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Protegidos\2014\09. SEPTIEMBRE_2014\"/>
    </mc:Choice>
  </mc:AlternateContent>
  <bookViews>
    <workbookView xWindow="480" yWindow="2655" windowWidth="9390" windowHeight="2505" tabRatio="921"/>
  </bookViews>
  <sheets>
    <sheet name="Inicio" sheetId="24" r:id="rId1"/>
    <sheet name="Resumen" sheetId="16" r:id="rId2"/>
    <sheet name="Conecel S.A." sheetId="6" r:id="rId3"/>
    <sheet name="Otecel S.A." sheetId="7" r:id="rId4"/>
    <sheet name="CNT EP. (ex-Telecsa S.A.)"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externalReferences>
    <externalReference r:id="rId19"/>
    <externalReference r:id="rId20"/>
    <externalReference r:id="rId21"/>
  </externalReferences>
  <calcPr calcId="152511" concurrentCalc="0"/>
</workbook>
</file>

<file path=xl/calcChain.xml><?xml version="1.0" encoding="utf-8"?>
<calcChain xmlns="http://schemas.openxmlformats.org/spreadsheetml/2006/main">
  <c r="G388" i="6" l="1"/>
  <c r="G387" i="6"/>
  <c r="T411" i="6"/>
  <c r="T405" i="6"/>
  <c r="P451" i="6"/>
  <c r="P428" i="6"/>
  <c r="Y759" i="6"/>
  <c r="U759" i="6"/>
  <c r="AJ1443" i="6"/>
  <c r="L1443" i="6"/>
  <c r="AA1023" i="6"/>
  <c r="AA1159" i="6"/>
  <c r="G1177" i="6"/>
  <c r="G1176" i="6"/>
  <c r="G1195" i="6"/>
  <c r="G1194" i="6"/>
  <c r="G1213" i="6"/>
  <c r="G1212" i="6"/>
  <c r="G1231" i="6"/>
  <c r="G1230" i="6"/>
  <c r="G1249" i="6"/>
  <c r="G1248" i="6"/>
  <c r="G1267" i="6"/>
  <c r="G1266" i="6"/>
  <c r="G1285" i="6"/>
  <c r="G1284" i="6"/>
  <c r="G1303" i="6"/>
  <c r="G1302" i="6"/>
  <c r="G1321" i="6"/>
  <c r="G1320" i="6"/>
  <c r="G1339" i="6"/>
  <c r="G1338" i="6"/>
  <c r="AM1461" i="6"/>
  <c r="F1461" i="6"/>
  <c r="AM1460" i="6"/>
  <c r="F1460" i="6"/>
  <c r="AM1459" i="6"/>
  <c r="F1459" i="6"/>
  <c r="AM1458" i="6"/>
  <c r="F1458" i="6"/>
  <c r="AM1479" i="6"/>
  <c r="F1479" i="6"/>
  <c r="E1479" i="6"/>
  <c r="AM1478" i="6"/>
  <c r="F1478" i="6"/>
  <c r="E1478" i="6"/>
  <c r="AM1477" i="6"/>
  <c r="F1477" i="6"/>
  <c r="E1477" i="6"/>
  <c r="AM1476" i="6"/>
  <c r="F1476" i="6"/>
  <c r="E1476" i="6"/>
  <c r="AF1495" i="6"/>
  <c r="AF1494" i="6"/>
  <c r="AJ1510" i="6"/>
  <c r="AG1510" i="6"/>
  <c r="AD1510" i="6"/>
  <c r="AF1510" i="6"/>
  <c r="F1510" i="6"/>
  <c r="E1510" i="6"/>
  <c r="AJ1525" i="6"/>
  <c r="AG1525" i="6"/>
  <c r="AD1525" i="6"/>
  <c r="AF1525" i="6"/>
  <c r="F1525" i="6"/>
  <c r="E1525" i="6"/>
  <c r="G1375" i="6"/>
  <c r="G1374" i="6"/>
  <c r="C30" i="32"/>
  <c r="AG1540" i="6"/>
  <c r="AD1540" i="6"/>
  <c r="AF1540" i="6"/>
  <c r="AG1555" i="6"/>
  <c r="AF1555" i="6"/>
  <c r="AG1570" i="6"/>
  <c r="AD1570" i="6"/>
  <c r="AF1570" i="6"/>
  <c r="AG1585" i="6"/>
  <c r="AF1585" i="6"/>
  <c r="AG1600" i="6"/>
  <c r="AD1600" i="6"/>
  <c r="AF1600" i="6"/>
  <c r="AF1634" i="6"/>
  <c r="AF1633" i="6"/>
  <c r="AF1632" i="6"/>
  <c r="AF1631" i="6"/>
  <c r="AF1630" i="6"/>
  <c r="AF1629" i="6"/>
  <c r="AF1628" i="6"/>
  <c r="AF1627" i="6"/>
  <c r="AF1626" i="6"/>
  <c r="AF1625" i="6"/>
  <c r="AF1624" i="6"/>
  <c r="AF1623" i="6"/>
  <c r="AF1622" i="6"/>
  <c r="AF1621" i="6"/>
  <c r="AF1620" i="6"/>
  <c r="AF1619" i="6"/>
  <c r="AF1618" i="6"/>
  <c r="AF1617" i="6"/>
  <c r="AF1616" i="6"/>
  <c r="AF1615" i="6"/>
  <c r="AF1699" i="6"/>
  <c r="R1699" i="6"/>
  <c r="P1699" i="6"/>
  <c r="AF1698" i="6"/>
  <c r="AF1697" i="6"/>
  <c r="AF1696" i="6"/>
  <c r="AF1695" i="6"/>
  <c r="AF1694" i="6"/>
  <c r="AF1693" i="6"/>
  <c r="AF1692" i="6"/>
  <c r="AF1691" i="6"/>
  <c r="AF1690" i="6"/>
  <c r="AF1689" i="6"/>
  <c r="AF1688" i="6"/>
  <c r="AF1687" i="6"/>
  <c r="AF1686" i="6"/>
  <c r="AF1685" i="6"/>
  <c r="AF1684" i="6"/>
  <c r="AF1683" i="6"/>
  <c r="AF1682" i="6"/>
  <c r="AF1681" i="6"/>
  <c r="AF1680" i="6"/>
  <c r="AF1679" i="6"/>
  <c r="AF1678" i="6"/>
  <c r="AF1677" i="6"/>
  <c r="AF1676" i="6"/>
  <c r="AF1675" i="6"/>
  <c r="AF1674" i="6"/>
  <c r="AF1673" i="6"/>
  <c r="AF1672" i="6"/>
  <c r="AF1671" i="6"/>
  <c r="AF1670" i="6"/>
  <c r="AF1669" i="6"/>
  <c r="AF1668" i="6"/>
  <c r="AF1667" i="6"/>
  <c r="AF1666" i="6"/>
  <c r="AF1665" i="6"/>
  <c r="AF1664" i="6"/>
  <c r="AF1663" i="6"/>
  <c r="AF1662" i="6"/>
  <c r="AF1661" i="6"/>
  <c r="AF1660" i="6"/>
  <c r="AF1659" i="6"/>
  <c r="AF1658" i="6"/>
  <c r="AF1657" i="6"/>
  <c r="AF1656" i="6"/>
  <c r="AF1655" i="6"/>
  <c r="AF1654" i="6"/>
  <c r="AF1653" i="6"/>
  <c r="AF1652" i="6"/>
  <c r="AG1730" i="6"/>
  <c r="AF1730" i="6"/>
  <c r="AG1745" i="6"/>
  <c r="AF1745" i="6"/>
  <c r="J1816" i="6"/>
  <c r="AF1878" i="6"/>
  <c r="R1878" i="6"/>
  <c r="P1878" i="6"/>
  <c r="AF1877" i="6"/>
  <c r="AF1876" i="6"/>
  <c r="AF1875" i="6"/>
  <c r="AF1874" i="6"/>
  <c r="AF1873" i="6"/>
  <c r="AF1872" i="6"/>
  <c r="AF1871" i="6"/>
  <c r="AF1870" i="6"/>
  <c r="AF1869" i="6"/>
  <c r="AF1868" i="6"/>
  <c r="AF1867" i="6"/>
  <c r="AF1866" i="6"/>
  <c r="AF1865" i="6"/>
  <c r="AF1864" i="6"/>
  <c r="AF1863" i="6"/>
  <c r="AF1862" i="6"/>
  <c r="AF1861" i="6"/>
  <c r="AF1860" i="6"/>
  <c r="AF1859" i="6"/>
  <c r="AF1858" i="6"/>
  <c r="AF1857" i="6"/>
  <c r="AF1856" i="6"/>
  <c r="AF1855" i="6"/>
  <c r="AF1854" i="6"/>
  <c r="AF1853" i="6"/>
  <c r="AF1852" i="6"/>
  <c r="AF1851" i="6"/>
  <c r="AF1850" i="6"/>
  <c r="AF1849" i="6"/>
  <c r="AF1848" i="6"/>
  <c r="AF1847" i="6"/>
  <c r="AF1846" i="6"/>
  <c r="AF1845" i="6"/>
  <c r="AF1844" i="6"/>
  <c r="AF1843" i="6"/>
  <c r="AF1842" i="6"/>
  <c r="AF1841" i="6"/>
  <c r="AF1840" i="6"/>
  <c r="AF1839" i="6"/>
  <c r="AF1838" i="6"/>
  <c r="AF1837" i="6"/>
  <c r="AF1836" i="6"/>
  <c r="AF1835" i="6"/>
  <c r="AF1834" i="6"/>
  <c r="AF1833" i="6"/>
  <c r="AF1832" i="6"/>
  <c r="AF1831" i="6"/>
  <c r="AF280" i="8"/>
  <c r="AF279" i="8"/>
  <c r="AF278" i="8"/>
  <c r="AF347" i="8"/>
  <c r="AF332" i="8"/>
  <c r="AF331" i="8"/>
  <c r="AF330" i="8"/>
  <c r="AJ2060" i="6"/>
  <c r="AJ2059" i="6"/>
  <c r="AD2076" i="6"/>
  <c r="F2076" i="6"/>
  <c r="AD2075" i="6"/>
  <c r="F2075" i="6"/>
  <c r="AF381" i="8"/>
  <c r="AF380" i="8"/>
  <c r="AF379" i="8"/>
  <c r="AF378" i="8"/>
  <c r="AD2135" i="6"/>
  <c r="AF2135" i="6"/>
  <c r="AD2134" i="6"/>
  <c r="AF2134" i="6"/>
  <c r="AD2133" i="6"/>
  <c r="AF2133" i="6"/>
  <c r="AD2132" i="6"/>
  <c r="AF2132" i="6"/>
  <c r="AD2131" i="6"/>
  <c r="AF2131" i="6"/>
  <c r="AD2130" i="6"/>
  <c r="AF2130" i="6"/>
  <c r="AD2129" i="6"/>
  <c r="AF2129" i="6"/>
  <c r="AD2128" i="6"/>
  <c r="AF2128" i="6"/>
  <c r="AD2127" i="6"/>
  <c r="AF2127" i="6"/>
  <c r="AD2158" i="6"/>
  <c r="AF2158" i="6"/>
  <c r="AD2157" i="6"/>
  <c r="AF2157" i="6"/>
  <c r="AD2156" i="6"/>
  <c r="AF2156" i="6"/>
  <c r="AD2155" i="6"/>
  <c r="AF2155" i="6"/>
  <c r="AD2154" i="6"/>
  <c r="AF2154" i="6"/>
  <c r="AD2153" i="6"/>
  <c r="AF2153" i="6"/>
  <c r="AD2152" i="6"/>
  <c r="AF2152" i="6"/>
  <c r="AD2151" i="6"/>
  <c r="AF2151" i="6"/>
  <c r="AD2150" i="6"/>
  <c r="AF2150" i="6"/>
  <c r="AD2181" i="6"/>
  <c r="AF2181" i="6"/>
  <c r="AD2180" i="6"/>
  <c r="AF2180" i="6"/>
  <c r="AD2179" i="6"/>
  <c r="AF2179" i="6"/>
  <c r="AD2178" i="6"/>
  <c r="AF2178" i="6"/>
  <c r="AD2177" i="6"/>
  <c r="AF2177" i="6"/>
  <c r="AD2176" i="6"/>
  <c r="AF2176" i="6"/>
  <c r="AD2175" i="6"/>
  <c r="AF2175" i="6"/>
  <c r="AD2174" i="6"/>
  <c r="AF2174" i="6"/>
  <c r="AD2173" i="6"/>
  <c r="AF2173" i="6"/>
  <c r="S2200" i="6"/>
  <c r="S2199" i="6"/>
  <c r="S2198" i="6"/>
  <c r="S2197" i="6"/>
  <c r="S2196" i="6"/>
  <c r="S2219" i="6"/>
  <c r="S2218" i="6"/>
  <c r="S2217" i="6"/>
  <c r="S2216" i="6"/>
  <c r="S2215" i="6"/>
  <c r="AD2242" i="6"/>
  <c r="AF2242" i="6"/>
  <c r="AD2241" i="6"/>
  <c r="AF2241" i="6"/>
  <c r="AD2240" i="6"/>
  <c r="AF2240" i="6"/>
  <c r="AD2239" i="6"/>
  <c r="AF2239" i="6"/>
  <c r="AD2238" i="6"/>
  <c r="AF2238" i="6"/>
  <c r="AD2237" i="6"/>
  <c r="AF2237" i="6"/>
  <c r="AD2236" i="6"/>
  <c r="AF2236" i="6"/>
  <c r="AD2235" i="6"/>
  <c r="AF2235" i="6"/>
  <c r="AD2234" i="6"/>
  <c r="AF2234" i="6"/>
  <c r="AJ2275" i="6"/>
  <c r="AD2275" i="6"/>
  <c r="AF2275" i="6"/>
  <c r="F2275" i="6"/>
  <c r="E2275" i="6"/>
  <c r="AJ2290" i="6"/>
  <c r="AD2290" i="6"/>
  <c r="AF2290" i="6"/>
  <c r="F2290" i="6"/>
  <c r="E2290" i="6"/>
  <c r="AF2325" i="6"/>
  <c r="E2407" i="6"/>
  <c r="E2406" i="6"/>
  <c r="E2405" i="6"/>
  <c r="E2404" i="6"/>
  <c r="E2403" i="6"/>
  <c r="E2402" i="6"/>
  <c r="E2401" i="6"/>
  <c r="E2400" i="6"/>
  <c r="E2391" i="6"/>
  <c r="AJ2536" i="6"/>
  <c r="AG2536" i="6"/>
  <c r="F2536" i="6"/>
  <c r="AJ2535" i="6"/>
  <c r="AG2535" i="6"/>
  <c r="AF430" i="8"/>
  <c r="AF429" i="8"/>
  <c r="AF428" i="8"/>
  <c r="G58" i="37"/>
  <c r="G39" i="37"/>
  <c r="G42" i="37"/>
  <c r="G50" i="37"/>
  <c r="G31" i="37"/>
  <c r="G25" i="37"/>
  <c r="G26" i="37"/>
  <c r="G48" i="37"/>
  <c r="G22" i="37"/>
  <c r="G30" i="37"/>
  <c r="G38" i="37"/>
  <c r="G46" i="37"/>
  <c r="G54" i="37"/>
  <c r="G54" i="32"/>
  <c r="G18" i="32"/>
  <c r="G45" i="32"/>
  <c r="G25" i="32"/>
  <c r="G43" i="32"/>
  <c r="G39" i="32"/>
  <c r="G46" i="32"/>
  <c r="G21" i="32"/>
  <c r="G28" i="32"/>
  <c r="G35" i="32"/>
  <c r="G42" i="32"/>
  <c r="G50" i="32"/>
  <c r="G32" i="32"/>
  <c r="G44" i="32"/>
  <c r="G34" i="37"/>
  <c r="G49" i="37"/>
  <c r="AJ2650" i="6"/>
  <c r="AG2650" i="6"/>
  <c r="F2650" i="6"/>
  <c r="E2650" i="6"/>
  <c r="AJ2665" i="6"/>
  <c r="AG2665" i="6"/>
  <c r="F2665" i="6"/>
  <c r="E2665" i="6"/>
  <c r="AF510" i="8"/>
  <c r="AF509" i="8"/>
  <c r="AF508" i="8"/>
  <c r="AF507" i="8"/>
  <c r="AF506" i="8"/>
  <c r="AF505" i="8"/>
  <c r="AF2733" i="6"/>
  <c r="E2733" i="6"/>
  <c r="AF2732" i="6"/>
  <c r="E2732" i="6"/>
  <c r="AF2731" i="6"/>
  <c r="E2731" i="6"/>
  <c r="AF2730" i="6"/>
  <c r="E2730" i="6"/>
  <c r="AF2729" i="6"/>
  <c r="E2729" i="6"/>
  <c r="AF2728" i="6"/>
  <c r="E2728" i="6"/>
  <c r="AF2727" i="6"/>
  <c r="E2727" i="6"/>
  <c r="AF2726" i="6"/>
  <c r="E2726" i="6"/>
  <c r="AF2755" i="6"/>
  <c r="AF2754" i="6"/>
  <c r="AF2753" i="6"/>
  <c r="AF2752" i="6"/>
  <c r="AF2751" i="6"/>
  <c r="AF2750" i="6"/>
  <c r="AF2749" i="6"/>
  <c r="AF2748" i="6"/>
  <c r="AF2784" i="6"/>
  <c r="AF2783" i="6"/>
  <c r="AF2782" i="6"/>
  <c r="AF2781" i="6"/>
  <c r="AF2780" i="6"/>
  <c r="AF2779" i="6"/>
  <c r="AF2778" i="6"/>
  <c r="AF2777" i="6"/>
  <c r="AF2776" i="6"/>
  <c r="AF2775" i="6"/>
  <c r="AF2774" i="6"/>
  <c r="AF2773" i="6"/>
  <c r="AF2772" i="6"/>
  <c r="AF2771" i="6"/>
  <c r="AF2770" i="6"/>
  <c r="AF2819" i="6"/>
  <c r="AF2818" i="6"/>
  <c r="AF2817" i="6"/>
  <c r="AF2816" i="6"/>
  <c r="AF2815" i="6"/>
  <c r="AF2814" i="6"/>
  <c r="AF2813" i="6"/>
  <c r="AF2812" i="6"/>
  <c r="AF2811" i="6"/>
  <c r="AF2810" i="6"/>
  <c r="AF2809" i="6"/>
  <c r="AF2808" i="6"/>
  <c r="AF2807" i="6"/>
  <c r="AF2806" i="6"/>
  <c r="AF2805" i="6"/>
  <c r="AF2804" i="6"/>
  <c r="AF2803" i="6"/>
  <c r="AF2802" i="6"/>
  <c r="AF2801" i="6"/>
  <c r="AF2800" i="6"/>
  <c r="AF2799" i="6"/>
  <c r="Q5364" i="6"/>
  <c r="Q5363" i="6"/>
  <c r="Q5362" i="6"/>
  <c r="Q5361" i="6"/>
  <c r="Q5360" i="6"/>
  <c r="Q5359" i="6"/>
  <c r="Q5358" i="6"/>
  <c r="Q5357" i="6"/>
  <c r="Q5356" i="6"/>
  <c r="Q5355" i="6"/>
  <c r="Q5354" i="6"/>
  <c r="Q5353" i="6"/>
  <c r="Q5352" i="6"/>
  <c r="Q5351" i="6"/>
  <c r="Q5350" i="6"/>
  <c r="Q5349" i="6"/>
  <c r="Q5348" i="6"/>
  <c r="Q5347" i="6"/>
  <c r="Q5346" i="6"/>
  <c r="Q5345" i="6"/>
  <c r="Q5344" i="6"/>
  <c r="Q5343" i="6"/>
  <c r="Q5342" i="6"/>
  <c r="Q5341" i="6"/>
  <c r="Q5340" i="6"/>
  <c r="Q5339" i="6"/>
  <c r="Q5338" i="6"/>
  <c r="Q5337" i="6"/>
  <c r="Q5336" i="6"/>
  <c r="Q5335" i="6"/>
  <c r="Q5334" i="6"/>
  <c r="Q5333" i="6"/>
  <c r="Q5332" i="6"/>
  <c r="Q5331" i="6"/>
  <c r="Q5330" i="6"/>
  <c r="Q5329" i="6"/>
  <c r="Q5328" i="6"/>
  <c r="Q5327" i="6"/>
  <c r="Q5326" i="6"/>
  <c r="Q5325" i="6"/>
  <c r="Q5324" i="6"/>
  <c r="Q5323" i="6"/>
  <c r="Q5322" i="6"/>
  <c r="Q5321" i="6"/>
  <c r="Q5320" i="6"/>
  <c r="Q5319" i="6"/>
  <c r="Q5318" i="6"/>
  <c r="Q5317" i="6"/>
  <c r="Q5316" i="6"/>
  <c r="Q5315" i="6"/>
  <c r="Q5314" i="6"/>
  <c r="Q5313" i="6"/>
  <c r="Q5312" i="6"/>
  <c r="Q5311" i="6"/>
  <c r="Q5310" i="6"/>
  <c r="Q5309" i="6"/>
  <c r="Q5308" i="6"/>
  <c r="Q5307" i="6"/>
  <c r="Q5306" i="6"/>
  <c r="Q5305" i="6"/>
  <c r="Q5304" i="6"/>
  <c r="Q5303" i="6"/>
  <c r="Q5302" i="6"/>
  <c r="Q5301" i="6"/>
  <c r="Q5300" i="6"/>
  <c r="Q5299" i="6"/>
  <c r="Q5298" i="6"/>
  <c r="Q5297" i="6"/>
  <c r="Q5296" i="6"/>
  <c r="Q5295" i="6"/>
  <c r="Q5294" i="6"/>
  <c r="Q5293" i="6"/>
  <c r="Q5292" i="6"/>
  <c r="Q5291" i="6"/>
  <c r="Q5290" i="6"/>
  <c r="Q5289" i="6"/>
  <c r="Q5288" i="6"/>
  <c r="Q5287" i="6"/>
  <c r="Q5286" i="6"/>
  <c r="Q5285" i="6"/>
  <c r="Q5284" i="6"/>
  <c r="Q5283" i="6"/>
  <c r="Q5282" i="6"/>
  <c r="Q5281" i="6"/>
  <c r="Q5280" i="6"/>
  <c r="Q5279" i="6"/>
  <c r="Q5278" i="6"/>
  <c r="Q5277" i="6"/>
  <c r="Q5276" i="6"/>
  <c r="Q5275" i="6"/>
  <c r="Q5274" i="6"/>
  <c r="Q5273" i="6"/>
  <c r="Q5272" i="6"/>
  <c r="Q5271" i="6"/>
  <c r="Q5270" i="6"/>
  <c r="Q5269" i="6"/>
  <c r="Q5268" i="6"/>
  <c r="Q5267" i="6"/>
  <c r="Q5266" i="6"/>
  <c r="Q5265" i="6"/>
  <c r="Q5264" i="6"/>
  <c r="Q5263" i="6"/>
  <c r="Q5262" i="6"/>
  <c r="Q5261" i="6"/>
  <c r="Q5260" i="6"/>
  <c r="Q5259" i="6"/>
  <c r="Q5258" i="6"/>
  <c r="Q5257" i="6"/>
  <c r="Q5256" i="6"/>
  <c r="Q5255" i="6"/>
  <c r="Q5254" i="6"/>
  <c r="Q5253" i="6"/>
  <c r="Q5252" i="6"/>
  <c r="Q5251" i="6"/>
  <c r="Q5250" i="6"/>
  <c r="Q5249" i="6"/>
  <c r="Q5248" i="6"/>
  <c r="Q5247" i="6"/>
  <c r="Q5246" i="6"/>
  <c r="Q5245" i="6"/>
  <c r="Q5244" i="6"/>
  <c r="Q5243" i="6"/>
  <c r="Q5242" i="6"/>
  <c r="Q5241" i="6"/>
  <c r="Q5240" i="6"/>
  <c r="Q5239" i="6"/>
  <c r="Q5238" i="6"/>
  <c r="Q5237" i="6"/>
  <c r="Q5236" i="6"/>
  <c r="Q5235" i="6"/>
  <c r="Q5234" i="6"/>
  <c r="Q5233" i="6"/>
  <c r="Q5232" i="6"/>
  <c r="Q5231" i="6"/>
  <c r="Q5230" i="6"/>
  <c r="Q5229" i="6"/>
  <c r="Q5228" i="6"/>
  <c r="Q5227" i="6"/>
  <c r="Q5226" i="6"/>
  <c r="Q5225" i="6"/>
  <c r="Q5224" i="6"/>
  <c r="Q5223" i="6"/>
  <c r="Q5222" i="6"/>
  <c r="Q5221" i="6"/>
  <c r="Q5220" i="6"/>
  <c r="Q5219" i="6"/>
  <c r="Q5218" i="6"/>
  <c r="Q5217" i="6"/>
  <c r="Q5216" i="6"/>
  <c r="Q5215" i="6"/>
  <c r="Q5214" i="6"/>
  <c r="Q5213" i="6"/>
  <c r="Q5212" i="6"/>
  <c r="Q5211" i="6"/>
  <c r="Q5210" i="6"/>
  <c r="Q5209" i="6"/>
  <c r="Q5208" i="6"/>
  <c r="Q5207" i="6"/>
  <c r="Q5206" i="6"/>
  <c r="Q5205" i="6"/>
  <c r="Q5204" i="6"/>
  <c r="Q5203" i="6"/>
  <c r="Q5202" i="6"/>
  <c r="Q5201" i="6"/>
  <c r="Q5200" i="6"/>
  <c r="Q5199" i="6"/>
  <c r="Q5198" i="6"/>
  <c r="Q5197" i="6"/>
  <c r="Q5196" i="6"/>
  <c r="Q5195" i="6"/>
  <c r="Q5194" i="6"/>
  <c r="Q5193" i="6"/>
  <c r="Q5192" i="6"/>
  <c r="Q5191" i="6"/>
  <c r="Q5190" i="6"/>
  <c r="Q5189" i="6"/>
  <c r="Q5188" i="6"/>
  <c r="Q5187" i="6"/>
  <c r="Q5186" i="6"/>
  <c r="Q5185" i="6"/>
  <c r="Q5184" i="6"/>
  <c r="Q5183" i="6"/>
  <c r="Q5182" i="6"/>
  <c r="Q5181" i="6"/>
  <c r="Q5180" i="6"/>
  <c r="Q5179" i="6"/>
  <c r="Q5178" i="6"/>
  <c r="Q5177" i="6"/>
  <c r="Q5176" i="6"/>
  <c r="Q5175" i="6"/>
  <c r="Q5174" i="6"/>
  <c r="Q5173" i="6"/>
  <c r="Q5172" i="6"/>
  <c r="Q5171" i="6"/>
  <c r="Q5170" i="6"/>
  <c r="Q5169" i="6"/>
  <c r="Q5168" i="6"/>
  <c r="Q5167" i="6"/>
  <c r="Q5166" i="6"/>
  <c r="Q5165" i="6"/>
  <c r="Q5164" i="6"/>
  <c r="Q5163" i="6"/>
  <c r="Q5162" i="6"/>
  <c r="Q5161" i="6"/>
  <c r="Q5160" i="6"/>
  <c r="Q5159" i="6"/>
  <c r="Q5158" i="6"/>
  <c r="Q5157" i="6"/>
  <c r="Q5156" i="6"/>
  <c r="Q5155" i="6"/>
  <c r="Q5154" i="6"/>
  <c r="Q5153" i="6"/>
  <c r="Q5152" i="6"/>
  <c r="Q5151" i="6"/>
  <c r="Q5150" i="6"/>
  <c r="Q5149" i="6"/>
  <c r="Q5148" i="6"/>
  <c r="Q5147" i="6"/>
  <c r="Q5146" i="6"/>
  <c r="Q5145" i="6"/>
  <c r="Q5144" i="6"/>
  <c r="Q5143" i="6"/>
  <c r="Q5142" i="6"/>
  <c r="Q5141" i="6"/>
  <c r="Q5140" i="6"/>
  <c r="Q5139" i="6"/>
  <c r="Q5138" i="6"/>
  <c r="Q5137" i="6"/>
  <c r="Q5136" i="6"/>
  <c r="Q5135" i="6"/>
  <c r="Q5134" i="6"/>
  <c r="Q5133" i="6"/>
  <c r="Q5132" i="6"/>
  <c r="Q5131" i="6"/>
  <c r="Q5130" i="6"/>
  <c r="Q5129" i="6"/>
  <c r="Q5128" i="6"/>
  <c r="Q5127" i="6"/>
  <c r="Q5126" i="6"/>
  <c r="Q5125" i="6"/>
  <c r="Q5124" i="6"/>
  <c r="Q5123" i="6"/>
  <c r="Q5122" i="6"/>
  <c r="O5364" i="6"/>
  <c r="O5363" i="6"/>
  <c r="O5362" i="6"/>
  <c r="O5361" i="6"/>
  <c r="O5360" i="6"/>
  <c r="O5359" i="6"/>
  <c r="O5358" i="6"/>
  <c r="O5357" i="6"/>
  <c r="O5356" i="6"/>
  <c r="O5355" i="6"/>
  <c r="O5354" i="6"/>
  <c r="O5353" i="6"/>
  <c r="O5352" i="6"/>
  <c r="O5351" i="6"/>
  <c r="O5350" i="6"/>
  <c r="O5349" i="6"/>
  <c r="O5348" i="6"/>
  <c r="O5347" i="6"/>
  <c r="O5346" i="6"/>
  <c r="O5345" i="6"/>
  <c r="O5344" i="6"/>
  <c r="O5343" i="6"/>
  <c r="O5342" i="6"/>
  <c r="O5341" i="6"/>
  <c r="O5340" i="6"/>
  <c r="O5339" i="6"/>
  <c r="O5338" i="6"/>
  <c r="O5337" i="6"/>
  <c r="O5336" i="6"/>
  <c r="O5335" i="6"/>
  <c r="O5334" i="6"/>
  <c r="O5333" i="6"/>
  <c r="O5332" i="6"/>
  <c r="O5331" i="6"/>
  <c r="O5330" i="6"/>
  <c r="O5329" i="6"/>
  <c r="O5328" i="6"/>
  <c r="O5327" i="6"/>
  <c r="O5326" i="6"/>
  <c r="O5325" i="6"/>
  <c r="O5324" i="6"/>
  <c r="O5323" i="6"/>
  <c r="O5322" i="6"/>
  <c r="O5321" i="6"/>
  <c r="O5320" i="6"/>
  <c r="O5319" i="6"/>
  <c r="O5318" i="6"/>
  <c r="O5317" i="6"/>
  <c r="O5316" i="6"/>
  <c r="O5315" i="6"/>
  <c r="O5314" i="6"/>
  <c r="O5313" i="6"/>
  <c r="O5312" i="6"/>
  <c r="O5311" i="6"/>
  <c r="O5310" i="6"/>
  <c r="O5309" i="6"/>
  <c r="O5308" i="6"/>
  <c r="O5307" i="6"/>
  <c r="O5306" i="6"/>
  <c r="O5305" i="6"/>
  <c r="O5304" i="6"/>
  <c r="O5303" i="6"/>
  <c r="O5302" i="6"/>
  <c r="O5301" i="6"/>
  <c r="O5300" i="6"/>
  <c r="O5299" i="6"/>
  <c r="O5298" i="6"/>
  <c r="O5297" i="6"/>
  <c r="O5296" i="6"/>
  <c r="O5295" i="6"/>
  <c r="O5294" i="6"/>
  <c r="O5293" i="6"/>
  <c r="O5292" i="6"/>
  <c r="O5291" i="6"/>
  <c r="O5290" i="6"/>
  <c r="O5289" i="6"/>
  <c r="O5288" i="6"/>
  <c r="O5287" i="6"/>
  <c r="O5286" i="6"/>
  <c r="O5285" i="6"/>
  <c r="O5284" i="6"/>
  <c r="O5283" i="6"/>
  <c r="O5282" i="6"/>
  <c r="O5281" i="6"/>
  <c r="O5280" i="6"/>
  <c r="O5279" i="6"/>
  <c r="O5278" i="6"/>
  <c r="O5277" i="6"/>
  <c r="O5276" i="6"/>
  <c r="O5275" i="6"/>
  <c r="O5274" i="6"/>
  <c r="O5273" i="6"/>
  <c r="O5272" i="6"/>
  <c r="O5271" i="6"/>
  <c r="O5270" i="6"/>
  <c r="O5269" i="6"/>
  <c r="O5268" i="6"/>
  <c r="O5267" i="6"/>
  <c r="O5266" i="6"/>
  <c r="O5265" i="6"/>
  <c r="O5264" i="6"/>
  <c r="O5263" i="6"/>
  <c r="O5262" i="6"/>
  <c r="O5261" i="6"/>
  <c r="O5260" i="6"/>
  <c r="O5259" i="6"/>
  <c r="O5258" i="6"/>
  <c r="O5257" i="6"/>
  <c r="O5256" i="6"/>
  <c r="O5255" i="6"/>
  <c r="O5254" i="6"/>
  <c r="O5253" i="6"/>
  <c r="O5252" i="6"/>
  <c r="O5251" i="6"/>
  <c r="O5250" i="6"/>
  <c r="O5249" i="6"/>
  <c r="O5248" i="6"/>
  <c r="O5247" i="6"/>
  <c r="O5246" i="6"/>
  <c r="O5245" i="6"/>
  <c r="O5244" i="6"/>
  <c r="O5243" i="6"/>
  <c r="O5242" i="6"/>
  <c r="O5241" i="6"/>
  <c r="O5240" i="6"/>
  <c r="O5239" i="6"/>
  <c r="O5238" i="6"/>
  <c r="O5237" i="6"/>
  <c r="O5236" i="6"/>
  <c r="O5235" i="6"/>
  <c r="O5234" i="6"/>
  <c r="O5233" i="6"/>
  <c r="O5232" i="6"/>
  <c r="O5231" i="6"/>
  <c r="O5230" i="6"/>
  <c r="O5229" i="6"/>
  <c r="O5228" i="6"/>
  <c r="O5227" i="6"/>
  <c r="O5226" i="6"/>
  <c r="O5225" i="6"/>
  <c r="O5224" i="6"/>
  <c r="O5223" i="6"/>
  <c r="O5222" i="6"/>
  <c r="O5221" i="6"/>
  <c r="O5220" i="6"/>
  <c r="O5219" i="6"/>
  <c r="O5218" i="6"/>
  <c r="O5217" i="6"/>
  <c r="O5216" i="6"/>
  <c r="O5215" i="6"/>
  <c r="O5214" i="6"/>
  <c r="O5213" i="6"/>
  <c r="O5212" i="6"/>
  <c r="O5211" i="6"/>
  <c r="O5210" i="6"/>
  <c r="O5209" i="6"/>
  <c r="O5208" i="6"/>
  <c r="O5207" i="6"/>
  <c r="O5206" i="6"/>
  <c r="O5205" i="6"/>
  <c r="O5204" i="6"/>
  <c r="O5203" i="6"/>
  <c r="O5202" i="6"/>
  <c r="O5201" i="6"/>
  <c r="O5200" i="6"/>
  <c r="O5199" i="6"/>
  <c r="O5198" i="6"/>
  <c r="O5197" i="6"/>
  <c r="O5196" i="6"/>
  <c r="O5195" i="6"/>
  <c r="O5194" i="6"/>
  <c r="O5193" i="6"/>
  <c r="O5192" i="6"/>
  <c r="O5191" i="6"/>
  <c r="O5190" i="6"/>
  <c r="O5189" i="6"/>
  <c r="O5188" i="6"/>
  <c r="O5187" i="6"/>
  <c r="O5186" i="6"/>
  <c r="O5185" i="6"/>
  <c r="O5184" i="6"/>
  <c r="O5183" i="6"/>
  <c r="O5182" i="6"/>
  <c r="O5181" i="6"/>
  <c r="O5180" i="6"/>
  <c r="O5179" i="6"/>
  <c r="O5178" i="6"/>
  <c r="O5177" i="6"/>
  <c r="O5176" i="6"/>
  <c r="O5175" i="6"/>
  <c r="O5174" i="6"/>
  <c r="O5173" i="6"/>
  <c r="O5172" i="6"/>
  <c r="O5171" i="6"/>
  <c r="O5170" i="6"/>
  <c r="O5169" i="6"/>
  <c r="O5168" i="6"/>
  <c r="O5167" i="6"/>
  <c r="O5166" i="6"/>
  <c r="O5165" i="6"/>
  <c r="O5164" i="6"/>
  <c r="O5163" i="6"/>
  <c r="O5162" i="6"/>
  <c r="O5161" i="6"/>
  <c r="O5160" i="6"/>
  <c r="O5159" i="6"/>
  <c r="O5158" i="6"/>
  <c r="O5157" i="6"/>
  <c r="O5156" i="6"/>
  <c r="O5155" i="6"/>
  <c r="O5154" i="6"/>
  <c r="O5153" i="6"/>
  <c r="O5152" i="6"/>
  <c r="O5151" i="6"/>
  <c r="O5150" i="6"/>
  <c r="O5149" i="6"/>
  <c r="O5148" i="6"/>
  <c r="O5147" i="6"/>
  <c r="O5146" i="6"/>
  <c r="O5145" i="6"/>
  <c r="O5144" i="6"/>
  <c r="O5143" i="6"/>
  <c r="O5142" i="6"/>
  <c r="O5141" i="6"/>
  <c r="O5140" i="6"/>
  <c r="O5139" i="6"/>
  <c r="O5138" i="6"/>
  <c r="O5137" i="6"/>
  <c r="O5136" i="6"/>
  <c r="O5135" i="6"/>
  <c r="O5134" i="6"/>
  <c r="O5133" i="6"/>
  <c r="O5132" i="6"/>
  <c r="O5131" i="6"/>
  <c r="O5130" i="6"/>
  <c r="O5129" i="6"/>
  <c r="O5128" i="6"/>
  <c r="O5127" i="6"/>
  <c r="O5126" i="6"/>
  <c r="O5125" i="6"/>
  <c r="O5124" i="6"/>
  <c r="O5123" i="6"/>
  <c r="O5122" i="6"/>
  <c r="M5364" i="6"/>
  <c r="M5363" i="6"/>
  <c r="M5362" i="6"/>
  <c r="M5361" i="6"/>
  <c r="M5360" i="6"/>
  <c r="M5359" i="6"/>
  <c r="M5358" i="6"/>
  <c r="M5357" i="6"/>
  <c r="M5356" i="6"/>
  <c r="M5355" i="6"/>
  <c r="M5354" i="6"/>
  <c r="M5353" i="6"/>
  <c r="M5352" i="6"/>
  <c r="M5351" i="6"/>
  <c r="M5350" i="6"/>
  <c r="M5349" i="6"/>
  <c r="M5348" i="6"/>
  <c r="M5347" i="6"/>
  <c r="M5346" i="6"/>
  <c r="M5345" i="6"/>
  <c r="M5344" i="6"/>
  <c r="M5343" i="6"/>
  <c r="M5342" i="6"/>
  <c r="M5341" i="6"/>
  <c r="M5340" i="6"/>
  <c r="M5339" i="6"/>
  <c r="M5338" i="6"/>
  <c r="M5337" i="6"/>
  <c r="M5336" i="6"/>
  <c r="M5335" i="6"/>
  <c r="M5334" i="6"/>
  <c r="M5333" i="6"/>
  <c r="M5332" i="6"/>
  <c r="M5331" i="6"/>
  <c r="M5330" i="6"/>
  <c r="M5329" i="6"/>
  <c r="M5328" i="6"/>
  <c r="M5327" i="6"/>
  <c r="M5326" i="6"/>
  <c r="M5325" i="6"/>
  <c r="M5324" i="6"/>
  <c r="M5323" i="6"/>
  <c r="M5322" i="6"/>
  <c r="M5321" i="6"/>
  <c r="M5320" i="6"/>
  <c r="M5319" i="6"/>
  <c r="M5318" i="6"/>
  <c r="M5317" i="6"/>
  <c r="M5316" i="6"/>
  <c r="M5315" i="6"/>
  <c r="M5314" i="6"/>
  <c r="M5313" i="6"/>
  <c r="M5312" i="6"/>
  <c r="M5311" i="6"/>
  <c r="M5310" i="6"/>
  <c r="M5309" i="6"/>
  <c r="M5308" i="6"/>
  <c r="M5307" i="6"/>
  <c r="M5306" i="6"/>
  <c r="M5305" i="6"/>
  <c r="M5304" i="6"/>
  <c r="M5303" i="6"/>
  <c r="M5302" i="6"/>
  <c r="M5301" i="6"/>
  <c r="M5300" i="6"/>
  <c r="M5299" i="6"/>
  <c r="M5298" i="6"/>
  <c r="M5297" i="6"/>
  <c r="M5296" i="6"/>
  <c r="M5295" i="6"/>
  <c r="M5294" i="6"/>
  <c r="M5293" i="6"/>
  <c r="M5292" i="6"/>
  <c r="M5291" i="6"/>
  <c r="M5290" i="6"/>
  <c r="M5289" i="6"/>
  <c r="M5288" i="6"/>
  <c r="M5287" i="6"/>
  <c r="M5286" i="6"/>
  <c r="M5285" i="6"/>
  <c r="M5284" i="6"/>
  <c r="M5283" i="6"/>
  <c r="M5282" i="6"/>
  <c r="M5281" i="6"/>
  <c r="M5280" i="6"/>
  <c r="M5279" i="6"/>
  <c r="M5278" i="6"/>
  <c r="M5277" i="6"/>
  <c r="M5276" i="6"/>
  <c r="M5275" i="6"/>
  <c r="M5274" i="6"/>
  <c r="M5273" i="6"/>
  <c r="M5272" i="6"/>
  <c r="M5271" i="6"/>
  <c r="M5270" i="6"/>
  <c r="M5269" i="6"/>
  <c r="M5268" i="6"/>
  <c r="M5267" i="6"/>
  <c r="M5266" i="6"/>
  <c r="M5265" i="6"/>
  <c r="M5264" i="6"/>
  <c r="M5263" i="6"/>
  <c r="M5262" i="6"/>
  <c r="M5261" i="6"/>
  <c r="M5260" i="6"/>
  <c r="M5259" i="6"/>
  <c r="M5258" i="6"/>
  <c r="M5257" i="6"/>
  <c r="M5256" i="6"/>
  <c r="M5255" i="6"/>
  <c r="M5254" i="6"/>
  <c r="M5253" i="6"/>
  <c r="M5252" i="6"/>
  <c r="M5251" i="6"/>
  <c r="M5250" i="6"/>
  <c r="M5249" i="6"/>
  <c r="M5248" i="6"/>
  <c r="M5247" i="6"/>
  <c r="M5246" i="6"/>
  <c r="M5245" i="6"/>
  <c r="M5244" i="6"/>
  <c r="M5243" i="6"/>
  <c r="M5242" i="6"/>
  <c r="M5241" i="6"/>
  <c r="M5240" i="6"/>
  <c r="M5239" i="6"/>
  <c r="M5238" i="6"/>
  <c r="M5237" i="6"/>
  <c r="M5236" i="6"/>
  <c r="M5235" i="6"/>
  <c r="M5234" i="6"/>
  <c r="M5233" i="6"/>
  <c r="M5232" i="6"/>
  <c r="M5231" i="6"/>
  <c r="M5230" i="6"/>
  <c r="M5229" i="6"/>
  <c r="M5228" i="6"/>
  <c r="M5227" i="6"/>
  <c r="M5226" i="6"/>
  <c r="M5225" i="6"/>
  <c r="M5224" i="6"/>
  <c r="M5223" i="6"/>
  <c r="M5222" i="6"/>
  <c r="M5221" i="6"/>
  <c r="M5220" i="6"/>
  <c r="M5219" i="6"/>
  <c r="M5218" i="6"/>
  <c r="M5217" i="6"/>
  <c r="M5216" i="6"/>
  <c r="M5215" i="6"/>
  <c r="M5214" i="6"/>
  <c r="M5213" i="6"/>
  <c r="M5212" i="6"/>
  <c r="M5211" i="6"/>
  <c r="M5210" i="6"/>
  <c r="M5209" i="6"/>
  <c r="M5208" i="6"/>
  <c r="M5207" i="6"/>
  <c r="M5206" i="6"/>
  <c r="M5205" i="6"/>
  <c r="M5204" i="6"/>
  <c r="M5203" i="6"/>
  <c r="M5202" i="6"/>
  <c r="M5201" i="6"/>
  <c r="M5200" i="6"/>
  <c r="M5199" i="6"/>
  <c r="M5198" i="6"/>
  <c r="M5197" i="6"/>
  <c r="M5196" i="6"/>
  <c r="M5195" i="6"/>
  <c r="M5194" i="6"/>
  <c r="M5193" i="6"/>
  <c r="M5192" i="6"/>
  <c r="M5191" i="6"/>
  <c r="M5190" i="6"/>
  <c r="M5189" i="6"/>
  <c r="M5188" i="6"/>
  <c r="M5187" i="6"/>
  <c r="M5186" i="6"/>
  <c r="M5185" i="6"/>
  <c r="M5184" i="6"/>
  <c r="M5183" i="6"/>
  <c r="M5182" i="6"/>
  <c r="M5181" i="6"/>
  <c r="M5180" i="6"/>
  <c r="M5179" i="6"/>
  <c r="M5178" i="6"/>
  <c r="M5177" i="6"/>
  <c r="M5176" i="6"/>
  <c r="M5175" i="6"/>
  <c r="M5174" i="6"/>
  <c r="M5173" i="6"/>
  <c r="M5172" i="6"/>
  <c r="M5171" i="6"/>
  <c r="M5170" i="6"/>
  <c r="M5169" i="6"/>
  <c r="M5168" i="6"/>
  <c r="M5167" i="6"/>
  <c r="M5166" i="6"/>
  <c r="M5165" i="6"/>
  <c r="M5164" i="6"/>
  <c r="M5163" i="6"/>
  <c r="M5162" i="6"/>
  <c r="M5161" i="6"/>
  <c r="M5160" i="6"/>
  <c r="M5159" i="6"/>
  <c r="M5158" i="6"/>
  <c r="M5157" i="6"/>
  <c r="M5156" i="6"/>
  <c r="M5155" i="6"/>
  <c r="M5154" i="6"/>
  <c r="M5153" i="6"/>
  <c r="M5152" i="6"/>
  <c r="M5151" i="6"/>
  <c r="M5150" i="6"/>
  <c r="M5149" i="6"/>
  <c r="M5148" i="6"/>
  <c r="M5147" i="6"/>
  <c r="M5146" i="6"/>
  <c r="M5145" i="6"/>
  <c r="M5144" i="6"/>
  <c r="M5143" i="6"/>
  <c r="M5142" i="6"/>
  <c r="M5141" i="6"/>
  <c r="M5140" i="6"/>
  <c r="M5139" i="6"/>
  <c r="M5138" i="6"/>
  <c r="M5137" i="6"/>
  <c r="M5136" i="6"/>
  <c r="M5135" i="6"/>
  <c r="M5134" i="6"/>
  <c r="M5133" i="6"/>
  <c r="M5132" i="6"/>
  <c r="M5131" i="6"/>
  <c r="M5130" i="6"/>
  <c r="M5129" i="6"/>
  <c r="M5128" i="6"/>
  <c r="M5127" i="6"/>
  <c r="M5126" i="6"/>
  <c r="M5125" i="6"/>
  <c r="M5124" i="6"/>
  <c r="M5123" i="6"/>
  <c r="M5122" i="6"/>
  <c r="AF2848" i="6"/>
  <c r="AF2847" i="6"/>
  <c r="AF2846" i="6"/>
  <c r="AF2845" i="6"/>
  <c r="AF2844" i="6"/>
  <c r="AF2843" i="6"/>
  <c r="AF2842" i="6"/>
  <c r="AF2841" i="6"/>
  <c r="AF2840" i="6"/>
  <c r="AF2839" i="6"/>
  <c r="AF2838" i="6"/>
  <c r="AF2837" i="6"/>
  <c r="AF2836" i="6"/>
  <c r="AF2835" i="6"/>
  <c r="AF2834" i="6"/>
  <c r="AF2897" i="6"/>
  <c r="AF2912" i="6"/>
  <c r="E3392" i="6"/>
  <c r="E3391" i="6"/>
  <c r="E3390" i="6"/>
  <c r="E3389" i="6"/>
  <c r="E3503" i="6"/>
  <c r="E3502" i="6"/>
  <c r="E3501" i="6"/>
  <c r="E3474" i="6"/>
  <c r="E3473" i="6"/>
  <c r="E3472" i="6"/>
  <c r="E3471" i="6"/>
  <c r="E18" i="32"/>
  <c r="F24" i="37"/>
  <c r="F26" i="37"/>
  <c r="F48" i="37"/>
  <c r="H25" i="37"/>
  <c r="H26" i="37"/>
  <c r="H48" i="37"/>
  <c r="D23" i="37"/>
  <c r="D26" i="37"/>
  <c r="D48" i="37"/>
  <c r="H31" i="37"/>
  <c r="F31" i="37"/>
  <c r="F34" i="37"/>
  <c r="F49" i="37"/>
  <c r="E31" i="37"/>
  <c r="E34" i="37"/>
  <c r="E49" i="37"/>
  <c r="D31" i="37"/>
  <c r="E17" i="37"/>
  <c r="F17" i="37"/>
  <c r="D17" i="37"/>
  <c r="D16" i="37"/>
  <c r="D18" i="37"/>
  <c r="D47" i="37"/>
  <c r="F18" i="16"/>
  <c r="F17" i="16"/>
  <c r="F16" i="16"/>
  <c r="AF3180" i="6"/>
  <c r="AF3179" i="6"/>
  <c r="AF3178" i="6"/>
  <c r="AF3177" i="6"/>
  <c r="AF3176" i="6"/>
  <c r="AF3175" i="6"/>
  <c r="AF3174" i="6"/>
  <c r="AF3173" i="6"/>
  <c r="AF3172" i="6"/>
  <c r="AF3171" i="6"/>
  <c r="AF3170" i="6"/>
  <c r="AF3169" i="6"/>
  <c r="AF3168" i="6"/>
  <c r="AG3195" i="6"/>
  <c r="AD3214" i="6"/>
  <c r="AF3214" i="6"/>
  <c r="B3042" i="6"/>
  <c r="AF3300" i="6"/>
  <c r="AF3299" i="6"/>
  <c r="AF3298" i="6"/>
  <c r="AF3322" i="6"/>
  <c r="AF3321" i="6"/>
  <c r="AF3320" i="6"/>
  <c r="AF3319" i="6"/>
  <c r="AF3318" i="6"/>
  <c r="AF3317" i="6"/>
  <c r="AF3316" i="6"/>
  <c r="AF3315" i="6"/>
  <c r="AJ3337" i="6"/>
  <c r="AF3392" i="6"/>
  <c r="AF3391" i="6"/>
  <c r="AF3390" i="6"/>
  <c r="AF3389" i="6"/>
  <c r="Z1579" i="7"/>
  <c r="Z1578" i="7"/>
  <c r="Z1577" i="7"/>
  <c r="Z1576" i="7"/>
  <c r="Z1575" i="7"/>
  <c r="AF1560" i="7"/>
  <c r="AF1559" i="7"/>
  <c r="AF1558" i="7"/>
  <c r="AF1557" i="7"/>
  <c r="AF1555" i="7"/>
  <c r="AF1554" i="7"/>
  <c r="AF1553" i="7"/>
  <c r="AF1552" i="7"/>
  <c r="AF1551" i="7"/>
  <c r="AF1550" i="7"/>
  <c r="AF1549" i="7"/>
  <c r="AF1548" i="7"/>
  <c r="AF1547" i="7"/>
  <c r="AF1546" i="7"/>
  <c r="AF1545" i="7"/>
  <c r="AB1560" i="7"/>
  <c r="Y1560" i="7"/>
  <c r="AA1560" i="7"/>
  <c r="W1560" i="7"/>
  <c r="AB1559" i="7"/>
  <c r="Y1559" i="7"/>
  <c r="AA1559" i="7"/>
  <c r="W1559" i="7"/>
  <c r="AB1558" i="7"/>
  <c r="Y1558" i="7"/>
  <c r="AA1558" i="7"/>
  <c r="W1558" i="7"/>
  <c r="AB1557" i="7"/>
  <c r="Y1557" i="7"/>
  <c r="AA1557" i="7"/>
  <c r="W1557" i="7"/>
  <c r="AB1556" i="7"/>
  <c r="Y1556" i="7"/>
  <c r="AA1556" i="7"/>
  <c r="W1556" i="7"/>
  <c r="AB1555" i="7"/>
  <c r="Y1555" i="7"/>
  <c r="AA1555" i="7"/>
  <c r="W1555" i="7"/>
  <c r="AB1554" i="7"/>
  <c r="Y1554" i="7"/>
  <c r="AA1554" i="7"/>
  <c r="W1554" i="7"/>
  <c r="AB1553" i="7"/>
  <c r="Y1553" i="7"/>
  <c r="AA1553" i="7"/>
  <c r="W1553" i="7"/>
  <c r="AB1552" i="7"/>
  <c r="Y1552" i="7"/>
  <c r="AA1552" i="7"/>
  <c r="W1552" i="7"/>
  <c r="AB1551" i="7"/>
  <c r="Y1551" i="7"/>
  <c r="AA1551" i="7"/>
  <c r="W1551" i="7"/>
  <c r="AB1550" i="7"/>
  <c r="Y1550" i="7"/>
  <c r="AA1550" i="7"/>
  <c r="W1550" i="7"/>
  <c r="AB1549" i="7"/>
  <c r="Y1549" i="7"/>
  <c r="AA1549" i="7"/>
  <c r="W1549" i="7"/>
  <c r="AB1548" i="7"/>
  <c r="Y1548" i="7"/>
  <c r="AA1548" i="7"/>
  <c r="W1548" i="7"/>
  <c r="AB1547" i="7"/>
  <c r="Y1547" i="7"/>
  <c r="AA1547" i="7"/>
  <c r="W1547" i="7"/>
  <c r="AB1546" i="7"/>
  <c r="Y1546" i="7"/>
  <c r="AA1546" i="7"/>
  <c r="W1546" i="7"/>
  <c r="AB1545" i="7"/>
  <c r="Y1545" i="7"/>
  <c r="AA1545" i="7"/>
  <c r="W1545" i="7"/>
  <c r="N1560" i="7"/>
  <c r="M1560" i="7"/>
  <c r="N1559" i="7"/>
  <c r="M1559" i="7"/>
  <c r="N1558" i="7"/>
  <c r="M1558" i="7"/>
  <c r="N1557" i="7"/>
  <c r="M1557" i="7"/>
  <c r="N1556" i="7"/>
  <c r="M1556" i="7"/>
  <c r="N1555" i="7"/>
  <c r="M1555" i="7"/>
  <c r="N1554" i="7"/>
  <c r="M1554" i="7"/>
  <c r="N1553" i="7"/>
  <c r="M1553" i="7"/>
  <c r="N1552" i="7"/>
  <c r="M1552" i="7"/>
  <c r="N1551" i="7"/>
  <c r="M1551" i="7"/>
  <c r="N1550" i="7"/>
  <c r="M1550" i="7"/>
  <c r="N1549" i="7"/>
  <c r="M1549" i="7"/>
  <c r="N1548" i="7"/>
  <c r="M1548" i="7"/>
  <c r="N1547" i="7"/>
  <c r="M1547" i="7"/>
  <c r="N1546" i="7"/>
  <c r="M1546" i="7"/>
  <c r="N1545" i="7"/>
  <c r="M1545" i="7"/>
  <c r="AG1479" i="7"/>
  <c r="AG1478" i="7"/>
  <c r="AG1477" i="7"/>
  <c r="AG1475" i="7"/>
  <c r="AG1474" i="7"/>
  <c r="AG1473" i="7"/>
  <c r="E3880" i="6"/>
  <c r="E3865" i="6"/>
  <c r="E3850" i="6"/>
  <c r="AF3849" i="6"/>
  <c r="E3849" i="6"/>
  <c r="AF3848" i="6"/>
  <c r="E3848" i="6"/>
  <c r="AF3847" i="6"/>
  <c r="E3847" i="6"/>
  <c r="AF3846" i="6"/>
  <c r="E3846" i="6"/>
  <c r="AF3831" i="6"/>
  <c r="E3809" i="6"/>
  <c r="F3758" i="6"/>
  <c r="E3758" i="6"/>
  <c r="F3757" i="6"/>
  <c r="E3757" i="6"/>
  <c r="F3756" i="6"/>
  <c r="E3756" i="6"/>
  <c r="F3755" i="6"/>
  <c r="E3755" i="6"/>
  <c r="F3754" i="6"/>
  <c r="F3753" i="6"/>
  <c r="E3753" i="6"/>
  <c r="F3752" i="6"/>
  <c r="E3752" i="6"/>
  <c r="F3751" i="6"/>
  <c r="E3751" i="6"/>
  <c r="AJ3750" i="6"/>
  <c r="F3750" i="6"/>
  <c r="E3750" i="6"/>
  <c r="F3749" i="6"/>
  <c r="F3748" i="6"/>
  <c r="E3748" i="6"/>
  <c r="F3747" i="6"/>
  <c r="E3747" i="6"/>
  <c r="F3746" i="6"/>
  <c r="E3746" i="6"/>
  <c r="F3745" i="6"/>
  <c r="E3745" i="6"/>
  <c r="F3744" i="6"/>
  <c r="E3744" i="6"/>
  <c r="F3743" i="6"/>
  <c r="E3743" i="6"/>
  <c r="F3742" i="6"/>
  <c r="E3742" i="6"/>
  <c r="AJ3741" i="6"/>
  <c r="F3741" i="6"/>
  <c r="E3741" i="6"/>
  <c r="F3726" i="6"/>
  <c r="F3725" i="6"/>
  <c r="F3723" i="6"/>
  <c r="F3722" i="6"/>
  <c r="E3726" i="6"/>
  <c r="E3725" i="6"/>
  <c r="E3724" i="6"/>
  <c r="E3723" i="6"/>
  <c r="E3722" i="6"/>
  <c r="F3724" i="6"/>
  <c r="S3726" i="6"/>
  <c r="W3726" i="6"/>
  <c r="S3724" i="6"/>
  <c r="W3724" i="6"/>
  <c r="S3723" i="6"/>
  <c r="W3723" i="6"/>
  <c r="AF3690" i="6"/>
  <c r="AF3689" i="6"/>
  <c r="W3625" i="6"/>
  <c r="T3625" i="6"/>
  <c r="W3610" i="6"/>
  <c r="T3610" i="6"/>
  <c r="AF736" i="8"/>
  <c r="AF691" i="8"/>
  <c r="AF661" i="8"/>
  <c r="AF660" i="8"/>
  <c r="AF659" i="8"/>
  <c r="AF3458" i="6"/>
  <c r="E3458" i="6"/>
  <c r="AF3457" i="6"/>
  <c r="E3457" i="6"/>
  <c r="AF3456" i="6"/>
  <c r="E3456" i="6"/>
  <c r="AF3455" i="6"/>
  <c r="E3455" i="6"/>
  <c r="AF3474" i="6"/>
  <c r="AF3473" i="6"/>
  <c r="AF3472" i="6"/>
  <c r="AF3471" i="6"/>
  <c r="F3488" i="6"/>
  <c r="E3488" i="6"/>
  <c r="AJ3487" i="6"/>
  <c r="F3487" i="6"/>
  <c r="E3487" i="6"/>
  <c r="AF3502" i="6"/>
  <c r="AF3501" i="6"/>
  <c r="AJ3518" i="6"/>
  <c r="F3518" i="6"/>
  <c r="AJ3517" i="6"/>
  <c r="F3517" i="6"/>
  <c r="AJ3516" i="6"/>
  <c r="F3516" i="6"/>
  <c r="B52" i="40"/>
  <c r="B8" i="48"/>
  <c r="B8" i="47"/>
  <c r="B8" i="46"/>
  <c r="B8" i="45"/>
  <c r="B8" i="32"/>
  <c r="B8" i="44"/>
  <c r="B8" i="43"/>
  <c r="B8" i="42"/>
  <c r="B8" i="41"/>
  <c r="B8" i="37"/>
  <c r="B8" i="40"/>
  <c r="B8" i="39"/>
  <c r="B8" i="38"/>
  <c r="B8" i="8"/>
  <c r="B8" i="7"/>
  <c r="B8" i="6"/>
  <c r="B8" i="16"/>
  <c r="R3969" i="6"/>
  <c r="P3969" i="6"/>
  <c r="N3969" i="6"/>
  <c r="L3969" i="6"/>
  <c r="J3969" i="6"/>
  <c r="H3969" i="6"/>
  <c r="G3969" i="6"/>
  <c r="R3968" i="6"/>
  <c r="P3968" i="6"/>
  <c r="N3968" i="6"/>
  <c r="L3968" i="6"/>
  <c r="J3968" i="6"/>
  <c r="H3968" i="6"/>
  <c r="G3968" i="6"/>
  <c r="H54" i="32"/>
  <c r="H21" i="32"/>
  <c r="H28" i="32"/>
  <c r="H35" i="32"/>
  <c r="H42" i="32"/>
  <c r="H50" i="32"/>
  <c r="H58" i="37"/>
  <c r="H22" i="37"/>
  <c r="H30" i="37"/>
  <c r="H38" i="37"/>
  <c r="H46" i="37"/>
  <c r="H54" i="37"/>
  <c r="P3998" i="6"/>
  <c r="N3998" i="6"/>
  <c r="L3998" i="6"/>
  <c r="E3998" i="6"/>
  <c r="F3998" i="6"/>
  <c r="P4006" i="6"/>
  <c r="N4006" i="6"/>
  <c r="L4006" i="6"/>
  <c r="E4006" i="6"/>
  <c r="F4006" i="6"/>
  <c r="M4014" i="6"/>
  <c r="K4014" i="6"/>
  <c r="I4014" i="6"/>
  <c r="F4014" i="6"/>
  <c r="F40" i="37"/>
  <c r="H40" i="37"/>
  <c r="F39" i="37"/>
  <c r="H39" i="37"/>
  <c r="H32" i="32"/>
  <c r="H44" i="32"/>
  <c r="H39" i="32"/>
  <c r="H46" i="32"/>
  <c r="H25" i="32"/>
  <c r="H43" i="32"/>
  <c r="H18" i="32"/>
  <c r="H45" i="32"/>
  <c r="H42" i="37"/>
  <c r="H50" i="37"/>
  <c r="D1633" i="7"/>
  <c r="D1632" i="7"/>
  <c r="D1631" i="7"/>
  <c r="D1630" i="7"/>
  <c r="D1629" i="7"/>
  <c r="D1628" i="7"/>
  <c r="D1627" i="7"/>
  <c r="D1626" i="7"/>
  <c r="D1625" i="7"/>
  <c r="D1663" i="7"/>
  <c r="D1662" i="7"/>
  <c r="D1661" i="7"/>
  <c r="D1660" i="7"/>
  <c r="D1659" i="7"/>
  <c r="D1658" i="7"/>
  <c r="D1657" i="7"/>
  <c r="D1656" i="7"/>
  <c r="D1655" i="7"/>
  <c r="D1654" i="7"/>
  <c r="D1653" i="7"/>
  <c r="D1652" i="7"/>
  <c r="D1651" i="7"/>
  <c r="D1650" i="7"/>
  <c r="D1649" i="7"/>
  <c r="D1681" i="7"/>
  <c r="D1682" i="7"/>
  <c r="D1683" i="7"/>
  <c r="F4124" i="6"/>
  <c r="F4148" i="6"/>
  <c r="F4147" i="6"/>
  <c r="F4146" i="6"/>
  <c r="F4145" i="6"/>
  <c r="F4144" i="6"/>
  <c r="F4143" i="6"/>
  <c r="E4164" i="6"/>
  <c r="E4163" i="6"/>
  <c r="E4162" i="6"/>
  <c r="E4160" i="6"/>
  <c r="E4159" i="6"/>
  <c r="E4158" i="6"/>
  <c r="D1771" i="7"/>
  <c r="D1770" i="7"/>
  <c r="D1769" i="7"/>
  <c r="D1768" i="7"/>
  <c r="D1767" i="7"/>
  <c r="D1766" i="7"/>
  <c r="D1760" i="7"/>
  <c r="D1759" i="7"/>
  <c r="D1758" i="7"/>
  <c r="D1757" i="7"/>
  <c r="D1756" i="7"/>
  <c r="D1755" i="7"/>
  <c r="D1754" i="7"/>
  <c r="D1753" i="7"/>
  <c r="D1752" i="7"/>
  <c r="D1751" i="7"/>
  <c r="D1750" i="7"/>
  <c r="D1749" i="7"/>
  <c r="D1748" i="7"/>
  <c r="D1747" i="7"/>
  <c r="D1746" i="7"/>
  <c r="D1745" i="7"/>
  <c r="D1744" i="7"/>
  <c r="D1710" i="7"/>
  <c r="D1709" i="7"/>
  <c r="D1805" i="7"/>
  <c r="D1804" i="7"/>
  <c r="D1803" i="7"/>
  <c r="D1802" i="7"/>
  <c r="D1801" i="7"/>
  <c r="D1800" i="7"/>
  <c r="D1799" i="7"/>
  <c r="D1798" i="7"/>
  <c r="D1797" i="7"/>
  <c r="D1796" i="7"/>
  <c r="D1795" i="7"/>
  <c r="D1794" i="7"/>
  <c r="D1793" i="7"/>
  <c r="D1792" i="7"/>
  <c r="D1791" i="7"/>
  <c r="D1790" i="7"/>
  <c r="D1789" i="7"/>
  <c r="D1788" i="7"/>
  <c r="D1787" i="7"/>
  <c r="D1786" i="7"/>
  <c r="K4239" i="6"/>
  <c r="F4239" i="6"/>
  <c r="K4238" i="6"/>
  <c r="F4238" i="6"/>
  <c r="K4237" i="6"/>
  <c r="F4237" i="6"/>
  <c r="K4236" i="6"/>
  <c r="F4236" i="6"/>
  <c r="K4235" i="6"/>
  <c r="F4235" i="6"/>
  <c r="K4234" i="6"/>
  <c r="F4234" i="6"/>
  <c r="K4233" i="6"/>
  <c r="F4233" i="6"/>
  <c r="K4232" i="6"/>
  <c r="F4232" i="6"/>
  <c r="K4231" i="6"/>
  <c r="F4231" i="6"/>
  <c r="K4230" i="6"/>
  <c r="F4230" i="6"/>
  <c r="K4229" i="6"/>
  <c r="F4229" i="6"/>
  <c r="K4228" i="6"/>
  <c r="F4228" i="6"/>
  <c r="K4227" i="6"/>
  <c r="F4227" i="6"/>
  <c r="K4226" i="6"/>
  <c r="F4226" i="6"/>
  <c r="K4225" i="6"/>
  <c r="F4225" i="6"/>
  <c r="K4224" i="6"/>
  <c r="F4224" i="6"/>
  <c r="D1841" i="7"/>
  <c r="D1840" i="7"/>
  <c r="D1839" i="7"/>
  <c r="D1838" i="7"/>
  <c r="D1837" i="7"/>
  <c r="D1836" i="7"/>
  <c r="D1835" i="7"/>
  <c r="D1834" i="7"/>
  <c r="D1833" i="7"/>
  <c r="D1864" i="7"/>
  <c r="D1863" i="7"/>
  <c r="D1862" i="7"/>
  <c r="D1861" i="7"/>
  <c r="D1860" i="7"/>
  <c r="D1859" i="7"/>
  <c r="D1858" i="7"/>
  <c r="D1857" i="7"/>
  <c r="D1856" i="7"/>
  <c r="H33" i="37"/>
  <c r="D4343" i="6"/>
  <c r="D4342" i="6"/>
  <c r="D4341" i="6"/>
  <c r="D4337" i="6"/>
  <c r="D4336" i="6"/>
  <c r="D4335" i="6"/>
  <c r="D4331" i="6"/>
  <c r="D4330" i="6"/>
  <c r="E4440" i="6"/>
  <c r="E58" i="37"/>
  <c r="E42" i="37"/>
  <c r="E50" i="37"/>
  <c r="E26" i="37"/>
  <c r="E48" i="37"/>
  <c r="E4460" i="6"/>
  <c r="E4459" i="6"/>
  <c r="E4458" i="6"/>
  <c r="E4456" i="6"/>
  <c r="E4455" i="6"/>
  <c r="E4454" i="6"/>
  <c r="E54" i="32"/>
  <c r="E45" i="32"/>
  <c r="D2043" i="7"/>
  <c r="D2042" i="7"/>
  <c r="D2041" i="7"/>
  <c r="D2040" i="7"/>
  <c r="D2039" i="7"/>
  <c r="C15" i="32"/>
  <c r="C18" i="32"/>
  <c r="C45" i="32"/>
  <c r="D18" i="32"/>
  <c r="D45" i="32"/>
  <c r="F21" i="32"/>
  <c r="F28" i="32"/>
  <c r="F35" i="32"/>
  <c r="F42" i="32"/>
  <c r="F50" i="32"/>
  <c r="F25" i="32"/>
  <c r="F43" i="32"/>
  <c r="D23" i="32"/>
  <c r="C29" i="32"/>
  <c r="D29" i="32"/>
  <c r="D30" i="32"/>
  <c r="F32" i="32"/>
  <c r="F44" i="32"/>
  <c r="C31" i="32"/>
  <c r="D31" i="32"/>
  <c r="D36" i="32"/>
  <c r="D38" i="32"/>
  <c r="F39" i="32"/>
  <c r="F46" i="32"/>
  <c r="C54" i="32"/>
  <c r="D54" i="32"/>
  <c r="F54" i="32"/>
  <c r="F22" i="37"/>
  <c r="F30" i="37"/>
  <c r="F38" i="37"/>
  <c r="F46" i="37"/>
  <c r="F54" i="37"/>
  <c r="C18" i="37"/>
  <c r="C47" i="37"/>
  <c r="C26" i="37"/>
  <c r="C48" i="37"/>
  <c r="C32" i="37"/>
  <c r="C34" i="37"/>
  <c r="C49" i="37"/>
  <c r="D34" i="37"/>
  <c r="D49" i="37"/>
  <c r="C42" i="37"/>
  <c r="C50" i="37"/>
  <c r="D42" i="37"/>
  <c r="D50" i="37"/>
  <c r="F42" i="37"/>
  <c r="F50" i="37"/>
  <c r="C58" i="37"/>
  <c r="D58" i="37"/>
  <c r="F58" i="37"/>
  <c r="E1218" i="8"/>
  <c r="E1219" i="8"/>
  <c r="E1220" i="8"/>
  <c r="E1233" i="8"/>
  <c r="J1364" i="8"/>
  <c r="J1365" i="8"/>
  <c r="J1366" i="8"/>
  <c r="J1367" i="8"/>
  <c r="F1710" i="8"/>
  <c r="F1711" i="8"/>
  <c r="F1712" i="8"/>
  <c r="F1713" i="8"/>
  <c r="D2221" i="7"/>
  <c r="D2222" i="7"/>
  <c r="D2235" i="7"/>
  <c r="D2236" i="7"/>
  <c r="D2399" i="7"/>
  <c r="D2400" i="7"/>
  <c r="D2401" i="7"/>
  <c r="D2402" i="7"/>
  <c r="D2403" i="7"/>
  <c r="D2404" i="7"/>
  <c r="D2405" i="7"/>
  <c r="D2406" i="7"/>
  <c r="D2407" i="7"/>
  <c r="D2408" i="7"/>
  <c r="D2409" i="7"/>
  <c r="D2410" i="7"/>
  <c r="D2411" i="7"/>
  <c r="D2412" i="7"/>
  <c r="D2413" i="7"/>
  <c r="D2414" i="7"/>
  <c r="D2415" i="7"/>
  <c r="D2416" i="7"/>
  <c r="D2417" i="7"/>
  <c r="D2418" i="7"/>
  <c r="D2432" i="7"/>
  <c r="D2475" i="7"/>
  <c r="D2476" i="7"/>
  <c r="D2477" i="7"/>
  <c r="D2478" i="7"/>
  <c r="D2479" i="7"/>
  <c r="D2492" i="7"/>
  <c r="J2502" i="7"/>
  <c r="J2503" i="7"/>
  <c r="J2504" i="7"/>
  <c r="F2702" i="7"/>
  <c r="H2702" i="7"/>
  <c r="F2703" i="7"/>
  <c r="H2703" i="7"/>
  <c r="F2704" i="7"/>
  <c r="H2704" i="7"/>
  <c r="F2705" i="7"/>
  <c r="H2705" i="7"/>
  <c r="F2706" i="7"/>
  <c r="H2706" i="7"/>
  <c r="F2707" i="7"/>
  <c r="H2707" i="7"/>
  <c r="F2708" i="7"/>
  <c r="H2708" i="7"/>
  <c r="F2709" i="7"/>
  <c r="H2709" i="7"/>
  <c r="F2710" i="7"/>
  <c r="H2710" i="7"/>
  <c r="F2711" i="7"/>
  <c r="H2711" i="7"/>
  <c r="F2712" i="7"/>
  <c r="H2712" i="7"/>
  <c r="F2713" i="7"/>
  <c r="H2713" i="7"/>
  <c r="F2714" i="7"/>
  <c r="H2714" i="7"/>
  <c r="F2715" i="7"/>
  <c r="H2715" i="7"/>
  <c r="F2716" i="7"/>
  <c r="H2716" i="7"/>
  <c r="F2717" i="7"/>
  <c r="H2717" i="7"/>
  <c r="F2718" i="7"/>
  <c r="H2718" i="7"/>
  <c r="F2719" i="7"/>
  <c r="H2719" i="7"/>
  <c r="F2720" i="7"/>
  <c r="H2720" i="7"/>
  <c r="F2721" i="7"/>
  <c r="H2721" i="7"/>
  <c r="F2722" i="7"/>
  <c r="H2722" i="7"/>
  <c r="F2723" i="7"/>
  <c r="H2723" i="7"/>
  <c r="F2724" i="7"/>
  <c r="H2724" i="7"/>
  <c r="F2725" i="7"/>
  <c r="H2725" i="7"/>
  <c r="F2726" i="7"/>
  <c r="H2726" i="7"/>
  <c r="F2727" i="7"/>
  <c r="H2727" i="7"/>
  <c r="F2728" i="7"/>
  <c r="H2728" i="7"/>
  <c r="F2729" i="7"/>
  <c r="H2729" i="7"/>
  <c r="F2730" i="7"/>
  <c r="H2730" i="7"/>
  <c r="F2731" i="7"/>
  <c r="H2731" i="7"/>
  <c r="F2732" i="7"/>
  <c r="H2732" i="7"/>
  <c r="F2733" i="7"/>
  <c r="H2733" i="7"/>
  <c r="F2734" i="7"/>
  <c r="H2734" i="7"/>
  <c r="F2735" i="7"/>
  <c r="H2735" i="7"/>
  <c r="F2736" i="7"/>
  <c r="H2736" i="7"/>
  <c r="F2737" i="7"/>
  <c r="H2737" i="7"/>
  <c r="F2738" i="7"/>
  <c r="H2738" i="7"/>
  <c r="F2739" i="7"/>
  <c r="H2739" i="7"/>
  <c r="F2740" i="7"/>
  <c r="H2740" i="7"/>
  <c r="F2741" i="7"/>
  <c r="H2741" i="7"/>
  <c r="F2742" i="7"/>
  <c r="H2742" i="7"/>
  <c r="F2743" i="7"/>
  <c r="H2743" i="7"/>
  <c r="F2744" i="7"/>
  <c r="H2744" i="7"/>
  <c r="F2745" i="7"/>
  <c r="H2745" i="7"/>
  <c r="F2746" i="7"/>
  <c r="H2746" i="7"/>
  <c r="F2747" i="7"/>
  <c r="H2747" i="7"/>
  <c r="F2748" i="7"/>
  <c r="H2748" i="7"/>
  <c r="F2749" i="7"/>
  <c r="H2749" i="7"/>
  <c r="F2750" i="7"/>
  <c r="H2750" i="7"/>
  <c r="F2751" i="7"/>
  <c r="H2751" i="7"/>
  <c r="F2752" i="7"/>
  <c r="H2752" i="7"/>
  <c r="F2753" i="7"/>
  <c r="H2753" i="7"/>
  <c r="F2754" i="7"/>
  <c r="H2754" i="7"/>
  <c r="F2755" i="7"/>
  <c r="H2755" i="7"/>
  <c r="F2756" i="7"/>
  <c r="H2756" i="7"/>
  <c r="F2757" i="7"/>
  <c r="H2757" i="7"/>
  <c r="F2758" i="7"/>
  <c r="H2758" i="7"/>
  <c r="F2759" i="7"/>
  <c r="H2759" i="7"/>
  <c r="F2760" i="7"/>
  <c r="H2760" i="7"/>
  <c r="F2761" i="7"/>
  <c r="H2761" i="7"/>
  <c r="F2762" i="7"/>
  <c r="H2762" i="7"/>
  <c r="F2763" i="7"/>
  <c r="H2763" i="7"/>
  <c r="F2764" i="7"/>
  <c r="H2764" i="7"/>
  <c r="F2765" i="7"/>
  <c r="H2765" i="7"/>
  <c r="F2766" i="7"/>
  <c r="H2766" i="7"/>
  <c r="F2767" i="7"/>
  <c r="H2767" i="7"/>
  <c r="F2768" i="7"/>
  <c r="H2768" i="7"/>
  <c r="F2769" i="7"/>
  <c r="H2769" i="7"/>
  <c r="F2770" i="7"/>
  <c r="H2770" i="7"/>
  <c r="F2771" i="7"/>
  <c r="H2771" i="7"/>
  <c r="F2772" i="7"/>
  <c r="H2772" i="7"/>
  <c r="F2773" i="7"/>
  <c r="H2773" i="7"/>
  <c r="F2774" i="7"/>
  <c r="H2774" i="7"/>
  <c r="F2775" i="7"/>
  <c r="H2775" i="7"/>
  <c r="F2776" i="7"/>
  <c r="H2776" i="7"/>
  <c r="F2777" i="7"/>
  <c r="H2777" i="7"/>
  <c r="F2778" i="7"/>
  <c r="H2778" i="7"/>
  <c r="F2779" i="7"/>
  <c r="H2779" i="7"/>
  <c r="F2780" i="7"/>
  <c r="H2780" i="7"/>
  <c r="F2781" i="7"/>
  <c r="H2781" i="7"/>
  <c r="F2782" i="7"/>
  <c r="H2782" i="7"/>
  <c r="F2783" i="7"/>
  <c r="H2783" i="7"/>
  <c r="F2784" i="7"/>
  <c r="H2784" i="7"/>
  <c r="F2785" i="7"/>
  <c r="H2785" i="7"/>
  <c r="F2786" i="7"/>
  <c r="H2786" i="7"/>
  <c r="F2787" i="7"/>
  <c r="H2787" i="7"/>
  <c r="F2788" i="7"/>
  <c r="H2788" i="7"/>
  <c r="F2789" i="7"/>
  <c r="H2789" i="7"/>
  <c r="F2790" i="7"/>
  <c r="H2790" i="7"/>
  <c r="F2791" i="7"/>
  <c r="H2791" i="7"/>
  <c r="F2792" i="7"/>
  <c r="H2792" i="7"/>
  <c r="F2793" i="7"/>
  <c r="H2793" i="7"/>
  <c r="F2794" i="7"/>
  <c r="H2794" i="7"/>
  <c r="F2795" i="7"/>
  <c r="H2795" i="7"/>
  <c r="D2813" i="7"/>
  <c r="D2814" i="7"/>
  <c r="D2815" i="7"/>
  <c r="D2816" i="7"/>
  <c r="D2817" i="7"/>
  <c r="D2818" i="7"/>
  <c r="D2819" i="7"/>
  <c r="D2820" i="7"/>
  <c r="D2821" i="7"/>
  <c r="D2822" i="7"/>
  <c r="D2823" i="7"/>
  <c r="D2824" i="7"/>
  <c r="D2825" i="7"/>
  <c r="D2826" i="7"/>
  <c r="D2827" i="7"/>
  <c r="D2828" i="7"/>
  <c r="D2829" i="7"/>
  <c r="D2830" i="7"/>
  <c r="D2831" i="7"/>
  <c r="D2832" i="7"/>
  <c r="D2833" i="7"/>
  <c r="D2834" i="7"/>
  <c r="D2835" i="7"/>
  <c r="D2837" i="7"/>
  <c r="D2838" i="7"/>
  <c r="D2839" i="7"/>
  <c r="D2841" i="7"/>
  <c r="D2881" i="7"/>
  <c r="D2882" i="7"/>
  <c r="D2883" i="7"/>
  <c r="D2884" i="7"/>
  <c r="D2885" i="7"/>
  <c r="D2886" i="7"/>
  <c r="D2887" i="7"/>
  <c r="D2888" i="7"/>
  <c r="D2889" i="7"/>
  <c r="D2890" i="7"/>
  <c r="D2891" i="7"/>
  <c r="D2892" i="7"/>
  <c r="D2893" i="7"/>
  <c r="D2894" i="7"/>
  <c r="D2895" i="7"/>
  <c r="D2896" i="7"/>
  <c r="D2897" i="7"/>
  <c r="D2898" i="7"/>
  <c r="D2899" i="7"/>
  <c r="D2900" i="7"/>
  <c r="D2901" i="7"/>
  <c r="D2902" i="7"/>
  <c r="D2903" i="7"/>
  <c r="E2957" i="7"/>
  <c r="G2957" i="7"/>
  <c r="J2957" i="7"/>
  <c r="L2957" i="7"/>
  <c r="O2957" i="7"/>
  <c r="E2958" i="7"/>
  <c r="G2958" i="7"/>
  <c r="J2958" i="7"/>
  <c r="L2958" i="7"/>
  <c r="O2958" i="7"/>
  <c r="E2959" i="7"/>
  <c r="G2959" i="7"/>
  <c r="J2959" i="7"/>
  <c r="L2959" i="7"/>
  <c r="O2959" i="7"/>
  <c r="E2960" i="7"/>
  <c r="G2960" i="7"/>
  <c r="J2960" i="7"/>
  <c r="L2960" i="7"/>
  <c r="O2960" i="7"/>
  <c r="E2961" i="7"/>
  <c r="O2961" i="7"/>
  <c r="E2962" i="7"/>
  <c r="O2962" i="7"/>
  <c r="E2963" i="7"/>
  <c r="O2963" i="7"/>
  <c r="E2964" i="7"/>
  <c r="O2964" i="7"/>
  <c r="E2965" i="7"/>
  <c r="O2965" i="7"/>
  <c r="E2966" i="7"/>
  <c r="O2966" i="7"/>
  <c r="E2967" i="7"/>
  <c r="O2967" i="7"/>
  <c r="E2968" i="7"/>
  <c r="O2968" i="7"/>
  <c r="E2974" i="7"/>
  <c r="K2974" i="7"/>
  <c r="E2975" i="7"/>
  <c r="K2975" i="7"/>
  <c r="E2976" i="7"/>
  <c r="K2976" i="7"/>
  <c r="E2977" i="7"/>
  <c r="K2977" i="7"/>
  <c r="D2988" i="7"/>
  <c r="D2989" i="7"/>
  <c r="F2989" i="7"/>
  <c r="D2990" i="7"/>
  <c r="F2990" i="7"/>
  <c r="D2991" i="7"/>
  <c r="F2991" i="7"/>
  <c r="D2992" i="7"/>
  <c r="F2992" i="7"/>
  <c r="D2993" i="7"/>
  <c r="F2993" i="7"/>
  <c r="D2994" i="7"/>
  <c r="F2994" i="7"/>
  <c r="D2995" i="7"/>
  <c r="F2995" i="7"/>
  <c r="D2996" i="7"/>
  <c r="F2996" i="7"/>
  <c r="D2997" i="7"/>
  <c r="F2997" i="7"/>
  <c r="D2998" i="7"/>
  <c r="F2998" i="7"/>
  <c r="D2999" i="7"/>
  <c r="F2999" i="7"/>
  <c r="D3000" i="7"/>
  <c r="F3000" i="7"/>
  <c r="D3001" i="7"/>
  <c r="F3001" i="7"/>
  <c r="D3002" i="7"/>
  <c r="F3002" i="7"/>
  <c r="D3003" i="7"/>
  <c r="F3003" i="7"/>
  <c r="D3004" i="7"/>
  <c r="F3004" i="7"/>
  <c r="D3005" i="7"/>
  <c r="F3005" i="7"/>
  <c r="D3006" i="7"/>
  <c r="F3006" i="7"/>
  <c r="D3007" i="7"/>
  <c r="F3007" i="7"/>
  <c r="D3008" i="7"/>
  <c r="F3008" i="7"/>
  <c r="D3009" i="7"/>
  <c r="F3009" i="7"/>
  <c r="D3010" i="7"/>
  <c r="F3010" i="7"/>
  <c r="D3011" i="7"/>
  <c r="F3011" i="7"/>
  <c r="D3012" i="7"/>
  <c r="F3012" i="7"/>
  <c r="D3013" i="7"/>
  <c r="F3013" i="7"/>
  <c r="D3014" i="7"/>
  <c r="F3014" i="7"/>
  <c r="D3015" i="7"/>
  <c r="F3015" i="7"/>
  <c r="D3016" i="7"/>
  <c r="F3016" i="7"/>
  <c r="D3017" i="7"/>
  <c r="F3017" i="7"/>
  <c r="D3018" i="7"/>
  <c r="F3018" i="7"/>
  <c r="D3019" i="7"/>
  <c r="F3019" i="7"/>
  <c r="D3020" i="7"/>
  <c r="F3020" i="7"/>
  <c r="D3021" i="7"/>
  <c r="F3021" i="7"/>
  <c r="D3022" i="7"/>
  <c r="F3022" i="7"/>
  <c r="D3023" i="7"/>
  <c r="F3023" i="7"/>
  <c r="D3024" i="7"/>
  <c r="F3024" i="7"/>
  <c r="D3025" i="7"/>
  <c r="F3025" i="7"/>
  <c r="D3026" i="7"/>
  <c r="F3026" i="7"/>
  <c r="D3027" i="7"/>
  <c r="F3027" i="7"/>
  <c r="D3028" i="7"/>
  <c r="F3028" i="7"/>
  <c r="D3029" i="7"/>
  <c r="F3029" i="7"/>
  <c r="D3030" i="7"/>
  <c r="F3030" i="7"/>
  <c r="D3031" i="7"/>
  <c r="F3031" i="7"/>
  <c r="D3032" i="7"/>
  <c r="F3032" i="7"/>
  <c r="D3033" i="7"/>
  <c r="F3033" i="7"/>
  <c r="D3034" i="7"/>
  <c r="F3034" i="7"/>
  <c r="D3035" i="7"/>
  <c r="F3035" i="7"/>
  <c r="D3036" i="7"/>
  <c r="F3036" i="7"/>
  <c r="D3037" i="7"/>
  <c r="F3037" i="7"/>
  <c r="D3038" i="7"/>
  <c r="F3038" i="7"/>
  <c r="D3039" i="7"/>
  <c r="F3039" i="7"/>
  <c r="D3040" i="7"/>
  <c r="F3040" i="7"/>
  <c r="D3041" i="7"/>
  <c r="F3041" i="7"/>
  <c r="D3042" i="7"/>
  <c r="F3042" i="7"/>
  <c r="D3043" i="7"/>
  <c r="F3043" i="7"/>
  <c r="D3044" i="7"/>
  <c r="F3044" i="7"/>
  <c r="D3045" i="7"/>
  <c r="F3045" i="7"/>
  <c r="D3046" i="7"/>
  <c r="F3046" i="7"/>
  <c r="D3047" i="7"/>
  <c r="F3047" i="7"/>
  <c r="D3048" i="7"/>
  <c r="F3048" i="7"/>
  <c r="D3049" i="7"/>
  <c r="F3049" i="7"/>
  <c r="D3050" i="7"/>
  <c r="F3050" i="7"/>
  <c r="D3051" i="7"/>
  <c r="F3051" i="7"/>
  <c r="D3052" i="7"/>
  <c r="F3052" i="7"/>
  <c r="D3053" i="7"/>
  <c r="F3053" i="7"/>
  <c r="D3054" i="7"/>
  <c r="F3054" i="7"/>
  <c r="D3055" i="7"/>
  <c r="F3055" i="7"/>
  <c r="D3056" i="7"/>
  <c r="F3056" i="7"/>
  <c r="D3057" i="7"/>
  <c r="F3057" i="7"/>
  <c r="D3058" i="7"/>
  <c r="F3058" i="7"/>
  <c r="D3059" i="7"/>
  <c r="F3059" i="7"/>
  <c r="D3060" i="7"/>
  <c r="F3060" i="7"/>
  <c r="D3061" i="7"/>
  <c r="F3061" i="7"/>
  <c r="D3062" i="7"/>
  <c r="F3062" i="7"/>
  <c r="D3063" i="7"/>
  <c r="F3063" i="7"/>
  <c r="D3064" i="7"/>
  <c r="F3064" i="7"/>
  <c r="D3065" i="7"/>
  <c r="F3065" i="7"/>
  <c r="D3066" i="7"/>
  <c r="F3066" i="7"/>
  <c r="D3067" i="7"/>
  <c r="F3067" i="7"/>
  <c r="D3068" i="7"/>
  <c r="F3068" i="7"/>
  <c r="D3069" i="7"/>
  <c r="F3069" i="7"/>
  <c r="D3070" i="7"/>
  <c r="F3070" i="7"/>
  <c r="D3071" i="7"/>
  <c r="F3071" i="7"/>
  <c r="D3072" i="7"/>
  <c r="F3072" i="7"/>
  <c r="D3073" i="7"/>
  <c r="F3073" i="7"/>
  <c r="D3074" i="7"/>
  <c r="F3074" i="7"/>
  <c r="D3075" i="7"/>
  <c r="F3075" i="7"/>
  <c r="D3076" i="7"/>
  <c r="F3076" i="7"/>
  <c r="D3077" i="7"/>
  <c r="F3077" i="7"/>
  <c r="D3078" i="7"/>
  <c r="F3078" i="7"/>
  <c r="D3079" i="7"/>
  <c r="F3079" i="7"/>
  <c r="D3080" i="7"/>
  <c r="F3080" i="7"/>
  <c r="D3081" i="7"/>
  <c r="F3081" i="7"/>
  <c r="D3082" i="7"/>
  <c r="F3082" i="7"/>
  <c r="D3083" i="7"/>
  <c r="F3083" i="7"/>
  <c r="D3084" i="7"/>
  <c r="F3084" i="7"/>
  <c r="D3085" i="7"/>
  <c r="F3085" i="7"/>
  <c r="D3086" i="7"/>
  <c r="F3086" i="7"/>
  <c r="D3087" i="7"/>
  <c r="F3087" i="7"/>
  <c r="D3088" i="7"/>
  <c r="F3088" i="7"/>
  <c r="D3089" i="7"/>
  <c r="F3089" i="7"/>
  <c r="D3090" i="7"/>
  <c r="F3090" i="7"/>
  <c r="D3091" i="7"/>
  <c r="F3091" i="7"/>
  <c r="D3092" i="7"/>
  <c r="F3092" i="7"/>
  <c r="D3093" i="7"/>
  <c r="F3093" i="7"/>
  <c r="D3094" i="7"/>
  <c r="F3094" i="7"/>
  <c r="D3095" i="7"/>
  <c r="F3095" i="7"/>
  <c r="D3096" i="7"/>
  <c r="F3096" i="7"/>
  <c r="D3097" i="7"/>
  <c r="F3097" i="7"/>
  <c r="D3098" i="7"/>
  <c r="F3098" i="7"/>
  <c r="D3099" i="7"/>
  <c r="F3099" i="7"/>
  <c r="D3100" i="7"/>
  <c r="F3100" i="7"/>
  <c r="D3101" i="7"/>
  <c r="F3101" i="7"/>
  <c r="D3102" i="7"/>
  <c r="F3102" i="7"/>
  <c r="D3103" i="7"/>
  <c r="F3103" i="7"/>
  <c r="D3104" i="7"/>
  <c r="F3104" i="7"/>
  <c r="D3105" i="7"/>
  <c r="F3105" i="7"/>
  <c r="D3106" i="7"/>
  <c r="F3106" i="7"/>
  <c r="D3107" i="7"/>
  <c r="F3107" i="7"/>
  <c r="D3108" i="7"/>
  <c r="F3108" i="7"/>
  <c r="D3109" i="7"/>
  <c r="F3109" i="7"/>
  <c r="D3110" i="7"/>
  <c r="F3110" i="7"/>
  <c r="D3111" i="7"/>
  <c r="F3111" i="7"/>
  <c r="D3112" i="7"/>
  <c r="F3112" i="7"/>
  <c r="D3113" i="7"/>
  <c r="F3113" i="7"/>
  <c r="D3114" i="7"/>
  <c r="F3114" i="7"/>
  <c r="D3115" i="7"/>
  <c r="F3115" i="7"/>
  <c r="D3116" i="7"/>
  <c r="F3116" i="7"/>
  <c r="D3117" i="7"/>
  <c r="F3117" i="7"/>
  <c r="D3118" i="7"/>
  <c r="F3118" i="7"/>
  <c r="D3119" i="7"/>
  <c r="F3119" i="7"/>
  <c r="D3120" i="7"/>
  <c r="F3120" i="7"/>
  <c r="D3121" i="7"/>
  <c r="F3121" i="7"/>
  <c r="D3122" i="7"/>
  <c r="F3122" i="7"/>
  <c r="D3123" i="7"/>
  <c r="F3123" i="7"/>
  <c r="D3124" i="7"/>
  <c r="F3124" i="7"/>
  <c r="D3125" i="7"/>
  <c r="F3125" i="7"/>
  <c r="D3126" i="7"/>
  <c r="F3126" i="7"/>
  <c r="D3127" i="7"/>
  <c r="F3127" i="7"/>
  <c r="D3128" i="7"/>
  <c r="F3128" i="7"/>
  <c r="D3129" i="7"/>
  <c r="F3129" i="7"/>
  <c r="D3130" i="7"/>
  <c r="F3130" i="7"/>
  <c r="D3131" i="7"/>
  <c r="F3131" i="7"/>
  <c r="D3132" i="7"/>
  <c r="F3132" i="7"/>
  <c r="D3133" i="7"/>
  <c r="F3133" i="7"/>
  <c r="D3134" i="7"/>
  <c r="F3134" i="7"/>
  <c r="D3135" i="7"/>
  <c r="F3135" i="7"/>
  <c r="D3136" i="7"/>
  <c r="F3136" i="7"/>
  <c r="D3137" i="7"/>
  <c r="F3137" i="7"/>
  <c r="D3138" i="7"/>
  <c r="F3138" i="7"/>
  <c r="D3139" i="7"/>
  <c r="F3139" i="7"/>
  <c r="D3140" i="7"/>
  <c r="F3140" i="7"/>
  <c r="D3141" i="7"/>
  <c r="F3141" i="7"/>
  <c r="D3142" i="7"/>
  <c r="F3142" i="7"/>
  <c r="D3143" i="7"/>
  <c r="F3143" i="7"/>
  <c r="D3144" i="7"/>
  <c r="F3144" i="7"/>
  <c r="D3145" i="7"/>
  <c r="F3145" i="7"/>
  <c r="D3146" i="7"/>
  <c r="F3146" i="7"/>
  <c r="D3147" i="7"/>
  <c r="F3147" i="7"/>
  <c r="D3148" i="7"/>
  <c r="F3148" i="7"/>
  <c r="D3149" i="7"/>
  <c r="F3149" i="7"/>
  <c r="D3150" i="7"/>
  <c r="F3150" i="7"/>
  <c r="D3151" i="7"/>
  <c r="F3151" i="7"/>
  <c r="D3152" i="7"/>
  <c r="F3152" i="7"/>
  <c r="D3153" i="7"/>
  <c r="F3153" i="7"/>
  <c r="D3154" i="7"/>
  <c r="F3154" i="7"/>
  <c r="D3155" i="7"/>
  <c r="F3155" i="7"/>
  <c r="D3156" i="7"/>
  <c r="F3156" i="7"/>
  <c r="D3157" i="7"/>
  <c r="F3157" i="7"/>
  <c r="D3158" i="7"/>
  <c r="F3158" i="7"/>
  <c r="D3159" i="7"/>
  <c r="F3159" i="7"/>
  <c r="D3160" i="7"/>
  <c r="F3160" i="7"/>
  <c r="D3161" i="7"/>
  <c r="F3161" i="7"/>
  <c r="D3162" i="7"/>
  <c r="F3162" i="7"/>
  <c r="D3163" i="7"/>
  <c r="F3163" i="7"/>
  <c r="D3164" i="7"/>
  <c r="F3164" i="7"/>
  <c r="D3165" i="7"/>
  <c r="F3165" i="7"/>
  <c r="D3166" i="7"/>
  <c r="F3166" i="7"/>
  <c r="D3167" i="7"/>
  <c r="F3167" i="7"/>
  <c r="D3168" i="7"/>
  <c r="F3168" i="7"/>
  <c r="D3169" i="7"/>
  <c r="F3169" i="7"/>
  <c r="D3170" i="7"/>
  <c r="F3170" i="7"/>
  <c r="D3171" i="7"/>
  <c r="F3171" i="7"/>
  <c r="D3172" i="7"/>
  <c r="F3172" i="7"/>
  <c r="D3173" i="7"/>
  <c r="F3173" i="7"/>
  <c r="D3174" i="7"/>
  <c r="F3174" i="7"/>
  <c r="D3175" i="7"/>
  <c r="F3175" i="7"/>
  <c r="D3176" i="7"/>
  <c r="F3176" i="7"/>
  <c r="D3177" i="7"/>
  <c r="F3177" i="7"/>
  <c r="D3178" i="7"/>
  <c r="F3178" i="7"/>
  <c r="D3179" i="7"/>
  <c r="F3179" i="7"/>
  <c r="D3180" i="7"/>
  <c r="F3180" i="7"/>
  <c r="D3181" i="7"/>
  <c r="F3181" i="7"/>
  <c r="D3182" i="7"/>
  <c r="F3182" i="7"/>
  <c r="D3183" i="7"/>
  <c r="F3183" i="7"/>
  <c r="D3184" i="7"/>
  <c r="F3184" i="7"/>
  <c r="D3185" i="7"/>
  <c r="F3185" i="7"/>
  <c r="D3186" i="7"/>
  <c r="F3186" i="7"/>
  <c r="D3187" i="7"/>
  <c r="F3187" i="7"/>
  <c r="D3188" i="7"/>
  <c r="F3188" i="7"/>
  <c r="D3189" i="7"/>
  <c r="F3189" i="7"/>
  <c r="D3190" i="7"/>
  <c r="F3190" i="7"/>
  <c r="D3191" i="7"/>
  <c r="F3191" i="7"/>
  <c r="D3192" i="7"/>
  <c r="F3192" i="7"/>
  <c r="D3193" i="7"/>
  <c r="F3193" i="7"/>
  <c r="D3194" i="7"/>
  <c r="F3194" i="7"/>
  <c r="D3195" i="7"/>
  <c r="F3195" i="7"/>
  <c r="D3196" i="7"/>
  <c r="F3196" i="7"/>
  <c r="D3197" i="7"/>
  <c r="F3197" i="7"/>
  <c r="D3198" i="7"/>
  <c r="F3198" i="7"/>
  <c r="D3199" i="7"/>
  <c r="D3200" i="7"/>
  <c r="D3201" i="7"/>
  <c r="D3202" i="7"/>
  <c r="D3203" i="7"/>
  <c r="D3204" i="7"/>
  <c r="D3205" i="7"/>
  <c r="D3206" i="7"/>
  <c r="D3207" i="7"/>
  <c r="D3208" i="7"/>
  <c r="C3226" i="7"/>
  <c r="D3231" i="7"/>
  <c r="D3232" i="7"/>
  <c r="D3233" i="7"/>
  <c r="D3234" i="7"/>
  <c r="D3235" i="7"/>
  <c r="D3236" i="7"/>
  <c r="D3237" i="7"/>
  <c r="D3238" i="7"/>
  <c r="D3239" i="7"/>
  <c r="D3240" i="7"/>
  <c r="D3241" i="7"/>
  <c r="D3242" i="7"/>
  <c r="D3243" i="7"/>
  <c r="D3244" i="7"/>
  <c r="D3245" i="7"/>
  <c r="D3246" i="7"/>
  <c r="D3247" i="7"/>
  <c r="D3248" i="7"/>
  <c r="D3249" i="7"/>
  <c r="D3250" i="7"/>
  <c r="D3251" i="7"/>
  <c r="D3252" i="7"/>
  <c r="D3253" i="7"/>
  <c r="D3254" i="7"/>
  <c r="D3255" i="7"/>
  <c r="E4600" i="6"/>
  <c r="E4601" i="6"/>
  <c r="E4602" i="6"/>
  <c r="E4604" i="6"/>
  <c r="E4605" i="6"/>
  <c r="E4606" i="6"/>
  <c r="E4672" i="6"/>
  <c r="E4673" i="6"/>
  <c r="E4674" i="6"/>
  <c r="E4675" i="6"/>
  <c r="E4676" i="6"/>
  <c r="E4677" i="6"/>
  <c r="E4678" i="6"/>
  <c r="E4679" i="6"/>
  <c r="E4680" i="6"/>
  <c r="E4681" i="6"/>
  <c r="E4682" i="6"/>
  <c r="E4683" i="6"/>
  <c r="E4684" i="6"/>
  <c r="E4685" i="6"/>
  <c r="E4686" i="6"/>
  <c r="E4687" i="6"/>
  <c r="E4688" i="6"/>
  <c r="E4689" i="6"/>
  <c r="E4690" i="6"/>
  <c r="E4691" i="6"/>
  <c r="E4692" i="6"/>
  <c r="E4694" i="6"/>
  <c r="E4695" i="6"/>
  <c r="E4696" i="6"/>
  <c r="E4697" i="6"/>
  <c r="E4698" i="6"/>
  <c r="E4699" i="6"/>
  <c r="E4700" i="6"/>
  <c r="E4701" i="6"/>
  <c r="E4702" i="6"/>
  <c r="E4703" i="6"/>
  <c r="E4704" i="6"/>
  <c r="E4705" i="6"/>
  <c r="E4706" i="6"/>
  <c r="E4707" i="6"/>
  <c r="E4708" i="6"/>
  <c r="E4709" i="6"/>
  <c r="E4710" i="6"/>
  <c r="E4711" i="6"/>
  <c r="E4712" i="6"/>
  <c r="E4713" i="6"/>
  <c r="E4714" i="6"/>
  <c r="G4722" i="6"/>
  <c r="G4723" i="6"/>
  <c r="G4724" i="6"/>
  <c r="G4725" i="6"/>
  <c r="G4726" i="6"/>
  <c r="G4727" i="6"/>
  <c r="G4728" i="6"/>
  <c r="G4729" i="6"/>
  <c r="G4730" i="6"/>
  <c r="G4731" i="6"/>
  <c r="G4732" i="6"/>
  <c r="G4733" i="6"/>
  <c r="G4734" i="6"/>
  <c r="G4735" i="6"/>
  <c r="G4736" i="6"/>
  <c r="G4737" i="6"/>
  <c r="G4738" i="6"/>
  <c r="G4739" i="6"/>
  <c r="G4740" i="6"/>
  <c r="G4741" i="6"/>
  <c r="G4742" i="6"/>
  <c r="G4743" i="6"/>
  <c r="G4744" i="6"/>
  <c r="G4745" i="6"/>
  <c r="G4746" i="6"/>
  <c r="G4747" i="6"/>
  <c r="G4748" i="6"/>
  <c r="G4749" i="6"/>
  <c r="G4750" i="6"/>
  <c r="G4751" i="6"/>
  <c r="G4752" i="6"/>
  <c r="G4753" i="6"/>
  <c r="G4754" i="6"/>
  <c r="G4755" i="6"/>
  <c r="G4757" i="6"/>
  <c r="G4758" i="6"/>
  <c r="G4759" i="6"/>
  <c r="G4760" i="6"/>
  <c r="G4761" i="6"/>
  <c r="G4762" i="6"/>
  <c r="G4763" i="6"/>
  <c r="G4764" i="6"/>
  <c r="G4765" i="6"/>
  <c r="G4766" i="6"/>
  <c r="G4767" i="6"/>
  <c r="G4768" i="6"/>
  <c r="G4769" i="6"/>
  <c r="G4770" i="6"/>
  <c r="G4771" i="6"/>
  <c r="G4772" i="6"/>
  <c r="G4773" i="6"/>
  <c r="G4774" i="6"/>
  <c r="G4775" i="6"/>
  <c r="G4776" i="6"/>
  <c r="G4777" i="6"/>
  <c r="G4778" i="6"/>
  <c r="G4779" i="6"/>
  <c r="G4780" i="6"/>
  <c r="G4781" i="6"/>
  <c r="G4782" i="6"/>
  <c r="G4783" i="6"/>
  <c r="E4864" i="6"/>
  <c r="E4865" i="6"/>
  <c r="E4866" i="6"/>
  <c r="E4867" i="6"/>
  <c r="E4868" i="6"/>
  <c r="E4869" i="6"/>
  <c r="E4870" i="6"/>
  <c r="E4871" i="6"/>
  <c r="E4872" i="6"/>
  <c r="E4873" i="6"/>
  <c r="E4874" i="6"/>
  <c r="E4875" i="6"/>
  <c r="E4876" i="6"/>
  <c r="E4877" i="6"/>
  <c r="E4878" i="6"/>
  <c r="E4879" i="6"/>
  <c r="E4880" i="6"/>
  <c r="E4881" i="6"/>
  <c r="E4882" i="6"/>
  <c r="E4883" i="6"/>
  <c r="E4884" i="6"/>
  <c r="E4886" i="6"/>
  <c r="E4887" i="6"/>
  <c r="E4888" i="6"/>
  <c r="E4889" i="6"/>
  <c r="E4890" i="6"/>
  <c r="E4891" i="6"/>
  <c r="E4892" i="6"/>
  <c r="E4893" i="6"/>
  <c r="E4894" i="6"/>
  <c r="E4895" i="6"/>
  <c r="E4896" i="6"/>
  <c r="E4897" i="6"/>
  <c r="E4898" i="6"/>
  <c r="E4899" i="6"/>
  <c r="E4900" i="6"/>
  <c r="E4901" i="6"/>
  <c r="E4902" i="6"/>
  <c r="E4903" i="6"/>
  <c r="E4904" i="6"/>
  <c r="E4905" i="6"/>
  <c r="E4906" i="6"/>
  <c r="E4923" i="6"/>
  <c r="E4924" i="6"/>
  <c r="E4925" i="6"/>
  <c r="E5090" i="6"/>
  <c r="E5091" i="6"/>
  <c r="E5092" i="6"/>
  <c r="E5094" i="6"/>
  <c r="E5095" i="6"/>
  <c r="E5096" i="6"/>
  <c r="E5097" i="6"/>
  <c r="D5419" i="6"/>
  <c r="D5421" i="6"/>
  <c r="E5426" i="6"/>
  <c r="E5427" i="6"/>
  <c r="E5428" i="6"/>
  <c r="E5429" i="6"/>
  <c r="E5430" i="6"/>
  <c r="E5431" i="6"/>
  <c r="E5433" i="6"/>
  <c r="E5434" i="6"/>
  <c r="E5435" i="6"/>
  <c r="E5436" i="6"/>
  <c r="E5437" i="6"/>
  <c r="E5438" i="6"/>
  <c r="E5439" i="6"/>
  <c r="D5445" i="6"/>
  <c r="D5446" i="6"/>
  <c r="D5447" i="6"/>
  <c r="D5448" i="6"/>
  <c r="D5449" i="6"/>
  <c r="D5450" i="6"/>
  <c r="D5452" i="6"/>
  <c r="D5453" i="6"/>
  <c r="D5454" i="6"/>
  <c r="D5455" i="6"/>
  <c r="D5456" i="6"/>
  <c r="D5457" i="6"/>
  <c r="D5458" i="6"/>
  <c r="E5464" i="6"/>
  <c r="G5464" i="6"/>
  <c r="I5464" i="6"/>
  <c r="K5464" i="6"/>
  <c r="M5464" i="6"/>
  <c r="E5465" i="6"/>
  <c r="G5465" i="6"/>
  <c r="I5465" i="6"/>
  <c r="K5465" i="6"/>
  <c r="M5465" i="6"/>
  <c r="E5466" i="6"/>
  <c r="G5466" i="6"/>
  <c r="I5466" i="6"/>
  <c r="K5466" i="6"/>
  <c r="M5466" i="6"/>
  <c r="E5467" i="6"/>
  <c r="G5467" i="6"/>
  <c r="I5467" i="6"/>
  <c r="K5467" i="6"/>
  <c r="M5467" i="6"/>
  <c r="E5468" i="6"/>
  <c r="G5468" i="6"/>
  <c r="I5468" i="6"/>
  <c r="K5468" i="6"/>
  <c r="M5468" i="6"/>
  <c r="E5469" i="6"/>
  <c r="G5469" i="6"/>
  <c r="I5469" i="6"/>
  <c r="K5469" i="6"/>
  <c r="M5469" i="6"/>
  <c r="E5470" i="6"/>
  <c r="G5470" i="6"/>
  <c r="I5470" i="6"/>
  <c r="K5470" i="6"/>
  <c r="M5470" i="6"/>
  <c r="E5471" i="6"/>
  <c r="G5471" i="6"/>
  <c r="I5471" i="6"/>
  <c r="K5471" i="6"/>
  <c r="M5471" i="6"/>
  <c r="E5472" i="6"/>
  <c r="G5472" i="6"/>
  <c r="I5472" i="6"/>
  <c r="K5472" i="6"/>
  <c r="M5472" i="6"/>
  <c r="E5473" i="6"/>
  <c r="G5473" i="6"/>
  <c r="I5473" i="6"/>
  <c r="K5473" i="6"/>
  <c r="M5473" i="6"/>
  <c r="E5474" i="6"/>
  <c r="G5474" i="6"/>
  <c r="I5474" i="6"/>
  <c r="K5474" i="6"/>
  <c r="M5474" i="6"/>
  <c r="E5475" i="6"/>
  <c r="G5475" i="6"/>
  <c r="I5475" i="6"/>
  <c r="K5475" i="6"/>
  <c r="M5475" i="6"/>
  <c r="E5476" i="6"/>
  <c r="G5476" i="6"/>
  <c r="I5476" i="6"/>
  <c r="K5476" i="6"/>
  <c r="M5476" i="6"/>
  <c r="E5477" i="6"/>
  <c r="G5477" i="6"/>
  <c r="I5477" i="6"/>
  <c r="K5477" i="6"/>
  <c r="M5477" i="6"/>
  <c r="E5478" i="6"/>
  <c r="G5478" i="6"/>
  <c r="I5478" i="6"/>
  <c r="K5478" i="6"/>
  <c r="M5478" i="6"/>
  <c r="E5479" i="6"/>
  <c r="G5479" i="6"/>
  <c r="I5479" i="6"/>
  <c r="K5479" i="6"/>
  <c r="M5479" i="6"/>
  <c r="E5480" i="6"/>
  <c r="G5480" i="6"/>
  <c r="I5480" i="6"/>
  <c r="K5480" i="6"/>
  <c r="M5480" i="6"/>
  <c r="E5481" i="6"/>
  <c r="G5481" i="6"/>
  <c r="I5481" i="6"/>
  <c r="K5481" i="6"/>
  <c r="M5481" i="6"/>
  <c r="E5482" i="6"/>
  <c r="G5482" i="6"/>
  <c r="I5482" i="6"/>
  <c r="K5482" i="6"/>
  <c r="M5482" i="6"/>
  <c r="E5483" i="6"/>
  <c r="G5483" i="6"/>
  <c r="I5483" i="6"/>
  <c r="K5483" i="6"/>
  <c r="M5483" i="6"/>
  <c r="E5484" i="6"/>
  <c r="G5484" i="6"/>
  <c r="I5484" i="6"/>
  <c r="K5484" i="6"/>
  <c r="M5484" i="6"/>
  <c r="E5485" i="6"/>
  <c r="G5485" i="6"/>
  <c r="I5485" i="6"/>
  <c r="K5485" i="6"/>
  <c r="M5485" i="6"/>
  <c r="E5487" i="6"/>
  <c r="G5487" i="6"/>
  <c r="I5487" i="6"/>
  <c r="K5487" i="6"/>
  <c r="M5487" i="6"/>
  <c r="E5488" i="6"/>
  <c r="G5488" i="6"/>
  <c r="I5488" i="6"/>
  <c r="K5488" i="6"/>
  <c r="M5488" i="6"/>
  <c r="E5489" i="6"/>
  <c r="G5489" i="6"/>
  <c r="I5489" i="6"/>
  <c r="K5489" i="6"/>
  <c r="M5489" i="6"/>
  <c r="E5490" i="6"/>
  <c r="G5490" i="6"/>
  <c r="I5490" i="6"/>
  <c r="K5490" i="6"/>
  <c r="M5490" i="6"/>
  <c r="E5491" i="6"/>
  <c r="G5491" i="6"/>
  <c r="I5491" i="6"/>
  <c r="K5491" i="6"/>
  <c r="M5491" i="6"/>
  <c r="E5492" i="6"/>
  <c r="G5492" i="6"/>
  <c r="I5492" i="6"/>
  <c r="K5492" i="6"/>
  <c r="M5492" i="6"/>
  <c r="E5493" i="6"/>
  <c r="G5493" i="6"/>
  <c r="I5493" i="6"/>
  <c r="K5493" i="6"/>
  <c r="M5493" i="6"/>
  <c r="E5494" i="6"/>
  <c r="G5494" i="6"/>
  <c r="I5494" i="6"/>
  <c r="K5494" i="6"/>
  <c r="M5494" i="6"/>
  <c r="E5495" i="6"/>
  <c r="G5495" i="6"/>
  <c r="I5495" i="6"/>
  <c r="K5495" i="6"/>
  <c r="M5495" i="6"/>
  <c r="E5496" i="6"/>
  <c r="G5496" i="6"/>
  <c r="I5496" i="6"/>
  <c r="K5496" i="6"/>
  <c r="M5496" i="6"/>
  <c r="E5497" i="6"/>
  <c r="G5497" i="6"/>
  <c r="I5497" i="6"/>
  <c r="K5497" i="6"/>
  <c r="M5497" i="6"/>
  <c r="E5498" i="6"/>
  <c r="G5498" i="6"/>
  <c r="I5498" i="6"/>
  <c r="K5498" i="6"/>
  <c r="M5498" i="6"/>
  <c r="E5499" i="6"/>
  <c r="G5499" i="6"/>
  <c r="I5499" i="6"/>
  <c r="K5499" i="6"/>
  <c r="M5499" i="6"/>
  <c r="E5500" i="6"/>
  <c r="G5500" i="6"/>
  <c r="I5500" i="6"/>
  <c r="K5500" i="6"/>
  <c r="M5500" i="6"/>
  <c r="E5501" i="6"/>
  <c r="G5501" i="6"/>
  <c r="I5501" i="6"/>
  <c r="K5501" i="6"/>
  <c r="M5501" i="6"/>
  <c r="E5502" i="6"/>
  <c r="G5502" i="6"/>
  <c r="I5502" i="6"/>
  <c r="K5502" i="6"/>
  <c r="M5502" i="6"/>
  <c r="E5503" i="6"/>
  <c r="G5503" i="6"/>
  <c r="I5503" i="6"/>
  <c r="K5503" i="6"/>
  <c r="M5503" i="6"/>
  <c r="E5504" i="6"/>
  <c r="G5504" i="6"/>
  <c r="I5504" i="6"/>
  <c r="K5504" i="6"/>
  <c r="M5504" i="6"/>
  <c r="E5505" i="6"/>
  <c r="G5505" i="6"/>
  <c r="I5505" i="6"/>
  <c r="K5505" i="6"/>
  <c r="M5505" i="6"/>
  <c r="E5506" i="6"/>
  <c r="G5506" i="6"/>
  <c r="I5506" i="6"/>
  <c r="K5506" i="6"/>
  <c r="M5506" i="6"/>
  <c r="E5507" i="6"/>
  <c r="G5507" i="6"/>
  <c r="I5507" i="6"/>
  <c r="K5507" i="6"/>
  <c r="M5507" i="6"/>
  <c r="E5508" i="6"/>
  <c r="G5508" i="6"/>
  <c r="I5508" i="6"/>
  <c r="K5508" i="6"/>
  <c r="M5508" i="6"/>
  <c r="F5514" i="6"/>
  <c r="K5514" i="6"/>
  <c r="M5514" i="6"/>
  <c r="O5514" i="6"/>
  <c r="F5516" i="6"/>
  <c r="K5516" i="6"/>
  <c r="M5516" i="6"/>
  <c r="O5516" i="6"/>
  <c r="B5690" i="6"/>
  <c r="B5868" i="6"/>
  <c r="D5907" i="6"/>
  <c r="D5908" i="6"/>
  <c r="D5909" i="6"/>
  <c r="D5910" i="6"/>
  <c r="E32" i="32"/>
  <c r="E44" i="32"/>
  <c r="E25" i="32"/>
  <c r="E43" i="32"/>
  <c r="E39" i="32"/>
  <c r="E46" i="32"/>
  <c r="D32" i="32"/>
  <c r="D44" i="32"/>
  <c r="D25" i="32"/>
  <c r="D43" i="32"/>
  <c r="D39" i="32"/>
  <c r="D46" i="32"/>
  <c r="H34" i="37"/>
  <c r="H49" i="37"/>
  <c r="C39" i="32"/>
  <c r="C46" i="32"/>
  <c r="F18" i="32"/>
  <c r="F45" i="32"/>
  <c r="C32" i="32"/>
  <c r="C44" i="32"/>
  <c r="C25" i="32"/>
  <c r="C43" i="32"/>
  <c r="G18" i="37"/>
  <c r="G47" i="37"/>
  <c r="E18" i="37"/>
  <c r="E47" i="37"/>
  <c r="F18" i="37"/>
  <c r="F47" i="37"/>
  <c r="H18" i="37"/>
  <c r="H47" i="37"/>
</calcChain>
</file>

<file path=xl/comments1.xml><?xml version="1.0" encoding="utf-8"?>
<comments xmlns="http://schemas.openxmlformats.org/spreadsheetml/2006/main">
  <authors>
    <author>María Isabel Suasnavas</author>
  </authors>
  <commentList>
    <comment ref="E4659"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1965"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1966" authorId="0" shapeId="0">
      <text>
        <r>
          <rPr>
            <b/>
            <sz val="8"/>
            <color indexed="81"/>
            <rFont val="Tahoma"/>
            <family val="2"/>
          </rPr>
          <t>María Isabel Suasnavas:</t>
        </r>
        <r>
          <rPr>
            <sz val="8"/>
            <color indexed="81"/>
            <rFont val="Tahoma"/>
            <family val="2"/>
          </rPr>
          <t xml:space="preserve">
idem al anterior
</t>
        </r>
      </text>
    </comment>
    <comment ref="J1980"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<sst xmlns="http://schemas.openxmlformats.org/spreadsheetml/2006/main" count="55715" uniqueCount="7381">
  <si>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</si>
  <si>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</si>
  <si>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</si>
  <si>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</si>
  <si>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</si>
  <si>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</si>
  <si>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</si>
  <si>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</si>
  <si>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</si>
  <si>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</si>
  <si>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</si>
  <si>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</si>
  <si>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</si>
  <si>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</si>
  <si>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</si>
  <si>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</si>
  <si>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</si>
  <si>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</si>
  <si>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</si>
  <si>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</si>
  <si>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</si>
  <si>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</si>
  <si>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</si>
  <si>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</si>
  <si>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</si>
  <si>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</si>
  <si>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</si>
  <si>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</si>
  <si>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</si>
  <si>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</si>
  <si>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</si>
  <si>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</si>
  <si>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</si>
  <si>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</si>
  <si>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</si>
  <si>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</si>
  <si>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</si>
  <si>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</si>
  <si>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</si>
  <si>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</si>
  <si>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</si>
  <si>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</si>
  <si>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</si>
  <si>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</si>
  <si>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</si>
  <si>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</si>
  <si>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</si>
  <si>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</si>
  <si>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</si>
  <si>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</si>
  <si>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</si>
  <si>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</si>
  <si>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</si>
  <si>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</si>
  <si>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</si>
  <si>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</si>
  <si>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</si>
  <si>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</si>
  <si>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</si>
  <si>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</si>
  <si>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</si>
  <si>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</si>
  <si>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</si>
  <si>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</si>
  <si>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</si>
  <si>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</si>
  <si>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</si>
  <si>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</si>
  <si>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</si>
  <si>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</si>
  <si>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</si>
  <si>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</si>
  <si>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</si>
  <si>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</si>
  <si>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</si>
  <si>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</si>
  <si>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</si>
  <si>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</si>
  <si>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</si>
  <si>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</si>
  <si>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</si>
  <si>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</si>
  <si>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</si>
  <si>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</si>
  <si>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</si>
  <si>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</si>
  <si>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</si>
  <si>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</si>
  <si>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</si>
  <si>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</si>
  <si>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</si>
  <si>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</si>
  <si>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</si>
  <si>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</si>
  <si>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</si>
  <si>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</si>
  <si>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</si>
  <si>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</si>
  <si>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</si>
  <si>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</si>
  <si>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</si>
  <si>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</si>
  <si>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</si>
  <si>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</si>
  <si>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</si>
  <si>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</si>
  <si>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</si>
  <si>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</si>
  <si>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</si>
  <si>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</si>
  <si>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</si>
  <si>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</si>
  <si>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</si>
  <si>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</si>
  <si>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</si>
  <si>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</si>
  <si>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</si>
  <si>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</si>
  <si>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</si>
  <si>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</si>
  <si>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</si>
  <si>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</si>
  <si>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</si>
  <si>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</si>
  <si>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</si>
  <si>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</si>
  <si>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</si>
  <si>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</si>
  <si>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</si>
  <si>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</si>
  <si>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</si>
  <si>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</si>
  <si>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</si>
  <si>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</si>
  <si>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</si>
  <si>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</si>
  <si>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</si>
  <si>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</si>
  <si>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</si>
  <si>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</si>
  <si>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</si>
  <si>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</si>
  <si>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</si>
  <si>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</si>
  <si>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</si>
  <si>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</si>
  <si>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</si>
  <si>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</si>
  <si>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</si>
  <si>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</si>
  <si>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</si>
  <si>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</si>
  <si>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</si>
  <si>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</si>
  <si>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</si>
  <si>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</si>
  <si>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</si>
  <si>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</si>
  <si>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</si>
  <si>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</si>
  <si>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</si>
  <si>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</si>
  <si>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</si>
  <si>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</si>
  <si>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</si>
  <si>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</si>
  <si>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</si>
  <si>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</si>
  <si>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</si>
  <si>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</si>
  <si>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</si>
  <si>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</si>
  <si>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</si>
  <si>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</si>
  <si>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</si>
  <si>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</si>
  <si>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</si>
  <si>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</si>
  <si>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</si>
  <si>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</si>
  <si>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</si>
  <si>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</si>
  <si>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</si>
  <si>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</si>
  <si>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</si>
  <si>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</si>
  <si>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</si>
  <si>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</si>
  <si>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</si>
  <si>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</si>
  <si>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</si>
  <si>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</si>
  <si>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</si>
  <si>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</si>
  <si>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</si>
  <si>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</si>
  <si>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</si>
  <si>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</si>
  <si>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</si>
  <si>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</si>
  <si>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</si>
  <si>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</si>
  <si>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</si>
  <si>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</si>
  <si>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</si>
  <si>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</si>
  <si>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</si>
  <si>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</si>
  <si>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</si>
  <si>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</si>
  <si>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</si>
  <si>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</si>
  <si>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</si>
  <si>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</si>
  <si>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</si>
  <si>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</si>
  <si>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</si>
  <si>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</si>
  <si>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</si>
  <si>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</si>
  <si>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</si>
  <si>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</si>
  <si>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</si>
  <si>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</si>
  <si>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</si>
  <si>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</si>
  <si>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</si>
  <si>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</si>
  <si>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</si>
  <si>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</si>
  <si>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</si>
  <si>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</si>
  <si>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</si>
  <si>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</si>
  <si>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</si>
  <si>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</si>
  <si>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</si>
  <si>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</si>
  <si>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</si>
  <si>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</si>
  <si>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</si>
  <si>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</si>
  <si>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</si>
  <si>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</si>
  <si>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</si>
  <si>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</si>
  <si>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</si>
  <si>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</si>
  <si>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</si>
  <si>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</si>
  <si>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</si>
  <si>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</si>
  <si>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</si>
  <si>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</si>
  <si>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</si>
  <si>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</si>
  <si>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</si>
  <si>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</si>
  <si>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</si>
  <si>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</si>
  <si>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</si>
  <si>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</si>
  <si>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</si>
  <si>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</si>
  <si>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</si>
  <si>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</si>
  <si>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</si>
  <si>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</si>
  <si>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</si>
  <si>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</si>
  <si>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</si>
  <si>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</si>
  <si>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</si>
  <si>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</si>
  <si>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</si>
  <si>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</si>
  <si>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</si>
  <si>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</si>
  <si>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</si>
  <si>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</si>
  <si>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</si>
  <si>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</si>
  <si>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</si>
  <si>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</si>
  <si>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</si>
  <si>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</si>
  <si>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</si>
  <si>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</si>
  <si>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</si>
  <si>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</si>
  <si>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</si>
  <si>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</si>
  <si>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</si>
  <si>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</si>
  <si>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</si>
  <si>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</si>
  <si>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</si>
  <si>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</si>
  <si>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</si>
  <si>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</si>
  <si>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</si>
  <si>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</si>
  <si>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</si>
  <si>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</si>
  <si>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</si>
  <si>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</si>
  <si>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</si>
  <si>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</si>
  <si>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</si>
  <si>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</si>
  <si>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</si>
  <si>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</si>
  <si>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</si>
  <si>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</si>
  <si>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</si>
  <si>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</si>
  <si>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</si>
  <si>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</si>
  <si>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</si>
  <si>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</si>
  <si>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</si>
  <si>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</si>
  <si>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</si>
  <si>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</si>
  <si>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</si>
  <si>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</si>
  <si>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</si>
  <si>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</si>
  <si>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</si>
  <si>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</si>
  <si>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</si>
  <si>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</si>
  <si>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</si>
  <si>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</si>
  <si>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</si>
  <si>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</si>
  <si>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</si>
  <si>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</si>
  <si>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</si>
  <si>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</si>
  <si>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</si>
  <si>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</si>
  <si>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</si>
  <si>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</si>
  <si>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</si>
  <si>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</si>
  <si>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</si>
  <si>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</si>
  <si>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</si>
  <si>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</si>
  <si>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</si>
  <si>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</si>
  <si>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</si>
  <si>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</si>
  <si>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</si>
  <si>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</si>
  <si>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</si>
  <si>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</si>
  <si>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</si>
  <si>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 xml:space="preserve">Máxima Pospago Off Net </t>
  </si>
  <si>
    <t xml:space="preserve">Mínima Pospago On Net </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</si>
  <si>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</si>
  <si>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</si>
  <si>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</si>
  <si>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</si>
  <si>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</si>
  <si>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</si>
  <si>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</si>
  <si>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</si>
  <si>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</si>
  <si>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</si>
  <si>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</si>
  <si>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</si>
  <si>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</si>
  <si>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</si>
  <si>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</si>
  <si>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</si>
  <si>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</si>
  <si>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</si>
  <si>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</si>
  <si>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</si>
  <si>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</si>
  <si>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</si>
  <si>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</si>
  <si>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</si>
  <si>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</si>
  <si>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</si>
  <si>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</si>
  <si>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</si>
  <si>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</si>
  <si>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</si>
  <si>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</si>
  <si>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</si>
  <si>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</si>
  <si>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</si>
  <si>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</si>
  <si>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</si>
  <si>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</si>
  <si>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</si>
  <si>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</si>
  <si>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</si>
  <si>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</si>
  <si>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</si>
  <si>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</si>
  <si>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</si>
  <si>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</si>
  <si>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</si>
  <si>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</si>
  <si>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</si>
  <si>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</si>
  <si>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</si>
  <si>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</si>
  <si>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</si>
  <si>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</si>
  <si>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</si>
  <si>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</si>
  <si>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</si>
  <si>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</si>
  <si>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</si>
  <si>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</si>
  <si>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</si>
  <si>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</si>
  <si>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</si>
  <si>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</si>
  <si>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</si>
  <si>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</si>
  <si>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</si>
  <si>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</si>
  <si>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</si>
  <si>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</si>
  <si>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</si>
  <si>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</si>
  <si>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</si>
  <si>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</si>
  <si>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</si>
  <si>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</si>
  <si>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</si>
  <si>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</si>
  <si>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</si>
  <si>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</si>
  <si>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</si>
  <si>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</si>
  <si>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</si>
  <si>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</si>
  <si>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</si>
  <si>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</si>
  <si>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</si>
  <si>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</si>
  <si>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</si>
  <si>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</si>
  <si>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</si>
  <si>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</si>
  <si>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</si>
  <si>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</si>
  <si>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</si>
  <si>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</si>
  <si>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</si>
  <si>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</si>
  <si>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</si>
  <si>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</si>
  <si>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</si>
  <si>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</si>
  <si>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</si>
  <si>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</si>
  <si>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</si>
  <si>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</si>
  <si>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</si>
  <si>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</si>
  <si>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</si>
  <si>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</si>
  <si>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</si>
  <si>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</si>
  <si>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</si>
  <si>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</si>
  <si>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</si>
  <si>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</si>
  <si>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</si>
  <si>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</si>
  <si>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</si>
  <si>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</si>
  <si>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</si>
  <si>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</si>
  <si>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</si>
  <si>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</si>
  <si>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</si>
  <si>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</si>
  <si>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</si>
  <si>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</si>
  <si>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</si>
  <si>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</si>
  <si>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</si>
  <si>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</si>
  <si>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</si>
  <si>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</si>
  <si>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</si>
  <si>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</si>
  <si>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</si>
  <si>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</si>
  <si>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</si>
  <si>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</si>
  <si>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</si>
  <si>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</si>
  <si>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</si>
  <si>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</si>
  <si>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</si>
  <si>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</si>
  <si>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</si>
  <si>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</si>
  <si>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</si>
  <si>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</si>
  <si>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</si>
  <si>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</si>
  <si>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</si>
  <si>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</si>
  <si>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</si>
  <si>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</si>
  <si>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</si>
  <si>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</si>
  <si>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</si>
  <si>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</si>
  <si>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</si>
  <si>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</si>
  <si>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</si>
  <si>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</si>
  <si>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</si>
  <si>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</si>
  <si>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</si>
  <si>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</si>
  <si>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</si>
  <si>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</si>
  <si>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</si>
  <si>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</si>
  <si>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</si>
  <si>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</si>
  <si>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</si>
  <si>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</si>
  <si>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</si>
  <si>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</si>
  <si>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</si>
  <si>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</si>
  <si>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</si>
  <si>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</si>
  <si>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</si>
  <si>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</si>
  <si>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</si>
  <si>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</si>
  <si>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</si>
  <si>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</si>
  <si>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</si>
  <si>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</si>
  <si>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</si>
  <si>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</si>
  <si>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</si>
  <si>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</si>
  <si>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</si>
  <si>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</si>
  <si>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</si>
  <si>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</si>
  <si>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</si>
  <si>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</si>
  <si>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</si>
  <si>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</si>
  <si>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</si>
  <si>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</si>
  <si>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</si>
  <si>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</si>
  <si>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</si>
  <si>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</si>
  <si>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</si>
  <si>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</si>
  <si>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</si>
  <si>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</si>
  <si>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</si>
  <si>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</si>
  <si>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</si>
  <si>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</si>
  <si>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</si>
  <si>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</si>
  <si>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</si>
  <si>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</si>
  <si>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</si>
  <si>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</si>
  <si>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</si>
  <si>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</si>
  <si>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</si>
  <si>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</si>
  <si>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</si>
  <si>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</si>
  <si>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</si>
  <si>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</si>
  <si>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</si>
  <si>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</si>
  <si>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</si>
  <si>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</si>
  <si>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</si>
  <si>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</si>
  <si>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</si>
  <si>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</si>
  <si>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</si>
  <si>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</si>
  <si>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</si>
  <si>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</si>
  <si>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</si>
  <si>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</si>
  <si>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</si>
  <si>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</si>
  <si>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</si>
  <si>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</si>
  <si>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</si>
  <si>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</si>
  <si>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</si>
  <si>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</si>
  <si>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</si>
  <si>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</si>
  <si>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</si>
  <si>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</si>
  <si>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</si>
  <si>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</si>
  <si>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</si>
  <si>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</si>
  <si>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</si>
  <si>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</si>
  <si>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</si>
  <si>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</si>
  <si>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</si>
  <si>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</si>
  <si>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</si>
  <si>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</si>
  <si>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</si>
  <si>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</si>
  <si>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</si>
  <si>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</si>
  <si>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</si>
  <si>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</si>
  <si>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</si>
  <si>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</si>
  <si>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</si>
  <si>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</si>
  <si>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</si>
  <si>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</si>
  <si>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</si>
  <si>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</si>
  <si>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</si>
  <si>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</si>
  <si>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</si>
  <si>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</si>
  <si>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</si>
  <si>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</si>
  <si>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</si>
  <si>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</si>
  <si>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</si>
  <si>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</si>
  <si>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</si>
  <si>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</si>
  <si>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</si>
  <si>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</si>
  <si>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</si>
  <si>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</si>
  <si>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</si>
  <si>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</si>
  <si>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</si>
  <si>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</si>
  <si>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</si>
  <si>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</si>
  <si>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</si>
  <si>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</si>
  <si>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</si>
  <si>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</si>
  <si>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</si>
  <si>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</si>
  <si>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</si>
  <si>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</si>
  <si>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</si>
  <si>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</si>
  <si>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</si>
  <si>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</si>
  <si>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</si>
  <si>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</si>
  <si>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</si>
  <si>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</si>
  <si>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</si>
  <si>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</si>
  <si>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</si>
  <si>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</si>
  <si>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</si>
  <si>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</si>
  <si>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</si>
  <si>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</si>
  <si>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</si>
  <si>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</si>
  <si>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</si>
  <si>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</si>
  <si>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</si>
  <si>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</si>
  <si>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</si>
  <si>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</si>
  <si>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</si>
  <si>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</si>
  <si>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</si>
  <si>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</si>
  <si>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</si>
  <si>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</si>
  <si>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</si>
  <si>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</si>
  <si>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</si>
  <si>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</si>
  <si>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</si>
  <si>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</si>
  <si>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</si>
  <si>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</si>
  <si>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</si>
  <si>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</si>
  <si>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</si>
  <si>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</si>
  <si>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</si>
  <si>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</si>
  <si>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</si>
  <si>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</si>
  <si>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</si>
  <si>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</si>
  <si>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</si>
  <si>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</si>
  <si>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</si>
  <si>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</si>
  <si>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</si>
  <si>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</si>
  <si>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</si>
  <si>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</si>
  <si>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</si>
  <si>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</si>
  <si>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</si>
  <si>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</si>
  <si>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</si>
  <si>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</si>
  <si>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</si>
  <si>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</si>
  <si>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</si>
  <si>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</si>
  <si>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</si>
  <si>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</si>
  <si>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</si>
  <si>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</si>
  <si>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</si>
  <si>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</si>
  <si>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</si>
  <si>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</si>
  <si>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</si>
  <si>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</si>
  <si>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</si>
  <si>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</si>
  <si>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</si>
  <si>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</si>
  <si>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</si>
  <si>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</si>
  <si>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</si>
  <si>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</si>
  <si>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</si>
  <si>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</si>
  <si>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</si>
  <si>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</si>
  <si>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</si>
  <si>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</si>
  <si>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</si>
  <si>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</si>
  <si>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</si>
  <si>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</si>
  <si>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</si>
  <si>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</si>
  <si>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</si>
  <si>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</si>
  <si>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</si>
  <si>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</si>
  <si>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</si>
  <si>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</si>
  <si>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</si>
  <si>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</si>
  <si>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</si>
  <si>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</si>
  <si>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</si>
  <si>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</si>
  <si>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</si>
  <si>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</si>
  <si>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</si>
  <si>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</si>
  <si>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</si>
  <si>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</si>
  <si>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</si>
  <si>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</si>
  <si>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</si>
  <si>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</si>
  <si>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</si>
  <si>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</si>
  <si>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</si>
  <si>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</si>
  <si>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</si>
  <si>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</si>
  <si>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</si>
  <si>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</si>
  <si>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</si>
  <si>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</si>
  <si>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</si>
  <si>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</si>
  <si>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</si>
  <si>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</si>
  <si>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</si>
  <si>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</si>
  <si>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</si>
  <si>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</si>
  <si>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</si>
  <si>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</si>
  <si>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</si>
  <si>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</si>
  <si>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</si>
  <si>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</si>
  <si>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</si>
  <si>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</si>
  <si>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</si>
  <si>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</si>
  <si>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</si>
  <si>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</si>
  <si>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</si>
  <si>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</si>
  <si>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</si>
  <si>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</si>
  <si>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</si>
  <si>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</si>
  <si>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</si>
  <si>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</si>
  <si>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</si>
  <si>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</si>
  <si>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</si>
  <si>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</si>
  <si>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</si>
  <si>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</si>
  <si>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</si>
  <si>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</si>
  <si>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</si>
  <si>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</si>
  <si>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</si>
  <si>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</si>
  <si>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</si>
  <si>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</si>
  <si>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</si>
  <si>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</si>
  <si>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</si>
  <si>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</si>
  <si>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</si>
  <si>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</si>
  <si>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</si>
  <si>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</si>
  <si>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</si>
  <si>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</si>
  <si>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</si>
  <si>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</si>
  <si>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</si>
  <si>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</si>
  <si>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</si>
  <si>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</si>
  <si>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</si>
  <si>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</si>
  <si>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</si>
  <si>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</si>
  <si>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</si>
  <si>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</si>
  <si>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</si>
  <si>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</si>
  <si>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</si>
  <si>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</si>
  <si>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</si>
  <si>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</si>
  <si>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</si>
  <si>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</si>
  <si>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</si>
  <si>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</si>
  <si>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</si>
  <si>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</si>
  <si>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</si>
  <si>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</si>
  <si>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</si>
  <si>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</si>
  <si>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</si>
  <si>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</si>
  <si>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</si>
  <si>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</si>
  <si>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</si>
  <si>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</si>
  <si>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</si>
  <si>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</si>
  <si>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</si>
  <si>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</si>
  <si>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</si>
  <si>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</si>
  <si>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</si>
  <si>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</si>
  <si>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</si>
  <si>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</si>
  <si>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</si>
  <si>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</si>
  <si>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</si>
  <si>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</si>
  <si>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</si>
  <si>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</si>
  <si>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</si>
  <si>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</si>
  <si>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</si>
  <si>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</si>
  <si>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</si>
  <si>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</si>
  <si>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</si>
  <si>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</si>
  <si>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</si>
  <si>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</si>
  <si>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</si>
  <si>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</si>
  <si>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</si>
  <si>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</si>
  <si>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</si>
  <si>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</si>
  <si>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</si>
  <si>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</si>
  <si>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</si>
  <si>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</si>
  <si>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</si>
  <si>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</si>
  <si>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</si>
  <si>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</si>
  <si>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</si>
  <si>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</si>
  <si>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</si>
  <si>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</si>
  <si>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</si>
  <si>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</si>
  <si>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</si>
  <si>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</si>
  <si>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</si>
  <si>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</si>
  <si>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</si>
  <si>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</si>
  <si>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</si>
  <si>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</si>
  <si>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</si>
  <si>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</si>
  <si>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</si>
  <si>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</si>
  <si>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</si>
  <si>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</si>
  <si>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</si>
  <si>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</si>
  <si>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</si>
  <si>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</si>
  <si>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</si>
  <si>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</si>
  <si>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</si>
  <si>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</si>
  <si>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</si>
  <si>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</si>
  <si>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</si>
  <si>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</si>
  <si>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</si>
  <si>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</si>
  <si>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</si>
  <si>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</si>
  <si>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</si>
  <si>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</si>
  <si>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</si>
  <si>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</si>
  <si>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</si>
  <si>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</si>
  <si>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</si>
  <si>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</si>
  <si>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</si>
  <si>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</si>
  <si>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</si>
  <si>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</si>
  <si>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</si>
  <si>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</si>
  <si>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</si>
  <si>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</si>
  <si>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</si>
  <si>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</si>
  <si>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</si>
  <si>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</si>
  <si>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</si>
  <si>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</si>
  <si>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</si>
  <si>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</si>
  <si>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</si>
  <si>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</si>
  <si>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</si>
  <si>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</si>
  <si>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</si>
  <si>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</si>
  <si>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</si>
  <si>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</si>
  <si>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</si>
  <si>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</si>
  <si>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</si>
  <si>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</si>
  <si>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</si>
  <si>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</si>
  <si>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</si>
  <si>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</si>
  <si>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</si>
  <si>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</si>
  <si>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</si>
  <si>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</si>
  <si>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</si>
  <si>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</si>
  <si>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</si>
  <si>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</si>
  <si>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</si>
  <si>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</si>
  <si>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</si>
  <si>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</si>
  <si>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</si>
  <si>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</si>
  <si>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</si>
  <si>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</si>
  <si>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</si>
  <si>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</si>
  <si>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</si>
  <si>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</si>
  <si>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</si>
  <si>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</si>
  <si>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</si>
  <si>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</si>
  <si>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</si>
  <si>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</si>
  <si>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</si>
  <si>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</si>
  <si>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</si>
  <si>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</si>
  <si>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</si>
  <si>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</si>
  <si>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</si>
  <si>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</si>
  <si>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</si>
  <si>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</si>
  <si>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</si>
  <si>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</si>
  <si>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</si>
  <si>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</si>
  <si>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</si>
  <si>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</si>
  <si>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</si>
  <si>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</si>
  <si>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</si>
  <si>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</si>
  <si>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</si>
  <si>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</si>
  <si>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</si>
  <si>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</si>
  <si>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</si>
  <si>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</si>
  <si>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</si>
  <si>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</si>
  <si>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</si>
  <si>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</si>
  <si>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</si>
  <si>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</si>
  <si>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</si>
  <si>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</si>
  <si>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</si>
  <si>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</si>
  <si>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</si>
  <si>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</si>
  <si>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</si>
  <si>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</si>
  <si>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</si>
  <si>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</si>
  <si>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</si>
  <si>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</si>
  <si>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</si>
  <si>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</si>
  <si>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</si>
  <si>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</si>
  <si>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</si>
  <si>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</si>
  <si>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</si>
  <si>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</si>
  <si>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</si>
  <si>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</si>
  <si>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</si>
  <si>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</si>
  <si>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</si>
  <si>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</si>
  <si>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</si>
  <si>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</si>
  <si>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</si>
  <si>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</si>
  <si>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</si>
  <si>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</si>
  <si>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</si>
  <si>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</si>
  <si>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</si>
  <si>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</si>
  <si>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</si>
  <si>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</si>
  <si>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</si>
  <si>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</si>
  <si>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</si>
  <si>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</si>
  <si>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</si>
  <si>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</si>
  <si>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</si>
  <si>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</si>
  <si>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</si>
  <si>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</si>
  <si>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</si>
  <si>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</si>
  <si>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</si>
  <si>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</si>
  <si>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</si>
  <si>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</si>
  <si>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</si>
  <si>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</si>
  <si>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</si>
  <si>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</si>
  <si>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</si>
  <si>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</si>
  <si>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</si>
  <si>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</si>
  <si>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</si>
  <si>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</si>
  <si>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</si>
  <si>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</si>
  <si>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</si>
  <si>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</si>
  <si>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</si>
  <si>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</si>
  <si>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</si>
  <si>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</si>
  <si>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</si>
  <si>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</si>
  <si>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</si>
  <si>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</si>
  <si>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</si>
  <si>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</si>
  <si>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</si>
  <si>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</si>
  <si>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</si>
  <si>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</si>
  <si>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</si>
  <si>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</si>
  <si>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</si>
  <si>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</si>
  <si>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</si>
  <si>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</si>
  <si>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</si>
  <si>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</si>
  <si>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</si>
  <si>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</si>
  <si>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</si>
  <si>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</si>
  <si>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</si>
  <si>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</si>
  <si>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</si>
  <si>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</si>
  <si>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</si>
  <si>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</si>
  <si>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</si>
  <si>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</si>
  <si>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</si>
  <si>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</si>
  <si>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</si>
  <si>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</si>
  <si>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</si>
  <si>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</si>
  <si>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</si>
  <si>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</si>
  <si>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</si>
  <si>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</si>
  <si>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</si>
  <si>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</si>
  <si>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</si>
  <si>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</si>
  <si>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</si>
  <si>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</si>
  <si>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</si>
  <si>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</si>
  <si>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</si>
  <si>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</si>
  <si>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</si>
  <si>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</si>
  <si>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</si>
  <si>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</si>
  <si>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</si>
  <si>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</si>
  <si>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</si>
  <si>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</si>
  <si>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</si>
  <si>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</si>
  <si>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</si>
  <si>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</si>
  <si>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</si>
  <si>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</si>
  <si>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</si>
  <si>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</si>
  <si>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</si>
  <si>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</si>
  <si>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</si>
  <si>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</si>
  <si>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</si>
  <si>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</si>
  <si>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</si>
  <si>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</si>
  <si>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</si>
  <si>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</si>
  <si>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</si>
  <si>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</si>
  <si>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</si>
  <si>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</si>
  <si>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</si>
  <si>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</si>
  <si>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</si>
  <si>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</si>
  <si>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</si>
  <si>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</si>
  <si>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</si>
  <si>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</si>
  <si>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</si>
  <si>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</si>
  <si>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</si>
  <si>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</si>
  <si>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</si>
  <si>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</si>
  <si>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</si>
  <si>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</si>
  <si>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</si>
  <si>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</si>
  <si>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</si>
  <si>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</si>
  <si>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</si>
  <si>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</si>
  <si>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</si>
  <si>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</si>
  <si>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</si>
  <si>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</si>
  <si>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</si>
  <si>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</si>
  <si>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</si>
  <si>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</si>
  <si>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</si>
  <si>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</si>
  <si>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</si>
  <si>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</si>
  <si>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</si>
  <si>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</si>
  <si>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</si>
  <si>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</si>
  <si>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</si>
  <si>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</si>
  <si>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</si>
  <si>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</si>
  <si>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</si>
  <si>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</si>
  <si>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</si>
  <si>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</si>
  <si>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</si>
  <si>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</si>
  <si>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</si>
  <si>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</si>
  <si>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</si>
  <si>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</si>
  <si>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</si>
  <si>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</si>
  <si>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</si>
  <si>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</si>
  <si>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</si>
  <si>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</si>
  <si>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</si>
  <si>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</si>
  <si>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</si>
  <si>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</si>
  <si>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</si>
  <si>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</si>
  <si>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</si>
  <si>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</si>
  <si>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</si>
  <si>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</si>
  <si>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</si>
  <si>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</si>
  <si>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</si>
  <si>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</si>
  <si>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</si>
  <si>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</si>
  <si>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</si>
  <si>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</si>
  <si>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</si>
  <si>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</si>
  <si>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</si>
  <si>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</si>
  <si>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</si>
  <si>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</si>
  <si>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</si>
  <si>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</si>
  <si>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</si>
  <si>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</si>
  <si>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</si>
  <si>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</si>
  <si>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</si>
  <si>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</si>
  <si>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</si>
  <si>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</si>
  <si>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</si>
  <si>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</si>
  <si>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</si>
  <si>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</si>
  <si>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</si>
  <si>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</si>
  <si>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</si>
  <si>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</si>
  <si>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</si>
  <si>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</si>
  <si>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</si>
  <si>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</si>
  <si>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</si>
  <si>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</si>
  <si>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</si>
  <si>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</si>
  <si>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</si>
  <si>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</si>
  <si>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</si>
  <si>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</si>
  <si>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</si>
  <si>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</si>
  <si>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</si>
  <si>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</si>
  <si>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</si>
  <si>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</si>
  <si>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</si>
  <si>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</si>
  <si>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</si>
  <si>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</si>
  <si>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</si>
  <si>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</si>
  <si>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</si>
  <si>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</si>
  <si>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</si>
  <si>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</si>
  <si>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</si>
  <si>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</si>
  <si>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</si>
  <si>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</si>
  <si>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</si>
  <si>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</si>
  <si>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</si>
  <si>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</si>
  <si>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</si>
  <si>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</si>
  <si>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</si>
  <si>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</si>
  <si>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</si>
  <si>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</si>
  <si>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</si>
  <si>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</si>
  <si>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</si>
  <si>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</si>
  <si>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</si>
  <si>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</si>
  <si>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</si>
  <si>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</si>
  <si>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</si>
  <si>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</si>
  <si>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</si>
  <si>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</si>
  <si>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</si>
  <si>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</si>
  <si>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</si>
  <si>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</si>
  <si>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</si>
  <si>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</si>
  <si>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</si>
  <si>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</si>
  <si>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</si>
  <si>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</si>
  <si>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</si>
  <si>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</si>
  <si>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</si>
  <si>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</si>
  <si>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</si>
  <si>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</si>
  <si>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</si>
  <si>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</si>
  <si>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</si>
  <si>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</si>
  <si>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</si>
  <si>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</si>
  <si>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</si>
  <si>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</si>
  <si>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</si>
  <si>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</si>
  <si>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</si>
  <si>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</si>
  <si>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</si>
  <si>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</si>
  <si>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</si>
  <si>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</si>
  <si>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</si>
  <si>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</si>
  <si>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</si>
  <si>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</si>
  <si>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</si>
  <si>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</si>
  <si>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</si>
  <si>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</si>
  <si>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</si>
  <si>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</si>
  <si>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</si>
  <si>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</si>
  <si>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</si>
  <si>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</si>
  <si>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</si>
  <si>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</si>
  <si>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</si>
  <si>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</si>
  <si>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</si>
  <si>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</si>
  <si>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</si>
  <si>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</si>
  <si>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</si>
  <si>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</si>
  <si>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</si>
  <si>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</si>
  <si>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</si>
  <si>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</si>
  <si>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</si>
  <si>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</si>
  <si>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</si>
  <si>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</si>
  <si>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</si>
  <si>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</si>
  <si>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</si>
  <si>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</si>
  <si>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</si>
  <si>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</si>
  <si>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</si>
  <si>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</si>
  <si>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</si>
  <si>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</si>
  <si>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</si>
  <si>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</si>
  <si>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</si>
  <si>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</si>
  <si>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</si>
  <si>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</si>
  <si>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</si>
  <si>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</si>
  <si>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</si>
  <si>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</si>
  <si>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</si>
  <si>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</si>
  <si>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</si>
  <si>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</si>
  <si>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</si>
  <si>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</si>
  <si>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</si>
  <si>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</si>
  <si>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</si>
  <si>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</si>
  <si>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</si>
  <si>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</si>
  <si>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</si>
  <si>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</si>
  <si>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</si>
  <si>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</si>
  <si>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</si>
  <si>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</si>
  <si>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</si>
  <si>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</si>
  <si>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</si>
  <si>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</si>
  <si>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</si>
  <si>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</si>
  <si>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</si>
  <si>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</si>
  <si>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</si>
  <si>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</si>
  <si>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</si>
  <si>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</si>
  <si>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</si>
  <si>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</si>
  <si>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</si>
  <si>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</si>
  <si>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</si>
  <si>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</si>
  <si>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</si>
  <si>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</si>
  <si>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</si>
  <si>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</si>
  <si>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</si>
  <si>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</si>
  <si>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</si>
  <si>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</si>
  <si>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</si>
  <si>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</si>
  <si>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</si>
  <si>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</si>
  <si>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</si>
  <si>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</si>
  <si>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</si>
  <si>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</si>
  <si>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</si>
  <si>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</si>
  <si>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</si>
  <si>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</si>
  <si>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</si>
  <si>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</si>
  <si>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</si>
  <si>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</si>
  <si>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</si>
  <si>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</si>
  <si>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</si>
  <si>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</si>
  <si>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</si>
  <si>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</si>
  <si>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</si>
  <si>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</si>
  <si>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</si>
  <si>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</si>
  <si>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</si>
  <si>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</si>
  <si>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</si>
  <si>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</si>
  <si>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</si>
  <si>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</si>
  <si>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</si>
  <si>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</si>
  <si>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</si>
  <si>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</si>
  <si>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</si>
  <si>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</si>
  <si>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</si>
  <si>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</si>
  <si>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</si>
  <si>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</si>
  <si>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</si>
  <si>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</si>
  <si>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</si>
  <si>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</si>
  <si>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</si>
  <si>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</si>
  <si>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</si>
  <si>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</si>
  <si>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</si>
  <si>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</si>
  <si>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</si>
  <si>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</si>
  <si>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</si>
  <si>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</si>
  <si>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</si>
  <si>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</si>
  <si>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</si>
  <si>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</si>
  <si>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</si>
  <si>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</si>
  <si>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</si>
  <si>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</si>
  <si>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</si>
  <si>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</si>
  <si>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</si>
  <si>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</si>
  <si>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</si>
  <si>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</si>
  <si>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</si>
  <si>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</si>
  <si>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</si>
  <si>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</si>
  <si>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</si>
  <si>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</si>
  <si>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</si>
  <si>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</si>
  <si>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</si>
  <si>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</si>
  <si>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</si>
  <si>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</si>
  <si>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</si>
  <si>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</si>
  <si>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</si>
  <si>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</si>
  <si>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</si>
  <si>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</si>
  <si>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</si>
  <si>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</si>
  <si>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</si>
  <si>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</si>
  <si>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</si>
  <si>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</si>
  <si>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</si>
  <si>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</si>
  <si>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</si>
  <si>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</si>
  <si>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</si>
  <si>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</si>
  <si>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</si>
  <si>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</si>
  <si>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</si>
  <si>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</si>
  <si>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</si>
  <si>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</si>
  <si>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</si>
  <si>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</si>
  <si>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</si>
  <si>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</si>
  <si>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</si>
  <si>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</si>
  <si>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</si>
  <si>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</si>
  <si>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</si>
  <si>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</si>
  <si>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</si>
  <si>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</si>
  <si>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</si>
  <si>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</si>
  <si>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</si>
  <si>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</si>
  <si>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</si>
  <si>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</si>
  <si>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</si>
  <si>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</si>
  <si>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</si>
  <si>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</si>
  <si>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</si>
  <si>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</si>
  <si>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</si>
  <si>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</si>
  <si>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</si>
  <si>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</si>
  <si>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</si>
  <si>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</si>
  <si>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</si>
  <si>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</si>
  <si>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</si>
  <si>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</si>
  <si>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</si>
  <si>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</si>
  <si>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</si>
  <si>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</si>
  <si>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</si>
  <si>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</si>
  <si>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</si>
  <si>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</si>
  <si>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</si>
  <si>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</si>
  <si>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</si>
  <si>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</si>
  <si>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</si>
  <si>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</si>
  <si>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</si>
  <si>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</si>
  <si>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</si>
  <si>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</si>
  <si>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</si>
  <si>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</si>
  <si>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</si>
  <si>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</si>
  <si>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</si>
  <si>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</si>
  <si>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</si>
  <si>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</si>
  <si>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</si>
  <si>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</si>
  <si>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</si>
  <si>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</si>
  <si>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</si>
  <si>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</si>
  <si>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</si>
  <si>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</si>
  <si>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</si>
  <si>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</si>
  <si>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</si>
  <si>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</si>
  <si>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</si>
  <si>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</si>
  <si>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</si>
  <si>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</si>
  <si>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</si>
  <si>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</si>
  <si>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</si>
  <si>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</si>
  <si>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</si>
  <si>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</si>
  <si>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</si>
  <si>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</si>
  <si>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1. El valor de la tarifa desde un telefóno de Telecsa S.A. a un teléfono Fijo es $ 0,22 excepto a un teléfono de la CNT S.A. cuya tarifa es $ 0,12</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</si>
  <si>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</si>
  <si>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</si>
  <si>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</si>
  <si>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</si>
  <si>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</si>
  <si>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</si>
  <si>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</si>
  <si>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</si>
  <si>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</si>
  <si>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</si>
  <si>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</si>
  <si>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</si>
  <si>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</si>
  <si>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</si>
  <si>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</si>
  <si>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</si>
  <si>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</si>
  <si>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</si>
  <si>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</si>
  <si>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</si>
  <si>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</si>
  <si>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</si>
  <si>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</si>
  <si>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</si>
  <si>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</si>
  <si>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</si>
  <si>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</si>
  <si>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</si>
  <si>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</si>
  <si>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</si>
  <si>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</si>
  <si>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</si>
  <si>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</si>
  <si>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</si>
  <si>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</si>
  <si>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</si>
  <si>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</si>
  <si>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</si>
  <si>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</si>
  <si>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</si>
  <si>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</si>
  <si>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</si>
  <si>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</si>
  <si>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</si>
  <si>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</si>
  <si>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</si>
  <si>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</si>
  <si>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</si>
  <si>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</si>
  <si>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</si>
  <si>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</si>
  <si>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</si>
  <si>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</si>
  <si>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</si>
  <si>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</si>
  <si>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</si>
  <si>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</si>
  <si>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</si>
  <si>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</si>
  <si>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</si>
  <si>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</si>
  <si>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</si>
  <si>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</si>
  <si>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</si>
  <si>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</si>
  <si>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</si>
  <si>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</si>
  <si>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</si>
  <si>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</si>
  <si>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</si>
  <si>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</si>
  <si>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</si>
  <si>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</si>
  <si>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</si>
  <si>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</si>
  <si>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</si>
  <si>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</si>
  <si>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</si>
  <si>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</si>
  <si>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</si>
  <si>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</si>
  <si>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</si>
  <si>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</si>
  <si>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</si>
  <si>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</si>
  <si>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</si>
  <si>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</si>
  <si>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</si>
  <si>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</si>
  <si>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</si>
  <si>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</si>
  <si>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</si>
  <si>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</si>
  <si>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</si>
  <si>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</si>
  <si>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</si>
  <si>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</si>
  <si>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</si>
  <si>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</si>
  <si>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</si>
  <si>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</si>
  <si>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</si>
  <si>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</si>
  <si>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</si>
  <si>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</si>
  <si>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</si>
  <si>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</si>
  <si>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</si>
  <si>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</si>
  <si>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</si>
  <si>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</si>
  <si>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</si>
  <si>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</si>
  <si>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</si>
  <si>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</si>
  <si>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</si>
  <si>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</si>
  <si>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</si>
  <si>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</si>
  <si>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</si>
  <si>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</si>
  <si>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</si>
  <si>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</si>
  <si>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</si>
  <si>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</si>
  <si>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</si>
  <si>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</si>
  <si>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</si>
  <si>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</si>
  <si>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</si>
  <si>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</si>
  <si>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</si>
  <si>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</si>
  <si>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</si>
  <si>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</si>
  <si>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</si>
  <si>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</si>
  <si>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</si>
  <si>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</si>
  <si>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</si>
  <si>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</si>
  <si>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</si>
  <si>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</si>
  <si>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</si>
  <si>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</si>
  <si>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</si>
  <si>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</si>
  <si>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</si>
  <si>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</si>
  <si>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</si>
  <si>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</si>
  <si>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</si>
  <si>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</si>
  <si>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</si>
  <si>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</si>
  <si>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</si>
  <si>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</si>
  <si>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</si>
  <si>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</si>
  <si>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</si>
  <si>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</si>
  <si>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</si>
  <si>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</si>
  <si>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</si>
  <si>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</si>
  <si>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</si>
  <si>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</si>
  <si>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</si>
  <si>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</si>
  <si>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</si>
  <si>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</si>
  <si>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</si>
  <si>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</si>
  <si>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</si>
  <si>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</si>
  <si>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</si>
  <si>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</si>
  <si>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</si>
  <si>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</si>
  <si>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</si>
  <si>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</si>
  <si>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</si>
  <si>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</si>
  <si>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</si>
  <si>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</si>
  <si>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</si>
  <si>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</si>
  <si>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</si>
  <si>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</si>
  <si>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</si>
  <si>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</si>
  <si>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</si>
  <si>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</si>
  <si>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</si>
  <si>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</si>
  <si>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</si>
  <si>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</si>
  <si>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</si>
  <si>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</si>
  <si>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</si>
  <si>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</si>
  <si>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</si>
  <si>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</si>
  <si>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</si>
  <si>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</si>
  <si>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</si>
  <si>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</si>
  <si>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</si>
  <si>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</si>
  <si>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</si>
  <si>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</si>
  <si>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</si>
  <si>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</si>
  <si>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</si>
  <si>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</si>
  <si>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</si>
  <si>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</si>
  <si>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</si>
  <si>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</si>
  <si>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</si>
  <si>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</si>
  <si>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</si>
  <si>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</si>
  <si>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</si>
  <si>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</si>
  <si>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</si>
  <si>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</si>
  <si>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</si>
  <si>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</si>
  <si>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</si>
  <si>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</si>
  <si>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</si>
  <si>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</si>
  <si>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</si>
  <si>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</si>
  <si>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</si>
  <si>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</si>
  <si>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</si>
  <si>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</si>
  <si>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</si>
  <si>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</si>
  <si>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</si>
  <si>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</si>
  <si>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</si>
  <si>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</si>
  <si>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</si>
  <si>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</si>
  <si>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</si>
  <si>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</si>
  <si>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</si>
  <si>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</si>
  <si>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</si>
  <si>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</si>
  <si>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</si>
  <si>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</si>
  <si>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</si>
  <si>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</si>
  <si>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</si>
  <si>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</si>
  <si>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</si>
  <si>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</si>
  <si>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</si>
  <si>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</si>
  <si>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</si>
  <si>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</si>
  <si>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</si>
  <si>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</si>
  <si>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</si>
  <si>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</si>
  <si>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</si>
  <si>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</si>
  <si>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</si>
  <si>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</si>
  <si>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</si>
  <si>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</si>
  <si>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</si>
  <si>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</si>
  <si>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</si>
  <si>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</si>
  <si>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</si>
  <si>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</si>
  <si>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</si>
  <si>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</si>
  <si>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</si>
  <si>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</si>
  <si>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</si>
  <si>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</si>
  <si>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</si>
  <si>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</si>
  <si>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</si>
  <si>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</si>
  <si>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</si>
  <si>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</si>
  <si>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</si>
  <si>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</si>
  <si>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</si>
  <si>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</si>
  <si>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</si>
  <si>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</si>
  <si>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</si>
  <si>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</si>
  <si>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</si>
  <si>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</si>
  <si>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</si>
  <si>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</si>
  <si>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</si>
  <si>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</si>
  <si>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</si>
  <si>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</si>
  <si>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</si>
  <si>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</si>
  <si>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</si>
  <si>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</si>
  <si>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</si>
  <si>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</si>
  <si>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</si>
  <si>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</si>
  <si>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</si>
  <si>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</si>
  <si>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</si>
  <si>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</si>
  <si>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</si>
  <si>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</si>
  <si>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</si>
  <si>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</si>
  <si>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</si>
  <si>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</si>
  <si>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</si>
  <si>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</si>
  <si>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</si>
  <si>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</si>
  <si>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</si>
  <si>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</si>
  <si>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</si>
  <si>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</si>
  <si>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</si>
  <si>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</si>
  <si>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</si>
  <si>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</si>
  <si>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</si>
  <si>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</si>
  <si>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</si>
  <si>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</si>
  <si>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</si>
  <si>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</si>
  <si>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</si>
  <si>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</si>
  <si>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</si>
  <si>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</si>
  <si>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</si>
  <si>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</si>
  <si>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</si>
  <si>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</si>
  <si>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</si>
  <si>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</si>
  <si>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</si>
  <si>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</si>
  <si>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</si>
  <si>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</si>
  <si>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</si>
  <si>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</si>
  <si>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</si>
  <si>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</si>
  <si>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</si>
  <si>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</si>
  <si>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</si>
  <si>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</si>
  <si>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</si>
  <si>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</si>
  <si>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</si>
  <si>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</si>
  <si>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</si>
  <si>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</si>
  <si>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</si>
  <si>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</si>
  <si>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</si>
  <si>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</si>
  <si>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</si>
  <si>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</si>
  <si>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</si>
  <si>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</si>
  <si>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</si>
  <si>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</si>
  <si>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</si>
  <si>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</si>
  <si>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</si>
  <si>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</si>
  <si>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</si>
  <si>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</si>
  <si>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</si>
  <si>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</si>
  <si>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</si>
  <si>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</si>
  <si>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</si>
  <si>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</si>
  <si>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</si>
  <si>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</si>
  <si>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</si>
  <si>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</si>
  <si>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</si>
  <si>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</si>
  <si>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</si>
  <si>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</si>
  <si>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</si>
  <si>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</si>
  <si>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</si>
  <si>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</si>
  <si>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</si>
  <si>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</si>
  <si>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</si>
  <si>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</si>
  <si>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</si>
  <si>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</si>
  <si>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</si>
  <si>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</si>
  <si>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</si>
  <si>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</si>
  <si>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</si>
  <si>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</si>
  <si>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</si>
  <si>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</si>
  <si>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</si>
  <si>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</si>
  <si>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</si>
  <si>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</si>
  <si>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</si>
  <si>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</si>
  <si>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</si>
  <si>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</si>
  <si>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</si>
  <si>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</si>
  <si>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4. Plan Tarifario de CNT EP. (ex-Telecsa S.A.)</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</si>
  <si>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</si>
  <si>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</si>
  <si>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</si>
  <si>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</si>
  <si>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</si>
  <si>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</si>
  <si>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</si>
  <si>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</si>
  <si>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</si>
  <si>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</si>
  <si>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</si>
  <si>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</si>
  <si>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</si>
  <si>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</si>
  <si>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</si>
  <si>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</si>
  <si>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</si>
  <si>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</si>
  <si>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</si>
  <si>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</si>
  <si>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</si>
  <si>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</si>
  <si>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</si>
  <si>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</si>
  <si>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</si>
  <si>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</si>
  <si>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</si>
  <si>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</si>
  <si>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</si>
  <si>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</si>
  <si>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</si>
  <si>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</si>
  <si>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</si>
  <si>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</si>
  <si>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</si>
  <si>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</si>
  <si>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</si>
  <si>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</si>
  <si>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</si>
  <si>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</si>
  <si>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</si>
  <si>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</si>
  <si>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</si>
  <si>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</si>
  <si>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</si>
  <si>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</si>
  <si>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</si>
  <si>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</si>
  <si>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</si>
  <si>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</si>
  <si>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</si>
  <si>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</si>
  <si>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</si>
  <si>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</si>
  <si>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</si>
  <si>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</si>
  <si>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</si>
  <si>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</si>
  <si>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</si>
  <si>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</si>
  <si>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</si>
  <si>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</si>
  <si>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</si>
  <si>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</si>
  <si>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</si>
  <si>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</si>
  <si>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</si>
  <si>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</si>
  <si>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</si>
  <si>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</si>
  <si>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</si>
  <si>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</si>
  <si>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</si>
  <si>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</si>
  <si>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</si>
  <si>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</si>
  <si>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</si>
  <si>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</si>
  <si>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</si>
  <si>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</si>
  <si>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</si>
  <si>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</si>
  <si>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</si>
  <si>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</si>
  <si>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</si>
  <si>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</si>
  <si>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</si>
  <si>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</si>
  <si>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</si>
  <si>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</si>
  <si>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</si>
  <si>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</si>
  <si>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</si>
  <si>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</si>
  <si>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</si>
  <si>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</si>
  <si>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</si>
  <si>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</si>
  <si>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</si>
  <si>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</si>
  <si>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</si>
  <si>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</si>
  <si>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</si>
  <si>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</si>
  <si>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</si>
  <si>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</si>
  <si>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</si>
  <si>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</si>
  <si>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</si>
  <si>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</si>
  <si>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</si>
  <si>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</si>
  <si>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</si>
  <si>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</si>
  <si>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</si>
  <si>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</si>
  <si>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</si>
  <si>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</si>
  <si>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</si>
  <si>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</si>
  <si>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</si>
  <si>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</si>
  <si>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</si>
  <si>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</si>
  <si>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</si>
  <si>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</si>
  <si>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</si>
  <si>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</si>
  <si>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</si>
  <si>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</si>
  <si>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</si>
  <si>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</si>
  <si>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</si>
  <si>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</si>
  <si>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</si>
  <si>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</si>
  <si>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</si>
  <si>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</si>
  <si>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</si>
  <si>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</si>
  <si>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</si>
  <si>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</si>
  <si>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</si>
  <si>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</si>
  <si>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</si>
  <si>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</si>
  <si>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</si>
  <si>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</si>
  <si>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</si>
  <si>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</si>
  <si>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</si>
  <si>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</si>
  <si>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</si>
  <si>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</si>
  <si>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</si>
  <si>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</si>
  <si>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</si>
  <si>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</si>
  <si>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</si>
  <si>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</si>
  <si>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</si>
  <si>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</si>
  <si>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</si>
  <si>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</si>
  <si>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</si>
  <si>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</si>
  <si>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</si>
  <si>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</si>
  <si>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</si>
  <si>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</si>
  <si>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</si>
  <si>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</si>
  <si>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</si>
  <si>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</si>
  <si>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</si>
  <si>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</si>
  <si>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</si>
  <si>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</si>
  <si>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</si>
  <si>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</si>
  <si>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</si>
  <si>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</si>
  <si>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</si>
  <si>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</si>
  <si>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</si>
  <si>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</si>
  <si>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</si>
  <si>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</si>
  <si>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</si>
  <si>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</si>
  <si>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</si>
  <si>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</si>
  <si>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</si>
  <si>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</si>
  <si>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</si>
  <si>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</si>
  <si>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</si>
  <si>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</si>
  <si>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</si>
  <si>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</si>
  <si>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</si>
  <si>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</si>
  <si>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</si>
  <si>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</si>
  <si>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</si>
  <si>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</si>
  <si>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</si>
  <si>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</si>
  <si>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</si>
  <si>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</si>
  <si>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</si>
  <si>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</si>
  <si>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</si>
  <si>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</si>
  <si>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</si>
  <si>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</si>
  <si>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</si>
  <si>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</si>
  <si>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</si>
  <si>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</si>
  <si>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</si>
  <si>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</si>
  <si>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</si>
  <si>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</si>
  <si>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</si>
  <si>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</si>
  <si>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</si>
  <si>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</si>
  <si>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</si>
  <si>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</si>
  <si>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</si>
  <si>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</si>
  <si>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</si>
  <si>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</si>
  <si>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</si>
  <si>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</si>
  <si>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</si>
  <si>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</si>
  <si>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</si>
  <si>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</si>
  <si>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</si>
  <si>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</si>
  <si>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</si>
  <si>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</si>
  <si>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</si>
  <si>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</si>
  <si>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</si>
  <si>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</si>
  <si>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</si>
  <si>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</si>
  <si>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</si>
  <si>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</si>
  <si>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</si>
  <si>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</si>
  <si>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</si>
  <si>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</si>
  <si>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</si>
  <si>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</si>
  <si>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</si>
  <si>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</si>
  <si>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</si>
  <si>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</si>
  <si>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</si>
  <si>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</si>
  <si>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</si>
  <si>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</si>
  <si>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</si>
  <si>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</si>
  <si>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</si>
  <si>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</si>
  <si>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</si>
  <si>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</si>
  <si>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</si>
  <si>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</si>
  <si>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</si>
  <si>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</si>
  <si>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</si>
  <si>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</si>
  <si>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</si>
  <si>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</si>
  <si>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</si>
  <si>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</si>
  <si>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</si>
  <si>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</si>
  <si>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</si>
  <si>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</si>
  <si>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</si>
  <si>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</si>
  <si>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</si>
  <si>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</si>
  <si>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</si>
  <si>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</si>
  <si>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</si>
  <si>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</si>
  <si>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</si>
  <si>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</si>
  <si>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</si>
  <si>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</si>
  <si>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</si>
  <si>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</si>
  <si>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</si>
  <si>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</si>
  <si>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</si>
  <si>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</si>
  <si>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</si>
  <si>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</si>
  <si>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</si>
  <si>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</si>
  <si>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</si>
  <si>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</si>
  <si>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</si>
  <si>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</si>
  <si>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</si>
  <si>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</si>
  <si>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</si>
  <si>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</si>
  <si>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</si>
  <si>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</si>
  <si>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</si>
  <si>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</si>
  <si>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</si>
  <si>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</si>
  <si>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</si>
  <si>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</si>
  <si>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</si>
  <si>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</si>
  <si>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</si>
  <si>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</si>
  <si>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</si>
  <si>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</si>
  <si>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</si>
  <si>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</si>
  <si>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</si>
  <si>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</si>
  <si>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</si>
  <si>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</si>
  <si>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</si>
  <si>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</si>
  <si>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</si>
  <si>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</si>
  <si>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</si>
  <si>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</si>
  <si>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</si>
  <si>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</si>
  <si>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</si>
  <si>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</si>
  <si>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</si>
  <si>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</si>
  <si>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</si>
  <si>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</si>
  <si>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</si>
  <si>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</si>
  <si>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</si>
  <si>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</si>
  <si>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</si>
  <si>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</si>
  <si>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</si>
  <si>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</si>
  <si>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</si>
  <si>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</si>
  <si>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</si>
  <si>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</si>
  <si>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</si>
  <si>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</si>
  <si>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</si>
  <si>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</si>
  <si>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</si>
  <si>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</si>
  <si>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</si>
  <si>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</si>
  <si>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</si>
  <si>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</si>
  <si>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</si>
  <si>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</si>
  <si>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</si>
  <si>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</si>
  <si>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</si>
  <si>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</si>
  <si>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</si>
  <si>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</si>
  <si>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</si>
  <si>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</si>
  <si>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</si>
  <si>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</si>
  <si>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</si>
  <si>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</si>
  <si>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</si>
  <si>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</si>
  <si>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</si>
  <si>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</si>
  <si>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</si>
  <si>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</si>
  <si>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</si>
  <si>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</si>
  <si>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</si>
  <si>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</si>
  <si>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</si>
  <si>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</si>
  <si>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</si>
  <si>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</si>
  <si>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</si>
  <si>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</si>
  <si>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</si>
  <si>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</si>
  <si>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</si>
  <si>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</si>
  <si>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</si>
  <si>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</si>
  <si>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</si>
  <si>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</si>
  <si>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</si>
  <si>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</si>
  <si>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</si>
  <si>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</si>
  <si>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</si>
  <si>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</si>
  <si>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</si>
  <si>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</si>
  <si>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</si>
  <si>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</si>
  <si>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</si>
  <si>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</si>
  <si>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</si>
  <si>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</si>
  <si>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</si>
  <si>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</si>
  <si>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</si>
  <si>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</si>
  <si>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</si>
  <si>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</si>
  <si>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</si>
  <si>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</si>
  <si>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</si>
  <si>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</si>
  <si>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</si>
  <si>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</si>
  <si>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</si>
  <si>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</si>
  <si>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</si>
  <si>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</si>
  <si>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</si>
  <si>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</si>
  <si>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</si>
  <si>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</si>
  <si>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</si>
  <si>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</si>
  <si>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</si>
  <si>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</si>
  <si>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</si>
  <si>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</si>
  <si>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</si>
  <si>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</si>
  <si>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</si>
  <si>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</si>
  <si>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</si>
  <si>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</si>
  <si>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</si>
  <si>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</si>
  <si>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</si>
  <si>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</si>
  <si>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</si>
  <si>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</si>
  <si>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</si>
  <si>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</si>
  <si>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</si>
  <si>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</si>
  <si>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</si>
  <si>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</si>
  <si>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</si>
  <si>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</si>
  <si>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</si>
  <si>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</si>
  <si>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</si>
  <si>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</si>
  <si>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</si>
  <si>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</si>
  <si>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</si>
  <si>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</si>
  <si>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</si>
  <si>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</si>
  <si>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</si>
  <si>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</si>
  <si>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</si>
  <si>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</si>
  <si>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</si>
  <si>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</si>
  <si>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</si>
  <si>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</si>
  <si>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</si>
  <si>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</si>
  <si>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</si>
  <si>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</si>
  <si>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</si>
  <si>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</si>
  <si>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</si>
  <si>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</si>
  <si>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</si>
  <si>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</si>
  <si>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</si>
  <si>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</si>
  <si>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</si>
  <si>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</si>
  <si>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</si>
  <si>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</si>
  <si>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</si>
  <si>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</si>
  <si>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</si>
  <si>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</si>
  <si>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</si>
  <si>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</si>
  <si>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</si>
  <si>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</si>
  <si>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</si>
  <si>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</si>
  <si>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</si>
  <si>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</si>
  <si>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</si>
  <si>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</si>
  <si>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</si>
  <si>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</si>
  <si>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</si>
  <si>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</si>
  <si>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</si>
  <si>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</si>
  <si>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</si>
  <si>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</si>
  <si>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</si>
  <si>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</si>
  <si>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</si>
  <si>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</si>
  <si>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</si>
  <si>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</si>
  <si>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</si>
  <si>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</si>
  <si>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</si>
  <si>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</si>
  <si>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</si>
  <si>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</si>
  <si>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</si>
  <si>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</si>
  <si>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</si>
  <si>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</si>
  <si>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</si>
  <si>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</si>
  <si>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</si>
  <si>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</si>
  <si>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</si>
  <si>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</si>
  <si>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</si>
  <si>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</si>
  <si>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</si>
  <si>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</si>
  <si>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</si>
  <si>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</si>
  <si>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</si>
  <si>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</si>
  <si>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</si>
  <si>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</si>
  <si>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</si>
  <si>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</si>
  <si>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</si>
  <si>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</si>
  <si>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</si>
  <si>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</si>
  <si>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</si>
  <si>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</si>
  <si>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</si>
  <si>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</si>
  <si>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</si>
  <si>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</si>
  <si>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</si>
  <si>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</si>
  <si>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</si>
  <si>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</si>
  <si>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</si>
  <si>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</si>
  <si>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</si>
  <si>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</si>
  <si>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</si>
  <si>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</si>
  <si>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</si>
  <si>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</si>
  <si>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</si>
  <si>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</si>
  <si>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</si>
  <si>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</si>
  <si>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</si>
  <si>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</si>
  <si>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</si>
  <si>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</si>
  <si>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</si>
  <si>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</si>
  <si>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</si>
  <si>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</si>
  <si>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</si>
  <si>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</si>
  <si>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</si>
  <si>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</si>
  <si>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</si>
  <si>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</si>
  <si>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</si>
  <si>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</si>
  <si>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</si>
  <si>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</si>
  <si>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</si>
  <si>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</si>
  <si>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</si>
  <si>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</si>
  <si>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</si>
  <si>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</si>
  <si>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</si>
  <si>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</si>
  <si>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</si>
  <si>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</si>
  <si>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</si>
  <si>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</si>
  <si>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</si>
  <si>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</si>
  <si>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</si>
  <si>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</si>
  <si>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</si>
  <si>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</si>
  <si>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</si>
  <si>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</si>
  <si>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</si>
  <si>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</si>
  <si>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</si>
  <si>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</si>
  <si>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</si>
  <si>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</si>
  <si>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</si>
  <si>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</si>
  <si>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</si>
  <si>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</si>
  <si>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</si>
  <si>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</si>
  <si>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</si>
  <si>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</si>
  <si>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</si>
  <si>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</si>
  <si>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</si>
  <si>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</si>
  <si>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</si>
  <si>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</si>
  <si>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</si>
  <si>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</si>
  <si>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</si>
  <si>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</si>
  <si>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</si>
  <si>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</si>
  <si>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</si>
  <si>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</si>
  <si>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</si>
  <si>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</si>
  <si>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</si>
  <si>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</si>
  <si>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</si>
  <si>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</si>
  <si>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</si>
  <si>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</si>
  <si>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</si>
  <si>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</si>
  <si>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</si>
  <si>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</si>
  <si>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</si>
  <si>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</si>
  <si>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</si>
  <si>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</si>
  <si>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</si>
  <si>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</si>
  <si>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</si>
  <si>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</si>
  <si>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</si>
  <si>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</si>
  <si>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</si>
  <si>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</si>
  <si>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</si>
  <si>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</si>
  <si>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</si>
  <si>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</si>
  <si>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</si>
  <si>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</si>
  <si>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</si>
  <si>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</si>
  <si>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</si>
  <si>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</si>
  <si>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</si>
  <si>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</si>
  <si>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</si>
  <si>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</si>
  <si>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</si>
  <si>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</si>
  <si>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</si>
  <si>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</si>
  <si>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</si>
  <si>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</si>
  <si>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</si>
  <si>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</si>
  <si>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</si>
  <si>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</si>
  <si>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</si>
  <si>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</si>
  <si>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</si>
  <si>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</si>
  <si>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</si>
  <si>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</si>
  <si>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</si>
  <si>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</si>
  <si>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</si>
  <si>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</si>
  <si>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</si>
  <si>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</si>
  <si>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</si>
  <si>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</si>
  <si>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</si>
  <si>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</si>
  <si>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</si>
  <si>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</si>
  <si>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</si>
  <si>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</si>
  <si>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</si>
  <si>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</si>
  <si>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</si>
  <si>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</si>
  <si>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</si>
  <si>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</si>
  <si>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</si>
  <si>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</si>
  <si>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</si>
  <si>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</si>
  <si>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</si>
  <si>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</si>
  <si>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</si>
  <si>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</si>
  <si>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</si>
  <si>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</si>
  <si>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</si>
  <si>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</si>
  <si>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</si>
  <si>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</si>
  <si>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</si>
  <si>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</si>
  <si>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</si>
  <si>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</si>
  <si>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</si>
  <si>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</si>
  <si>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</si>
  <si>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</si>
  <si>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</si>
  <si>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</si>
  <si>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</si>
  <si>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</si>
  <si>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</si>
  <si>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</si>
  <si>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</si>
  <si>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</si>
  <si>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</si>
  <si>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</si>
  <si>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</si>
  <si>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</si>
  <si>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</si>
  <si>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</si>
  <si>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</si>
  <si>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</si>
  <si>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</si>
  <si>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</si>
  <si>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</si>
  <si>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</si>
  <si>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</si>
  <si>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</si>
  <si>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</si>
  <si>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</si>
  <si>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</si>
  <si>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</si>
  <si>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</si>
  <si>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</si>
  <si>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</si>
  <si>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</si>
  <si>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</si>
  <si>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</si>
  <si>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</si>
  <si>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</si>
  <si>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</si>
  <si>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</si>
  <si>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</si>
  <si>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</si>
  <si>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</si>
  <si>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</si>
  <si>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</si>
  <si>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</si>
  <si>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</si>
  <si>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</si>
  <si>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</si>
  <si>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</si>
  <si>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</si>
  <si>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</si>
  <si>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</si>
  <si>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</si>
  <si>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</si>
  <si>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</si>
  <si>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</si>
  <si>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</si>
  <si>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</si>
  <si>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</si>
  <si>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</si>
  <si>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</si>
  <si>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</si>
  <si>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</si>
  <si>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</si>
  <si>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</si>
  <si>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</si>
  <si>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</si>
  <si>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</si>
  <si>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</si>
  <si>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</si>
  <si>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</si>
  <si>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</si>
  <si>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</si>
  <si>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</si>
  <si>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</si>
  <si>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</si>
  <si>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</si>
  <si>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</si>
  <si>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</si>
  <si>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</si>
  <si>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</si>
  <si>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</si>
  <si>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</si>
  <si>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</si>
  <si>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</si>
  <si>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</si>
  <si>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</si>
  <si>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</si>
  <si>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</si>
  <si>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</si>
  <si>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</si>
  <si>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</si>
  <si>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</si>
  <si>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</si>
  <si>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</si>
  <si>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</si>
  <si>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</si>
  <si>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</si>
  <si>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</si>
  <si>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</si>
  <si>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</si>
  <si>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</si>
  <si>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</si>
  <si>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</si>
  <si>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</si>
  <si>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</si>
  <si>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</si>
  <si>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</si>
  <si>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</si>
  <si>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</si>
  <si>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</si>
  <si>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</si>
  <si>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</si>
  <si>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</si>
  <si>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</si>
  <si>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</si>
  <si>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</si>
  <si>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</si>
  <si>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</si>
  <si>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</si>
  <si>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</si>
  <si>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</si>
  <si>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</si>
  <si>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</si>
  <si>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</si>
  <si>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</si>
  <si>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</si>
  <si>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</si>
  <si>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</si>
  <si>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</si>
  <si>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</si>
  <si>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</si>
  <si>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</si>
  <si>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</si>
  <si>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</si>
  <si>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</si>
  <si>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</si>
  <si>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</si>
  <si>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</si>
  <si>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</si>
  <si>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</si>
  <si>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</si>
  <si>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</si>
  <si>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</si>
  <si>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</si>
  <si>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</si>
  <si>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</si>
  <si>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</si>
  <si>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</si>
  <si>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</si>
  <si>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</si>
  <si>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</si>
  <si>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</si>
  <si>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</si>
  <si>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</si>
  <si>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</si>
  <si>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</si>
  <si>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</si>
  <si>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</si>
  <si>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</si>
  <si>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</si>
  <si>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</si>
  <si>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</si>
  <si>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</si>
  <si>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</si>
  <si>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</si>
  <si>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</si>
  <si>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</si>
  <si>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</si>
  <si>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</si>
  <si>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</si>
  <si>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</si>
  <si>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</si>
  <si>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</si>
  <si>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</si>
  <si>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</si>
  <si>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</si>
  <si>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</si>
  <si>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</si>
  <si>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</si>
  <si>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</si>
  <si>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</si>
  <si>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</si>
  <si>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</si>
  <si>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</si>
  <si>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</si>
  <si>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</si>
  <si>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</si>
  <si>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</si>
  <si>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</si>
  <si>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</si>
  <si>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</si>
  <si>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</si>
  <si>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</si>
  <si>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</si>
  <si>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</si>
  <si>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</si>
  <si>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</si>
  <si>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</si>
  <si>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</si>
  <si>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</si>
  <si>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</si>
  <si>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</si>
  <si>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</si>
  <si>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</si>
  <si>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</si>
  <si>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</si>
  <si>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</si>
  <si>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</si>
  <si>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</si>
  <si>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</si>
  <si>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</si>
  <si>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</si>
  <si>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</si>
  <si>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</si>
  <si>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</si>
  <si>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</si>
  <si>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</si>
  <si>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</si>
  <si>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</si>
  <si>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</si>
  <si>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</si>
  <si>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</si>
  <si>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</si>
  <si>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</si>
  <si>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</si>
  <si>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</si>
  <si>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</si>
  <si>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</si>
  <si>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</si>
  <si>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</si>
  <si>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</si>
  <si>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</si>
  <si>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</si>
  <si>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</si>
  <si>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</si>
  <si>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</si>
  <si>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</si>
  <si>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</si>
  <si>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</si>
  <si>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</si>
  <si>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</si>
  <si>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</si>
  <si>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</si>
  <si>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</si>
  <si>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</si>
  <si>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</si>
  <si>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</si>
  <si>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</si>
  <si>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</si>
  <si>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</si>
  <si>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</si>
  <si>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</si>
  <si>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</si>
  <si>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</si>
  <si>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</si>
  <si>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</si>
  <si>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</si>
  <si>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</si>
  <si>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</si>
  <si>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</si>
  <si>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</si>
  <si>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</si>
  <si>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</si>
  <si>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</si>
  <si>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</si>
  <si>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</si>
  <si>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</si>
  <si>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</si>
  <si>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</si>
  <si>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</si>
  <si>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</si>
  <si>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</si>
  <si>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</si>
  <si>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</si>
  <si>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</si>
  <si>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</si>
  <si>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</si>
  <si>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</si>
  <si>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</si>
  <si>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</si>
  <si>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</si>
  <si>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</si>
  <si>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</si>
  <si>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</si>
  <si>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</si>
  <si>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</si>
  <si>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</si>
  <si>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</si>
  <si>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</si>
  <si>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</si>
  <si>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</si>
  <si>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</si>
  <si>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</si>
  <si>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CNT EP. (ex-Telecsa )</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</si>
  <si>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</si>
  <si>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</si>
  <si>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</si>
  <si>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</si>
  <si>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</si>
  <si>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</si>
  <si>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</si>
  <si>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</si>
  <si>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</si>
  <si>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</si>
  <si>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</si>
  <si>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</si>
  <si>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</si>
  <si>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</si>
  <si>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</si>
  <si>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</si>
  <si>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</si>
  <si>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</si>
  <si>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</si>
  <si>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</si>
  <si>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</si>
  <si>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</si>
  <si>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</si>
  <si>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</si>
  <si>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</si>
  <si>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</si>
  <si>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</si>
  <si>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</si>
  <si>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</si>
  <si>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</si>
  <si>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</si>
  <si>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</si>
  <si>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</si>
  <si>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</si>
  <si>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</si>
  <si>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</si>
  <si>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</si>
  <si>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</si>
  <si>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</si>
  <si>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</si>
  <si>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</si>
  <si>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</si>
  <si>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</si>
  <si>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</si>
  <si>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</si>
  <si>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</si>
  <si>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</si>
  <si>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</si>
  <si>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</si>
  <si>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</si>
  <si>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</si>
  <si>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</si>
  <si>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</si>
  <si>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</si>
  <si>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</si>
  <si>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</si>
  <si>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</si>
  <si>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</si>
  <si>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</si>
  <si>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</si>
  <si>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</si>
  <si>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</si>
  <si>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</si>
  <si>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</si>
  <si>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</si>
  <si>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</si>
  <si>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</si>
  <si>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</si>
  <si>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</si>
  <si>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</si>
  <si>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</si>
  <si>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</si>
  <si>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</si>
  <si>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</si>
  <si>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</si>
  <si>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</si>
  <si>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</si>
  <si>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</si>
  <si>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</si>
  <si>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</si>
  <si>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</si>
  <si>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</si>
  <si>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</si>
  <si>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</si>
  <si>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</si>
  <si>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</si>
  <si>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</si>
  <si>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</si>
  <si>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</si>
  <si>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</si>
  <si>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</si>
  <si>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</si>
  <si>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</si>
  <si>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</si>
  <si>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</si>
  <si>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</si>
  <si>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</si>
  <si>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</si>
  <si>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</si>
  <si>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</si>
  <si>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</si>
  <si>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</si>
  <si>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</si>
  <si>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</si>
  <si>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</si>
  <si>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</si>
  <si>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</si>
  <si>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</si>
  <si>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</si>
  <si>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</si>
  <si>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</si>
  <si>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</si>
  <si>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</si>
  <si>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</si>
  <si>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</si>
  <si>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</si>
  <si>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</si>
  <si>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</si>
  <si>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</si>
  <si>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</si>
  <si>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</si>
  <si>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</si>
  <si>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</si>
  <si>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</si>
  <si>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</si>
  <si>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</si>
  <si>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</si>
  <si>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</si>
  <si>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</si>
  <si>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</si>
  <si>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</si>
  <si>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</si>
  <si>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</si>
  <si>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</si>
  <si>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</si>
  <si>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</si>
  <si>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</si>
  <si>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</si>
  <si>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</si>
  <si>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</si>
  <si>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</si>
  <si>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</si>
  <si>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</si>
  <si>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</si>
  <si>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</si>
  <si>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</si>
  <si>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</si>
  <si>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</si>
  <si>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</si>
  <si>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</si>
  <si>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</si>
  <si>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</si>
  <si>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</si>
  <si>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</si>
  <si>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</si>
  <si>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</si>
  <si>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</si>
  <si>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</si>
  <si>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</si>
  <si>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</si>
  <si>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</si>
  <si>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</si>
  <si>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</si>
  <si>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</si>
  <si>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</si>
  <si>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</si>
  <si>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</si>
  <si>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</si>
  <si>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</si>
  <si>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</si>
  <si>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</si>
  <si>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</si>
  <si>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</si>
  <si>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</si>
  <si>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</si>
  <si>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</si>
  <si>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</si>
  <si>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</si>
  <si>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</si>
  <si>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</si>
  <si>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</si>
  <si>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</si>
  <si>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</si>
  <si>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</si>
  <si>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</si>
  <si>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</si>
  <si>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</si>
  <si>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</si>
  <si>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</si>
  <si>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</si>
  <si>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</si>
  <si>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</si>
  <si>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</si>
  <si>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</si>
  <si>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</si>
  <si>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</si>
  <si>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</si>
  <si>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</si>
  <si>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</si>
  <si>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</si>
  <si>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</si>
  <si>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</si>
  <si>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</si>
  <si>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</si>
  <si>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</si>
  <si>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</si>
  <si>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</si>
  <si>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</si>
  <si>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</si>
  <si>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</si>
  <si>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</si>
  <si>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</si>
  <si>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</si>
  <si>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</si>
  <si>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</si>
  <si>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</si>
  <si>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</si>
  <si>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</si>
  <si>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</si>
  <si>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</si>
  <si>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</si>
  <si>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</si>
  <si>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</si>
  <si>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</si>
  <si>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</si>
  <si>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</si>
  <si>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</si>
  <si>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</si>
  <si>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</si>
  <si>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</si>
  <si>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</si>
  <si>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</si>
  <si>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</si>
  <si>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</si>
  <si>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</si>
  <si>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</si>
  <si>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</si>
  <si>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</si>
  <si>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</si>
  <si>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</si>
  <si>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</si>
  <si>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</si>
  <si>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</si>
  <si>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</si>
  <si>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</si>
  <si>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</si>
  <si>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</si>
  <si>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</si>
  <si>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</si>
  <si>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</si>
  <si>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</si>
  <si>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</si>
  <si>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</si>
  <si>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</si>
  <si>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</si>
  <si>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</si>
  <si>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</si>
  <si>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</si>
  <si>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</si>
  <si>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</si>
  <si>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</si>
  <si>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</si>
  <si>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</si>
  <si>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</si>
  <si>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</si>
  <si>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</si>
  <si>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</si>
  <si>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</si>
  <si>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</si>
  <si>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</si>
  <si>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</si>
  <si>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</si>
  <si>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</si>
  <si>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</si>
  <si>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</si>
  <si>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</si>
  <si>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</si>
  <si>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</si>
  <si>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</si>
  <si>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</si>
  <si>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</si>
  <si>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</si>
  <si>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</si>
  <si>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</si>
  <si>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</si>
  <si>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</si>
  <si>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</si>
  <si>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</si>
  <si>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</si>
  <si>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</si>
  <si>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</si>
  <si>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</si>
  <si>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</si>
  <si>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</si>
  <si>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</si>
  <si>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</si>
  <si>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</si>
  <si>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</si>
  <si>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</si>
  <si>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</si>
  <si>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</si>
  <si>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</si>
  <si>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</si>
  <si>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</si>
  <si>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</si>
  <si>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</si>
  <si>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</si>
  <si>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</si>
  <si>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</si>
  <si>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</si>
  <si>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</si>
  <si>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</si>
  <si>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</si>
  <si>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</si>
  <si>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</si>
  <si>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</si>
  <si>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</si>
  <si>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</si>
  <si>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</si>
  <si>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</si>
  <si>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</si>
  <si>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</si>
  <si>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</si>
  <si>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</si>
  <si>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</si>
  <si>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</si>
  <si>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</si>
  <si>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</si>
  <si>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</si>
  <si>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</si>
  <si>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</si>
  <si>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</si>
  <si>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</si>
  <si>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</si>
  <si>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</si>
  <si>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</si>
  <si>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</si>
  <si>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</si>
  <si>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</si>
  <si>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</si>
  <si>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</si>
  <si>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</si>
  <si>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</si>
  <si>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</si>
  <si>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</si>
  <si>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</si>
  <si>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</si>
  <si>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</si>
  <si>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</si>
  <si>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</si>
  <si>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</si>
  <si>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</si>
  <si>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</si>
  <si>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</si>
  <si>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</si>
  <si>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</si>
  <si>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</si>
  <si>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</si>
  <si>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</si>
  <si>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</si>
  <si>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</si>
  <si>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</si>
  <si>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</si>
  <si>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</si>
  <si>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</si>
  <si>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</si>
  <si>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</si>
  <si>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</si>
  <si>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</si>
  <si>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</si>
  <si>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</si>
  <si>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</si>
  <si>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</si>
  <si>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</si>
  <si>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</si>
  <si>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</si>
  <si>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</si>
  <si>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</si>
  <si>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</si>
  <si>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</si>
  <si>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</si>
  <si>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</si>
  <si>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</si>
  <si>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</si>
  <si>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</si>
  <si>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</si>
  <si>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</si>
  <si>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</si>
  <si>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</si>
  <si>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</si>
  <si>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</si>
  <si>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</si>
  <si>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</si>
  <si>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</si>
  <si>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</si>
  <si>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</si>
  <si>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</si>
  <si>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</si>
  <si>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</si>
  <si>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</si>
  <si>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</si>
  <si>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</si>
  <si>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</si>
  <si>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</si>
  <si>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</si>
  <si>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</si>
  <si>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</si>
  <si>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</si>
  <si>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</si>
  <si>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</si>
  <si>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</si>
  <si>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</si>
  <si>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</si>
  <si>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</si>
  <si>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</si>
  <si>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</si>
  <si>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</si>
  <si>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</si>
  <si>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</si>
  <si>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</si>
  <si>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</si>
  <si>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</si>
  <si>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</si>
  <si>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</si>
  <si>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</si>
  <si>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</si>
  <si>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</si>
  <si>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</si>
  <si>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</si>
  <si>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</si>
  <si>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</si>
  <si>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</si>
  <si>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</si>
  <si>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</si>
  <si>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</si>
  <si>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</si>
  <si>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</si>
  <si>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</si>
  <si>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</si>
  <si>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</si>
  <si>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</si>
  <si>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</si>
  <si>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</si>
  <si>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</si>
  <si>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</si>
  <si>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</si>
  <si>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</si>
  <si>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</si>
  <si>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</si>
  <si>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</si>
  <si>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</si>
  <si>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</si>
  <si>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</si>
  <si>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</si>
  <si>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</si>
  <si>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</si>
  <si>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</si>
  <si>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</si>
  <si>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</si>
  <si>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</si>
  <si>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</si>
  <si>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</si>
  <si>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</si>
  <si>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</si>
  <si>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</si>
  <si>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</si>
  <si>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</si>
  <si>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</si>
  <si>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</si>
  <si>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</si>
  <si>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</si>
  <si>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</si>
  <si>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</si>
  <si>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</si>
  <si>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</si>
  <si>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</si>
  <si>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</si>
  <si>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</si>
  <si>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</si>
  <si>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</si>
  <si>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</si>
  <si>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</si>
  <si>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</si>
  <si>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</si>
  <si>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</si>
  <si>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</si>
  <si>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</si>
  <si>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</si>
  <si>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</si>
  <si>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</si>
  <si>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</si>
  <si>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</si>
  <si>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</si>
  <si>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</si>
  <si>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</si>
  <si>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</si>
  <si>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</si>
  <si>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</si>
  <si>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</si>
  <si>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</si>
  <si>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</si>
  <si>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</si>
  <si>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</si>
  <si>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</si>
  <si>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</si>
  <si>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</si>
  <si>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</si>
  <si>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</si>
  <si>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</si>
  <si>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</si>
  <si>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</si>
  <si>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</si>
  <si>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</si>
  <si>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</si>
  <si>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</si>
  <si>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</si>
  <si>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</si>
  <si>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</si>
  <si>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</si>
  <si>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</si>
  <si>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</si>
  <si>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</si>
  <si>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</si>
  <si>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</si>
  <si>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</si>
  <si>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</si>
  <si>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</si>
  <si>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</si>
  <si>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</si>
  <si>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</si>
  <si>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</si>
  <si>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</si>
  <si>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</si>
  <si>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</si>
  <si>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</si>
  <si>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</si>
  <si>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</si>
  <si>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</si>
  <si>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</si>
  <si>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</si>
  <si>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</si>
  <si>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</si>
  <si>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</si>
  <si>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</si>
  <si>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</si>
  <si>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</si>
  <si>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</si>
  <si>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</si>
  <si>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</si>
  <si>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</si>
  <si>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</si>
  <si>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</si>
  <si>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</si>
  <si>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</si>
  <si>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</si>
  <si>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</si>
  <si>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</si>
  <si>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</si>
  <si>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</si>
  <si>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</si>
  <si>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</si>
  <si>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</si>
  <si>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</si>
  <si>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</si>
  <si>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</si>
  <si>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</si>
  <si>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</si>
  <si>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</si>
  <si>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</si>
  <si>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</si>
  <si>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</si>
  <si>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</si>
  <si>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</si>
  <si>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</si>
  <si>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</si>
  <si>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</si>
  <si>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</si>
  <si>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</si>
  <si>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</si>
  <si>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</si>
  <si>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</si>
  <si>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</si>
  <si>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</si>
  <si>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</si>
  <si>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</si>
  <si>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</si>
  <si>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</si>
  <si>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</si>
  <si>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</si>
  <si>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</si>
  <si>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</si>
  <si>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</si>
  <si>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</si>
  <si>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</si>
  <si>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</si>
  <si>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</si>
  <si>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</si>
  <si>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</si>
  <si>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</si>
  <si>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</si>
  <si>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</si>
  <si>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</si>
  <si>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</si>
  <si>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</si>
  <si>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</si>
  <si>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</si>
  <si>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</si>
  <si>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</si>
  <si>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</si>
  <si>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</si>
  <si>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</si>
  <si>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</si>
  <si>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</si>
  <si>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</si>
  <si>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</si>
  <si>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</si>
  <si>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</si>
  <si>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</si>
  <si>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</si>
  <si>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</si>
  <si>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</si>
  <si>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</si>
  <si>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</si>
  <si>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</si>
  <si>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</si>
  <si>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</si>
  <si>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</si>
  <si>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</si>
  <si>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</si>
  <si>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</si>
  <si>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</si>
  <si>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</si>
  <si>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</si>
  <si>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</si>
  <si>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</si>
  <si>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</si>
  <si>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</si>
  <si>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</si>
  <si>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</si>
  <si>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</si>
  <si>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</si>
  <si>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</si>
  <si>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</si>
  <si>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</si>
  <si>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</si>
  <si>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</si>
  <si>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</si>
  <si>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</si>
  <si>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</si>
  <si>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</si>
  <si>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</si>
  <si>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</si>
  <si>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</si>
  <si>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</si>
  <si>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</si>
  <si>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</si>
  <si>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</si>
  <si>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</si>
  <si>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</si>
  <si>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</si>
  <si>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</si>
  <si>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</si>
  <si>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</si>
  <si>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</si>
  <si>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</si>
  <si>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</si>
  <si>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</si>
  <si>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</si>
  <si>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</si>
  <si>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</si>
  <si>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</si>
  <si>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</si>
  <si>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</si>
  <si>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</si>
  <si>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</si>
  <si>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</si>
  <si>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</si>
  <si>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</si>
  <si>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</si>
  <si>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</si>
  <si>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</si>
  <si>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</si>
  <si>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</si>
  <si>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</si>
  <si>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</si>
  <si>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</si>
  <si>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</si>
  <si>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</si>
  <si>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</si>
  <si>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</si>
  <si>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</si>
  <si>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</si>
  <si>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</si>
  <si>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</si>
  <si>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</si>
  <si>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</si>
  <si>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</si>
  <si>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</si>
  <si>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</si>
  <si>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</si>
  <si>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</si>
  <si>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</si>
  <si>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</si>
  <si>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</si>
  <si>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</si>
  <si>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</si>
  <si>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</si>
  <si>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</si>
  <si>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</si>
  <si>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</si>
  <si>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</si>
  <si>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</si>
  <si>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</si>
  <si>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</si>
  <si>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</si>
  <si>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</si>
  <si>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</si>
  <si>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</si>
  <si>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</si>
  <si>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</si>
  <si>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</si>
  <si>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</si>
  <si>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</si>
  <si>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</si>
  <si>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</si>
  <si>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</si>
  <si>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</si>
  <si>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</si>
  <si>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</si>
  <si>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</si>
  <si>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</si>
  <si>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</si>
  <si>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</si>
  <si>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</si>
  <si>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</si>
  <si>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</si>
  <si>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</si>
  <si>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</si>
  <si>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</si>
  <si>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</si>
  <si>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</si>
  <si>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</si>
  <si>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</si>
  <si>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</si>
  <si>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</si>
  <si>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</si>
  <si>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</si>
  <si>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</si>
  <si>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</si>
  <si>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</si>
  <si>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</si>
  <si>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</si>
  <si>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</si>
  <si>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</si>
  <si>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</si>
  <si>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</si>
  <si>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</si>
  <si>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</si>
  <si>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</si>
  <si>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</si>
  <si>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</si>
  <si>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</si>
  <si>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</si>
  <si>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</si>
  <si>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</si>
  <si>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</si>
  <si>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</si>
  <si>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</si>
  <si>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</si>
  <si>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</si>
  <si>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</si>
  <si>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</si>
  <si>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</si>
  <si>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</si>
  <si>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</si>
  <si>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</si>
  <si>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</si>
  <si>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</si>
  <si>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</si>
  <si>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</si>
  <si>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</si>
  <si>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</si>
  <si>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</si>
  <si>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</si>
  <si>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</si>
  <si>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</si>
  <si>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</si>
  <si>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</si>
  <si>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</si>
  <si>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</si>
  <si>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</si>
  <si>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</si>
  <si>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</si>
  <si>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</si>
  <si>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</si>
  <si>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</si>
  <si>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</si>
  <si>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</si>
  <si>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</si>
  <si>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</si>
  <si>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</si>
  <si>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</si>
  <si>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</si>
  <si>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</si>
  <si>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</si>
  <si>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</si>
  <si>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</si>
  <si>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</si>
  <si>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</si>
  <si>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</si>
  <si>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</si>
  <si>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</si>
  <si>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</si>
  <si>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</si>
  <si>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</si>
  <si>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</si>
  <si>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</si>
  <si>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</si>
  <si>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</si>
  <si>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</si>
  <si>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</si>
  <si>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</si>
  <si>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</si>
  <si>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</si>
  <si>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</si>
  <si>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</si>
  <si>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</si>
  <si>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</si>
  <si>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</si>
  <si>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</si>
  <si>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</si>
  <si>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</si>
  <si>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</si>
  <si>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</si>
  <si>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</si>
  <si>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</si>
  <si>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</si>
  <si>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</si>
  <si>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</si>
  <si>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</si>
  <si>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</si>
  <si>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</si>
  <si>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</si>
  <si>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</si>
  <si>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</si>
  <si>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</si>
  <si>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</si>
  <si>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</si>
  <si>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</si>
  <si>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</si>
  <si>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</si>
  <si>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</si>
  <si>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</si>
  <si>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</si>
  <si>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</si>
  <si>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</si>
  <si>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</si>
  <si>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</si>
  <si>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</si>
  <si>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</si>
  <si>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</si>
  <si>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</si>
  <si>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</si>
  <si>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</si>
  <si>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</si>
  <si>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</si>
  <si>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</si>
  <si>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</si>
  <si>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</si>
  <si>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</si>
  <si>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</si>
  <si>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</si>
  <si>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</si>
  <si>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</si>
  <si>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</si>
  <si>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</si>
  <si>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</si>
  <si>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</si>
  <si>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</si>
  <si>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</si>
  <si>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</si>
  <si>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</si>
  <si>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</si>
  <si>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</si>
  <si>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</si>
  <si>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</si>
  <si>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</si>
  <si>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</si>
  <si>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</si>
  <si>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</si>
  <si>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</si>
  <si>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</si>
  <si>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</si>
  <si>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</si>
  <si>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</si>
  <si>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</si>
  <si>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</si>
  <si>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</si>
  <si>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</si>
  <si>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</si>
  <si>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</si>
  <si>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</si>
  <si>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</si>
  <si>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</si>
  <si>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</si>
  <si>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</si>
  <si>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</si>
  <si>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</si>
  <si>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</si>
  <si>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</si>
  <si>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</si>
  <si>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</si>
  <si>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</si>
  <si>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</si>
  <si>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</si>
  <si>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</si>
  <si>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</si>
  <si>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</si>
  <si>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</si>
  <si>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</si>
  <si>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</si>
  <si>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</si>
  <si>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</si>
  <si>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</si>
  <si>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</si>
  <si>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</si>
  <si>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</si>
  <si>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</si>
  <si>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</si>
  <si>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</si>
  <si>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</si>
  <si>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</si>
  <si>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</si>
  <si>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</si>
  <si>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</si>
  <si>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</si>
  <si>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</si>
  <si>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</si>
  <si>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</si>
  <si>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</si>
  <si>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</si>
  <si>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</si>
  <si>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</si>
  <si>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</si>
  <si>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</si>
  <si>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</si>
  <si>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</si>
  <si>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</si>
  <si>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</si>
  <si>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</si>
  <si>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</si>
  <si>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</si>
  <si>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</si>
  <si>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</si>
  <si>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</si>
  <si>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</si>
  <si>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</si>
  <si>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</si>
  <si>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</si>
  <si>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</si>
  <si>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</si>
  <si>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</si>
  <si>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</si>
  <si>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</si>
  <si>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</si>
  <si>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</si>
  <si>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</si>
  <si>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</si>
  <si>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</si>
  <si>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</si>
  <si>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</si>
  <si>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</si>
  <si>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</si>
  <si>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</si>
  <si>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</si>
  <si>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</si>
  <si>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</si>
  <si>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</si>
  <si>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</si>
  <si>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</si>
  <si>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</si>
  <si>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</si>
  <si>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</si>
  <si>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</si>
  <si>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</si>
  <si>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</si>
  <si>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</si>
  <si>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</si>
  <si>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</si>
  <si>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</si>
  <si>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</si>
  <si>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</si>
  <si>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</si>
  <si>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</si>
  <si>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</si>
  <si>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</si>
  <si>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</si>
  <si>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</si>
  <si>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</si>
  <si>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</si>
  <si>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</si>
  <si>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</si>
  <si>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</si>
  <si>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</si>
  <si>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</si>
  <si>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</si>
  <si>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</si>
  <si>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</si>
  <si>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</si>
  <si>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</si>
  <si>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</si>
  <si>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</si>
  <si>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</si>
  <si>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</si>
  <si>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</si>
  <si>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</si>
  <si>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</si>
  <si>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</si>
  <si>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</si>
  <si>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</si>
  <si>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</si>
  <si>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</si>
  <si>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</si>
  <si>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</si>
  <si>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</si>
  <si>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</si>
  <si>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</si>
  <si>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</si>
  <si>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</si>
  <si>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</si>
  <si>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</si>
  <si>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</si>
  <si>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</si>
  <si>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</si>
  <si>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</si>
  <si>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</si>
  <si>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</si>
  <si>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</si>
  <si>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</si>
  <si>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</si>
  <si>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</si>
  <si>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</si>
  <si>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</si>
  <si>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</si>
  <si>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</si>
  <si>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</si>
  <si>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</si>
  <si>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</si>
  <si>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</si>
  <si>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</si>
  <si>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</si>
  <si>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</si>
  <si>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</si>
  <si>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</si>
  <si>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</si>
  <si>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</si>
  <si>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</si>
  <si>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</si>
  <si>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</si>
  <si>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</si>
  <si>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</si>
  <si>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</si>
  <si>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</si>
  <si>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</si>
  <si>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</si>
  <si>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</si>
  <si>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</si>
  <si>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</si>
  <si>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</si>
  <si>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</si>
  <si>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</si>
  <si>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</si>
  <si>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</si>
  <si>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</si>
  <si>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</si>
  <si>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</si>
  <si>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</si>
  <si>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</si>
  <si>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</si>
  <si>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</si>
  <si>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</si>
  <si>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</si>
  <si>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</si>
  <si>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</si>
  <si>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</si>
  <si>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</si>
  <si>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</si>
  <si>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</si>
  <si>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</si>
  <si>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</si>
  <si>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</si>
  <si>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</si>
  <si>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</si>
  <si>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</si>
  <si>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</si>
  <si>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</si>
  <si>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</si>
  <si>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</si>
  <si>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</si>
  <si>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</si>
  <si>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</si>
  <si>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</si>
  <si>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</si>
  <si>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</si>
  <si>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</si>
  <si>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</si>
  <si>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</si>
  <si>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</si>
  <si>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</si>
  <si>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</si>
  <si>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</si>
  <si>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</si>
  <si>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</si>
  <si>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</si>
  <si>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</si>
  <si>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</si>
  <si>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</si>
  <si>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</si>
  <si>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</si>
  <si>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</si>
  <si>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</si>
  <si>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</si>
  <si>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</si>
  <si>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</si>
  <si>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</si>
  <si>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</si>
  <si>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</si>
  <si>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</si>
  <si>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</si>
  <si>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</si>
  <si>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</si>
  <si>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</si>
  <si>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</si>
  <si>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</si>
  <si>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</si>
  <si>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</si>
  <si>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</si>
  <si>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</si>
  <si>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</si>
  <si>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</si>
  <si>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</si>
  <si>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</si>
  <si>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</si>
  <si>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</si>
  <si>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</si>
  <si>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</si>
  <si>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</si>
  <si>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</si>
  <si>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</si>
  <si>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</si>
  <si>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</si>
  <si>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</si>
  <si>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</si>
  <si>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</si>
  <si>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</si>
  <si>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</si>
  <si>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</si>
  <si>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</si>
  <si>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</si>
  <si>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</si>
  <si>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</si>
  <si>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</si>
  <si>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</si>
  <si>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</si>
  <si>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</si>
  <si>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</si>
  <si>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</si>
  <si>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</si>
  <si>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</si>
  <si>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</si>
  <si>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</si>
  <si>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</si>
  <si>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</si>
  <si>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</si>
  <si>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</si>
  <si>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</si>
  <si>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</si>
  <si>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</si>
  <si>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</si>
  <si>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</si>
  <si>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</si>
  <si>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</si>
  <si>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</si>
  <si>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</si>
  <si>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</si>
  <si>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</si>
  <si>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</si>
  <si>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</si>
  <si>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</si>
  <si>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</si>
  <si>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</si>
  <si>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</si>
  <si>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</si>
  <si>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</si>
  <si>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</si>
  <si>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</si>
  <si>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</si>
  <si>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</si>
  <si>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</si>
  <si>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</si>
  <si>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</si>
  <si>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</si>
  <si>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</si>
  <si>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</si>
  <si>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</si>
  <si>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</si>
  <si>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</si>
  <si>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</si>
  <si>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</si>
  <si>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</si>
  <si>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</si>
  <si>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</si>
  <si>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</si>
  <si>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</si>
  <si>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</si>
  <si>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</si>
  <si>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</si>
  <si>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</si>
  <si>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</si>
  <si>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</si>
  <si>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</si>
  <si>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</si>
  <si>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</si>
  <si>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</si>
  <si>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</si>
  <si>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</si>
  <si>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</si>
  <si>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</si>
  <si>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</si>
  <si>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</si>
  <si>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</si>
  <si>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</si>
  <si>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</si>
  <si>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</si>
  <si>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</si>
  <si>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</si>
  <si>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</si>
  <si>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</si>
  <si>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</si>
  <si>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</si>
  <si>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</si>
  <si>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</si>
  <si>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</si>
  <si>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</si>
  <si>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</si>
  <si>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</si>
  <si>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</si>
  <si>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</si>
  <si>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</si>
  <si>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</si>
  <si>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</si>
  <si>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</si>
  <si>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</si>
  <si>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</si>
  <si>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</si>
  <si>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</si>
  <si>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</si>
  <si>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</si>
  <si>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</si>
  <si>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</si>
  <si>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</si>
  <si>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</si>
  <si>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</si>
  <si>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</si>
  <si>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</si>
  <si>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</si>
  <si>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</si>
  <si>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</si>
  <si>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</si>
  <si>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</si>
  <si>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</si>
  <si>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</si>
  <si>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</si>
  <si>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</si>
  <si>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</si>
  <si>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</si>
  <si>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</si>
  <si>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</si>
  <si>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</si>
  <si>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</si>
  <si>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</si>
  <si>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</si>
  <si>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</si>
  <si>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</si>
  <si>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</si>
  <si>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</si>
  <si>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</si>
  <si>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</si>
  <si>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</si>
  <si>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</si>
  <si>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</si>
  <si>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</si>
  <si>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</si>
  <si>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</si>
  <si>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</si>
  <si>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</si>
  <si>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</si>
  <si>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</si>
  <si>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</si>
  <si>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</si>
  <si>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</si>
  <si>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</si>
  <si>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</si>
  <si>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</si>
  <si>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</si>
  <si>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</si>
  <si>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</si>
  <si>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</si>
  <si>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</si>
  <si>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</si>
  <si>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</si>
  <si>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</si>
  <si>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</si>
  <si>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</si>
  <si>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</si>
  <si>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</si>
  <si>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</si>
  <si>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</si>
  <si>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</si>
  <si>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</si>
  <si>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</si>
  <si>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Precio de Minuto llamada a Claro Móvil</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</si>
  <si>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</si>
  <si>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</si>
  <si>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</si>
  <si>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</si>
  <si>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</si>
  <si>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</si>
  <si>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</si>
  <si>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</si>
  <si>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</si>
  <si>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</si>
  <si>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</si>
  <si>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</si>
  <si>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</si>
  <si>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</si>
  <si>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</si>
  <si>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</si>
  <si>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</si>
  <si>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</si>
  <si>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</si>
  <si>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</si>
  <si>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</si>
  <si>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</si>
  <si>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</si>
  <si>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</si>
  <si>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</si>
  <si>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</si>
  <si>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</si>
  <si>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</si>
  <si>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</si>
  <si>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</si>
  <si>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</si>
  <si>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</si>
  <si>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</si>
  <si>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</si>
  <si>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</si>
  <si>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</si>
  <si>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</si>
  <si>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</si>
  <si>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</si>
  <si>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</si>
  <si>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</si>
  <si>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</si>
  <si>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</si>
  <si>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</si>
  <si>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</si>
  <si>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</si>
  <si>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</si>
  <si>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</si>
  <si>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</si>
  <si>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</si>
  <si>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</si>
  <si>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</si>
  <si>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</si>
  <si>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</si>
  <si>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</si>
  <si>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</si>
  <si>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</si>
  <si>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</si>
  <si>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</si>
  <si>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</si>
  <si>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</si>
  <si>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</si>
  <si>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</si>
  <si>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</si>
  <si>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</si>
  <si>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</si>
  <si>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</si>
  <si>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</si>
  <si>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</si>
  <si>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</si>
  <si>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</si>
  <si>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</si>
  <si>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</si>
  <si>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</si>
  <si>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</si>
  <si>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</si>
  <si>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</si>
  <si>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</si>
  <si>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</si>
  <si>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</si>
  <si>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</si>
  <si>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</si>
  <si>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</si>
  <si>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</si>
  <si>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</si>
  <si>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</si>
  <si>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</si>
  <si>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</si>
  <si>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</si>
  <si>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</si>
  <si>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</si>
  <si>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</si>
  <si>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</si>
  <si>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</si>
  <si>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</si>
  <si>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</si>
  <si>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</si>
  <si>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</si>
  <si>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</si>
  <si>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</si>
  <si>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</si>
  <si>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</si>
  <si>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</si>
  <si>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</si>
  <si>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</si>
  <si>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</si>
  <si>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</si>
  <si>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</si>
  <si>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</si>
  <si>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</si>
  <si>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</si>
  <si>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</si>
  <si>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</si>
  <si>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</si>
  <si>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</si>
  <si>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</si>
  <si>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</si>
  <si>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</si>
  <si>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</si>
  <si>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</si>
  <si>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</si>
  <si>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</si>
  <si>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</si>
  <si>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</si>
  <si>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</si>
  <si>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</si>
  <si>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</si>
  <si>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</si>
  <si>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</si>
  <si>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</si>
  <si>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</si>
  <si>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</si>
  <si>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</si>
  <si>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</si>
  <si>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</si>
  <si>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</si>
  <si>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</si>
  <si>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</si>
  <si>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</si>
  <si>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</si>
  <si>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</si>
  <si>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</si>
  <si>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</si>
  <si>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</si>
  <si>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</si>
  <si>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</si>
  <si>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</si>
  <si>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</si>
  <si>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</si>
  <si>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</si>
  <si>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</si>
  <si>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</si>
  <si>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</si>
  <si>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</si>
  <si>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</si>
  <si>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</si>
  <si>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</si>
  <si>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</si>
  <si>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</si>
  <si>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</si>
  <si>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</si>
  <si>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</si>
  <si>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</si>
  <si>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</si>
  <si>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</si>
  <si>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</si>
  <si>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</si>
  <si>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</si>
  <si>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</si>
  <si>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</si>
  <si>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</si>
  <si>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</si>
  <si>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</si>
  <si>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</si>
  <si>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</si>
  <si>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</si>
  <si>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</si>
  <si>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</si>
  <si>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</si>
  <si>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</si>
  <si>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</si>
  <si>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</si>
  <si>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</si>
  <si>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</si>
  <si>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</si>
  <si>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</si>
  <si>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</si>
  <si>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</si>
  <si>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</si>
  <si>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</si>
  <si>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</si>
  <si>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</si>
  <si>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</si>
  <si>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</si>
  <si>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</si>
  <si>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</si>
  <si>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</si>
  <si>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</si>
  <si>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</si>
  <si>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</si>
  <si>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</si>
  <si>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</si>
  <si>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</si>
  <si>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</si>
  <si>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</si>
  <si>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</si>
  <si>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</si>
  <si>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</si>
  <si>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</si>
  <si>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</si>
  <si>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</si>
  <si>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</si>
  <si>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</si>
  <si>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</si>
  <si>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</si>
  <si>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</si>
  <si>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</si>
  <si>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</si>
  <si>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</si>
  <si>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</si>
  <si>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</si>
  <si>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</si>
  <si>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</si>
  <si>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</si>
  <si>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</si>
  <si>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</si>
  <si>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</si>
  <si>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</si>
  <si>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</si>
  <si>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</si>
  <si>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</si>
  <si>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</si>
  <si>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</si>
  <si>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</si>
  <si>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</si>
  <si>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</si>
  <si>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</si>
  <si>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</si>
  <si>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</si>
  <si>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</si>
  <si>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</si>
  <si>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</si>
  <si>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</si>
  <si>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</si>
  <si>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</si>
  <si>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</si>
  <si>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</si>
  <si>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</si>
  <si>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</si>
  <si>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</si>
  <si>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</si>
  <si>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</si>
  <si>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</si>
  <si>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</si>
  <si>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</si>
  <si>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</si>
  <si>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</si>
  <si>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</si>
  <si>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</si>
  <si>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</si>
  <si>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</si>
  <si>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</si>
  <si>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</si>
  <si>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</si>
  <si>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</si>
  <si>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</si>
  <si>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</si>
  <si>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</si>
  <si>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</si>
  <si>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</si>
  <si>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</si>
  <si>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</si>
  <si>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</si>
  <si>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</si>
  <si>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</si>
  <si>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</si>
  <si>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</si>
  <si>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</si>
  <si>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</si>
  <si>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</si>
  <si>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</si>
  <si>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</si>
  <si>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</si>
  <si>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</si>
  <si>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</si>
  <si>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</si>
  <si>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</si>
  <si>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</si>
  <si>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</si>
  <si>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</si>
  <si>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</si>
  <si>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</si>
  <si>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</si>
  <si>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</si>
  <si>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</si>
  <si>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</si>
  <si>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</si>
  <si>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</si>
  <si>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</si>
  <si>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</si>
  <si>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</si>
  <si>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</si>
  <si>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</si>
  <si>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</si>
  <si>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</si>
  <si>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</si>
  <si>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</si>
  <si>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</si>
  <si>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</si>
  <si>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</si>
  <si>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</si>
  <si>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</si>
  <si>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</si>
  <si>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</si>
  <si>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</si>
  <si>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</si>
  <si>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</si>
  <si>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</si>
  <si>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</si>
  <si>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</si>
  <si>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</si>
  <si>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</si>
  <si>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</si>
  <si>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</si>
  <si>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</si>
  <si>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</si>
  <si>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</si>
  <si>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</si>
  <si>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</si>
  <si>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</si>
  <si>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</si>
  <si>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</si>
  <si>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</si>
  <si>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</si>
  <si>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</si>
  <si>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</si>
  <si>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</si>
  <si>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</si>
  <si>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</si>
  <si>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</si>
  <si>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</si>
  <si>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</si>
  <si>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</si>
  <si>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</si>
  <si>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</si>
  <si>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</si>
  <si>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</si>
  <si>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</si>
  <si>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</si>
  <si>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</si>
  <si>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</si>
  <si>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</si>
  <si>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</si>
  <si>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</si>
  <si>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</si>
  <si>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</si>
  <si>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</si>
  <si>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</si>
  <si>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</si>
  <si>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</si>
  <si>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</si>
  <si>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</si>
  <si>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</si>
  <si>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</si>
  <si>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</si>
  <si>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</si>
  <si>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</si>
  <si>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</si>
  <si>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</si>
  <si>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</si>
  <si>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</si>
  <si>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</si>
  <si>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</si>
  <si>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</si>
  <si>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</si>
  <si>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</si>
  <si>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</si>
  <si>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</si>
  <si>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</si>
  <si>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</si>
  <si>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</si>
  <si>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</si>
  <si>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</si>
  <si>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</si>
  <si>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</si>
  <si>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</si>
  <si>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</si>
  <si>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</si>
  <si>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</si>
  <si>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</si>
  <si>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</si>
  <si>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</si>
  <si>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</si>
  <si>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</si>
  <si>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</si>
  <si>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</si>
  <si>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</si>
  <si>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</si>
  <si>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</si>
  <si>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</si>
  <si>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</si>
  <si>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</si>
  <si>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</si>
  <si>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</si>
  <si>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</si>
  <si>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</si>
  <si>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</si>
  <si>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</si>
  <si>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</si>
  <si>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</si>
  <si>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</si>
  <si>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</si>
  <si>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</si>
  <si>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</si>
  <si>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</si>
  <si>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</si>
  <si>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</si>
  <si>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</si>
  <si>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</si>
  <si>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</si>
  <si>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</si>
  <si>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</si>
  <si>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</si>
  <si>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</si>
  <si>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</si>
  <si>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</si>
  <si>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</si>
  <si>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</si>
  <si>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</si>
  <si>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</si>
  <si>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</si>
  <si>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</si>
  <si>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</si>
  <si>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</si>
  <si>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</si>
  <si>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</si>
  <si>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</si>
  <si>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</si>
  <si>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</si>
  <si>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</si>
  <si>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</si>
  <si>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</si>
  <si>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</si>
  <si>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</si>
  <si>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</si>
  <si>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</si>
  <si>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</si>
  <si>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</si>
  <si>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</si>
  <si>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</si>
  <si>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</si>
  <si>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</si>
  <si>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</si>
  <si>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</si>
  <si>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</si>
  <si>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</si>
  <si>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</si>
  <si>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</si>
  <si>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</si>
  <si>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</si>
  <si>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</si>
  <si>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</si>
  <si>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</si>
  <si>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</si>
  <si>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</si>
  <si>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</si>
  <si>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</si>
  <si>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</si>
  <si>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</si>
  <si>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</si>
  <si>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</si>
  <si>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</si>
  <si>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</si>
  <si>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</si>
  <si>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</si>
  <si>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</si>
  <si>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</si>
  <si>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</si>
  <si>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</si>
  <si>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</si>
  <si>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</si>
  <si>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</si>
  <si>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</si>
  <si>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</si>
  <si>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</si>
  <si>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</si>
  <si>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</si>
  <si>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</si>
  <si>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</si>
  <si>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</si>
  <si>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</si>
  <si>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</si>
  <si>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</si>
  <si>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</si>
  <si>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</si>
  <si>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</si>
  <si>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</si>
  <si>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Evolución Tarifaria CNT E.P. (EX - TELECSA)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</si>
  <si>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</si>
  <si>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</si>
  <si>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</si>
  <si>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</si>
  <si>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</si>
  <si>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</si>
  <si>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</si>
  <si>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</si>
  <si>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</si>
  <si>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</si>
  <si>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</si>
  <si>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</si>
  <si>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</si>
  <si>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</si>
  <si>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</si>
  <si>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</si>
  <si>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</si>
  <si>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</si>
  <si>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</si>
  <si>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</si>
  <si>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</si>
  <si>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</si>
  <si>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</si>
  <si>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</si>
  <si>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</si>
  <si>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</si>
  <si>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</si>
  <si>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</si>
  <si>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</si>
  <si>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</si>
  <si>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</si>
  <si>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</si>
  <si>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</si>
  <si>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</si>
  <si>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</si>
  <si>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</si>
  <si>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</si>
  <si>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</si>
  <si>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</si>
  <si>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</si>
  <si>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</si>
  <si>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</si>
  <si>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</si>
  <si>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</si>
  <si>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</si>
  <si>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</si>
  <si>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</si>
  <si>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</si>
  <si>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</si>
  <si>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</si>
  <si>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</si>
  <si>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</si>
  <si>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</si>
  <si>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</si>
  <si>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</si>
  <si>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</si>
  <si>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</si>
  <si>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</si>
  <si>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</si>
  <si>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</si>
  <si>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</si>
  <si>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</si>
  <si>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</si>
  <si>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</si>
  <si>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</si>
  <si>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</si>
  <si>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</si>
  <si>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</si>
  <si>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</si>
  <si>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</si>
  <si>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</si>
  <si>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</si>
  <si>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</si>
  <si>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</si>
  <si>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</si>
  <si>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</si>
  <si>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</si>
  <si>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</si>
  <si>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</si>
  <si>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</si>
  <si>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</si>
  <si>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</si>
  <si>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</si>
  <si>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</si>
  <si>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</si>
  <si>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</si>
  <si>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</si>
  <si>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</si>
  <si>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</si>
  <si>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</si>
  <si>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</si>
  <si>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</si>
  <si>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</si>
  <si>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</si>
  <si>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</si>
  <si>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</si>
  <si>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</si>
  <si>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</si>
  <si>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</si>
  <si>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</si>
  <si>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</si>
  <si>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</si>
  <si>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</si>
  <si>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</si>
  <si>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</si>
  <si>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</si>
  <si>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</si>
  <si>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</si>
  <si>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</si>
  <si>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</si>
  <si>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</si>
  <si>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</si>
  <si>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</si>
  <si>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</si>
  <si>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</si>
  <si>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</si>
  <si>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</si>
  <si>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</si>
  <si>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</si>
  <si>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</si>
  <si>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</si>
  <si>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</si>
  <si>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</si>
  <si>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</si>
  <si>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</si>
  <si>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</si>
  <si>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</si>
  <si>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</si>
  <si>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</si>
  <si>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</si>
  <si>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</si>
  <si>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</si>
  <si>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</si>
  <si>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</si>
  <si>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</si>
  <si>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</si>
  <si>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</si>
  <si>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</si>
  <si>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</si>
  <si>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</si>
  <si>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</si>
  <si>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</si>
  <si>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</si>
  <si>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</si>
  <si>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</si>
  <si>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</si>
  <si>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</si>
  <si>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</si>
  <si>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</si>
  <si>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</si>
  <si>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</si>
  <si>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</si>
  <si>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</si>
  <si>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</si>
  <si>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</si>
  <si>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</si>
  <si>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</si>
  <si>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</si>
  <si>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</si>
  <si>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</si>
  <si>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</si>
  <si>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</si>
  <si>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</si>
  <si>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</si>
  <si>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</si>
  <si>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</si>
  <si>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</si>
  <si>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</si>
  <si>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</si>
  <si>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</si>
  <si>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</si>
  <si>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</si>
  <si>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</si>
  <si>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</si>
  <si>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</si>
  <si>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</si>
  <si>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</si>
  <si>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</si>
  <si>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</si>
  <si>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</si>
  <si>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</si>
  <si>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</si>
  <si>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</si>
  <si>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</si>
  <si>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</si>
  <si>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</si>
  <si>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</si>
  <si>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</si>
  <si>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</si>
  <si>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</si>
  <si>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</si>
  <si>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</si>
  <si>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</si>
  <si>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</si>
  <si>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</si>
  <si>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</si>
  <si>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</si>
  <si>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</si>
  <si>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</si>
  <si>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</si>
  <si>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 xml:space="preserve">PLAN BANDA ANCHA DE $44,99 </t>
  </si>
  <si>
    <t xml:space="preserve"> INTERNET BANDA ANCHA HSPA + CONTROL</t>
  </si>
  <si>
    <t>PAQUETE DE DATOS POSPAGO HSPA+ 5000MB</t>
  </si>
  <si>
    <t>1922 - INT3G  (CONTROLADO)
1921 - INT3G  (ABIERTO)</t>
  </si>
  <si>
    <t>0,1199 (*)</t>
  </si>
  <si>
    <t xml:space="preserve">no aplica </t>
  </si>
  <si>
    <t>no incluye impuestos de ley</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</si>
  <si>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</si>
  <si>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</si>
  <si>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</si>
  <si>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</si>
  <si>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</si>
  <si>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</si>
  <si>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</si>
  <si>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</si>
  <si>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</si>
  <si>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</si>
  <si>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</si>
  <si>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</si>
  <si>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</si>
  <si>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</si>
  <si>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</si>
  <si>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</si>
  <si>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</si>
  <si>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</si>
  <si>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</si>
  <si>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</si>
  <si>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</si>
  <si>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</si>
  <si>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</si>
  <si>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</si>
  <si>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</si>
  <si>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</si>
  <si>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</si>
  <si>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</si>
  <si>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</si>
  <si>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</si>
  <si>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</si>
  <si>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</si>
  <si>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</si>
  <si>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</si>
  <si>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</si>
  <si>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</si>
  <si>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</si>
  <si>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</si>
  <si>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</si>
  <si>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</si>
  <si>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</si>
  <si>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</si>
  <si>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</si>
  <si>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</si>
  <si>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</si>
  <si>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</si>
  <si>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</si>
  <si>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</si>
  <si>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</si>
  <si>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</si>
  <si>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</si>
  <si>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</si>
  <si>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</si>
  <si>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</si>
  <si>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</si>
  <si>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</si>
  <si>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</si>
  <si>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</si>
  <si>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</si>
  <si>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</si>
  <si>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</si>
  <si>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</si>
  <si>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</si>
  <si>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</si>
  <si>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</si>
  <si>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</si>
  <si>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</si>
  <si>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</si>
  <si>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</si>
  <si>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</si>
  <si>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</si>
  <si>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</si>
  <si>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</si>
  <si>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</si>
  <si>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</si>
  <si>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</si>
  <si>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</si>
  <si>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</si>
  <si>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</si>
  <si>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</si>
  <si>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</si>
  <si>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</si>
  <si>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</si>
  <si>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</si>
  <si>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</si>
  <si>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</si>
  <si>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</si>
  <si>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</si>
  <si>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</si>
  <si>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</si>
  <si>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</si>
  <si>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</si>
  <si>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</si>
  <si>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</si>
  <si>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</si>
  <si>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</si>
  <si>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</si>
  <si>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</si>
  <si>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</si>
  <si>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</si>
  <si>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</si>
  <si>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</si>
  <si>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</si>
  <si>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</si>
  <si>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</si>
  <si>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</si>
  <si>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</si>
  <si>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</si>
  <si>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</si>
  <si>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</si>
  <si>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</si>
  <si>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</si>
  <si>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</si>
  <si>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</si>
  <si>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</si>
  <si>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</si>
  <si>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</si>
  <si>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</si>
  <si>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</si>
  <si>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</si>
  <si>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</si>
  <si>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</si>
  <si>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</si>
  <si>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</si>
  <si>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</si>
  <si>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</si>
  <si>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</si>
  <si>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</si>
  <si>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</si>
  <si>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</si>
  <si>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</si>
  <si>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</si>
  <si>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</si>
  <si>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</si>
  <si>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</si>
  <si>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</si>
  <si>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</si>
  <si>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</si>
  <si>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</si>
  <si>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</si>
  <si>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</si>
  <si>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</si>
  <si>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</si>
  <si>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</si>
  <si>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</si>
  <si>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</si>
  <si>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</si>
  <si>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</si>
  <si>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</si>
  <si>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</si>
  <si>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</si>
  <si>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</si>
  <si>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</si>
  <si>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</si>
  <si>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</si>
  <si>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</si>
  <si>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</si>
  <si>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</si>
  <si>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</si>
  <si>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</si>
  <si>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</si>
  <si>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</si>
  <si>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</si>
  <si>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</si>
  <si>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</si>
  <si>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</si>
  <si>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</si>
  <si>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</si>
  <si>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</si>
  <si>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</si>
  <si>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</si>
  <si>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</si>
  <si>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</si>
  <si>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</si>
  <si>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</si>
  <si>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</si>
  <si>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</si>
  <si>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</si>
  <si>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</si>
  <si>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</si>
  <si>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</si>
  <si>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</si>
  <si>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</si>
  <si>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</si>
  <si>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</si>
  <si>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</si>
  <si>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</si>
  <si>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</si>
  <si>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</si>
  <si>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</si>
  <si>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</si>
  <si>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</si>
  <si>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</si>
  <si>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</si>
  <si>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</si>
  <si>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</si>
  <si>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</si>
  <si>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</si>
  <si>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</si>
  <si>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</si>
  <si>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</si>
  <si>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</si>
  <si>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</si>
  <si>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</si>
  <si>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</si>
  <si>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</si>
  <si>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</si>
  <si>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</si>
  <si>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</si>
  <si>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</si>
  <si>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</si>
  <si>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</si>
  <si>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</si>
  <si>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</si>
  <si>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</si>
  <si>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</si>
  <si>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</si>
  <si>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</si>
  <si>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</si>
  <si>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</si>
  <si>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</si>
  <si>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</si>
  <si>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</si>
  <si>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</si>
  <si>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</si>
  <si>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</si>
  <si>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</si>
  <si>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</si>
  <si>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</si>
  <si>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</si>
  <si>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</si>
  <si>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</si>
  <si>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</si>
  <si>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</si>
  <si>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</si>
  <si>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</si>
  <si>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</si>
  <si>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</si>
  <si>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</si>
  <si>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</si>
  <si>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</si>
  <si>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</si>
  <si>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</si>
  <si>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</si>
  <si>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</si>
  <si>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</si>
  <si>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</si>
  <si>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</si>
  <si>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</si>
  <si>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</si>
  <si>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</si>
  <si>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</si>
  <si>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</si>
  <si>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</si>
  <si>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</si>
  <si>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</si>
  <si>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</si>
  <si>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</si>
  <si>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</si>
  <si>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</si>
  <si>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</si>
  <si>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</si>
  <si>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</si>
  <si>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</si>
  <si>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</si>
  <si>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</si>
  <si>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</si>
  <si>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</si>
  <si>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</si>
  <si>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</si>
  <si>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</si>
  <si>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</si>
  <si>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</si>
  <si>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</si>
  <si>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</si>
  <si>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</si>
  <si>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</si>
  <si>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</si>
  <si>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</si>
  <si>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</si>
  <si>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</si>
  <si>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</si>
  <si>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</si>
  <si>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</si>
  <si>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</si>
  <si>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</si>
  <si>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</si>
  <si>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</si>
  <si>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</si>
  <si>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</si>
  <si>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</si>
  <si>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</si>
  <si>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</si>
  <si>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</si>
  <si>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</si>
  <si>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</si>
  <si>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</si>
  <si>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</si>
  <si>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</si>
  <si>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</si>
  <si>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</si>
  <si>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</si>
  <si>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</si>
  <si>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</si>
  <si>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</si>
  <si>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</si>
  <si>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</si>
  <si>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</si>
  <si>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</si>
  <si>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</si>
  <si>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</si>
  <si>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</si>
  <si>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</si>
  <si>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</si>
  <si>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</si>
  <si>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</si>
  <si>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</si>
  <si>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</si>
  <si>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</si>
  <si>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</si>
  <si>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</si>
  <si>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</si>
  <si>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</si>
  <si>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</si>
  <si>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</si>
  <si>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</si>
  <si>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</si>
  <si>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</si>
  <si>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</si>
  <si>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</si>
  <si>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</si>
  <si>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</si>
  <si>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</si>
  <si>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</si>
  <si>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</si>
  <si>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</si>
  <si>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</si>
  <si>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</si>
  <si>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</si>
  <si>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</si>
  <si>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</si>
  <si>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</si>
  <si>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</si>
  <si>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</si>
  <si>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</si>
  <si>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</si>
  <si>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</si>
  <si>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</si>
  <si>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</si>
  <si>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</si>
  <si>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</si>
  <si>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</si>
  <si>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</si>
  <si>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</si>
  <si>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</si>
  <si>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</si>
  <si>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</si>
  <si>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</si>
  <si>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</si>
  <si>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</si>
  <si>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</si>
  <si>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</si>
  <si>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</si>
  <si>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</si>
  <si>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</si>
  <si>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</si>
  <si>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</si>
  <si>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</si>
  <si>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</si>
  <si>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</si>
  <si>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</si>
  <si>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</si>
  <si>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</si>
  <si>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</si>
  <si>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</si>
  <si>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</si>
  <si>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</si>
  <si>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</si>
  <si>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</si>
  <si>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</si>
  <si>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</si>
  <si>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</si>
  <si>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</si>
  <si>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</si>
  <si>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</si>
  <si>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</si>
  <si>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</si>
  <si>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</si>
  <si>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</si>
  <si>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</si>
  <si>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</si>
  <si>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</si>
  <si>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</si>
  <si>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</si>
  <si>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</si>
  <si>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</si>
  <si>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</si>
  <si>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</si>
  <si>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</si>
  <si>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</si>
  <si>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</si>
  <si>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</si>
  <si>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</si>
  <si>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</si>
  <si>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</si>
  <si>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</si>
  <si>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</si>
  <si>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</si>
  <si>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</si>
  <si>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</si>
  <si>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</si>
  <si>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</si>
  <si>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</si>
  <si>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</si>
  <si>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</si>
  <si>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</si>
  <si>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</si>
  <si>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</si>
  <si>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</si>
  <si>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</si>
  <si>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</si>
  <si>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</si>
  <si>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</si>
  <si>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</si>
  <si>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</si>
  <si>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</si>
  <si>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</si>
  <si>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</si>
  <si>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</si>
  <si>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</si>
  <si>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</si>
  <si>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</si>
  <si>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</si>
  <si>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</si>
  <si>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</si>
  <si>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</si>
  <si>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</si>
  <si>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</si>
  <si>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</si>
  <si>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</si>
  <si>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</si>
  <si>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</si>
  <si>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</si>
  <si>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</si>
  <si>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</si>
  <si>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</si>
  <si>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</si>
  <si>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</si>
  <si>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</si>
  <si>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</si>
  <si>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</si>
  <si>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</si>
  <si>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</si>
  <si>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</si>
  <si>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</si>
  <si>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</si>
  <si>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</si>
  <si>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</si>
  <si>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</si>
  <si>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</si>
  <si>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</si>
  <si>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</si>
  <si>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</si>
  <si>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</si>
  <si>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</si>
  <si>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</si>
  <si>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</si>
  <si>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</si>
  <si>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</si>
  <si>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</si>
  <si>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</si>
  <si>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</si>
  <si>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</si>
  <si>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</si>
  <si>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</si>
  <si>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</si>
  <si>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</si>
  <si>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</si>
  <si>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</si>
  <si>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</si>
  <si>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</si>
  <si>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</si>
  <si>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</si>
  <si>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</si>
  <si>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</si>
  <si>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</si>
  <si>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</si>
  <si>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</si>
  <si>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</si>
  <si>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</si>
  <si>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</si>
  <si>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</si>
  <si>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</si>
  <si>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</si>
  <si>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</si>
  <si>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</si>
  <si>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</si>
  <si>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</si>
  <si>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</si>
  <si>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</si>
  <si>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</si>
  <si>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</si>
  <si>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</si>
  <si>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</si>
  <si>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</si>
  <si>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</si>
  <si>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</si>
  <si>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</si>
  <si>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</si>
  <si>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</si>
  <si>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</si>
  <si>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</si>
  <si>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</si>
  <si>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</si>
  <si>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</si>
  <si>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</si>
  <si>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</si>
  <si>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</si>
  <si>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</si>
  <si>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</si>
  <si>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</si>
  <si>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</si>
  <si>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</si>
  <si>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</si>
  <si>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</si>
  <si>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</si>
  <si>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</si>
  <si>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</si>
  <si>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</si>
  <si>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</si>
  <si>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</si>
  <si>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</si>
  <si>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</si>
  <si>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</si>
  <si>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</si>
  <si>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</si>
  <si>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</si>
  <si>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</si>
  <si>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</si>
  <si>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</si>
  <si>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</si>
  <si>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</si>
  <si>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</si>
  <si>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</si>
  <si>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</si>
  <si>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</si>
  <si>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</si>
  <si>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</si>
  <si>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</si>
  <si>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</si>
  <si>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</si>
  <si>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</si>
  <si>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</si>
  <si>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</si>
  <si>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</si>
  <si>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</si>
  <si>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</si>
  <si>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</si>
  <si>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</si>
  <si>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</si>
  <si>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</si>
  <si>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</si>
  <si>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</si>
  <si>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</si>
  <si>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</si>
  <si>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</si>
  <si>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</si>
  <si>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</si>
  <si>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</si>
  <si>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</si>
  <si>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</si>
  <si>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</si>
  <si>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</si>
  <si>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</si>
  <si>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</si>
  <si>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</si>
  <si>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</si>
  <si>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</si>
  <si>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</si>
  <si>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</si>
  <si>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</si>
  <si>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</si>
  <si>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</si>
  <si>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</si>
  <si>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</si>
  <si>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</si>
  <si>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</si>
  <si>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</si>
  <si>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</si>
  <si>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</si>
  <si>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</si>
  <si>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</si>
  <si>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</si>
  <si>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</si>
  <si>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</si>
  <si>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</si>
  <si>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</si>
  <si>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</si>
  <si>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</si>
  <si>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</si>
  <si>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</si>
  <si>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</si>
  <si>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</si>
  <si>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</si>
  <si>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</si>
  <si>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</si>
  <si>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</si>
  <si>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</si>
  <si>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</si>
  <si>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</si>
  <si>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</si>
  <si>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</si>
  <si>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</si>
  <si>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</si>
  <si>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</si>
  <si>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</si>
  <si>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</si>
  <si>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A continuación se presenta información relacionada con Planes Tarifarios dentro de la Telefonía Móvil.</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</si>
  <si>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</si>
  <si>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</si>
  <si>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</si>
  <si>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</si>
  <si>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</si>
  <si>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</si>
  <si>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</si>
  <si>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</si>
  <si>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</si>
  <si>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</si>
  <si>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</si>
  <si>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</si>
  <si>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</si>
  <si>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</si>
  <si>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</si>
  <si>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</si>
  <si>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</si>
  <si>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</si>
  <si>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</si>
  <si>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</si>
  <si>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</si>
  <si>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</si>
  <si>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</si>
  <si>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</si>
  <si>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</si>
  <si>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</si>
  <si>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</si>
  <si>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</si>
  <si>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</si>
  <si>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</si>
  <si>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</si>
  <si>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</si>
  <si>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</si>
  <si>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</si>
  <si>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</si>
  <si>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</si>
  <si>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</si>
  <si>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</si>
  <si>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</si>
  <si>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</si>
  <si>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</si>
  <si>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</si>
  <si>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</si>
  <si>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</si>
  <si>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</si>
  <si>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</si>
  <si>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</si>
  <si>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</si>
  <si>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</si>
  <si>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</si>
  <si>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</si>
  <si>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</si>
  <si>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</si>
  <si>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</si>
  <si>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</si>
  <si>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</si>
  <si>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</si>
  <si>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</si>
  <si>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</si>
  <si>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</si>
  <si>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</si>
  <si>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</si>
  <si>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</si>
  <si>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</si>
  <si>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</si>
  <si>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</si>
  <si>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</si>
  <si>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</si>
  <si>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 xml:space="preserve">Planes Smart </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</si>
  <si>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</si>
  <si>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</si>
  <si>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</si>
  <si>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</si>
  <si>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</si>
  <si>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</si>
  <si>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</si>
  <si>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</si>
  <si>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</si>
  <si>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</si>
  <si>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</si>
  <si>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</si>
  <si>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</si>
  <si>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</si>
  <si>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</si>
  <si>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</si>
  <si>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</si>
  <si>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</si>
  <si>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</si>
  <si>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</si>
  <si>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</si>
  <si>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</si>
  <si>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</si>
  <si>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</si>
  <si>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</si>
  <si>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</si>
  <si>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</si>
  <si>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</si>
  <si>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</si>
  <si>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</si>
  <si>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</si>
  <si>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</si>
  <si>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</si>
  <si>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</si>
  <si>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</si>
  <si>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</si>
  <si>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</si>
  <si>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</si>
  <si>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</si>
  <si>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</si>
  <si>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</si>
  <si>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</si>
  <si>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</si>
  <si>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</si>
  <si>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</si>
  <si>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</si>
  <si>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</si>
  <si>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</si>
  <si>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</si>
  <si>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</si>
  <si>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</si>
  <si>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</si>
  <si>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</si>
  <si>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</si>
  <si>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</si>
  <si>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</si>
  <si>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</si>
  <si>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</si>
  <si>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</si>
  <si>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</si>
  <si>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</si>
  <si>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</si>
  <si>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</si>
  <si>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</si>
  <si>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</si>
  <si>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</si>
  <si>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</si>
  <si>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</si>
  <si>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</si>
  <si>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</si>
  <si>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</si>
  <si>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</si>
  <si>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</si>
  <si>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</si>
  <si>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</si>
  <si>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</si>
  <si>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</si>
  <si>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</si>
  <si>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</si>
  <si>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</si>
  <si>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</si>
  <si>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</si>
  <si>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</si>
  <si>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</si>
  <si>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</si>
  <si>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</si>
  <si>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</si>
  <si>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</si>
  <si>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</si>
  <si>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</si>
  <si>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</si>
  <si>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</si>
  <si>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</si>
  <si>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</si>
  <si>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</si>
  <si>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</si>
  <si>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</si>
  <si>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</si>
  <si>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</si>
  <si>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</si>
  <si>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</si>
  <si>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</si>
  <si>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</si>
  <si>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</si>
  <si>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</si>
  <si>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</si>
  <si>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</si>
  <si>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</si>
  <si>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</si>
  <si>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</si>
  <si>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</si>
  <si>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</si>
  <si>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</si>
  <si>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</si>
  <si>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</si>
  <si>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</si>
  <si>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</si>
  <si>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</si>
  <si>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</si>
  <si>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</si>
  <si>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</si>
  <si>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</si>
  <si>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</si>
  <si>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</si>
  <si>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</si>
  <si>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</si>
  <si>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</si>
  <si>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</si>
  <si>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</si>
  <si>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</si>
  <si>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</si>
  <si>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</si>
  <si>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</si>
  <si>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</si>
  <si>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</si>
  <si>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</si>
  <si>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</si>
  <si>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</si>
  <si>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</si>
  <si>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</si>
  <si>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</si>
  <si>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</si>
  <si>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</si>
  <si>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</si>
  <si>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</si>
  <si>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</si>
  <si>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</si>
  <si>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</si>
  <si>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</si>
  <si>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</si>
  <si>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</si>
  <si>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</si>
  <si>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</si>
  <si>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</si>
  <si>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</si>
  <si>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</si>
  <si>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</si>
  <si>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</si>
  <si>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</si>
  <si>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</si>
  <si>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</si>
  <si>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</si>
  <si>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</si>
  <si>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</si>
  <si>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</si>
  <si>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</si>
  <si>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</si>
  <si>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</si>
  <si>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</si>
  <si>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</si>
  <si>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</si>
  <si>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</si>
  <si>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</si>
  <si>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</si>
  <si>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</si>
  <si>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</si>
  <si>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</si>
  <si>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</si>
  <si>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</si>
  <si>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</si>
  <si>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</si>
  <si>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</si>
  <si>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</si>
  <si>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</si>
  <si>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</si>
  <si>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</si>
  <si>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</si>
  <si>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</si>
  <si>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</si>
  <si>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</si>
  <si>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</si>
  <si>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</si>
  <si>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</si>
  <si>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</si>
  <si>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</si>
  <si>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</si>
  <si>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</si>
  <si>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</si>
  <si>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</si>
  <si>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</si>
  <si>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</si>
  <si>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Paq. Internet Futbol</t>
  </si>
  <si>
    <t>Plan Smart Compartidos 18, Plan Smart Todo Destino 18, Plan Smart Total 18 y Plan Facebook+Chat</t>
  </si>
  <si>
    <t>Plan Smart Compartidos 18</t>
  </si>
  <si>
    <t>YH</t>
  </si>
  <si>
    <t>Plan Smart Todo Destino 18</t>
  </si>
  <si>
    <t>YI</t>
  </si>
  <si>
    <t>Plan Smart Total 18</t>
  </si>
  <si>
    <t>YJ</t>
  </si>
  <si>
    <t>Plan Facebook+Chat</t>
  </si>
  <si>
    <t>UM</t>
  </si>
  <si>
    <t>$0.000 para uso en Facebook y Whatsapp</t>
  </si>
  <si>
    <t>Plan Smart Retail 18</t>
  </si>
  <si>
    <t xml:space="preserve">-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</si>
  <si>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</si>
  <si>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</si>
  <si>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</si>
  <si>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</si>
  <si>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son ilimitados.
4. Vigencia del paquete es de 24 horas desde la fecha de su activación.
5. Los Megas del Paquete Prepago Diario de Whatsapp son válidos únicamente para uso de la aplicación y contenido oficial de Whatsapp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son ilimitados.
4. Vigencia del paquete es de 24 horas desde la fecha de su activación.
5. Los Megas del Paquete Prepago Diario de Facebook son válidos únicamente para uso de la aplicación y contenido oficial de Facebook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t>
  </si>
  <si>
    <t>PAQUETE WHATSAPP PRE 1d $0.89</t>
  </si>
  <si>
    <t>S23</t>
  </si>
  <si>
    <t>PAQUETE FACEBOOK PRE 1d $0.89</t>
  </si>
  <si>
    <t>S24</t>
  </si>
  <si>
    <t>S/N</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</si>
  <si>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</si>
  <si>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</si>
  <si>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</si>
  <si>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</si>
  <si>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</si>
  <si>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</si>
  <si>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</si>
  <si>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</si>
  <si>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</si>
  <si>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</si>
  <si>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</si>
  <si>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</si>
  <si>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</si>
  <si>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</si>
  <si>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</si>
  <si>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</si>
  <si>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</si>
  <si>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</si>
  <si>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</si>
  <si>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</si>
  <si>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</si>
  <si>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</si>
  <si>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</si>
  <si>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</si>
  <si>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</si>
  <si>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</si>
  <si>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</si>
  <si>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</si>
  <si>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</si>
  <si>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</si>
  <si>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</si>
  <si>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</si>
  <si>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</si>
  <si>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</si>
  <si>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</si>
  <si>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</si>
  <si>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</si>
  <si>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</si>
  <si>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</si>
  <si>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</si>
  <si>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</si>
  <si>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</si>
  <si>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</si>
  <si>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</si>
  <si>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</si>
  <si>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</si>
  <si>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</si>
  <si>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</si>
  <si>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</si>
  <si>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</si>
  <si>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</si>
  <si>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</si>
  <si>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</si>
  <si>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</si>
  <si>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</si>
  <si>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</si>
  <si>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</si>
  <si>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</si>
  <si>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</si>
  <si>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</si>
  <si>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</si>
  <si>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</si>
  <si>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</si>
  <si>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</si>
  <si>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</si>
  <si>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</si>
  <si>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</si>
  <si>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</si>
  <si>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</si>
  <si>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</si>
  <si>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</si>
  <si>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</si>
  <si>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</si>
  <si>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</si>
  <si>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</si>
  <si>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</si>
  <si>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</si>
  <si>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</si>
  <si>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</si>
  <si>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</si>
  <si>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</si>
  <si>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</si>
  <si>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</si>
  <si>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</si>
  <si>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</si>
  <si>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</si>
  <si>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</si>
  <si>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</si>
  <si>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</si>
  <si>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</si>
  <si>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</si>
  <si>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</si>
  <si>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</si>
  <si>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</si>
  <si>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</si>
  <si>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</si>
  <si>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</si>
  <si>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</si>
  <si>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</si>
  <si>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</si>
  <si>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</si>
  <si>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PLANES EMPRESAS BAM HSPA+ Modalidad Pospago Controlado 
Incluye modem a partir del plan de $15 dolares ( modemo Huawei e173 y E303) 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</si>
  <si>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 xml:space="preserve">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Plan Facebook+Chat:
Todos los clientes que activen, porten, transfieran de pre a pos o renueven con el Plan Facebook+Chat, reciben los siguientes beneficios:
• Tarifa mensual del plan $15 + iva
• Acceso ilimitado a Whatsapp, Facebook
• SMS todo destino ilimitados
</t>
  </si>
  <si>
    <t>“En el momento menos pensado un SMS alegrará tu día” recargas por listados.</t>
  </si>
  <si>
    <t>Promoción En el momento menos pensado un SMS alegrará tu día</t>
  </si>
  <si>
    <t xml:space="preserve">Promoción para Recargas Automáticas en Pharmacys y Cruz Azul </t>
  </si>
  <si>
    <t>a. Saldo promocional aplicable para recargas automáticas a partir de 4 dólares en DIFARE: Cruz Azul y Pharmacys. 
b. La promoción entrega el 100% del monto de la recarga pagada, como saldo promocional para hablar solo de Movistar a Movistar.
c. Los usuarios podrán acceder a esta bonificación por medio de los puntos de recargas electrónicas en DIFARE: Cruz Azul y Pharmacys. 
d. El saldo promocional se consume antes del saldo pagado. 
e. La Tarifa de la promoción es el mismo Valor al del Plan Contratado en el momento de la recarga.
f. Aplica solamente para clientes prepago y pospago controlado.</t>
  </si>
  <si>
    <t>Promoción para Recargas Automáticas en Cruz Azul, Pharmacys</t>
  </si>
  <si>
    <t xml:space="preserve">Promo Recargas Almacenes Tía </t>
  </si>
  <si>
    <t xml:space="preserve">Promoción para Recargas Automáticas en Locales Tía y Súper Tía a Nivel Nacional. 
(1) Aplica para recargas a partir de 2 dólares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t>
  </si>
  <si>
    <t>PLANES DE INTERNET BANDA ANCHA PA MI Y PA TODO HSPA+</t>
  </si>
  <si>
    <t xml:space="preserve">Nuevo Plan PA MI Redes Sociales de Internet banda Ancha móvil HSPA+ 
Plan exclusivo para navegar en Redes sociales: 
• Plan pospago individual Abierto.
• Valor del CBM: 14 dólares más impuestos   
• Acceso ilimitado a las siguientes redes sociales: Facebook, Twitter, Windows Live Profile, Badoo, MySpace, Hi5, Flikr y Google+), en WEB.
• 2 CBMS de financiamiento de equipo 
• 1000 MB de navegación en banda ancha para redes sociales
•  Una vez superado los 1000 MB de navegación en alta velocidad en redes sociales  podrá seguir navegando a 512 kbps de velocidad.
• Contrato a 24 meses 
• Tecnología HSPA+ 
• No es compatible con paquetes de datos. 
El nuevo Plan PA MI 1000 MB de $ 27+ impuestos
• Plan pospago controlado 
• Tecnología HSPA+
• El plan tendrá una bonificación ilimitada con velocidad 512 kbps; una vez consumidos los megas asignados podrá acceder a redes sociales y mail ilimitadamente, durante la vigencia del contrato, si el plan es cancelado perderá el beneficio adicional. 
• Aplica otro cambio de velocidad, al superar los 1000 MB adicionales; navegar a velocidad 256 kbps ilimitadamente.
• Aplica para clientes nuevos y los que realicen cambio de plan.  
• Contrato a 24 meses 
• Modem huawei E173 0 303 Incluido
• 2 CBMS de financiamiento sin IVA para otros equipos 
• No es compatible con paquetes de megas. 
.
Promoción 
•Duplicidad de Megas hasta el 30 de Junio del 2014, el cliente recibira 2000 Megas hasta la fecha de expiración 
 Nuevo Plan PA TODO 3000 Personas Banda Ancha Movil de $49 + impuestos 
• 3000 MB de navegación 
• Planes pospago controlados.
• Bonificación adicional: durante el tiempo de contrato, una vez terminados los 3000 MB contratados; el cliente podrá navegar en aplicaciones de consulta, redes sociales, chat y mail; a velocidad de 512 Kbps 
• Aplica un segundo cambio de velocidad, al superar 1000 MB adicionales de navegación en aplicaciones de consulta, redes sociales, chat y mail;  el cliente podrá navegar a velocidad de  256 kbps ilimitadamente. 
• El plan es en esquema individual para personas  
• Aplica para clientes nuevos o que realicen cambio de plan 
• Contrato a 24 meses 
• Modem Incluido huawei E173 0 303 Incluido
• 2 CBMS de financiamiento sin IVA para otros equipos 
Promoción 
• •Duplicidad de Megas hasta el 30 de Junio del 2014, el cliente recibira 6.000 Megas hasta la fecha de expiración 
Nuevo Plan de PA TODO 5000 Empresas Banda Ancha Movil Empresas de $59,99 + impuestos
• 5000 MB de navegación 
• Planes pospago controlados.
• Bonificación adicional: durante el tiempo de contrato, una vez terminados los 5000 MB contratados, el cliente podrá navegar 1000 MB en aplicaciones de consulta, redes sociales, chat y mail a velocidad de 512 Kbps 
• Aplica cambio de velocidad al superar 1000 MB adicionales de navegación en aplicaciones de consulta, Redes sociales, chat y mail; el cliente podrá seguir navegando en  velocidad de 256 kbps ilimitadamente.  
• Esquema corporativo 
• Aplica para clientes nuevos y que realicen cambio de plan. 
• Contrato a 24 meses 
• Modem Incluido Huawei E173 , E303, E367, Alcatel X 500 o  ZTE 110
• 2 CBMS de financiamiento sin IVA
Promoción 
• •Duplicidad de Megas hasta el 30 de Junio del 2014, el cliete recibira 10.000 Megas hasta la fecha de expiración 
</t>
  </si>
  <si>
    <t>PA MI REDES SOCIALES HSPA +</t>
  </si>
  <si>
    <t xml:space="preserve"> PA MI -1000 MB HSPA+</t>
  </si>
  <si>
    <t xml:space="preserve"> PA TODO PER 3000MB HSPA + </t>
  </si>
  <si>
    <t xml:space="preserve"> PA TODO CORP 5000MB HSPA+</t>
  </si>
  <si>
    <t>PLANES IDEAL FLEX ABIERTOS</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</si>
  <si>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ilimitdas aplican para navegación en el sitio oficial de facebook y twitter.
Permanencia minima de plan 18 meses
</t>
  </si>
  <si>
    <t>PLAN FLEX 25 ABIERTO 300 MB</t>
  </si>
  <si>
    <t>BP-4700</t>
  </si>
  <si>
    <t>PAQUETE FLEX 30 MB</t>
  </si>
  <si>
    <t>PLAN FLEX 30 ABIERTO 300 MB</t>
  </si>
  <si>
    <t>BP-4701</t>
  </si>
  <si>
    <t>PLAN FLEX 35 ABIERTO 400 MB</t>
  </si>
  <si>
    <t>BP-4702</t>
  </si>
  <si>
    <t>PAQUETE FLEX 40 MB</t>
  </si>
  <si>
    <t>PLAN FLEX 40 ABIERTO 500 MB</t>
  </si>
  <si>
    <t>BP-4703</t>
  </si>
  <si>
    <t>PAQUETE FLEX 50 MB</t>
  </si>
  <si>
    <t>PLAN FLEX 50 ABIERTO 600 MB</t>
  </si>
  <si>
    <t>BP-4704</t>
  </si>
  <si>
    <t>PAQUETE FLEX 60 MB</t>
  </si>
  <si>
    <t>60 MB</t>
  </si>
  <si>
    <t>PLAN FLEX 60 ABIERTO 700 MB</t>
  </si>
  <si>
    <t>BP-4705</t>
  </si>
  <si>
    <t>PAQUETE FLEX 70 MB</t>
  </si>
  <si>
    <t>70 MB</t>
  </si>
  <si>
    <t>PLAN FLEX 70 ABIERTO 800 MB</t>
  </si>
  <si>
    <t>BP-4706</t>
  </si>
  <si>
    <t>PAQUETE FLEX 80 MB</t>
  </si>
  <si>
    <t>80 MB</t>
  </si>
  <si>
    <t>PLAN FLEX 80 ABIERTO 900 MB</t>
  </si>
  <si>
    <t>BP-4707</t>
  </si>
  <si>
    <t>PAQUETE FLEX 90 MB</t>
  </si>
  <si>
    <t>PLAN FLEX 100 ABIERTO 1000 MB</t>
  </si>
  <si>
    <t>BP-4708</t>
  </si>
  <si>
    <t>PAQUETE FLEX 100 MB</t>
  </si>
  <si>
    <t>PLAN FLEX 25 ABIERTO BB 300 MB</t>
  </si>
  <si>
    <t>BP-4709</t>
  </si>
  <si>
    <t>PLAN FLEX 30 ABIERTO BB 400 MB</t>
  </si>
  <si>
    <t>BP-4710</t>
  </si>
  <si>
    <t>PLAN FLEX 35 ABIERTO BB 400 MB</t>
  </si>
  <si>
    <t>BP-4711</t>
  </si>
  <si>
    <t>PLAN FLEX 40 ABIERTO BB 500 MB</t>
  </si>
  <si>
    <t>BP-4712</t>
  </si>
  <si>
    <t>PLAN FLEX 50 ABIERTO BB 600 MB</t>
  </si>
  <si>
    <t>BP-4713</t>
  </si>
  <si>
    <t>PLAN FLEX 60 ABIERTO BB 700 MB</t>
  </si>
  <si>
    <t>BP-4714</t>
  </si>
  <si>
    <t>PLAN FLEX 70 ABIERTO BB 800 MB</t>
  </si>
  <si>
    <t>BP-4715</t>
  </si>
  <si>
    <t>PLAN FLEX 80 ABIERTO BB 900 MB</t>
  </si>
  <si>
    <t>BP-4716</t>
  </si>
  <si>
    <t>PLAN FLEX 100 ABIERTO BB 1000 MB</t>
  </si>
  <si>
    <t>BP-4717</t>
  </si>
  <si>
    <t>PLANES IDEAL FLEX CONTROL</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</si>
  <si>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facebook y twitter ilimitdas aplican para navegación en el sitio oficial de facebook y twitter.
Permanencia minima de plan 24 meses
</t>
  </si>
  <si>
    <t>PLAN FLEX 25 CONTROL 300 MB</t>
  </si>
  <si>
    <t>BP-4682</t>
  </si>
  <si>
    <t>PLAN FLEX 30 CONTROL 300 MB</t>
  </si>
  <si>
    <t>BP-4683</t>
  </si>
  <si>
    <t>PLAN FLEX 35 CONTROL 400 MB</t>
  </si>
  <si>
    <t>BP-4684</t>
  </si>
  <si>
    <t>PLAN FLEX 40 CONTROL 500 MB</t>
  </si>
  <si>
    <t>BP-4685</t>
  </si>
  <si>
    <t>PLAN FLEX 50 CONTROL 600 MB</t>
  </si>
  <si>
    <t>BP-4686</t>
  </si>
  <si>
    <t>PLAN FLEX 60 CONTROL 700 MB</t>
  </si>
  <si>
    <t>BP-4687</t>
  </si>
  <si>
    <t>PLAN FLEX 70 CONTROL 800 MB</t>
  </si>
  <si>
    <t>BP-4688</t>
  </si>
  <si>
    <t>PLAN FLEX 80 CONTROL 900 MB</t>
  </si>
  <si>
    <t>BP-4689</t>
  </si>
  <si>
    <t>PLAN FLEX 100 CONTROL 1000 MB</t>
  </si>
  <si>
    <t>BP-4690</t>
  </si>
  <si>
    <t>PLAN FLEX 25 CONTROL BB 300 MB</t>
  </si>
  <si>
    <t>BP-4691</t>
  </si>
  <si>
    <t>PLAN FLEX 30 CONTROL BB 400 MB</t>
  </si>
  <si>
    <t>BP-4692</t>
  </si>
  <si>
    <t>PLAN FLEX 35 CONTROL BB 400 MB</t>
  </si>
  <si>
    <t>BP-4693</t>
  </si>
  <si>
    <t>PLAN FLEX 40 CONTROL BB 500 MB</t>
  </si>
  <si>
    <t>BP-4694</t>
  </si>
  <si>
    <t>PLAN FLEX 50 CONTROL BB 600 MB</t>
  </si>
  <si>
    <t>BP-4695</t>
  </si>
  <si>
    <t>PLAN FLEX 60 CONTROL BB 700 MB</t>
  </si>
  <si>
    <t>BP-4696</t>
  </si>
  <si>
    <t>PLAN FLEX 70 CONTROL BB 800 MB</t>
  </si>
  <si>
    <t>BP-4697</t>
  </si>
  <si>
    <t>PLAN FLEX 80 CONTROL BB 900 MB</t>
  </si>
  <si>
    <t>BP-4698</t>
  </si>
  <si>
    <t>PLAN FLEX 100 CONTROL BB 1000 MB</t>
  </si>
  <si>
    <t>BP-4699</t>
  </si>
  <si>
    <t>PLANES IDEAL JOVENES CONTROL RSI EP</t>
  </si>
  <si>
    <t>Plan Jovenes es multidestino con tarifa final  incluidos impuestos e interconexión; plan incluye dentro del valor final a pagar por cliente, paquete de Facebook, twitter y WhatsApp Ilimitado
Facebook, twitter y WhatsApp Ilimitado no aplican para equipos Blackberry
Plan disponible para la venta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</si>
  <si>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JOVENES 12 CONTROL RSI EP        </t>
  </si>
  <si>
    <t>BP-4728</t>
  </si>
  <si>
    <t xml:space="preserve">PLAN JOVENES 15 CONTROL RSI EP        </t>
  </si>
  <si>
    <t>BP-4727</t>
  </si>
  <si>
    <t>2 x 1 Para clientes con tarifa Multidestino</t>
  </si>
  <si>
    <t>AMIGO CHIP RECARGA 2X1</t>
  </si>
  <si>
    <t>50% adicional para clientes con tarifa Multidestino</t>
  </si>
  <si>
    <t>50% adicional para clientes con tarifa Prepago</t>
  </si>
  <si>
    <t>PROMOCIÓN 50% MAS RECARGAS EN SUPERMERCADOS</t>
  </si>
  <si>
    <t>Todos los sábados a partir del 04 de enero del 2014 hasta el 27 de diciembre de 2014, los clientes prepago y postpago personales controlados que activen su primera recarga electrónica desde $3 en Hipermarket, Mi Comisariato, Ferrisariato, Mi Juguetería, Rio Store, Megamaxi, Supermaxi, Aki, Gran Aki, Juguetón, Tía, Super Tía y Multiahorro; recibirán 50% adicional de la recarga.
50% adicional de tiempo aire promocional es para hablar a números móviles CLARO durante 5 días a partir de su activación.  
Promoción válida en Hipermarket, Mi Comisariato, Ferrisariato, Mi Juguetería, Rio Store, Megamaxi, Supermaxi, Aki, Gran Aki, Juguetón, Tía, Super Tía y Multiahorro.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t>
  </si>
  <si>
    <t xml:space="preserve">Aplica a  las recargas a partir de $3  físicas ó electrónicas disponibles a través de los medios de recarga del Integrador DIFARE y sus cadenas de Farmacias CRUZ AZUL Y PHARMACYS.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</si>
  <si>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PROMOCIÓN DUPLICA TUS RECARGAS </t>
  </si>
  <si>
    <t>n/a constituye duplicación de recargas</t>
  </si>
  <si>
    <t>CNT KIT PREPAGO 3.5G Y GSM</t>
  </si>
  <si>
    <t xml:space="preserve">Para activar la línea prepago  CNT KIT marcar al * 411 o *611 y recibirá los beneficios automáticamente. 
3 dólares de tiempo aire mensuales / 5 megas mensuales  para navegar / 30 mensajes mensuales divididos en 15 onnet y 15 offnet 
Para recibir las bonificaciones a partir del segundo mes deberá realizar una recarga física o electrónica de $3.00 dólares o más, o de lo contrario perderá sus beneficios para ese mes. 
Tarifa única de $0,16 ctvs + imp. a todos los destinos (excepto destinos internacionales)
</t>
  </si>
  <si>
    <t xml:space="preserve">CNT KIT 3.5G </t>
  </si>
  <si>
    <t>CNT KIT GSM</t>
  </si>
  <si>
    <t>16.74 (**)</t>
  </si>
  <si>
    <t>Las tarifas del cuadro no incluye impuestos de ley</t>
  </si>
  <si>
    <t>CNT KIT PREPAGO HSPA PLUS</t>
  </si>
  <si>
    <t xml:space="preserve">Para activar la línea prepago  CNT KIT HSPA PLUS marcar al * 411 o *611 y recibirá los beneficios automáticamente. 
3 dólares de tiempo aire mensuales / 10 megas mensuales  para navegar / 30 mensajes mensuales divididos en 15 onnet y 15 offnet / 90 minutos para hablar con 3 números preferidos CNT FIJO o MÓVIL
Para recibir las bonificaciones a partir del segundo mes deberá realizar una recarga física o electrónica de $6.00 dólares o más, o de lo contrario perderá sus beneficios para ese mes. 
Tarifa única de $0,16 ctvs + imp. a todos los destinos (excepto destinos internacionales)
</t>
  </si>
  <si>
    <t>CNT CONECTADOS PREPAGO HSPA PLUS</t>
  </si>
  <si>
    <t xml:space="preserve">• Este producto consiste en el empaquetamiento de dos SIM CARD´s, en donde cada SIM CARD tiene un plan prepago preactivado HSPA PLUS, denominado CNT CONECTADOS Prepago.
• Cada línea del empaquetado, viene con $3,00 de carga inicial, los cuales le permitirán al cliente hablar, enviar SMS y/o navegar a cualquier destino.
• Costo de cada SIM CARD: $5,00 + impuestos.
• Aplica con equipos aportados o equipos propios. Si es con equipos propios, se cobrará de manera adicional el precio del o de los equipos que adquiera el cliente.                                                                                                                                                                                                                                                                                                                                                                                                                                                                                                                                                                                                                                                                                                                                                                                                 • Cada línea CNT CONECTADOS Prepago recibirá por 12 meses las siguientes bonificaciones, previa una recarga mínima de $6,00 de cada una de ellas; para estas recargas no se considera recargas acumuladas (por ejemplo suma de recargas de distinto valor que sean menores de USD 3), ni pasa saldo: 1) 100 minutos mensuales para hablar exclusivamente con el otro par CNT CONECTADOS. 2) 25 mensajes de texto a cualquier teléfono CNT Móvil. 3) 10 MB para navegar. - Los bonos de minutos y mensajes serán entregados cuando las dos líneas estén activas y realicen la recarga de $6,00 o más. El bono de megas es el único que no validará la activación de la segunda línea, por lo que si la primera línea activa, realiza una recarga de $6,00 o más, previo a que la segunda línea se active, recibirá los megas en ese momento.
*Las recargas que realice el cliente tenen vigencia ilimitada
                                                                                                                                                                                                                                                                                                                                                                                                                                                                                                                                                                                                                    </t>
  </si>
  <si>
    <t>CNT CONECTADOS PREPAGO HSPA PLUS: consiste en el empaquetamiento de dos SIM CARD´s, en donde cada SIM CARD tiene un plan prepago preactivado HSPA PLUS, denominado CNT CONECTADOS Prepago. Cada línea del empaquetado, viene con $3,00 de carga inicial. El costo por minuto para este producto es de $0,08 a CNT MÓVIL, $0,12 a CNT FIJO y de $0,22 a cualquier otra operadora fija o móvil. El costo por SMS ONNET es de $0,05, SMS OFFNET de $0,06 y SMS INTERNACIONAL de $0,10. 
El costo del MB adicional es de $0,20. Cada línea CNT CONECTADOS Prepago recibirá por 12 meses las siguientes bonificaciones, previa una recarga mínima de $6,00 (no aplica recargas acumuladas de recargas menores, ni pasa saldo): 1) 100 minutos mensuales para hablar exclusivamente con el otro par CNT CONECTADOS. 2) 25 mensajes de texto a cualquier teléfono CNT Móvil. 3) 10 MB para navegar.</t>
  </si>
  <si>
    <t>300344 - CNT CONECTADOS PREACTIVADO PREPAGO |3/30</t>
  </si>
  <si>
    <t>100*</t>
  </si>
  <si>
    <t>CNT MÓVIL: $ 0,120 / OTROS FIJOS: $ 0,220</t>
  </si>
  <si>
    <t>25**</t>
  </si>
  <si>
    <t xml:space="preserve">DUPLICA TUS RECARGAS </t>
  </si>
  <si>
    <t>MULTIPLICIDAD</t>
  </si>
  <si>
    <t>n/a porque la promoción refiere únicamente a duplicación de recarga</t>
  </si>
  <si>
    <t>Servicio Número Privado</t>
  </si>
  <si>
    <t xml:space="preserve">a) Servicio que permite realizar llamadas sin que tu número sea visualizado en el teléfono de destino, ya que sólo podrán ver en la pantalla del teléfono receptor las frases "ID Protegido" o "Número Privado".  
b) El servicio Número Privado sólo aplica para las llamadas, porque no oculta el número cuando se envían mensajes de texto.
c) Servicio está disponible para clientes individuales y empresariales con plan pospago abierto o controlado.
d) El servicio es recurrente.
e) Costo del servicio $ 4.46 más IVA mensual
</t>
  </si>
  <si>
    <t>(GSM) NUMERO PRIVADO $4,46</t>
  </si>
  <si>
    <t>R90</t>
  </si>
  <si>
    <t>Número privado</t>
  </si>
  <si>
    <t>Funcionalidad expuesta en condiciones</t>
  </si>
  <si>
    <t>PAQUETE WHATSAPP, FACEBOOK Y SMS</t>
  </si>
  <si>
    <t>PAQUETE WA FB SMS HIB $15.00</t>
  </si>
  <si>
    <t>S53</t>
  </si>
  <si>
    <t>PAQUETE WA FB SMS ATL $15.00</t>
  </si>
  <si>
    <t>S54</t>
  </si>
  <si>
    <t>ROAMING WHATSAPP ILIMITADO 15 DÍAS</t>
  </si>
  <si>
    <t>ROAMING WHATSAPP ILIMITADO 15 DÍAS (america)</t>
  </si>
  <si>
    <t>Paquete de15 días (360 horas)</t>
  </si>
  <si>
    <t>ROAMING WHATSAPP ILIMITADO 15 DÍAS (resto del mundo)</t>
  </si>
  <si>
    <t>ROAMING WHATSAPP ILIMITADO 30 DÍAS</t>
  </si>
  <si>
    <t>ROAMING WHATSAPP ILIMITADO 30 DÍAS (america)</t>
  </si>
  <si>
    <t>Paquete de 30 días (720 horas)</t>
  </si>
  <si>
    <t>ROAMING WHATSAPP ILIMITADO 30 DÍAS (resto del mundo)</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</si>
  <si>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</si>
  <si>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</si>
  <si>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ROAMING WHATSAPP ILIMITADO 7 DÍAS</t>
  </si>
  <si>
    <t>ROAMING WHATSAPP ILIMITADO 7 DÍAS (america)</t>
  </si>
  <si>
    <t>Paquete de 7 días (168 horas)</t>
  </si>
  <si>
    <t>ROAMING WHATSAPP ILIMITADO 7 DÍAS (resto del mundo)</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</si>
  <si>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</si>
  <si>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NUEVO SERVICIO</t>
  </si>
  <si>
    <t>Nombre del Prestador:</t>
  </si>
  <si>
    <t>CONECEL S.A.</t>
  </si>
  <si>
    <t>Nombre del servicio:</t>
  </si>
  <si>
    <t>Servicio Claro Video</t>
  </si>
  <si>
    <t>Fecha de entrada en vigencia del Servicio:</t>
  </si>
  <si>
    <t>Condiciones generales del Servicio</t>
  </si>
  <si>
    <r>
      <t xml:space="preserve">Descripción: 
1, Servicio de VOD (Video on Demand), mismo que transmite vía  streaming por internet , para la contratación del servicio el usuario se deberá registrarse  en www.clarovideo.com.ec.
El servicio como tal hace referencia a la </t>
    </r>
    <r>
      <rPr>
        <u/>
        <sz val="8"/>
        <rFont val="Arial"/>
        <family val="2"/>
      </rPr>
      <t>compra del contenido</t>
    </r>
    <r>
      <rPr>
        <sz val="8"/>
        <rFont val="Arial"/>
        <family val="2"/>
      </rPr>
      <t xml:space="preserve"> y al ser transmitido por internet, si el cliente desea visializarlo con un servicio contratado con CONECEL, debe tener contratado un paquete de navegación de internet o mantener el saldo suficiente del cual se descontará la navegación  correspondiente para poder visializar el contenido adquirido.
Si un cliente posee un paquete de navegación de datos contratado, el descuento de megas para poder visualizar el contenido contratado se realizará dicho paquete.
2.    Válido para usuarios Claro Móvil de todos los planes de voz prepago y pospago; planes  BAM, Netbook, Tablet). 
3.    Para contratar el servicio se requiere de un equipo con capacidad de receptar Mensajes de Texto. Para reproducir el contenido el usuario deberá contar con un Smartphone, Tablet, SmarTV LG versiones 2012 o 2013, SmartTV Samsung 2012 o 2013 PC, MAC. Usuarios con Smartphone, Tablet, SmartTV Samung o SmartTV LG deberán descargar previamente la aplicación disponible para estos modelos. 
4.    Usuarios con Bloqueo de Servicios Premiun no podrán contratar el servicio.
5.    Para contratación del servicio el usuario se deberá registrarse en www.clarovideo.com.ec 
6.    Cliente recibirá un mensaje de texto con la clave del contenido, para lo cual deberá ingresar en la página www.clarovideo.com.ec
7.    Los cobros para usuarios de planes postpago se realizará con cargo a la factura del cliente
8.    Los cobros para usuarios prepago se realizará con débito a la cuenta principal de su saldo.
9.    Navegación en internet realizada desde la línea Claro Móvil se descontará del saldo del usuario en costo por evento
       El decuento por evento se refiere a los casos que el cliente de modalidad prepago compre el contendio y el débito de la navegación se realizará del saldo con un costo de $0,50 más  IVA, para la modalidad pospago en caso de consumo adicional tendrá un costo de $ 0,10 más IVA.
10.  Usuarios con Smartphone, Tablet, SmartTV Samung o SmartTV LG deberán descargar previamente la aplicación disponible para estos modelos.
11.  Para inactivación del servicio, el usuario deberá realizarlo en www.clarovideo.com.ec
12.  Usuarios de Claro Móvil por lanzamiento tendrán su primer mes de servicio gratis, no aplica para el contenido por evento (Contratación de películas).
13.  Los usuarios con servicio activo podrán reproducir simultáneamente hasta 2 películas del catálogo.
14.  Los usuarios con servicio activo podrán reproducir hasta 1 película por evento de manera simultánea.
15.  Servicio mensual estará disponible por 30 días, el siguiente período se activará previo al cobro del mismo.
16.  Servicio se activará de manera automática todos los meses, usuario recibirá un mensaje de texto dos días antes de la renovación recordando la misma, con la opción de desactivar el servicio mediante www.clarovideo.com.ec
17.  El valor del servicio Mensual será $7, 50 + IVA (precio Final $8,40)
18.  Los  valores de las películas por evento serán
a.    Películas TOP Movies $3,50 + IVA (Precio Final $3,92)
b.    Películas Estándar $1,50 + IVA (Precio Final $1,68)
19.  Las películas por evento estarán disponibles por 24 horas después de la activación de la misma.
20.  Usuario deberá tener disponible una conexión a internet
21.  Para la correcta reproducción de películas usuarios deberán tener el siguiente ancho de banda:
a.    Películas Definición Estándar (SD): 1 Mbps
b.    Películas Alta Definición (HD): 2 Mbps
22.  Consultas sobre el servicio y para mayor información cliente podrá contactarse con el Servicio de Atención al cliente en todo el país, o llamar desde cualquier línea Claro Móvil al *611
23.  Más información www.clarovideo.com.ec
24.  El servicio estará disponible desde el 04 de Febrero del 2014</t>
    </r>
  </si>
  <si>
    <t>Servicio  Disponible para clientes Prepago de Claro.
Para clientes Prepago  el precio del servicio se descuenta del saldo activo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</si>
  <si>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Internet Futbol</t>
  </si>
  <si>
    <t>Servicio  Disponible para clientes Pospago (Abiertos y Controlados) de Claro.
Para clientes Pospago Abiertos y Controlados,  el precio del servicio se cargara a la factura mensual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</si>
  <si>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Si incluye</t>
  </si>
  <si>
    <t>PLANES IDEAL FLEX EP ABIERTOS</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</si>
  <si>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</si>
  <si>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ABIERTO 300 MB EP</t>
  </si>
  <si>
    <t>BP-4835</t>
  </si>
  <si>
    <t>PLAN FLEX 30 ABIERTO 300 MB EP</t>
  </si>
  <si>
    <t>BP-4836</t>
  </si>
  <si>
    <t>PLAN FLEX 35 ABIERTO 400 MB EP</t>
  </si>
  <si>
    <t>BP-4837</t>
  </si>
  <si>
    <t>PLAN FLEX 40 ABIERTO 500 MB EP</t>
  </si>
  <si>
    <t>BP-4838</t>
  </si>
  <si>
    <t>PLAN FLEX 50 ABIERTO 600 MB EP</t>
  </si>
  <si>
    <t>BP-4839</t>
  </si>
  <si>
    <t>PLAN FLEX 60 ABIERTO 700 MB EP</t>
  </si>
  <si>
    <t>BP-4840</t>
  </si>
  <si>
    <t>PLAN FLEX 70 ABIERTO 800 MB EP</t>
  </si>
  <si>
    <t>BP-4841</t>
  </si>
  <si>
    <t>PLAN FLEX 80 ABIERTO 900 MB EP</t>
  </si>
  <si>
    <t>BP-4842</t>
  </si>
  <si>
    <t>PLAN FLEX 100 ABIERTO 1000 MB EP</t>
  </si>
  <si>
    <t>BP-4843</t>
  </si>
  <si>
    <t>PLAN FLEX 25 ABIERTO BB 300 MB EP</t>
  </si>
  <si>
    <t>BP-4844</t>
  </si>
  <si>
    <t>PLAN FLEX 30 ABIERTO BB 400 MB EP</t>
  </si>
  <si>
    <t>BP-4845</t>
  </si>
  <si>
    <t>PLAN FLEX 35 ABIERTO BB 400 MB EP</t>
  </si>
  <si>
    <t>BP-4846</t>
  </si>
  <si>
    <t>PLAN FLEX 40 ABIERTO BB 500 MB EP</t>
  </si>
  <si>
    <t>BP-4847</t>
  </si>
  <si>
    <t>PLAN FLEX 50 ABIERTO BB 600 MB EP</t>
  </si>
  <si>
    <t>BP-4848</t>
  </si>
  <si>
    <t>PLAN FLEX 60 ABIERTO BB 700 MB EP</t>
  </si>
  <si>
    <t>BP-4849</t>
  </si>
  <si>
    <t>PLAN FLEX 70 ABIERTO BB 800 MB EP</t>
  </si>
  <si>
    <t>BP-4852</t>
  </si>
  <si>
    <t>PLAN FLEX 80 ABIERTO BB 900 MB EP</t>
  </si>
  <si>
    <t>BP-4853</t>
  </si>
  <si>
    <t>PLAN FLEX 100 ABIERTO BB 1000 MB EP</t>
  </si>
  <si>
    <t>BP-4854</t>
  </si>
  <si>
    <t>PLANES IDEAL FLEX EP CONTROL</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</si>
  <si>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</si>
  <si>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CONTROL 300 MB EP</t>
  </si>
  <si>
    <t>BP-4797</t>
  </si>
  <si>
    <t>PLAN FLEX 30 CONTROL 300 MB EP</t>
  </si>
  <si>
    <t>BP-4798</t>
  </si>
  <si>
    <t>PLAN FLEX 35 CONTROL 400 MB EP</t>
  </si>
  <si>
    <t>BP-4799</t>
  </si>
  <si>
    <t>PLAN FLEX 40 CONTROL 500 MB EP</t>
  </si>
  <si>
    <t>BP-4800</t>
  </si>
  <si>
    <t>PLAN FLEX 50 CONTROL 600 MB EP</t>
  </si>
  <si>
    <t>BP-4801</t>
  </si>
  <si>
    <t>PLAN FLEX 60 CONTROL 700 MB EP</t>
  </si>
  <si>
    <t>BP-4802</t>
  </si>
  <si>
    <t>PLAN FLEX 70 CONTROL 800 MB EP</t>
  </si>
  <si>
    <t>BP-4803</t>
  </si>
  <si>
    <t>PLAN FLEX 80 CONTROL 900 MB EP</t>
  </si>
  <si>
    <t>BP-4804</t>
  </si>
  <si>
    <t>PLAN FLEX 100 CONTROL 1000 MB EP</t>
  </si>
  <si>
    <t>BP-4805</t>
  </si>
  <si>
    <t>PLAN FLEX 25 CONTROL BB 300 MB EP</t>
  </si>
  <si>
    <t>BP-4806</t>
  </si>
  <si>
    <t>PLAN FLEX 30 CONTROL BB 400 MB EP</t>
  </si>
  <si>
    <t>BP-4807</t>
  </si>
  <si>
    <t>PLAN FLEX 35 CONTROL BB 400 MB EP</t>
  </si>
  <si>
    <t>BP-4808</t>
  </si>
  <si>
    <t>PLAN FLEX 40 CONTROL BB 500 MB EP</t>
  </si>
  <si>
    <t>BP-4809</t>
  </si>
  <si>
    <t>PLAN FLEX 50 CONTROL BB 600 MB EP</t>
  </si>
  <si>
    <t>BP-4810</t>
  </si>
  <si>
    <t>PLAN FLEX 60 CONTROL BB 700 MB EP</t>
  </si>
  <si>
    <t>BP-4811</t>
  </si>
  <si>
    <t>PLAN FLEX 70 CONTROL BB 800 MB EP</t>
  </si>
  <si>
    <t>BP-4813</t>
  </si>
  <si>
    <t>PLAN FLEX 80 CONTROL BB 900 MB EP</t>
  </si>
  <si>
    <t>BP-4814</t>
  </si>
  <si>
    <t>PLAN FLEX 100 CONTROL BB 1000 MB EP</t>
  </si>
  <si>
    <t>BP-4834</t>
  </si>
  <si>
    <t>* Los Megas del Paquete de “Facebook, Whatsapp y SMS” son válidos únicamente para uso de la aplicación y contenido oficial de Facebook y whatsapp en dispositivos móviles.
* Los Megas del Paquete “Facebook, Whatsapp y SMS” son ilimitados.
* Este paquete podrá ser activado con cualquier plan de voz (pospago controlado) de los que se encuentran vigentes en guía comercial.
* El cliente no podrá navegar en ningún otro sitio que no sea oficial de  Facebook y Whatsapp.
* Paquetes recurrentes al cliclo de facturación del abonado.
* Los MB y SMS se acreditan de forma mensual en el ciclo de facturación sin acumulación de remanentes.
* SMS ilimitados</t>
  </si>
  <si>
    <t>PLAN POSPAGO TARIFA ÚNICA DE $0.08</t>
  </si>
  <si>
    <t xml:space="preserve">Plan  Tarifa Única de  $0.08   Controlados ofreciendo como beneficio una Tarifa única de $0.08 + IVA con la cual podrá comunicarse a todo el Ecuador  gozarán del beneficio de la llamada intenacional para Estados Unidos, Canadá, Colombia y Perú,  a tarifa de $0.08 + iva .
Plan que permite al usuario utilizar su cargo básico mensual en voz y/o SMS
Chip incluido sin carga inicial
Se ofrecerá al cliente financiamiento de equipo de 2 Cargos Básicos Mensuales (CBM)
</t>
  </si>
  <si>
    <t>Descripción: Plan Tarifa única USD 0.08 (más IVA)</t>
  </si>
  <si>
    <r>
      <rPr>
        <sz val="11"/>
        <color theme="1"/>
        <rFont val="Arial"/>
        <family val="2"/>
      </rPr>
      <t>300350</t>
    </r>
    <r>
      <rPr>
        <sz val="6"/>
        <color theme="1"/>
        <rFont val="Arial"/>
        <family val="2"/>
      </rPr>
      <t xml:space="preserve">
</t>
    </r>
  </si>
  <si>
    <t xml:space="preserve">aplica para los distintos cargos básicos descritos $8, $10,  $15, $20, $25,  $30,  $40, $50, $75,  $100 </t>
  </si>
  <si>
    <t>Todos los destinos incluyen cargos de interconexión (local, nacional, LDI)</t>
  </si>
  <si>
    <t>Servicio Familia</t>
  </si>
  <si>
    <t>S49</t>
  </si>
  <si>
    <t>llamadas ilimitadas a abonados onnet registrados en la comunidad</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</si>
  <si>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</si>
  <si>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</si>
  <si>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Claro Flotas</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</si>
  <si>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servicio de recuperación).  Requiere el uso de un equipo localizador Geolocator GV 300.
Consideraciones: 
Este producto está orientado principalmente empresas pequeñas y medianas que disponen de flotas de 1 a 40 vehículos y que requieren una plataforma para administrarla (sea esta propia o tercerizada). Dicha plataforma es proporcionada por un tercero (Proveedor del servicio)
Permite que el cliente controle su flota de vehículos a través de un Portal web.
Visualización de ruta recorrida, tiempo de paradas, etc.
Generación y visualización de reportes.
Configurar alertas y recordatorios personalizables.
Administración de la Seguridad de la flota
Mediante la instalación de un dispositivo en el vehículo se podrá tener control de la ubicación del mismo a través de un portal web con herramientas amigables para una fácil administración.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(*888) por ser Cliente Corporativo
</t>
  </si>
  <si>
    <t>Plan Claro Flotas</t>
  </si>
  <si>
    <t>BP-4729</t>
  </si>
  <si>
    <t>PLAN GRUPAL VPN</t>
  </si>
  <si>
    <t>Planes Grupal se considera como tarifa mensual, la distribución minima por cuenta que va desde $200 a $600 más impuestos (224 a 672 más impuestos)
Permanencia minima en el plan 18 meses
Cada linea que se active en estas cuentas (plan grupal) recibira paquete de SMS incluido sin costo (segun detalle)
Minutos incluidos calculados sobre la distribución minima de plan grupal.</t>
  </si>
  <si>
    <t>PLAN GRUPAL VPN 4 AB</t>
  </si>
  <si>
    <t>BP-4933</t>
  </si>
  <si>
    <t>PLAN GRUPAL VPN 6 AB</t>
  </si>
  <si>
    <t>BP-4935</t>
  </si>
  <si>
    <t>PLAN GRUPAL VPN 7 AB</t>
  </si>
  <si>
    <t>BP-4939</t>
  </si>
  <si>
    <t>PLAN GRUPAL VPN 4 CO</t>
  </si>
  <si>
    <t>BP-4934</t>
  </si>
  <si>
    <t>PLAN GRUPAL VPN 6 CO</t>
  </si>
  <si>
    <t>BP-4936</t>
  </si>
  <si>
    <t>PLAN GRUPAL VPN 7 CO</t>
  </si>
  <si>
    <t>BP-4940</t>
  </si>
  <si>
    <t>PLAN IDEAL JOVENES 20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</si>
  <si>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En este plan, el equipo NOKIA 503 se lo podrá financiar en 24 cuotas de $5+Imp mensuales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</si>
  <si>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BP-4915</t>
  </si>
  <si>
    <t>PLAN IDEAL JOVENES 25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</si>
  <si>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</si>
  <si>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BP-4916</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</si>
  <si>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</si>
  <si>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Paquete Internet Móvil BB  y Smartphone PPA 15MB / 50MB</t>
  </si>
  <si>
    <t>Paquete Internet Móvil BB 15MB / 50MB</t>
  </si>
  <si>
    <t>Paquete Internet Móvil 15MB / 50MB</t>
  </si>
  <si>
    <t>M2M</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</si>
  <si>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</si>
  <si>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Plan M2M Datos 1 MB</t>
  </si>
  <si>
    <t>Plan M2M Datos 2 MB</t>
  </si>
  <si>
    <t>Plan M2M Datos 3 MB</t>
  </si>
  <si>
    <t>Plan M2M Datos 5 MB</t>
  </si>
  <si>
    <t>Plan M2M Datos 10 MB</t>
  </si>
  <si>
    <t>Plan M2M Datos 30 MB</t>
  </si>
  <si>
    <t>Plan M2M Datos 50 MB</t>
  </si>
  <si>
    <t>Plan M2M Datos 80 MB</t>
  </si>
  <si>
    <t>Plan M2M Datos 100 MB</t>
  </si>
  <si>
    <t xml:space="preserve">Descripción: 
La tecnología Machine to Machine (M2M) permite que diversos dispositivos compartan información a través de la red de Claro en determinado momento sin que exista intervención humana.
Los productos  M2M SMS Tarifarios  según su utilización pueden ser: AVL (AutomaticVehicleLocation) y Telemetría
Consideraciones: 
Este servicio de M2M está disponible vía SMS en territorio nacional según la zona de cobertura del servicio
Forma de contratarlo:
A través del Asesor de Datos Corporativos
Soporte:
Datos Contact Center
</t>
  </si>
  <si>
    <t>Plan M2M SMS 100</t>
  </si>
  <si>
    <t>Plan M2M SMS 200</t>
  </si>
  <si>
    <t>Plan M2M SMS 300</t>
  </si>
  <si>
    <t>Plan M2M SMS 500</t>
  </si>
  <si>
    <t>Plan M2M SMS 1000</t>
  </si>
  <si>
    <t xml:space="preserve">Descripción: 
La tecnología Machine to Machine (M2M) permite que diversos dispositivos compartan información a través de la red de Claro en determinado momento sin que exista intervención humana.
Los productos  M2M SMS Controlados según su utilización pueden ser únicamente Telemetría
Consideraciones: 
Este servicio de M2M está disponible vía SMS en territorio nacional según la zona de cobertura del servicio
Forma de contratarlo:
A través del Asesor de Datos Corporativos
Soporte:
Datos Contact Center
</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</si>
  <si>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</si>
  <si>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 xml:space="preserve">TRIPLICA TUS RECARGAS </t>
  </si>
  <si>
    <t>PAQUETES DE DATOS SERVIDOR PÚBLICO</t>
  </si>
  <si>
    <t xml:space="preserve">
Los Paquetes de Datos Servidor Público permitirán brindar una duplicación o mayor cantidad de Megas HSPA+ de 1000MB, 1400MB , 2000MB y 3000MB
</t>
  </si>
  <si>
    <t>INT3G HSPA+ SERVIDOR PUBLICO PROMO 500 CTRL</t>
  </si>
  <si>
    <t>INT3G HSPA+ SERVIDOR PUBLICO PROMO 700 CTRL</t>
  </si>
  <si>
    <t xml:space="preserve"> INT3G HSPA+ SERVIDOR PUBLICO PROMO 1000 CTRL</t>
  </si>
  <si>
    <t>INT3G HSPA+ SERVIDOR PUBLICO PROMO 2000 CTRL</t>
  </si>
  <si>
    <t>no</t>
  </si>
  <si>
    <t>Plan Promocional Prepago Mi Compañerito</t>
  </si>
  <si>
    <t>PLAN PROMOCIONAL PREPAGO MI COMPAÑERITO: Es exclusivo para los Beneficiarios del Bono de Desarrollo Humano. Prepago con Recarga de $2,50 incluido impuestos mensual durante el tiempo que el Abonado reciba el Bono de Desarrollo Humano.</t>
  </si>
  <si>
    <t>0.08 (**)</t>
  </si>
  <si>
    <t>50 MB mensuales</t>
  </si>
  <si>
    <t xml:space="preserve">• Las tarifas normales para prepago son las anteriormente notificadas como tarifas diferenciadas  son $0,08 a CNT Móvil, $0,12 a CNT Fijo y $0,22 a Otras Operadoras. (tarifas antes de impuestos). De esta manera, se presenta las condiciones de esta promoción, luego de lo cual el cliente dispone de las tarifas prepago diferenciadas.
• Aplica sólo para Beneficiarios del Bono de Desarrollo Humano. Por cada número de cédula sólo se podrá activar un (1) sólo plan prepago Mi Compañerito. 
• Modalidad: Prepago con Recarga de $2,50 incluido impuestos mensual durante el tiempo que el Abonado reciba el Bono de Desarrollo Humano. PRIMERA RECARGA O RECARGA INICIAL: La primera recarga es acreditada en el momento de la activación y es cancelada por el Beneficiario del Bono de Desarrollo Humano en ese momento. SEGUNDA Y SIGUIENTES RECARGAS: La segunda y siguientes recargas mensuales se acreditarán una vez que el MIES confirme que el Abonado sigue siendo Beneficiario del Bono de Desarrollo Humano. El valor de $2,50 se lo descontará mensualmente de bono de Desarrollo Humano que recibe el beneficiario, previa autorización expresa de aceptación por parte del cliente.
• Con la recarga, el cliente tiene un bono mensual de 50 MB, los cuales son serán acreditados cada primero de cada mes, durante el tiempo que el Abonado reciba el Bono de Desarrollo Humano. • El precio del MB adicional es de $0,05 + impuestos. En la factura de venta saldrá únicamente como valor total, el valor de la recarga inicial de $2,50 incluido impuestos. La SIM CARD será incluida. 
• Posee una tarifa ONNET de $0,04 + impuestos a cualquier número CNT Fijo o CNT Móvil. Posee una tarifa ONNET de $0,04 + impuestos a cualquier número CNT Fijo o CNT Móvil. Tarifas LDI: Estados Unidos, Colombia y Canadá a $0,09 + impuestos. Para el resto de llamadas LDI se aplican las tarifas vigentes en planes prepago.                                                                                                                                                                                                                                                                                                                                                                                                                                                                                                                                                                                                                                                                                                                                                                            • Con esta promoción, el cliente tiene el beneficio de poder registrar como máximo 3 números sean estos CNT Fijo o CNT Móvil, para poder hablar a los mismos a una tarifa de $0,01 + impuestos.                                                                                                                                                                                                                                                                                                                                                                                                                                                                                                                                                                                                                                                                                                                                               • El plan promocional prepago Mi Compañerito se activa con equipo aportado por el cliente en las diferentes tecnologías GSM, 3.5G o HSPA PLUS; si el beneficiario desea adquirir un nuevo equipo en CNT, lo debe cancelar por su propia cuenta mediante el mecanismo de pago que él desee (realizando un cambio de equipo).                                                                                                                                                                                                                                                                                                                                                                                                                                                                                                                                                                                                                                                                                                                                                                                                                                                                                                      • Una vez que un Beneficiario del Bono de Desarrollo Humano deje de recibir el subsidio, ya no contará con este promocional, luego de lo cual el cliente podrá efectuar las recargas y contar con las tarifas de prepago tarifa diferenciada 3.5G, cuyas tarifas son $0,08 a CNT Móvil, $0,12 a CNT Fijo y $0,22 a Otras Operadoras. (tarifas antes de impuestos)                                                                                                                                                                                                                                                                                                                                                                                                                                                                           • Acceso a recargar física y electrónicamente. Rollover de recargas. Acceso a contratar servicios adicionales (paquetes) de mensajes y datos.
</t>
  </si>
  <si>
    <t>Canje de equipos usados por tiempo aire</t>
  </si>
  <si>
    <t>TARIFAS SERVICIOS CLARO MUSICA</t>
  </si>
  <si>
    <t>Servicio  Disponible para clientes Prepago de Claro.
Para clientes Prepago y autocontrol el precio de la descarga y uso del servicio se descuenta del saldo activo del cliente.
La compra de una canción da derecho a bajarla en el teléfono móvil y en la computadora del cliente.</t>
  </si>
  <si>
    <t>Streaming Offline Mensual</t>
  </si>
  <si>
    <t>Streaming Offline Semanal</t>
  </si>
  <si>
    <t>Streaming Offline Smart (4 días)</t>
  </si>
  <si>
    <t>Descarga semanal Smart (2 canciones)</t>
  </si>
  <si>
    <t>TARIFAS SERVICIOS CLAROMUSICA</t>
  </si>
  <si>
    <t>Servicio  Disponible para clientes Pospago de Claro.
Para clientes pospago el precio de descarga y uso del servicio se carga a su factura mensual.
La compra de una canción da derecho a bajarla en el teléfono móvil y en la computadora del cliente.</t>
  </si>
  <si>
    <t>Se desea modificar nombre de plan FLEX 79 INTERNET MOVIL 5000 MB a PLAN IDEAL 79 INTERNET MOVIL 5000 MB
Planes Ideal con tarifa multidestino (nacional). tarifa final  incluidos impuestos e interconexión; incluyen paquetes de Datos de 5000 MB No compatibles con equipos Blackberry.
Permanencia minima de plan 24 meses
Aplica a 10 números Favoritos Claro según condiciones comerciales vigentes
Planes Aplican a promoción de mejor amigo Claro  en donde  los primeros cinco minutos de duración de cada llamada al tiene un costo de $0,01 + Imp, a partir del quinto minuto  el costo de la llamada es de $0.07 + imp por minuto.</t>
  </si>
  <si>
    <t>IDEAL 79 INTERNET MOVIL 5000 MB CO</t>
  </si>
  <si>
    <t>BP-4125</t>
  </si>
  <si>
    <t>IDEAL 79 INTERNET MOVIL 5000 MB AB</t>
  </si>
  <si>
    <t>BP-4126</t>
  </si>
  <si>
    <t>MDM</t>
  </si>
  <si>
    <t xml:space="preserve">Descripción: 
Mobile Device Management es un servicio empresarial diseñado para administrar y mantener la seguridad en dispositivos móviles inteligentes. Mantiene protegido el contenido corporativo de la privacidad de su información personal, sin necesidad de comprar Hardware o equipos adicionales.  La plataforma es provista por un tercero (Proveedor) pero el servicio es comercializado por Claro.
Consideraciones: 
Protege los datos de su empresa desde su dispositivo móvil y evita la pérdida de información a través de una aplicación instalada en el mismo.
Está orientado principalmente a usuarios empresariales como: bancos, sector público, empresas farmacéuticas, empresas de consumo masivo, estudios jurídicos, empresas de comunicación, empresas de seguridad, entre otras
Formas de contratación:
Es un servicio adicional que puede ser solicitado a través de su Asesor Comercial o *888 Atención Ases
Soporte:
El soporte es a través de Datos Contact Center
</t>
  </si>
  <si>
    <t>Servicio Básico</t>
  </si>
  <si>
    <t>AUT-2567</t>
  </si>
  <si>
    <t>Licencia de seguridad</t>
  </si>
  <si>
    <t>1 licencia</t>
  </si>
  <si>
    <t>Servicio Full</t>
  </si>
  <si>
    <t>AUT-2569</t>
  </si>
  <si>
    <t>Promoción válida del 15 de abril al 30 de septiembre-14 o hasta agotar stock.
Aplica con la primera recarga fisica o virtual mensual desde $3 ingresada a partir de su activación durante 6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</si>
  <si>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3. Valor de las tarifas sin cargos de interconexión</t>
  </si>
  <si>
    <t xml:space="preserve">PLAN BANDA ANCHA MOVIL EMPRESAS PUBLICAS LTE </t>
  </si>
  <si>
    <t xml:space="preserve">CONTRATO A 12 MESES
NO POSEE ROLL OVER
NAVEGACION BAJO DEMANDA 0,10 el MB adicional
ACCESO A CONTRATAR PAQUETES ADICIONALES: 1GB $15,oo 2GB $25
Financiamiento de equipos 2 CBMS </t>
  </si>
  <si>
    <t>LTE INTER 4G CONTROL $29 EP</t>
  </si>
  <si>
    <t>LTE INTER 4G CONTROL $39 EP</t>
  </si>
  <si>
    <t>LTE INTER 4G CONTROL $49 EP</t>
  </si>
  <si>
    <t>LTE INTER 4G CONTROL $95 EP</t>
  </si>
  <si>
    <t>LTE INTER 4G CONTROL $140 EP</t>
  </si>
  <si>
    <t xml:space="preserve">PLAN SERVIDOR PUBLICO HSPA PLUS </t>
  </si>
  <si>
    <t xml:space="preserve">• Acceso a Promociones 2x1 recargas tiempo aire
• Acceso a contratar el servicio adicional de prepago diario por $0,99 mensuales
• Servicio Mondo Incluido sin costo 
• Acceso a contratar el servicio BlackBerry por: $10,oo + impuestos mensuales
• Acceso a Servicio de Datos HSPA plus de acuerdo a la oferta actual
• Disponibilidad para Contratar: Un plan principal por empleado y adicionar hasta 3 planes de su familia 
• Fondo de Equipos: $0,00 no existe fondo de equipos, no obstante se podrá financiar en la factura del plan hasta 18 meses con intereses u otros medios de pago (tarjetas de crédito, etc.)
• Forma de Pago: Debito Automático
• Recibe 100 minutos mensuales adicionales a su CBM al inicio de su periodo de facturación.
• Los minutos adicionales  sirven para llamadas a cualquier operadora a nivel nacional.
• No poseen rollover por lo que si no utiliza los minutos estos se pierden al final del mes.
• Los minutos promocionales se consumen primero,  luego el saldo del CBM (cargo básico mensual) del plan,  a las tarifas configuradas.
• El consumo de las  llamadas a un número fijo o móvil a nivel nacional se descuentan primero los minutos disponibles en la bolsa promocional donde se acreditarán los minutos adicionales cada mes, si la llamada es internacional se descuenta del CBM contratado.
• Tiene acceso a contratar servicios adicionales los adjunto en el cuadro inferior.
• Acceso a contratar servicio de BlackBerry Ilimitado por $10,oo + imp como servicio adicional mensualmente. 
• Una vez terminado el saldo el empleado podrá recargar a través de cualquier otro medio físico o electrónico su plan controlado.
</t>
  </si>
  <si>
    <t>MONDO</t>
  </si>
  <si>
    <t>EEEUU/CANADA</t>
  </si>
  <si>
    <t>0,09 (FIJO Y MOVIL) por minuto</t>
  </si>
  <si>
    <t xml:space="preserve">ESPAÑA, ITALIA, ALEMANIA, FRANCIA, SUECIA, INGLATERRA, ARGENTINA, BOLIVIA, BRASIL, COLOMBIA, CHILE, PERÚ, VENEZUELA, PANAMÁ Y MÉXICO </t>
  </si>
  <si>
    <t xml:space="preserve">Fijos $0,014 Móvil $0,28
por minuto </t>
  </si>
  <si>
    <t>Sí incluye</t>
  </si>
  <si>
    <t xml:space="preserve">RECARGA HSPA+ CONTROL </t>
  </si>
  <si>
    <t xml:space="preserve">• Paquetes adicionales de Datos, los cuales tendrán funcionalidad si se tiene una paquete principal activado. 
• No tiene facturación recurrente,
• Se puede activar la cantidad de paquetes que se requieran al mes, 
• No aplica promociones de duplicidad, 
• Vigencia de acuerdo a fechas de corte 
Paquete Adicional HSPA+ 100MB $ 2.99 
Paquete Adicional HSPA+ 200MB $ 4.99 
Paquete Adicional HSPA+ 500MB $ 9.99 
</t>
  </si>
  <si>
    <t>RECARGA HSPA PLUS CTRL 100MB</t>
  </si>
  <si>
    <t>2,99+ imp</t>
  </si>
  <si>
    <t>2,99+imp</t>
  </si>
  <si>
    <t>de acuerdo al plan principal</t>
  </si>
  <si>
    <t>RECARGA HSPA PLUS CTRL 200MB</t>
  </si>
  <si>
    <t>4,99+imp</t>
  </si>
  <si>
    <t>RECARGA HSPA PLUS CTRL 500MB</t>
  </si>
  <si>
    <t>9,99+imp</t>
  </si>
  <si>
    <t xml:space="preserve">No </t>
  </si>
  <si>
    <t xml:space="preserve">PLAN BANDA ANCHA SERVIDOR PÚBLICO HSPA PLUS </t>
  </si>
  <si>
    <t xml:space="preserve">• Disponibilidad para Contratar: Un  solo plan de Internet Móvil HSPA PLUS por Servidor Público
• Una vez terminado el saldo de MB el empleado podrá recargar a través de cualquier medio físico o electrónico para continuar navegando 
• Costo del MB adicional $0.05 más impuestos
• Forma de Pago: Débito Automático
• El valor del Equipo puede ser diferido con intereses en la factura cíclica de acuerdo a las condiciones actuales de CNT EP
Los Paquetes de Datos Servidor Público permitirán brindar una duplicación o mayor cantidad de Megas HSPA+ de 1000MB, 1400MB , 2000MB y 3000MB
</t>
  </si>
  <si>
    <t xml:space="preserve">PLAN BANDA ANCHA SERVIDOR PUBLICO HSPA PLUS </t>
  </si>
  <si>
    <t xml:space="preserve">no </t>
  </si>
  <si>
    <t>FORMATO RT-PR-01: PLANES MÓVILES</t>
  </si>
  <si>
    <t>Nombre deL Plan Tairario:</t>
  </si>
  <si>
    <t xml:space="preserve">CONDICIONES :
Aplica a clientes Prepago TARIFA DIFERENCIADA con tecnología  CDMA, GSM, 3,5 G. HSPA PLUS
Aplica  a  Recargas desde $6 en adelante 
El bono entregado, será distribuido de la siguiente manera:
 50%   para llamadas On Net (CNT fijo y móvil) 
 50%  para llamadas Off Net,  (llamadas locales  a otras Operadoras Fijos y móviles nacionales) 
La promoción  3x1 no es compatible con ninguna otra promoción vigente 
El bono promocional sirve solo para servicios de voz,  no  para la contratación de ningún servicio adicional ni envío de mensajes de texto o mensajes multimedia.
</t>
  </si>
  <si>
    <t>TRIPLICA TUS RECARGAS</t>
  </si>
  <si>
    <t xml:space="preserve">no aplica corresponde únicamente a triplicidad de recargas </t>
  </si>
  <si>
    <t>Promoción Paquete Special de Datos Prepago  5 MB</t>
  </si>
  <si>
    <t xml:space="preserve">• Al contratar el paquete special de datos prepago de 5 MB, se entregan 20 MB adicionales como promoción. Precio del paquete: $0,99 + impuestos. Esta promoción de los 20MB no tendrá roll over, sin embargo los 5MB que tiene el paquete si mantiene la característica de roll over. Primero consume el paquete de promoción y luego el paquete de MB contratado.  
• Este paquete se lo puede activar más de una vez al mes, y una vez de manera diaria.
• Aplica únicamente para navegación desde el teléfono celular.
• En cuanto al consumo de MB bajo demanda en tecnología GSM, 3.5G el MB bajo demanda es de $0.99+imp y HSPA+ $0.20 HSPA+ imp.
</t>
  </si>
  <si>
    <t>Promoción Paquete Special de Datos Prepago 5 MB: Consiste que al contratar el paquete de datos prepago de 5 MB vigente comercialmente, se entregan 20 MB adicionales como promoción. Los 5 MB del paquete original poseen rollover y los 20 MB promocionales tienen una vigencia de 30 días.</t>
  </si>
  <si>
    <t>1215 – INT3G CTRL/PPAY 0.99 / 1428 – DATOS GSM 0.99 PPAY / 1429 – INT3G 0.99 PPAY</t>
  </si>
  <si>
    <t>5MB de paquete original + 20 MB adicionales</t>
  </si>
  <si>
    <t>GSM y 3.5 G: $0,99 + imp. / HSPA PLUS: $0,20 + imp.</t>
  </si>
  <si>
    <t>FORMATO RT-PR-01: CONCURSO</t>
  </si>
  <si>
    <t>OTECEL S.A.</t>
  </si>
  <si>
    <t>Oferta Chip Prepago</t>
  </si>
  <si>
    <t>La promoción Oferta Chip Prepago incluye $3 de recarga.</t>
  </si>
  <si>
    <t>No aplica para transferencia de pospago a prepago
Las recargas realizadas con tarjetas físicas o transferencias de tiempo, no serán consideradas como recargas para otorgar el beneficio.</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</si>
  <si>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1.5x1 (50% adicional a lo recargado), 2x1 (100% adicional a lo recargado), 3x1 (200% adicional a lo recargado), 4x1 (300% adicional a lo recargado) y 5x1 (400%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que contenga: 30 min, 100 sms ó 30 MB, se recibirá tras la recarga y será entregado en forma de paquetes de 30 minutos onnet, 100 sms onnet y 30 MB de navegación, mismos que se irán descontando conforme el cliente los consuma,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</si>
  <si>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Fecha de vigencia :</t>
  </si>
  <si>
    <t>Tarifas Roaming Prepago</t>
  </si>
  <si>
    <t>• Tarifa Resto de Países: El valor de llamadas entrantes y salientes es de $1.50 + iva por minuto, esta tarifa aplica con operadoras de países con los que existe un convenio de acuerdo a cobertura publicada en www.movistar.com.
• Tarifa con Operador Movistar Colombia: Si el cliente está en Colombia, puede realizar y recibir llamadas con Ecuador a un valor de $0.75 + iva por minuto. Esta tarifa aplica únicamente si el cliente se conecta al operador de Movistar en Colombia. 
• El valor por SMS enviado es $0.30 (SMS recibido no tiene costo). La tarifa del SMS enviado aplica para cada mensaje de texto enviado.
• Valores de las llamadas calculadas por minutos, las llamadas se cobran por segundo consumido.
• Todos los consumos en Roaming Prepago (llamadas entrantes, llamadas salientes, SMS (mensajes de texto) enviado o salientes serán descontados en línea solamente del saldo principal.</t>
  </si>
  <si>
    <t>Tarifa Servicio Roaming Prepago</t>
  </si>
  <si>
    <t>B40</t>
  </si>
  <si>
    <t>No incluye impuesto</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</si>
  <si>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15 dias  (360 horas) desde su activación, es decir en caso de activar el paquete a las 10:00 horas, el mismo durará hasta las 09:59:59 del día siguiente.
• Precio Final del paquete $49.99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</si>
  <si>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30 dias  (720 horas) desde su activación, es decir en caso de activar el paquete a las 10:00 horas, el mismo durará hasta las 09:59:59 del día siguiente.
• Precio Final del paquete $89.99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</si>
  <si>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PAQUETES VIDEOLLAMADA </t>
  </si>
  <si>
    <t xml:space="preserve">Paquetes de Video Llamada aplican para planes personales abiertos y corporativos Bulk y No Bulk abiertos.
Una vez consumidos los minutos del paquete contratado de Video Llamada, aplica tarifa de $0,20+IMP por minuto Video Llamada Adicional.
En planes personales,  corporativos controlados la tarifa de Video Llamada se facturará por evento.
Tarifa por evento o adicional de Video Llamada es de $0,20 +IMP para planes Autocontrol y Tarifarios.
Servicio Video Llamada aplica tarifa Mas Familia y Mas Amigos de $0,04+IMP en planes Postpago. 
Video Llamada aplica entre números CLARO con el servicio activo y con equipos que soporten el servicio.
</t>
  </si>
  <si>
    <t>Serv Videllamada 20 minutos corp</t>
  </si>
  <si>
    <t>TAR-1051</t>
  </si>
  <si>
    <t>Minutos VideoLlamada</t>
  </si>
  <si>
    <t>20 min</t>
  </si>
  <si>
    <t>Serv Videllamada 15 minutos per</t>
  </si>
  <si>
    <t>TAR-1052</t>
  </si>
  <si>
    <t>15 min</t>
  </si>
  <si>
    <t>Serv Videllamada 20 minutos bulk</t>
  </si>
  <si>
    <t>TAR-1053</t>
  </si>
  <si>
    <t>Serv Videllamada 40 min</t>
  </si>
  <si>
    <t>TAR-1134</t>
  </si>
  <si>
    <t>40 min</t>
  </si>
  <si>
    <t>Serv Videllamada 45 min</t>
  </si>
  <si>
    <t>TAR-1135</t>
  </si>
  <si>
    <t>45 min</t>
  </si>
  <si>
    <t>Serv Videllamada 60 min</t>
  </si>
  <si>
    <t>TAR-1136</t>
  </si>
  <si>
    <t>60 min</t>
  </si>
  <si>
    <t>Serv Videllamada 90 min</t>
  </si>
  <si>
    <t>TAR-1137</t>
  </si>
  <si>
    <t>90 min</t>
  </si>
  <si>
    <t>Serv Videllamada 45 min bulk</t>
  </si>
  <si>
    <t>TAR-1138</t>
  </si>
  <si>
    <t>Serv Videllamada 90 min bulk</t>
  </si>
  <si>
    <t>TAR-1139</t>
  </si>
  <si>
    <t>No aplican cargos por interconexion</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</si>
  <si>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7 dias  (168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</si>
  <si>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Descripción: 
 -  Paquete Redes Sociales y  Whatsapp ilimitado. Precio $14.99 + iva. Precio final del paquete: US$16.78 dólar. Megabytes incluidos:  ILIMITADO.  Navegacion adicional a un costo final de  $0.112 por MB o a $0.56 por evento. Vigencia: 24 horas.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USD$ 0.50+IVA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</si>
  <si>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Descripción: 
 -  Paquete Whatsapp ilimitado. Precio $9.99 + iva. Precio final del paquete: US$11.18 dólar. Megabytes incluidos:  ILIMITADO. Navegación adicional a un costo final de  $0.112 por MB o a $0.56 por evento.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</si>
  <si>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Aplica para todas las activaciones (altas y portabilidades).
Se acreditará $ 3,00 adicionales de recarga con la primera recarga que se realice
Los $ 3,00 adicionales podrán ser utilizados en cualquier serviico (SMS, contenidos, datos, voz).
La tarifa que aplique los $3 de recarga estará conforme al plan contratado por el abonado.
Los $ 3,00 adicionales no tiene vigencia y se entregarán solo si el cliente ha realizado una recarga única (no acumulada) de $ 3.00 o más.
Aplica en una sola ocasión y en el momento que el cliente cumpla con la condición de recarga.
Esta recarga se acumulará con las recargas que el cliente tuviera.</t>
  </si>
  <si>
    <t>FORMATO RT-PR-01: OFERTA</t>
  </si>
  <si>
    <t xml:space="preserve">Aplica a  las recargas a partir de $3  físicas ó electrónicas disponibles a través de cualquier medio de recarga.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</si>
  <si>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DUPLICA TUS RECARGAS EXCLUSIVO PARA DIFARE (PHARMACYS Y CRUZ AZUL) </t>
  </si>
  <si>
    <t xml:space="preserve">PAQUETES DE MEGAS PREPAGO HSPA+ </t>
  </si>
  <si>
    <t>Paquetes tipo  prepago 
Las recargas  no tienen tiempo de vigencia  
Tiene rollover de megas es decir si no ocupa el mes contratado se acumula para el siguiente mes 
La activación de los paquetes se realizaran a través del *611, siempre y cuando el cliente disponga del saldo disponible para el paquete que solicite. 
Aplica para planes Banda Ancha Móvil prepago y pospago 
Una vez terminado el paquete puede seguir navegando on demand a $0,20 ctvs las impuestos el mega adicional.
En Prepago se descuenta del saldo activo que el cliente tenga disponible, y en pospago puede adquirir el paquete con cargo a la factura</t>
  </si>
  <si>
    <t xml:space="preserve">Internet Prepago/Controlado CNT 3 HSPA+
</t>
  </si>
  <si>
    <t>Internet Prepago/Controlado CNT 10 HSPA+</t>
  </si>
  <si>
    <t>Internet Prepago/Controlado CNT 6 HSPA+</t>
  </si>
  <si>
    <t>No aqplica</t>
  </si>
  <si>
    <t>Tarifa ya incluye impuestos</t>
  </si>
  <si>
    <t>Paquetes Datos 1,3,7,15 y 30 Días con Cargo a Factura y a Recarga</t>
  </si>
  <si>
    <t>- Los abonados individuales con paquete de datos comercial recurrente a ciclo, podrán contratar un paquete no recurrente de 1,3,7,15 y 30 días con cargo a la recarga las veces que desee.
- Los abonados individuales con paquete de datos comercial recurrente a ciclo, podrán contratar un paquete no recurrente de 1,3 y 7 días con cargo a la factura, por un máximo de 5 paquetes y/o $35.00 como adicional a su factura por ciclo de facturación.
- Los abonados empresariales podrán contratar un paquete no recurrente de 1,3,7,15 y 30 días con cargo a la recarga las veces que desee.
- Paquetes de 3,7,15 y 30 días incluyen sms para todas las operadoras móviles nacionales.  Número de sms varía por paquete.
- Se detalla en Anexo 1 la vigencia de los paquetes.
- Aplica únicamente para abonados con planes que se detallan en Anexo 2.</t>
  </si>
  <si>
    <t>BLACKBERRY FACTURA 7d $6.25</t>
  </si>
  <si>
    <t>S96</t>
  </si>
  <si>
    <t>PAQUETE INTERNET FACTURA 7d $6.25</t>
  </si>
  <si>
    <t>S97</t>
  </si>
  <si>
    <t>BLACKBERRY FACTURA 3d $2.68</t>
  </si>
  <si>
    <t>T00</t>
  </si>
  <si>
    <t>PAQUETE INTERNET FACTURA 3d $2.68</t>
  </si>
  <si>
    <t>T01</t>
  </si>
  <si>
    <t>BLACKBERRY FACTURA 1d $0.89</t>
  </si>
  <si>
    <t>S98</t>
  </si>
  <si>
    <t>PAQUETE INTERNET FACTURA 1d $0.89</t>
  </si>
  <si>
    <t>S99</t>
  </si>
  <si>
    <t>BLACKBERRY RECARGA 3d $2.68</t>
  </si>
  <si>
    <t>S93</t>
  </si>
  <si>
    <t>PAQUETE INTERNET RECARGA 3d $2.68</t>
  </si>
  <si>
    <t>S95</t>
  </si>
  <si>
    <t>BLACKBERRY RECARGA 7d $6.25</t>
  </si>
  <si>
    <t>S82</t>
  </si>
  <si>
    <t>PAQUETE INTERNET RECARGA 7d $6.25</t>
  </si>
  <si>
    <t>S88</t>
  </si>
  <si>
    <t>BLACKBERRY RECARGA 15d $13.39</t>
  </si>
  <si>
    <t>S84</t>
  </si>
  <si>
    <t>PAQUETE INTERNET RECARGA 15d $13.39</t>
  </si>
  <si>
    <t>S89</t>
  </si>
  <si>
    <t>BLACKBERRY RECARGA 30d $17.86</t>
  </si>
  <si>
    <t>S86</t>
  </si>
  <si>
    <t>PAQUETE INTERNET RECARGA 30d $17.86</t>
  </si>
  <si>
    <t>S90</t>
  </si>
  <si>
    <t>BLACKBERRY RECARGA 1d $0.89</t>
  </si>
  <si>
    <t>S91</t>
  </si>
  <si>
    <t>PAQUETE INTERNET RECARGA 1d $0.89</t>
  </si>
  <si>
    <t>S92</t>
  </si>
  <si>
    <t>Paquete Facebook, Whatsapp y SMS todo destino ilimitado $5+iva</t>
  </si>
  <si>
    <t>Todos los clientes con Planes de voz o Planes Smart con un componente de datos activo desde $9,99+iva podrán activar el paquete de Facebook, Whatsapp y SMS todo destino ilimitado de $5+iva.
* Los Megas del Paquete de “WhatsApp, Facebook  y SMS” son válidos únicamente para uso de la aplicación y contenido oficial de WhatsApp y Facebook en dispositivos móviles.
* Los Megas y SMS del Paquete “WhatsApp, Facebook  y SMS” son ilimitados.
* Este paquete podrá ser activado por clientes con Planes de voz o Planes Smart (Planes Contenidos en el Anexo 1), que tengan activo un componente de datos (no promocional) desde $9,99.
* Paquetes recurrentes al cliclo de facturación del abonado.
* Los MB y SMS se acreditan de forma mensual en el ciclo de facturación sin acumulación de remanentes.</t>
  </si>
  <si>
    <t xml:space="preserve">PAQUETE WA FB SMS HIB $5.00 </t>
  </si>
  <si>
    <t>T08</t>
  </si>
  <si>
    <t xml:space="preserve">PAQUETE WA FB SMS ATL $5.00 </t>
  </si>
  <si>
    <t>T09</t>
  </si>
  <si>
    <t>SERVICIO FAMILIA</t>
  </si>
  <si>
    <t>Servicio Noches Gratis $10</t>
  </si>
  <si>
    <t>- Servicio Noches gratis para llamadas On Net (movistar a movistar) desde las 22:00 hasta las 07:00 de todos los días, por un valor de $10,00 más IVA mensuales (recurrente) prorrateables.
- Servicio disponible de contratación para personas naturales o jurídicas que posean uno de los planes detallados en el Anexo 1.</t>
  </si>
  <si>
    <t>NOCHES GRATIS ATL $10</t>
  </si>
  <si>
    <t>S57</t>
  </si>
  <si>
    <t>ilimitado en horario de 22:00 a 07:00</t>
  </si>
  <si>
    <t>NOCHES GRATIS HIB $10</t>
  </si>
  <si>
    <t>S58</t>
  </si>
  <si>
    <r>
      <t xml:space="preserve">Precio: $ 0,40 más impuestos con frecuencia de cobro en suscripción (recurrente) $0,40 más impuestos por BONO en caso de que el cliente lo solicite.
</t>
    </r>
    <r>
      <rPr>
        <u/>
        <sz val="10"/>
        <color theme="1"/>
        <rFont val="Arial"/>
        <family val="2"/>
      </rPr>
      <t>EL cobro se realizará:</t>
    </r>
    <r>
      <rPr>
        <sz val="10"/>
        <color theme="1"/>
        <rFont val="Arial"/>
        <family val="2"/>
      </rPr>
      <t xml:space="preserve">
* Clientes prepago, se descontará de su saldo disponible, siempre y cuando la recarga sea de un valor mayor al precio de la suscripción o bono.
* Clientes pospago, se descontará del saldo de recargas siempre u cuando la recarga sea de un calor mayor al precio de la suscrpción o bono (no se descuenta de su tarifa básica).
En caso de que el cliente no disponga de salo no se realizará ningún descuento hasta que el cliente recargue, en ese caso se descontará únicamente el valor por día, es decir, $0,40 más impuesto, no se acumula el cobro diario.
</t>
    </r>
    <r>
      <rPr>
        <u/>
        <sz val="10"/>
        <color theme="1"/>
        <rFont val="Arial"/>
        <family val="2"/>
      </rPr>
      <t>Descripción</t>
    </r>
    <r>
      <rPr>
        <sz val="10"/>
        <color theme="1"/>
        <rFont val="Arial"/>
        <family val="2"/>
      </rPr>
      <t xml:space="preserve">:
Es un club de SMS premium, el cual esta enfocado a una dinámica de juego acumulando KM por los cobros efectivos realizados a los clientes, estos KM les permitirá llegar a diferentes etapas para participar por los premios.
* 4 Smart TV, WWIFI, full HD de 50 canales Samsumg
* Un Tour a Rio de Janeiro para 2 personas del 24 de junio de 2014 al 27 de junio de 2014 con entradas al  partido Ecuador vs Francia.
</t>
    </r>
    <r>
      <rPr>
        <u/>
        <sz val="10"/>
        <color theme="1"/>
        <rFont val="Arial"/>
        <family val="2"/>
      </rPr>
      <t xml:space="preserve">MECÁNICA:
</t>
    </r>
    <r>
      <rPr>
        <sz val="10"/>
        <color theme="1"/>
        <rFont val="Arial"/>
        <family val="2"/>
      </rPr>
      <t>El cliente puede suscribirse a través de:
* SMS: Enviando una palabra al código corto 229.
* WEB: ingresando en la página www.movistar.com.ec y registrando su número celular el cliente recibirá una clave en su celular para reingresarla en la web.
El cliente puede dejar en cualquier momento el CLub para lo cual debe enviar SALIR  al código  corto 229, en mensaje enviado no tiene costo.
Cada cobro efectivo al cliente se le entregará una cantidad de 200 KM que le permitirán acumularlos para ganar cada una de la etapas.
*</t>
    </r>
    <r>
      <rPr>
        <u/>
        <sz val="10"/>
        <color theme="1"/>
        <rFont val="Arial"/>
        <family val="2"/>
      </rPr>
      <t xml:space="preserve">Condiciones Reto Movistar:
</t>
    </r>
    <r>
      <rPr>
        <sz val="10"/>
        <color theme="1"/>
        <rFont val="Arial"/>
        <family val="2"/>
      </rPr>
      <t xml:space="preserve">* Válido en todo el territorio nacional
*Participan las líneas que se suscriban al Reto Movistar que s encuentran activas y no registren mora, fraude o suspensión.
*La línea debe permanecer activa hasta la finalización del concurso.
*Aplica para personas naturales y jurídicas residentes en el Ecuador:
*Podrán participar únicamente los mayores de 18 años o el menor que tenga la autorización explícita y por escrito de sus padres.
* Podrán participar únicamente planes comerciales y aquellas líneas que tengan activo el componente de SMS premium.
* No podrán participar colaboradores de OTECEL y sus familiares hasta segundo grado de consanguineidad y segundo de afinifas, es decir, Padres, Hijos, Cónyugues y Suegros, Yernosm Nueras
* Las bases del concurso y los ganadores serán publicadas en www.movistar .com.ec.
</t>
    </r>
    <r>
      <rPr>
        <u/>
        <sz val="10"/>
        <color theme="1"/>
        <rFont val="Arial"/>
        <family val="2"/>
      </rPr>
      <t>Beneficios:</t>
    </r>
    <r>
      <rPr>
        <sz val="10"/>
        <color theme="1"/>
        <rFont val="Arial"/>
        <family val="2"/>
      </rPr>
      <t xml:space="preserve">
Recargas: valor $0,25
No tiene vigencia, Puede se utilizado en cualquier servicio. La tarifa que aplica es a la del plan contratado por el cliente.
Paquet SMS. 10 SMS, No tienen vigencia, In NET.</t>
    </r>
  </si>
  <si>
    <t>Retro Movistar</t>
  </si>
  <si>
    <t>SERVICIO VIDEOLLAMADA EVENTO</t>
  </si>
  <si>
    <t xml:space="preserve">En líneas prepago la tarifa de Video Llamada se facturará por evento.
Tarifa por evento de Video Llamada es de $0,35 +IMP para Prepago.
Servicio Video Llamada aplica tarifa Mas Familia y Mas Amigos de $0,20+IMP en Prepago. 
Video Llamada aplica entre números CLARO con el servicio activo y con equipos que soporten el servicio.
</t>
  </si>
  <si>
    <t>SERVICIO VIDEO LLAMADA EVENTO</t>
  </si>
  <si>
    <t>MINUTO VIDEO LLAMADA</t>
  </si>
  <si>
    <t>1 MINUTO</t>
  </si>
  <si>
    <t>SERVICIO VIDEO LLAMADA MAS FAMILIA Y MAS AMIGOS EVENTO</t>
  </si>
  <si>
    <t>Mega por evento</t>
  </si>
  <si>
    <t>MEGA ADICIONAL</t>
  </si>
  <si>
    <t>MEGA</t>
  </si>
  <si>
    <t>Tarifa Mega por Evento PPA</t>
  </si>
  <si>
    <t xml:space="preserve">*A partir del 20 de Junio del 2014 los megabytes por evento en el segmento prepago tendrán un precio de: $ 0.40 + IVA. Precio final US$ 0.448. 
*Se considera navegación por evento en prepago cuando el cliente/Abonado no tiene paquetes de datos activo ó cuando no cuente con saldo de megas en su paquete de datos contratado, por lo que su consumo de navegación se va descontando directamente de su saldo en dolares disponible. 
*La navegación realizada fuera de los paquetes de servicios (facebook, twitter, whatssapp) aplicará la tarifa por evento antes mencionada.
*Aplican lineas actuales y nuevas.
*Nueva tarifa aplica en navegación local. No aplica roaming. 
 </t>
  </si>
  <si>
    <t>Si</t>
  </si>
  <si>
    <t>Tarifa Mega por Evento Postpago</t>
  </si>
  <si>
    <t xml:space="preserve">*A partir del 20 de Junio del 2014 los megabytes por evento en el segmento postpago tendrán un precio de: $ 0.40 + IVA. Precio final US$ 0.448. 
*Se considera navegación por evento cuando el cliente/Abonado no tiene contratado un paquete de datos, por lo que su consumo de navegación se va descontando directamente de su saldo en dolares disponible en el caso de planes controlados, o cargado a la factura en caso de planes abiertos.
**La navegación realizada fuera de los paquetes de servicios (facebook, twitter, whatssapp) aplicará la tarifa por evento antes mencionada.
*Aplican lineas postpago autocontrol y tarifario. *Aplican planes nuevos y actuales.
*Nueva tarifa aplica en navegación local. No aplica roaming. 
Consideraciones Pospago:
• Las tarifas aplican únicamente para clientes que no tienen contratado un plan de datos y acceden  a datos “por evento”. 
• En caso de clientes postpago con plan de datos contratado, el valor del megabyte adicional es de $0,10+IVA, precio final $0,112. 
 </t>
  </si>
  <si>
    <t>$0,448</t>
  </si>
  <si>
    <t xml:space="preserve">PLANES IDEAL FLEX </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</si>
  <si>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t>
  </si>
  <si>
    <t>PLAN FLEX 18 CONTROL BB 300 MB</t>
  </si>
  <si>
    <t>BP-4977</t>
  </si>
  <si>
    <t>300</t>
  </si>
  <si>
    <t>PLAN FLEX 18 CONTROL 300 MB</t>
  </si>
  <si>
    <t>BP-4980</t>
  </si>
  <si>
    <t>PLAN FLEX 20 CONTROL BB 300 MB</t>
  </si>
  <si>
    <t>BP-4981</t>
  </si>
  <si>
    <t>PLAN FLEX 20 CONTROL 300 MB</t>
  </si>
  <si>
    <t>BP-4982</t>
  </si>
  <si>
    <t>PLAN FLEX 22 CONTROL BB 300 MB</t>
  </si>
  <si>
    <t>BP-4983</t>
  </si>
  <si>
    <t>PLAN FLEX 22 CONTROL 300 MB</t>
  </si>
  <si>
    <t>BP-4984</t>
  </si>
  <si>
    <t>PLAN FLEX 30 CONTROL BB 1000 MB</t>
  </si>
  <si>
    <t>BP-4985</t>
  </si>
  <si>
    <t>1000</t>
  </si>
  <si>
    <t>PLAN FLEX 30 CONTROL 1000 MB</t>
  </si>
  <si>
    <t>BP-4986</t>
  </si>
  <si>
    <t>PLAN FLEX 34 CONTROL BB 1000 MB</t>
  </si>
  <si>
    <t>BP-4987</t>
  </si>
  <si>
    <t>PLAN FLEX 34 CONTROL 1000 MB</t>
  </si>
  <si>
    <t>BP-4988</t>
  </si>
  <si>
    <t>PLAN FLEX 39 CONTROL BB 1000 MB</t>
  </si>
  <si>
    <t>BP-4991</t>
  </si>
  <si>
    <t>PLAN FLEX 39 CONTROL 1000 MB</t>
  </si>
  <si>
    <t>BP-4992</t>
  </si>
  <si>
    <t>PLAN FLEX 49 CONTROL BB 1000 MB</t>
  </si>
  <si>
    <t>BP-4993</t>
  </si>
  <si>
    <t>PLAN FLEX 49 CONTROL 1000 MB</t>
  </si>
  <si>
    <t>BP-4994</t>
  </si>
  <si>
    <t>PLAN FLEX 59 CONTROL BB 1000 MB</t>
  </si>
  <si>
    <t>BP-4995</t>
  </si>
  <si>
    <t>PLAN FLEX 59 CONTROL 1000 MB</t>
  </si>
  <si>
    <t>BP-4996</t>
  </si>
  <si>
    <t>PLAN FLEX 69 CONTROL BB 1000 MB</t>
  </si>
  <si>
    <t>BP-4998</t>
  </si>
  <si>
    <t>PLAN FLEX 69 CONTROL 1000 MB</t>
  </si>
  <si>
    <t>BP-4999</t>
  </si>
  <si>
    <t>PLAN FLEX 79 CONTROL 2000 MB</t>
  </si>
  <si>
    <t>BP-5000</t>
  </si>
  <si>
    <t>2000</t>
  </si>
  <si>
    <t>PAQUETE FLEX 200 MB</t>
  </si>
  <si>
    <t>PLAN FLEX 79 CONTROL BB 1000 MB</t>
  </si>
  <si>
    <t>BP-5001</t>
  </si>
  <si>
    <t>PLAN FLEX 79 CONTROL 1000 MB</t>
  </si>
  <si>
    <t>BP-5002</t>
  </si>
  <si>
    <t>PLAN FLEX 99 CONTROL 3000 MB</t>
  </si>
  <si>
    <t>BP-5003</t>
  </si>
  <si>
    <t>3000</t>
  </si>
  <si>
    <t>PAQUETE FLEX 300 MB</t>
  </si>
  <si>
    <t>PLAN FLEX 99 CONTROL BB 1000 MB</t>
  </si>
  <si>
    <t>BP-5004</t>
  </si>
  <si>
    <t>PLAN FLEX 99 CONTROL 1000 MB</t>
  </si>
  <si>
    <t>BP-5005</t>
  </si>
  <si>
    <t>PLAN FLEX 150 CONTROL 3000 MB</t>
  </si>
  <si>
    <t>BP-5006</t>
  </si>
  <si>
    <t>PLAN FLEX 22 ABIERTO BB 300 MB</t>
  </si>
  <si>
    <t>BP-5007</t>
  </si>
  <si>
    <t>PLAN FLEX 22 ABIERTO 300 MB</t>
  </si>
  <si>
    <t>BP-5008</t>
  </si>
  <si>
    <t>BP-5009</t>
  </si>
  <si>
    <t>BP-5010</t>
  </si>
  <si>
    <t>PLAN FLEX 30 ABIERTO BB 1000 MB</t>
  </si>
  <si>
    <t>BP-5011</t>
  </si>
  <si>
    <t>PLAN FLEX 30 ABIERTO 1000 MB</t>
  </si>
  <si>
    <t>BP-5012</t>
  </si>
  <si>
    <t>PLAN FLEX 34 ABIERTO BB 1000 MB</t>
  </si>
  <si>
    <t>BP-5013</t>
  </si>
  <si>
    <t>PLAN FLEX 34 ABIERTO 1000 MB</t>
  </si>
  <si>
    <t>BP-5014</t>
  </si>
  <si>
    <t>PLAN FLEX 39 ABIERTO BB 1000 MB</t>
  </si>
  <si>
    <t>BP-5015</t>
  </si>
  <si>
    <t>PLAN FLEX 39 ABIERTO 1000 MB</t>
  </si>
  <si>
    <t>BP-5016</t>
  </si>
  <si>
    <t>PLAN FLEX 49 ABIERTO BB 1000 MB</t>
  </si>
  <si>
    <t>BP-5017</t>
  </si>
  <si>
    <t>PLAN FLEX 49 ABIERTO 1000 MB</t>
  </si>
  <si>
    <t>BP-5018</t>
  </si>
  <si>
    <t>PLAN FLEX 59 ABIERTO BB 1000 MB</t>
  </si>
  <si>
    <t>BP-5019</t>
  </si>
  <si>
    <t>PLAN FLEX 59 ABIERTO 1000 MB</t>
  </si>
  <si>
    <t>BP-5020</t>
  </si>
  <si>
    <t>PLAN FLEX 69 ABIERTO BB 1000 MB</t>
  </si>
  <si>
    <t>BP-5021</t>
  </si>
  <si>
    <t>PLAN FLEX 69 ABIERTO 1000 MB</t>
  </si>
  <si>
    <t>BP-5022</t>
  </si>
  <si>
    <t>PLAN FLEX 79 ABIERTO 2000 MB</t>
  </si>
  <si>
    <t>BP-5023</t>
  </si>
  <si>
    <t>PLAN FLEX 79 ABIERTO BB 1000 MB</t>
  </si>
  <si>
    <t>BP-5024</t>
  </si>
  <si>
    <t>PLAN FLEX 79 ABIERTO 1000 MB</t>
  </si>
  <si>
    <t>BP-5025</t>
  </si>
  <si>
    <t>PLAN FLEX 99 ABIERTO 3000 MB</t>
  </si>
  <si>
    <t>BP-5026</t>
  </si>
  <si>
    <t>PLAN FLEX 99 ABIERTO BB 1000 MB</t>
  </si>
  <si>
    <t>BP-5027</t>
  </si>
  <si>
    <t>PLAN FLEX 99 ABIERTO 1000 MB</t>
  </si>
  <si>
    <t>BP-5028</t>
  </si>
  <si>
    <t>PLAN FLEX 150 ABIERTO 3000 MB</t>
  </si>
  <si>
    <t>BP-5029</t>
  </si>
  <si>
    <t>2 x 1 Para clientes con tarifa Prepago</t>
  </si>
  <si>
    <t>AMIGO CHIP CON  WHATSAPP ILIMITADO</t>
  </si>
  <si>
    <t>WHATSAPP ILIMITADO POR 7 DÍAS</t>
  </si>
  <si>
    <t>Servicio Ideas Sync</t>
  </si>
  <si>
    <t>Costo del servicio:</t>
  </si>
  <si>
    <t>Gratuito</t>
  </si>
  <si>
    <t>Descripción: 
1. Disponible para usuarios Claro Móvil  (CONECEL S.A.).
2.  Página para visualización www.ideasclaro.com.ec.
3.  Válido para usuarios Claro Móvil (todos los planes de voz prepago y pospago; planes  BAM, Tablet). Con capacidad de recibir mensajes de Texto)
3.  Usuarios con Bloqueo de Servicios Premiun no podrán contratar el servicio.
4.  Servicio gratuito con capacidad de 5GB de almacenamiento para el cliente Claro.  
5.  Navegación en internet realizada desde la línea Claro Móvil no tendrá costo para la carga y descarga en Ideas Sync
 6. Con Ideas Sync el cliente podrá respaldar, sincronizar, recuparar y compartir archivos.
 7. Para contratar el servicio se requiere de un equipo Operativo Androit 2,2 + / Iphone 4,6+.
 8. Aplicativos para Smarthones con Sistema Operativo 2,2+/ Iphone 4,6+
 9. Por recomendar Ideas Sync a 4 amigos y acticen el servicio el cliente Claro recibe 1GB adicional de almacenamiento.
10. Para inactivación del servicio, el usuario deberá realizarlo en www.ideassync.com.ec o enviando un SMS con la palabra BAJA al Número Corto 6883.
11.  Más información www.clarovideo.com.ec
12.  El servicio estará disponible desde el 04 de Febrero del 2014</t>
  </si>
  <si>
    <t xml:space="preserve">El cliente que se porte a CONECEL a través de un Amigo Chip con la oferta comercial vigente,  recibirá promoción de portabilidad por doce meses consecutivos a partir de la activación. Plan Prepago Portabilidad: Recibirá 12 cuotas mensuales de $10 para hablar, 10 megas para navegar y 100 mensajes escritos a operadoras móviles. Plazo del plan: 12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</si>
  <si>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SMS incluyen cargos de interconexión </t>
  </si>
  <si>
    <t>PAQUETE 40 MINUTOS MULTIDESTINO</t>
  </si>
  <si>
    <t>Paquete 40 minutos multidestino, aplica para planes Tablet Voz controlados con servicio de llamadas salientes habilitado. 
Paquete 40 minutos multidestino, permite realizar llamadas a números locales: Claro, Fijos,CNT y Movistar a una tarifa por minuto de $0,15+IMP
Una vez consumidos los minutos del paquete contratado se aplicaran las tarifas configuradas en el plan.
Vigencia del paquete 30 días. No posee recurrencia.
Una vez culminada la vigencia del paquete contratado, el cliente podrá realizar una nueva activación.
Paquete no prorrateable.
Paquete no aplica tarifa de minuto preferencial por servicio Mas Familia &amp; mas Amigos, ni Mejor Amigo.</t>
  </si>
  <si>
    <t>AUT-578</t>
  </si>
  <si>
    <t>HASTA 40 MINUTOS</t>
  </si>
  <si>
    <t>PAQUETES DE DATOS ADICIONALES BAM</t>
  </si>
  <si>
    <t>Paquetes de Datos Adicionales BAM aplican para planes Banda Ancha Movil, Tablet, Netbook y Ipad  controlados. 
Una vez consumidos los megas del paquete contratado se aplicará tarifa de $0,10+IMP por mega Adicional.
Vigencia de paquete a corte de facturación. No poseen recurrencia.
Paquetes no prorrateables.</t>
  </si>
  <si>
    <t>Paquete Datos 100MB</t>
  </si>
  <si>
    <t>AUT-2760</t>
  </si>
  <si>
    <t>MEGAS</t>
  </si>
  <si>
    <t>Paquete Datos 200MB</t>
  </si>
  <si>
    <t>AUT-2519</t>
  </si>
  <si>
    <t>Paquete Datos 300MB</t>
  </si>
  <si>
    <t>AUT-2761</t>
  </si>
  <si>
    <t>Paquete Datos 500MB</t>
  </si>
  <si>
    <t>AUT-2762</t>
  </si>
  <si>
    <t>Paquete Datos 1000MB</t>
  </si>
  <si>
    <t>AUT-2763</t>
  </si>
  <si>
    <t>Paquete Datos 2000MB</t>
  </si>
  <si>
    <t>AUT-2764</t>
  </si>
  <si>
    <t>Paquete Datos 3000MB</t>
  </si>
  <si>
    <t>AUT-2765</t>
  </si>
  <si>
    <t>Paquete Datos 5000MB</t>
  </si>
  <si>
    <t>AUT-2766</t>
  </si>
  <si>
    <t>PAQUETES DE DATOS ADICIONALES OFICINA MOVIL</t>
  </si>
  <si>
    <t>Paquetes de Datos Adicionales Oficina Movil aplican para planes personales abiertos y controlados. 
Una vez consumidos los megas del paquete contratado se aplicará tarifa de $0,10+IMP por mega Adicional.
Vigencia de paquete a corte de facturación. No poseen recurrencia.
Paquetes no prorrateables.</t>
  </si>
  <si>
    <t>AUT/TAR-2780</t>
  </si>
  <si>
    <t>AUT/TAR-2782</t>
  </si>
  <si>
    <t>AUT/TAR-2783</t>
  </si>
  <si>
    <t>AUT/TAR-2784</t>
  </si>
  <si>
    <t>AUT/TAR-2785</t>
  </si>
  <si>
    <t>PROMOCIÓN AMIGO KIT RECARGA 2X1, 30 MB Y 30 SMS</t>
  </si>
  <si>
    <t>Días Movistar  2x1 Duplícame</t>
  </si>
  <si>
    <t>Promoción Días Movistar  2x1 Duplícame</t>
  </si>
  <si>
    <t>Mini Paquete de Voz</t>
  </si>
  <si>
    <t xml:space="preserve">Beneficio: Paquete de 10 minutos para hablar con todas las operadoras fijas y móviles del país.  
Condiciones:
a) El precio final del paquete promocional es $0.50 centavos (incluido IVA)
b) La vigencia del paquete promocional es de 24 horas a partir de su activación o mientras se consuma los 10 minutos (lo primero que suceda).
c) La promoción aplica para clientes prepago que sean contactados vía SMS y notificados del beneficio creado para ellos durante el período de vigencia de la promoción y cuente con el saldo suficiente para comprar el paquete promocional.
d) El paquete promocional aplica para hablar con todas las operadoras fijas y móviles del país 
e) El paquete promocional es recontratable y acumulable.
f) El cliente que haya recibido notificación de la promoción, deberá enviar la palabra MINI al shortcode 333 para contratar el paquete promocional.
g) Finalizada la promoción, el cliente mantiene las condiciones originales del plan contratado.  </t>
  </si>
  <si>
    <t>Mini Paquete  de Voz</t>
  </si>
  <si>
    <t>MIN41</t>
  </si>
  <si>
    <t>Interconexión Nacional</t>
  </si>
  <si>
    <t>Incluye impuestos</t>
  </si>
  <si>
    <t>1.- El Canje de equipos usados válido únicamente para Clientes Movistar individuales pospago y prepago.
2.- El beneficio otorgado será un saldo promocional (ANEXO 2), cuya vigencia del saldo acreditado con y sin problemas cosméticos es de 30 días, y dependerá de la marca y modelo de equipo (ANEXO 1); la vigencia del saldo promocional acreditado por reciclaje es de 7 días y aplica para cualquier modelo de equipo. 
3.- La tarifa de voz que aplica el saldo promocional es la misma a la del plan contratado por el abonado.
4.- Aplica únicamente para llamadas de voz de Movistar a Movistar (ON-NET).
5.- El Canje por equipo recibido será válido en la línea que el Cliente decida “beneficiario”.
6.- El Canje de equipos usados aplica únicamente para marcas y modelos definidos:
Smartphones Gama Media: HUAWEI ASCEND Y300 ; LG L1 ll; NOKIA LUMIA 520; SAMSUNG GALAXY MUSIC S6010.
Smartphones Gama Alta:  SAMSUNG GALAXY ACE ; SAMSUNG GALAXY FAME 6810 ; LG L7 LG L7
Smartphones Gama Premium:  SAMSUNG GALAXY S4 BLANCO /NEGRO;  GALAXY S III MINI I8190 BLUE; SAMSUNG GALAXYSII I9100 BLANCO; NOKIA LUMIA 820 NOK LUM 820       
7.- El Canje de equipos usados aplica en los siguientes Centros de Atención a escala nacional. 
CAV América Avenida República S/N y Av América Esquina
CAV República Avenida República y la PraderaE7-16 
CAV Ambato Calle Sucre  Entre Calle Mera y Martínez No. 750
CAV Paseo San Francisco Av. Interoceánica y Francisco de Orellana, Centro Comercial Paseo San Francisco Local 171
CAV Quicentro Avenida 6 de Diciembre Naciones Unidas, Centro Comercial Quicentro Shopping Planta Alta Local 9No.P1-04
 CAV San Marino Avenida Francisco de Orellana S/N Y Avenida Plaza Dañin-CC. San Marino Shopping, Planta baja local 1 n 23No. 23
CAV Albán Borja Prolongación de Ilanes S/N y Avda. Carlos Julio Arosemena frente al CC Alban Borja
CAV Alborada Av. Rodolfo Baquerizo Nazur Benjamín Carrión Solar 14
CAV Induato Av 9 de Octubre 1300y Avenida Quito Esquina, Edificio induauto Esquina
CAV Cuenca Centro Bolivar  y Luis Cordero755
CAV Cuenca Avenida Remigio Crespo y Federico Proaño No. 294 
CAV La Prensa Flavio Alfaro N61-01 y avenida la prensa
Cybercell Mall del Sur DE LA CUADRA Y AVENIDA 25 DE JULIO. C.C. MALL DEL SUR, LOCAL # 27, LATERAL AL KFC
Movinet Manta Calle 13 Avenida 10 Junto a Heladería TOPSI
Durmarcell Esmeraldas Calle Mejia y Calle Bolívar Esquina
Cybercell Scala Km 12 ½ de la vía interoceanica, Cumbayá Centro Comercial Scala Local L104 Planta Baja
Vimotech  Loja Centro Jose Antonio Eguiguren entre Bolivar y Sucre
Movilex Machala 2 Avenida 25 de Junio y Guayas esquina
Norphone Ibarra Avenida Mariano Acosta No. 2147 yy Victor Gomez Jurado, Centro Comercial La Plaza Shopping Center locales No. 22 y 23
Valdiviezo Line La Malteria Latacunga Panamericana norte Km 1 y Marco Aurelio Subia Centro Comercial La Malteria Local L7 
Malena Posso Santo Domingo Av. Esmeraldas 107 y Av. Chone 107
Cybercell Laguna Mall Av. Mariano Costa S/N Av. Fray Vacas Galindo CC. Laguna Mall PB Local 133 entre local Marathon y Banco Pacífico
6.- El Cliente debe firmar los documentos correspondientes al momento del canje del equipo.</t>
  </si>
  <si>
    <t>Promoción Chat SMS Diario</t>
  </si>
  <si>
    <t>• Promoción Chat SMS Diario incluye hasta 5.000 SMS Todo Destino por un máximo de 24 horas.
• Cliente puede contratar un solo paquete en el mismo día.
• Paquete diario puede ser contratado por clientes que tienen activo otro paquete de SMS de oferta comercial vigente. Se consumirá primero el saldo del paquete diario y posteriormente el saldo de otros paquetes contratados.
• Los usuarios podrán acceder a esta bonificación por medio del envió de un SMS al shortcode 333 con el comando específico: SMS</t>
  </si>
  <si>
    <t>SMS DIARIO Prep $0.89</t>
  </si>
  <si>
    <t>Q62</t>
  </si>
  <si>
    <t>Sms Off net</t>
  </si>
  <si>
    <t>Promoción Recarga Asistida</t>
  </si>
  <si>
    <t xml:space="preserve">Promoción para Recargas Automáticas en Econofarm: Sana Sana, Farcomed: Fybeca, Oki Doki y Farmacias Victoria </t>
  </si>
  <si>
    <t xml:space="preserve">- La promoción entrega el 100% del monto de la recarga pagada, como saldo promocional para hablar a todos los Movistar y 20 SMS para mensajear a todas las operadoras móviles a nivel nacional. 
-Saldo promocional aplicable para recargas automáticas en Econofarm: Sana Sana, Farcomed: Fybeca, Oki Doki y Farmacias Victoria.
- Aplica para recargas a partir de 4 dólares incluido impuestos.
- Aplica solamente para clientes prepago y pospago controlado.
- El saldo promocional se descontará a la tarifa regular del plan prepago o pospago contratado por el cliente. 
- El saldo promocional se consume antes del saldo pagado. Una vez consumido el saldo promocional o superada la fecha de vigencia del mismo, se descontará del saldo pagado de la recarga según la tarifa regular contratada por el cliente 
- El saldo promocional podrá ser utilizado a partir de realizada la recarga. </t>
  </si>
  <si>
    <t xml:space="preserve">Promoción para Recargas Automáticas en Econofarm: Sana Sana, Farcomed :Fybeca, Oki Doki, Farmacias Victoria, promocion aplica para todo el pais </t>
  </si>
  <si>
    <t>- Habla ilimitadamente con los números registrados en tu SERVICIO FAMILIA por un valor de $10,00 más IVA mensuales prorrateables.
- Servicio Familia permite crear una comunidad donde el contratante (pospago controlado) es quien solicita y paga por el servicio y tiene hasta un máximo de cuatro líneas Movistar beneficiarias inscritas (prepago, pospago individual, pospago empresarial). Todos los miembros de la comunidad (contratante + 4 beneficiarios) pueden hablar ilimitadamente entre ellos.
- El servicio lo paga solamente quien contrata el servicio, es decir que no tiene costo para los otros usuarios que son incluidos en la comunidad del contratante.
- El cliente que contrate el servicio debe pagar su factura puntualmente para evitar suspensiones del servicio para su número y para los números inscritos en su comunidad.
- Servicio disponible de contratación para personas naturales o jurídicas que posean un plan controlado individual o empresarial.</t>
  </si>
  <si>
    <t xml:space="preserve">Promoción Prepago Paquetes Sábado o Domingo </t>
  </si>
  <si>
    <t>a) La promoción aplica para clientes prepago y se entregan siempre y cuando la contratación de los paquetes promocionales, se haya realizado en el período de vigencia de la promoción y cuente con el saldo suficiente.
b) Los paquetes promocionales aplican para hablar con todos los Movistar desde las 00h00 horas y hasta las 23:59 del sábado o domingo, dependiendo del paquete contratado.
c) Los paquetes promocionales se activarán a las 0:00 am del día sábado o domingo de acuerdo al paquete contratado, si fueron solicitados antes del sábado o del domingo. Si son solicitados en el mismo día (sábado o domingo) se activarán inmediatamente y durarán hasta las 23:59 del día correspondiente al paquete contratado.
d) El valor de cada paquete promocional es de $1 incluido impuestos  ($1 dólar el Sábado.- $1 dólar el Domingo) y su contratación es independiente.
e) Los paquetes promocionales se descontarán del saldo del cliente en el momento de la solicitud de activación (cualquier día de la semana), sin embargo el uso podrá ser devengado en el día correspondiente (sábado o domingo).
f) El cliente deberá enviar la palabra SABADO al shortcode 333 para contratar el paquete promocional cuyo beneficio podrá ser utilizado durante el día sábado desde las 0:00 y hasta las 23:59 de dicho día y no es recontratable.
g) El cliente deberá enviar la palabra DOMINGO al shortcode 333 para contratar el paquete promocional cuyo beneficio podrá ser utilizado durante el día domingo desde las 0:00 y hasta las 23:59 de dicho día y no es recontratable.
h) Cuando expire la vigencia del beneficio promocional, se aplicará la tarifa del plan contratado por el cliente.</t>
  </si>
  <si>
    <t>Paquete Promoción Sábado $1</t>
  </si>
  <si>
    <t>DIN91</t>
  </si>
  <si>
    <t>Paquete Promoción Domingo $1</t>
  </si>
  <si>
    <t>DIN93</t>
  </si>
  <si>
    <t>DUPLICA TUS RECARGAS EXCLUSIVO PARA FARMAENLACE (FARMACIAS ENONÓMICAS Y MEDICITY)</t>
  </si>
  <si>
    <t>SOLO LOS LUNES</t>
  </si>
  <si>
    <t xml:space="preserve">Aplica a  las recargas a partir de $3  físicas ó electrónicas disponibles a través de los medios de recarga del Integrador FARMAENLACE  y sus cadenas de Farmacias FARMACIAS ECONÓMICAS Y MEDICITY .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</si>
  <si>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Programa de Referidos Prepago</t>
  </si>
  <si>
    <t>• Un cliente prepago GSM, 3.5G o HSPA PLUS podrá referir el servicio a una persona para que ésta active una línea prepago GSM, 3.5G o HSPA PLUS en CNT.
• Si el nuevo cliente al activar su línea prepago ingresa el número de la persona (línea) que le refirió, esta última (línea que le refirió o referente) podrá recibir un bono promocional de $3,00, siempre y cuando la nueva línea realice una recarga de cualquier valor durante los 30 primeros días posteriores a la activación de la línea.
• El bono promocional de $3.00 que recibe el referente, está distribuido para ser ocupado de la siguiente manera: 50% para llamadas on net / 50% para llamdas off net y tiene una vigencia de 30 días. 
• - El número referente podrá ser registrado máximo en 5 activaciones nuevas por mes.</t>
  </si>
  <si>
    <t>Programa de Referidos Prepago: consiste Implementar un programa de referidos, el cual ofrezca beneficios a la línea referente, potencializando la colocación de servicios en el mercado.</t>
  </si>
  <si>
    <t>(**)</t>
  </si>
  <si>
    <t>(*)</t>
  </si>
  <si>
    <t>PAQUETES DE VOZ + DATOS LTE</t>
  </si>
  <si>
    <t xml:space="preserve">• Plan de Datos controlados con acceso a voz por demanda.
• El cargo básico mensual contratado en estos planes descritos se orientara al consumo del paquete de datos para la navegación. 
• Estos nuevos planes contarán con un paquete promocional de SMS descritos en el cuadro que serán en On net y off net y que serán acreditados mensualmente mientras mantenga contratado su plan.
• El paquete de SMS asignado, no podrá ser utilizado para SMS internacionales.
• Las bolsas de bonos de minutos; así como los paquetes de megas asignados no posee rollover por lo que si el cliente no utiliza dentro del mes lo pierde.
• Fondo de equipos hasta 3 CBM por línea.
• Contrato a 24 meses.
• Modalidad Pospago controlados. 
• Acceso a contratar paquetes de Megas y/o Gigas adicionales que se detallan más adelante, o a navegar por demanda a USD 0,10 + imp. la mega.
• Las bolsas de minutos promocionales no se las dará proporcionales si no en su totalidad. 
• Las tarifas no incluyen impuestos.
• Facturación Pospago.
• Velocidad hasta 20/4 Mbps para datos.
</t>
  </si>
  <si>
    <t>PAQ CTR D+V LTE 4G 29,99</t>
  </si>
  <si>
    <t>HSPA+ 0,20; LTE 0,10</t>
  </si>
  <si>
    <t>PAQ CTR D+V LTE 4G 39,99</t>
  </si>
  <si>
    <t>PAQ CTR D+V LTE 4G 54,99</t>
  </si>
  <si>
    <t>PAQ CTR D+V LTE 4G 99,99</t>
  </si>
  <si>
    <t>si incluyen</t>
  </si>
  <si>
    <t>MULTIPLANES LTE ABIERTOS</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</si>
  <si>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</si>
  <si>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ABIERTO LTE 4G</t>
  </si>
  <si>
    <t>MULTIPLANES DE VOZ + DATOS LTE</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</si>
  <si>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</si>
  <si>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CONTROLADO LTE 4G</t>
  </si>
  <si>
    <t>INT3G 500MB SMARTPHONE MUNDIALISTA 3.5G CTRL</t>
  </si>
  <si>
    <t>INT3G 700MB SMARTPHONE MUNDIALISTA 3.5G CTRL</t>
  </si>
  <si>
    <t>INT3G 1024MB SMARTPHONE MUNDIALISTA 3.5G CTRL</t>
  </si>
  <si>
    <t>INT3G 2048MB SMARTPHONE MUNDIALISTA 3.5G CTRL</t>
  </si>
  <si>
    <t>´- Enviar y recibir fotos, videosm sonidos, grabaciones, animaciones</t>
  </si>
  <si>
    <t>´- Navegar y descargar contenidos desde Internet</t>
  </si>
  <si>
    <t>´- Visita de páginas de redes sociales en teléfonos que lo soporten</t>
  </si>
  <si>
    <r>
      <t>´</t>
    </r>
    <r>
      <rPr>
        <sz val="8"/>
        <rFont val="Arial"/>
        <family val="2"/>
      </rPr>
      <t>- Enviar y recibir: videos, sonidos, grabaciones y animaciones.</t>
    </r>
  </si>
  <si>
    <t>ENVIO DE MENSAJES PARA PROMOCION CONCIERTO</t>
  </si>
  <si>
    <t xml:space="preserve">Habilitar una promoción dirigida a todos los usuarios de CNT  en los planes de voz y datos prepago y pospago abiertos o controlados, soportados en tecnologías GSM, GSM 3.5, HSPA+ y LTE, vía SMS PREMIUM, la misma que tiene como objetivo incentivar a los usuarios a enviar SMS Premium para la acumulación de puntos y que puedan acceder a participar de los premios destinados a esta Promoción. Esta promoción se realizará en coordinación con nuestro Integrador Binbit . (Promoción concierto Enrique Iglesias en Orlando)
La promoción consiste en ofertar un premio único aspiracional, invitando mediante el envío masivo de mensajes a los usuarios de Telefonía Móvil, a participar de la promoción y así poder acumular  puntos que serán contabilizados al final de la Promoción a fin de seleccionar a un ganador y sus suplentes.
Con el envío de mensaje de la CNT EP, los participantes deberán enviar un SMS al número corto 37888 que contenga palabras alusivas a la promoción, como:  “VIAJE”, “PREMIO”, “IDOLO” o sus alias o cualquier otra palabra indicada en el mensaje que contenga la PROMOCIÓN. Una vez que el cliente haya tomado la decisión de suscribirse, el costo por cada  mensaje reibido será de USD 0,56 + impuestos 
Adicionalmente, los usuarios podrán participar de la trivia de Club Entertainment Factory, con una mecánica de acumulación de puntos, bajo las mismas consideraciones de suscripción. El costo por mensaje que envíe el usuario será de USD 0,50 + IVA .
El USUARIO podrá cancelar la suscripción mediante el envío de un mensaje de texto con la palabra “SALIR” a la marcación asociada. En caso de que el USUARIO de por terminado el servicio se perderán los créditos y puntos recibidos automáticamente y de resultar ganador de algún premio, no podrá realizar ningún reclamo sobre el mismo.
</t>
  </si>
  <si>
    <t>Suscripción a promociones mediante la respuesta positiva a mensaje de invitación de la promoción asociados al número corto 37888</t>
  </si>
  <si>
    <t>Suscripción a promociones mediante la respuesta positiva a mensaje de invitación de la promoción asociados al número corto 35365</t>
  </si>
  <si>
    <t xml:space="preserve">DUPLICA TUS RECARGAS POR 5 MESES PARA CLIENTES PORTADOS </t>
  </si>
  <si>
    <t>Todo cliente Prepago que ingrese a CNT a través de Portabilidad numérica y realice recargas desde $6,  se duplicará su recarga. El cliente recibirá este beneficio por espacio de 5 meses.  El bono recibido por duplicidad será distribuido 50% para llamadas dentro de CNT y 50% para llamadas al resto de operadoras nacionales.  El bono tiene una vigencia de 30 días.  Con la recarga principal y con el bono,  el cliente habla a las tarifas de su plan prepago contratado</t>
  </si>
  <si>
    <t xml:space="preserve">PROMOCIÓN DUPLICA TUS RECARGAS POR 5 MESES PARA CLIENTES PORTADOS </t>
  </si>
  <si>
    <t xml:space="preserve">1.- El Canje de equipos usados es válido para todos los clientes Movistar.
2.- El beneficio otorgado será de $15 ($5 por tres meses); la vigencia del saldo promocional acreditado por reciclaje es de 7 días y aplica para cualquier modelo de equipo siempre que contenga la batería respectiva. 
3.- La tarifa de voz que aplica el saldo promocional es la misma a la del plan contratado por el abonado.
4.- Aplica únicamente para llamadas de voz de Movistar a Movistar (ON-NET).
5.- El Canje por equipo recibido será válido en la línea que el Cliente decida “beneficiario”.
6.- El Canje de equipos usados aplica en los siguientes Centros de Atención a escala nacional:
CAV América Avenida República S/N y Av América Esquina
CAV República Avenida República y la PraderaE7-16 
CAV Ambato Calle Sucre  Entre Calle Mera y Martínez No. 750
CAV Paseo San Francisco Av. Interoceánica y Francisco de Orellana, Centro Comercial Paseo San Francisco Local 171
CAV Quicentro Avenida 6 de Diciembre Naciones Unidas, Centro Comercial Quicentro Shopping Planta Alta Local 9No.P1-04
 CAV San Marino Avenida Francisco de Orellana S/N Y Avenida Plaza Dañin-CC. San Marino Shopping, Planta baja local 1 n 23No. 23
CAV Albán Borja Prolongación de Ilanes S/N y Avda. Carlos Julio Arosemena frente al CC Alban Borja
CAV Alborada Av. Rodolfo Baquerizo Nazur Benjamín Carrión Solar 14
CAV Induato Av 9 de Octubre 1300y Avenida Quito Esquina, Edificio induauto Esquina
CAV Cuenca Centro Bolivar  y Luis Cordero755
CAV Cuenca Avenida Remigio Crespo y Federico Proaño No. 294 
CAV La Prensa Flavio Alfaro N61-01 y avenida la prensa
Cybercell Mall del Sur DE LA CUADRA Y AVENIDA 25 DE JULIO. C.C. MALL DEL SUR, LOCAL # 27, LATERAL AL KFC
Movinet Manta Calle 13 Avenida 10 Junto a Heladería TOPSI
Durmarcell Esmeraldas Calle Mejia y Calle Bolívar Esquina
Cybercell Scala Km 12 ½ de la vía interoceanica, Cumbayá Centro Comercial Scala Local L104 Planta Baja
Vimotech  Loja Centro Jose Antonio Eguiguren entre Bolivar y Sucre
Movilex Machala 2 Avenida 25 de Junio y Guayas esquina
Norphone Ibarra Avenida Mariano Acosta No. 2147 yy Victor Gomez Jurado, Centro Comercial La Plaza Shopping Center locales No. 22 y 23
Valdiviezo Line La Malteria Latacunga Panamericana norte Km 1 y Marco Aurelio Subia Centro Comercial La Malteria Local L7 
Malena Posso Santo Domingo Av. Esmeraldas 107 y Av. Chone 107
Cybercell Laguna Mall Av. Mariano Costa S/N Av. Fray Vacas Galindo CC. Laguna Mall PB Local 133 entre local Marathon y Banco Pacífico
Multicom Tulcan
Comunikt Paseo Shopping Riobamba 
Mio Comunicaciones Lago Agrio
Argonhi Cayambe
Lautaro Carrillo Babahoyo
Maracel Chone
Durmacell Durán
Durmarcell Quevedo
Sarbel Mall del Rio
Milcover Portoviejo Centro
</t>
  </si>
  <si>
    <t>Paquetes Diarios Roaming de Datos</t>
  </si>
  <si>
    <t>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República Checa, Alemania. En USA podrá conectarse con las operadoras que OTECEL tiene acuerdo vigente con cobertura de datos. En caso que no se conecte con estos operadores no tendrá disponible el servicio de Roaming datos.
g) Promoción válida hasta el 25 de Febrero del 2015, la vigencia de este beneficio es la misma que de la promoción hasta el 25 de Febrero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full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Exchange,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g)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h) Promoción válida hasta el 25 de Febrero del 2015, la vigencia de este beneficio es la misma que de la promoción hasta el 25 de Febrero del 2015.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l) El uso de paquetes ilimitados es para uso personal y no comercial.
m) Activación vía short code enviando un mensajes al número 333 con la palabra Mail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g) Promoción válida hasta el 25 de Febrero del 2015, la vigencia de este beneficio es la misma que de la promoción hasta el 25 de Febrero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Chat</t>
  </si>
  <si>
    <t>Paquete Chat+ Mail +Redes Sociales +Navegación(Full Service)</t>
  </si>
  <si>
    <t>Q74</t>
  </si>
  <si>
    <t xml:space="preserve">40 MB a la velocidad disponible según la red que esta conectado y la banda que soporte el equipo del cliente. Pasado los 40 MB la velocidad máxima de navegación es de 128/64 kbps hasta que el cobro y uso se resetee a las 00:00 horario de Ecuador </t>
  </si>
  <si>
    <t>Paquete diario</t>
  </si>
  <si>
    <t xml:space="preserve">Dia Ecuador reseteo cobro y uso 00:00 </t>
  </si>
  <si>
    <t>$15+ iva</t>
  </si>
  <si>
    <t xml:space="preserve">Q75 </t>
  </si>
  <si>
    <t>Q76</t>
  </si>
  <si>
    <t>Paquete Chat + Mail</t>
  </si>
  <si>
    <t>Q77</t>
  </si>
  <si>
    <t xml:space="preserve">15 MB a la velocidad disponible según la red que esta conectado y la banda que soporte el equipo del cliente. Pasado los 15 MB la velocidad máxima de navegación es de 128/64 kbps hasta que el cobro y uso se resetee a las 00:00 horario de Ecuador </t>
  </si>
  <si>
    <t>$10 + iva</t>
  </si>
  <si>
    <t xml:space="preserve">Q78  </t>
  </si>
  <si>
    <t>Q79</t>
  </si>
  <si>
    <t>Paquete Chat.</t>
  </si>
  <si>
    <t>Q80</t>
  </si>
  <si>
    <t>Navega todo el dia sin restricción con su respectivo reseteo de cobro y uso a las 00:00 horario de Ecuador</t>
  </si>
  <si>
    <t>$5 + iva</t>
  </si>
  <si>
    <t>Q81</t>
  </si>
  <si>
    <t xml:space="preserve">Q82 </t>
  </si>
  <si>
    <t xml:space="preserve">Promoción 2x1 entrega el 100% adicional a lo recargado como saldo promocional a clientes prepago y pospago controlado:
a. Saldo promocional aplicable para recargas automáticas a partir de $3 incluido IVA y podrá  ser utilizado a partir de realizada la recarga. 
b. El saldo promocional aplica para llamadas de movistar a movistar (ON NET).
c. Los usuarios podrán acceder a esta bonificación por medio de los puntos de  recargas electrónicas y del asterisco 001 (*001) opción 6.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</si>
  <si>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Promoción Entidades Financieras</t>
  </si>
  <si>
    <t xml:space="preserve">Promoción para Recargas Automáticas  electrónicas , canales IVR, USSD de los bancos:  Pichincha, Produbanco, Servipagos,  Banco del Pacifico, Banco  de Guayaquil, Banco Solidario, Western Union
(1) Aplica para recargas a partir de 3 dólares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t>
  </si>
  <si>
    <t>Promoción Recargas Entidades financieras</t>
  </si>
  <si>
    <t>Promoción Prepago Paquete Mixto 1</t>
  </si>
  <si>
    <t>Beneficio: Paquete de 10 minutos para hablar con todas las operadoras fijas y móviles del país, 100 SMS para mensajear a todas las operadoras y 10 MB para navegar.
a) El precio final del paquete promocional es $1.00 (UN DOLAR DE LOS ESTADOS UNIDOS DE AMERICA) incluido impuestos.
b) La vigencia del paquete promocional es de 24 horas a partir de su activación o mientras se consuma los 10 minutos, 100 SMS, 10 MB que contiene el paquete (lo primero que suceda).
c) La promoción aplica para clientes prepago durante el período de vigencia de la promoción y cuenten con el saldo suficiente para adquirirlo.
d) El paquete promocional de minutos aplica para hablar con todas las operadoras fijas y móviles del país.
e) El paquete promocional de SMS aplica para mensajear a todas las operadoras del país.
f) Los 10 MB promocionales sirven para navegar en Internet.
g) El paquete promocional es recontratable y acumulable (inclusive cuando se encuentra activo).
h) El cliente deberá enviar la palabra Mixto 1 al shortcode 333 para contratar el paquete promocional.
i) Finalizada la promoción, el cliente mantiene las condiciones originales del plan contratado.</t>
  </si>
  <si>
    <t>BONO MIX1 10 MIN TD</t>
  </si>
  <si>
    <t>MX60</t>
  </si>
  <si>
    <t>BONO MIX1 100 SMS  TD</t>
  </si>
  <si>
    <t>MX61</t>
  </si>
  <si>
    <t>BONO MIX1 10 MB INT</t>
  </si>
  <si>
    <t>MX62</t>
  </si>
  <si>
    <t>Promoción Prepago Paquete Mixto 3</t>
  </si>
  <si>
    <t xml:space="preserve">Beneficio: Paquete de 30 minutos para hablar con todas las operadoras fijas y móviles del país, 300 SMS para mensajear a todas las operadoras y 30 MB para navegar.
a) El precio final del paquete promocional es de $3.00 (TRES DOLARES DE LOS ESTADOS UNIDOS DE AMERICA) incluido impuestos.
b) La vigencia del paquete promocional es de 72 horas a partir de su activación o mientras se consuma los 30 minutos, 300 SMS, 30 MB que contiene el paquete (lo primero que suceda).
c) La promoción aplica para clientes prepago durante el período de vigencia de la promoción y cuenten con el saldo suficiente para adquirirlo.
d) El paquete promocional 30 de minutos aplica para hablar con todas las operadoras fijas y móviles del país.
e) El paquete promocional de 300 SMS aplica para mensajear a todas las operadoras del país.
f) Los 30 MB promocionales sirven para navegar en Internet.
g) El paquete promocional es recontratable y acumulable (inclusive cuando se encuentra activo).
h) El cliente deberá enviar la palabra Mixto 3 al shortcode 333 para contratar el paquete promocional.
i) Finalizada la promoción, el cliente mantiene las condiciones originales del plan contratado.
</t>
  </si>
  <si>
    <t>BONO MIX3 30 MIN TD</t>
  </si>
  <si>
    <t>MX70</t>
  </si>
  <si>
    <t>BONO MIX3 300 SMS  TD</t>
  </si>
  <si>
    <t>MX71</t>
  </si>
  <si>
    <t>BONO MIX3 30 MB INT</t>
  </si>
  <si>
    <t>MX72</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</si>
  <si>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100%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</si>
  <si>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Servicio Anticipo de Tiempo</t>
  </si>
  <si>
    <t>AGOSTO - SEPTIEMBRE 2014 WEB</t>
  </si>
  <si>
    <t xml:space="preserve">a)Todos los clientes que activen, transfieran de prepago a pospago o porten su línea mediante la página web www.movistar.com.ec
b) Beneficio es de $15 mensuales por 12 meses consecutivos para llamadas a movistar nacional y mensajes a todo destino nacional
c)Los $15 acreditados tienen una vigencia de 30 días.
d) Aplica para cliente individuales con cédula
e) Se entregarán $15 dólares mensuales y se acreditarán el 25 de cada mes por 12 meses consecutivos, desde el mes siguiente de activación de la línea, que le permitirá realizar llamadas a movistar nacional y mensajes a todas las operadoras fijas y móviles nacionales, al precio por minuto  y sms de su plan contratado
f) Finalizada la promoción, el cliente mantiene las condiciones originales del plan contratado.
</t>
  </si>
  <si>
    <t>Los clientes Prepago que se han quedado sin saldo pueden solicitar un Anticipo de Tiempo llamando gratis al *001.
El cliente mediante un SMS recibirá la conformación e acreditación de $ 1 (incluido impuestos) en su línea. Cuando el cliente re4alie su siguiente recarga, se descontará de la misma el $1 que se le ha anticipado y $ 0,10 (incluido impuestos) adicionales por la transacción  (se descontará de la recarga del cliente hasta que cubra el valor adeudado).</t>
  </si>
  <si>
    <t xml:space="preserve"> No</t>
  </si>
  <si>
    <t xml:space="preserve">PLANES IDEAL CONTROL 30 500 MB </t>
  </si>
  <si>
    <t>Plan es multidestino con tarifa final $0,168  incluidos impuestos e interconexión
incluye paquete de 500 MB
Planes puede ser vendido con equipo del cliente
Permanencia minima de plan 24 meses</t>
  </si>
  <si>
    <t xml:space="preserve">PLAN IDEAL 30  500 MB </t>
  </si>
  <si>
    <t>BP-5117</t>
  </si>
  <si>
    <t xml:space="preserve">PLANES IDEAL CONTROL 23 500 MB </t>
  </si>
  <si>
    <t>Plan es multidestino con tarifa final $0,168  incluidos impuestos e interconexión
incluye paquete de 500 MB
Equipo que aplica en el plan pagado en 24 cuotas de $7+Imp. 
Planes puede ser vendido con equipo del cliente
Permanencia minima de plan 24 meses</t>
  </si>
  <si>
    <t xml:space="preserve">PLAN IDEAL 23  500 MB </t>
  </si>
  <si>
    <t>BP-5115</t>
  </si>
  <si>
    <t>PLAN GRUPAL 3 VPN</t>
  </si>
  <si>
    <t>Plan Grupal, se considera como tarifa mensual, la distribución minima por cuenta de $150  más impuestos (precio final $168)
Permanencia minima en el plan 18 meses
Cada linea que se active en estas cuentas (plan grupal) recibira paquete de SMS incluido sin costo (segun detalle)
Minutos incluidos calculados sobre la distribución minima de plan grupal.</t>
  </si>
  <si>
    <t>PLAN GRUPAL VPN 3 AB</t>
  </si>
  <si>
    <t>BP-5123</t>
  </si>
  <si>
    <t>PLAN GRUPAL VPN 3 CO</t>
  </si>
  <si>
    <t>BP-5124</t>
  </si>
  <si>
    <t>BP-5044</t>
  </si>
  <si>
    <t xml:space="preserve">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t>
  </si>
  <si>
    <t>PLAN FLEX 22 ABIERTO BB 450 MB</t>
  </si>
  <si>
    <t>BP-5087</t>
  </si>
  <si>
    <t>PAQUETE FLEX 45 MB</t>
  </si>
  <si>
    <t>PLAN FLEX 22 ABIERTO 450 MB</t>
  </si>
  <si>
    <t>BP-5088</t>
  </si>
  <si>
    <t>PLAN FLEX 25 ABIERTO BB 450 MB</t>
  </si>
  <si>
    <t>BP-5089</t>
  </si>
  <si>
    <t>PLAN FLEX 25 ABIERTO 450 MB</t>
  </si>
  <si>
    <t>BP-5090</t>
  </si>
  <si>
    <t>PLAN FLEX 30 ABIERTO BB 1500 MB</t>
  </si>
  <si>
    <t>BP-5091</t>
  </si>
  <si>
    <t>PAQUETE FLEX 150 MB</t>
  </si>
  <si>
    <t>PLAN FLEX 30 ABIERTO 1500 MB</t>
  </si>
  <si>
    <t>BP-5092</t>
  </si>
  <si>
    <t>PLAN FLEX 34 ABIERTO BB 1500 MB</t>
  </si>
  <si>
    <t>BP-5093</t>
  </si>
  <si>
    <t>PLAN FLEX 34 ABIERTO 1500 MB</t>
  </si>
  <si>
    <t>BP-5094</t>
  </si>
  <si>
    <t>PLAN FLEX 39 ABIERTO BB 1500 MB</t>
  </si>
  <si>
    <t>BP-5095</t>
  </si>
  <si>
    <t>PLAN FLEX 39 ABIERTO 1500 MB</t>
  </si>
  <si>
    <t>BP-5096</t>
  </si>
  <si>
    <t>PLAN FLEX 49 ABIERTO BB 1500 MB</t>
  </si>
  <si>
    <t>BP-5097</t>
  </si>
  <si>
    <t>PLAN FLEX 49 ABIERTO 1500 MB</t>
  </si>
  <si>
    <t>BP-5098</t>
  </si>
  <si>
    <t>PLAN FLEX 59 ABIERTO BB 1500 MB</t>
  </si>
  <si>
    <t>BP-5099</t>
  </si>
  <si>
    <t>PLAN FLEX 59 ABIERTO 1500 MB</t>
  </si>
  <si>
    <t>BP-5100</t>
  </si>
  <si>
    <t>PLAN FLEX 69 ABIERTO BB 1500 MB</t>
  </si>
  <si>
    <t>BP-5101</t>
  </si>
  <si>
    <t>PLAN FLEX 69 ABIERTO 1500 MB</t>
  </si>
  <si>
    <t>BP-5102</t>
  </si>
  <si>
    <t>PLAN FLEX 79 ABIERTO BB 1500 MB</t>
  </si>
  <si>
    <t>BP-5103</t>
  </si>
  <si>
    <t>PLAN FLEX 79 ABIERTO 1500 MB</t>
  </si>
  <si>
    <t>BP-5104</t>
  </si>
  <si>
    <t>PLAN FLEX 99 ABIERTO BB 1500 MB</t>
  </si>
  <si>
    <t>BP-5105</t>
  </si>
  <si>
    <t>PLAN FLEX 99 ABIERTO 1500 MB</t>
  </si>
  <si>
    <t>BP-5106</t>
  </si>
  <si>
    <t xml:space="preserve">PLANES IDEAL JOVENES CONTROL 200 MB </t>
  </si>
  <si>
    <t>Plan Jovenes es multidestino con tarifa final  incluidos impuestos e interconexión; plan incluye dentro del valor final a pagar por cliente, paquete de Facebook, twitter y WhatsApp Ilimitado
Facebook, twitter y WhatsApp Ilimitado no aplican para equipos Blackberry
Incluye paquete de 200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</si>
  <si>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IDEAL JOVENES 30  200 MB </t>
  </si>
  <si>
    <t>BP-5116</t>
  </si>
  <si>
    <t xml:space="preserve">Por la compra de un amigo chip en las ciudades que aplica la promoción, el cliente recibirá a partir de su primera recarga mensual desde $1, durante tres meses, un paquete de whatsapp ilimitado con una vigencia promocional de 7 dias a partir de la activación de la recarga.
Promoción válida del 01 de Septiembre al 31 de Diciembre-14 o hasta agotar stock.
Aplica la activación del beneficio promocional de whatsapp ilimitado con la primera recarga electrónica mensual desde $1 ingresada por el cliente, durante  3 meses. Se procederá con la activación del paquete de whatsapp ilimitado a partir de la activación de la primera recarga por 7 días; en caso de que el cliente no realice la recarga de al menos $1 en uno de los tres meses promocionales, el beneficio no será acreditado. El mes promocional inicia desde la fecha de activación de la línea (compra y activación del amigo chip)
Beneficio WhatsApp Ilimitado: Para acceder al beneficio del paquete de  whatsapp ilimitado por tres meses, el cliente deberá realizar una recarga mensual desde $1 por tres meses, la recarga realizada por el cliente podrá ser utilizada en los servicios que el cliente requiera. La promoción aplica con  la activación de la primera recarga electrónica mensual desde $1 que el cliente realice. El paquete de  WhatsApp Ilimitado tiene una vigencia promocional de  7 días a partir de su activación (a partir de la primera recarga de $1 que el cliente realice, mensualmente, por  tres meses). 
Plazo de la promoción una vez adquirido el chip: 3 meses, dentro del cual el cliente para acceder al paquete promocional deberá ingresar  una recarga mensual desde $1.
Precio final de Mb adicional: $0.448. 
Navegación sujeta a capacidad tecnológica del equipo.  
Promoción aplica únicamente para las ciudades de Quito, Ambato, Riobamba, Latacunga y Azogues.
Promoción aplica para la venta en Distribuidores Autorizados por Claro. 
Promoción aplica con las  recarga físico o virtual  en todos los Puntos de Venta Autorizados  a nivel nacional. </t>
  </si>
  <si>
    <t xml:space="preserve">Promoción válida del 01 al 30 de septiembre del 2014 o hasta agotar stock.
La promoción aplica para los nuevos Amigo Kit adquiridos en el mes de Septiembre-14
Promoción 2x1: Aplica con la primera recarga electrónica desde $6 por 6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Recargas de $6 reciben $6 de tiempo aire adicional. Recargas de $10 reciben $10 de tiempo aire adicional. Recargas de $20 reciben $20 de tiempo aire adicional. Recargas de $30 reciben $30 de tiempo aire adicional. Beneficio no aplica con tarjetas físicas.
Promoción 30MB, 30 SMS a todas las operadoras: Luego de la activación de la primera recarga electrónica desde $6 por cada mes de la promoción,  se activarán 6 cuotas mensuales de 5 megas para navegar y 5 mensajes escritos a operadoras móviles del país por 5 días a partir de su activación, siempre que el cliente realice cada mes una recarga previa desde $6, la cual podrá ser utilizada por el cliente en los servicios que requiera.
Plan prepago: Plazo del plan: 6 meses, dentro del cual deberá ingresar  una recarga mensual desde $6 , en caso de terminación anticipada por decisión del cliente o por no ingresar una recarga electrónica, aplicarán condiciones Prepago con Tarifa Multidestino. 
Precio final de Mb adicional: $0.448. 
Navegación sujeta a capacidad tecnológica del equipo.  
El chip y el equipo deben estar siempre juntos para recibir el beneficio indicado, en caso de ser separados, el beneficio promocional se perderá. </t>
  </si>
  <si>
    <t>Promoción  Doble de Megas y Redes Sociales por 9 meses - Back To School</t>
  </si>
  <si>
    <t xml:space="preserve">• Doble de Megas  y Redes Sociales aplica por 9 meses a partir del segundo mes de la activación del plan.  • Promoción aplica para renovaciones, nuevas contrataciones y portabilidad.   Doble de Megas depende de Megas incluidos en cada plan.
*Promocion Doble de Megas y Redes Sociales se acreditará en el 2do, 4to, 6to, 8vo, 10mo, 12vo, 14to, 16to, 18vo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</si>
  <si>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9meses*</t>
  </si>
  <si>
    <t>Doble de Megas y Redes Sociales por 9 meses*</t>
  </si>
  <si>
    <t>FORMATO RT-PR-01: PromociónES MÓVILES</t>
  </si>
  <si>
    <t>Fecha de entrada en vigencia de la Promoción,Tarifa Promociónal o Paquete Promociónal:</t>
  </si>
  <si>
    <t>Fecha de finalización de la Promoción,Tarifa Promociónal o Paquete Promociónal:</t>
  </si>
  <si>
    <t>Condiciones generales de la Promoción,Tarifa Promocional o Paquete Promociónal:</t>
  </si>
  <si>
    <t>Descripción de la Promoción/Tarifa Promocional 
(Servicios que incluye, etc.)</t>
  </si>
  <si>
    <t>3. No se incluye valor de los impuestos</t>
  </si>
  <si>
    <t>4. Tarifas incluyen cargos de interconexión</t>
  </si>
  <si>
    <t xml:space="preserve">          Fecha de publicación: Septiembre de 2014</t>
  </si>
  <si>
    <t>2014 (sept.)</t>
  </si>
  <si>
    <t>PLANES LTE + BONO PROMOCIONAL Y FACEBOOK  Y WHATSAPP ILIMITADO</t>
  </si>
  <si>
    <t>• Plan de Datos controlados con acceso a voz por demanda.
• El cargo básico mensual contratado en estos planes descritos se orientará al consumo del paquete de datos para la navegación descritos en el cuadro anterior. 
• Estos nuevos planes contarán con un paquete promocional de SMS descritos en el cuadro que serán en On net y off net y que serán acreditados mensualmente mientras mantenga contratado su plan.
• El paquete de SMS asignado, no podrá ser utilizado para SMS internacionales.
• Las bolsas de bonos de minutos; así como los paquetes de megas asignados no posee rollover por lo que si el cliente no utiliza dentro del mes lo pierde.
• Fondo de equipos hasta 3 CBM por línea.
• Contrato a 24 meses.
• Modalidad Pospago controlados. 
• Acceso a contratar paquetes de Megas y/o Gigas adicionales que se detallan más adelante, o a navegar por demanda a USD 0,02 + imp. la mega.
• Las bolsas de minutos promocionales no se las dará proporcionales si no en su totalidad. 
• Las tarifas no incluyen impuestos.
• Facturación Pospago.
• Velocidad hasta 20/4 Mbps para datos.                                                                                                                                                                                                                                                                                                                                                                                                                                                                                                                                                                                                                                                                                                                                                                                                                                                                                                                                                                                                                                                                                  • Los Planes de Datos + Voz desde $29,99 reciben un bono de 2000MB por 5 meses.                                                                                                                                                                                                                                                                                                                                                                                                                                                                                                                                                                                                                                                                                                                                                                                                                                                                                                                               • Todos los Planes de Datos + Voz reciben Whatsapp y Facebook de forma ilimitada</t>
  </si>
  <si>
    <t>Plan controlado DATOS + VOZ HSPA+ $9,99</t>
  </si>
  <si>
    <t>Plan controlado DATOS + VOZ HSPA+ $19,99</t>
  </si>
  <si>
    <t>Plan controlado DATOS + VOZ LTE 4G $29,99</t>
  </si>
  <si>
    <t>Plan controlado DATOS + VOZ LTE 4G $39,99</t>
  </si>
  <si>
    <t>Plan controlado DATOS + VOZ LTE 4G $54,99</t>
  </si>
  <si>
    <t>Plan controlado DATOS + VOZ LTE 4G $99,99</t>
  </si>
  <si>
    <t>12% IVA</t>
  </si>
  <si>
    <t>corresponde a planes de datos</t>
  </si>
  <si>
    <t>TARIFA DEL MEGA ADICIONAL</t>
  </si>
  <si>
    <t>La nueva tarifa para cada MB adicional es de $0,0214 centavos más impuestos</t>
  </si>
  <si>
    <t>Costo mega adicional</t>
  </si>
  <si>
    <t>x</t>
  </si>
  <si>
    <t>Servicio de red privada movistar ilimitado</t>
  </si>
  <si>
    <t>Todos los clientes de los segmentos Negocios y Empresas podrán contratar servicio de RPM ilimitado sobre su plan actual vigente, con las siguientes condiciones:
* El costo del servicio es de $10 mensuales +iva y se descontará de la factura mensual del cliente.
* Para contratar este servicio suplementario, la tarifa básica del plan actual debe ser mínimo de $15 por mes.
* Aplica para planes de las familias: Total, Compartidos, Business Plus, Smart, Smart Office y Smart Empresas.
* El cliente que contrate este servicio podrá hablar hacia otros usuarios dentro de su red RPM (Red Privada Movistar) de forma ilimitada, es decir, el servicio permite únicamente hablar entre clientes que sean del mismo código de cliente y además sean de alguna de las siguientes familas de planes: Total, Compartidos, Business Plus, Smart, Smart Office o Smart Empresas.</t>
  </si>
  <si>
    <t>SERVICIO DE VOZ RPM ILIMITADO $10 ATL</t>
  </si>
  <si>
    <t>U14</t>
  </si>
  <si>
    <t xml:space="preserve">NUEVOS PLANES INTERNET POSPAGO TABLETS  </t>
  </si>
  <si>
    <t>• Aplica a clientes nuevos que paguen su factura mensual con tarjeta de crédito y para clientes existentes con más de tres meses con cualquier forma de pago.
• Cliente recibe 40 minutos que podrá utilizar para hablar con todas las operadoras fijas y móviles a nivel nacional y 9999 mensajes todo destino nacional.
• Una vez consumidos los 40 minutos el cliente podrá realizar llamadas a un costo de $0.15 + IVA realizando una recarga electrónica.
• Una vez consumidos los 9999 sms el cliente podrá enviar mensajes a operadoras nacionales a un costo de $0,06 + IVA realizando una recarga electrónica.
• Una vez consumidos los megas incluidos en cada plan, el cliente podrá continuar navegando a través de una recarga electrónica o fisica a un costo de $0,10 + IVA por MB adicional. 
• Saldo del plan se acredita de forma mensual en el ciclo de facturación y no es acumulable.
• Velocidad Smart (planes HPLUS) con tecnología HSPA+ aplica con equipos que soporten el servicio.                                                                                                                                                                                                                                 
• Los planes incluyen un equipo, la marca y modelo del equipo dependen del tipo de plan y del stock.</t>
  </si>
  <si>
    <t>IM CTRL TABLET HPLUS $19.99</t>
  </si>
  <si>
    <t>U17</t>
  </si>
  <si>
    <t>IM CTRL TABLET HPLUS $24.99</t>
  </si>
  <si>
    <t>U18</t>
  </si>
  <si>
    <t>IM CTRL TABLET HPLUS $29.99</t>
  </si>
  <si>
    <t>U19</t>
  </si>
  <si>
    <t>IM CTRL TABLET HPLUS $34.99</t>
  </si>
  <si>
    <t>U20</t>
  </si>
  <si>
    <t>IM CTRL TABLET HPLUS $44.99</t>
  </si>
  <si>
    <t>U21</t>
  </si>
  <si>
    <t>IM CTRL TABLET HPLUS $49.99</t>
  </si>
  <si>
    <t>U22</t>
  </si>
  <si>
    <t>Nuevos planes Smart Empresas y Negocios</t>
  </si>
  <si>
    <t>Condiciones Planes Smart Empresa: 
• Aplican exclusivamente para clientes con RUC Jurídico del Segmento Grandes Empresas.
• El saldo de voz podrá ser utilizado para llamadas OnNet, OffNet y LDI 
• Llamadas LDI a Estados Unidos, Canadá, Colombia, Perú, España, China y Hong Kong tienen un precio por minuto de $0.079 más impuestos (tarifa aplica dentro de saldo de voz y con saldo de recargas).
• RPM (Red Privada Movistar) aplica entre llamadas de números Movistar que están activos dentro del mismo código de cliente y aplica entre números activos en las familias de planes Total y Total Smart, Business Plus, Smart Business Plus, Plan Smart Office, Plan Smart y Smart Empresas.  
• Plan Smart Empresas 3500 MB tiene llamadas RPM ilimitadas.
• Cantidad de SMS y Megas depende del plan contratado.
• Los SMS son Todo Destino Nacional.
Condiciones Planes Smart Office:
• Aplican exclusivamente para clientes con RUC Jurídico 
• Cantidad de Minutos, SMS y Megas depende del plan contratado.
• Los SMS son Todo Destino Nacional.
• Planes Smart Office 4000 MB, 5000 MB y 6000 MB tienen llamadas OnNet Ilimitadas.
• Planes Smart Office 3000 MB, 4000 MB, 5000 MB y 6000 MB tienen llamadas RPM Ilimitadas, 
• RPM (Red Privada Movistar) aplica entre llamadas a Números Movistar activados dentro del mismo código de cliente y se aplica entre números activos en las familias de planes Total y Total Smart, Business Plus, Smart Business Plus, Smart,  Smart Office y Smart Empresas. 
• Minutos  incluidos permiten hablar con todos los destinos nacionales y los siguientes destinos internacionales: Estados Unidos, Canadá, Colombia, Perú, España, China y Hong Kong.  
• Tarifa de LDI fuera de los minutos del plan contratado a Estados Unidos, Canadá, Colombia, Perú, España, China y Hong Kong, tienen un precio por minuto de $0.079 más impuestos.
• No aplican a promociones de recargas.</t>
  </si>
  <si>
    <t>Smart Empresas 1000 MB</t>
  </si>
  <si>
    <t>0Z</t>
  </si>
  <si>
    <t>Smart Empresas 2500 MB</t>
  </si>
  <si>
    <t>1Z</t>
  </si>
  <si>
    <t>Smart Empresas 3500 MB</t>
  </si>
  <si>
    <t>2Z</t>
  </si>
  <si>
    <t>Smart Office 1000 MB</t>
  </si>
  <si>
    <t>3Z</t>
  </si>
  <si>
    <t>Smart Office 2000 MB</t>
  </si>
  <si>
    <t>4Z</t>
  </si>
  <si>
    <t>Smart Office 3000 MB</t>
  </si>
  <si>
    <t>5Z</t>
  </si>
  <si>
    <t>Smart Office 4000 MB</t>
  </si>
  <si>
    <t>6Z</t>
  </si>
  <si>
    <t>Smart Office 5000 MB</t>
  </si>
  <si>
    <t>7Z</t>
  </si>
  <si>
    <t>Smart Office 6000 MB</t>
  </si>
  <si>
    <t>8Z</t>
  </si>
  <si>
    <t>SMS Offnet, Minutos Offnet</t>
  </si>
  <si>
    <t>Nuevos Planes Smart</t>
  </si>
  <si>
    <t xml:space="preserve">Planes aplican para clientes con Cédula de Identidad y RUC.
Minutos y SMS aplican para Todo Destino Nacional.
Tarifa de plan y precios por minuto no incluyen impuestos.
Plan Smart 2000 MB, 4000 MB y 6000 MB incluyen Servicio Familia.
Plan Smart Redes Sociales y Plan Smart Redes Sociales Costa permiten navegación en Facebook y Whatsapp.
Vigencia contrato 24 meses.
</t>
  </si>
  <si>
    <t>Plan Smart Redes Sociales</t>
  </si>
  <si>
    <t>T35</t>
  </si>
  <si>
    <t>Plan Smart 200 MB</t>
  </si>
  <si>
    <t>T36</t>
  </si>
  <si>
    <t>Plan Smart 500 MB</t>
  </si>
  <si>
    <t>T37</t>
  </si>
  <si>
    <t>Plan Smart 1000 MB</t>
  </si>
  <si>
    <t>T38</t>
  </si>
  <si>
    <t>Plan Smart 2000 MB</t>
  </si>
  <si>
    <t>T39</t>
  </si>
  <si>
    <t>Plan Smart 4000 MB</t>
  </si>
  <si>
    <t>T40</t>
  </si>
  <si>
    <t>Plan Smart 6000 MB</t>
  </si>
  <si>
    <t>T41</t>
  </si>
  <si>
    <t>Plan Smart Redes Sociales Costa*</t>
  </si>
  <si>
    <t>T43</t>
  </si>
  <si>
    <t>Días Movistar 2x1 Duplícame para Babahoyo, Quevedo, Lago Agrio, Imbabura (Provincia)</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</si>
  <si>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esta promoción aplica para clientes prepago y pospago controlado.
c. Los usuarios podrán acceder a esta bonificación por medio de los puntos de recargas automáticas en Babahoyo, Quevedo, Lago Agrio, Imbabura (Provincia)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</si>
  <si>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 xml:space="preserve">Promoción 2x1 Basket, CKT VS Importadora Alvarado </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</si>
  <si>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aplica para clientes prepago y pospago controlado en llamadas de movistar a movistar.
c. Los usuarios podrán acceder a la promoción  por medio de recargas electrónicas comercializadas por los vendedores de Movistar en el Coliseo Cerrado de Ambato donde se disputara el partido de Basket CKT VS Importadora Alvarado, en los horarios entre las 18:00 hasta las 22:00.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</si>
  <si>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Guayaquil (Ciudad)</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</si>
  <si>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todas las operadoras, esta promoción aplica para clientes prepago y pospago controlado.
c. Los usuarios podrán acceder a esta bonificación por medio de los puntos de recargas automáticas en Guayaquil (Ciudad).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</si>
  <si>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 xml:space="preserve">Promoción 2x1 Basket, CKT VS  UTE </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</si>
  <si>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aplica para clientes prepago y pospago controlado en llamadas de movistar a movistar.
c. Los usuarios podrán acceder a la promoción  por medio de recargas electrónicas comercializadas por los vendedores de Movistar en el Coliseo Cerrado de Ambato donde se disputara el partido de Basket CKT VS UTE, en los horarios entre las 18:00 hasta las 22:00.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</si>
  <si>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PROMOCION POSPAGO NEGOCIOS Y EMPRESAS DOBLE DE BENEFICIOS</t>
  </si>
  <si>
    <t xml:space="preserve">Todos los clientes que activen, porten, transfieran de pre a pos, que renueven un Plan Movistar o que contraten un paquete de datos,  reciben los siguientes beneficios:
• Planes Total, Negocios y Moviltalk,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Planes Smart Total, Smart Negocios y Moviltalk Smart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voz, que activen por primera vez un paquete de datos o que realicen un upgrade del paquete de datos a partir de 300 megas, reciben el 100% adicional de megas desde el momento de activación del paquete por 6 meses.
• Clientes existentes en planes de voz o planes Smart (Planes Contenidos en el Anexo 1) que realicen una renovación de terminal aplican a la promoción por 6 meses de acuerdo al tipo de plan.
• Clientes existentes que realicen un cambio de plan (a Planes Contenidos en el Anexo 1)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con RUC que activen planes Total, Negocios y Moviltalk y sus familias de planes Smart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 </t>
  </si>
  <si>
    <t>Promoción 2x1 Juan Marcet</t>
  </si>
  <si>
    <t>Los usuarios podrán acceder a esta promoción mediante la compra de cualquier libro en locales de Juan Marcet por un valor superior a los $15 dólares incluido IVA. El cliente recibirá un cupón en su factura y podrá canjear el beneficio realizando una recarga a partir de $6 dólares en Juan Marcet. La promoción entrega el 100% adicional a lo recargado como saldo promocional, aplica para clientes prepago y pospago controlado.
a. Saldo promocional aplicable para recargas a partir de $6 incluido IVA y podrá ser utilizado a partir de realizada la recarga. 
b. El saldo promocional servirá para realizar llamadas de movistar a movistar.
c. Los usuarios podrán acceder a esta bonificación por medio de los puntos de recargas electrónicas en Juan Marcet.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t>
  </si>
  <si>
    <t>Los usuarios podrán acceder a esta promoción mediante la compra de cualquier producto en locales de Juan Marcet por un valor superior a los $15 dólares incluido IVA. El cliente recibirá un cupón en su factura y podrá canjear el beneficio realizando una recarga a partir de $6 dólares en Juan Marcet. La promoción entrega el 100% adicional a lo recargado como saldo promocional, aplica para clientes prepago y pospago controlado.
a. Saldo promocional aplicable para recargas automáticas a partir de $6 incluido IVA y podrá ser utilizado a partir de realizada la recarga. 
b. El saldo promocional servirá para llamadas de movistar a movistar.
c. Los usuarios podrán acceder a esta bonificación por medio de los puntos de recargas electrónicas en Juan Marcet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</si>
  <si>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todas las operadoras fijas y móviles a nivel nacional, esta promoción aplica para clientes prepago y pospago controlado.
c. Los usuarios podrán acceder a esta bonificación por medio de los puntos de recargas automáticas en Guayaquil (Ciudad).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</si>
  <si>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 xml:space="preserve">Días Movistar 2x1 Duplícame para Imbabura (Provincia), Tena, Chimborazo (Provincia), Machala, Santa Elena (Provincia) </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</si>
  <si>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esta promoción aplica para clientes prepago y pospago controlado.
c. Los usuarios podrán acceder a esta bonificación por medio de los puntos de recargas automáticas en Imbabura (Provincia), Tena, Chimborazo (Provincia), Machala, Santa Elena (Provincia).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</si>
  <si>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 xml:space="preserve">Días Movistar 2x1 Duplícame para  Imbabura (Provincia), Tena, Chimborazo (Provincia), Machala, Santa Elena (Provincia) </t>
  </si>
  <si>
    <t>Días Movistar 2x1 Duplícame para Imbabura (Provincia), Salcedo, Manta, Portoviejo, Loja (Provincia), Cuenca (Ciudad), Cañar (Provincia), Zamora (Provincia)</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</si>
  <si>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esta promoción aplica para clientes prepago y pospago controlado.
c. Los usuarios podrán acceder a esta bonificación por medio de los puntos de recargas automáticas en Imbabura (Provincia), Salcedo, Manta, Portoviejo, Loja (Provincia), Cuenca (Ciudad), Cañar (Provincia) y Zamora (Provincia).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</si>
  <si>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Imbabura (Provincia), Salcedo, Manta, Portoviejo, Loja (Provincia), Cuenca (Ciudad), Cañar (Provincia), Zamora (Provincia)</t>
  </si>
  <si>
    <t>FORMATO RT-PR-01: PROMOCIÓN</t>
  </si>
  <si>
    <t>Número de Oficio</t>
  </si>
  <si>
    <t>VPR-7151-2014</t>
  </si>
  <si>
    <t>Fecha de Oficio:</t>
  </si>
  <si>
    <t>Fecha de notificación de la promoción:</t>
  </si>
  <si>
    <t>Fecha de vigencia de la promoción:</t>
  </si>
  <si>
    <t>Aplica para todas las activaciones (altas y portabilidades).
Se acreditará $ 3,00 adicionales sin necesidad de realizar una recarga
Los $ 3,00 de beneficio podrán ser utilizados en cualquier serviico (SMS, contenidos, datos, voz).
La tarifa que aplique los $3 estará conforme al plan contratado por el abonado.
Los $ 3,00 no tiene vigencia y se entregarán en el momento del alta de la línea prepago.
Aplica en una sola ocación (al momento del alta de la línea).</t>
  </si>
  <si>
    <t xml:space="preserve">No aplica para transferencia de pospago a prepago
</t>
  </si>
  <si>
    <t>INCENTIVO CONSUMO – BAJO DEMANDA $0.50</t>
  </si>
  <si>
    <t xml:space="preserve">• La promoción hará un descuento sobre la tarifa regular de internet bajo demanda a una tarifa $0.50 + IVA cada MB.
• El descuento será único y tendrá una vigencia de dos meses desde su momento de acreditación.
• La promoción aplica para clientes prepago que sean contactados vía SMS y notificados del beneficio creado para ellos el día de la promoción.
• Finalizada la promoción, el cliente mantiene las condiciones originales del plan contratado.  </t>
  </si>
  <si>
    <t>PROMOCIÓN JUNIO JULIO 2014 TABLETS</t>
  </si>
  <si>
    <t>1) Todos los clientes que contraten uno de los siguientes planes tendrán el beneficio de Doble de MB y Doble de minutos mensuales, el cual se entregará por 12 meses consecutivos a partir de la fecha de contratación del plan. Oferta aplica para los siguientes planes:
IM CTRL TABLET HPLUS 1000MB
IM CTRL TABLET HPLUS $29,99
IM CTRL TABLET HPLUS $34,99
IM CTRL TABLET HPLUS 2000MB
IM CTRL TABLET HPLUS 3000MB
IM CTRL TABLET HPLUS EXT $20
IM CTRL TABLET HPLUS EXT $30
IM CTRL TABLET HPLUS EXT $40
IM CTRL TABLET HPLUS EXT
2) Los MB y minutos promocionales se acreditan de forma mensual en el ciclo de facturación sin acumulación de remanentes.
3) Los bonos promocionales de MB, es decir el 100% adicional de MB de acuerdo al plan contratado, tienen una duración de 30 días desde su activación y serán consumidos antes que aquellos incluidos en el plan. 
4) Los bonos promocionales de minutos, es decir el 100% adicional de minutos de acuerdo al plan contratado, tienen una duración de 30 días desde su activación y serán consumidos antes que aquellos incluidos en el plan. Los minutos serán utilizados exclusivamente para llamadas de voz a cualquier operadora local. 
5) Finalizada la promoción, el cliente mantiene las condiciones de su plan.
6) El saldo promocional se consume antes del saldo pagado.</t>
  </si>
  <si>
    <t>"Promoción Número Favorito Movistar”</t>
  </si>
  <si>
    <t>1) La promoción número favorito movistar, tiene un precio de $1.00 incluido IVA y activará un bono de 100 minutos para una lista nueva que tendrá un solo número favorito.
2) El bono de 100 minutos y la lista duran un día (24 horas).
3) La promoción no es acumulable y podrá contratarse una sola vez por día (24 horas).
4) El número favorito será un número Movistar y no podrá ser modificado mientras dure el bono de minutos.
5) El número registrado puede pertenecer a cualquier otra lista existente del cliente.
6) Luego de terminado el bono, las llamadas del cliente serán cobradas al mismo valor de su plan.
7) Cada vez que el cliente contrate el servicio, ingresará el número favorito.
8) El bono promocional se consume antes del saldo pagado.
9) El cliente podrá acceder a la promoción y al registro del número favorito por los canales de activación de la operadora.
10) El registro del número favorito no tiene costo.</t>
  </si>
  <si>
    <t>Promoción Número Favorito Movistar.</t>
  </si>
  <si>
    <t>VPR-7118-2014</t>
  </si>
  <si>
    <t>Promoción Prepago Paquete de Internet 3 días + 3 días gratis de Whatsapp</t>
  </si>
  <si>
    <t>a) La promoción aplica para clientes prepago y se entrega siempre y cuando el cliente realice una compra del paquete de internet de 3 días el cual tiene un precio de 3 dólares incluido IVA  y entrega 50 MB y 300 SMS para todas las operadoras, el cliente debe enviar la palabra tres al shortcode 333.
b) El beneficio promocional incluye un Bono de navegación (Whats app), con vigencia 3 días, para los clientes que cumplan con la condición de la promoción.
c) La vigencia del bono promocional es de 3 días a partir de su activación.
d) El bono promocional no es acumulable.
e) Cuando expire la vigencia del bono promocional, el cliente consumirá de acuerdo a la tarifa del plan contratado.</t>
  </si>
  <si>
    <t>PORTABILIDAD SEPTIEMBRE / OCTUBRE 2014</t>
  </si>
  <si>
    <t>Todos los clientes que porten su línea hacia Movistar, reciben $10 mensuales por 18 meses consecutivos para llamadas a teléfonos de todas las operadoras fijas y móviles nacionales; es decir reciben un total de $180.
a) Beneficio: $10 (Diez Dólares de los Estados Unidos de América) mensuales por 18 meses consecutivos para llamadas a todas las operadoras fijas y móviles nacionales.
b) Aplica para clientes individuales con cédula que activen los nuevos Planes Smart (Plan Smart Redes Sociales, Plan Smart Redes Sociales Costa, Plan Smart 200 MB, Plan Smart 500 MB, Plan Smart 1000 MB, Plan Smart 2000 MB, Plan Smart 4000 MB y Plan Smart 6000 MB).
c) Se entregarán $10 (Diez Dólares de los Estados Unidos de América)  mensuales y se acreditarán el 17 de cada mes por 18 meses consecutivos, desde el mes siguiente de activación de la línea.
d) Los $10 mensuales le permitirán realizar llamadas a todas las operadoras fijas y móviles nacionales, al precio por minuto adicional de su plan contratado.
e) Finalizada la promoción, el cliente mantiene las condiciones originales del plan contratado.
f) Los $10 (Diez Dólares de los Estados Unidos de América) acreditados tienen una vigencia de 30 días.
g) Vigencia del plan 24 meses.</t>
  </si>
  <si>
    <t>Promoción Portabilidad Prepago</t>
  </si>
  <si>
    <t>a) La distribución del beneficio se hará en 8 meses, $10 tiempo aire + 100 SMS + 10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VOZ, tienen una duración de 15 días desde su activación, no son acumulables y serán consumidos antes del saldo pagado por recarga.
e) $80 tiempo aire y 800 SMS son utilizables para hablar y mensajear a todas las operadoras a nivel nacional.
f) La tarifa a la que se descontará el bono promocional de VOZ es igual a la del plan contratado por el cliente.
g) El bono promocional de MB tiene una duración de 15 días.
h) Finalizada la promoción, el Cliente mantiene las condiciones de su plan.</t>
  </si>
  <si>
    <t>Interconexion Nacional</t>
  </si>
  <si>
    <t>POSPAGO DESCUENTO TARIFA BASICA</t>
  </si>
  <si>
    <t>Todos los clientes que activen, transfieran de prepago a pospago o porten su línea en el Plan Smart 22 reciben 30% de descuento sobre el valor de la tarifa del plan mientras tenga la línea activa.
• Aplica para planes de las familias: Compartidos y Todo Destino.
• Aplica para cliente individuales con cédula.
• d) El beneficio se entregará únicamente si el cliente activa, transfiere de prepago a pospago o porta su línea con el Plan Smart 22 en los puntos de venta Milcover: CC. Paseo Shopping Manta Local 21 - Manta, Pedro Gual y Ricaurte Esquina - Portoviejo, CC Paseo Shopping Portoviejo Local 16-17-18 - Portoviejo o en las provincias de Esmeraldas, Sucumbíos, Pastaza, Los Ríos, Imbabura, El Oro, Santo Domingo y Loja.
Podrán participar en esta promoción:
(i) El o los clientes que activen el Plan Pospago Smart 22 de las familias: Compartidos y Todo Destino.
(ii) Aplica para altas, transferencias de prepago a pospago, portaciones.
(iii) Deberán tener la condición de cliente de OTECEL y encontrarse en los listados de Activaciones nuevas, transferencias de prepago a pospago, portaciones en el período que corresponde a la Promoción.</t>
  </si>
  <si>
    <t>Promoción Paquete Noche</t>
  </si>
  <si>
    <t>a) Beneficio: paquete Noche por $1.00 (UN DOLAR DE LOS ESTADOS UNIDOS DE AMERICA) incluido impuestos. Aplica para llamadas de Movistar a Movistar realizadas entre las 22:00 pm y las 07:00 am. 
b) La promoción aplica para clientes prepago y se entrega siempre y cuando la contratación del paquete se haya realizado en el período de vigencia de la promoción y cuente con el saldo suficiente
c) El paquete promocional aplica para hablar con todos los Movistar en los horarios definidos de la promoción y tiene una vigencia de 24 horas a partir de la activación.
d) Las Noches Gratis consideran el tráfico de voz, realizado desde las 22:00 pm hasta las 07:00 am, mientras el beneficio promocional se encuentre vigente y con las siguientes restricciones* (VER ANEXO)
e) El cliente deberá enviar NOCHE al shortcode 333 para contratar el paquete promocional y es recontratable.
f) El precio final del paquete promocional es $1.00 (incluido IVA)
g) Cuando expire la vigencia del beneficio promocional, el cliente consumirá de acuerdo a la tarifa de su plan.</t>
  </si>
  <si>
    <t>BG1</t>
  </si>
  <si>
    <t>PROMOCIÓN SEPTIEMBRE OCTUBRE 2014 TABLETS</t>
  </si>
  <si>
    <t xml:space="preserve">1) Todos los clientes que contraten uno de los siguientes planes tendrán el beneficio de Doble de MB y Doble de Minutos mensuales, el cual se entregará por 6 meses consecutivos a partir de la fecha de contratación del plan. Oferta aplica para los siguientes planes:
IM CTRL TABLET HPLUS $19.99
IM CTRL TABLET HPLUS $24.99
IM CTRL TABLET HPLUS $29.99
IM CTRL TABLET HPLUS $34.99                                                                                                                                                                                                                                                                                                                                                                                                                                                                                                                                                                                                                                                                                                                                                                                                                                                                                                                                                                                                                                            IM CTRL TABLET HPLUS $44.99                                                                                                                                                                                                                                                                                                                                                                                                                                                                                                                                                                                                                                                                                                                                                             IM CTRL TABLET HPLUS $49.99   
                                                                                                                                                                                                                                                                                                                                                                                                                                                                                                                                                                                                                                                                                                                                                                                                                                                                                                                                                                                                                                                                                                                                                                                                                                                                                                                                                                                                                                                                                                                                                                                                                                                                                                                                                                                                                                                                                                                                                                                                                  2)Promoción 100% adicional de megas y minutos a los contratados aplica en los Nuevos Planes Tablet (listados anteriormente).
3)Aplica altas y transferencias de prepago a pospago realizadas durante la vigencia de la promoción. 
4)Vigencia de los megas y minutos adicionales promocionales  a los contratados es de 30 días y no son acumulables.
5)Los bonos promocionales de MB tienen una duración de 30 días desde su activación y serán consumidos antes que aquellos incluidos en el plan. 
6)Los bonos promocionales de minutos tienen una duración de 30 días desde su activación y serán consumidos antes que aquellos incluidos en el plan. Los minutos serán utilizados exclusivamente para llamadas de voz a cualquier operadora local.
7)Vigencia del contrato es de 24 meses.
8)Mantener la línea activa en el mismo tipo de plan, durante toda la vigencia de la promoción.
9)Finalizada la promoción, el cliente mantiene las condiciones originales del plan contratado.
</t>
  </si>
  <si>
    <t>PROMOCIÓN SEPTIEMBRE OCTUBRE 2014 PARQUE POSPAGO</t>
  </si>
  <si>
    <t>• Todos los clientes que activen el paquete de Facebook, Whatsapp y SMS todo destino ilimitado de $5+iva recibirán durante las primeras 4 facturas, un descuento del 100% sobre el valor de este componente (para poder activar el paquete de Facebook, Whatsapp y SMS todo destino ilimitado de $5+iva se necesita tener un componente de datos activo desde $9,99+iva).
• Una vez culminada la promoción, el cliente deberá pagar $5+iva mensuales por el Paquete de Facebook, Whatsapp y SMS todo destino ilimitado de $5+iva.</t>
  </si>
  <si>
    <t>POSPAGO FÁCIL 2014</t>
  </si>
  <si>
    <t>• Aplica para altas nuevas con o sin terminal en Plan Smart Retail 18 durante la vigencia de la promoción.
• Beneficio: $15,00 (Quince Dólares de los Estados Unidos de América) por 12 meses consecutivos que le permitirá realizar llamadas de Movistar a Movistar o enviar mensajes de texto todo destino nacional.
• El beneficio (bono) de $15,00 (Quince Dólares de los Estados Unidos de América) se acreditarán el 25 de cada mes a partir del mes siguiente de la fecha de activación de la línea.
• El bono acreditado de $15 dólares tienen una vigencia de 30 días y no es acumulable.
• La tarifa a la que se descontará el bono promocional de Voz y SMS es la misma del plan contratado.
• Finalizada la promoción, el cliente mantiene las condiciones originales del plan contratado.</t>
  </si>
  <si>
    <t xml:space="preserve">Promoción “Pospago Terminal Externo - Planes Smart” </t>
  </si>
  <si>
    <t>a) Todos los clientes que activen o transfieran de prepago a pospago con terminal externo, reciben $10 mensuales por 9 meses consecutivos para llamadas a teléfonos Movistar; es decir reciben un total de $90.
b) Aplica para los nuevos Planes Smart (Plan Smart Redes Sociales, Plan Smart Redes Sociales Costa, Plan Smart 200 MB, Plan Smart 500 MB, Plan Smart 1000 MB, Plan Smart 2000 MB, Plan Smart 4000 MB y Plan Smart 6000 MB). 
c) Aplica para cliente individuales con cédula.
d) El beneficio se entregará únicamente si el cliente activa, una nueva línea o transfiere de prepago a pospago en la nueva familia de Planes Smart, con terminal externo es decir un terminal propio del cliente.
e) Se entregarán $10 dólares mensuales y se acreditarán el 17 de cada mes por 9 meses consecutivos, desde el mes siguiente de activación de la línea, que le permitirá realizar llamadas a todos los Movistar nacionales al precio por minuto adicional vigente en  su plan.
f) El bono promocional de voz se descontará aplicando la tarifa del plan contratado.
g) Finalizada la promoción, el cliente mantiene las condiciones originales del plan contratado.
h) Vigencia del plan 24 meses.
i) Vigencia del saldo promocional de 30 días.</t>
  </si>
  <si>
    <t>Promoción “Pospago Terminal Externo - Planes Smart”</t>
  </si>
  <si>
    <t xml:space="preserve">PLANES IDEAL JOVENES 28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</si>
  <si>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Equipo que aplica en el plan pagado en 24 cuotas de $12+Imp. 
Planes puede ser vendido con equipo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</si>
  <si>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28 CONTROL 300 MB</t>
  </si>
  <si>
    <t>BP-5144</t>
  </si>
  <si>
    <t xml:space="preserve">PLANES IDEAL JOVENES 40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</si>
  <si>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</si>
  <si>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40 CONTROL 300 MB</t>
  </si>
  <si>
    <t>BP-5145</t>
  </si>
  <si>
    <t>Plan BAM + PBX Móvil</t>
  </si>
  <si>
    <t xml:space="preserve">Descripción: 
El Plan BAM + PBX Móvil es un producto que incluye el servicio de navegación con un cupo especifico y un servicio de PBX Móvil básico o avanzado según el plan.
Consideraciones: 
Se consideran  dos planes:
- BAM + PBX Móvil Básico con un cupo de navegación de 200 MB y un servicio PBX Móvil Básico por una cuota mensual total de $8,99 + IMP
- BAM + PBX Móvil Avanzado con un cupo de navegación de 500 MB y un servicio PBX Móvil Avanzado por un cuota mensual total de $19,99 + IMP
- En ambos planes se incluye el cobro del servicio PBX Móvil para una línea celular
- Líneas que se adicionen al servicio PBX Móvil únicamente pueden ser de Claro Móvil
</t>
  </si>
  <si>
    <t>Plan BAM + PBX Móvil $8,99 Básico</t>
  </si>
  <si>
    <t>BP-5128</t>
  </si>
  <si>
    <t>PBX Móvil Básico</t>
  </si>
  <si>
    <t>Plan BAM + PBX Móvil $19,99 Avanzado</t>
  </si>
  <si>
    <t>BP-5129</t>
  </si>
  <si>
    <t>PBX Móvil Avanzado</t>
  </si>
  <si>
    <t>PLANES FLEX CONTROL EF</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</si>
  <si>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ilimitadas de Facebook y Twitter y aplican para navegación en los sitios oficiales de las mismas.</t>
  </si>
  <si>
    <t>PLAN FLEX 28 CONTROL 300 MB EF</t>
  </si>
  <si>
    <t>BP-5181</t>
  </si>
  <si>
    <t>REDES SOCIALES ILIMITADAS DE FACEBOOK Y TWITTER</t>
  </si>
  <si>
    <t>PLAN FLEX 34 CONTROL 300 MB EF</t>
  </si>
  <si>
    <t>BP-5182</t>
  </si>
  <si>
    <t>PLAN FLEX 39 CONTROL 400 MB EF</t>
  </si>
  <si>
    <t>BP-5183</t>
  </si>
  <si>
    <t>PLAN FLEX 46 CONTROL 500 MB EF</t>
  </si>
  <si>
    <t>BP-5184</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</si>
  <si>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ilimitdas de Facebook y Twitter y aplican para navegación en los sitios oficiales de las mismas.
Con estos planes, el cliente podrá financiar equipos a 24 meses (No a menos)</t>
  </si>
  <si>
    <t>PLAN FLEX 25 CONTROL 300 MB EF</t>
  </si>
  <si>
    <t>BP-5175</t>
  </si>
  <si>
    <t>PLAN FLEX 30 CONTROL 300 MB EF</t>
  </si>
  <si>
    <t>BP-5176</t>
  </si>
  <si>
    <t>PLAN FLEX 35 CONTROL 400 MB EF</t>
  </si>
  <si>
    <t>BP-5177</t>
  </si>
  <si>
    <t>PLAN FLEX 40 CONTROL 500 MB EF</t>
  </si>
  <si>
    <t>BP-5178</t>
  </si>
  <si>
    <t>PROMOCIÓN 2 X 1 EN RECARGA DESDE $3</t>
  </si>
  <si>
    <t>Todos los clientes prepago y postpago personales controlados que activen su primera recarga electrónica desde $3 los dias especificados del mes de Septiembre del 2014, recibirán 2x1 de tiempo aire promocional para hablar a números móviles CLARO durante 5 días a partir de su activación.  
Promoción aplica en locales de Distribuidores Autorizados participantes de la promoción en la ciudad de Riobamba.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20 de Septiembre-14)”.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sábado 20 de Septiembre-14</t>
  </si>
  <si>
    <t>Todos los clientes prepago y postpago personales controlados que activen recargas electrónicas desde $3 los dias especificados del mes de septiembre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los días 11/09/2014 y 12/09/2014)”.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11 y Viernes 12 de septiembre del 2014.</t>
  </si>
  <si>
    <t>Todos los clientes prepago y postpago personales controlados que activen recargas electrónicas desde $3 los dias especificados del mes de septiembre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los días 25/09/2014 y 26/09/2014)”.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25 y Viernes 26 de septiembre del 2014.</t>
  </si>
  <si>
    <t>Todos los clientes prepago y postpago personales controlados que activen su primera recarga electrónica desde $3 los dias especificados del mes de Septiembre del 2014, recibirán 2x1 de tiempo aire promocional para hablar a números móviles CLARO durante 5 días a partir de su activación.  
Promoción aplica en locales de Distribuidores Autorizados participantes de la promoción en la ciudad de Santo Domingo.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29 y martes 30 de Septiembre-14)”.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lunes 29 y martes 30 de Septiembre-14</t>
  </si>
  <si>
    <t>Todos los clientes prepago y postpago personales controlados que activen su primera recarga electrónica desde $3 los dias especificados del mes de Septiembre del 2014, recibirán 2x1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8 y martes 9 de Septiembre-14)”.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lunes 8 y martes 9 de Septiembre-14</t>
  </si>
  <si>
    <t>Todos los clientes prepago y postpago personales controlados que activen su primera recarga electrónica desde $3 los dias especificados del mes de Septiembre del 2014, recibirán 2x1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15 y martes 16 de Septiembre-14)”.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lunes 15 y martes 16 de Septiembre-14</t>
  </si>
  <si>
    <t>Todos los clientes prepago y postpago personales controlados que activen su primera recarga electrónica desde $3 los dias especificados del mes de Septiembre del 2014, recibirán 2x1 de tiempo aire promocional para hablar a números móviles CLARO durante 5 días a partir de su activación.  
Promoción aplica en locales de Distribuidores Autorizados participantes de la promoción en la ciudad de Riobamba.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27 de Septiembre-14)”.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sábado 27 de Septiembre-14</t>
  </si>
  <si>
    <t>Todos los clientes prepago y postpago personales controlados que activen su primera recarga electrónica desde $3 los dias especificados del mes de Septiembre del 2014, recibirán 2x1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22 y martes 23 de Septiembre-14)”.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lunes 22 y martes 23 de Septiembre-14</t>
  </si>
  <si>
    <t>Todos los clientes prepago y postpago personales controlados que activen su primera recarga electrónica desde $3 los dias especificados del mes de Septiembre del 2014, recibirán 2x1 de tiempo aire promocional para hablar a números móviles CLARO durante 5 días a partir de su activación.  
Promoción aplica en locales de Distribuidores Autorizados participantes de la promoción en la ciudad de Esmeraldas.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martes 16 y miércoles 17 de Septiembre-14)”.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martes 16 y miércoles 17 de Septiembre-14</t>
  </si>
  <si>
    <t>Todos los clientes prepago y postpago personales controlados que activen su primera recarga electrónica desde $3 los dias especificados del mes de Septiembre del 2014, recibirán 2x1 de tiempo aire promocional para hablar a números móviles CLARO durante 5 días a partir de su activación.  
Promoción aplica en locales de Distribuidores Autorizados participantes de la promoción en la ciudad de Latacunga y Quito.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jueves 18 de Septiembre-14)”.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jueves 18 de Septiembre-14</t>
  </si>
  <si>
    <t xml:space="preserve">20 MEGAS POR $1, 24 HORAS </t>
  </si>
  <si>
    <t xml:space="preserve">Mecánica: 
 - Envía la palabra MEGAS al 5000 y por USD$1 dólar (incluido IVA), recibe 20 Megas para navegar 24 horas. 
Descripción: 
 - Internet Móvil  20MB Precio final del paquete: USD $ 1 dólar.  Megabytes incluidos: 20MB. Navegación adicional a un costo final de  $0.112 por 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$ 0.112 por MB, mientras que adquiriendo el paquete promocional, por USD $ 1.00 (incluido impuestos) puede navegar 20 MB, durante 24 horas. 
 - El cliente podrá elegir libremente contratar otros paquetes de MB según su necesidad y conveniencia. 
-  Para acceder a la promoción no requiere tener paquete de datos activo
 - Cliente podrá contratar hasta un máximo de 6 paquetes durante la vigencia de la promoción. 
 - Promoción aplica con cargo a factura del cliente. 
 - Servicio móvil prestado por CONECEL S.A.
</t>
  </si>
  <si>
    <t>RECIBE 20 MEGAS POR $1, POR 24 HORAS</t>
  </si>
  <si>
    <t>ACTIVA UN PLAN CLARO EN TU EQUIPO Y RECIBE 2 MESES DE SERVICIO GRATIS</t>
  </si>
  <si>
    <t xml:space="preserve">Mecanica: ACTIVA UN PLAN CLARO EN TU EQUIPO Y RECIBE 2 MESES DE SERVICIO GRATIS*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4to y 6to mes con el cargo de Gastos Administrativos y los valores adicionales de consumos.
* Promoción aplica únicamente para los clientes que realicen UNA ACTIVACION DE UN PLAN CLARO (descrito abajo) con equipo propio.
* Promoción de financiamiento de tarifa básica aplica para la tarifa del nuevo plan contratado en Claro
*Meses que aplica promoción de financiamiento de tarifa básica 2do-4to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t>
  </si>
  <si>
    <t>si</t>
  </si>
  <si>
    <t>PROMOCION AKIT BA 250 MB X 12 MESES</t>
  </si>
  <si>
    <t xml:space="preserve">La promoción aplica para los Amigo Kit con modelos de Tablet: Huawei Media Pad Lite y Huawei Youth II adquiridos en este periodo.
Recibirá mensualmente 250 megas para navegar  por 12 meses.
Para acceder a la promoción cliente necesita realizar mínimo recarga mensual de $3 y una actualización semestral de datos desde su activación.
Beneficio promocional se entregará de manera consecutiva.
En caso de terminación unilateral anticipada del cliente por no efectuar la actualización de datos en el tiempo establecido o no ingresar una recarga aplicará la tarifa de mega por evento.
Precio final de MB por evento: $0,448
Para acceder a la promoción cliente debe mantener simcard y equipo juntos.
</t>
  </si>
  <si>
    <t>AKIT BA 250 MB x 12 meses</t>
  </si>
  <si>
    <t>PROMOCION AKIT BA 500 MB X 3 MESES</t>
  </si>
  <si>
    <t xml:space="preserve">La promoción aplica para los Amigo Kit: Huawei E3531 RET  adquiridos en este periodo.
Recibirá mensualmente 500 megas para navegar  por 3 meses.
Para acceder a la promoción cliente necesita realizar mínimo recarga mensual de $3 y una actualización semestral de datos desde su activación.
Beneficio promocional se entregará de manera consecutiva.
En caso de terminación unilateral anticipada del cliente por no efectuar la actualización de datos en el tiempo establecido o no ingresar una recarga aplicará la tarifa de mega por evento.
Precio final de MB por evento: $0,448
Para acceder a la promoción cliente debe mantener simcard y equipo juntos.
</t>
  </si>
  <si>
    <t>AKIT BA 500 MB x 3 meses</t>
  </si>
  <si>
    <t>PROMOCION AKIT BA 500 MB X 12 MESES</t>
  </si>
  <si>
    <t xml:space="preserve">La promoción aplica para los Amigo Kit: Huawei E8231 RET, Huawei E3531  adquiridos en este periodo.
Recibirá mensualmente 500 megas para navegar  por 12 meses.
Para acceder a la promoción cliente necesita realizar mínimo recarga mensual de $3 y una actualización semestral de datos desde su activación.
Beneficio promocional se entregará de manera consecutiva.
En caso de terminación unilateral anticipada del cliente por no efectuar la actualización de datos en el tiempo establecido o no ingresar una recarga aplicará la tarifa de mega por evento.
Precio final de MB por evento: $0,448
Para acceder a la promoción cliente debe mantener simcard y equipo juntos.
</t>
  </si>
  <si>
    <t>AKIT BA 500 MB x 12 meses</t>
  </si>
  <si>
    <t xml:space="preserve">5 NUMEROS FAVORITOS </t>
  </si>
  <si>
    <t>Promoción Válida del 01 al 30 de Septiembre del 2014
Costo por minuto a  los cinco números favoritos $0.10 más IVA
Promoción aplica para llamadas a los 5 números de operadoras fijas y/o móviles del país registrados como números favoritos.</t>
  </si>
  <si>
    <t>5 NÚMEROS FAVORITOS</t>
  </si>
  <si>
    <t>Tarifas incluyen cargos de Interconexión</t>
  </si>
  <si>
    <t xml:space="preserve">10 NUMEROS FAVORITOS </t>
  </si>
  <si>
    <t>Promoción Válida del 1 hasta el 30 de Septiembre del 2014
Costo por minuto a  los 10 números favoritos $0.04 más IVA en Postpago
Promoción para llamadas de voz a los 10 Números Favoritos Claro registrados en el *123# y Gratis.</t>
  </si>
  <si>
    <t>10 NÚMEROS FAVORITOS POSTPAGO</t>
  </si>
  <si>
    <t xml:space="preserve">Promoción Válida del 01 al 30 de septiembre del 2014
Costo por minuto a  los 10 números favoritos $0.05 más IVA en Prepago
Promoción para llamadas de voz a los 10 Números Favoritos Claro registrados SIN COSTO en el *123# </t>
  </si>
  <si>
    <t>10 NÚMEROS FAVORITOS PREPAGO</t>
  </si>
  <si>
    <t>Tarifas NO incluyen impuestos.</t>
  </si>
  <si>
    <t xml:space="preserve">15 MEGAS POR $1, 24 HORAS </t>
  </si>
  <si>
    <t xml:space="preserve">Mecanica:
 - Envia la palabra Megas al 5000 y por $1 incluido IVA, recibe 15 Megs para navegar 24 horas.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$ 1.00 (incluido impuestos) puede navegar 15 MB, durante 24 horas. 
 - El cliente podrá elegir libremente contratar otros paquetes de MB según su necesidad y conveniencia. 
-  Para acceder a la promoción no requiere tener paquete de datos activo
 - Servicio móvil prestado por CONECEL S.A.
</t>
  </si>
  <si>
    <t>RECIBE 15 MEGAS POR $1, POR 24 HORAS</t>
  </si>
  <si>
    <t xml:space="preserve"> DOBLE DE MINUTOS MEGAS Y SMS POR 9 MESES</t>
  </si>
  <si>
    <t>Mecanica: Activa o Renueva un Plan Ideal Flex de 25 hasta 100 Dolares Mensuales en las siguientes provincias Tungurahua Cañar Azuay Orellana Imbabura Sucumbíos Cotopaxi Loja Morona Santiago Pastaza Pichincha Chimborazo Napo Carchi Santo Domingo Bolivar y Zamora  y recibe el Doble de Minutos, Megas y SMS por 9 meses SALTADOS
* Beneficio Promocional será entregado  a partir del segundo mes de activación del servicio 
• Minutos y SMS Promocionales aplican para números moviles Claro. 
• Servicio móvil prestado por CONECEL S.A.</t>
  </si>
  <si>
    <t xml:space="preserve"> DOBLE DE MINUTOS MEGAS Y SMS POR 12 MESES PLANES EP</t>
  </si>
  <si>
    <t>Mecanica: Activa un Plan Ideal Flex EP de 25 hasta 100 Dolares Mensuales y recibe el Doble de Minutos, Megas y SMS por 12 meses SALTADOS
* Beneficio Promocional será entregado  a partir del segundo mes de activación del servicio 
• Minutos y SMS Promocionales aplican para números moviles Claro. 
• Servicio móvil prestado por CONECEL S.A.</t>
  </si>
  <si>
    <t xml:space="preserve">PROMOCIÓN HABLA GRATIS </t>
  </si>
  <si>
    <t>Todos los clientes prepago y pospago personales controlados que activen recargas electrónicas desde $3 en adelante el día viernes 5 del mes de septiembre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</si>
  <si>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Todos los clientes prepago y pospago personales controlados que activen recargas electrónicas desde $3 en adelante el día viernes 19 del mes de septiembre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</si>
  <si>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Llamadas por cobrar</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</si>
  <si>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grabar su nombre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</si>
  <si>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Minuto</t>
  </si>
  <si>
    <t xml:space="preserve">MEJOR AMIGO CLARO </t>
  </si>
  <si>
    <t>Promoción Válida del 1 hasta el 30 de Septiembre del 2014
Costo por minuto al mejor Amigo Claro $0.01 más IVA en planes postpago personales y corporativos vigentes.
Promoción aplica para llamadas de voz al número registrado como mejor amigo Claro en el *123# y Gratis.</t>
  </si>
  <si>
    <t>MEJOR AMIGO CLARO POSTPAGO</t>
  </si>
  <si>
    <t>PROMOCIÓN Tarifa Mejor Amigo Claro</t>
  </si>
  <si>
    <t>Se extiende tarifa promocional Mejor Amigo Claro de $0,01 + IVA para llamadas realizadas dentro de los 3 primeros minutos que realicen los clientes a tu número registrado como Mejor Amigo Claro. 
Cambio de número de Mejor Amigo registrado no tendrá costo para el cliente por promoción durante el mes de Septiembre-14
A partir del segundo 181, el costo por minuto para clientes Prepago Regulares será de $0,16 + IMP (Precio final: $0,1792) y para clientes Prepago Multidestino será de $0,18 + IMP (Precio final $0,2016).</t>
  </si>
  <si>
    <t>Promoción Tarifa Mejor Amigo Claro - Multidestino</t>
  </si>
  <si>
    <t>Promoción Tarifa Mejor Amigo Claro - Prepago Regular</t>
  </si>
  <si>
    <t>DOBLE DE MINUTOS MEGAS Y SMS POR 6 MESES</t>
  </si>
  <si>
    <t>Mecanica: Activa o Renueva un Plan Ideal Flex de 25 hasta 100 Dolares Mensuales y recibe el Doble de Minutos, Megas y SMS por 6 meses SALTADOS
* Beneficio Promocional será entregado  a partir del segundo mes de activación del servicio 
• Minutos y SMS Promocionales aplican para números moviles Claro. 
• Servicio móvil prestado por CONECEL S.A.</t>
  </si>
  <si>
    <t xml:space="preserve"> DOBLE DE MINUTOS POR 6 MESES</t>
  </si>
  <si>
    <t>Mecanica: Activa o Renueva  un Plan Claro  de 15 ó 18 Dolares Mensuales y recibe el Doble de Minutos por 6 meses SALTADOS Beneficio Promocional será entregado  a partir del segundo mes de activación del servicio 
• Minutos Promocionales aplican para números moviles Claro. 
• Servicio móvil prestado por CONECEL S.A.</t>
  </si>
  <si>
    <t>125 MIN</t>
  </si>
  <si>
    <t>150 MIN</t>
  </si>
  <si>
    <t>DOBLE DE MINUTOS Y SMS POR 6 MESES</t>
  </si>
  <si>
    <t>Mecanica: Activa o Renueva un Plan Claro  de 15, 18 o 20 Dolares Mensuales y recibe el Doble de Minutos y SMS por 6 meses SALTADOS
* Beneficio Promocional será entregado  a partir del segundo mes de activación del servicio 
• Minutos y SMS Promocionales aplican para números moviles Claro. 
• Servicio móvil prestado por CONECEL S.A.</t>
  </si>
  <si>
    <t>105 MIN</t>
  </si>
  <si>
    <t>117 MIN</t>
  </si>
  <si>
    <t>101 MIN</t>
  </si>
  <si>
    <t>Promoción  Doble de Megas y Redes Sociales por 3 meses</t>
  </si>
  <si>
    <t xml:space="preserve">• Doble de Megas  y Redes Sociales aplica por 3 meses a partir del segundo mes de la activación del plan.  
• Promoción aplica para renovaciones, nuevas contrataciones y portabilidad.   Doble de Megas depende de Megas incluidos en cada plan.
*Promocion Doble de Megas y Redes Sociales se acreditara en el 2do, 4to, 6to,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</si>
  <si>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Promoción  Doble de Megas y Redes Sociales 
por 3 meses</t>
  </si>
  <si>
    <t>Doble de Megas y Redes Sociales por 3meses*</t>
  </si>
  <si>
    <t>Doble de Megas y Redes Sociales por 3 meses*</t>
  </si>
  <si>
    <t>Promoción  Doble de Megas y Redes Sociales por 6 meses</t>
  </si>
  <si>
    <t xml:space="preserve">• Doble de Megas  y Redes Sociales aplica por 6 meses a partir del segundo mes de la activación del plan.  
• Promoción aplica para renovaciones, nuevas contrataciones y portabilidad.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</si>
  <si>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Promoción  Doble de Megas y Redes Sociales 
por 6 meses</t>
  </si>
  <si>
    <t>Doble de Megas y Redes Sociales por 6meses*</t>
  </si>
  <si>
    <t>Doble de Megas y Redes Sociales por 6 meses*</t>
  </si>
  <si>
    <t>Promoción  Doble de Megas y Redes Sociales por 12 meses</t>
  </si>
  <si>
    <t xml:space="preserve">• Doble de Megas  y Redes Sociales aplica por 12 meses a partir del segundo mes de la activación del plan.  
• Promoción aplica para renovaciones, nuevas contrataciones y portabilidad.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</si>
  <si>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Promoción  Doble de Megas y Redes Sociales 
por 12 meses</t>
  </si>
  <si>
    <t>Doble de Megas y Redes Sociales por 12meses*</t>
  </si>
  <si>
    <t>Doble de Megas y Redes Sociales por 12 meses*</t>
  </si>
  <si>
    <t>PROMOCIÓN PAQUETE DE MINUTOS</t>
  </si>
  <si>
    <t>• Todos los clientes prepago que contraten la Promoción Paquete de Minutos en el puerto 5000 entre el jueves 18 al domingo 21, recibirán un paquete de 100 minutos promocional para hablar a números móviles CLARO durante 24 horas a partir de su activación. El paquete se activará el día SABADO o DOMINGO de acuerdo a lo especificado por el usuario al momento de enviar el SMS al puerto 5000.
• La activación del paquete puede realizarse desde el jueves 18 hasta el domingo 21 de septiembre-14 para acceder al beneficio el SABADO o DOMINGO.
• Paquete de minutos también puede contrarse en los días sábados y domingo, y la utilización del mismo será dentro de ese período de acuerdo a lo contratado por el cliente. (Sábado o Domingo) 
• Se deberá enviar la palabra SABADO o DOMINGO al puerto 5000 para acceder a la promoción. El envío del SMS para contratación del paquete no tiene costo. 
• El paquete de minutos podrá ser utilizado el día sábado 20 o domingo 21 de septiembre del 2014, conforme el cliente lo haya solicitado en su SMS de contratación al puerto 5000.
• Paquete de minutos aplica únicamente para llamadas a números móviles CLARO.
• El Paquete de minutos tendrá un costo de $1,00.
• Vigencia del paquete promocional será de 24 horas. Esta vigencia será de acuerdo al día contratado del paquete de minutos (Sábado o Domingo);L es decir, si el cliente contrata el paquete el sábado 20/09/2014 a las 15:00 el paquete promocional de minutos durará hasta el domingo 21/09/2014 a las 15:00 esto dependiendo del consumo que el cliente realice del paquete. 
• Se puede activar entre sábado y domingo en total 10 paquetes por cliente. 
•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 Promoción aplica a nivel nacional.
• Contratación paquete de minutos será descontado  del saldo principal que tenga el cliente, la misma que podrá provenir de tarjetas, pines, pasa saldo, etc.
• Paquete de minutos no se puede contratar con saldo promocional. 
• Paquete de 100 minutos será consumido antes que saldo actual y/o saldo promocion de 2x1.
• Días que activación la promoción:  desde el jueves 18 al 21 de septiembre del 2014.</t>
  </si>
  <si>
    <t>PAQUETE 100 MINUTOS (Tarifa Multidestino)</t>
  </si>
  <si>
    <t>PAQUETE 100 MINUTOS (Tarifa Prepago)</t>
  </si>
  <si>
    <t>• Todos los clientes prepago que contraten la Promoción Paquete de Minutos en el puerto 5000 entre el jueves 25 al domingo 28, recibirán un paquete de 100 minutos promocional para hablar a números móviles CLARO durante 24 horas a partir de su activación. El paquete se activará el día SABADO o DOMINGO de acuerdo a lo especificado por el usuario al momento de enviar el SMS al puerto 5000.
• La activación del paquete puede realizarse desde el jueves 25 hasta el domingo 28 de septiembre-14 para acceder al beneficio el SABADO o DOMINGO.
• Paquete de minutos también puede contrarse en los días sábados y domingo, y la utilización del mismo será dentro de ese período de acuerdo a lo contratado por el cliente. (Sábado o Domingo) 
• Se deberá enviar la palabra SABADO o DOMINGO al puerto 5000 para acceder a la promoción. El envío del SMS para contratación del paquete no tiene costo. 
• El paquete de minutos podrá ser utilizado el día sábado 27 o domingo 28 de septiembre del 2014, conforme el cliente lo haya solicitado en su SMS de contratación al puerto 5000.
• Paquete de minutos aplica únicamente para llamadas a números móviles CLARO.
• El Paquete de minutos tendrá un costo de $1,00.
• Vigencia del paquete promocional será de 24 horas. Esta vigencia será de acuerdo al día contratado del paquete de minutos (Sábado o Domingo);L es decir, si el cliente contrata el paquete el sábado 27/09/2014 a las 15:00 el paquete promocional de minutos durará hasta el domingo 28/09/2014 a las 15:00 esto dependiendo del consumo que el cliente realice del paquete. 
• Se puede activar entre sábado y domingo en total 10 paquetes por cliente. 
•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 Promoción aplica a nivel nacional.
• Contratación paquete de minutos será descontado  del saldo principal que tenga el cliente, la misma que podrá provenir de tarjetas, pines, pasa saldo, etc.
• Paquete de minutos no se puede contratar con saldo promocional. 
• Paquete de 100 minutos será consumido antes que saldo actual y/o saldo promocion de 2x1.
• Días que activación la promoción:  desde el jueves 25 al 28 de septiembre del 2014.</t>
  </si>
  <si>
    <t>CAMBIATE A CLARO Y RECIBE  DOBLE DE MINUTOS MEGAS Y SMS POR 1 AÑO</t>
  </si>
  <si>
    <t>Mecanica: CAMBIATE a un Plan Ideal de 25 hasta 100 Dolares Mensuales y recibe el Doble de Minutos, Megas y SMS por 12 meses CONSECUTIVOS  Beneficio Promocional será entregado  a partir del segundo mes de activación del servicio • Minutos y SMS Promocionales aplican para números moviles Claro. • Servicio móvil prestado por CONECEL S.A.</t>
  </si>
  <si>
    <t>PORTABILIDAD DOBLE DE MINUTOS - MB - SMS POR 1 AÑO - CORPORATIVOS</t>
  </si>
  <si>
    <t>Mecanica: Cambiate a Claro con tu mismo número (Portabilidad) en un Plan Ideal Empresa VPN  y recibe el Doble de Minutos y Mensajes incluidos en el Plan Claro por 12 meses CONSECUTIVOS• 
Además si activas un paquete Comercialmente vigente desde 20 hasta 5000 MB en lineas Portadas recibe el Doble de Megas (del respectivo paquete) por 12 Meses Consecutivos.
La activación del paquete de MB se debe hacer desde la solicitud de Portabilidad (aplica a nuevas Portabilidades) para aplicar al beneficio promocional.
Beneficio Promocional será entregado a partir del segundo mes de activación del servicio • Minutos y SMS  Promocionales aplican para números moviles Claro. • Servicio móvil prestado por CONECEL S.A.</t>
  </si>
  <si>
    <t>IDEAL EMPRESA VPN (1) CONTROL</t>
  </si>
  <si>
    <t>Hasta 15000</t>
  </si>
  <si>
    <t>Hasta 8571</t>
  </si>
  <si>
    <t>IDEAL EMPRESA VPN (2) CONTROL</t>
  </si>
  <si>
    <t>Hasta 50000</t>
  </si>
  <si>
    <t>Hasta 28571</t>
  </si>
  <si>
    <t>IDEAL EMPRESA VPN (3) CONTROL</t>
  </si>
  <si>
    <t>Hasta 125000</t>
  </si>
  <si>
    <t>Hasta 71429</t>
  </si>
  <si>
    <t>IDEAL EMPRESA VPN (4) CONTROL</t>
  </si>
  <si>
    <t>Hasta 250000</t>
  </si>
  <si>
    <t>Hasta 142857</t>
  </si>
  <si>
    <t>IDEAL EMPRESA VPN (1) ABIERTO</t>
  </si>
  <si>
    <t>IDEAL EMPRESA VPN (2) ABIERTO</t>
  </si>
  <si>
    <t>IDEAL EMPRESA VPN (3) ABIERTO</t>
  </si>
  <si>
    <t>IDEAL EMPRESA VPN (4) ABIERTO</t>
  </si>
  <si>
    <t>CAMBIATE A CLARO Y RECIBE  DOBLE DE MINUTOS POR UN AÑO</t>
  </si>
  <si>
    <t>Mecanica: Cambiate a Claro con tu mismo número (Portabilidad) en un Plan de VOZ  y recibe el Doble de Minutos por 12 meses SEGUIDOS Beneficio Promocional será entregado a partir del segundo mes de activación del servicio • Minutos  Promocionales aplican para números moviles Claro. • Servicio móvil prestado por CONECEL S.A.</t>
  </si>
  <si>
    <t>220 MIN</t>
  </si>
  <si>
    <t>250 MIN</t>
  </si>
  <si>
    <t>340 MIN</t>
  </si>
  <si>
    <t>438 MIN</t>
  </si>
  <si>
    <t>562 MIN</t>
  </si>
  <si>
    <t>897 MIN</t>
  </si>
  <si>
    <t>1104 MIN</t>
  </si>
  <si>
    <t>1428 MIN</t>
  </si>
  <si>
    <t>183 MIN</t>
  </si>
  <si>
    <t>208 MIN</t>
  </si>
  <si>
    <t>309 MIN</t>
  </si>
  <si>
    <t>398 MIN</t>
  </si>
  <si>
    <t>CAMBIATE A CLARO Y RECIEBE EL  DOBLE DE MINUTOS Y MEGAS POR 1 AÑO</t>
  </si>
  <si>
    <t>Mecanica: Cambiate a Claro con tu mismo número (Portabilidad) en un Plan de VOZ + DATOS y recibe el Doble de Minutos, Megas por 12 meses SEGUIDOS Beneficio Promocional será a partir del segundo mes de activación del servicio • Minutos  Promocionales aplican para números moviles Claro. • Servicio móvil prestado por CONECEL S.A.</t>
  </si>
  <si>
    <t>450 MB</t>
  </si>
  <si>
    <t>CAMBIATE A CLARO Y RECIBE EL DOBLE DE MINUTOS Y SMS POR 1 AÑO</t>
  </si>
  <si>
    <t>Mecanica: Cambiate a Claro con tu mismo número (Portabilidad) en un Plan de VOZ + SMS y recibe el Doble de Minutos y SMS por 12 meses SEGUIDOS * Beneficio Promocional será entregado a partir del segundo mes de activación del servicio • Minutos y SMS Promocionales aplican para números moviles Claro. • Servicio móvil prestado por CONECEL S.A.</t>
  </si>
  <si>
    <t>200 MIN</t>
  </si>
  <si>
    <t xml:space="preserve">
PLAN IDEAL 12</t>
  </si>
  <si>
    <t>83 MIN</t>
  </si>
  <si>
    <t>85 MIN</t>
  </si>
  <si>
    <t>181 MIN</t>
  </si>
  <si>
    <t>Todos los clientes prepago y postpago personales controlados que activen su primera recarga electrónica desde $3 los dias especificados del mes de Septiembre del 2014, recibirán 2x1 de tiempo aire promocional para hablar a números móviles CLARO durante 5 días a partir de su activación.  
Promoción aplica en locales de Distribuidores Autorizados participantes de la promoción en la ciudad de Atuntaqui.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viernes 12 y sábado 13 de Septiembre-14)”.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viernes 12 y sábado 13 de Septiembre-14</t>
  </si>
  <si>
    <t>• Todos los clientes prepago que activen la Promoción Paquete de Minutos en el puerto 5000 entre el jueves 04 al domingo 07, recibirán un paquete de 100 minutos promocional para hablar a números móviles CLARO durante 24 horas a partir de su activación.  
• La activación del paquete puede realizarse desde el jueves 04 hasta el domingo 07 de septiembre-14 para acceder al beneficio el SABADO o DOMINGO.
• Paquete de minutos también puede contrarse en los días sábados y domingo, y la utilización del mismo será dentro de ese período de acuerdo a lo contratado por el cliente. (Sábado o Domingo) 
• Se deberá enviar la palabra SABADO o DOMINGO al puerto 5000 para acceder a la promoción. El envío del SMS para contratación del paquete no tiene costo. 
• El paquete de minutos podrá ser utilizado el día sábado 06 o domingo 07 de septiembre del 2014, conforme el cliente lo haya solicitado en su SMS de contratación al puerto 5000.
• Paquete de minutos aplica únicamente para llamadas a números móviles CLARO.
• El Paquete de minutos tendrá un costo de $1,00.
• Vigencia del paquete promocional será de 24 horas. Esta vigencia será de acuerdo al día contratado del paquete de minutos (Sábado o Domingo);L es decir, si el cliente contrata el paquete el sábado 06/09/2014 a las 15:00 el paquete promocional de minutos durará hasta el domingo 07/09/2014 a las 15:00 esto dependiendo del consumo que el cliente realice del paquete. 
• Se puede activar entre sábado y domingo en total 10 paquetes por cliente. 
•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 Promoción aplica a nivel nacional.
• Contratación paquete de minutos será descontado  del saldo principal que tenga el cliente, la misma que podrá provenir de tarjetas, pines, pasa saldo, etc.
• Paquete de minutos no se puede contratar con saldo promocional. 
• Paquete de 100 minutos será  consumido antes que saldo actual y/o saldo promocion de 2x1.
• Días que activación la promoción:  desde el jueves 04 al 07 de septiembre del 2014.</t>
  </si>
  <si>
    <t>• Todos los clientes prepago que contraten la Promoción Paquete de Minutos en el puerto 5000 entre el jueves 11 al domingo 14, recibirán un paquete de 100 minutos promocional para hablar a números móviles CLARO durante 24 horas a partir de su activación. El paquete se activará el día SABADO o DOMINGO de acuerdo a lo especificado por el usuario al momento de enviar el SMS al puerto 5000.
• La activación del paquete puede realizarse desde el jueves 11 hasta el domingo 14 de septiembre-14 para acceder al beneficio el SABADO o DOMINGO.
• Paquete de minutos también puede contrarse en los días sábados y domingo, y la utilización del mismo será dentro de ese período de acuerdo a lo contratado por el cliente. (Sábado o Domingo) 
• Se deberá enviar la palabra SABADO o DOMINGO al puerto 5000 para acceder a la promoción. El envío del SMS para contratación del paquete no tiene costo. 
• El paquete de minutos podrá ser utilizado el día sábado 13 o domingo 14 de septiembre del 2014, conforme el cliente lo haya solicitado en su SMS de contratación al puerto 5000.
• Paquete de minutos aplica únicamente para llamadas a números móviles CLARO.
• El Paquete de minutos tendrá un costo de $1,00.
• Vigencia del paquete promocional será de 24 horas. Esta vigencia será de acuerdo al día contratado del paquete de minutos (Sábado o Domingo);L es decir, si el cliente contrata el paquete el sábado 13/09/2014 a las 15:00 el paquete promocional de minutos durará hasta el domingo 14/09/2014 a las 15:00 esto dependiendo del consumo que el cliente realice del paquete. 
• Se puede activar entre sábado y domingo en total 10 paquetes por cliente. 
•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 Promoción aplica a nivel nacional.
• Contratación paquete de minutos será descontado  del saldo principal que tenga el cliente, la misma que podrá provenir de tarjetas, pines, pasa saldo, etc.
• Paquete de minutos no se puede contratar con saldo promocional. 
• Paquete de 100 minutos será consumido antes que saldo actual y/o saldo promocion de 2x1.
• Días que activación la promoción:  desde el jueves 11 al 14 de septiembre del 2014.</t>
  </si>
  <si>
    <t>Promoción Redes Sociales Ilimitadas x 18 meses</t>
  </si>
  <si>
    <t xml:space="preserve">• Redes Sociales Ilimitadas aplica por 18 meses consecutivos a partir de la activacion del plan  
• Promoción aplica para renovaciones, nuevas contrataciones y portabilidad.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</si>
  <si>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Ilimitadas por 18 meses</t>
  </si>
  <si>
    <t>Redes Sociales Ilimitadas por 18 meses*</t>
  </si>
  <si>
    <t xml:space="preserve">REDES SOCIALES ILIMITADO POR $4.99, 15 DIAS/360 HRS </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</si>
  <si>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o $0.448 por evento.  Vigencia: 15 días /360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</si>
  <si>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RECIBE MEGAS ILIMITADOS PARA REDES SOCIALES (FACEBOOK Y TWITTER) POR $4.99, POR 15 DIAS /360 HORAS</t>
  </si>
  <si>
    <t>REDES SOCIALES ILIMITADO POR $9.99, 7 DIAS/168 HRS -BAM</t>
  </si>
  <si>
    <t xml:space="preserve">Mecánica: 
 - Envía la palabra ILIMITADO al 5000 y por USD$9.99 dólar (incluido IVA), navega ilimitadamente en redes sociales (aplicativo oficial de Facebook y twitter) por 7 dias /168 horas. 
Descripción: 
 -  Paquete Redes Sociales ilimitado. Precio final del paquete: US$ 9.99 dólar. Megabytes incluidos:  ILIMITADO . Navegacion adicional a un costo final de $0.448 POR MB o por evento.  Vigencia: 7 dias.
Consideraciones: 
 - Megas promocionales válidos para usarse durante 7 dias /168 horas contados desde la activación. 
 - Una vez consumido el paquete, el cliente puede: o  Contratar otro paquete correspondiente a esta promoción o  navegar en otras aplicaciones con costo final de $0.448 por MB adicional o por evento.
 - El cliente podrá elegir libremente contratar otros paquetes de MB según su necesidad y conveniencia. 
-  Para acceder a la promoción no requiere tener paquete de datos activo
 - Servicio móvil prestado por CONECEL S.A.
</t>
  </si>
  <si>
    <t>RECIBE MEGAS ILIMITADOS PARA REDES SOCIALES (FACEBOOK Y TWITTER) POR $9.99, POR 7 DIAS /168 HORAS -BAM</t>
  </si>
  <si>
    <t>REDES SOCIALES ILIMITADO POR $4.99, 15 DIAS/360 HRS -BAM</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</si>
  <si>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o $0.448 por evento.  Vigencia: 24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$0.448 por MB por evento. 
-  Para acceder a la promoción no requiere tener paquete de datos activo
- El cliente podrá elegir libremente contratar otros paquetes de MB según su necesidad y conveniencia.
 - Cliente Postpago BAM podrá contratar la cantidad de paquetes que cumpla hasta el 25% del valor de su tarifa basica.
 - Para clientes Postpago BAM  la promoción aplica con cargo a factura del cliente. 
 - Servicio móvil prestado por CONECEL S.A.
</t>
  </si>
  <si>
    <t>RECIBE MEGAS ILIMITADOS PARA REDES SOCIALES (FACEBOOK Y TWITTER) POR $4.99, POR 15 DIAS /360 HORAS -BAM</t>
  </si>
  <si>
    <t>Redes Sociales y Whatsapp Ilimitado x 24H - $2 - BAM</t>
  </si>
  <si>
    <t xml:space="preserve">Mecánica: 
 - Envía la palabra ILIMITADO al 5000 y por USD$2 dólar (incluido IVA), navega ilimitadamente por 24 horas. 
Descripción: 
 -  Paquete Redes Sociales y Whatsapp ilimitado. Precio final del paquete: US$2 dolares. Megabytes incluidos:  ILIMITADO. Navegación adicional para clientes Prepago BAM a un costo final de $0.448 por MB, para clientes Postpago BAM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BAM ó a un costo final de $0.112 por MB adicional o a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Cliente  Prepago BAM podrá contratar la cantidad de paquetes que desee.
 - Para clientes Prepago BAM promocion aplica con descuento de su saldo.
 - Para clientes Postpago BAM la promoción aplica con cargo a factura del cliente. 
 - Servicio móvil prestado por CONECEL S.A.
</t>
  </si>
  <si>
    <t>MEGAS ILIMITADOS PARA REDES SOCIALES (FACEBOOK Y TWITTER) Y WHATSPAPP POR $2, POR 24 HORAS - BAM</t>
  </si>
  <si>
    <t xml:space="preserve">REDES SOCIALES Y WHATSAPP ILIMITADO POR $4.99, 7 DÍAS / 168 HORAS </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</si>
  <si>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$0.448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</si>
  <si>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$4.99, POR 7 DIAS / 168 HORAS</t>
  </si>
  <si>
    <t xml:space="preserve">REDES SOCIALES Y WHATSAPP ILIMITADO POR $9.99, 15 DÍAS / 360 HORAS </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</si>
  <si>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$0.448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</si>
  <si>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$9.99, POR 15 DIAS / 360 HORAS</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</si>
  <si>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$0.448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$0.448 por MB por evento para clientes POSTTPAGO BAM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</si>
  <si>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$4.99, POR 7 DIAS / 168 HORAS - BAM</t>
  </si>
  <si>
    <t>REDES SOCIALES Y WHATSAPP ILIMITADO POR $9.99, 15 DÍAS / 360 HORAS -BAM</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</si>
  <si>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$0.448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</si>
  <si>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$9.99, POR 15 DIAS / 360 HORAS - BAM</t>
  </si>
  <si>
    <t>REDES SOCIALES ILIMITADO POR $9.99, 7 DÍAS/ 168 HORAS</t>
  </si>
  <si>
    <t xml:space="preserve">Mecánica: 
 - Envía la palabra ILIMITADO al 5000 y por USD$9.99 dólar (incluido IVA), navega ilimitadamente en redes sociales (aplicativo oficial de Facebook y twitter) por 7 días / 168 horas. 
Descripción: 
 -  Paquete Redes Sociales ilimitado. Precio final del paquete: US$ 9.99 dólar. Megabytes incluidos:  ILIMITADO.  Navegacion adicional para clientes Prepago a un costo final de $0.448 por MB.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$0.448 por MB para clientes Prepago.
 - El cliente podrá elegir libremente contratar otros paquetes de MB según su necesidad y conveniencia. 
-  Para acceder a la promoción no requiere tener paquete de datos activo
 - Cliente  Prepago podrá contratar la cantidad de paquetes que desee.
 - Para clientes Prepago promocion aplica con descuento de su saldo.
 - Servicio móvil prestado por CONECEL S.A.
</t>
  </si>
  <si>
    <t>RECIBE MEGAS ILIMITADOS PARA REDES SOCIALES (FACEBOOK Y TWITTER) POR $9.99, POR 7 DIAS /168 HORAS</t>
  </si>
  <si>
    <t>WHATSAPP X 24H BAM</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</si>
  <si>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BAM a un costo final de $0.448 por MB, para clientes Postpago  BAM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BAM ó a un costo final de $0.112 por MB adicional o a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Cliente  Prepago BAM podrá contratar la cantidad de paquetes que desee.
 - Para clientes Prepago BAM promocion aplica con descuento de su saldo.
 - Para clientes Postpago BAM la promoción aplica con cargo a factura del cliente. 
 - Servicio móvil prestado por CONECEL S.A.
</t>
  </si>
  <si>
    <t>MEGAS ILIMITADOS PARA WHATSPAPP POR $1, POR 24 HORAS - BAM</t>
  </si>
  <si>
    <t>WHATSAPP ILIMITADO POR $4.99, 15 DIAS /360 HORAS - BAM</t>
  </si>
  <si>
    <t xml:space="preserve">Mecánica: 
 - Envía la palabra ILIMITADO al 5000 y por USD$4.99 dólar (incluido IVA), navega ilimitadamente por 15 dias/360 hrs.
Descripción: 
 -  Paquete Whatsapp ilimitado. Precio final del paquete: US$4.99 dólar. Megabytes incluidos:  ILIMITADO. Navegacion adicional incluido impuestos a un costo de  $0.112 por MB o $0.448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
</t>
  </si>
  <si>
    <t>RECIBE MEGAS ILIMITADOS PARA WHATSPAPP POR $4.99, POR 15 DIAS/360 HORAS - BAM</t>
  </si>
  <si>
    <t xml:space="preserve">WHATSAPP ILIMITADO POR $1, 24 HORAS </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</si>
  <si>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a un costo final de $0.448 por MB, para clientes Postpago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ó a un costo final de $0.112 por MB adicional o a $0.448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</si>
  <si>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$1, POR 24 HORAS</t>
  </si>
  <si>
    <t xml:space="preserve">WHATSAPP ILIMITADO POR $4.99, 15 DIAS /360 HORAS </t>
  </si>
  <si>
    <t xml:space="preserve">Mecánica: 
 - Envía la palabra ILIMITADO al 5000 y por USD$4.99 dólar (incluido IVA), navega ilimitadamente por 15 dias/360 hrs.
Descripción: 
 -  Paquete Whatsapp ilimitado. Precio final del paquete: US$4.99 dólar. Megabytes incluidos:  ILIMITADO. Navegación adicional incluido impuestos a un costo de  $0.112 por MB o $0.448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</si>
  <si>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RECIBE MEGAS ILIMITADOS PARA WHATSPAPP POR $4.99, POR 15 DIAS/360 HORAS</t>
  </si>
  <si>
    <t>PROMOCION AKIT BA 100 MB X 12 MESES</t>
  </si>
  <si>
    <t xml:space="preserve">La promoción aplica para los Amigo Kit con modelos de Tablet: Doppio y Doppio Thunder  adquiridos en este periodo.
Recibirá mensualmente 100 megas para navegar  por 12 meses.
Para acceder a la promoción cliente necesita realizar mínimo recarga mensual de $3 y una actualización semestral de datos desde su activación.
Beneficio promocional se entregará de manera consecutiva.
En caso de terminación unilateral anticipada del cliente por no efectuar la actualización de datos en el tiempo establecido o no ingresar una recarga aplicará la tarifa de mega por evento.
Precio final de MB por evento: $0,448
Para acceder a la promoción cliente debe mantener simcard y equipo juntos.
</t>
  </si>
  <si>
    <t>AKIT BA 100 MB x 12 meses</t>
  </si>
  <si>
    <t>PROMOCIÓN AMIGO KIT TIENDA PROPIA- 300 MB ADICIONALES</t>
  </si>
  <si>
    <t>Todos los clientes prepago que adquieran un AKIT en Tiendas Propias del Distribuidor Autorizado Futurocell,  recibirán además de la promoción regular del AKIT, un paquete de 300 Mb adicionales para navegar desde su equipo. Vigencia del paquete de 300 Mb es de 5 días a partir de su activación. Se entregará de manera mensual un paquete de 50 Mb, en total se acreditan 300 Mb en 6 meses. Requiere de una recarga mensual de $6.
El paquete es gratuito para el cliente y se activará en el punto de venta.
Se entiende por tienda propia, aquellos locales que facturan bajo la misma razón social que el Distribuidor Master y que atienden directamente al cliente final. 
tiendas de Futurocell que aplican al esquema son: Riocentro Sur, Mall del Sur, Matriz (9 de Cctubre y Chile), San Marino y Terminal Terrestre. 
Promoción actual del AKIT: 2x1 en la primera recarga desde $6, 30 Mb y 30 SMS por 6 meses. Beneficios serán acreditados durante 6 meses con una recarga mensual de $6.</t>
  </si>
  <si>
    <t>300 Mb para navegar</t>
  </si>
  <si>
    <t>CAMBIATE,TRAE TU EQUIPO Y RECIBE 3 MESES DE SERVICIO GRATIS</t>
  </si>
  <si>
    <t xml:space="preserve">Mecanica: CAMBIATE A CLARO,TRAE TU EQUIPO Y RECIBE 3 MESES DE SERVICIO GRATIS*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4to y 6to mes con el cargo de Gastos Administrativos y los valores adicionales de consumos.
* Promoción aplica únicamente para los clientes que realicen portabilidad con equipo propio.
* Promoción de financiamiento de tarifa básica aplica para la tarifa del nuevo plan contratado en Claro
*Meses que aplica promoción de financiamiento de tarifa básica 2do-4to-6to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t>
  </si>
</sst>
</file>

<file path=xl/styles.xml><?xml version="1.0" encoding="utf-8"?>
<styleSheet xmlns="http://schemas.openxmlformats.org/spreadsheetml/2006/main" xmlns:mc="http://schemas.openxmlformats.org/markup-compatibility/2006" xmlns:x14ac="http://schemas.microsoft.com/office/spreadsheetml/2009/9/ac" mc:Ignorable="x14ac">
  <numFmts count="65">
    <numFmt numFmtId="6" formatCode="&quot;$&quot;\ #,##0_);[Red]\(&quot;$&quot;\ #,##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 numFmtId="223" formatCode="[$$-1009]#,##0"/>
    <numFmt numFmtId="224" formatCode="[$$-1009]#,##0.00"/>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10"/>
      <name val="Calibri"/>
      <family val="2"/>
    </font>
    <font>
      <u/>
      <sz val="8"/>
      <name val="Arial"/>
      <family val="2"/>
    </font>
    <font>
      <b/>
      <sz val="16"/>
      <color indexed="9"/>
      <name val="Arial"/>
      <family val="2"/>
    </font>
    <font>
      <u/>
      <sz val="10"/>
      <color theme="1"/>
      <name val="Arial"/>
      <family val="2"/>
    </font>
    <font>
      <b/>
      <sz val="10"/>
      <color rgb="FFFF0000"/>
      <name val="Arial"/>
      <family val="2"/>
    </font>
    <font>
      <sz val="8"/>
      <color indexed="9"/>
      <name val="Arial"/>
      <family val="2"/>
    </font>
    <font>
      <b/>
      <sz val="8"/>
      <color indexed="9"/>
      <name val="Arial"/>
      <family val="2"/>
    </font>
    <font>
      <b/>
      <sz val="8"/>
      <color theme="1"/>
      <name val="Arial"/>
      <family val="2"/>
    </font>
    <font>
      <sz val="10"/>
      <color rgb="FF333333"/>
      <name val="Segoe UI"/>
      <family val="2"/>
    </font>
    <font>
      <sz val="12"/>
      <color theme="1"/>
      <name val="Arial"/>
      <family val="2"/>
    </font>
  </fonts>
  <fills count="51">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indexed="30"/>
        <bgColor indexed="64"/>
      </patternFill>
    </fill>
    <fill>
      <patternFill patternType="solid">
        <fgColor rgb="FFFFFFFF"/>
        <bgColor indexed="64"/>
      </patternFill>
    </fill>
  </fills>
  <borders count="499">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uble">
        <color indexed="56"/>
      </right>
      <top/>
      <bottom style="thin">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thin">
        <color indexed="64"/>
      </top>
      <bottom/>
      <diagonal/>
    </border>
    <border>
      <left style="thin">
        <color indexed="64"/>
      </left>
      <right/>
      <top style="thin">
        <color indexed="64"/>
      </top>
      <bottom style="double">
        <color rgb="FFFF0000"/>
      </bottom>
      <diagonal/>
    </border>
    <border>
      <left/>
      <right style="thin">
        <color indexed="64"/>
      </right>
      <top style="thin">
        <color indexed="64"/>
      </top>
      <bottom style="double">
        <color rgb="FFFF0000"/>
      </bottom>
      <diagonal/>
    </border>
    <border>
      <left/>
      <right style="double">
        <color indexed="10"/>
      </right>
      <top/>
      <bottom style="double">
        <color rgb="FFFF0000"/>
      </bottom>
      <diagonal/>
    </border>
    <border>
      <left style="double">
        <color indexed="10"/>
      </left>
      <right style="medium">
        <color indexed="64"/>
      </right>
      <top style="medium">
        <color indexed="64"/>
      </top>
      <bottom style="thin">
        <color indexed="64"/>
      </bottom>
      <diagonal/>
    </border>
    <border>
      <left style="medium">
        <color indexed="64"/>
      </left>
      <right style="double">
        <color indexed="10"/>
      </right>
      <top style="medium">
        <color indexed="64"/>
      </top>
      <bottom style="thin">
        <color indexed="64"/>
      </bottom>
      <diagonal/>
    </border>
    <border>
      <left/>
      <right style="thin">
        <color indexed="64"/>
      </right>
      <top style="thin">
        <color indexed="64"/>
      </top>
      <bottom style="double">
        <color indexed="10"/>
      </bottom>
      <diagonal/>
    </border>
    <border>
      <left style="thin">
        <color indexed="64"/>
      </left>
      <right style="medium">
        <color indexed="64"/>
      </right>
      <top style="thin">
        <color indexed="64"/>
      </top>
      <bottom style="double">
        <color indexed="10"/>
      </bottom>
      <diagonal/>
    </border>
    <border>
      <left/>
      <right style="thin">
        <color indexed="64"/>
      </right>
      <top/>
      <bottom style="medium">
        <color indexed="64"/>
      </bottom>
      <diagonal/>
    </border>
    <border>
      <left style="thin">
        <color rgb="FF000000"/>
      </left>
      <right style="thin">
        <color rgb="FF000000"/>
      </right>
      <top style="medium">
        <color indexed="64"/>
      </top>
      <bottom style="medium">
        <color indexed="64"/>
      </bottom>
      <diagonal/>
    </border>
  </borders>
  <cellStyleXfs count="93">
    <xf numFmtId="0" fontId="0" fillId="0" borderId="0"/>
    <xf numFmtId="0" fontId="22" fillId="0" borderId="0"/>
    <xf numFmtId="0" fontId="43" fillId="0" borderId="0"/>
    <xf numFmtId="0" fontId="7" fillId="0" borderId="0"/>
    <xf numFmtId="0" fontId="1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2" fillId="0" borderId="0"/>
    <xf numFmtId="184" fontId="5" fillId="0" borderId="0" applyFont="0" applyFill="0" applyBorder="0" applyAlignment="0" applyProtection="0"/>
    <xf numFmtId="0" fontId="8" fillId="0" borderId="0" applyNumberFormat="0" applyFill="0" applyBorder="0" applyAlignment="0" applyProtection="0">
      <alignment vertical="top"/>
      <protection locked="0"/>
    </xf>
    <xf numFmtId="167"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6" fontId="7" fillId="0" borderId="0" applyFont="0" applyFill="0" applyBorder="0" applyAlignment="0" applyProtection="0"/>
    <xf numFmtId="171" fontId="5" fillId="0" borderId="0" applyFont="0" applyFill="0" applyBorder="0" applyAlignment="0" applyProtection="0"/>
    <xf numFmtId="171" fontId="7" fillId="0" borderId="0" applyFont="0" applyFill="0" applyBorder="0" applyAlignment="0" applyProtection="0"/>
    <xf numFmtId="0" fontId="7" fillId="0" borderId="0" applyNumberFormat="0" applyFill="0" applyBorder="0" applyAlignment="0" applyProtection="0"/>
    <xf numFmtId="0" fontId="39" fillId="0" borderId="0"/>
    <xf numFmtId="9" fontId="5" fillId="0" borderId="0" applyFont="0" applyFill="0" applyBorder="0" applyAlignment="0" applyProtection="0"/>
    <xf numFmtId="0" fontId="5" fillId="0" borderId="0" applyNumberForma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5" fillId="36"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86" fillId="28" borderId="0" applyNumberFormat="0" applyBorder="0" applyAlignment="0" applyProtection="0"/>
    <xf numFmtId="0" fontId="87" fillId="40" borderId="470" applyNumberFormat="0" applyAlignment="0" applyProtection="0"/>
    <xf numFmtId="0" fontId="25" fillId="41" borderId="471" applyNumberFormat="0" applyAlignment="0" applyProtection="0"/>
    <xf numFmtId="0" fontId="88" fillId="0" borderId="1" applyNumberFormat="0" applyFill="0" applyAlignment="0" applyProtection="0"/>
    <xf numFmtId="0" fontId="89" fillId="0" borderId="0" applyNumberFormat="0" applyFill="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45" borderId="0" applyNumberFormat="0" applyBorder="0" applyAlignment="0" applyProtection="0"/>
    <xf numFmtId="0" fontId="90" fillId="31" borderId="470" applyNumberFormat="0" applyAlignment="0" applyProtection="0"/>
    <xf numFmtId="0" fontId="91" fillId="27" borderId="0" applyNumberFormat="0" applyBorder="0" applyAlignment="0" applyProtection="0"/>
    <xf numFmtId="168" fontId="5" fillId="0" borderId="0" applyFont="0" applyFill="0" applyBorder="0" applyAlignment="0" applyProtection="0"/>
    <xf numFmtId="222" fontId="5" fillId="0" borderId="0" applyFont="0" applyFill="0" applyBorder="0" applyAlignment="0" applyProtection="0"/>
    <xf numFmtId="171" fontId="5" fillId="0" borderId="0" applyFont="0" applyFill="0" applyBorder="0" applyAlignment="0" applyProtection="0"/>
    <xf numFmtId="0" fontId="92" fillId="46" borderId="0" applyNumberFormat="0" applyBorder="0" applyAlignment="0" applyProtection="0"/>
    <xf numFmtId="0" fontId="5" fillId="47" borderId="472" applyNumberFormat="0" applyFont="0" applyAlignment="0" applyProtection="0"/>
    <xf numFmtId="0" fontId="93" fillId="40" borderId="473"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474" applyNumberFormat="0" applyFill="0" applyAlignment="0" applyProtection="0"/>
    <xf numFmtId="0" fontId="98" fillId="0" borderId="475" applyNumberFormat="0" applyFill="0" applyAlignment="0" applyProtection="0"/>
    <xf numFmtId="0" fontId="89" fillId="0" borderId="476" applyNumberFormat="0" applyFill="0" applyAlignment="0" applyProtection="0"/>
    <xf numFmtId="0" fontId="26" fillId="0" borderId="477" applyNumberFormat="0" applyFill="0" applyAlignment="0" applyProtection="0"/>
    <xf numFmtId="0" fontId="4" fillId="0" borderId="0"/>
    <xf numFmtId="43" fontId="4" fillId="0" borderId="0" applyFont="0" applyFill="0" applyBorder="0" applyAlignment="0" applyProtection="0"/>
    <xf numFmtId="0" fontId="5" fillId="0" borderId="0"/>
    <xf numFmtId="166" fontId="5"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6262">
    <xf numFmtId="0" fontId="0" fillId="0" borderId="0" xfId="0"/>
    <xf numFmtId="0" fontId="0" fillId="0" borderId="0" xfId="4" applyFont="1" applyBorder="1"/>
    <xf numFmtId="0" fontId="6"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0" fillId="0" borderId="5" xfId="4" applyFont="1" applyBorder="1"/>
    <xf numFmtId="0" fontId="0" fillId="0" borderId="6" xfId="4" applyFont="1" applyBorder="1"/>
    <xf numFmtId="0" fontId="10"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6"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6"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6" fillId="0" borderId="5" xfId="4" applyFont="1" applyFill="1" applyBorder="1"/>
    <xf numFmtId="0" fontId="0" fillId="0" borderId="6" xfId="4" applyFont="1" applyFill="1" applyBorder="1"/>
    <xf numFmtId="0" fontId="0" fillId="0" borderId="0" xfId="4" applyFont="1" applyFill="1" applyBorder="1"/>
    <xf numFmtId="0" fontId="10" fillId="0" borderId="13" xfId="4" applyFont="1" applyFill="1" applyBorder="1" applyAlignment="1">
      <alignment horizontal="center"/>
    </xf>
    <xf numFmtId="0" fontId="0" fillId="0" borderId="14" xfId="4" applyFont="1" applyBorder="1"/>
    <xf numFmtId="0" fontId="6" fillId="0" borderId="13" xfId="4" applyFont="1" applyFill="1" applyBorder="1" applyAlignment="1">
      <alignment horizontal="left"/>
    </xf>
    <xf numFmtId="0" fontId="0" fillId="0" borderId="14" xfId="4" applyFont="1" applyBorder="1" applyAlignment="1">
      <alignment wrapText="1"/>
    </xf>
    <xf numFmtId="0" fontId="7"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10" fillId="0" borderId="0" xfId="4" applyFont="1" applyFill="1" applyBorder="1" applyAlignment="1">
      <alignment horizontal="center"/>
    </xf>
    <xf numFmtId="0" fontId="6" fillId="0" borderId="17" xfId="4" applyFont="1" applyBorder="1" applyAlignment="1">
      <alignment horizontal="center"/>
    </xf>
    <xf numFmtId="0" fontId="6"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6" fillId="0" borderId="9" xfId="4" applyFont="1" applyBorder="1"/>
    <xf numFmtId="0" fontId="0" fillId="0" borderId="9" xfId="4" applyFont="1" applyBorder="1" applyAlignment="1">
      <alignment vertical="center" wrapText="1"/>
    </xf>
    <xf numFmtId="0" fontId="0" fillId="0" borderId="20" xfId="4" applyFont="1" applyBorder="1"/>
    <xf numFmtId="0" fontId="6" fillId="0" borderId="21" xfId="4" applyFont="1" applyBorder="1" applyAlignment="1">
      <alignment horizontal="center"/>
    </xf>
    <xf numFmtId="0" fontId="7" fillId="0" borderId="22" xfId="4" applyFont="1" applyFill="1" applyBorder="1" applyAlignment="1">
      <alignment horizontal="left"/>
    </xf>
    <xf numFmtId="0" fontId="7" fillId="0" borderId="20" xfId="4" applyFont="1" applyBorder="1" applyAlignment="1">
      <alignment horizontal="left"/>
    </xf>
    <xf numFmtId="0" fontId="0" fillId="0" borderId="23" xfId="4" applyFont="1" applyBorder="1"/>
    <xf numFmtId="0" fontId="7" fillId="0" borderId="0" xfId="4" applyFont="1" applyBorder="1" applyAlignment="1">
      <alignment horizontal="left"/>
    </xf>
    <xf numFmtId="0" fontId="0" fillId="0" borderId="13" xfId="4" applyFont="1" applyBorder="1"/>
    <xf numFmtId="0" fontId="6" fillId="0" borderId="13" xfId="4" applyFont="1" applyBorder="1"/>
    <xf numFmtId="0" fontId="6" fillId="0" borderId="0" xfId="4" applyFont="1" applyBorder="1" applyAlignment="1">
      <alignment horizontal="center"/>
    </xf>
    <xf numFmtId="0" fontId="6" fillId="0" borderId="24" xfId="4" applyFont="1" applyFill="1" applyBorder="1" applyAlignment="1">
      <alignment horizontal="center"/>
    </xf>
    <xf numFmtId="0" fontId="7" fillId="0" borderId="25" xfId="4" applyFont="1" applyFill="1" applyBorder="1" applyAlignment="1">
      <alignment horizontal="left"/>
    </xf>
    <xf numFmtId="175" fontId="7"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7" fillId="0" borderId="26" xfId="4" applyFont="1" applyFill="1" applyBorder="1" applyAlignment="1">
      <alignment horizontal="left"/>
    </xf>
    <xf numFmtId="175" fontId="7" fillId="0" borderId="11" xfId="4" applyNumberFormat="1" applyFont="1" applyBorder="1" applyAlignment="1">
      <alignment horizontal="center"/>
    </xf>
    <xf numFmtId="0" fontId="6" fillId="0" borderId="27" xfId="4" applyFont="1" applyBorder="1" applyAlignment="1">
      <alignment horizontal="center"/>
    </xf>
    <xf numFmtId="0" fontId="6" fillId="0" borderId="28" xfId="4" applyFont="1" applyBorder="1" applyAlignment="1">
      <alignment horizontal="center"/>
    </xf>
    <xf numFmtId="0" fontId="6"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6" fillId="0" borderId="21" xfId="4" applyFont="1" applyBorder="1" applyAlignment="1">
      <alignment horizontal="center" wrapText="1"/>
    </xf>
    <xf numFmtId="0" fontId="6"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6" fillId="0" borderId="14" xfId="4" applyFont="1" applyBorder="1" applyAlignment="1">
      <alignment horizontal="center"/>
    </xf>
    <xf numFmtId="0" fontId="6"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6" fillId="0" borderId="5" xfId="4" applyFont="1" applyFill="1" applyBorder="1" applyAlignment="1">
      <alignment horizontal="center"/>
    </xf>
    <xf numFmtId="0" fontId="6"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6"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5" fillId="0" borderId="0" xfId="4" applyFont="1"/>
    <xf numFmtId="0" fontId="10"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7" fillId="0" borderId="5" xfId="4" applyFont="1" applyFill="1" applyBorder="1"/>
    <xf numFmtId="0" fontId="11" fillId="0" borderId="5" xfId="4" applyFont="1" applyFill="1" applyBorder="1"/>
    <xf numFmtId="174" fontId="0" fillId="0" borderId="6" xfId="4" applyNumberFormat="1" applyFont="1" applyBorder="1"/>
    <xf numFmtId="0" fontId="7"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10" fillId="3" borderId="41" xfId="4" applyFont="1" applyFill="1" applyBorder="1"/>
    <xf numFmtId="0" fontId="6" fillId="3" borderId="41" xfId="4" applyFont="1" applyFill="1" applyBorder="1"/>
    <xf numFmtId="0" fontId="6"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6" fillId="0" borderId="40" xfId="4" applyFont="1" applyBorder="1"/>
    <xf numFmtId="0" fontId="6" fillId="0" borderId="0" xfId="4" applyFont="1" applyBorder="1"/>
    <xf numFmtId="0" fontId="6"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6"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6"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6"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6" fillId="0" borderId="43" xfId="4" applyFont="1" applyBorder="1" applyAlignment="1">
      <alignment horizontal="center"/>
    </xf>
    <xf numFmtId="0" fontId="6" fillId="0" borderId="44" xfId="4" applyFont="1" applyBorder="1" applyAlignment="1">
      <alignment horizontal="center"/>
    </xf>
    <xf numFmtId="0" fontId="0" fillId="0" borderId="45" xfId="4" applyFont="1" applyBorder="1"/>
    <xf numFmtId="0" fontId="0" fillId="0" borderId="46" xfId="4" applyFont="1" applyBorder="1"/>
    <xf numFmtId="0" fontId="6" fillId="0" borderId="5" xfId="4" applyFont="1" applyBorder="1" applyAlignment="1">
      <alignment horizontal="left"/>
    </xf>
    <xf numFmtId="0" fontId="6" fillId="0" borderId="0" xfId="4" applyFont="1" applyBorder="1" applyAlignment="1">
      <alignment horizontal="left"/>
    </xf>
    <xf numFmtId="0" fontId="6" fillId="0" borderId="6" xfId="4" applyFont="1" applyBorder="1" applyAlignment="1">
      <alignment horizontal="left"/>
    </xf>
    <xf numFmtId="0" fontId="6"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7" fillId="0" borderId="47" xfId="4" applyFont="1" applyBorder="1"/>
    <xf numFmtId="0" fontId="7" fillId="0" borderId="48" xfId="4" applyFont="1" applyBorder="1"/>
    <xf numFmtId="0" fontId="7" fillId="0" borderId="48" xfId="4" applyFont="1" applyBorder="1" applyAlignment="1">
      <alignment horizontal="center" wrapText="1"/>
    </xf>
    <xf numFmtId="0" fontId="7"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7" fillId="0" borderId="57" xfId="4" applyFont="1" applyBorder="1"/>
    <xf numFmtId="177" fontId="7" fillId="0" borderId="11" xfId="4" applyNumberFormat="1" applyFont="1" applyBorder="1"/>
    <xf numFmtId="179" fontId="7" fillId="0" borderId="58" xfId="4" applyNumberFormat="1" applyFont="1" applyFill="1" applyBorder="1"/>
    <xf numFmtId="0" fontId="7" fillId="0" borderId="0" xfId="4" applyFont="1" applyBorder="1"/>
    <xf numFmtId="0" fontId="7" fillId="0" borderId="59" xfId="4" applyFont="1" applyBorder="1" applyAlignment="1"/>
    <xf numFmtId="2" fontId="6"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10" fillId="0" borderId="14" xfId="4" applyFont="1" applyFill="1" applyBorder="1" applyAlignment="1">
      <alignment horizontal="center"/>
    </xf>
    <xf numFmtId="0" fontId="6" fillId="0" borderId="1" xfId="4" applyFont="1" applyBorder="1" applyAlignment="1">
      <alignment horizontal="center"/>
    </xf>
    <xf numFmtId="0" fontId="6" fillId="0" borderId="16" xfId="4" applyFont="1" applyBorder="1" applyAlignment="1">
      <alignment horizontal="center"/>
    </xf>
    <xf numFmtId="0" fontId="5" fillId="0" borderId="0" xfId="4" applyFont="1" applyAlignment="1">
      <alignment horizontal="right"/>
    </xf>
    <xf numFmtId="0" fontId="5" fillId="2" borderId="0" xfId="4" applyFont="1" applyFill="1" applyBorder="1"/>
    <xf numFmtId="0" fontId="6" fillId="0" borderId="0" xfId="4" applyFont="1" applyFill="1" applyAlignment="1">
      <alignment horizontal="center"/>
    </xf>
    <xf numFmtId="0" fontId="7" fillId="0" borderId="0" xfId="4" applyFont="1"/>
    <xf numFmtId="0" fontId="7" fillId="0" borderId="41" xfId="4" applyFont="1" applyBorder="1"/>
    <xf numFmtId="0" fontId="6" fillId="0" borderId="18" xfId="4" applyFont="1" applyBorder="1" applyAlignment="1">
      <alignment horizontal="center" vertical="center"/>
    </xf>
    <xf numFmtId="0" fontId="6" fillId="0" borderId="18" xfId="4" applyFont="1" applyBorder="1" applyAlignment="1">
      <alignment horizontal="center" vertical="center" wrapText="1"/>
    </xf>
    <xf numFmtId="0" fontId="6" fillId="0" borderId="17" xfId="4" applyFont="1" applyBorder="1" applyAlignment="1">
      <alignment horizontal="center" vertical="center"/>
    </xf>
    <xf numFmtId="0" fontId="6" fillId="0" borderId="0" xfId="4" applyFont="1" applyBorder="1" applyAlignment="1">
      <alignment horizontal="center" vertical="center" wrapText="1"/>
    </xf>
    <xf numFmtId="0" fontId="0" fillId="0" borderId="0" xfId="4" applyFont="1" applyBorder="1" applyAlignment="1">
      <alignment vertical="center"/>
    </xf>
    <xf numFmtId="0" fontId="5" fillId="0" borderId="0" xfId="4" applyFont="1" applyAlignment="1">
      <alignment vertical="center"/>
    </xf>
    <xf numFmtId="0" fontId="5" fillId="0" borderId="0" xfId="4" applyFont="1" applyAlignment="1">
      <alignment horizontal="center" vertical="center"/>
    </xf>
    <xf numFmtId="0" fontId="5"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6" fillId="0" borderId="9" xfId="4" applyFont="1" applyBorder="1" applyAlignment="1">
      <alignment horizontal="center"/>
    </xf>
    <xf numFmtId="0" fontId="6" fillId="0" borderId="11" xfId="4" applyFont="1" applyBorder="1" applyAlignment="1">
      <alignment horizontal="center"/>
    </xf>
    <xf numFmtId="0" fontId="6" fillId="0" borderId="19" xfId="4" applyFont="1" applyBorder="1" applyAlignment="1">
      <alignment horizontal="center"/>
    </xf>
    <xf numFmtId="0" fontId="0" fillId="0" borderId="9" xfId="4" applyFont="1" applyBorder="1" applyAlignment="1">
      <alignment vertical="center"/>
    </xf>
    <xf numFmtId="0" fontId="7" fillId="0" borderId="13" xfId="1" applyFont="1" applyFill="1" applyBorder="1" applyAlignment="1">
      <alignment horizontal="left" wrapText="1"/>
    </xf>
    <xf numFmtId="0" fontId="10" fillId="0" borderId="13" xfId="1" applyFont="1" applyFill="1" applyBorder="1" applyAlignment="1">
      <alignment horizontal="center"/>
    </xf>
    <xf numFmtId="0" fontId="0" fillId="0" borderId="0" xfId="1" applyFont="1" applyBorder="1"/>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10" fillId="0" borderId="0" xfId="1" applyFont="1" applyFill="1" applyBorder="1" applyAlignment="1"/>
    <xf numFmtId="0" fontId="6" fillId="0" borderId="13" xfId="1" applyFont="1" applyFill="1" applyBorder="1" applyAlignment="1">
      <alignment horizontal="left"/>
    </xf>
    <xf numFmtId="0" fontId="0" fillId="0" borderId="0" xfId="1" applyFont="1" applyBorder="1" applyAlignment="1">
      <alignment wrapText="1"/>
    </xf>
    <xf numFmtId="0" fontId="6" fillId="0" borderId="13" xfId="1" applyFont="1" applyBorder="1"/>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0" fillId="0" borderId="0" xfId="1" applyFont="1" applyFill="1" applyBorder="1"/>
    <xf numFmtId="0" fontId="6" fillId="0" borderId="62" xfId="1" applyFont="1" applyBorder="1" applyAlignment="1">
      <alignment horizontal="center"/>
    </xf>
    <xf numFmtId="0" fontId="6" fillId="0" borderId="48" xfId="1" applyFont="1" applyBorder="1" applyAlignment="1">
      <alignment horizontal="center"/>
    </xf>
    <xf numFmtId="0" fontId="6" fillId="0" borderId="71" xfId="1" applyFont="1" applyBorder="1" applyAlignment="1">
      <alignment horizontal="center"/>
    </xf>
    <xf numFmtId="0" fontId="6"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7"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0" fillId="0" borderId="6" xfId="1" applyFont="1" applyBorder="1"/>
    <xf numFmtId="0" fontId="7" fillId="2" borderId="0" xfId="4" applyFont="1" applyFill="1" applyBorder="1"/>
    <xf numFmtId="0" fontId="10" fillId="0" borderId="5" xfId="1" applyFont="1" applyFill="1" applyBorder="1" applyAlignment="1">
      <alignment horizontal="center"/>
    </xf>
    <xf numFmtId="0" fontId="10"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6" fillId="0" borderId="5" xfId="1" applyFont="1" applyBorder="1" applyAlignment="1">
      <alignment horizontal="left"/>
    </xf>
    <xf numFmtId="0" fontId="6" fillId="0" borderId="0" xfId="1" applyFont="1" applyBorder="1" applyAlignment="1">
      <alignment horizontal="left"/>
    </xf>
    <xf numFmtId="0" fontId="6"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6" fillId="0" borderId="5" xfId="1" applyFont="1" applyFill="1" applyBorder="1" applyAlignment="1">
      <alignment horizontal="left"/>
    </xf>
    <xf numFmtId="0" fontId="10" fillId="0" borderId="0" xfId="1" applyFont="1" applyFill="1" applyBorder="1" applyAlignment="1">
      <alignment horizontal="center"/>
    </xf>
    <xf numFmtId="0" fontId="6" fillId="0" borderId="5" xfId="1" applyFont="1" applyFill="1" applyBorder="1"/>
    <xf numFmtId="0" fontId="11" fillId="0" borderId="5" xfId="1" applyFont="1" applyFill="1" applyBorder="1"/>
    <xf numFmtId="0" fontId="7" fillId="0" borderId="5" xfId="1" applyFont="1" applyFill="1" applyBorder="1"/>
    <xf numFmtId="175" fontId="0" fillId="0" borderId="0" xfId="1" applyNumberFormat="1" applyFont="1" applyFill="1" applyBorder="1"/>
    <xf numFmtId="0" fontId="6" fillId="0" borderId="5" xfId="1" applyFont="1" applyBorder="1"/>
    <xf numFmtId="0" fontId="7"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6" fillId="0" borderId="11" xfId="4" applyFont="1" applyBorder="1" applyAlignment="1">
      <alignment horizontal="center" wrapText="1"/>
    </xf>
    <xf numFmtId="0" fontId="6" fillId="0" borderId="19" xfId="4" applyFont="1" applyBorder="1" applyAlignment="1">
      <alignment horizontal="center" wrapText="1"/>
    </xf>
    <xf numFmtId="0" fontId="6"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6" fillId="0" borderId="9" xfId="1" applyFont="1" applyBorder="1"/>
    <xf numFmtId="0" fontId="6"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6" fillId="0" borderId="11" xfId="1" applyFont="1" applyBorder="1" applyAlignment="1">
      <alignment horizontal="center" wrapText="1"/>
    </xf>
    <xf numFmtId="0" fontId="6" fillId="0" borderId="19" xfId="1" applyFont="1" applyBorder="1" applyAlignment="1">
      <alignment horizontal="center"/>
    </xf>
    <xf numFmtId="0" fontId="6" fillId="0" borderId="9" xfId="1" applyFont="1" applyBorder="1" applyAlignment="1">
      <alignment horizontal="center" vertical="center"/>
    </xf>
    <xf numFmtId="0" fontId="6" fillId="0" borderId="11" xfId="1" applyFont="1" applyBorder="1" applyAlignment="1">
      <alignment horizontal="center" vertical="center"/>
    </xf>
    <xf numFmtId="0" fontId="6" fillId="0" borderId="11" xfId="1" applyFont="1" applyBorder="1" applyAlignment="1">
      <alignment horizontal="center" vertical="center" wrapText="1"/>
    </xf>
    <xf numFmtId="0" fontId="6" fillId="0" borderId="19" xfId="1" applyFont="1" applyBorder="1" applyAlignment="1">
      <alignment horizontal="center" vertical="center"/>
    </xf>
    <xf numFmtId="0" fontId="6" fillId="0" borderId="9" xfId="1" applyFont="1" applyBorder="1" applyAlignment="1">
      <alignment horizontal="center"/>
    </xf>
    <xf numFmtId="0" fontId="0" fillId="0" borderId="12" xfId="1" applyFont="1" applyFill="1" applyBorder="1"/>
    <xf numFmtId="0" fontId="6" fillId="0" borderId="80" xfId="1" applyFont="1" applyBorder="1"/>
    <xf numFmtId="0" fontId="6" fillId="0" borderId="19" xfId="1" applyFont="1" applyBorder="1" applyAlignment="1">
      <alignment horizontal="center" wrapText="1"/>
    </xf>
    <xf numFmtId="0" fontId="6" fillId="0" borderId="9" xfId="4" applyFont="1" applyBorder="1" applyAlignment="1">
      <alignment horizontal="center" vertical="center"/>
    </xf>
    <xf numFmtId="0" fontId="6" fillId="0" borderId="11" xfId="4" applyFont="1" applyBorder="1" applyAlignment="1">
      <alignment horizontal="center" vertical="center"/>
    </xf>
    <xf numFmtId="0" fontId="6" fillId="0" borderId="11" xfId="4" applyFont="1" applyFill="1" applyBorder="1" applyAlignment="1">
      <alignment horizontal="center" vertical="center" wrapText="1"/>
    </xf>
    <xf numFmtId="0" fontId="6"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6" fillId="0" borderId="81" xfId="4" applyFont="1" applyBorder="1"/>
    <xf numFmtId="0" fontId="6" fillId="0" borderId="82" xfId="4" applyFont="1" applyBorder="1" applyAlignment="1">
      <alignment horizontal="center" wrapText="1"/>
    </xf>
    <xf numFmtId="0" fontId="6" fillId="0" borderId="83" xfId="4" applyFont="1" applyBorder="1" applyAlignment="1">
      <alignment horizontal="center" wrapText="1"/>
    </xf>
    <xf numFmtId="0" fontId="6" fillId="0" borderId="9" xfId="4" applyFont="1" applyBorder="1" applyAlignment="1">
      <alignment horizontal="center" vertical="center" wrapText="1"/>
    </xf>
    <xf numFmtId="0" fontId="6" fillId="0" borderId="84" xfId="4" applyFont="1" applyBorder="1" applyAlignment="1">
      <alignment horizontal="center" vertical="center" wrapText="1"/>
    </xf>
    <xf numFmtId="0" fontId="6" fillId="0" borderId="84" xfId="4" applyFont="1" applyBorder="1" applyAlignment="1">
      <alignment horizontal="center" wrapText="1"/>
    </xf>
    <xf numFmtId="0" fontId="0" fillId="0" borderId="80" xfId="4" applyFont="1" applyBorder="1"/>
    <xf numFmtId="0" fontId="6"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7"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5" fillId="0" borderId="11" xfId="4" applyFont="1" applyFill="1" applyBorder="1" applyAlignment="1">
      <alignment vertical="center"/>
    </xf>
    <xf numFmtId="178" fontId="5" fillId="0" borderId="11" xfId="4" applyNumberFormat="1" applyFont="1" applyFill="1" applyBorder="1" applyAlignment="1">
      <alignment vertical="center"/>
    </xf>
    <xf numFmtId="173" fontId="5" fillId="0" borderId="11" xfId="10" applyNumberFormat="1" applyFont="1" applyFill="1" applyBorder="1" applyAlignment="1">
      <alignment vertical="center"/>
    </xf>
    <xf numFmtId="0" fontId="5" fillId="0" borderId="11" xfId="4" applyFont="1" applyFill="1" applyBorder="1" applyAlignment="1">
      <alignment vertical="center" wrapText="1"/>
    </xf>
    <xf numFmtId="178" fontId="5" fillId="0" borderId="11" xfId="4" applyNumberFormat="1" applyFont="1" applyFill="1" applyBorder="1" applyAlignment="1">
      <alignment vertical="center" wrapText="1"/>
    </xf>
    <xf numFmtId="0" fontId="5" fillId="4" borderId="11" xfId="4" applyFont="1" applyFill="1" applyBorder="1" applyAlignment="1">
      <alignment vertical="center" wrapText="1"/>
    </xf>
    <xf numFmtId="178" fontId="5" fillId="4" borderId="11" xfId="4" applyNumberFormat="1" applyFont="1" applyFill="1" applyBorder="1" applyAlignment="1">
      <alignment vertical="center" wrapText="1"/>
    </xf>
    <xf numFmtId="0" fontId="0" fillId="4" borderId="11" xfId="4" applyFont="1" applyFill="1" applyBorder="1" applyAlignment="1">
      <alignment vertical="center"/>
    </xf>
    <xf numFmtId="0" fontId="5" fillId="0" borderId="9" xfId="4" applyFont="1" applyFill="1" applyBorder="1" applyAlignment="1">
      <alignment vertical="center"/>
    </xf>
    <xf numFmtId="0" fontId="5" fillId="0" borderId="9" xfId="4" applyFont="1" applyFill="1" applyBorder="1" applyAlignment="1">
      <alignment vertical="center" wrapText="1"/>
    </xf>
    <xf numFmtId="0" fontId="5" fillId="4" borderId="9" xfId="4" applyFont="1" applyFill="1" applyBorder="1" applyAlignment="1">
      <alignment vertical="center" wrapText="1"/>
    </xf>
    <xf numFmtId="0" fontId="0" fillId="4" borderId="19" xfId="4" applyFont="1" applyFill="1" applyBorder="1" applyAlignment="1">
      <alignment vertical="center"/>
    </xf>
    <xf numFmtId="0" fontId="6" fillId="0" borderId="11" xfId="4" applyFont="1" applyBorder="1" applyAlignment="1">
      <alignment vertical="center" wrapText="1"/>
    </xf>
    <xf numFmtId="0" fontId="6" fillId="0" borderId="9" xfId="4" applyFont="1" applyFill="1" applyBorder="1" applyAlignment="1">
      <alignment horizontal="center" vertical="center"/>
    </xf>
    <xf numFmtId="0" fontId="6" fillId="0" borderId="19" xfId="4" applyFont="1" applyFill="1" applyBorder="1" applyAlignment="1">
      <alignment horizontal="center" vertical="center" wrapText="1"/>
    </xf>
    <xf numFmtId="176" fontId="5" fillId="0" borderId="11" xfId="4" applyNumberFormat="1" applyFont="1" applyFill="1" applyBorder="1" applyAlignment="1">
      <alignment vertical="center"/>
    </xf>
    <xf numFmtId="175" fontId="5" fillId="0" borderId="11" xfId="4" applyNumberFormat="1" applyFont="1" applyFill="1" applyBorder="1" applyAlignment="1">
      <alignment horizontal="center" vertical="center"/>
    </xf>
    <xf numFmtId="175" fontId="5" fillId="0" borderId="19" xfId="4" applyNumberFormat="1" applyFont="1" applyFill="1" applyBorder="1" applyAlignment="1">
      <alignment horizontal="center" vertical="center"/>
    </xf>
    <xf numFmtId="177" fontId="5" fillId="0" borderId="19" xfId="4" applyNumberFormat="1" applyFont="1" applyFill="1" applyBorder="1" applyAlignment="1">
      <alignment horizontal="center" vertical="center"/>
    </xf>
    <xf numFmtId="177" fontId="5"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5"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6" fillId="0" borderId="57" xfId="1" applyFont="1" applyBorder="1" applyAlignment="1">
      <alignment horizontal="center"/>
    </xf>
    <xf numFmtId="0" fontId="6"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6" fillId="0" borderId="11" xfId="1" applyFont="1" applyFill="1" applyBorder="1" applyAlignment="1">
      <alignment horizontal="center"/>
    </xf>
    <xf numFmtId="2" fontId="6" fillId="0" borderId="11" xfId="1" applyNumberFormat="1" applyFont="1" applyBorder="1" applyAlignment="1">
      <alignment horizontal="center" vertical="center" wrapText="1"/>
    </xf>
    <xf numFmtId="0" fontId="6" fillId="0" borderId="58" xfId="1" applyFont="1" applyFill="1" applyBorder="1" applyAlignment="1">
      <alignment horizontal="center"/>
    </xf>
    <xf numFmtId="0" fontId="6" fillId="0" borderId="57" xfId="1" applyFont="1" applyBorder="1" applyAlignment="1">
      <alignment horizontal="center" vertical="center" wrapText="1"/>
    </xf>
    <xf numFmtId="0" fontId="6"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10" fillId="0" borderId="11" xfId="4" applyFont="1" applyFill="1" applyBorder="1" applyAlignment="1">
      <alignment horizontal="center"/>
    </xf>
    <xf numFmtId="175" fontId="7" fillId="0" borderId="11" xfId="4" applyNumberFormat="1" applyFont="1" applyBorder="1" applyAlignment="1">
      <alignment horizontal="center" wrapText="1"/>
    </xf>
    <xf numFmtId="179" fontId="7" fillId="0" borderId="11" xfId="4" applyNumberFormat="1" applyFont="1" applyFill="1" applyBorder="1"/>
    <xf numFmtId="0" fontId="10" fillId="0" borderId="57" xfId="4" applyFont="1" applyFill="1" applyBorder="1" applyAlignment="1">
      <alignment horizontal="center"/>
    </xf>
    <xf numFmtId="0" fontId="6" fillId="0" borderId="57" xfId="4" applyFont="1" applyBorder="1" applyAlignment="1">
      <alignment horizontal="center" vertical="center"/>
    </xf>
    <xf numFmtId="0" fontId="6" fillId="0" borderId="58" xfId="4" applyFont="1" applyBorder="1" applyAlignment="1">
      <alignment horizontal="center" vertical="center" wrapText="1"/>
    </xf>
    <xf numFmtId="0" fontId="0" fillId="0" borderId="65" xfId="1" quotePrefix="1" applyFont="1" applyFill="1" applyBorder="1"/>
    <xf numFmtId="0" fontId="6" fillId="0" borderId="35" xfId="4" applyFont="1" applyBorder="1" applyAlignment="1">
      <alignment horizontal="center"/>
    </xf>
    <xf numFmtId="0" fontId="6" fillId="0" borderId="26" xfId="4" applyFont="1" applyFill="1" applyBorder="1" applyAlignment="1">
      <alignment horizontal="center"/>
    </xf>
    <xf numFmtId="0" fontId="7" fillId="0" borderId="26" xfId="4" applyFont="1" applyFill="1" applyBorder="1" applyAlignment="1">
      <alignment horizontal="left" wrapText="1"/>
    </xf>
    <xf numFmtId="175" fontId="7"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7" fillId="0" borderId="11" xfId="4" applyNumberFormat="1" applyFont="1" applyBorder="1" applyAlignment="1">
      <alignment horizontal="center"/>
    </xf>
    <xf numFmtId="0" fontId="6" fillId="0" borderId="26" xfId="4" applyFont="1" applyBorder="1" applyAlignment="1">
      <alignment horizontal="center"/>
    </xf>
    <xf numFmtId="0" fontId="7" fillId="0" borderId="26" xfId="4" applyFont="1" applyFill="1" applyBorder="1" applyAlignment="1">
      <alignment horizontal="center"/>
    </xf>
    <xf numFmtId="175" fontId="0" fillId="0" borderId="35" xfId="4" applyNumberFormat="1" applyFont="1" applyBorder="1" applyAlignment="1">
      <alignment horizontal="center"/>
    </xf>
    <xf numFmtId="175" fontId="7" fillId="0" borderId="78" xfId="4" applyNumberFormat="1" applyFont="1" applyBorder="1" applyAlignment="1">
      <alignment horizontal="center" vertical="center"/>
    </xf>
    <xf numFmtId="0" fontId="15" fillId="2" borderId="0" xfId="1" applyFont="1" applyFill="1" applyBorder="1"/>
    <xf numFmtId="0" fontId="7" fillId="0" borderId="13" xfId="1" applyFont="1" applyFill="1" applyBorder="1" applyAlignment="1">
      <alignment horizontal="left"/>
    </xf>
    <xf numFmtId="0" fontId="21" fillId="0" borderId="0" xfId="4" applyFont="1" applyFill="1" applyBorder="1" applyAlignment="1">
      <alignment horizontal="center" wrapText="1"/>
    </xf>
    <xf numFmtId="0" fontId="5" fillId="0" borderId="5" xfId="1" applyFont="1" applyBorder="1"/>
    <xf numFmtId="0" fontId="5" fillId="0" borderId="6" xfId="1" applyFont="1" applyBorder="1"/>
    <xf numFmtId="0" fontId="5" fillId="0" borderId="2" xfId="1" applyFont="1" applyBorder="1"/>
    <xf numFmtId="0" fontId="5" fillId="0" borderId="4" xfId="1" applyFont="1" applyBorder="1"/>
    <xf numFmtId="0" fontId="6" fillId="0" borderId="47" xfId="1" applyFont="1" applyBorder="1" applyAlignment="1">
      <alignment horizontal="center"/>
    </xf>
    <xf numFmtId="0" fontId="6" fillId="0" borderId="88" xfId="1" applyFont="1" applyBorder="1" applyAlignment="1">
      <alignment horizontal="center" wrapText="1"/>
    </xf>
    <xf numFmtId="0" fontId="5" fillId="0" borderId="17" xfId="1" applyFont="1" applyBorder="1"/>
    <xf numFmtId="175" fontId="5" fillId="0" borderId="89" xfId="1" applyNumberFormat="1" applyFont="1" applyBorder="1"/>
    <xf numFmtId="0" fontId="5" fillId="0" borderId="90" xfId="1" applyFont="1" applyBorder="1"/>
    <xf numFmtId="0" fontId="5" fillId="0" borderId="91" xfId="1" applyFont="1" applyBorder="1"/>
    <xf numFmtId="0" fontId="5" fillId="0" borderId="0" xfId="1" applyFont="1" applyBorder="1"/>
    <xf numFmtId="0" fontId="6" fillId="0" borderId="13" xfId="1" applyFont="1" applyFill="1" applyBorder="1" applyAlignment="1">
      <alignment horizontal="center"/>
    </xf>
    <xf numFmtId="0" fontId="6" fillId="0" borderId="0" xfId="1" applyFont="1" applyFill="1" applyBorder="1" applyAlignment="1">
      <alignment horizontal="center"/>
    </xf>
    <xf numFmtId="0" fontId="5" fillId="0" borderId="14" xfId="1" applyFont="1" applyBorder="1"/>
    <xf numFmtId="0" fontId="7" fillId="0" borderId="13" xfId="1" applyFont="1" applyBorder="1" applyAlignment="1">
      <alignment horizontal="left"/>
    </xf>
    <xf numFmtId="0" fontId="5" fillId="0" borderId="15" xfId="1" applyFont="1" applyBorder="1"/>
    <xf numFmtId="0" fontId="5" fillId="0" borderId="1" xfId="1" applyFont="1" applyBorder="1"/>
    <xf numFmtId="0" fontId="5" fillId="0" borderId="16" xfId="1" applyFont="1" applyBorder="1"/>
    <xf numFmtId="0" fontId="6" fillId="2" borderId="0" xfId="4" applyFont="1" applyFill="1" applyAlignment="1">
      <alignment horizontal="center"/>
    </xf>
    <xf numFmtId="0" fontId="6" fillId="0" borderId="74" xfId="1" applyFont="1" applyBorder="1" applyAlignment="1">
      <alignment horizontal="center" wrapText="1"/>
    </xf>
    <xf numFmtId="0" fontId="6" fillId="0" borderId="46" xfId="1" applyFont="1" applyBorder="1" applyAlignment="1">
      <alignment horizontal="center" vertical="center" wrapText="1"/>
    </xf>
    <xf numFmtId="0" fontId="6" fillId="0" borderId="92" xfId="1" applyFont="1" applyBorder="1" applyAlignment="1">
      <alignment horizontal="center" vertical="center" wrapText="1"/>
    </xf>
    <xf numFmtId="175" fontId="6" fillId="0" borderId="93" xfId="1" applyNumberFormat="1" applyFont="1" applyBorder="1" applyAlignment="1">
      <alignment horizontal="center"/>
    </xf>
    <xf numFmtId="0" fontId="5" fillId="0" borderId="61" xfId="1" applyFont="1" applyBorder="1" applyAlignment="1">
      <alignment vertical="center" wrapText="1"/>
    </xf>
    <xf numFmtId="0" fontId="5" fillId="0" borderId="94" xfId="1" applyFont="1" applyBorder="1" applyAlignment="1">
      <alignment vertical="center" wrapText="1"/>
    </xf>
    <xf numFmtId="175" fontId="5" fillId="0" borderId="74" xfId="1" applyNumberFormat="1" applyFont="1" applyBorder="1"/>
    <xf numFmtId="0" fontId="5" fillId="0" borderId="63" xfId="1" applyFont="1" applyBorder="1" applyAlignment="1">
      <alignment vertical="center" wrapText="1"/>
    </xf>
    <xf numFmtId="0" fontId="5" fillId="0" borderId="95" xfId="1" applyFont="1" applyBorder="1" applyAlignment="1">
      <alignment vertical="center" wrapText="1"/>
    </xf>
    <xf numFmtId="175" fontId="5" fillId="0" borderId="96" xfId="1" applyNumberFormat="1" applyFont="1" applyBorder="1"/>
    <xf numFmtId="175" fontId="5" fillId="0" borderId="97" xfId="1" applyNumberFormat="1" applyFont="1" applyBorder="1"/>
    <xf numFmtId="0" fontId="5" fillId="0" borderId="96" xfId="1" applyFont="1" applyBorder="1"/>
    <xf numFmtId="0" fontId="6" fillId="0" borderId="17" xfId="1" applyFont="1" applyBorder="1" applyAlignment="1">
      <alignment horizontal="center"/>
    </xf>
    <xf numFmtId="0" fontId="6" fillId="0" borderId="18" xfId="1" applyFont="1" applyBorder="1" applyAlignment="1">
      <alignment horizontal="center"/>
    </xf>
    <xf numFmtId="0" fontId="6" fillId="0" borderId="18" xfId="1" applyFont="1" applyBorder="1" applyAlignment="1">
      <alignment horizontal="center" wrapText="1"/>
    </xf>
    <xf numFmtId="0" fontId="6" fillId="0" borderId="8" xfId="1" applyFont="1" applyBorder="1" applyAlignment="1">
      <alignment horizontal="center"/>
    </xf>
    <xf numFmtId="0" fontId="5" fillId="0" borderId="9" xfId="1" applyFont="1" applyBorder="1"/>
    <xf numFmtId="0" fontId="5" fillId="0" borderId="11" xfId="1" applyFont="1" applyBorder="1"/>
    <xf numFmtId="0" fontId="5" fillId="0" borderId="19" xfId="1" applyFont="1" applyBorder="1"/>
    <xf numFmtId="0" fontId="5" fillId="0" borderId="9" xfId="1" applyFont="1" applyBorder="1" applyAlignment="1">
      <alignment vertical="center" wrapText="1"/>
    </xf>
    <xf numFmtId="0" fontId="5" fillId="0" borderId="11" xfId="1" applyFont="1" applyBorder="1" applyAlignment="1">
      <alignment wrapText="1"/>
    </xf>
    <xf numFmtId="175" fontId="5" fillId="0" borderId="11" xfId="1" applyNumberFormat="1" applyFont="1" applyBorder="1"/>
    <xf numFmtId="0" fontId="5" fillId="0" borderId="19" xfId="1" applyFont="1" applyBorder="1" applyAlignment="1">
      <alignment vertical="center" wrapText="1"/>
    </xf>
    <xf numFmtId="0" fontId="21" fillId="2" borderId="0" xfId="4" applyFont="1" applyFill="1" applyBorder="1" applyAlignment="1">
      <alignment horizontal="center" wrapText="1"/>
    </xf>
    <xf numFmtId="0" fontId="6" fillId="0" borderId="99" xfId="1" applyFont="1" applyBorder="1" applyAlignment="1">
      <alignment horizontal="center"/>
    </xf>
    <xf numFmtId="0" fontId="6"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6" fillId="0" borderId="102" xfId="1" applyFont="1" applyFill="1" applyBorder="1" applyAlignment="1">
      <alignment horizontal="center" vertical="center" wrapText="1"/>
    </xf>
    <xf numFmtId="0" fontId="0" fillId="0" borderId="103" xfId="1" applyFont="1" applyBorder="1"/>
    <xf numFmtId="0" fontId="7"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7"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7"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6" fillId="0" borderId="111" xfId="1" applyFont="1" applyBorder="1" applyAlignment="1">
      <alignment horizontal="center"/>
    </xf>
    <xf numFmtId="0" fontId="6"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6" fillId="0" borderId="102" xfId="1" applyFont="1" applyBorder="1" applyAlignment="1">
      <alignment horizontal="center" wrapText="1"/>
    </xf>
    <xf numFmtId="175" fontId="0" fillId="0" borderId="51" xfId="1" applyNumberFormat="1" applyFont="1" applyBorder="1"/>
    <xf numFmtId="0" fontId="0" fillId="0" borderId="17" xfId="1" applyFont="1" applyFill="1" applyBorder="1"/>
    <xf numFmtId="174" fontId="0" fillId="0" borderId="19" xfId="1" applyNumberFormat="1" applyFont="1" applyBorder="1"/>
    <xf numFmtId="174" fontId="0" fillId="0" borderId="6" xfId="1" applyNumberFormat="1" applyFont="1" applyBorder="1"/>
    <xf numFmtId="0" fontId="10" fillId="7" borderId="0" xfId="1" applyFont="1" applyFill="1" applyBorder="1" applyAlignment="1">
      <alignment horizontal="center"/>
    </xf>
    <xf numFmtId="0" fontId="6" fillId="0" borderId="113" xfId="1" applyFont="1" applyBorder="1" applyAlignment="1">
      <alignment horizontal="center" wrapText="1"/>
    </xf>
    <xf numFmtId="2" fontId="6" fillId="0" borderId="48" xfId="1" applyNumberFormat="1" applyFont="1" applyBorder="1" applyAlignment="1">
      <alignment horizontal="center" wrapText="1"/>
    </xf>
    <xf numFmtId="0" fontId="6" fillId="0" borderId="48" xfId="1" applyFont="1" applyBorder="1" applyAlignment="1">
      <alignment horizontal="center" wrapText="1"/>
    </xf>
    <xf numFmtId="0" fontId="6" fillId="0" borderId="114" xfId="1" applyFont="1" applyBorder="1" applyAlignment="1">
      <alignment horizontal="center" wrapText="1"/>
    </xf>
    <xf numFmtId="0" fontId="6"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6" fillId="0" borderId="7" xfId="1" applyFont="1" applyBorder="1" applyAlignment="1">
      <alignment horizontal="center" wrapText="1"/>
    </xf>
    <xf numFmtId="0" fontId="6"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6" fillId="0" borderId="123" xfId="1" applyFont="1" applyBorder="1" applyAlignment="1">
      <alignment horizontal="center"/>
    </xf>
    <xf numFmtId="0" fontId="6" fillId="0" borderId="102" xfId="1" applyFont="1" applyBorder="1" applyAlignment="1">
      <alignment horizontal="center"/>
    </xf>
    <xf numFmtId="0" fontId="6" fillId="0" borderId="115" xfId="1" applyFont="1" applyBorder="1" applyAlignment="1">
      <alignment horizontal="center"/>
    </xf>
    <xf numFmtId="0" fontId="6" fillId="0" borderId="21" xfId="1" applyFont="1" applyBorder="1" applyAlignment="1">
      <alignment horizontal="center"/>
    </xf>
    <xf numFmtId="0" fontId="7" fillId="0" borderId="124" xfId="1" applyFont="1" applyFill="1" applyBorder="1" applyAlignment="1">
      <alignment horizontal="center"/>
    </xf>
    <xf numFmtId="175" fontId="7" fillId="0" borderId="38" xfId="1" applyNumberFormat="1" applyFont="1" applyBorder="1" applyAlignment="1">
      <alignment horizontal="center"/>
    </xf>
    <xf numFmtId="175" fontId="5" fillId="0" borderId="38" xfId="1" applyNumberFormat="1" applyFont="1" applyBorder="1" applyAlignment="1">
      <alignment horizontal="center"/>
    </xf>
    <xf numFmtId="175" fontId="5" fillId="0" borderId="125" xfId="1" applyNumberFormat="1" applyFont="1" applyBorder="1" applyAlignment="1">
      <alignment horizontal="center"/>
    </xf>
    <xf numFmtId="0" fontId="7" fillId="0" borderId="22" xfId="1" applyFont="1" applyFill="1" applyBorder="1" applyAlignment="1">
      <alignment horizontal="left"/>
    </xf>
    <xf numFmtId="0" fontId="7" fillId="0" borderId="121" xfId="1" applyFont="1" applyFill="1" applyBorder="1" applyAlignment="1">
      <alignment horizontal="left"/>
    </xf>
    <xf numFmtId="0" fontId="7" fillId="0" borderId="20" xfId="1" applyFont="1" applyBorder="1" applyAlignment="1">
      <alignment horizontal="left"/>
    </xf>
    <xf numFmtId="0" fontId="5" fillId="0" borderId="20" xfId="1" applyFont="1" applyBorder="1"/>
    <xf numFmtId="0" fontId="5" fillId="0" borderId="23" xfId="1" applyFont="1" applyBorder="1"/>
    <xf numFmtId="0" fontId="5"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5" fillId="0" borderId="128" xfId="1" applyFont="1" applyBorder="1"/>
    <xf numFmtId="0" fontId="5" fillId="0" borderId="18" xfId="1" applyFont="1" applyBorder="1" applyAlignment="1">
      <alignment wrapText="1"/>
    </xf>
    <xf numFmtId="0" fontId="5" fillId="0" borderId="18" xfId="1" applyFont="1" applyBorder="1"/>
    <xf numFmtId="2" fontId="5" fillId="0" borderId="18" xfId="1" applyNumberFormat="1" applyFont="1" applyBorder="1"/>
    <xf numFmtId="0" fontId="5" fillId="0" borderId="129" xfId="1" applyFont="1" applyBorder="1"/>
    <xf numFmtId="0" fontId="5" fillId="0" borderId="130" xfId="1" applyFont="1" applyBorder="1"/>
    <xf numFmtId="0" fontId="5" fillId="0" borderId="20" xfId="1" applyFont="1" applyBorder="1" applyAlignment="1">
      <alignment wrapText="1"/>
    </xf>
    <xf numFmtId="2" fontId="5" fillId="0" borderId="20" xfId="1" applyNumberFormat="1" applyFont="1" applyBorder="1"/>
    <xf numFmtId="0" fontId="5" fillId="0" borderId="131" xfId="1" applyFont="1" applyBorder="1"/>
    <xf numFmtId="0" fontId="5" fillId="0" borderId="132" xfId="1" applyFont="1" applyFill="1" applyBorder="1"/>
    <xf numFmtId="0" fontId="5" fillId="0" borderId="133" xfId="1" applyFont="1" applyBorder="1"/>
    <xf numFmtId="0" fontId="5" fillId="0" borderId="134" xfId="1" applyFont="1" applyBorder="1"/>
    <xf numFmtId="0" fontId="6" fillId="0" borderId="135" xfId="1" applyFont="1" applyBorder="1"/>
    <xf numFmtId="0" fontId="5" fillId="0" borderId="136" xfId="1" applyFont="1" applyBorder="1"/>
    <xf numFmtId="0" fontId="5" fillId="0" borderId="137" xfId="1" applyFont="1" applyBorder="1"/>
    <xf numFmtId="0" fontId="6" fillId="0" borderId="138" xfId="1" applyFont="1" applyBorder="1" applyAlignment="1">
      <alignment horizontal="center" wrapText="1"/>
    </xf>
    <xf numFmtId="0" fontId="6" fillId="0" borderId="24" xfId="1" applyFont="1" applyBorder="1" applyAlignment="1">
      <alignment horizontal="center"/>
    </xf>
    <xf numFmtId="0" fontId="6" fillId="0" borderId="7" xfId="1" applyFont="1" applyBorder="1" applyAlignment="1">
      <alignment horizontal="center"/>
    </xf>
    <xf numFmtId="0" fontId="6" fillId="0" borderId="139" xfId="1" applyFont="1" applyBorder="1" applyAlignment="1">
      <alignment horizontal="center" wrapText="1"/>
    </xf>
    <xf numFmtId="0" fontId="6" fillId="0" borderId="140" xfId="1" applyFont="1" applyBorder="1" applyAlignment="1">
      <alignment horizontal="center" wrapText="1"/>
    </xf>
    <xf numFmtId="0" fontId="5"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5" fillId="0" borderId="142" xfId="1" applyFont="1" applyBorder="1" applyAlignment="1"/>
    <xf numFmtId="0" fontId="5" fillId="0" borderId="92" xfId="1" applyFont="1" applyBorder="1" applyAlignment="1"/>
    <xf numFmtId="0" fontId="5" fillId="0" borderId="143" xfId="1" applyFont="1" applyBorder="1" applyAlignment="1"/>
    <xf numFmtId="0" fontId="5" fillId="0" borderId="144" xfId="1" applyFont="1" applyBorder="1"/>
    <xf numFmtId="0" fontId="6" fillId="0" borderId="28" xfId="1" applyFont="1" applyBorder="1" applyAlignment="1">
      <alignment horizontal="center" wrapText="1"/>
    </xf>
    <xf numFmtId="0" fontId="6" fillId="0" borderId="29" xfId="1" applyFont="1" applyBorder="1" applyAlignment="1">
      <alignment horizontal="center" wrapText="1"/>
    </xf>
    <xf numFmtId="0" fontId="6" fillId="0" borderId="85" xfId="1" applyFont="1" applyBorder="1" applyAlignment="1">
      <alignment horizontal="center"/>
    </xf>
    <xf numFmtId="0" fontId="6" fillId="0" borderId="28" xfId="1" applyFont="1" applyBorder="1" applyAlignment="1">
      <alignment horizontal="center"/>
    </xf>
    <xf numFmtId="0" fontId="5"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5" fillId="0" borderId="22" xfId="1" applyFont="1" applyBorder="1"/>
    <xf numFmtId="2" fontId="5" fillId="0" borderId="8" xfId="1" applyNumberFormat="1" applyFont="1" applyBorder="1"/>
    <xf numFmtId="0" fontId="10" fillId="0" borderId="39" xfId="0" applyFont="1" applyFill="1" applyBorder="1" applyAlignment="1">
      <alignment horizontal="center"/>
    </xf>
    <xf numFmtId="0" fontId="10" fillId="0" borderId="41" xfId="0" applyFont="1" applyFill="1" applyBorder="1" applyAlignment="1">
      <alignment horizontal="center"/>
    </xf>
    <xf numFmtId="0" fontId="10"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6" fillId="0" borderId="111" xfId="0" applyFont="1" applyBorder="1" applyAlignment="1">
      <alignment horizontal="center"/>
    </xf>
    <xf numFmtId="0" fontId="6"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6" fillId="0" borderId="13" xfId="0" applyFont="1" applyBorder="1" applyAlignment="1">
      <alignment horizontal="left"/>
    </xf>
    <xf numFmtId="0" fontId="6"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6"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6" fillId="0" borderId="39" xfId="0" applyFont="1" applyBorder="1"/>
    <xf numFmtId="0" fontId="0" fillId="0" borderId="40" xfId="0"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 xfId="0" applyBorder="1" applyAlignment="1">
      <alignment wrapText="1"/>
    </xf>
    <xf numFmtId="0" fontId="6" fillId="0" borderId="13" xfId="0" applyFont="1" applyBorder="1"/>
    <xf numFmtId="0" fontId="6" fillId="0" borderId="151" xfId="0" applyFont="1" applyFill="1" applyBorder="1" applyAlignment="1">
      <alignment horizontal="center"/>
    </xf>
    <xf numFmtId="0" fontId="6" fillId="0" borderId="152" xfId="0" applyFont="1" applyFill="1" applyBorder="1" applyAlignment="1">
      <alignment horizontal="center"/>
    </xf>
    <xf numFmtId="0" fontId="6" fillId="0" borderId="153" xfId="0" applyFont="1" applyFill="1" applyBorder="1" applyAlignment="1">
      <alignment horizontal="center"/>
    </xf>
    <xf numFmtId="0" fontId="6"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6" fillId="2" borderId="11" xfId="4" applyFont="1" applyFill="1" applyBorder="1" applyAlignment="1">
      <alignment horizontal="center" vertical="center" wrapText="1"/>
    </xf>
    <xf numFmtId="175" fontId="0" fillId="2" borderId="11" xfId="4" applyNumberFormat="1" applyFont="1" applyFill="1" applyBorder="1"/>
    <xf numFmtId="167" fontId="5"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7" fillId="0" borderId="11" xfId="4" applyNumberFormat="1" applyFont="1" applyFill="1" applyBorder="1" applyAlignment="1">
      <alignment horizontal="center" vertical="center"/>
    </xf>
    <xf numFmtId="0" fontId="6" fillId="8" borderId="9" xfId="4" applyFont="1" applyFill="1" applyBorder="1" applyAlignment="1">
      <alignment horizontal="center" vertical="center"/>
    </xf>
    <xf numFmtId="0" fontId="6" fillId="8" borderId="11" xfId="4" applyFont="1" applyFill="1" applyBorder="1" applyAlignment="1">
      <alignment horizontal="center" vertical="center"/>
    </xf>
    <xf numFmtId="0" fontId="6" fillId="8" borderId="11" xfId="4" applyFont="1" applyFill="1" applyBorder="1" applyAlignment="1">
      <alignment horizontal="center" vertical="center" wrapText="1"/>
    </xf>
    <xf numFmtId="1" fontId="6" fillId="8" borderId="11" xfId="4" applyNumberFormat="1" applyFont="1" applyFill="1" applyBorder="1" applyAlignment="1">
      <alignment horizontal="center" vertical="center" wrapText="1"/>
    </xf>
    <xf numFmtId="0" fontId="6" fillId="8" borderId="11" xfId="4" applyFont="1" applyFill="1" applyBorder="1" applyAlignment="1">
      <alignment vertical="center" wrapText="1"/>
    </xf>
    <xf numFmtId="0" fontId="6"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7" fillId="0" borderId="0" xfId="4" applyFont="1" applyFill="1" applyBorder="1" applyAlignment="1">
      <alignment horizontal="left" wrapText="1"/>
    </xf>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6" fillId="0" borderId="27" xfId="0" applyFont="1" applyBorder="1" applyAlignment="1">
      <alignment horizontal="center"/>
    </xf>
    <xf numFmtId="0" fontId="6" fillId="0" borderId="28" xfId="0" applyFont="1" applyBorder="1" applyAlignment="1">
      <alignment horizontal="center"/>
    </xf>
    <xf numFmtId="0" fontId="6" fillId="0" borderId="28" xfId="0" applyFont="1" applyBorder="1" applyAlignment="1">
      <alignment horizontal="center" wrapText="1"/>
    </xf>
    <xf numFmtId="0" fontId="6"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5" fillId="0" borderId="19" xfId="11" applyNumberFormat="1" applyFont="1" applyBorder="1" applyAlignment="1">
      <alignment horizontal="right"/>
    </xf>
    <xf numFmtId="0" fontId="0" fillId="0" borderId="10" xfId="0" applyBorder="1"/>
    <xf numFmtId="0" fontId="6" fillId="0" borderId="102" xfId="0" applyFont="1" applyBorder="1" applyAlignment="1">
      <alignment horizontal="center" wrapText="1"/>
    </xf>
    <xf numFmtId="0" fontId="6"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6" fillId="0" borderId="48" xfId="0" applyFont="1" applyBorder="1" applyAlignment="1">
      <alignment horizontal="center" wrapText="1"/>
    </xf>
    <xf numFmtId="0" fontId="6"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6" fillId="0" borderId="47" xfId="0" applyFont="1" applyBorder="1" applyAlignment="1">
      <alignment horizontal="center"/>
    </xf>
    <xf numFmtId="0" fontId="6" fillId="0" borderId="157" xfId="0" applyFont="1" applyBorder="1" applyAlignment="1">
      <alignment horizontal="center"/>
    </xf>
    <xf numFmtId="0" fontId="6" fillId="0" borderId="158" xfId="0" applyFont="1" applyBorder="1" applyAlignment="1">
      <alignment horizontal="center" wrapText="1"/>
    </xf>
    <xf numFmtId="0" fontId="6"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6" fillId="0" borderId="0" xfId="0" applyFont="1" applyBorder="1"/>
    <xf numFmtId="0" fontId="6" fillId="0" borderId="14" xfId="0" applyFont="1" applyFill="1" applyBorder="1"/>
    <xf numFmtId="0" fontId="6" fillId="0" borderId="87" xfId="0" applyFont="1" applyFill="1" applyBorder="1" applyAlignment="1">
      <alignment wrapText="1"/>
    </xf>
    <xf numFmtId="0" fontId="6" fillId="0" borderId="48" xfId="0" applyFont="1" applyFill="1" applyBorder="1" applyAlignment="1">
      <alignment horizontal="center" wrapText="1"/>
    </xf>
    <xf numFmtId="0" fontId="6" fillId="0" borderId="48" xfId="0" applyFont="1" applyFill="1" applyBorder="1" applyAlignment="1">
      <alignment horizontal="center"/>
    </xf>
    <xf numFmtId="0" fontId="6" fillId="0" borderId="71" xfId="0" applyFont="1" applyFill="1" applyBorder="1" applyAlignment="1">
      <alignment horizontal="center" wrapText="1"/>
    </xf>
    <xf numFmtId="0" fontId="0" fillId="0" borderId="14" xfId="0" applyFill="1" applyBorder="1"/>
    <xf numFmtId="0" fontId="7" fillId="0" borderId="26" xfId="0" applyFont="1" applyFill="1" applyBorder="1"/>
    <xf numFmtId="178" fontId="7" fillId="0" borderId="11" xfId="0" applyNumberFormat="1" applyFont="1" applyFill="1" applyBorder="1"/>
    <xf numFmtId="175" fontId="0" fillId="0" borderId="72" xfId="0" applyNumberFormat="1" applyFill="1" applyBorder="1" applyAlignment="1">
      <alignment horizontal="right"/>
    </xf>
    <xf numFmtId="0" fontId="7" fillId="0" borderId="11" xfId="0" applyFont="1" applyFill="1" applyBorder="1" applyAlignment="1">
      <alignment horizontal="right"/>
    </xf>
    <xf numFmtId="0" fontId="7" fillId="0" borderId="11" xfId="0" applyFont="1" applyFill="1" applyBorder="1"/>
    <xf numFmtId="0" fontId="7" fillId="0" borderId="13" xfId="0" applyFont="1" applyFill="1" applyBorder="1"/>
    <xf numFmtId="0" fontId="7" fillId="0" borderId="0" xfId="0" applyFont="1" applyFill="1" applyBorder="1" applyAlignment="1">
      <alignment horizontal="right"/>
    </xf>
    <xf numFmtId="178" fontId="7" fillId="0" borderId="0" xfId="0" applyNumberFormat="1" applyFont="1" applyFill="1" applyBorder="1"/>
    <xf numFmtId="175" fontId="0" fillId="0" borderId="73" xfId="0" applyNumberFormat="1" applyFill="1" applyBorder="1" applyAlignment="1">
      <alignment horizontal="right"/>
    </xf>
    <xf numFmtId="0" fontId="7" fillId="0" borderId="13" xfId="0" applyFont="1" applyBorder="1"/>
    <xf numFmtId="0" fontId="7" fillId="0" borderId="0" xfId="0" applyFont="1" applyBorder="1"/>
    <xf numFmtId="0" fontId="7" fillId="0" borderId="14" xfId="0" applyFont="1" applyFill="1" applyBorder="1"/>
    <xf numFmtId="0" fontId="7" fillId="0" borderId="15" xfId="0" applyFont="1" applyBorder="1"/>
    <xf numFmtId="0" fontId="7" fillId="0" borderId="1" xfId="0" applyFont="1" applyBorder="1"/>
    <xf numFmtId="0" fontId="7" fillId="0" borderId="16" xfId="0" applyFont="1" applyFill="1" applyBorder="1"/>
    <xf numFmtId="0" fontId="6" fillId="0" borderId="0" xfId="0" applyFont="1" applyFill="1" applyBorder="1"/>
    <xf numFmtId="0" fontId="6"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7" fillId="0" borderId="13" xfId="0" applyFont="1" applyBorder="1" applyAlignment="1">
      <alignment wrapText="1"/>
    </xf>
    <xf numFmtId="0" fontId="7" fillId="0" borderId="0" xfId="0" applyFont="1" applyBorder="1" applyAlignment="1">
      <alignment horizontal="left" wrapText="1"/>
    </xf>
    <xf numFmtId="0" fontId="6" fillId="0" borderId="19" xfId="0" applyFont="1" applyBorder="1" applyAlignment="1">
      <alignment horizontal="center"/>
    </xf>
    <xf numFmtId="0" fontId="6" fillId="0" borderId="17" xfId="0" applyFont="1" applyBorder="1" applyAlignment="1">
      <alignment horizontal="center"/>
    </xf>
    <xf numFmtId="0" fontId="6" fillId="0" borderId="18" xfId="0" applyFont="1" applyBorder="1" applyAlignment="1">
      <alignment horizontal="center" wrapText="1"/>
    </xf>
    <xf numFmtId="0" fontId="6" fillId="0" borderId="18" xfId="0" applyFont="1" applyBorder="1" applyAlignment="1">
      <alignment horizontal="center"/>
    </xf>
    <xf numFmtId="0" fontId="6"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10" fillId="0" borderId="5" xfId="0" applyFont="1" applyFill="1" applyBorder="1" applyAlignment="1">
      <alignment horizontal="center"/>
    </xf>
    <xf numFmtId="0" fontId="10" fillId="0" borderId="0" xfId="0" applyFont="1" applyFill="1" applyBorder="1" applyAlignment="1">
      <alignment horizontal="center"/>
    </xf>
    <xf numFmtId="0" fontId="10" fillId="0" borderId="6" xfId="0" applyFont="1" applyFill="1" applyBorder="1" applyAlignment="1">
      <alignment horizontal="center"/>
    </xf>
    <xf numFmtId="0" fontId="7" fillId="0" borderId="5" xfId="0" applyFont="1" applyFill="1" applyBorder="1" applyAlignment="1">
      <alignment horizontal="left"/>
    </xf>
    <xf numFmtId="0" fontId="6"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6" fillId="0" borderId="152" xfId="0" applyFont="1" applyBorder="1" applyAlignment="1">
      <alignment horizontal="center" wrapText="1"/>
    </xf>
    <xf numFmtId="0" fontId="6"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10" fillId="0" borderId="139" xfId="0" applyFont="1" applyFill="1" applyBorder="1" applyAlignment="1">
      <alignment horizontal="center"/>
    </xf>
    <xf numFmtId="0" fontId="10" fillId="0" borderId="152" xfId="0" applyFont="1" applyFill="1" applyBorder="1" applyAlignment="1">
      <alignment horizontal="center"/>
    </xf>
    <xf numFmtId="0" fontId="10" fillId="0" borderId="153" xfId="0" applyFont="1" applyFill="1" applyBorder="1" applyAlignment="1">
      <alignment horizontal="center"/>
    </xf>
    <xf numFmtId="0" fontId="6" fillId="0" borderId="45" xfId="0" applyFont="1" applyFill="1" applyBorder="1" applyAlignment="1">
      <alignment horizontal="center" wrapText="1"/>
    </xf>
    <xf numFmtId="0" fontId="6" fillId="0" borderId="11" xfId="0" applyFont="1" applyBorder="1" applyAlignment="1">
      <alignment horizontal="center" wrapText="1"/>
    </xf>
    <xf numFmtId="0" fontId="6" fillId="0" borderId="72" xfId="0" applyFont="1" applyBorder="1" applyAlignment="1">
      <alignment horizontal="center" wrapText="1"/>
    </xf>
    <xf numFmtId="0" fontId="7" fillId="0" borderId="45" xfId="0" applyFont="1" applyBorder="1" applyAlignment="1">
      <alignment vertical="center" wrapText="1"/>
    </xf>
    <xf numFmtId="0" fontId="7"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7"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7"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7" fillId="0" borderId="93" xfId="0" applyFont="1" applyBorder="1" applyAlignment="1">
      <alignment wrapText="1"/>
    </xf>
    <xf numFmtId="0" fontId="7"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7"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6"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6" fillId="0" borderId="75" xfId="0" applyFont="1" applyBorder="1"/>
    <xf numFmtId="0" fontId="7" fillId="0" borderId="75" xfId="0" applyFont="1" applyBorder="1"/>
    <xf numFmtId="0" fontId="7"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5" fillId="2" borderId="58" xfId="11" applyNumberFormat="1" applyFont="1" applyFill="1" applyBorder="1" applyAlignment="1">
      <alignment horizontal="center" wrapText="1"/>
    </xf>
    <xf numFmtId="0" fontId="6" fillId="0" borderId="162" xfId="0" applyFont="1" applyBorder="1"/>
    <xf numFmtId="0" fontId="0" fillId="0" borderId="163" xfId="0" applyBorder="1"/>
    <xf numFmtId="0" fontId="7" fillId="0" borderId="162" xfId="0" applyFont="1" applyBorder="1" applyAlignment="1">
      <alignment horizontal="left" wrapText="1"/>
    </xf>
    <xf numFmtId="0" fontId="7" fillId="0" borderId="162" xfId="0" applyFont="1" applyBorder="1"/>
    <xf numFmtId="0" fontId="7"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7" fillId="0" borderId="162" xfId="0" applyFont="1" applyBorder="1" applyAlignment="1">
      <alignment wrapText="1"/>
    </xf>
    <xf numFmtId="0" fontId="7" fillId="0" borderId="171" xfId="0" applyFont="1" applyBorder="1" applyAlignment="1">
      <alignment wrapText="1"/>
    </xf>
    <xf numFmtId="0" fontId="6" fillId="0" borderId="74" xfId="0" applyFont="1" applyBorder="1" applyAlignment="1">
      <alignment horizontal="center" wrapText="1"/>
    </xf>
    <xf numFmtId="0" fontId="7" fillId="0" borderId="172" xfId="0" applyFont="1" applyBorder="1" applyAlignment="1">
      <alignment wrapText="1"/>
    </xf>
    <xf numFmtId="0" fontId="0" fillId="0" borderId="162" xfId="0" applyBorder="1"/>
    <xf numFmtId="0" fontId="7" fillId="0" borderId="173" xfId="0" applyFont="1" applyBorder="1"/>
    <xf numFmtId="0" fontId="7" fillId="0" borderId="174" xfId="0" applyFont="1" applyBorder="1"/>
    <xf numFmtId="0" fontId="7" fillId="0" borderId="0" xfId="0" applyFont="1"/>
    <xf numFmtId="0" fontId="7" fillId="0" borderId="27" xfId="0" applyFont="1" applyBorder="1" applyAlignment="1">
      <alignment horizontal="center" wrapText="1"/>
    </xf>
    <xf numFmtId="0" fontId="0" fillId="0" borderId="36" xfId="0" applyBorder="1" applyAlignment="1">
      <alignment horizontal="center" wrapText="1"/>
    </xf>
    <xf numFmtId="0" fontId="6" fillId="0" borderId="27" xfId="0" applyFont="1" applyBorder="1" applyAlignment="1">
      <alignment horizontal="center" wrapText="1"/>
    </xf>
    <xf numFmtId="0" fontId="7" fillId="0" borderId="0" xfId="0" applyFont="1" applyBorder="1" applyAlignment="1">
      <alignment horizontal="center"/>
    </xf>
    <xf numFmtId="0" fontId="0" fillId="0" borderId="0" xfId="0" applyBorder="1" applyAlignment="1">
      <alignment horizontal="left"/>
    </xf>
    <xf numFmtId="0" fontId="6"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7" fillId="0" borderId="0" xfId="4" applyFont="1" applyAlignment="1">
      <alignment horizontal="left"/>
    </xf>
    <xf numFmtId="0" fontId="0" fillId="0" borderId="14" xfId="0" applyFill="1" applyBorder="1" applyAlignment="1">
      <alignment horizontal="center"/>
    </xf>
    <xf numFmtId="0" fontId="6" fillId="0" borderId="158" xfId="0" applyFont="1" applyFill="1" applyBorder="1" applyAlignment="1">
      <alignment horizontal="center" wrapText="1"/>
    </xf>
    <xf numFmtId="178" fontId="7" fillId="0" borderId="11" xfId="0" applyNumberFormat="1" applyFont="1" applyFill="1" applyBorder="1" applyAlignment="1">
      <alignment horizontal="center"/>
    </xf>
    <xf numFmtId="178" fontId="7"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7" fillId="0" borderId="142" xfId="0" applyFont="1" applyFill="1" applyBorder="1"/>
    <xf numFmtId="0" fontId="7" fillId="0" borderId="92" xfId="0" applyFont="1" applyFill="1" applyBorder="1" applyAlignment="1">
      <alignment horizontal="right"/>
    </xf>
    <xf numFmtId="178" fontId="7" fillId="0" borderId="92" xfId="0" applyNumberFormat="1" applyFont="1" applyFill="1" applyBorder="1"/>
    <xf numFmtId="175" fontId="0" fillId="0" borderId="175" xfId="0" applyNumberFormat="1" applyFill="1" applyBorder="1" applyAlignment="1">
      <alignment horizontal="right"/>
    </xf>
    <xf numFmtId="0" fontId="7" fillId="2" borderId="0" xfId="4" applyFont="1" applyFill="1" applyBorder="1" applyAlignment="1">
      <alignment horizontal="left"/>
    </xf>
    <xf numFmtId="0" fontId="10" fillId="3" borderId="39" xfId="0" applyFont="1" applyFill="1" applyBorder="1" applyAlignment="1"/>
    <xf numFmtId="0" fontId="10" fillId="3" borderId="41" xfId="0" applyFont="1" applyFill="1" applyBorder="1" applyAlignment="1"/>
    <xf numFmtId="0" fontId="0" fillId="0" borderId="41" xfId="0" applyBorder="1"/>
    <xf numFmtId="0" fontId="10"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6" fillId="0" borderId="7" xfId="1" applyFont="1" applyBorder="1" applyAlignment="1">
      <alignment horizontal="center" vertical="center" wrapText="1"/>
    </xf>
    <xf numFmtId="0" fontId="6" fillId="0" borderId="7" xfId="1" applyFont="1" applyFill="1" applyBorder="1" applyAlignment="1">
      <alignment horizontal="center" vertical="center" wrapText="1"/>
    </xf>
    <xf numFmtId="0" fontId="6"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0" fontId="6" fillId="0" borderId="49" xfId="0" applyFont="1" applyBorder="1" applyAlignment="1">
      <alignment horizontal="center" wrapText="1"/>
    </xf>
    <xf numFmtId="2" fontId="0" fillId="0" borderId="19" xfId="0" applyNumberFormat="1" applyBorder="1"/>
    <xf numFmtId="0" fontId="0" fillId="0" borderId="19" xfId="0" applyBorder="1" applyAlignment="1"/>
    <xf numFmtId="0" fontId="6" fillId="0" borderId="48" xfId="0" applyFont="1" applyBorder="1" applyAlignment="1">
      <alignment horizontal="center"/>
    </xf>
    <xf numFmtId="0" fontId="6"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5"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7"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5" fillId="0" borderId="58" xfId="11" applyNumberFormat="1" applyFont="1" applyFill="1" applyBorder="1" applyAlignment="1">
      <alignment horizontal="center" wrapText="1"/>
    </xf>
    <xf numFmtId="185" fontId="6" fillId="0" borderId="7" xfId="10" applyNumberFormat="1" applyFont="1" applyFill="1" applyBorder="1" applyAlignment="1">
      <alignment horizontal="center" vertical="center" wrapText="1"/>
    </xf>
    <xf numFmtId="0" fontId="6"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202" fontId="30" fillId="0" borderId="11" xfId="0"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6" fillId="0" borderId="114" xfId="0" applyFont="1" applyBorder="1" applyAlignment="1">
      <alignment horizontal="center" wrapText="1"/>
    </xf>
    <xf numFmtId="0" fontId="6" fillId="0" borderId="157" xfId="0" applyFont="1" applyBorder="1" applyAlignment="1">
      <alignment horizontal="center" wrapText="1"/>
    </xf>
    <xf numFmtId="0" fontId="6"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6" fillId="0" borderId="67"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6" fillId="0" borderId="179" xfId="0" applyFont="1" applyBorder="1" applyAlignment="1">
      <alignment horizontal="center" vertical="center"/>
    </xf>
    <xf numFmtId="0" fontId="0" fillId="0" borderId="149" xfId="0" applyBorder="1" applyAlignment="1">
      <alignment horizontal="center"/>
    </xf>
    <xf numFmtId="0" fontId="6" fillId="0" borderId="180" xfId="0" applyFont="1" applyBorder="1" applyAlignment="1">
      <alignment vertical="center"/>
    </xf>
    <xf numFmtId="0" fontId="6" fillId="0" borderId="102" xfId="0" applyFont="1" applyBorder="1" applyAlignment="1">
      <alignment vertical="center"/>
    </xf>
    <xf numFmtId="0" fontId="6"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6" fillId="0" borderId="47" xfId="0" applyFont="1" applyBorder="1" applyAlignment="1">
      <alignment horizontal="center" vertical="center"/>
    </xf>
    <xf numFmtId="0" fontId="6" fillId="0" borderId="111" xfId="0" applyFont="1" applyBorder="1" applyAlignment="1">
      <alignment horizontal="center" vertical="center"/>
    </xf>
    <xf numFmtId="0" fontId="6"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5"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6" fillId="0" borderId="182" xfId="0" applyFont="1" applyBorder="1" applyAlignment="1">
      <alignment wrapText="1"/>
    </xf>
    <xf numFmtId="0" fontId="6" fillId="0" borderId="158" xfId="0" applyFont="1" applyBorder="1" applyAlignment="1">
      <alignment wrapText="1"/>
    </xf>
    <xf numFmtId="0" fontId="6"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7" fillId="0" borderId="75" xfId="0" applyFont="1" applyBorder="1" applyAlignment="1">
      <alignment wrapText="1"/>
    </xf>
    <xf numFmtId="0" fontId="5"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10" fillId="0" borderId="75" xfId="0" applyFont="1" applyFill="1" applyBorder="1" applyAlignment="1">
      <alignment horizontal="center"/>
    </xf>
    <xf numFmtId="0" fontId="10" fillId="0" borderId="76" xfId="0" applyFont="1" applyFill="1" applyBorder="1" applyAlignment="1">
      <alignment horizontal="center"/>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xf numFmtId="0" fontId="6" fillId="0" borderId="0" xfId="0" applyFont="1" applyBorder="1" applyAlignment="1"/>
    <xf numFmtId="0" fontId="6" fillId="0" borderId="76" xfId="0" applyFont="1" applyBorder="1" applyAlignment="1"/>
    <xf numFmtId="0" fontId="7" fillId="0" borderId="75" xfId="0" applyFont="1" applyBorder="1" applyAlignment="1"/>
    <xf numFmtId="0" fontId="7" fillId="0" borderId="76" xfId="0" applyFont="1" applyBorder="1" applyAlignment="1">
      <alignment horizontal="left" wrapText="1"/>
    </xf>
    <xf numFmtId="0" fontId="6" fillId="0" borderId="75" xfId="0" applyFont="1" applyBorder="1" applyAlignment="1">
      <alignment wrapText="1"/>
    </xf>
    <xf numFmtId="0" fontId="6" fillId="0" borderId="75" xfId="0" applyFont="1" applyBorder="1" applyAlignment="1">
      <alignment horizontal="left" wrapText="1"/>
    </xf>
    <xf numFmtId="0" fontId="0" fillId="0" borderId="45" xfId="0" applyBorder="1"/>
    <xf numFmtId="0" fontId="0" fillId="0" borderId="72" xfId="0" applyBorder="1"/>
    <xf numFmtId="0" fontId="6" fillId="0" borderId="72" xfId="0" applyFont="1" applyFill="1" applyBorder="1" applyAlignment="1">
      <alignment horizontal="center"/>
    </xf>
    <xf numFmtId="0" fontId="6" fillId="0" borderId="11" xfId="0" applyFont="1" applyBorder="1" applyAlignment="1">
      <alignment wrapText="1"/>
    </xf>
    <xf numFmtId="0" fontId="6"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6" fillId="0" borderId="0" xfId="0" applyFont="1" applyBorder="1" applyAlignment="1">
      <alignment horizontal="left"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115" xfId="0" applyFont="1" applyBorder="1" applyAlignment="1">
      <alignment horizontal="center" wrapText="1"/>
    </xf>
    <xf numFmtId="0" fontId="6" fillId="0" borderId="153" xfId="0" applyFont="1" applyBorder="1" applyAlignment="1">
      <alignment horizontal="center" wrapText="1"/>
    </xf>
    <xf numFmtId="0" fontId="6" fillId="0" borderId="36" xfId="0" applyFont="1" applyBorder="1" applyAlignment="1">
      <alignment horizontal="center" wrapText="1"/>
    </xf>
    <xf numFmtId="0" fontId="0" fillId="0" borderId="13" xfId="0" applyBorder="1" applyAlignment="1">
      <alignment wrapText="1"/>
    </xf>
    <xf numFmtId="0" fontId="6" fillId="0" borderId="13" xfId="0" applyFont="1" applyBorder="1" applyAlignment="1">
      <alignment horizontal="left" wrapText="1"/>
    </xf>
    <xf numFmtId="0" fontId="38" fillId="0" borderId="0" xfId="0" applyFont="1" applyFill="1" applyBorder="1" applyAlignment="1">
      <alignment horizontal="left"/>
    </xf>
    <xf numFmtId="0" fontId="6" fillId="0" borderId="11" xfId="0" applyFont="1" applyBorder="1" applyAlignment="1">
      <alignment horizontal="center" vertical="center" wrapText="1"/>
    </xf>
    <xf numFmtId="0" fontId="6"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6"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6" fillId="0" borderId="11" xfId="0" applyFont="1" applyFill="1" applyBorder="1" applyAlignment="1">
      <alignment horizontal="center" vertical="center" wrapText="1"/>
    </xf>
    <xf numFmtId="176" fontId="5"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5" fillId="4" borderId="78" xfId="4" applyNumberFormat="1" applyFont="1" applyFill="1" applyBorder="1" applyAlignment="1">
      <alignment horizontal="center" vertical="center"/>
    </xf>
    <xf numFmtId="0" fontId="6" fillId="0" borderId="19" xfId="0" applyFont="1" applyBorder="1" applyAlignment="1">
      <alignment horizontal="center" vertical="center" wrapText="1"/>
    </xf>
    <xf numFmtId="171" fontId="5" fillId="0" borderId="19" xfId="15" applyNumberFormat="1" applyBorder="1"/>
    <xf numFmtId="0" fontId="0" fillId="0" borderId="5" xfId="0" applyBorder="1" applyAlignment="1">
      <alignment vertical="center" wrapText="1"/>
    </xf>
    <xf numFmtId="175" fontId="0" fillId="0" borderId="0" xfId="0" applyNumberFormat="1" applyBorder="1"/>
    <xf numFmtId="189" fontId="5" fillId="0" borderId="6" xfId="15" applyNumberFormat="1" applyBorder="1"/>
    <xf numFmtId="0" fontId="7" fillId="0" borderId="11" xfId="0" applyFont="1" applyBorder="1"/>
    <xf numFmtId="0" fontId="7"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6"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6" fillId="0" borderId="151" xfId="0" applyFont="1" applyBorder="1" applyAlignment="1">
      <alignment horizontal="center" wrapText="1"/>
    </xf>
    <xf numFmtId="0" fontId="6"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6" fillId="0" borderId="85" xfId="0" applyFont="1" applyBorder="1" applyAlignment="1">
      <alignment horizontal="center" wrapText="1"/>
    </xf>
    <xf numFmtId="175" fontId="0" fillId="0" borderId="124" xfId="0" applyNumberFormat="1" applyBorder="1" applyAlignment="1">
      <alignment horizontal="right" wrapText="1"/>
    </xf>
    <xf numFmtId="0" fontId="6" fillId="0" borderId="87" xfId="0" applyFont="1" applyBorder="1" applyAlignment="1">
      <alignment horizontal="center" wrapText="1"/>
    </xf>
    <xf numFmtId="0" fontId="6"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7" fillId="0" borderId="18" xfId="0" applyNumberFormat="1" applyFont="1" applyBorder="1" applyAlignment="1">
      <alignment horizontal="center" wrapText="1"/>
    </xf>
    <xf numFmtId="176" fontId="7" fillId="0" borderId="18" xfId="0" applyNumberFormat="1" applyFont="1" applyBorder="1" applyAlignment="1">
      <alignment horizontal="center" wrapText="1"/>
    </xf>
    <xf numFmtId="176" fontId="7" fillId="0" borderId="74" xfId="0" applyNumberFormat="1" applyFont="1" applyBorder="1" applyAlignment="1">
      <alignment horizontal="center" wrapText="1"/>
    </xf>
    <xf numFmtId="175" fontId="7" fillId="0" borderId="11" xfId="0" applyNumberFormat="1" applyFont="1" applyBorder="1" applyAlignment="1">
      <alignment horizontal="center" wrapText="1"/>
    </xf>
    <xf numFmtId="176" fontId="7" fillId="0" borderId="11" xfId="0" applyNumberFormat="1" applyFont="1" applyBorder="1" applyAlignment="1">
      <alignment horizontal="center" wrapText="1"/>
    </xf>
    <xf numFmtId="176" fontId="7" fillId="0" borderId="72" xfId="0" applyNumberFormat="1" applyFont="1" applyBorder="1" applyAlignment="1">
      <alignment horizontal="center" wrapText="1"/>
    </xf>
    <xf numFmtId="0" fontId="6" fillId="0" borderId="74" xfId="0" applyFont="1" applyBorder="1" applyAlignment="1">
      <alignment horizontal="center"/>
    </xf>
    <xf numFmtId="175" fontId="7" fillId="0" borderId="72" xfId="0" applyNumberFormat="1" applyFont="1" applyBorder="1" applyAlignment="1">
      <alignment horizontal="center" wrapText="1"/>
    </xf>
    <xf numFmtId="0" fontId="6" fillId="0" borderId="166" xfId="0" applyFont="1" applyBorder="1" applyAlignment="1">
      <alignment horizontal="center" wrapText="1"/>
    </xf>
    <xf numFmtId="176" fontId="7" fillId="0" borderId="0" xfId="0" applyNumberFormat="1" applyFont="1" applyBorder="1" applyAlignment="1">
      <alignment horizontal="center" wrapText="1"/>
    </xf>
    <xf numFmtId="0" fontId="6"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6" fillId="0" borderId="185" xfId="0" applyFont="1" applyBorder="1" applyAlignment="1">
      <alignment wrapText="1"/>
    </xf>
    <xf numFmtId="0" fontId="6"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7"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6" fillId="0" borderId="78"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6" fillId="0" borderId="139" xfId="0" applyFont="1" applyBorder="1" applyAlignment="1">
      <alignment wrapText="1"/>
    </xf>
    <xf numFmtId="0" fontId="6"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7" fillId="0" borderId="124" xfId="0" applyNumberFormat="1" applyFont="1" applyFill="1" applyBorder="1" applyAlignment="1">
      <alignment horizontal="center"/>
    </xf>
    <xf numFmtId="0" fontId="7" fillId="0" borderId="22" xfId="0" applyFont="1" applyFill="1" applyBorder="1" applyAlignment="1">
      <alignment horizontal="left"/>
    </xf>
    <xf numFmtId="0" fontId="7" fillId="0" borderId="13" xfId="0" applyFont="1" applyFill="1" applyBorder="1" applyAlignment="1">
      <alignment horizontal="left"/>
    </xf>
    <xf numFmtId="0" fontId="7" fillId="0" borderId="0" xfId="0" applyFont="1" applyFill="1" applyBorder="1" applyAlignment="1">
      <alignment horizontal="left" wrapText="1"/>
    </xf>
    <xf numFmtId="0" fontId="7" fillId="0" borderId="75" xfId="0" applyFont="1" applyBorder="1" applyAlignment="1">
      <alignment horizontal="left" wrapText="1"/>
    </xf>
    <xf numFmtId="0" fontId="7" fillId="0" borderId="13" xfId="0" applyFont="1" applyFill="1" applyBorder="1" applyAlignment="1">
      <alignment horizontal="left" wrapText="1"/>
    </xf>
    <xf numFmtId="0" fontId="0" fillId="0" borderId="136" xfId="0" applyBorder="1"/>
    <xf numFmtId="0" fontId="0" fillId="0" borderId="137" xfId="0" applyBorder="1"/>
    <xf numFmtId="0" fontId="7"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6" fillId="0" borderId="21" xfId="0" applyFont="1" applyBorder="1"/>
    <xf numFmtId="0" fontId="6" fillId="0" borderId="87" xfId="0" applyFont="1" applyFill="1" applyBorder="1" applyAlignment="1">
      <alignment horizontal="center" wrapText="1"/>
    </xf>
    <xf numFmtId="0" fontId="6" fillId="0" borderId="185" xfId="0" applyFont="1" applyFill="1" applyBorder="1" applyAlignment="1">
      <alignment horizontal="center" wrapText="1"/>
    </xf>
    <xf numFmtId="174" fontId="7" fillId="0" borderId="26" xfId="0" applyNumberFormat="1" applyFont="1" applyFill="1" applyBorder="1" applyAlignment="1">
      <alignment horizontal="center" wrapText="1"/>
    </xf>
    <xf numFmtId="174" fontId="7"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6" fillId="0" borderId="115" xfId="0" applyFont="1" applyFill="1" applyBorder="1" applyAlignment="1">
      <alignment horizontal="center"/>
    </xf>
    <xf numFmtId="0" fontId="7" fillId="0" borderId="0" xfId="0" applyFont="1" applyFill="1" applyBorder="1" applyAlignment="1">
      <alignment horizontal="left"/>
    </xf>
    <xf numFmtId="0" fontId="6" fillId="0" borderId="123" xfId="0" applyFont="1" applyFill="1" applyBorder="1" applyAlignment="1">
      <alignment horizontal="center"/>
    </xf>
    <xf numFmtId="0" fontId="6" fillId="0" borderId="102" xfId="0" applyFont="1" applyFill="1" applyBorder="1" applyAlignment="1">
      <alignment horizontal="center"/>
    </xf>
    <xf numFmtId="175" fontId="7"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7" fillId="0" borderId="121" xfId="0" applyFont="1" applyFill="1" applyBorder="1" applyAlignment="1">
      <alignment horizontal="left"/>
    </xf>
    <xf numFmtId="0" fontId="7" fillId="0" borderId="20" xfId="0" applyFont="1" applyFill="1" applyBorder="1" applyAlignment="1">
      <alignment horizontal="left"/>
    </xf>
    <xf numFmtId="0" fontId="0" fillId="0" borderId="93" xfId="0" applyFill="1" applyBorder="1"/>
    <xf numFmtId="0" fontId="0" fillId="0" borderId="73" xfId="0" applyFill="1" applyBorder="1"/>
    <xf numFmtId="0" fontId="7" fillId="0" borderId="142" xfId="0" applyFont="1" applyFill="1" applyBorder="1" applyAlignment="1">
      <alignment horizontal="left"/>
    </xf>
    <xf numFmtId="0" fontId="7" fillId="0" borderId="92" xfId="0" applyFont="1" applyFill="1" applyBorder="1" applyAlignment="1">
      <alignment horizontal="left"/>
    </xf>
    <xf numFmtId="0" fontId="0" fillId="0" borderId="92" xfId="0" applyFill="1" applyBorder="1"/>
    <xf numFmtId="0" fontId="0" fillId="0" borderId="175" xfId="0" applyFill="1" applyBorder="1"/>
    <xf numFmtId="0" fontId="7" fillId="2" borderId="0" xfId="4" applyFont="1" applyFill="1" applyBorder="1" applyAlignment="1">
      <alignment horizontal="left" wrapText="1"/>
    </xf>
    <xf numFmtId="0" fontId="6" fillId="0" borderId="139" xfId="0" applyFont="1" applyBorder="1" applyAlignment="1">
      <alignment horizontal="center" wrapText="1"/>
    </xf>
    <xf numFmtId="0" fontId="10" fillId="3" borderId="39" xfId="5" applyFont="1" applyFill="1" applyBorder="1"/>
    <xf numFmtId="0" fontId="6" fillId="3" borderId="39" xfId="5" applyFont="1" applyFill="1" applyBorder="1"/>
    <xf numFmtId="0" fontId="6" fillId="3" borderId="41" xfId="5" applyFont="1" applyFill="1" applyBorder="1"/>
    <xf numFmtId="0" fontId="6" fillId="0" borderId="41" xfId="5" applyFont="1" applyBorder="1"/>
    <xf numFmtId="0" fontId="6" fillId="0" borderId="40" xfId="5" applyFont="1" applyBorder="1"/>
    <xf numFmtId="0" fontId="6" fillId="0" borderId="9" xfId="5" applyFont="1" applyBorder="1" applyAlignment="1">
      <alignment horizontal="center" vertical="center" wrapText="1"/>
    </xf>
    <xf numFmtId="0" fontId="6" fillId="0" borderId="11" xfId="5" applyFont="1" applyBorder="1" applyAlignment="1">
      <alignment horizontal="center" vertical="center" wrapText="1"/>
    </xf>
    <xf numFmtId="0" fontId="6" fillId="0" borderId="11" xfId="5" applyFont="1" applyBorder="1" applyAlignment="1">
      <alignment horizontal="center" vertical="center"/>
    </xf>
    <xf numFmtId="0" fontId="6" fillId="2" borderId="11" xfId="5" applyFont="1" applyFill="1" applyBorder="1" applyAlignment="1">
      <alignment horizontal="center" vertical="center" wrapText="1"/>
    </xf>
    <xf numFmtId="0" fontId="6" fillId="0" borderId="11" xfId="5" applyFont="1" applyFill="1" applyBorder="1" applyAlignment="1">
      <alignment horizontal="center" vertical="center" wrapText="1"/>
    </xf>
    <xf numFmtId="0" fontId="6" fillId="0" borderId="78" xfId="5" applyFont="1" applyBorder="1" applyAlignment="1">
      <alignment horizontal="center" vertical="center" wrapText="1"/>
    </xf>
    <xf numFmtId="0" fontId="6"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7"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10" fillId="2" borderId="0" xfId="0" applyFont="1" applyFill="1" applyBorder="1" applyAlignment="1">
      <alignment horizontal="center" wrapText="1"/>
    </xf>
    <xf numFmtId="0" fontId="10" fillId="2" borderId="14" xfId="0" applyFont="1" applyFill="1" applyBorder="1" applyAlignment="1">
      <alignment horizontal="center" wrapText="1"/>
    </xf>
    <xf numFmtId="0" fontId="6"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7" fillId="0" borderId="31" xfId="0" applyFont="1" applyBorder="1" applyAlignment="1">
      <alignment horizontal="left" wrapText="1"/>
    </xf>
    <xf numFmtId="0" fontId="7"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45" xfId="0" applyFont="1" applyBorder="1" applyAlignment="1">
      <alignment horizontal="left" wrapText="1"/>
    </xf>
    <xf numFmtId="0" fontId="6" fillId="0" borderId="13" xfId="0" applyFont="1" applyFill="1" applyBorder="1" applyAlignment="1">
      <alignment wrapText="1"/>
    </xf>
    <xf numFmtId="0" fontId="6" fillId="0" borderId="0" xfId="0" applyFont="1" applyBorder="1" applyAlignment="1">
      <alignment wrapText="1"/>
    </xf>
    <xf numFmtId="0" fontId="6" fillId="0" borderId="14" xfId="0" applyFont="1" applyBorder="1" applyAlignment="1">
      <alignment wrapText="1"/>
    </xf>
    <xf numFmtId="0" fontId="0" fillId="0" borderId="0" xfId="0" applyAlignment="1">
      <alignment horizontal="left" wrapText="1"/>
    </xf>
    <xf numFmtId="0" fontId="6" fillId="0" borderId="0" xfId="0" applyFont="1" applyFill="1" applyBorder="1" applyAlignment="1">
      <alignment wrapText="1"/>
    </xf>
    <xf numFmtId="0" fontId="6" fillId="0" borderId="5" xfId="0" applyFont="1" applyFill="1" applyBorder="1" applyAlignment="1">
      <alignment horizontal="left"/>
    </xf>
    <xf numFmtId="0" fontId="7" fillId="0" borderId="3" xfId="0" applyFont="1" applyBorder="1"/>
    <xf numFmtId="0" fontId="6" fillId="0" borderId="5" xfId="0" applyFont="1" applyFill="1" applyBorder="1" applyAlignment="1">
      <alignment vertical="center"/>
    </xf>
    <xf numFmtId="0" fontId="7" fillId="0" borderId="2" xfId="0" applyFont="1" applyBorder="1"/>
    <xf numFmtId="175" fontId="7"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7" fillId="0" borderId="11" xfId="5" applyFont="1" applyBorder="1" applyAlignment="1">
      <alignment horizontal="center" vertical="center"/>
    </xf>
    <xf numFmtId="176" fontId="7" fillId="0" borderId="78" xfId="5" applyNumberFormat="1" applyFont="1" applyFill="1" applyBorder="1" applyAlignment="1">
      <alignment horizontal="center" vertical="center"/>
    </xf>
    <xf numFmtId="0" fontId="7" fillId="0" borderId="19" xfId="5" applyFont="1" applyBorder="1" applyAlignment="1">
      <alignment horizontal="center" vertical="center" wrapText="1"/>
    </xf>
    <xf numFmtId="0" fontId="7" fillId="0" borderId="9" xfId="5" applyFont="1" applyBorder="1" applyAlignment="1">
      <alignment vertic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0" borderId="11" xfId="5" applyFont="1" applyBorder="1" applyAlignment="1">
      <alignment horizontal="center" vertical="center" wrapText="1"/>
    </xf>
    <xf numFmtId="0" fontId="6" fillId="2" borderId="19" xfId="5" applyFont="1" applyFill="1" applyBorder="1" applyAlignment="1">
      <alignment horizontal="center" vertical="center" wrapText="1"/>
    </xf>
    <xf numFmtId="0" fontId="7" fillId="0" borderId="18" xfId="0" applyFont="1" applyBorder="1"/>
    <xf numFmtId="207" fontId="0" fillId="0" borderId="18" xfId="0" applyNumberFormat="1" applyBorder="1"/>
    <xf numFmtId="0" fontId="7" fillId="0" borderId="8" xfId="0" applyFont="1" applyBorder="1" applyAlignment="1">
      <alignment horizontal="center"/>
    </xf>
    <xf numFmtId="207" fontId="0" fillId="0" borderId="11" xfId="0" applyNumberFormat="1" applyBorder="1"/>
    <xf numFmtId="0" fontId="7" fillId="0" borderId="19" xfId="0" applyFont="1" applyBorder="1" applyAlignment="1">
      <alignment horizontal="center"/>
    </xf>
    <xf numFmtId="0" fontId="7" fillId="0" borderId="9" xfId="0" applyFont="1" applyFill="1" applyBorder="1"/>
    <xf numFmtId="208" fontId="0" fillId="0" borderId="11" xfId="0" applyNumberFormat="1" applyBorder="1"/>
    <xf numFmtId="207" fontId="0" fillId="0" borderId="20" xfId="0" applyNumberFormat="1" applyBorder="1"/>
    <xf numFmtId="0" fontId="7" fillId="0" borderId="10" xfId="0" applyFont="1" applyBorder="1" applyAlignment="1">
      <alignment horizontal="center"/>
    </xf>
    <xf numFmtId="0" fontId="7" fillId="0" borderId="5" xfId="0" applyFont="1" applyBorder="1"/>
    <xf numFmtId="0" fontId="7" fillId="0" borderId="43" xfId="0" applyFont="1" applyBorder="1"/>
    <xf numFmtId="0" fontId="7" fillId="0" borderId="28" xfId="0" applyFont="1" applyBorder="1"/>
    <xf numFmtId="207" fontId="0" fillId="0" borderId="28" xfId="0" applyNumberFormat="1" applyBorder="1"/>
    <xf numFmtId="0" fontId="7"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7" fillId="0" borderId="90" xfId="0" applyFont="1" applyFill="1" applyBorder="1"/>
    <xf numFmtId="208" fontId="0" fillId="0" borderId="3" xfId="0" applyNumberFormat="1" applyBorder="1"/>
    <xf numFmtId="0" fontId="6" fillId="0" borderId="75" xfId="0" applyFont="1" applyFill="1" applyBorder="1" applyAlignment="1">
      <alignment horizontal="left" wrapText="1"/>
    </xf>
    <xf numFmtId="175" fontId="7" fillId="0" borderId="0" xfId="0" applyNumberFormat="1" applyFont="1" applyBorder="1"/>
    <xf numFmtId="0" fontId="6"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10" fillId="0" borderId="195" xfId="0" applyFont="1" applyFill="1" applyBorder="1" applyAlignment="1"/>
    <xf numFmtId="0" fontId="10" fillId="0" borderId="95" xfId="0" applyFont="1" applyFill="1" applyBorder="1" applyAlignment="1"/>
    <xf numFmtId="0" fontId="7" fillId="0" borderId="196" xfId="0" applyFont="1" applyBorder="1" applyAlignment="1">
      <alignment horizontal="left" wrapText="1"/>
    </xf>
    <xf numFmtId="172" fontId="7" fillId="0" borderId="38" xfId="10" applyNumberFormat="1" applyFont="1" applyBorder="1" applyAlignment="1">
      <alignment horizontal="left" wrapText="1"/>
    </xf>
    <xf numFmtId="181" fontId="7" fillId="0" borderId="38" xfId="10" applyNumberFormat="1" applyFont="1" applyBorder="1" applyAlignment="1">
      <alignment horizontal="left" wrapText="1"/>
    </xf>
    <xf numFmtId="173" fontId="7" fillId="0" borderId="38" xfId="10" applyNumberFormat="1" applyFont="1" applyBorder="1" applyAlignment="1">
      <alignment horizontal="left" wrapText="1"/>
    </xf>
    <xf numFmtId="181" fontId="7"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7" fillId="0" borderId="77" xfId="0" applyFont="1" applyBorder="1"/>
    <xf numFmtId="0" fontId="6" fillId="0" borderId="166" xfId="0" applyFont="1" applyFill="1" applyBorder="1" applyAlignment="1">
      <alignment horizontal="center" wrapText="1"/>
    </xf>
    <xf numFmtId="0" fontId="6" fillId="0" borderId="190" xfId="0" applyFont="1" applyFill="1" applyBorder="1" applyAlignment="1">
      <alignment horizontal="center"/>
    </xf>
    <xf numFmtId="0" fontId="6" fillId="0" borderId="116" xfId="0" applyFont="1" applyFill="1" applyBorder="1" applyAlignment="1">
      <alignment horizontal="center"/>
    </xf>
    <xf numFmtId="175" fontId="6" fillId="0" borderId="18" xfId="0" applyNumberFormat="1" applyFont="1" applyFill="1" applyBorder="1" applyAlignment="1">
      <alignment horizontal="center"/>
    </xf>
    <xf numFmtId="175" fontId="6" fillId="0" borderId="117" xfId="0" applyNumberFormat="1" applyFont="1" applyFill="1" applyBorder="1" applyAlignment="1">
      <alignment horizontal="center"/>
    </xf>
    <xf numFmtId="0" fontId="7" fillId="0" borderId="57" xfId="0" applyFont="1" applyBorder="1"/>
    <xf numFmtId="175" fontId="0" fillId="0" borderId="58" xfId="0" applyNumberFormat="1" applyBorder="1"/>
    <xf numFmtId="175" fontId="7" fillId="0" borderId="11" xfId="0" applyNumberFormat="1" applyFont="1" applyBorder="1" applyAlignment="1">
      <alignment wrapText="1"/>
    </xf>
    <xf numFmtId="175" fontId="7" fillId="0" borderId="58" xfId="0" applyNumberFormat="1" applyFont="1" applyBorder="1" applyAlignment="1">
      <alignment wrapText="1"/>
    </xf>
    <xf numFmtId="0" fontId="7" fillId="0" borderId="119" xfId="0" applyFont="1" applyBorder="1" applyAlignment="1">
      <alignment horizontal="left" wrapText="1"/>
    </xf>
    <xf numFmtId="175" fontId="7" fillId="0" borderId="20" xfId="0" applyNumberFormat="1" applyFont="1" applyBorder="1" applyAlignment="1">
      <alignment horizontal="center" wrapText="1"/>
    </xf>
    <xf numFmtId="175" fontId="7" fillId="0" borderId="120" xfId="0" applyNumberFormat="1" applyFont="1" applyBorder="1" applyAlignment="1">
      <alignment horizontal="center" wrapText="1"/>
    </xf>
    <xf numFmtId="175" fontId="7"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6" fillId="0" borderId="71" xfId="0" applyFont="1" applyBorder="1" applyAlignment="1">
      <alignment horizontal="left" wrapText="1"/>
    </xf>
    <xf numFmtId="0" fontId="7" fillId="0" borderId="74" xfId="0" applyFont="1" applyBorder="1" applyAlignment="1">
      <alignment horizontal="center" wrapText="1"/>
    </xf>
    <xf numFmtId="0" fontId="7" fillId="0" borderId="72" xfId="0" applyFont="1" applyBorder="1" applyAlignment="1">
      <alignment horizontal="center" wrapText="1"/>
    </xf>
    <xf numFmtId="0" fontId="7" fillId="0" borderId="93" xfId="0" applyFont="1" applyBorder="1" applyAlignment="1">
      <alignment horizontal="center" wrapText="1"/>
    </xf>
    <xf numFmtId="0" fontId="7" fillId="0" borderId="37" xfId="0" applyFont="1" applyBorder="1" applyAlignment="1">
      <alignment horizontal="left" wrapText="1"/>
    </xf>
    <xf numFmtId="2" fontId="7" fillId="0" borderId="74" xfId="0" applyNumberFormat="1" applyFont="1" applyBorder="1" applyAlignment="1">
      <alignment horizontal="center" wrapText="1"/>
    </xf>
    <xf numFmtId="2" fontId="7" fillId="0" borderId="72" xfId="0" applyNumberFormat="1" applyFont="1" applyBorder="1" applyAlignment="1">
      <alignment horizontal="center" wrapText="1"/>
    </xf>
    <xf numFmtId="2" fontId="7" fillId="0" borderId="167" xfId="0" applyNumberFormat="1" applyFont="1" applyBorder="1" applyAlignment="1">
      <alignment horizontal="center" wrapText="1"/>
    </xf>
    <xf numFmtId="2" fontId="7" fillId="0" borderId="93" xfId="0" applyNumberFormat="1" applyFont="1" applyBorder="1" applyAlignment="1">
      <alignment horizontal="center" wrapText="1"/>
    </xf>
    <xf numFmtId="0" fontId="6" fillId="0" borderId="61" xfId="0" applyFont="1" applyBorder="1" applyAlignment="1">
      <alignment horizontal="left" wrapText="1"/>
    </xf>
    <xf numFmtId="0" fontId="6" fillId="0" borderId="18" xfId="0" applyFont="1" applyBorder="1" applyAlignment="1">
      <alignment horizontal="left" wrapText="1"/>
    </xf>
    <xf numFmtId="0" fontId="6" fillId="0" borderId="74" xfId="0" applyFont="1" applyBorder="1" applyAlignment="1">
      <alignment horizontal="left" wrapText="1"/>
    </xf>
    <xf numFmtId="0" fontId="7" fillId="0" borderId="11" xfId="0" applyFont="1" applyBorder="1" applyAlignment="1">
      <alignment horizontal="center" wrapText="1"/>
    </xf>
    <xf numFmtId="190" fontId="7" fillId="0" borderId="72" xfId="0" applyNumberFormat="1" applyFont="1" applyBorder="1" applyAlignment="1">
      <alignment horizontal="right" wrapText="1"/>
    </xf>
    <xf numFmtId="0" fontId="6" fillId="0" borderId="75" xfId="0" applyFont="1" applyFill="1" applyBorder="1" applyAlignment="1">
      <alignment horizontal="left"/>
    </xf>
    <xf numFmtId="0" fontId="6" fillId="0" borderId="9" xfId="0" applyFont="1" applyBorder="1" applyAlignment="1">
      <alignment horizontal="center" vertical="center" wrapText="1"/>
    </xf>
    <xf numFmtId="193" fontId="0" fillId="0" borderId="10" xfId="10" applyNumberFormat="1" applyFont="1" applyBorder="1" applyAlignment="1">
      <alignment horizontal="center"/>
    </xf>
    <xf numFmtId="0" fontId="7" fillId="0" borderId="76" xfId="0" applyFont="1" applyFill="1" applyBorder="1" applyAlignment="1">
      <alignment horizontal="left"/>
    </xf>
    <xf numFmtId="0" fontId="6" fillId="0" borderId="2" xfId="0" applyFont="1" applyFill="1" applyBorder="1" applyAlignment="1">
      <alignment horizontal="left" vertical="center" wrapText="1"/>
    </xf>
    <xf numFmtId="0" fontId="6" fillId="0" borderId="166" xfId="0" applyFont="1" applyBorder="1" applyAlignment="1">
      <alignment horizontal="center" vertical="center" wrapText="1"/>
    </xf>
    <xf numFmtId="0" fontId="7" fillId="0" borderId="93" xfId="0" applyFont="1" applyBorder="1" applyAlignment="1">
      <alignment horizontal="left" wrapText="1"/>
    </xf>
    <xf numFmtId="175" fontId="7" fillId="0" borderId="11" xfId="0" applyNumberFormat="1" applyFont="1" applyBorder="1" applyAlignment="1">
      <alignment horizontal="left" wrapText="1"/>
    </xf>
    <xf numFmtId="0" fontId="7" fillId="0" borderId="72" xfId="0" applyFont="1" applyBorder="1" applyAlignment="1">
      <alignment horizontal="left" wrapText="1"/>
    </xf>
    <xf numFmtId="0" fontId="6" fillId="0" borderId="199" xfId="0" applyFont="1" applyBorder="1" applyAlignment="1">
      <alignment wrapText="1"/>
    </xf>
    <xf numFmtId="0" fontId="6"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6" fillId="0" borderId="200" xfId="0" applyFont="1" applyBorder="1" applyAlignment="1">
      <alignment horizontal="center" vertical="center" wrapText="1"/>
    </xf>
    <xf numFmtId="0" fontId="0" fillId="0" borderId="45" xfId="0" applyBorder="1" applyAlignment="1">
      <alignment horizontal="left" vertical="center" wrapText="1"/>
    </xf>
    <xf numFmtId="175" fontId="7" fillId="0" borderId="11" xfId="0" applyNumberFormat="1" applyFont="1" applyBorder="1" applyAlignment="1">
      <alignment horizontal="left" vertical="center" wrapText="1"/>
    </xf>
    <xf numFmtId="175" fontId="7" fillId="0" borderId="11" xfId="0" applyNumberFormat="1" applyFont="1" applyBorder="1" applyAlignment="1">
      <alignment horizontal="center"/>
    </xf>
    <xf numFmtId="0" fontId="7" fillId="0" borderId="11" xfId="0" applyFont="1" applyBorder="1" applyAlignment="1"/>
    <xf numFmtId="0" fontId="6"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6" fillId="0" borderId="163" xfId="0" applyFont="1" applyFill="1" applyBorder="1"/>
    <xf numFmtId="0" fontId="7"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7" fillId="0" borderId="163" xfId="0" applyFont="1" applyBorder="1" applyAlignment="1">
      <alignment horizontal="left" wrapText="1"/>
    </xf>
    <xf numFmtId="0" fontId="6" fillId="0" borderId="62" xfId="0" applyFont="1" applyBorder="1" applyAlignment="1">
      <alignment horizontal="left" wrapText="1"/>
    </xf>
    <xf numFmtId="0" fontId="6" fillId="0" borderId="48" xfId="0" applyFont="1" applyBorder="1" applyAlignment="1">
      <alignment horizontal="left" wrapText="1"/>
    </xf>
    <xf numFmtId="175" fontId="7" fillId="0" borderId="20" xfId="0" applyNumberFormat="1" applyFont="1" applyBorder="1" applyAlignment="1">
      <alignment horizontal="left" wrapText="1"/>
    </xf>
    <xf numFmtId="0" fontId="6" fillId="0" borderId="198" xfId="0" applyFont="1" applyBorder="1" applyAlignment="1">
      <alignment horizontal="left" wrapText="1"/>
    </xf>
    <xf numFmtId="190" fontId="7" fillId="0" borderId="35" xfId="0" applyNumberFormat="1" applyFont="1" applyBorder="1" applyAlignment="1">
      <alignment horizontal="right" wrapText="1"/>
    </xf>
    <xf numFmtId="0" fontId="6" fillId="0" borderId="37" xfId="0" applyFont="1" applyBorder="1" applyAlignment="1">
      <alignment horizontal="center"/>
    </xf>
    <xf numFmtId="0" fontId="6" fillId="0" borderId="42" xfId="0" applyFont="1" applyBorder="1" applyAlignment="1">
      <alignment horizontal="center" vertical="center" wrapText="1"/>
    </xf>
    <xf numFmtId="0" fontId="0" fillId="0" borderId="11" xfId="0" applyBorder="1" applyAlignment="1">
      <alignment horizontal="left" wrapText="1"/>
    </xf>
    <xf numFmtId="0" fontId="7"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7" fillId="0" borderId="20" xfId="0" applyNumberFormat="1" applyFont="1" applyBorder="1" applyAlignment="1">
      <alignment horizontal="center"/>
    </xf>
    <xf numFmtId="175" fontId="7"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9"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7" fillId="12" borderId="9" xfId="5" applyFont="1" applyFill="1" applyBorder="1" applyAlignment="1">
      <alignment vertical="center" wrapText="1"/>
    </xf>
    <xf numFmtId="0" fontId="7"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7"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7" fillId="12" borderId="11" xfId="5" applyFont="1" applyFill="1" applyBorder="1" applyAlignment="1">
      <alignment horizontal="center" vertical="center"/>
    </xf>
    <xf numFmtId="176" fontId="7" fillId="12" borderId="11" xfId="5" applyNumberFormat="1" applyFont="1" applyFill="1" applyBorder="1" applyAlignment="1">
      <alignment horizontal="center" vertical="center"/>
    </xf>
    <xf numFmtId="176" fontId="7" fillId="12" borderId="78" xfId="5" applyNumberFormat="1" applyFont="1" applyFill="1" applyBorder="1" applyAlignment="1">
      <alignment horizontal="center" vertical="center"/>
    </xf>
    <xf numFmtId="0" fontId="7" fillId="12" borderId="19" xfId="5" applyFont="1" applyFill="1" applyBorder="1" applyAlignment="1">
      <alignment horizontal="center" vertical="center" wrapText="1"/>
    </xf>
    <xf numFmtId="0" fontId="7" fillId="0" borderId="66" xfId="0" applyFont="1" applyBorder="1" applyAlignment="1">
      <alignment horizontal="center" vertical="center" wrapText="1"/>
    </xf>
    <xf numFmtId="175" fontId="7" fillId="0" borderId="201" xfId="11" applyNumberFormat="1" applyFont="1" applyBorder="1" applyAlignment="1">
      <alignment horizontal="center" vertical="center" wrapText="1"/>
    </xf>
    <xf numFmtId="3" fontId="7" fillId="0" borderId="201" xfId="11" applyNumberFormat="1" applyFont="1" applyBorder="1" applyAlignment="1">
      <alignment horizontal="center" vertical="center" wrapText="1"/>
    </xf>
    <xf numFmtId="175" fontId="7" fillId="0" borderId="121" xfId="11" applyNumberFormat="1" applyFont="1" applyBorder="1" applyAlignment="1">
      <alignment horizontal="center" vertical="center" wrapText="1"/>
    </xf>
    <xf numFmtId="3" fontId="7" fillId="0" borderId="121" xfId="11" applyNumberFormat="1" applyFont="1" applyBorder="1" applyAlignment="1">
      <alignment horizontal="center" vertical="center" wrapText="1"/>
    </xf>
    <xf numFmtId="0" fontId="7"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7"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6" fillId="0" borderId="5" xfId="0" applyFont="1" applyFill="1" applyBorder="1" applyAlignment="1">
      <alignment vertical="center" wrapText="1"/>
    </xf>
    <xf numFmtId="0" fontId="6" fillId="0" borderId="2" xfId="0" applyFont="1" applyFill="1" applyBorder="1" applyAlignment="1">
      <alignment vertical="center" wrapText="1"/>
    </xf>
    <xf numFmtId="0" fontId="7" fillId="0" borderId="3" xfId="0" applyFont="1" applyBorder="1" applyAlignment="1">
      <alignment horizontal="left" wrapText="1"/>
    </xf>
    <xf numFmtId="0" fontId="7" fillId="0" borderId="4" xfId="0" applyFont="1" applyBorder="1" applyAlignment="1">
      <alignment horizontal="left" wrapText="1"/>
    </xf>
    <xf numFmtId="0" fontId="7" fillId="0" borderId="90" xfId="0" applyFont="1" applyBorder="1" applyAlignment="1">
      <alignment horizontal="center" vertical="center" wrapText="1"/>
    </xf>
    <xf numFmtId="175" fontId="7" fillId="0" borderId="11" xfId="11" applyNumberFormat="1" applyFont="1" applyBorder="1" applyAlignment="1">
      <alignment horizontal="center" vertical="center" wrapText="1"/>
    </xf>
    <xf numFmtId="175" fontId="7" fillId="0" borderId="20" xfId="11" applyNumberFormat="1" applyFont="1" applyBorder="1" applyAlignment="1">
      <alignment horizontal="center" vertical="center" wrapText="1"/>
    </xf>
    <xf numFmtId="0" fontId="7"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7" fillId="0" borderId="201" xfId="11" applyNumberFormat="1" applyFont="1" applyBorder="1" applyAlignment="1">
      <alignment horizontal="center" vertical="center" wrapText="1"/>
    </xf>
    <xf numFmtId="176" fontId="7" fillId="0" borderId="19" xfId="11" applyNumberFormat="1" applyFont="1" applyBorder="1" applyAlignment="1">
      <alignment horizontal="center" vertical="center" wrapText="1"/>
    </xf>
    <xf numFmtId="177" fontId="7" fillId="0" borderId="121" xfId="11" applyNumberFormat="1" applyFont="1" applyBorder="1" applyAlignment="1">
      <alignment horizontal="center" vertical="center" wrapText="1"/>
    </xf>
    <xf numFmtId="176" fontId="7" fillId="0" borderId="10" xfId="11" applyNumberFormat="1" applyFont="1" applyBorder="1" applyAlignment="1">
      <alignment horizontal="center" vertical="center" wrapText="1"/>
    </xf>
    <xf numFmtId="175" fontId="7" fillId="0" borderId="0" xfId="11" applyNumberFormat="1" applyFont="1" applyBorder="1" applyAlignment="1">
      <alignment horizontal="center" vertical="center" wrapText="1"/>
    </xf>
    <xf numFmtId="177" fontId="7" fillId="0" borderId="0" xfId="11" applyNumberFormat="1" applyFont="1" applyBorder="1" applyAlignment="1">
      <alignment horizontal="center" vertical="center" wrapText="1"/>
    </xf>
    <xf numFmtId="176" fontId="7" fillId="0" borderId="6" xfId="11" applyNumberFormat="1" applyFont="1" applyBorder="1" applyAlignment="1">
      <alignment horizontal="center" vertical="center" wrapText="1"/>
    </xf>
    <xf numFmtId="3" fontId="7" fillId="0" borderId="42" xfId="11" applyNumberFormat="1" applyFont="1" applyBorder="1" applyAlignment="1">
      <alignment horizontal="center" vertical="center" wrapText="1"/>
    </xf>
    <xf numFmtId="177" fontId="7" fillId="0" borderId="202" xfId="11" applyNumberFormat="1" applyFont="1" applyBorder="1" applyAlignment="1">
      <alignment horizontal="center" vertical="center" wrapText="1"/>
    </xf>
    <xf numFmtId="176" fontId="7"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7" fillId="0" borderId="42" xfId="11" applyNumberFormat="1" applyFont="1" applyBorder="1" applyAlignment="1">
      <alignment horizontal="center" vertical="center" wrapText="1"/>
    </xf>
    <xf numFmtId="3" fontId="7" fillId="0" borderId="0" xfId="11" applyNumberFormat="1" applyFont="1" applyBorder="1" applyAlignment="1">
      <alignment horizontal="center" vertical="center" wrapText="1"/>
    </xf>
    <xf numFmtId="175" fontId="7" fillId="0" borderId="6" xfId="11" applyNumberFormat="1" applyFont="1" applyBorder="1" applyAlignment="1">
      <alignment horizontal="center" vertical="center" wrapText="1"/>
    </xf>
    <xf numFmtId="0" fontId="7" fillId="2" borderId="5" xfId="0" applyFont="1" applyFill="1" applyBorder="1" applyAlignment="1">
      <alignment horizontal="center" vertical="center" wrapText="1"/>
    </xf>
    <xf numFmtId="175" fontId="7" fillId="2" borderId="0" xfId="11" applyNumberFormat="1" applyFont="1" applyFill="1" applyBorder="1" applyAlignment="1">
      <alignment horizontal="center" vertical="center" wrapText="1"/>
    </xf>
    <xf numFmtId="3" fontId="7" fillId="2" borderId="0" xfId="11" applyNumberFormat="1" applyFont="1" applyFill="1" applyBorder="1" applyAlignment="1">
      <alignment horizontal="center" vertical="center" wrapText="1"/>
    </xf>
    <xf numFmtId="175" fontId="7" fillId="2" borderId="6" xfId="11" applyNumberFormat="1" applyFont="1" applyFill="1" applyBorder="1" applyAlignment="1">
      <alignment horizontal="center" vertical="center" wrapText="1"/>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6"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6" fillId="4" borderId="207" xfId="0" applyFont="1" applyFill="1" applyBorder="1" applyAlignment="1">
      <alignment horizontal="center" wrapText="1"/>
    </xf>
    <xf numFmtId="0" fontId="6" fillId="4" borderId="167" xfId="0" applyFont="1" applyFill="1" applyBorder="1" applyAlignment="1">
      <alignment horizontal="center"/>
    </xf>
    <xf numFmtId="0" fontId="0" fillId="0" borderId="146" xfId="0" applyBorder="1"/>
    <xf numFmtId="0" fontId="6" fillId="0" borderId="128" xfId="0" applyFont="1" applyFill="1" applyBorder="1" applyAlignment="1">
      <alignment horizontal="center"/>
    </xf>
    <xf numFmtId="175" fontId="6" fillId="0" borderId="74" xfId="0" applyNumberFormat="1" applyFont="1" applyFill="1" applyBorder="1" applyAlignment="1">
      <alignment horizontal="center"/>
    </xf>
    <xf numFmtId="0" fontId="7" fillId="0" borderId="208" xfId="0" applyFont="1" applyBorder="1"/>
    <xf numFmtId="0" fontId="7" fillId="0" borderId="130" xfId="0" applyFont="1" applyBorder="1" applyAlignment="1">
      <alignment horizontal="left" wrapText="1"/>
    </xf>
    <xf numFmtId="175" fontId="7" fillId="0" borderId="93" xfId="0" applyNumberFormat="1" applyFont="1" applyBorder="1" applyAlignment="1">
      <alignment horizontal="center" wrapText="1"/>
    </xf>
    <xf numFmtId="0" fontId="7" fillId="0" borderId="209" xfId="0" applyFont="1" applyBorder="1" applyAlignment="1">
      <alignment horizontal="left" wrapText="1"/>
    </xf>
    <xf numFmtId="175" fontId="7" fillId="0" borderId="73" xfId="0" applyNumberFormat="1" applyFont="1" applyBorder="1" applyAlignment="1">
      <alignment horizontal="center" wrapText="1"/>
    </xf>
    <xf numFmtId="0" fontId="7" fillId="0" borderId="210" xfId="0" applyFont="1" applyBorder="1" applyAlignment="1">
      <alignment horizontal="left" wrapText="1"/>
    </xf>
    <xf numFmtId="175" fontId="7" fillId="0" borderId="37" xfId="0" applyNumberFormat="1" applyFont="1" applyBorder="1" applyAlignment="1">
      <alignment horizontal="center" wrapText="1"/>
    </xf>
    <xf numFmtId="0" fontId="6" fillId="4" borderId="128" xfId="0" applyFont="1" applyFill="1" applyBorder="1" applyAlignment="1">
      <alignment horizontal="center" wrapText="1"/>
    </xf>
    <xf numFmtId="0" fontId="6" fillId="4" borderId="18" xfId="0" applyFont="1" applyFill="1" applyBorder="1" applyAlignment="1">
      <alignment horizontal="center"/>
    </xf>
    <xf numFmtId="0" fontId="54" fillId="4" borderId="129" xfId="0" applyFont="1" applyFill="1" applyBorder="1" applyAlignment="1">
      <alignment wrapText="1"/>
    </xf>
    <xf numFmtId="0" fontId="6" fillId="0" borderId="208" xfId="0" applyFont="1" applyFill="1" applyBorder="1" applyAlignment="1">
      <alignment horizontal="center"/>
    </xf>
    <xf numFmtId="175" fontId="6" fillId="0" borderId="11" xfId="0" applyNumberFormat="1" applyFont="1" applyFill="1" applyBorder="1" applyAlignment="1">
      <alignment horizontal="center"/>
    </xf>
    <xf numFmtId="0" fontId="0" fillId="0" borderId="211" xfId="0" applyBorder="1"/>
    <xf numFmtId="0" fontId="7" fillId="0" borderId="208" xfId="0" applyFont="1" applyBorder="1" applyAlignment="1">
      <alignment wrapText="1"/>
    </xf>
    <xf numFmtId="0" fontId="0" fillId="0" borderId="211" xfId="0" applyBorder="1" applyAlignment="1">
      <alignment wrapText="1"/>
    </xf>
    <xf numFmtId="0" fontId="7" fillId="0" borderId="130" xfId="0" applyFont="1" applyBorder="1" applyAlignment="1">
      <alignment wrapText="1"/>
    </xf>
    <xf numFmtId="0" fontId="0" fillId="0" borderId="131" xfId="0" applyBorder="1" applyAlignment="1">
      <alignment wrapText="1"/>
    </xf>
    <xf numFmtId="0" fontId="7" fillId="0" borderId="145" xfId="0" applyFont="1" applyBorder="1" applyAlignment="1">
      <alignment horizontal="left" wrapText="1"/>
    </xf>
    <xf numFmtId="175" fontId="7"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6"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7" fillId="0" borderId="73" xfId="0" applyFont="1" applyFill="1" applyBorder="1" applyAlignment="1">
      <alignment horizontal="left" wrapText="1"/>
    </xf>
    <xf numFmtId="0" fontId="6" fillId="0" borderId="171" xfId="0" applyFont="1" applyBorder="1" applyAlignment="1">
      <alignment horizontal="center" wrapText="1"/>
    </xf>
    <xf numFmtId="175" fontId="7" fillId="0" borderId="172" xfId="0" applyNumberFormat="1" applyFont="1" applyBorder="1" applyAlignment="1">
      <alignment horizontal="left" wrapText="1"/>
    </xf>
    <xf numFmtId="175" fontId="7" fillId="0" borderId="162" xfId="0" applyNumberFormat="1" applyFont="1" applyFill="1" applyBorder="1" applyAlignment="1">
      <alignment horizontal="left" wrapText="1"/>
    </xf>
    <xf numFmtId="175" fontId="7"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7" fillId="0" borderId="217" xfId="0" applyFont="1" applyBorder="1"/>
    <xf numFmtId="0" fontId="0" fillId="0" borderId="92" xfId="0" applyBorder="1"/>
    <xf numFmtId="0" fontId="0" fillId="0" borderId="175" xfId="0" applyBorder="1"/>
    <xf numFmtId="0" fontId="6" fillId="0" borderId="218" xfId="0" applyFont="1" applyBorder="1" applyAlignment="1">
      <alignment horizontal="center"/>
    </xf>
    <xf numFmtId="0" fontId="6" fillId="0" borderId="181" xfId="0" applyFont="1" applyBorder="1" applyAlignment="1">
      <alignment horizontal="center"/>
    </xf>
    <xf numFmtId="175" fontId="7" fillId="0" borderId="219" xfId="0" applyNumberFormat="1" applyFont="1" applyBorder="1" applyAlignment="1">
      <alignment horizontal="center"/>
    </xf>
    <xf numFmtId="175" fontId="7" fillId="0" borderId="38" xfId="0" applyNumberFormat="1" applyFont="1" applyBorder="1" applyAlignment="1">
      <alignment horizontal="center"/>
    </xf>
    <xf numFmtId="175" fontId="0" fillId="0" borderId="96" xfId="0" applyNumberFormat="1" applyBorder="1" applyAlignment="1">
      <alignment horizontal="center"/>
    </xf>
    <xf numFmtId="0" fontId="7" fillId="0" borderId="162" xfId="0" applyFont="1" applyFill="1" applyBorder="1" applyAlignment="1">
      <alignment horizontal="left"/>
    </xf>
    <xf numFmtId="0" fontId="54" fillId="2" borderId="220" xfId="0" applyFont="1" applyFill="1" applyBorder="1" applyAlignment="1"/>
    <xf numFmtId="0" fontId="6" fillId="0" borderId="221" xfId="0" applyFont="1" applyFill="1" applyBorder="1" applyAlignment="1">
      <alignment horizontal="center" wrapText="1"/>
    </xf>
    <xf numFmtId="0" fontId="6" fillId="0" borderId="56" xfId="0" applyFont="1" applyFill="1" applyBorder="1" applyAlignment="1">
      <alignment horizontal="center" wrapText="1"/>
    </xf>
    <xf numFmtId="0" fontId="6" fillId="0" borderId="169" xfId="0" applyFont="1" applyFill="1" applyBorder="1" applyAlignment="1">
      <alignment horizontal="center" wrapText="1"/>
    </xf>
    <xf numFmtId="174" fontId="7" fillId="0" borderId="165" xfId="0" applyNumberFormat="1" applyFont="1" applyFill="1" applyBorder="1" applyAlignment="1">
      <alignment horizontal="center" wrapText="1"/>
    </xf>
    <xf numFmtId="174" fontId="7"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0" fillId="0" borderId="163" xfId="0" applyFill="1" applyBorder="1"/>
    <xf numFmtId="0" fontId="7" fillId="0" borderId="162" xfId="0" applyFont="1" applyFill="1" applyBorder="1" applyAlignment="1">
      <alignment horizontal="left" wrapText="1"/>
    </xf>
    <xf numFmtId="0" fontId="7" fillId="0" borderId="163" xfId="0" applyFont="1" applyFill="1" applyBorder="1" applyAlignment="1">
      <alignment horizontal="left" wrapText="1"/>
    </xf>
    <xf numFmtId="0" fontId="6" fillId="0" borderId="225" xfId="0" applyFont="1" applyBorder="1" applyAlignment="1">
      <alignment horizontal="center" wrapText="1"/>
    </xf>
    <xf numFmtId="175" fontId="7" fillId="0" borderId="163" xfId="0" applyNumberFormat="1" applyFont="1" applyFill="1" applyBorder="1" applyAlignment="1">
      <alignment horizontal="left" wrapText="1"/>
    </xf>
    <xf numFmtId="0" fontId="0" fillId="0" borderId="174" xfId="0" applyFill="1" applyBorder="1"/>
    <xf numFmtId="0" fontId="0" fillId="0" borderId="223" xfId="0" applyFill="1" applyBorder="1"/>
    <xf numFmtId="0" fontId="6" fillId="0" borderId="171" xfId="0" applyFont="1" applyBorder="1" applyAlignment="1">
      <alignment horizontal="left" wrapText="1"/>
    </xf>
    <xf numFmtId="0" fontId="0" fillId="0" borderId="163" xfId="0" applyBorder="1" applyAlignment="1">
      <alignment horizontal="left" wrapText="1"/>
    </xf>
    <xf numFmtId="0" fontId="7" fillId="0" borderId="172" xfId="0" applyFont="1" applyBorder="1" applyAlignment="1">
      <alignment horizontal="left" wrapText="1"/>
    </xf>
    <xf numFmtId="0" fontId="7" fillId="0" borderId="226" xfId="0" applyFont="1" applyBorder="1" applyAlignment="1">
      <alignment horizontal="left" wrapText="1"/>
    </xf>
    <xf numFmtId="0" fontId="0" fillId="0" borderId="93" xfId="0" applyBorder="1" applyAlignment="1">
      <alignment horizontal="left" wrapText="1"/>
    </xf>
    <xf numFmtId="0" fontId="6" fillId="0" borderId="164" xfId="0" applyFont="1" applyBorder="1"/>
    <xf numFmtId="0" fontId="6" fillId="0" borderId="48" xfId="0" applyFont="1" applyBorder="1"/>
    <xf numFmtId="0" fontId="6" fillId="0" borderId="71" xfId="0" applyFont="1" applyFill="1" applyBorder="1"/>
    <xf numFmtId="9" fontId="7" fillId="0" borderId="72" xfId="0" applyNumberFormat="1" applyFont="1" applyBorder="1"/>
    <xf numFmtId="0" fontId="7" fillId="0" borderId="227" xfId="0" applyFont="1" applyBorder="1" applyAlignment="1">
      <alignment horizontal="left" wrapText="1"/>
    </xf>
    <xf numFmtId="0" fontId="52" fillId="0" borderId="162" xfId="0" applyFont="1" applyBorder="1"/>
    <xf numFmtId="0" fontId="0" fillId="0" borderId="224" xfId="0" applyBorder="1"/>
    <xf numFmtId="0" fontId="6" fillId="0" borderId="17" xfId="0" applyFont="1" applyFill="1" applyBorder="1" applyAlignment="1">
      <alignment horizontal="center"/>
    </xf>
    <xf numFmtId="0" fontId="6" fillId="0" borderId="18" xfId="0" applyFont="1" applyFill="1" applyBorder="1" applyAlignment="1">
      <alignment horizontal="center"/>
    </xf>
    <xf numFmtId="0" fontId="6" fillId="0" borderId="8" xfId="0" applyFont="1" applyFill="1" applyBorder="1" applyAlignment="1">
      <alignment horizontal="center"/>
    </xf>
    <xf numFmtId="0" fontId="7" fillId="0" borderId="11" xfId="0" applyFont="1" applyFill="1" applyBorder="1" applyAlignment="1">
      <alignment horizontal="left"/>
    </xf>
    <xf numFmtId="175" fontId="7" fillId="0" borderId="11" xfId="0" applyNumberFormat="1" applyFont="1" applyFill="1" applyBorder="1" applyAlignment="1">
      <alignment horizontal="center"/>
    </xf>
    <xf numFmtId="0" fontId="7" fillId="0" borderId="19" xfId="0" applyFont="1" applyFill="1" applyBorder="1" applyAlignment="1">
      <alignment horizontal="center"/>
    </xf>
    <xf numFmtId="0" fontId="7" fillId="0" borderId="98" xfId="0" applyFont="1" applyFill="1" applyBorder="1" applyAlignment="1">
      <alignment horizontal="left"/>
    </xf>
    <xf numFmtId="0" fontId="7" fillId="0" borderId="31" xfId="0" applyFont="1" applyFill="1" applyBorder="1" applyAlignment="1">
      <alignment horizontal="left"/>
    </xf>
    <xf numFmtId="0" fontId="10" fillId="0" borderId="31" xfId="0" applyFont="1" applyFill="1" applyBorder="1" applyAlignment="1">
      <alignment horizontal="center"/>
    </xf>
    <xf numFmtId="0" fontId="10" fillId="0" borderId="228" xfId="0" applyFont="1" applyFill="1" applyBorder="1" applyAlignment="1">
      <alignment horizontal="center"/>
    </xf>
    <xf numFmtId="167" fontId="0" fillId="0" borderId="20" xfId="10" applyFont="1" applyBorder="1" applyAlignment="1">
      <alignment horizontal="center" wrapText="1"/>
    </xf>
    <xf numFmtId="0" fontId="6" fillId="0" borderId="229" xfId="0" applyFont="1" applyFill="1" applyBorder="1" applyAlignment="1">
      <alignment wrapText="1"/>
    </xf>
    <xf numFmtId="0" fontId="6" fillId="0" borderId="230" xfId="0" applyFont="1" applyFill="1" applyBorder="1" applyAlignment="1">
      <alignment horizontal="center" wrapText="1"/>
    </xf>
    <xf numFmtId="0" fontId="7"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6" fillId="0" borderId="2" xfId="0" applyFont="1" applyFill="1" applyBorder="1" applyAlignment="1">
      <alignment horizontal="left"/>
    </xf>
    <xf numFmtId="0" fontId="7" fillId="0" borderId="3" xfId="0" applyFont="1" applyFill="1" applyBorder="1" applyAlignment="1">
      <alignment horizontal="left"/>
    </xf>
    <xf numFmtId="0" fontId="10" fillId="0" borderId="3" xfId="0" applyFont="1" applyFill="1" applyBorder="1" applyAlignment="1">
      <alignment horizontal="center"/>
    </xf>
    <xf numFmtId="0" fontId="10" fillId="0" borderId="4" xfId="0" applyFont="1" applyFill="1" applyBorder="1" applyAlignment="1">
      <alignment horizontal="center"/>
    </xf>
    <xf numFmtId="0" fontId="6"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6" fillId="0" borderId="201" xfId="0" applyFont="1" applyBorder="1" applyAlignment="1">
      <alignment horizontal="center" vertical="center" wrapText="1"/>
    </xf>
    <xf numFmtId="175" fontId="7" fillId="0" borderId="10"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6" fillId="0" borderId="84" xfId="0" applyFont="1" applyBorder="1" applyAlignment="1">
      <alignment horizontal="center" vertical="center" wrapText="1"/>
    </xf>
    <xf numFmtId="0" fontId="6" fillId="0" borderId="19" xfId="0" applyFont="1" applyBorder="1" applyAlignment="1">
      <alignment vertical="center" wrapText="1"/>
    </xf>
    <xf numFmtId="0" fontId="7" fillId="0" borderId="66" xfId="0" applyFont="1" applyBorder="1" applyAlignment="1">
      <alignment horizontal="left" vertical="center" wrapText="1"/>
    </xf>
    <xf numFmtId="175" fontId="7" fillId="0" borderId="19" xfId="11" applyNumberFormat="1" applyFont="1" applyBorder="1" applyAlignment="1">
      <alignment vertical="center" wrapText="1"/>
    </xf>
    <xf numFmtId="175" fontId="7" fillId="0" borderId="19" xfId="11" applyNumberFormat="1" applyFont="1" applyBorder="1" applyAlignment="1">
      <alignment horizontal="right" vertical="center" wrapText="1"/>
    </xf>
    <xf numFmtId="175" fontId="7" fillId="0" borderId="10" xfId="11" applyNumberFormat="1" applyFont="1" applyBorder="1" applyAlignment="1">
      <alignment vertical="center" wrapText="1"/>
    </xf>
    <xf numFmtId="193" fontId="7" fillId="0" borderId="201" xfId="10" applyNumberFormat="1" applyFont="1" applyBorder="1" applyAlignment="1">
      <alignment horizontal="center" vertical="center" wrapText="1"/>
    </xf>
    <xf numFmtId="193" fontId="7" fillId="0" borderId="121" xfId="10" applyNumberFormat="1" applyFont="1" applyBorder="1" applyAlignment="1">
      <alignment horizontal="center" vertical="center" wrapText="1"/>
    </xf>
    <xf numFmtId="175" fontId="7"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7" fillId="0" borderId="201" xfId="10" applyNumberFormat="1" applyFont="1" applyBorder="1" applyAlignment="1">
      <alignment horizontal="center" vertical="center" wrapText="1"/>
    </xf>
    <xf numFmtId="168" fontId="7" fillId="0" borderId="121" xfId="10" applyNumberFormat="1" applyFont="1" applyBorder="1" applyAlignment="1">
      <alignment horizontal="center" vertical="center" wrapText="1"/>
    </xf>
    <xf numFmtId="168" fontId="7" fillId="0" borderId="0" xfId="10" applyNumberFormat="1" applyFont="1" applyBorder="1" applyAlignment="1">
      <alignment horizontal="center" vertical="center" wrapText="1"/>
    </xf>
    <xf numFmtId="168" fontId="7" fillId="0" borderId="202" xfId="10" applyNumberFormat="1" applyFont="1" applyBorder="1" applyAlignment="1">
      <alignment horizontal="center" vertical="center" wrapText="1"/>
    </xf>
    <xf numFmtId="0" fontId="7" fillId="2" borderId="2" xfId="0" applyFont="1" applyFill="1" applyBorder="1" applyAlignment="1">
      <alignment horizontal="left"/>
    </xf>
    <xf numFmtId="175" fontId="7" fillId="0" borderId="3" xfId="11" applyNumberFormat="1" applyFont="1" applyBorder="1" applyAlignment="1">
      <alignment horizontal="center" vertical="center" wrapText="1"/>
    </xf>
    <xf numFmtId="177" fontId="7" fillId="0" borderId="3" xfId="11" applyNumberFormat="1" applyFont="1" applyBorder="1" applyAlignment="1">
      <alignment horizontal="center" vertical="center" wrapText="1"/>
    </xf>
    <xf numFmtId="175" fontId="7" fillId="0" borderId="4" xfId="11" applyNumberFormat="1" applyFont="1" applyBorder="1" applyAlignment="1">
      <alignment horizontal="center" vertical="center" wrapText="1"/>
    </xf>
    <xf numFmtId="0" fontId="6" fillId="4" borderId="167" xfId="0" applyFont="1" applyFill="1" applyBorder="1" applyAlignment="1">
      <alignment horizontal="center" wrapText="1"/>
    </xf>
    <xf numFmtId="0" fontId="54" fillId="4" borderId="231" xfId="0" applyFont="1" applyFill="1" applyBorder="1" applyAlignment="1">
      <alignment wrapText="1"/>
    </xf>
    <xf numFmtId="0" fontId="7" fillId="0" borderId="128" xfId="0" applyFont="1" applyFill="1" applyBorder="1" applyAlignment="1">
      <alignment horizontal="center"/>
    </xf>
    <xf numFmtId="166" fontId="0" fillId="0" borderId="72" xfId="11" applyFont="1" applyBorder="1"/>
    <xf numFmtId="166" fontId="7" fillId="0" borderId="93" xfId="11" applyFont="1" applyBorder="1" applyAlignment="1">
      <alignment horizontal="center" wrapText="1"/>
    </xf>
    <xf numFmtId="0" fontId="7" fillId="0" borderId="57" xfId="0" applyFont="1" applyBorder="1" applyAlignment="1">
      <alignment horizontal="left" wrapText="1"/>
    </xf>
    <xf numFmtId="175" fontId="7" fillId="0" borderId="11" xfId="10" applyNumberFormat="1" applyFont="1" applyBorder="1" applyAlignment="1">
      <alignment horizontal="center" wrapText="1"/>
    </xf>
    <xf numFmtId="176" fontId="7" fillId="0" borderId="11" xfId="10" applyNumberFormat="1" applyFont="1" applyBorder="1" applyAlignment="1">
      <alignment horizontal="center" wrapText="1"/>
    </xf>
    <xf numFmtId="173" fontId="7" fillId="0" borderId="58" xfId="10" applyNumberFormat="1" applyFont="1" applyBorder="1" applyAlignment="1">
      <alignment horizontal="center" wrapText="1"/>
    </xf>
    <xf numFmtId="0" fontId="7"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6"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7" fillId="0" borderId="9" xfId="0" applyFont="1" applyFill="1" applyBorder="1" applyAlignment="1">
      <alignment horizontal="center" vertical="center"/>
    </xf>
    <xf numFmtId="8" fontId="7" fillId="0" borderId="19" xfId="0" applyNumberFormat="1" applyFont="1" applyFill="1" applyBorder="1" applyAlignment="1">
      <alignment horizontal="center"/>
    </xf>
    <xf numFmtId="0" fontId="6"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6" fillId="0" borderId="235" xfId="0" applyFont="1" applyBorder="1" applyAlignment="1">
      <alignment horizontal="center" wrapText="1"/>
    </xf>
    <xf numFmtId="0" fontId="7" fillId="2" borderId="188" xfId="4" applyFont="1" applyFill="1" applyBorder="1" applyAlignment="1">
      <alignment wrapText="1"/>
    </xf>
    <xf numFmtId="0" fontId="6" fillId="0" borderId="75" xfId="0" applyFont="1" applyBorder="1" applyAlignment="1">
      <alignment vertical="center" wrapText="1"/>
    </xf>
    <xf numFmtId="0" fontId="7" fillId="0" borderId="0" xfId="0" applyFont="1" applyBorder="1" applyAlignment="1">
      <alignment horizontal="left" vertical="center" wrapText="1"/>
    </xf>
    <xf numFmtId="166" fontId="7" fillId="0" borderId="11" xfId="11" applyFont="1" applyBorder="1" applyAlignment="1">
      <alignment horizontal="left" wrapText="1"/>
    </xf>
    <xf numFmtId="0" fontId="7" fillId="0" borderId="76" xfId="0" applyFont="1" applyBorder="1"/>
    <xf numFmtId="0" fontId="7" fillId="2" borderId="77" xfId="0" applyFont="1" applyFill="1" applyBorder="1"/>
    <xf numFmtId="0" fontId="6" fillId="0" borderId="57" xfId="0" applyFont="1" applyFill="1" applyBorder="1" applyAlignment="1">
      <alignment horizontal="left"/>
    </xf>
    <xf numFmtId="0" fontId="6" fillId="0" borderId="11" xfId="0" applyFont="1" applyFill="1" applyBorder="1" applyAlignment="1">
      <alignment horizontal="center" wrapText="1"/>
    </xf>
    <xf numFmtId="0" fontId="10" fillId="2" borderId="75" xfId="0" applyFont="1" applyFill="1" applyBorder="1" applyAlignment="1">
      <alignment horizontal="center" wrapText="1"/>
    </xf>
    <xf numFmtId="175" fontId="7" fillId="0" borderId="11" xfId="0" applyNumberFormat="1" applyFont="1" applyBorder="1"/>
    <xf numFmtId="166" fontId="0" fillId="0" borderId="11" xfId="11" applyFont="1" applyBorder="1"/>
    <xf numFmtId="0" fontId="6" fillId="0" borderId="58" xfId="0" applyFont="1" applyFill="1" applyBorder="1" applyAlignment="1">
      <alignment horizontal="center" wrapText="1"/>
    </xf>
    <xf numFmtId="166" fontId="7" fillId="0" borderId="58" xfId="11" applyFont="1" applyBorder="1"/>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90" xfId="0" applyFont="1" applyBorder="1" applyAlignment="1">
      <alignment horizontal="left" vertical="center" wrapText="1"/>
    </xf>
    <xf numFmtId="193" fontId="7" fillId="0" borderId="10" xfId="10" applyNumberFormat="1" applyFont="1" applyBorder="1" applyAlignment="1">
      <alignment vertical="center" wrapText="1"/>
    </xf>
    <xf numFmtId="0" fontId="0" fillId="2" borderId="5" xfId="0" applyFill="1" applyBorder="1" applyAlignment="1">
      <alignment horizontal="left"/>
    </xf>
    <xf numFmtId="209" fontId="7" fillId="0" borderId="201" xfId="11" applyNumberFormat="1" applyFont="1" applyBorder="1" applyAlignment="1">
      <alignment horizontal="center" vertical="center" wrapText="1"/>
    </xf>
    <xf numFmtId="209" fontId="7" fillId="0" borderId="121" xfId="11" applyNumberFormat="1" applyFont="1" applyBorder="1" applyAlignment="1">
      <alignment horizontal="center" vertical="center" wrapText="1"/>
    </xf>
    <xf numFmtId="0" fontId="6" fillId="0" borderId="203" xfId="0" applyFont="1" applyBorder="1" applyAlignment="1">
      <alignment horizontal="left" vertical="center" wrapText="1"/>
    </xf>
    <xf numFmtId="0" fontId="51" fillId="0" borderId="5" xfId="0" applyFont="1" applyBorder="1" applyAlignment="1">
      <alignment horizontal="left" vertical="center" wrapText="1"/>
    </xf>
    <xf numFmtId="0" fontId="7" fillId="2" borderId="0" xfId="4" applyFont="1" applyFill="1" applyBorder="1" applyAlignment="1">
      <alignment horizontal="center" wrapText="1"/>
    </xf>
    <xf numFmtId="0" fontId="7" fillId="0" borderId="0" xfId="4" applyFont="1" applyAlignment="1">
      <alignment horizontal="center"/>
    </xf>
    <xf numFmtId="0" fontId="7" fillId="0" borderId="9" xfId="0" applyFont="1" applyBorder="1" applyAlignment="1">
      <alignment horizontal="center" vertical="center" wrapText="1"/>
    </xf>
    <xf numFmtId="193" fontId="7" fillId="0" borderId="42" xfId="10" applyNumberFormat="1" applyFont="1" applyBorder="1" applyAlignment="1">
      <alignment horizontal="center" vertical="center" wrapText="1"/>
    </xf>
    <xf numFmtId="0" fontId="7" fillId="0" borderId="0" xfId="4" applyFont="1" applyFill="1" applyBorder="1" applyAlignment="1">
      <alignment horizontal="center" wrapText="1"/>
    </xf>
    <xf numFmtId="0" fontId="6" fillId="2" borderId="9"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7" fillId="2" borderId="9" xfId="0" applyFont="1" applyFill="1" applyBorder="1" applyAlignment="1">
      <alignment horizontal="center" wrapText="1"/>
    </xf>
    <xf numFmtId="0" fontId="7" fillId="2" borderId="11" xfId="0" applyFont="1" applyFill="1" applyBorder="1" applyAlignment="1">
      <alignment horizontal="center" wrapText="1"/>
    </xf>
    <xf numFmtId="0" fontId="7" fillId="2" borderId="11" xfId="0" applyFont="1" applyFill="1" applyBorder="1" applyAlignment="1">
      <alignment horizontal="center"/>
    </xf>
    <xf numFmtId="0" fontId="7" fillId="2" borderId="19"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7" fillId="0" borderId="17" xfId="0" applyFont="1" applyBorder="1" applyAlignment="1">
      <alignment horizontal="left" vertical="center" wrapText="1"/>
    </xf>
    <xf numFmtId="0" fontId="7" fillId="0" borderId="18"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9" xfId="0" applyFont="1" applyBorder="1" applyAlignment="1">
      <alignment horizontal="left" vertical="center" wrapText="1"/>
    </xf>
    <xf numFmtId="190" fontId="7" fillId="0" borderId="11" xfId="11" applyNumberFormat="1" applyFont="1" applyBorder="1" applyAlignment="1">
      <alignment horizontal="center" vertical="center" wrapText="1"/>
    </xf>
    <xf numFmtId="190" fontId="7" fillId="0" borderId="72" xfId="11" applyNumberFormat="1" applyFont="1" applyBorder="1" applyAlignment="1">
      <alignment horizontal="center" vertical="center" wrapText="1"/>
    </xf>
    <xf numFmtId="190" fontId="7" fillId="0" borderId="6" xfId="11" applyNumberFormat="1" applyFont="1" applyBorder="1" applyAlignment="1">
      <alignment horizontal="center" vertical="center" wrapText="1"/>
    </xf>
    <xf numFmtId="190" fontId="7" fillId="0" borderId="20" xfId="11" applyNumberFormat="1" applyFont="1" applyBorder="1" applyAlignment="1">
      <alignment horizontal="center" vertical="center" wrapText="1"/>
    </xf>
    <xf numFmtId="190" fontId="7" fillId="0" borderId="93" xfId="11" applyNumberFormat="1" applyFont="1" applyBorder="1" applyAlignment="1">
      <alignment horizontal="center" vertical="center" wrapText="1"/>
    </xf>
    <xf numFmtId="0" fontId="7" fillId="0" borderId="38" xfId="0" applyFont="1" applyBorder="1" applyAlignment="1">
      <alignment horizontal="center" vertical="center" wrapText="1"/>
    </xf>
    <xf numFmtId="0" fontId="7" fillId="0" borderId="55" xfId="0" applyFont="1" applyBorder="1" applyAlignment="1">
      <alignment horizontal="center" vertical="center" wrapText="1"/>
    </xf>
    <xf numFmtId="190" fontId="7" fillId="0" borderId="19" xfId="11" applyNumberFormat="1" applyFont="1" applyBorder="1" applyAlignment="1">
      <alignment horizontal="center" vertical="center" wrapText="1"/>
    </xf>
    <xf numFmtId="194" fontId="7" fillId="0" borderId="11" xfId="11" applyNumberFormat="1" applyFont="1" applyBorder="1" applyAlignment="1">
      <alignment horizontal="center" vertical="center" wrapText="1"/>
    </xf>
    <xf numFmtId="194" fontId="7" fillId="0" borderId="19" xfId="11" applyNumberFormat="1" applyFont="1" applyBorder="1" applyAlignment="1">
      <alignment horizontal="center" vertical="center" wrapText="1"/>
    </xf>
    <xf numFmtId="0" fontId="7" fillId="0" borderId="228" xfId="0" applyFont="1" applyBorder="1" applyAlignment="1">
      <alignment horizontal="left" vertical="center" wrapText="1"/>
    </xf>
    <xf numFmtId="0" fontId="6" fillId="0" borderId="238" xfId="0" applyFont="1" applyBorder="1" applyAlignment="1">
      <alignment horizontal="left" vertical="center" wrapText="1"/>
    </xf>
    <xf numFmtId="0" fontId="7" fillId="0" borderId="153" xfId="0" applyFont="1" applyBorder="1" applyAlignment="1">
      <alignment horizontal="left" vertical="center" wrapText="1"/>
    </xf>
    <xf numFmtId="190" fontId="7" fillId="0" borderId="72" xfId="11" applyNumberFormat="1" applyFont="1" applyBorder="1" applyAlignment="1">
      <alignment horizontal="left" vertical="center" wrapText="1"/>
    </xf>
    <xf numFmtId="0" fontId="6" fillId="0" borderId="5" xfId="0" applyFont="1" applyBorder="1" applyAlignment="1">
      <alignment horizontal="left" vertical="center" wrapText="1"/>
    </xf>
    <xf numFmtId="0" fontId="7" fillId="0" borderId="96" xfId="0" applyFont="1" applyBorder="1" applyAlignment="1">
      <alignment horizontal="center" vertical="center" wrapText="1"/>
    </xf>
    <xf numFmtId="194" fontId="7" fillId="0" borderId="72" xfId="11" applyNumberFormat="1" applyFont="1" applyBorder="1" applyAlignment="1">
      <alignment horizontal="center" vertical="center" wrapText="1"/>
    </xf>
    <xf numFmtId="0" fontId="7" fillId="0" borderId="5" xfId="0" applyFont="1" applyBorder="1" applyAlignment="1">
      <alignment horizontal="center" vertical="center" wrapText="1"/>
    </xf>
    <xf numFmtId="0" fontId="7" fillId="0" borderId="11" xfId="0" applyFont="1" applyBorder="1" applyAlignment="1">
      <alignment horizontal="center" vertical="center" wrapText="1"/>
    </xf>
    <xf numFmtId="193" fontId="7" fillId="0" borderId="72" xfId="10" applyNumberFormat="1" applyFont="1" applyBorder="1" applyAlignment="1">
      <alignment horizontal="center" vertical="center" wrapText="1"/>
    </xf>
    <xf numFmtId="168" fontId="7" fillId="0" borderId="72" xfId="10" applyNumberFormat="1" applyFont="1" applyBorder="1" applyAlignment="1">
      <alignment horizontal="center" vertical="center" wrapText="1"/>
    </xf>
    <xf numFmtId="210" fontId="7" fillId="0" borderId="72" xfId="10" applyNumberFormat="1" applyFont="1" applyBorder="1" applyAlignment="1">
      <alignment horizontal="center" vertical="center" wrapText="1"/>
    </xf>
    <xf numFmtId="190" fontId="7" fillId="0" borderId="96" xfId="11" applyNumberFormat="1" applyFont="1" applyBorder="1" applyAlignment="1">
      <alignment horizontal="center" vertical="center" wrapText="1"/>
    </xf>
    <xf numFmtId="0" fontId="7" fillId="0" borderId="239" xfId="0" applyFont="1" applyBorder="1" applyAlignment="1">
      <alignment horizontal="left" vertical="center" wrapText="1"/>
    </xf>
    <xf numFmtId="193" fontId="7" fillId="0" borderId="216" xfId="10" applyNumberFormat="1" applyFont="1" applyBorder="1" applyAlignment="1">
      <alignment vertical="center" wrapText="1"/>
    </xf>
    <xf numFmtId="190" fontId="7"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7" fillId="0" borderId="12" xfId="0" applyFont="1" applyBorder="1" applyAlignment="1">
      <alignment horizontal="left" vertical="center" wrapText="1"/>
    </xf>
    <xf numFmtId="175" fontId="7" fillId="0" borderId="38" xfId="11" applyNumberFormat="1" applyFont="1" applyBorder="1" applyAlignment="1">
      <alignment horizontal="center" vertical="center" wrapText="1"/>
    </xf>
    <xf numFmtId="175" fontId="7" fillId="0" borderId="55" xfId="11" applyNumberFormat="1" applyFont="1" applyBorder="1" applyAlignment="1">
      <alignment horizontal="center" vertical="center" wrapText="1"/>
    </xf>
    <xf numFmtId="190" fontId="7" fillId="0" borderId="10" xfId="11" applyNumberFormat="1" applyFont="1" applyBorder="1" applyAlignment="1">
      <alignment horizontal="center" vertical="center" wrapText="1"/>
    </xf>
    <xf numFmtId="175" fontId="7" fillId="0" borderId="38" xfId="0" applyNumberFormat="1" applyFont="1" applyBorder="1" applyAlignment="1">
      <alignment horizontal="center" vertical="center" wrapText="1"/>
    </xf>
    <xf numFmtId="175" fontId="7" fillId="0" borderId="55" xfId="0" applyNumberFormat="1" applyFont="1" applyBorder="1" applyAlignment="1">
      <alignment horizontal="center" vertical="center" wrapText="1"/>
    </xf>
    <xf numFmtId="177" fontId="7" fillId="0" borderId="4" xfId="11" applyNumberFormat="1" applyFont="1" applyBorder="1" applyAlignment="1">
      <alignment horizontal="center" vertical="center" wrapText="1"/>
    </xf>
    <xf numFmtId="0" fontId="7" fillId="2" borderId="5" xfId="5" applyFont="1" applyFill="1" applyBorder="1" applyAlignment="1">
      <alignment horizontal="left" wrapText="1"/>
    </xf>
    <xf numFmtId="0" fontId="6" fillId="0" borderId="58" xfId="0" applyFont="1" applyBorder="1" applyAlignment="1">
      <alignment horizontal="center" wrapText="1"/>
    </xf>
    <xf numFmtId="0" fontId="7" fillId="0" borderId="9" xfId="5" applyFont="1" applyBorder="1" applyAlignment="1">
      <alignment horizontal="left" vertical="center" wrapText="1"/>
    </xf>
    <xf numFmtId="193" fontId="7" fillId="2" borderId="11" xfId="10" applyNumberFormat="1" applyFont="1" applyFill="1" applyBorder="1" applyAlignment="1">
      <alignment horizontal="right" vertical="center"/>
    </xf>
    <xf numFmtId="0" fontId="6" fillId="0" borderId="240" xfId="0" applyFont="1" applyBorder="1" applyAlignment="1">
      <alignment wrapText="1"/>
    </xf>
    <xf numFmtId="173" fontId="0" fillId="0" borderId="38" xfId="10" applyNumberFormat="1" applyFont="1" applyBorder="1" applyAlignment="1"/>
    <xf numFmtId="173" fontId="7" fillId="2" borderId="38" xfId="10" applyNumberFormat="1" applyFont="1" applyFill="1" applyBorder="1" applyAlignment="1"/>
    <xf numFmtId="198" fontId="0" fillId="0" borderId="38" xfId="11" applyNumberFormat="1" applyFont="1" applyBorder="1" applyAlignment="1"/>
    <xf numFmtId="173" fontId="7"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7"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6" fillId="0" borderId="166" xfId="0" applyFont="1" applyBorder="1" applyAlignment="1">
      <alignment wrapText="1"/>
    </xf>
    <xf numFmtId="166" fontId="7" fillId="0" borderId="58" xfId="11" applyFont="1" applyBorder="1" applyAlignment="1">
      <alignment horizontal="center" wrapText="1"/>
    </xf>
    <xf numFmtId="166" fontId="0" fillId="0" borderId="76" xfId="11" applyFont="1" applyBorder="1" applyAlignment="1">
      <alignment horizontal="center" wrapText="1"/>
    </xf>
    <xf numFmtId="0" fontId="7" fillId="2" borderId="0" xfId="0" applyFont="1" applyFill="1" applyBorder="1" applyAlignment="1">
      <alignment horizontal="left"/>
    </xf>
    <xf numFmtId="175" fontId="0" fillId="0" borderId="241" xfId="0" applyNumberFormat="1" applyBorder="1" applyAlignment="1">
      <alignment horizontal="right"/>
    </xf>
    <xf numFmtId="0" fontId="7" fillId="0" borderId="202" xfId="0" applyFont="1" applyBorder="1" applyAlignment="1">
      <alignment horizontal="left" wrapText="1"/>
    </xf>
    <xf numFmtId="0" fontId="7" fillId="0" borderId="0" xfId="4" applyFont="1" applyFill="1" applyBorder="1" applyAlignment="1">
      <alignment horizontal="left" vertical="center"/>
    </xf>
    <xf numFmtId="175" fontId="0" fillId="0" borderId="78" xfId="0" applyNumberFormat="1" applyBorder="1" applyAlignment="1">
      <alignment horizontal="right"/>
    </xf>
    <xf numFmtId="0" fontId="7" fillId="0" borderId="215" xfId="0" applyFont="1" applyBorder="1" applyAlignment="1">
      <alignment horizontal="left" wrapText="1"/>
    </xf>
    <xf numFmtId="0" fontId="7" fillId="0" borderId="223" xfId="0" applyFont="1" applyBorder="1" applyAlignment="1">
      <alignment horizontal="left" wrapText="1"/>
    </xf>
    <xf numFmtId="0" fontId="7" fillId="0" borderId="202" xfId="0" applyFont="1" applyBorder="1" applyAlignment="1">
      <alignment horizontal="center" vertical="center" wrapText="1"/>
    </xf>
    <xf numFmtId="8" fontId="7" fillId="0" borderId="50" xfId="0" applyNumberFormat="1" applyFont="1" applyBorder="1" applyAlignment="1">
      <alignment vertical="center" wrapText="1"/>
    </xf>
    <xf numFmtId="0" fontId="7" fillId="2" borderId="80" xfId="0" applyFont="1" applyFill="1" applyBorder="1" applyAlignment="1"/>
    <xf numFmtId="209" fontId="7" fillId="2" borderId="11" xfId="11" applyNumberFormat="1" applyFont="1" applyFill="1" applyBorder="1" applyAlignment="1">
      <alignment horizontal="center" vertical="center" wrapText="1"/>
    </xf>
    <xf numFmtId="209" fontId="7" fillId="0" borderId="11" xfId="11" applyNumberFormat="1" applyFont="1" applyFill="1" applyBorder="1" applyAlignment="1">
      <alignment horizontal="center" vertical="center" wrapText="1"/>
    </xf>
    <xf numFmtId="212" fontId="7" fillId="0" borderId="11" xfId="11" applyNumberFormat="1" applyFont="1" applyBorder="1" applyAlignment="1">
      <alignment horizontal="center" vertical="center" wrapText="1"/>
    </xf>
    <xf numFmtId="209" fontId="7" fillId="0" borderId="11" xfId="11" applyNumberFormat="1" applyFont="1" applyBorder="1" applyAlignment="1">
      <alignment horizontal="center" vertical="center" wrapText="1"/>
    </xf>
    <xf numFmtId="0" fontId="7" fillId="5" borderId="9" xfId="5" applyFont="1" applyFill="1" applyBorder="1" applyAlignment="1">
      <alignment horizontal="left" vertical="center" wrapText="1"/>
    </xf>
    <xf numFmtId="0" fontId="6" fillId="5" borderId="11" xfId="5" applyFont="1" applyFill="1" applyBorder="1" applyAlignment="1">
      <alignment horizontal="center" vertical="center" wrapText="1"/>
    </xf>
    <xf numFmtId="0" fontId="6" fillId="5" borderId="11" xfId="5" applyFont="1" applyFill="1" applyBorder="1" applyAlignment="1">
      <alignment horizontal="center" vertical="center"/>
    </xf>
    <xf numFmtId="0" fontId="7" fillId="5" borderId="11" xfId="5" applyFont="1" applyFill="1" applyBorder="1" applyAlignment="1">
      <alignment horizontal="center" vertical="center" wrapText="1"/>
    </xf>
    <xf numFmtId="0" fontId="7" fillId="5" borderId="19" xfId="5" applyFont="1" applyFill="1" applyBorder="1" applyAlignment="1">
      <alignment horizontal="center" vertical="center" wrapText="1"/>
    </xf>
    <xf numFmtId="176" fontId="7" fillId="0" borderId="11" xfId="5" applyNumberFormat="1" applyFont="1" applyBorder="1" applyAlignment="1">
      <alignment horizontal="center" vertical="center" wrapText="1"/>
    </xf>
    <xf numFmtId="175" fontId="7" fillId="0" borderId="11" xfId="5" applyNumberFormat="1" applyFont="1" applyBorder="1" applyAlignment="1">
      <alignment horizontal="center" vertical="center" wrapText="1"/>
    </xf>
    <xf numFmtId="175" fontId="7" fillId="2" borderId="11" xfId="5" applyNumberFormat="1" applyFont="1" applyFill="1" applyBorder="1" applyAlignment="1">
      <alignment horizontal="center" vertical="center"/>
    </xf>
    <xf numFmtId="0" fontId="6" fillId="3" borderId="41" xfId="5" applyFont="1" applyFill="1" applyBorder="1"/>
    <xf numFmtId="0" fontId="6" fillId="3" borderId="40" xfId="5" applyFont="1" applyFill="1" applyBorder="1"/>
    <xf numFmtId="0" fontId="6" fillId="2" borderId="9" xfId="5" applyFont="1" applyFill="1" applyBorder="1" applyAlignment="1">
      <alignment horizontal="center"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0" fontId="6" fillId="2" borderId="78" xfId="5" applyFont="1" applyFill="1" applyBorder="1" applyAlignment="1">
      <alignment horizontal="center" vertical="center" wrapText="1"/>
    </xf>
    <xf numFmtId="0" fontId="6" fillId="2" borderId="19" xfId="5" applyFont="1" applyFill="1" applyBorder="1" applyAlignment="1">
      <alignment horizontal="center" vertical="center" wrapText="1"/>
    </xf>
    <xf numFmtId="0" fontId="7" fillId="2" borderId="9" xfId="5" applyFont="1" applyFill="1" applyBorder="1" applyAlignment="1">
      <alignment horizontal="left" vertical="center" wrapText="1"/>
    </xf>
    <xf numFmtId="0" fontId="7" fillId="2" borderId="11" xfId="5" applyFont="1" applyFill="1" applyBorder="1" applyAlignment="1">
      <alignment horizontal="center" vertical="center" wrapText="1"/>
    </xf>
    <xf numFmtId="0" fontId="7" fillId="2" borderId="11" xfId="5" applyFont="1" applyFill="1" applyBorder="1" applyAlignment="1">
      <alignment horizontal="center" vertical="center"/>
    </xf>
    <xf numFmtId="209" fontId="7" fillId="2" borderId="11" xfId="11" applyNumberFormat="1" applyFont="1" applyFill="1" applyBorder="1" applyAlignment="1">
      <alignment horizontal="center" vertical="center" wrapText="1"/>
    </xf>
    <xf numFmtId="212" fontId="7" fillId="2" borderId="11" xfId="11" applyNumberFormat="1" applyFont="1" applyFill="1" applyBorder="1" applyAlignment="1">
      <alignment horizontal="center" vertical="center" wrapText="1"/>
    </xf>
    <xf numFmtId="0" fontId="7" fillId="2" borderId="19" xfId="5" applyFont="1" applyFill="1" applyBorder="1" applyAlignment="1">
      <alignment horizontal="center" vertical="center" wrapText="1"/>
    </xf>
    <xf numFmtId="0" fontId="7" fillId="2" borderId="0" xfId="5" applyFont="1" applyFill="1" applyBorder="1" applyAlignment="1">
      <alignment horizontal="left" wrapText="1"/>
    </xf>
    <xf numFmtId="0" fontId="0" fillId="2" borderId="0" xfId="0" applyFill="1" applyBorder="1"/>
    <xf numFmtId="0" fontId="0" fillId="2" borderId="6" xfId="0" applyFill="1" applyBorder="1"/>
    <xf numFmtId="0" fontId="7" fillId="2" borderId="2" xfId="0" applyFont="1" applyFill="1" applyBorder="1"/>
    <xf numFmtId="0" fontId="0" fillId="2" borderId="3" xfId="0" applyFill="1" applyBorder="1"/>
    <xf numFmtId="0" fontId="0" fillId="2" borderId="4" xfId="0" applyFill="1" applyBorder="1"/>
    <xf numFmtId="0" fontId="7" fillId="0" borderId="201" xfId="0" applyFont="1" applyBorder="1" applyAlignment="1">
      <alignment horizontal="center" vertical="center" wrapText="1"/>
    </xf>
    <xf numFmtId="209" fontId="7" fillId="0" borderId="202" xfId="11" applyNumberFormat="1" applyFont="1" applyBorder="1" applyAlignment="1">
      <alignment horizontal="center" vertical="center" wrapText="1"/>
    </xf>
    <xf numFmtId="0" fontId="7" fillId="2" borderId="5" xfId="0" applyFont="1" applyFill="1" applyBorder="1" applyAlignment="1">
      <alignment horizontal="left"/>
    </xf>
    <xf numFmtId="0" fontId="7" fillId="2" borderId="0" xfId="0" applyFont="1" applyFill="1" applyBorder="1" applyAlignment="1">
      <alignment horizontal="left"/>
    </xf>
    <xf numFmtId="0" fontId="7" fillId="2" borderId="6" xfId="0" applyFont="1" applyFill="1" applyBorder="1" applyAlignment="1">
      <alignment horizontal="left"/>
    </xf>
    <xf numFmtId="0" fontId="6" fillId="0" borderId="78" xfId="0" applyFont="1" applyFill="1" applyBorder="1" applyAlignment="1">
      <alignment horizontal="center"/>
    </xf>
    <xf numFmtId="0" fontId="7" fillId="0" borderId="57" xfId="0" applyFont="1" applyBorder="1" applyAlignment="1">
      <alignment horizontal="left" wrapText="1"/>
    </xf>
    <xf numFmtId="166" fontId="7" fillId="0" borderId="42" xfId="11" applyFont="1" applyBorder="1" applyAlignment="1">
      <alignment horizontal="left" wrapText="1"/>
    </xf>
    <xf numFmtId="166" fontId="7" fillId="2" borderId="11" xfId="11" applyFont="1" applyFill="1" applyBorder="1" applyAlignment="1">
      <alignment horizontal="center" wrapText="1"/>
    </xf>
    <xf numFmtId="166" fontId="7" fillId="0" borderId="11" xfId="11" applyFont="1" applyBorder="1" applyAlignment="1">
      <alignment horizontal="center" wrapText="1"/>
    </xf>
    <xf numFmtId="0" fontId="7" fillId="0" borderId="58" xfId="0" applyFont="1" applyBorder="1" applyAlignment="1">
      <alignment horizontal="center" wrapText="1"/>
    </xf>
    <xf numFmtId="166" fontId="7" fillId="2" borderId="42" xfId="11" applyFont="1" applyFill="1" applyBorder="1" applyAlignment="1">
      <alignment horizontal="left" wrapText="1"/>
    </xf>
    <xf numFmtId="0" fontId="7" fillId="0" borderId="119" xfId="0" applyFont="1" applyBorder="1" applyAlignment="1">
      <alignment horizontal="left" wrapText="1"/>
    </xf>
    <xf numFmtId="166" fontId="7" fillId="2" borderId="121" xfId="11" applyFont="1" applyFill="1" applyBorder="1" applyAlignment="1">
      <alignment horizontal="left" wrapText="1"/>
    </xf>
    <xf numFmtId="166" fontId="7" fillId="2" borderId="20" xfId="11" applyFont="1" applyFill="1" applyBorder="1" applyAlignment="1">
      <alignment horizontal="center" wrapText="1"/>
    </xf>
    <xf numFmtId="0" fontId="6" fillId="2" borderId="75" xfId="0" applyFont="1" applyFill="1" applyBorder="1"/>
    <xf numFmtId="0" fontId="6"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7" fillId="2" borderId="75" xfId="0" applyFont="1" applyFill="1" applyBorder="1"/>
    <xf numFmtId="0" fontId="7" fillId="2" borderId="0" xfId="0" applyFont="1" applyFill="1" applyBorder="1"/>
    <xf numFmtId="0" fontId="0" fillId="2" borderId="76" xfId="0" applyFill="1" applyBorder="1"/>
    <xf numFmtId="0" fontId="7" fillId="2" borderId="77" xfId="0" applyFont="1" applyFill="1" applyBorder="1"/>
    <xf numFmtId="0" fontId="0" fillId="2" borderId="59" xfId="0" applyFill="1" applyBorder="1"/>
    <xf numFmtId="0" fontId="0" fillId="2" borderId="60" xfId="0" applyFill="1" applyBorder="1"/>
    <xf numFmtId="0" fontId="6"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7" fillId="2" borderId="77" xfId="0" applyFont="1" applyFill="1" applyBorder="1"/>
    <xf numFmtId="0" fontId="7" fillId="2" borderId="57" xfId="0" applyFont="1" applyFill="1" applyBorder="1" applyAlignment="1">
      <alignment horizontal="left" wrapText="1"/>
    </xf>
    <xf numFmtId="0" fontId="7" fillId="2" borderId="11" xfId="0" applyFont="1" applyFill="1" applyBorder="1" applyAlignment="1">
      <alignment horizontal="center" wrapText="1"/>
    </xf>
    <xf numFmtId="166" fontId="7" fillId="0" borderId="58" xfId="11" applyFont="1" applyBorder="1" applyAlignment="1">
      <alignment horizontal="center" wrapText="1"/>
    </xf>
    <xf numFmtId="213" fontId="7" fillId="0" borderId="58" xfId="11" applyNumberFormat="1" applyFont="1" applyBorder="1" applyAlignment="1">
      <alignment wrapText="1"/>
    </xf>
    <xf numFmtId="0" fontId="7" fillId="0" borderId="250" xfId="0" applyFont="1" applyBorder="1" applyAlignment="1">
      <alignment horizontal="left" wrapText="1"/>
    </xf>
    <xf numFmtId="213" fontId="7" fillId="0" borderId="190" xfId="11" applyNumberFormat="1" applyFont="1" applyBorder="1" applyAlignment="1">
      <alignment wrapText="1"/>
    </xf>
    <xf numFmtId="166" fontId="7" fillId="0" borderId="166" xfId="11" applyFont="1" applyBorder="1" applyAlignment="1">
      <alignment wrapText="1"/>
    </xf>
    <xf numFmtId="173" fontId="7" fillId="0" borderId="166" xfId="10" applyNumberFormat="1" applyFont="1" applyBorder="1" applyAlignment="1">
      <alignment wrapText="1"/>
    </xf>
    <xf numFmtId="0" fontId="7" fillId="2" borderId="250" xfId="0" applyFont="1" applyFill="1" applyBorder="1" applyAlignment="1">
      <alignment horizontal="left" wrapText="1"/>
    </xf>
    <xf numFmtId="0" fontId="7" fillId="2" borderId="119" xfId="0" applyFont="1" applyFill="1" applyBorder="1" applyAlignment="1">
      <alignment horizontal="left" wrapText="1"/>
    </xf>
    <xf numFmtId="166" fontId="7" fillId="0" borderId="121" xfId="11" applyFont="1" applyBorder="1" applyAlignment="1">
      <alignment horizontal="left" wrapText="1"/>
    </xf>
    <xf numFmtId="0" fontId="7" fillId="2" borderId="20" xfId="0" applyFont="1" applyFill="1" applyBorder="1" applyAlignment="1">
      <alignment horizontal="center" wrapText="1"/>
    </xf>
    <xf numFmtId="166" fontId="7" fillId="0" borderId="20" xfId="11" applyFont="1" applyBorder="1" applyAlignment="1">
      <alignment wrapText="1"/>
    </xf>
    <xf numFmtId="173" fontId="7" fillId="0" borderId="20" xfId="10" applyNumberFormat="1" applyFont="1" applyBorder="1" applyAlignment="1">
      <alignment wrapText="1"/>
    </xf>
    <xf numFmtId="213" fontId="7" fillId="0" borderId="120" xfId="11" applyNumberFormat="1" applyFont="1" applyBorder="1" applyAlignment="1">
      <alignment wrapText="1"/>
    </xf>
    <xf numFmtId="0" fontId="6" fillId="0" borderId="75" xfId="0" applyFont="1" applyBorder="1"/>
    <xf numFmtId="0" fontId="0" fillId="0" borderId="76" xfId="0" applyBorder="1" applyAlignment="1">
      <alignment horizontal="center"/>
    </xf>
    <xf numFmtId="0" fontId="7" fillId="0" borderId="75" xfId="0" applyFont="1" applyBorder="1"/>
    <xf numFmtId="0" fontId="0" fillId="0" borderId="76" xfId="0" applyBorder="1"/>
    <xf numFmtId="0" fontId="7" fillId="0" borderId="77" xfId="0" applyFont="1" applyBorder="1"/>
    <xf numFmtId="0" fontId="0" fillId="0" borderId="59" xfId="0" applyBorder="1"/>
    <xf numFmtId="0" fontId="0" fillId="0" borderId="60" xfId="0" applyBorder="1"/>
    <xf numFmtId="0" fontId="7" fillId="0" borderId="63" xfId="0" applyFont="1" applyBorder="1" applyAlignment="1">
      <alignment wrapText="1"/>
    </xf>
    <xf numFmtId="0" fontId="0" fillId="0" borderId="38" xfId="0" applyBorder="1" applyAlignment="1">
      <alignment horizontal="center" wrapText="1"/>
    </xf>
    <xf numFmtId="0" fontId="7" fillId="0" borderId="45" xfId="0" applyFont="1" applyBorder="1"/>
    <xf numFmtId="0" fontId="7" fillId="0" borderId="11" xfId="0" applyFont="1" applyBorder="1" applyAlignment="1">
      <alignment horizontal="center"/>
    </xf>
    <xf numFmtId="0" fontId="7" fillId="0" borderId="31" xfId="0" applyFont="1" applyBorder="1"/>
    <xf numFmtId="0" fontId="7" fillId="0" borderId="31" xfId="0" applyFont="1" applyBorder="1" applyAlignment="1">
      <alignment horizontal="center"/>
    </xf>
    <xf numFmtId="0" fontId="7" fillId="0" borderId="37" xfId="0" applyFont="1" applyBorder="1" applyAlignment="1">
      <alignment horizontal="center"/>
    </xf>
    <xf numFmtId="0" fontId="6" fillId="0" borderId="162" xfId="0" applyFont="1" applyBorder="1"/>
    <xf numFmtId="0" fontId="0" fillId="0" borderId="163" xfId="0" applyFill="1" applyBorder="1"/>
    <xf numFmtId="0" fontId="7" fillId="0" borderId="163" xfId="0" applyFont="1" applyBorder="1" applyAlignment="1">
      <alignment wrapText="1"/>
    </xf>
    <xf numFmtId="0" fontId="35" fillId="0" borderId="162" xfId="0" applyFont="1" applyBorder="1"/>
    <xf numFmtId="0" fontId="35" fillId="0" borderId="0" xfId="0" applyFont="1" applyBorder="1"/>
    <xf numFmtId="0" fontId="7" fillId="0" borderId="162" xfId="0" applyFont="1" applyBorder="1" applyAlignment="1">
      <alignment horizontal="left" wrapText="1"/>
    </xf>
    <xf numFmtId="0" fontId="7" fillId="0" borderId="163" xfId="0" applyFont="1" applyBorder="1" applyAlignment="1">
      <alignment horizontal="left" wrapText="1"/>
    </xf>
    <xf numFmtId="0" fontId="6" fillId="0" borderId="172" xfId="0" applyFont="1" applyBorder="1" applyAlignment="1">
      <alignment horizontal="center" wrapText="1"/>
    </xf>
    <xf numFmtId="0" fontId="6" fillId="0" borderId="169" xfId="0" applyFont="1" applyBorder="1" applyAlignment="1">
      <alignment horizontal="center" wrapText="1"/>
    </xf>
    <xf numFmtId="0" fontId="7" fillId="0" borderId="172" xfId="0" applyFont="1" applyBorder="1" applyAlignment="1">
      <alignment horizontal="left" wrapText="1"/>
    </xf>
    <xf numFmtId="0" fontId="7" fillId="0" borderId="169" xfId="0" applyFont="1" applyBorder="1" applyAlignment="1">
      <alignment horizont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2" borderId="2" xfId="0" applyFont="1" applyFill="1" applyBorder="1" applyAlignment="1">
      <alignment horizontal="left"/>
    </xf>
    <xf numFmtId="166" fontId="7" fillId="0" borderId="74" xfId="11" applyFont="1" applyFill="1" applyBorder="1" applyAlignment="1">
      <alignment horizontal="center"/>
    </xf>
    <xf numFmtId="0" fontId="7" fillId="2" borderId="2" xfId="0" applyFont="1" applyFill="1" applyBorder="1" applyAlignment="1">
      <alignment horizontal="left"/>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0" fontId="8" fillId="2" borderId="0" xfId="9" applyFont="1" applyFill="1" applyBorder="1" applyAlignment="1" applyProtection="1">
      <alignment wrapText="1"/>
    </xf>
    <xf numFmtId="0" fontId="6" fillId="2" borderId="207" xfId="0" applyFont="1" applyFill="1" applyBorder="1" applyAlignment="1">
      <alignment horizontal="center" wrapText="1"/>
    </xf>
    <xf numFmtId="0" fontId="6" fillId="2" borderId="167" xfId="0" applyFont="1" applyFill="1" applyBorder="1" applyAlignment="1">
      <alignment horizontal="center" wrapText="1"/>
    </xf>
    <xf numFmtId="0" fontId="57" fillId="2" borderId="251" xfId="0" applyFont="1" applyFill="1" applyBorder="1" applyAlignment="1">
      <alignment wrapText="1"/>
    </xf>
    <xf numFmtId="0" fontId="7" fillId="0" borderId="208" xfId="0" applyFont="1" applyFill="1" applyBorder="1" applyAlignment="1"/>
    <xf numFmtId="166" fontId="7" fillId="0" borderId="11" xfId="11" applyFont="1" applyFill="1" applyBorder="1" applyAlignment="1">
      <alignment horizontal="center"/>
    </xf>
    <xf numFmtId="0" fontId="0" fillId="0" borderId="211" xfId="0" applyBorder="1" applyAlignment="1">
      <alignment horizontal="center"/>
    </xf>
    <xf numFmtId="209" fontId="7" fillId="0" borderId="42" xfId="11" applyNumberFormat="1" applyFont="1" applyBorder="1" applyAlignment="1">
      <alignment horizontal="center" vertical="center" wrapText="1"/>
    </xf>
    <xf numFmtId="209" fontId="7" fillId="0" borderId="0" xfId="11" applyNumberFormat="1" applyFont="1" applyBorder="1" applyAlignment="1">
      <alignment horizontal="center" vertical="center" wrapText="1"/>
    </xf>
    <xf numFmtId="175" fontId="7" fillId="0" borderId="206" xfId="11" applyNumberFormat="1" applyFont="1" applyBorder="1" applyAlignment="1">
      <alignment horizontal="center" vertical="center" wrapText="1"/>
    </xf>
    <xf numFmtId="177" fontId="7" fillId="0" borderId="206" xfId="11" applyNumberFormat="1" applyFont="1" applyBorder="1" applyAlignment="1">
      <alignment horizontal="center" vertical="center" wrapText="1"/>
    </xf>
    <xf numFmtId="175" fontId="7" fillId="0" borderId="84" xfId="11" applyNumberFormat="1" applyFont="1" applyBorder="1" applyAlignment="1">
      <alignment horizontal="center" vertical="center" wrapText="1"/>
    </xf>
    <xf numFmtId="175" fontId="7" fillId="0" borderId="95" xfId="11" applyNumberFormat="1" applyFont="1" applyBorder="1" applyAlignment="1">
      <alignment horizontal="center" vertical="center" wrapText="1"/>
    </xf>
    <xf numFmtId="177" fontId="7" fillId="0" borderId="95" xfId="11" applyNumberFormat="1" applyFont="1" applyBorder="1" applyAlignment="1">
      <alignment horizontal="center" vertical="center" wrapText="1"/>
    </xf>
    <xf numFmtId="175" fontId="7" fillId="0" borderId="204" xfId="11" applyNumberFormat="1" applyFont="1" applyBorder="1" applyAlignment="1">
      <alignment horizontal="center" vertical="center" wrapText="1"/>
    </xf>
    <xf numFmtId="0" fontId="6" fillId="0" borderId="56" xfId="0" applyFont="1" applyBorder="1" applyAlignment="1">
      <alignment horizontal="center" wrapText="1"/>
    </xf>
    <xf numFmtId="0" fontId="6" fillId="0" borderId="240" xfId="0" applyFont="1" applyBorder="1" applyAlignment="1">
      <alignment horizontal="center" wrapText="1"/>
    </xf>
    <xf numFmtId="173" fontId="7" fillId="2" borderId="38" xfId="10" applyNumberFormat="1" applyFont="1" applyFill="1" applyBorder="1" applyAlignment="1"/>
    <xf numFmtId="175" fontId="0" fillId="0" borderId="156" xfId="0" applyNumberFormat="1" applyBorder="1" applyAlignment="1">
      <alignment horizontal="center"/>
    </xf>
    <xf numFmtId="0" fontId="7"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0" borderId="0" xfId="4" applyFont="1" applyAlignment="1">
      <alignment horizontal="center"/>
    </xf>
    <xf numFmtId="0" fontId="0" fillId="0" borderId="0" xfId="0"/>
    <xf numFmtId="0" fontId="6" fillId="2" borderId="0" xfId="4" applyFont="1" applyFill="1" applyAlignment="1">
      <alignment horizontal="center"/>
    </xf>
    <xf numFmtId="0" fontId="0" fillId="0" borderId="11" xfId="0" applyBorder="1" applyAlignment="1">
      <alignment horizontal="center"/>
    </xf>
    <xf numFmtId="0" fontId="0" fillId="0" borderId="26" xfId="0" applyBorder="1" applyAlignment="1">
      <alignment horizontal="left" wrapText="1"/>
    </xf>
    <xf numFmtId="0" fontId="6" fillId="0" borderId="353" xfId="0" applyFont="1" applyBorder="1"/>
    <xf numFmtId="0" fontId="6" fillId="0" borderId="353" xfId="0" applyFont="1" applyBorder="1" applyAlignment="1">
      <alignment wrapText="1"/>
    </xf>
    <xf numFmtId="0" fontId="6"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48" fillId="2" borderId="132" xfId="0" applyFont="1" applyFill="1" applyBorder="1"/>
    <xf numFmtId="0" fontId="63" fillId="0" borderId="367" xfId="0" applyFont="1" applyBorder="1"/>
    <xf numFmtId="0" fontId="63" fillId="0" borderId="11" xfId="0" applyFont="1" applyBorder="1"/>
    <xf numFmtId="0" fontId="63" fillId="0" borderId="368" xfId="0" applyFont="1" applyBorder="1"/>
    <xf numFmtId="0" fontId="64" fillId="0" borderId="367" xfId="0" applyFont="1" applyBorder="1" applyAlignment="1">
      <alignment horizontal="center" wrapText="1"/>
    </xf>
    <xf numFmtId="0" fontId="64" fillId="0" borderId="11" xfId="0" applyFont="1" applyBorder="1"/>
    <xf numFmtId="0" fontId="64" fillId="0" borderId="368" xfId="0" applyFont="1" applyBorder="1"/>
    <xf numFmtId="0" fontId="64" fillId="0" borderId="367"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0" fillId="15" borderId="385" xfId="0" applyFill="1" applyBorder="1" applyAlignment="1">
      <alignment horizontal="center" vertical="center"/>
    </xf>
    <xf numFmtId="190" fontId="0" fillId="15" borderId="384" xfId="0" applyNumberFormat="1" applyFill="1" applyBorder="1" applyAlignment="1">
      <alignment horizontal="center" wrapText="1"/>
    </xf>
    <xf numFmtId="0" fontId="0" fillId="15" borderId="385" xfId="0" applyFill="1" applyBorder="1" applyAlignment="1">
      <alignment horizontal="center"/>
    </xf>
    <xf numFmtId="190" fontId="0" fillId="15" borderId="385" xfId="0" applyNumberFormat="1" applyFill="1" applyBorder="1" applyAlignment="1">
      <alignment horizontal="center"/>
    </xf>
    <xf numFmtId="190" fontId="0" fillId="15" borderId="396" xfId="0" applyNumberFormat="1" applyFill="1" applyBorder="1" applyAlignment="1">
      <alignment horizontal="center" wrapText="1"/>
    </xf>
    <xf numFmtId="0" fontId="0" fillId="15" borderId="390" xfId="0" applyFill="1" applyBorder="1" applyAlignment="1">
      <alignment horizontal="center"/>
    </xf>
    <xf numFmtId="0" fontId="0" fillId="15" borderId="0" xfId="0" applyFill="1" applyBorder="1" applyAlignment="1">
      <alignment vertical="center"/>
    </xf>
    <xf numFmtId="0" fontId="0" fillId="15" borderId="379" xfId="0" applyFill="1" applyBorder="1"/>
    <xf numFmtId="3" fontId="0" fillId="15" borderId="385" xfId="0" applyNumberFormat="1" applyFill="1" applyBorder="1" applyAlignment="1">
      <alignment horizontal="center"/>
    </xf>
    <xf numFmtId="0" fontId="0" fillId="15" borderId="0" xfId="0" applyFill="1" applyBorder="1"/>
    <xf numFmtId="0" fontId="0" fillId="15" borderId="386" xfId="0" applyFill="1" applyBorder="1" applyAlignment="1">
      <alignment horizontal="center" wrapText="1"/>
    </xf>
    <xf numFmtId="190" fontId="0" fillId="15" borderId="385" xfId="0" applyNumberFormat="1" applyFill="1" applyBorder="1" applyAlignment="1">
      <alignment horizontal="center" wrapText="1"/>
    </xf>
    <xf numFmtId="0" fontId="0" fillId="15" borderId="386" xfId="0" applyFill="1" applyBorder="1" applyAlignment="1">
      <alignment horizontal="center"/>
    </xf>
    <xf numFmtId="0" fontId="10" fillId="17" borderId="381" xfId="0" applyFont="1" applyFill="1" applyBorder="1" applyAlignment="1">
      <alignment horizontal="center"/>
    </xf>
    <xf numFmtId="2" fontId="10" fillId="17" borderId="382" xfId="0" applyNumberFormat="1" applyFont="1" applyFill="1" applyBorder="1" applyAlignment="1">
      <alignment horizontal="center"/>
    </xf>
    <xf numFmtId="0" fontId="10" fillId="17" borderId="382" xfId="0" applyFont="1" applyFill="1" applyBorder="1" applyAlignment="1">
      <alignment horizontal="center"/>
    </xf>
    <xf numFmtId="0" fontId="10" fillId="17" borderId="383" xfId="0" applyFont="1" applyFill="1" applyBorder="1" applyAlignment="1">
      <alignment horizontal="center"/>
    </xf>
    <xf numFmtId="0" fontId="0" fillId="0" borderId="384" xfId="0" applyBorder="1" applyAlignment="1">
      <alignment horizontal="center"/>
    </xf>
    <xf numFmtId="2" fontId="0" fillId="0" borderId="385" xfId="0" applyNumberFormat="1" applyBorder="1" applyAlignment="1">
      <alignment horizontal="center"/>
    </xf>
    <xf numFmtId="0" fontId="0" fillId="0" borderId="385" xfId="0" applyBorder="1" applyAlignment="1">
      <alignment horizontal="center"/>
    </xf>
    <xf numFmtId="0" fontId="0" fillId="0" borderId="386" xfId="0" applyBorder="1" applyAlignment="1">
      <alignment horizontal="center"/>
    </xf>
    <xf numFmtId="0" fontId="0" fillId="0" borderId="403" xfId="0" applyBorder="1" applyAlignment="1">
      <alignment horizontal="center"/>
    </xf>
    <xf numFmtId="2" fontId="0" fillId="0" borderId="404" xfId="0" applyNumberFormat="1" applyBorder="1" applyAlignment="1">
      <alignment horizontal="center"/>
    </xf>
    <xf numFmtId="0" fontId="0" fillId="0" borderId="404" xfId="0" applyBorder="1" applyAlignment="1">
      <alignment horizontal="center"/>
    </xf>
    <xf numFmtId="0" fontId="0" fillId="15" borderId="405" xfId="0" applyFill="1" applyBorder="1"/>
    <xf numFmtId="0" fontId="0" fillId="15" borderId="380" xfId="0" applyFill="1" applyBorder="1"/>
    <xf numFmtId="0" fontId="64" fillId="0" borderId="385" xfId="0" applyFont="1" applyBorder="1" applyAlignment="1">
      <alignment horizontal="center" vertical="center" wrapText="1"/>
    </xf>
    <xf numFmtId="0" fontId="54" fillId="0" borderId="385" xfId="0" applyFont="1" applyBorder="1" applyAlignment="1">
      <alignment horizontal="center" vertical="center" wrapText="1"/>
    </xf>
    <xf numFmtId="0" fontId="54" fillId="0" borderId="410" xfId="0" applyFont="1" applyBorder="1" applyAlignment="1">
      <alignment horizontal="center" vertical="center" wrapText="1"/>
    </xf>
    <xf numFmtId="0" fontId="48" fillId="0" borderId="409" xfId="0" applyFont="1" applyBorder="1" applyAlignment="1">
      <alignment horizontal="center"/>
    </xf>
    <xf numFmtId="175" fontId="48" fillId="0" borderId="385" xfId="0" applyNumberFormat="1" applyFont="1" applyBorder="1" applyAlignment="1">
      <alignment horizontal="center" wrapText="1"/>
    </xf>
    <xf numFmtId="190" fontId="48" fillId="0" borderId="385" xfId="0" applyNumberFormat="1" applyFont="1" applyBorder="1" applyAlignment="1">
      <alignment horizontal="center"/>
    </xf>
    <xf numFmtId="190" fontId="48" fillId="0" borderId="385" xfId="0" applyNumberFormat="1" applyFont="1" applyBorder="1" applyAlignment="1">
      <alignment horizontal="center" wrapText="1"/>
    </xf>
    <xf numFmtId="190" fontId="48" fillId="0" borderId="410" xfId="10" applyNumberFormat="1" applyFont="1" applyBorder="1" applyAlignment="1">
      <alignment horizontal="center" wrapText="1"/>
    </xf>
    <xf numFmtId="0" fontId="63" fillId="0" borderId="385" xfId="0" applyFont="1" applyFill="1" applyBorder="1" applyAlignment="1">
      <alignment horizontal="center" vertical="center" wrapText="1"/>
    </xf>
    <xf numFmtId="0" fontId="63" fillId="0" borderId="422" xfId="0" applyFont="1" applyFill="1" applyBorder="1" applyAlignment="1">
      <alignment horizontal="center" vertical="center" wrapText="1"/>
    </xf>
    <xf numFmtId="0" fontId="63" fillId="0" borderId="421" xfId="0" applyFont="1" applyFill="1" applyBorder="1" applyAlignment="1">
      <alignment horizontal="center" vertical="center"/>
    </xf>
    <xf numFmtId="0" fontId="63" fillId="0" borderId="416" xfId="0" applyFont="1" applyFill="1" applyBorder="1" applyAlignment="1">
      <alignment horizontal="center" vertical="center" wrapText="1"/>
    </xf>
    <xf numFmtId="0" fontId="64" fillId="0" borderId="428" xfId="0" applyFont="1" applyFill="1" applyBorder="1" applyAlignment="1">
      <alignment horizontal="center" vertic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16" xfId="0" applyNumberFormat="1" applyFont="1" applyFill="1" applyBorder="1" applyAlignment="1">
      <alignment horizontal="center" vertical="center"/>
    </xf>
    <xf numFmtId="0" fontId="64" fillId="0" borderId="429" xfId="0" applyNumberFormat="1" applyFont="1" applyFill="1" applyBorder="1" applyAlignment="1">
      <alignment horizontal="center" vertical="center"/>
    </xf>
    <xf numFmtId="0" fontId="64" fillId="0" borderId="0" xfId="0" applyFont="1" applyFill="1" applyBorder="1" applyAlignment="1">
      <alignment horizontal="justify"/>
    </xf>
    <xf numFmtId="209" fontId="7" fillId="0" borderId="390" xfId="11" applyNumberFormat="1" applyFont="1" applyBorder="1" applyAlignment="1">
      <alignment horizontal="center" vertical="center" wrapText="1"/>
    </xf>
    <xf numFmtId="209" fontId="7" fillId="0" borderId="385" xfId="11" applyNumberFormat="1" applyFont="1" applyBorder="1" applyAlignment="1">
      <alignment horizontal="center" vertical="center" wrapText="1"/>
    </xf>
    <xf numFmtId="0" fontId="0" fillId="0" borderId="0" xfId="0"/>
    <xf numFmtId="0" fontId="6" fillId="0" borderId="0" xfId="4" applyFont="1" applyAlignment="1">
      <alignment horizontal="center"/>
    </xf>
    <xf numFmtId="0" fontId="63" fillId="0" borderId="421" xfId="0" applyFont="1" applyFill="1" applyBorder="1" applyAlignment="1">
      <alignment horizontal="center" vertical="center"/>
    </xf>
    <xf numFmtId="0" fontId="6" fillId="2" borderId="0" xfId="4" applyFont="1" applyFill="1" applyAlignment="1">
      <alignment horizontal="center"/>
    </xf>
    <xf numFmtId="0" fontId="5" fillId="0" borderId="2" xfId="0" applyFont="1" applyBorder="1"/>
    <xf numFmtId="0" fontId="5" fillId="15" borderId="9" xfId="0" applyFont="1" applyFill="1" applyBorder="1" applyAlignment="1">
      <alignment horizontal="center" vertical="center" wrapText="1"/>
    </xf>
    <xf numFmtId="0" fontId="5" fillId="15" borderId="38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9" xfId="0" applyFont="1" applyFill="1" applyBorder="1" applyAlignment="1">
      <alignment horizontal="center"/>
    </xf>
    <xf numFmtId="0" fontId="5" fillId="15" borderId="385" xfId="0" applyFont="1" applyFill="1" applyBorder="1" applyAlignment="1">
      <alignment horizontal="center"/>
    </xf>
    <xf numFmtId="166" fontId="0" fillId="15" borderId="385" xfId="11" applyFont="1" applyFill="1" applyBorder="1" applyAlignment="1">
      <alignment horizontal="center"/>
    </xf>
    <xf numFmtId="166" fontId="5" fillId="15" borderId="385" xfId="11" applyFont="1" applyFill="1" applyBorder="1" applyAlignment="1">
      <alignment horizontal="center"/>
    </xf>
    <xf numFmtId="0" fontId="5" fillId="15" borderId="19" xfId="0" applyFont="1" applyFill="1" applyBorder="1" applyAlignment="1">
      <alignment horizontal="center"/>
    </xf>
    <xf numFmtId="0" fontId="5" fillId="0" borderId="9" xfId="0" applyFont="1" applyBorder="1" applyAlignment="1">
      <alignment horizontal="center"/>
    </xf>
    <xf numFmtId="0" fontId="5" fillId="0" borderId="385" xfId="0" applyFont="1" applyBorder="1" applyAlignment="1">
      <alignment horizontal="center"/>
    </xf>
    <xf numFmtId="166" fontId="0" fillId="0" borderId="385" xfId="11" applyFont="1" applyBorder="1" applyAlignment="1">
      <alignment horizontal="center"/>
    </xf>
    <xf numFmtId="166" fontId="5" fillId="0" borderId="385"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1" xfId="0" applyBorder="1" applyAlignment="1">
      <alignment horizontal="left"/>
    </xf>
    <xf numFmtId="0" fontId="0" fillId="0" borderId="422" xfId="0" applyBorder="1" applyAlignment="1">
      <alignment horizontal="center"/>
    </xf>
    <xf numFmtId="0" fontId="0" fillId="0" borderId="421" xfId="0" applyBorder="1" applyAlignment="1">
      <alignment horizontal="left" wrapText="1"/>
    </xf>
    <xf numFmtId="0" fontId="63" fillId="0" borderId="439"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0" xfId="0" applyFont="1" applyBorder="1" applyAlignment="1">
      <alignment horizontal="center" vertical="center"/>
    </xf>
    <xf numFmtId="214" fontId="64" fillId="0" borderId="442"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1" xfId="0" applyNumberFormat="1" applyFont="1" applyBorder="1" applyAlignment="1">
      <alignment horizontal="center" vertical="center" wrapText="1"/>
    </xf>
    <xf numFmtId="0" fontId="64" fillId="0" borderId="385" xfId="0" applyFont="1" applyBorder="1" applyAlignment="1">
      <alignment horizontal="center" vertical="center"/>
    </xf>
    <xf numFmtId="214" fontId="64" fillId="0" borderId="444"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2" xfId="0" applyNumberFormat="1" applyFont="1" applyBorder="1" applyAlignment="1">
      <alignment horizontal="center" vertical="center" wrapText="1"/>
    </xf>
    <xf numFmtId="0" fontId="63" fillId="0" borderId="440"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48" xfId="0" applyBorder="1"/>
    <xf numFmtId="0" fontId="64" fillId="0" borderId="385" xfId="0" applyFont="1" applyBorder="1"/>
    <xf numFmtId="0" fontId="63" fillId="0" borderId="385" xfId="0" applyFont="1" applyBorder="1"/>
    <xf numFmtId="175" fontId="7" fillId="0" borderId="19" xfId="11" applyNumberFormat="1" applyFont="1" applyBorder="1" applyAlignment="1">
      <alignment horizontal="center" vertical="center" wrapText="1"/>
    </xf>
    <xf numFmtId="0" fontId="0" fillId="0" borderId="0" xfId="0"/>
    <xf numFmtId="0" fontId="5" fillId="2" borderId="2" xfId="0" applyFont="1" applyFill="1" applyBorder="1" applyAlignment="1">
      <alignment horizontal="left"/>
    </xf>
    <xf numFmtId="0" fontId="0" fillId="0" borderId="0" xfId="0"/>
    <xf numFmtId="0" fontId="6"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85"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5" fillId="2" borderId="0" xfId="4" applyFont="1" applyFill="1" applyBorder="1" applyAlignment="1">
      <alignment horizontal="center" wrapText="1"/>
    </xf>
    <xf numFmtId="0" fontId="5" fillId="0" borderId="0" xfId="4" applyFont="1" applyAlignment="1">
      <alignment horizontal="center"/>
    </xf>
    <xf numFmtId="0" fontId="6" fillId="0" borderId="384" xfId="0" applyFont="1" applyBorder="1" applyAlignment="1">
      <alignment horizontal="center" vertical="center"/>
    </xf>
    <xf numFmtId="0" fontId="6" fillId="0" borderId="385" xfId="0" applyFont="1" applyBorder="1" applyAlignment="1">
      <alignment horizontal="center" vertical="center"/>
    </xf>
    <xf numFmtId="0" fontId="6" fillId="0" borderId="385" xfId="0" applyFont="1" applyBorder="1" applyAlignment="1">
      <alignment horizontal="center" vertical="center" wrapText="1"/>
    </xf>
    <xf numFmtId="0" fontId="5" fillId="2" borderId="0" xfId="4" applyFont="1" applyFill="1" applyBorder="1" applyAlignment="1">
      <alignment horizontal="left" wrapText="1"/>
    </xf>
    <xf numFmtId="0" fontId="7" fillId="2" borderId="0" xfId="4" applyFont="1" applyFill="1" applyBorder="1" applyAlignment="1">
      <alignment horizontal="left" wrapText="1"/>
    </xf>
    <xf numFmtId="0" fontId="0" fillId="0" borderId="385" xfId="0" applyBorder="1" applyAlignment="1">
      <alignment horizontal="center"/>
    </xf>
    <xf numFmtId="0" fontId="5" fillId="0" borderId="0" xfId="4" applyFont="1" applyAlignment="1"/>
    <xf numFmtId="9" fontId="5" fillId="15" borderId="385" xfId="19" applyFont="1" applyFill="1" applyBorder="1" applyAlignment="1">
      <alignment horizontal="center"/>
    </xf>
    <xf numFmtId="205" fontId="0" fillId="0" borderId="385" xfId="11" applyNumberFormat="1" applyFont="1" applyBorder="1" applyAlignment="1">
      <alignment horizontal="center"/>
    </xf>
    <xf numFmtId="202" fontId="0" fillId="0" borderId="385" xfId="11" applyNumberFormat="1" applyFont="1" applyBorder="1" applyAlignment="1">
      <alignment horizontal="center"/>
    </xf>
    <xf numFmtId="215" fontId="0" fillId="0" borderId="385" xfId="11" applyNumberFormat="1" applyFont="1" applyBorder="1" applyAlignment="1">
      <alignment horizontal="center"/>
    </xf>
    <xf numFmtId="202" fontId="0" fillId="15" borderId="385" xfId="11" applyNumberFormat="1" applyFont="1" applyFill="1" applyBorder="1" applyAlignment="1">
      <alignment horizontal="center"/>
    </xf>
    <xf numFmtId="0" fontId="5" fillId="0" borderId="19" xfId="0" applyFont="1" applyBorder="1" applyAlignment="1">
      <alignment horizontal="center"/>
    </xf>
    <xf numFmtId="9" fontId="0" fillId="15" borderId="385" xfId="19" applyFont="1" applyFill="1" applyBorder="1" applyAlignment="1">
      <alignment horizontal="center"/>
    </xf>
    <xf numFmtId="0" fontId="0" fillId="0" borderId="0" xfId="0"/>
    <xf numFmtId="0" fontId="7" fillId="0" borderId="60" xfId="0" applyFont="1" applyBorder="1" applyAlignment="1">
      <alignment horizontal="left" wrapText="1"/>
    </xf>
    <xf numFmtId="209" fontId="0" fillId="0" borderId="3" xfId="0" applyNumberFormat="1" applyBorder="1"/>
    <xf numFmtId="0" fontId="7" fillId="2" borderId="188" xfId="4" applyFont="1" applyFill="1" applyBorder="1" applyAlignment="1">
      <alignment horizontal="left" wrapText="1"/>
    </xf>
    <xf numFmtId="0" fontId="0" fillId="0" borderId="0" xfId="0" applyBorder="1" applyAlignment="1">
      <alignment horizontal="left"/>
    </xf>
    <xf numFmtId="0" fontId="5" fillId="0" borderId="0" xfId="4" applyFont="1" applyAlignment="1">
      <alignment horizontal="left"/>
    </xf>
    <xf numFmtId="0" fontId="5"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15" fillId="2" borderId="0" xfId="1" applyFont="1" applyFill="1" applyAlignment="1" applyProtection="1">
      <alignment wrapText="1"/>
      <protection locked="0"/>
    </xf>
    <xf numFmtId="0" fontId="7" fillId="15" borderId="0" xfId="17" applyFill="1"/>
    <xf numFmtId="0" fontId="7" fillId="15" borderId="61" xfId="17" applyFill="1" applyBorder="1"/>
    <xf numFmtId="0" fontId="6" fillId="15" borderId="18" xfId="17" applyFont="1" applyFill="1" applyBorder="1" applyAlignment="1">
      <alignment horizontal="center"/>
    </xf>
    <xf numFmtId="0" fontId="6" fillId="15" borderId="74" xfId="17" applyFont="1" applyFill="1" applyBorder="1" applyAlignment="1">
      <alignment horizontal="center"/>
    </xf>
    <xf numFmtId="0" fontId="6" fillId="15" borderId="36" xfId="0" applyFont="1" applyFill="1" applyBorder="1" applyAlignment="1">
      <alignment horizontal="center"/>
    </xf>
    <xf numFmtId="0" fontId="6" fillId="15" borderId="45" xfId="6" applyFont="1" applyFill="1" applyBorder="1" applyAlignment="1">
      <alignment horizontal="center"/>
    </xf>
    <xf numFmtId="166" fontId="7" fillId="15" borderId="11" xfId="11" applyFont="1" applyFill="1" applyBorder="1"/>
    <xf numFmtId="166" fontId="7" fillId="15" borderId="72" xfId="11" applyFont="1" applyFill="1" applyBorder="1"/>
    <xf numFmtId="0" fontId="6" fillId="15" borderId="46" xfId="6" applyFont="1" applyFill="1" applyBorder="1" applyAlignment="1">
      <alignment horizontal="center"/>
    </xf>
    <xf numFmtId="166" fontId="7" fillId="15" borderId="20" xfId="11" applyFont="1" applyFill="1" applyBorder="1"/>
    <xf numFmtId="166" fontId="7" fillId="15" borderId="93" xfId="11" applyFont="1" applyFill="1" applyBorder="1"/>
    <xf numFmtId="0" fontId="7" fillId="15" borderId="30" xfId="17" applyFill="1" applyBorder="1"/>
    <xf numFmtId="211" fontId="6" fillId="15" borderId="18" xfId="10" applyNumberFormat="1" applyFont="1" applyFill="1" applyBorder="1" applyAlignment="1">
      <alignment horizontal="center"/>
    </xf>
    <xf numFmtId="211" fontId="6" fillId="15" borderId="74" xfId="10" applyNumberFormat="1" applyFont="1" applyFill="1" applyBorder="1" applyAlignment="1">
      <alignment horizontal="center"/>
    </xf>
    <xf numFmtId="166" fontId="6" fillId="15" borderId="74" xfId="11" applyFont="1" applyFill="1" applyBorder="1" applyAlignment="1">
      <alignment horizontal="center"/>
    </xf>
    <xf numFmtId="2" fontId="7" fillId="15" borderId="0" xfId="17" applyNumberFormat="1" applyFill="1"/>
    <xf numFmtId="166" fontId="7" fillId="15" borderId="20" xfId="11" applyFont="1" applyFill="1" applyBorder="1" applyAlignment="1">
      <alignment horizontal="right"/>
    </xf>
    <xf numFmtId="166" fontId="7" fillId="15" borderId="93" xfId="11" applyFont="1" applyFill="1" applyBorder="1" applyAlignment="1">
      <alignment horizontal="right"/>
    </xf>
    <xf numFmtId="0" fontId="7" fillId="15" borderId="45" xfId="17" applyFill="1" applyBorder="1"/>
    <xf numFmtId="0" fontId="7" fillId="15" borderId="46" xfId="17" applyFill="1" applyBorder="1"/>
    <xf numFmtId="0" fontId="7" fillId="15" borderId="63" xfId="17" applyFill="1" applyBorder="1"/>
    <xf numFmtId="0" fontId="6" fillId="15" borderId="96" xfId="17" applyFont="1" applyFill="1" applyBorder="1" applyAlignment="1">
      <alignment horizontal="center"/>
    </xf>
    <xf numFmtId="0" fontId="6" fillId="15" borderId="96" xfId="17" applyFont="1" applyFill="1" applyBorder="1" applyAlignment="1">
      <alignment horizontal="right"/>
    </xf>
    <xf numFmtId="0" fontId="7" fillId="15" borderId="46" xfId="6" applyFont="1" applyFill="1" applyBorder="1" applyAlignment="1">
      <alignment horizontal="left"/>
    </xf>
    <xf numFmtId="0" fontId="0" fillId="15" borderId="0" xfId="5" applyFont="1" applyFill="1" applyBorder="1"/>
    <xf numFmtId="0" fontId="7" fillId="15" borderId="0" xfId="5" applyFont="1" applyFill="1" applyBorder="1"/>
    <xf numFmtId="0" fontId="7"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5" fillId="15" borderId="38" xfId="11" applyFill="1" applyBorder="1"/>
    <xf numFmtId="166" fontId="5" fillId="15" borderId="96" xfId="11" applyFill="1" applyBorder="1"/>
    <xf numFmtId="166" fontId="5" fillId="15" borderId="11" xfId="11" applyFill="1" applyBorder="1"/>
    <xf numFmtId="166" fontId="5" fillId="15" borderId="72" xfId="11" applyFill="1" applyBorder="1"/>
    <xf numFmtId="166" fontId="5" fillId="15" borderId="20" xfId="11" applyFill="1" applyBorder="1"/>
    <xf numFmtId="166" fontId="5"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0" fontId="7" fillId="15" borderId="46" xfId="6" applyFont="1" applyFill="1" applyBorder="1" applyAlignment="1">
      <alignment horizontal="center"/>
    </xf>
    <xf numFmtId="166" fontId="0" fillId="15" borderId="167" xfId="11" applyFont="1" applyFill="1" applyBorder="1"/>
    <xf numFmtId="0" fontId="0" fillId="15" borderId="194" xfId="0" applyFill="1" applyBorder="1"/>
    <xf numFmtId="0" fontId="0" fillId="15" borderId="0" xfId="4" applyFont="1" applyFill="1" applyBorder="1"/>
    <xf numFmtId="0" fontId="68" fillId="20" borderId="0" xfId="1" applyFont="1" applyFill="1" applyAlignment="1">
      <alignment wrapText="1"/>
    </xf>
    <xf numFmtId="0" fontId="68" fillId="20" borderId="0" xfId="1" applyFont="1" applyFill="1" applyBorder="1" applyAlignment="1">
      <alignment wrapText="1"/>
    </xf>
    <xf numFmtId="0" fontId="68" fillId="20" borderId="0" xfId="1" applyFont="1" applyFill="1" applyAlignment="1">
      <alignment horizontal="left"/>
    </xf>
    <xf numFmtId="0" fontId="69" fillId="20" borderId="0" xfId="1" applyFont="1" applyFill="1" applyAlignment="1">
      <alignment horizontal="left"/>
    </xf>
    <xf numFmtId="0" fontId="70" fillId="21" borderId="0" xfId="0" applyFont="1" applyFill="1" applyAlignment="1"/>
    <xf numFmtId="0" fontId="68" fillId="22" borderId="0" xfId="1" applyFont="1" applyFill="1" applyBorder="1" applyAlignment="1">
      <alignment wrapText="1"/>
    </xf>
    <xf numFmtId="0" fontId="68"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7" fillId="15" borderId="161" xfId="5" applyFont="1" applyFill="1" applyBorder="1"/>
    <xf numFmtId="0" fontId="6" fillId="15" borderId="242" xfId="5" applyFont="1" applyFill="1" applyBorder="1" applyAlignment="1"/>
    <xf numFmtId="174" fontId="6" fillId="15" borderId="79" xfId="5" applyNumberFormat="1" applyFont="1" applyFill="1" applyBorder="1" applyAlignment="1">
      <alignment horizontal="center"/>
    </xf>
    <xf numFmtId="174" fontId="6" fillId="15" borderId="79" xfId="5" applyNumberFormat="1" applyFont="1" applyFill="1" applyBorder="1" applyAlignment="1">
      <alignment horizontal="center" wrapText="1"/>
    </xf>
    <xf numFmtId="0" fontId="6" fillId="15" borderId="243" xfId="5" applyFont="1" applyFill="1" applyBorder="1" applyAlignment="1">
      <alignment horizontal="center"/>
    </xf>
    <xf numFmtId="183" fontId="7" fillId="15" borderId="11" xfId="16" applyNumberFormat="1" applyFill="1" applyBorder="1"/>
    <xf numFmtId="166" fontId="7" fillId="15" borderId="244" xfId="16" applyNumberFormat="1" applyFill="1" applyBorder="1"/>
    <xf numFmtId="183" fontId="0" fillId="15" borderId="0" xfId="4" applyNumberFormat="1" applyFont="1" applyFill="1"/>
    <xf numFmtId="0" fontId="6" fillId="15" borderId="245" xfId="5" applyFont="1" applyFill="1" applyBorder="1" applyAlignment="1">
      <alignment horizontal="center"/>
    </xf>
    <xf numFmtId="183" fontId="7" fillId="15" borderId="246" xfId="16" applyNumberFormat="1" applyFill="1" applyBorder="1"/>
    <xf numFmtId="183" fontId="7" fillId="15" borderId="246" xfId="16" applyNumberFormat="1" applyFill="1" applyBorder="1" applyAlignment="1">
      <alignment horizontal="right"/>
    </xf>
    <xf numFmtId="174" fontId="6" fillId="15" borderId="11" xfId="5" applyNumberFormat="1" applyFont="1" applyFill="1" applyBorder="1" applyAlignment="1">
      <alignment horizontal="center" wrapText="1"/>
    </xf>
    <xf numFmtId="174" fontId="6" fillId="15" borderId="244" xfId="5" applyNumberFormat="1" applyFont="1" applyFill="1" applyBorder="1" applyAlignment="1">
      <alignment horizontal="center" wrapText="1"/>
    </xf>
    <xf numFmtId="183" fontId="7" fillId="15" borderId="244" xfId="16" applyNumberFormat="1" applyFill="1" applyBorder="1"/>
    <xf numFmtId="183" fontId="7" fillId="15" borderId="247" xfId="16" applyNumberFormat="1" applyFill="1" applyBorder="1"/>
    <xf numFmtId="0" fontId="0" fillId="15" borderId="0" xfId="1" applyFont="1" applyFill="1"/>
    <xf numFmtId="0" fontId="7" fillId="15" borderId="0" xfId="4" quotePrefix="1" applyFont="1" applyFill="1" applyBorder="1"/>
    <xf numFmtId="180" fontId="0" fillId="15" borderId="0" xfId="4" applyNumberFormat="1" applyFont="1" applyFill="1"/>
    <xf numFmtId="0" fontId="7" fillId="15" borderId="161" xfId="1" applyFont="1" applyFill="1" applyBorder="1"/>
    <xf numFmtId="0" fontId="7" fillId="15" borderId="0" xfId="1" applyFont="1" applyFill="1" applyBorder="1"/>
    <xf numFmtId="0" fontId="61" fillId="20" borderId="0" xfId="4" applyFont="1" applyFill="1"/>
    <xf numFmtId="0" fontId="0" fillId="22" borderId="0" xfId="4" applyFont="1" applyFill="1"/>
    <xf numFmtId="0" fontId="72"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6" fillId="22" borderId="0" xfId="4" applyFont="1" applyFill="1" applyAlignment="1"/>
    <xf numFmtId="0" fontId="6" fillId="22" borderId="0" xfId="4" applyFont="1" applyFill="1" applyAlignment="1" applyProtection="1">
      <protection locked="0"/>
    </xf>
    <xf numFmtId="0" fontId="6" fillId="22" borderId="0" xfId="4" applyFont="1" applyFill="1" applyAlignment="1">
      <alignment horizontal="center"/>
    </xf>
    <xf numFmtId="0" fontId="0" fillId="23" borderId="0" xfId="0" applyFill="1"/>
    <xf numFmtId="0" fontId="61" fillId="20" borderId="0" xfId="17" applyFont="1" applyFill="1"/>
    <xf numFmtId="0" fontId="7" fillId="22" borderId="0" xfId="17" applyFill="1"/>
    <xf numFmtId="166" fontId="7" fillId="24" borderId="31" xfId="11" applyFont="1" applyFill="1" applyBorder="1"/>
    <xf numFmtId="166" fontId="7" fillId="24" borderId="37" xfId="11" applyFont="1" applyFill="1" applyBorder="1"/>
    <xf numFmtId="166" fontId="7" fillId="24" borderId="20" xfId="11" applyFont="1" applyFill="1" applyBorder="1"/>
    <xf numFmtId="166" fontId="7" fillId="24" borderId="93" xfId="11" applyFont="1" applyFill="1" applyBorder="1"/>
    <xf numFmtId="0" fontId="72" fillId="15" borderId="0" xfId="5" applyFont="1" applyFill="1" applyBorder="1"/>
    <xf numFmtId="0" fontId="27" fillId="15" borderId="0" xfId="5"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5" fillId="15" borderId="0" xfId="0" applyFont="1" applyFill="1"/>
    <xf numFmtId="0" fontId="61" fillId="23" borderId="237" xfId="0" applyFont="1" applyFill="1" applyBorder="1"/>
    <xf numFmtId="0" fontId="62" fillId="23" borderId="28" xfId="0" applyFont="1" applyFill="1" applyBorder="1" applyAlignment="1">
      <alignment horizontal="center"/>
    </xf>
    <xf numFmtId="0" fontId="62" fillId="23" borderId="36" xfId="0" applyFont="1" applyFill="1" applyBorder="1" applyAlignment="1">
      <alignment horizontal="center"/>
    </xf>
    <xf numFmtId="0" fontId="62" fillId="23" borderId="200" xfId="0" applyFont="1" applyFill="1" applyBorder="1"/>
    <xf numFmtId="0" fontId="62" fillId="23" borderId="53" xfId="0" applyFont="1" applyFill="1" applyBorder="1" applyAlignment="1">
      <alignment horizontal="center"/>
    </xf>
    <xf numFmtId="0" fontId="62" fillId="23" borderId="97" xfId="0" applyFont="1" applyFill="1" applyBorder="1" applyAlignment="1">
      <alignment horizontal="center"/>
    </xf>
    <xf numFmtId="0" fontId="61" fillId="23" borderId="200"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36" xfId="11" applyFont="1" applyFill="1" applyBorder="1"/>
    <xf numFmtId="0" fontId="5" fillId="15" borderId="0" xfId="4" applyFont="1" applyFill="1" applyBorder="1" applyAlignment="1">
      <alignment horizontal="left" wrapText="1"/>
    </xf>
    <xf numFmtId="0" fontId="5" fillId="0" borderId="0" xfId="4" applyFont="1" applyAlignment="1">
      <alignment horizontal="left"/>
    </xf>
    <xf numFmtId="0" fontId="5" fillId="15" borderId="385" xfId="1" applyFont="1" applyFill="1" applyBorder="1" applyAlignment="1" applyProtection="1">
      <alignment vertical="center" wrapText="1"/>
      <protection locked="0"/>
    </xf>
    <xf numFmtId="190" fontId="5" fillId="15" borderId="385" xfId="1" applyNumberFormat="1" applyFont="1" applyFill="1" applyBorder="1" applyAlignment="1" applyProtection="1">
      <alignment vertical="center" wrapText="1"/>
      <protection locked="0"/>
    </xf>
    <xf numFmtId="194" fontId="5" fillId="15" borderId="385" xfId="1" applyNumberFormat="1" applyFont="1" applyFill="1" applyBorder="1" applyAlignment="1" applyProtection="1">
      <alignment vertical="center" wrapText="1"/>
      <protection locked="0"/>
    </xf>
    <xf numFmtId="201" fontId="9" fillId="0" borderId="385" xfId="13" applyNumberFormat="1" applyFont="1" applyFill="1" applyBorder="1" applyAlignment="1" applyProtection="1">
      <alignment horizontal="center" vertical="center"/>
      <protection locked="0"/>
    </xf>
    <xf numFmtId="194" fontId="5" fillId="15" borderId="385" xfId="1" applyNumberFormat="1" applyFont="1" applyFill="1" applyBorder="1" applyAlignment="1" applyProtection="1">
      <alignment horizontal="center" vertical="center" wrapText="1"/>
      <protection locked="0"/>
    </xf>
    <xf numFmtId="3" fontId="5" fillId="15" borderId="385" xfId="1" applyNumberFormat="1" applyFont="1" applyFill="1" applyBorder="1" applyAlignment="1" applyProtection="1">
      <alignment horizontal="center" vertical="center" wrapText="1"/>
      <protection locked="0"/>
    </xf>
    <xf numFmtId="202" fontId="5" fillId="15" borderId="385" xfId="11" applyNumberFormat="1" applyFont="1" applyFill="1" applyBorder="1" applyAlignment="1" applyProtection="1">
      <alignment vertical="center" wrapText="1"/>
      <protection locked="0"/>
    </xf>
    <xf numFmtId="166" fontId="5" fillId="15" borderId="385" xfId="1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0" applyFont="1" applyFill="1" applyBorder="1" applyAlignment="1" applyProtection="1">
      <alignment vertical="center"/>
      <protection locked="0"/>
    </xf>
    <xf numFmtId="0" fontId="6" fillId="15" borderId="0" xfId="1" applyFont="1" applyFill="1" applyBorder="1" applyAlignment="1" applyProtection="1">
      <alignment horizontal="center" vertical="center" wrapText="1"/>
      <protection locked="0"/>
    </xf>
    <xf numFmtId="185" fontId="6" fillId="15" borderId="0" xfId="10" applyNumberFormat="1" applyFont="1" applyFill="1" applyBorder="1" applyAlignment="1" applyProtection="1">
      <alignment horizontal="center" vertical="center" wrapText="1"/>
      <protection locked="0"/>
    </xf>
    <xf numFmtId="0" fontId="5" fillId="15" borderId="73" xfId="0" applyFont="1" applyFill="1" applyBorder="1" applyAlignment="1" applyProtection="1">
      <alignment vertical="center"/>
      <protection locked="0"/>
    </xf>
    <xf numFmtId="0" fontId="5" fillId="15" borderId="0" xfId="0" applyFont="1" applyFill="1" applyBorder="1" applyAlignment="1" applyProtection="1">
      <alignment vertical="center" wrapText="1"/>
      <protection locked="0"/>
    </xf>
    <xf numFmtId="0" fontId="5" fillId="15" borderId="161" xfId="0" applyFont="1" applyFill="1" applyBorder="1" applyAlignment="1" applyProtection="1">
      <alignment vertical="center"/>
    </xf>
    <xf numFmtId="0" fontId="5" fillId="0" borderId="0" xfId="4" applyFont="1" applyBorder="1" applyAlignment="1">
      <alignment horizontal="left"/>
    </xf>
    <xf numFmtId="0" fontId="5" fillId="0" borderId="73" xfId="4" applyFont="1" applyBorder="1" applyAlignment="1">
      <alignment horizontal="left"/>
    </xf>
    <xf numFmtId="0" fontId="5" fillId="15" borderId="161" xfId="0" applyFont="1" applyFill="1" applyBorder="1" applyAlignment="1" applyProtection="1">
      <alignment vertical="center"/>
      <protection locked="0"/>
    </xf>
    <xf numFmtId="0" fontId="5" fillId="15" borderId="31" xfId="0" applyFont="1" applyFill="1" applyBorder="1" applyAlignment="1" applyProtection="1">
      <alignment vertical="center" wrapText="1"/>
      <protection locked="0"/>
    </xf>
    <xf numFmtId="0" fontId="5" fillId="15" borderId="31" xfId="0" applyFont="1" applyFill="1" applyBorder="1" applyAlignment="1" applyProtection="1">
      <alignment vertical="center"/>
      <protection locked="0"/>
    </xf>
    <xf numFmtId="0" fontId="5" fillId="15" borderId="37" xfId="0" applyFont="1" applyFill="1" applyBorder="1" applyAlignment="1" applyProtection="1">
      <alignment vertical="center"/>
      <protection locked="0"/>
    </xf>
    <xf numFmtId="0" fontId="5" fillId="0" borderId="37" xfId="4" applyFont="1" applyBorder="1" applyAlignment="1">
      <alignment horizontal="left"/>
    </xf>
    <xf numFmtId="0" fontId="5" fillId="15" borderId="18" xfId="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horizontal="center" vertical="center" wrapText="1"/>
      <protection locked="0"/>
    </xf>
    <xf numFmtId="1" fontId="5" fillId="15" borderId="385" xfId="10" applyNumberFormat="1" applyFont="1" applyFill="1" applyBorder="1" applyAlignment="1" applyProtection="1">
      <alignment vertical="center" wrapText="1"/>
      <protection locked="0"/>
    </xf>
    <xf numFmtId="217" fontId="5" fillId="15" borderId="385" xfId="10" applyNumberFormat="1" applyFont="1" applyFill="1" applyBorder="1" applyAlignment="1" applyProtection="1">
      <alignment vertical="center" wrapText="1"/>
      <protection locked="0"/>
    </xf>
    <xf numFmtId="190" fontId="5" fillId="15" borderId="36" xfId="1" applyNumberFormat="1" applyFont="1" applyFill="1" applyBorder="1" applyAlignment="1" applyProtection="1">
      <alignment vertical="center" wrapText="1"/>
      <protection locked="0"/>
    </xf>
    <xf numFmtId="1" fontId="5" fillId="15" borderId="28" xfId="10" applyNumberFormat="1" applyFont="1" applyFill="1" applyBorder="1" applyAlignment="1" applyProtection="1">
      <alignment vertical="center" wrapText="1"/>
      <protection locked="0"/>
    </xf>
    <xf numFmtId="217" fontId="5" fillId="15" borderId="28" xfId="10" applyNumberFormat="1" applyFont="1" applyFill="1" applyBorder="1" applyAlignment="1" applyProtection="1">
      <alignment vertical="center" wrapText="1"/>
      <protection locked="0"/>
    </xf>
    <xf numFmtId="0" fontId="5" fillId="15" borderId="38" xfId="1" applyFont="1" applyFill="1" applyBorder="1" applyAlignment="1" applyProtection="1">
      <alignment vertical="center" wrapText="1"/>
      <protection locked="0"/>
    </xf>
    <xf numFmtId="190" fontId="5" fillId="15" borderId="38" xfId="1" applyNumberFormat="1" applyFont="1" applyFill="1" applyBorder="1" applyAlignment="1" applyProtection="1">
      <alignment vertical="center" wrapText="1"/>
      <protection locked="0"/>
    </xf>
    <xf numFmtId="194" fontId="5" fillId="15" borderId="38" xfId="1" applyNumberFormat="1" applyFont="1" applyFill="1" applyBorder="1" applyAlignment="1" applyProtection="1">
      <alignment vertical="center" wrapText="1"/>
      <protection locked="0"/>
    </xf>
    <xf numFmtId="201" fontId="9" fillId="0" borderId="38" xfId="13" applyNumberFormat="1" applyFont="1" applyFill="1" applyBorder="1" applyAlignment="1" applyProtection="1">
      <alignment horizontal="center" vertical="center"/>
      <protection locked="0"/>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 fontId="5" fillId="15" borderId="18" xfId="10" applyNumberFormat="1" applyFont="1" applyFill="1" applyBorder="1" applyAlignment="1" applyProtection="1">
      <alignment vertical="center" wrapText="1"/>
      <protection locked="0"/>
    </xf>
    <xf numFmtId="217" fontId="5" fillId="15" borderId="18" xfId="10" applyNumberFormat="1" applyFont="1" applyFill="1" applyBorder="1" applyAlignment="1" applyProtection="1">
      <alignment vertical="center" wrapText="1"/>
      <protection locked="0"/>
    </xf>
    <xf numFmtId="190" fontId="5" fillId="15" borderId="74"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horizontal="center" vertical="center" wrapText="1"/>
      <protection locked="0"/>
    </xf>
    <xf numFmtId="194" fontId="5" fillId="15" borderId="18" xfId="1" applyNumberFormat="1" applyFont="1" applyFill="1" applyBorder="1" applyAlignment="1" applyProtection="1">
      <alignment horizontal="center" vertical="center" wrapText="1"/>
      <protection locked="0"/>
    </xf>
    <xf numFmtId="3" fontId="5" fillId="15" borderId="18" xfId="1"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194" fontId="5" fillId="15" borderId="20" xfId="1" applyNumberFormat="1" applyFont="1" applyFill="1" applyBorder="1" applyAlignment="1" applyProtection="1">
      <alignment vertical="center" wrapText="1"/>
      <protection locked="0"/>
    </xf>
    <xf numFmtId="201" fontId="9" fillId="0" borderId="20" xfId="13" applyNumberFormat="1" applyFont="1" applyFill="1" applyBorder="1" applyAlignment="1" applyProtection="1">
      <alignment horizontal="center" vertical="center"/>
      <protection locked="0"/>
    </xf>
    <xf numFmtId="194" fontId="5" fillId="15" borderId="20" xfId="1" applyNumberFormat="1" applyFont="1" applyFill="1" applyBorder="1" applyAlignment="1" applyProtection="1">
      <alignment horizontal="center" vertical="center" wrapText="1"/>
      <protection locked="0"/>
    </xf>
    <xf numFmtId="3" fontId="5" fillId="15" borderId="20" xfId="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vertical="center" wrapText="1"/>
      <protection locked="0"/>
    </xf>
    <xf numFmtId="166" fontId="5" fillId="15" borderId="93" xfId="11" applyFont="1" applyFill="1" applyBorder="1" applyAlignment="1" applyProtection="1">
      <alignment horizontal="center" vertical="center" wrapText="1"/>
      <protection locked="0"/>
    </xf>
    <xf numFmtId="0" fontId="49" fillId="15" borderId="385" xfId="23" applyFont="1" applyFill="1" applyBorder="1" applyAlignment="1" applyProtection="1">
      <alignment horizontal="center" vertical="center"/>
      <protection locked="0"/>
    </xf>
    <xf numFmtId="185" fontId="5" fillId="15" borderId="385" xfId="10"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vertical="center"/>
      <protection locked="0"/>
    </xf>
    <xf numFmtId="0" fontId="5" fillId="15" borderId="385" xfId="10" applyNumberFormat="1" applyFont="1" applyFill="1" applyBorder="1" applyAlignment="1" applyProtection="1">
      <alignment horizontal="center" vertical="center" wrapText="1"/>
      <protection locked="0"/>
    </xf>
    <xf numFmtId="190" fontId="5" fillId="15" borderId="385"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vertical="center" wrapText="1"/>
      <protection locked="0"/>
    </xf>
    <xf numFmtId="0" fontId="5" fillId="15" borderId="95" xfId="1" applyFont="1" applyFill="1" applyBorder="1" applyAlignment="1" applyProtection="1">
      <alignment vertical="center" wrapText="1"/>
      <protection locked="0"/>
    </xf>
    <xf numFmtId="190" fontId="5" fillId="15" borderId="95" xfId="1" applyNumberFormat="1" applyFont="1" applyFill="1" applyBorder="1" applyAlignment="1" applyProtection="1">
      <alignment vertical="center" wrapText="1"/>
      <protection locked="0"/>
    </xf>
    <xf numFmtId="190" fontId="5" fillId="15" borderId="0" xfId="1" applyNumberFormat="1" applyFont="1" applyFill="1" applyBorder="1" applyAlignment="1" applyProtection="1">
      <alignment vertical="center" wrapText="1"/>
      <protection locked="0"/>
    </xf>
    <xf numFmtId="0" fontId="5" fillId="15" borderId="0" xfId="1" applyFont="1" applyFill="1" applyBorder="1" applyAlignment="1" applyProtection="1">
      <alignment vertical="center" wrapText="1"/>
      <protection locked="0"/>
    </xf>
    <xf numFmtId="1" fontId="5" fillId="15" borderId="0" xfId="10" applyNumberFormat="1" applyFont="1" applyFill="1" applyBorder="1" applyAlignment="1" applyProtection="1">
      <alignment vertical="center" wrapText="1"/>
      <protection locked="0"/>
    </xf>
    <xf numFmtId="217" fontId="5" fillId="15" borderId="0" xfId="10" applyNumberFormat="1" applyFont="1" applyFill="1" applyBorder="1" applyAlignment="1" applyProtection="1">
      <alignment vertical="center" wrapText="1"/>
      <protection locked="0"/>
    </xf>
    <xf numFmtId="0" fontId="5" fillId="15" borderId="0" xfId="10" applyNumberFormat="1" applyFont="1" applyFill="1" applyBorder="1" applyAlignment="1" applyProtection="1">
      <alignment vertical="center" wrapText="1"/>
      <protection locked="0"/>
    </xf>
    <xf numFmtId="190" fontId="5" fillId="15" borderId="73"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194" fontId="5" fillId="15" borderId="456" xfId="1" applyNumberFormat="1" applyFont="1" applyFill="1" applyBorder="1" applyAlignment="1" applyProtection="1">
      <alignment horizontal="center" vertical="center" wrapText="1"/>
      <protection locked="0"/>
    </xf>
    <xf numFmtId="1" fontId="5" fillId="15" borderId="456" xfId="1" applyNumberFormat="1" applyFont="1" applyFill="1" applyBorder="1" applyAlignment="1" applyProtection="1">
      <alignment horizontal="center" vertical="center" wrapText="1"/>
      <protection locked="0"/>
    </xf>
    <xf numFmtId="1" fontId="5" fillId="15" borderId="456" xfId="10" applyNumberFormat="1" applyFont="1" applyFill="1" applyBorder="1" applyAlignment="1" applyProtection="1">
      <alignment horizontal="center" vertical="center" wrapText="1"/>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5" fillId="0" borderId="31" xfId="4" applyFont="1" applyBorder="1" applyAlignment="1">
      <alignment horizontal="left"/>
    </xf>
    <xf numFmtId="1" fontId="5" fillId="15" borderId="454" xfId="1" applyNumberFormat="1" applyFont="1" applyFill="1" applyBorder="1" applyAlignment="1" applyProtection="1">
      <alignment horizontal="center" vertical="center" wrapText="1"/>
      <protection locked="0"/>
    </xf>
    <xf numFmtId="194" fontId="5" fillId="15" borderId="454" xfId="1" applyNumberFormat="1" applyFont="1" applyFill="1" applyBorder="1" applyAlignment="1" applyProtection="1">
      <alignment horizontal="center" vertical="center" wrapText="1"/>
      <protection locked="0"/>
    </xf>
    <xf numFmtId="1" fontId="5" fillId="15" borderId="385" xfId="1" applyNumberFormat="1" applyFont="1" applyFill="1" applyBorder="1" applyAlignment="1" applyProtection="1">
      <alignment horizontal="center" vertical="center" wrapText="1"/>
      <protection locked="0"/>
    </xf>
    <xf numFmtId="1" fontId="5" fillId="15" borderId="385" xfId="10" applyNumberFormat="1" applyFont="1" applyFill="1" applyBorder="1" applyAlignment="1" applyProtection="1">
      <alignment horizontal="center" vertical="center" wrapText="1"/>
      <protection locked="0"/>
    </xf>
    <xf numFmtId="1" fontId="5" fillId="15" borderId="18" xfId="1" applyNumberFormat="1" applyFont="1" applyFill="1" applyBorder="1" applyAlignment="1" applyProtection="1">
      <alignment horizontal="center" vertical="center" wrapText="1"/>
      <protection locked="0"/>
    </xf>
    <xf numFmtId="1" fontId="5" fillId="15" borderId="20" xfId="1" applyNumberFormat="1" applyFont="1" applyFill="1" applyBorder="1" applyAlignment="1" applyProtection="1">
      <alignment horizontal="center" vertical="center" wrapText="1"/>
      <protection locked="0"/>
    </xf>
    <xf numFmtId="1" fontId="5" fillId="15" borderId="20" xfId="10" applyNumberFormat="1" applyFont="1" applyFill="1" applyBorder="1" applyAlignment="1" applyProtection="1">
      <alignment horizontal="center" vertical="center" wrapText="1"/>
      <protection locked="0"/>
    </xf>
    <xf numFmtId="190" fontId="5" fillId="15" borderId="18"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horizontal="center" vertical="center" wrapText="1"/>
      <protection locked="0"/>
    </xf>
    <xf numFmtId="0" fontId="5" fillId="15" borderId="385" xfId="1" applyFont="1" applyFill="1" applyBorder="1" applyAlignment="1" applyProtection="1">
      <alignment horizontal="center" vertical="center" wrapText="1"/>
      <protection locked="0"/>
    </xf>
    <xf numFmtId="0" fontId="5" fillId="15" borderId="74" xfId="10" applyNumberFormat="1" applyFont="1" applyFill="1" applyBorder="1" applyAlignment="1" applyProtection="1">
      <alignment horizontal="center" vertical="center" wrapText="1"/>
      <protection locked="0"/>
    </xf>
    <xf numFmtId="0" fontId="5" fillId="15" borderId="72" xfId="10" applyNumberFormat="1" applyFont="1" applyFill="1" applyBorder="1" applyAlignment="1" applyProtection="1">
      <alignment horizontal="center" vertical="center" wrapText="1"/>
      <protection locked="0"/>
    </xf>
    <xf numFmtId="0" fontId="64" fillId="15" borderId="455" xfId="0"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horizontal="center" vertical="center" wrapText="1"/>
      <protection locked="0"/>
    </xf>
    <xf numFmtId="185" fontId="5" fillId="15" borderId="18" xfId="10"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horizontal="center" vertical="center" wrapText="1"/>
      <protection locked="0"/>
    </xf>
    <xf numFmtId="190" fontId="5" fillId="15" borderId="20" xfId="1" applyNumberFormat="1" applyFont="1" applyFill="1" applyBorder="1" applyAlignment="1" applyProtection="1">
      <alignment horizontal="center" vertical="center" wrapText="1"/>
      <protection locked="0"/>
    </xf>
    <xf numFmtId="0" fontId="5" fillId="15" borderId="20" xfId="10" applyNumberFormat="1" applyFont="1" applyFill="1" applyBorder="1" applyAlignment="1" applyProtection="1">
      <alignment horizontal="center" vertical="center" wrapText="1"/>
      <protection locked="0"/>
    </xf>
    <xf numFmtId="0" fontId="5" fillId="15" borderId="93" xfId="10" applyNumberFormat="1" applyFont="1" applyFill="1" applyBorder="1" applyAlignment="1" applyProtection="1">
      <alignment horizontal="center"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5" fillId="15" borderId="31" xfId="4" applyFont="1" applyFill="1" applyBorder="1" applyAlignment="1">
      <alignment horizontal="left" wrapText="1"/>
    </xf>
    <xf numFmtId="0" fontId="5" fillId="15" borderId="0" xfId="0" applyFont="1" applyFill="1" applyBorder="1" applyAlignment="1" applyProtection="1">
      <alignment horizontal="left" vertical="center"/>
    </xf>
    <xf numFmtId="0" fontId="6"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5" fillId="15" borderId="454" xfId="10" applyNumberFormat="1" applyFont="1" applyFill="1" applyBorder="1" applyAlignment="1" applyProtection="1">
      <alignment horizontal="center" vertical="center" wrapText="1"/>
      <protection locked="0"/>
    </xf>
    <xf numFmtId="194" fontId="6" fillId="15" borderId="385" xfId="1" applyNumberFormat="1" applyFont="1" applyFill="1" applyBorder="1" applyAlignment="1" applyProtection="1">
      <alignment vertical="center" wrapText="1"/>
      <protection locked="0"/>
    </xf>
    <xf numFmtId="194" fontId="6" fillId="15" borderId="18"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horizontal="center" vertical="center" wrapText="1"/>
      <protection locked="0"/>
    </xf>
    <xf numFmtId="0" fontId="5" fillId="15" borderId="200" xfId="0" applyFont="1" applyFill="1" applyBorder="1" applyAlignment="1" applyProtection="1">
      <alignment vertical="center"/>
      <protection locked="0"/>
    </xf>
    <xf numFmtId="0" fontId="5" fillId="15" borderId="159" xfId="0" applyFont="1" applyFill="1" applyBorder="1" applyAlignment="1" applyProtection="1">
      <alignment vertical="center"/>
      <protection locked="0"/>
    </xf>
    <xf numFmtId="201" fontId="9" fillId="15" borderId="385" xfId="13" applyNumberFormat="1" applyFont="1" applyFill="1" applyBorder="1" applyAlignment="1" applyProtection="1">
      <alignment horizontal="center" vertical="center"/>
      <protection locked="0"/>
    </xf>
    <xf numFmtId="194" fontId="64" fillId="15" borderId="454" xfId="0" applyNumberFormat="1" applyFont="1" applyFill="1" applyBorder="1" applyAlignment="1" applyProtection="1">
      <alignment horizontal="right"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0" borderId="0" xfId="4" applyFont="1" applyAlignment="1">
      <alignment horizontal="center"/>
    </xf>
    <xf numFmtId="0" fontId="5" fillId="0" borderId="0" xfId="4" applyFont="1" applyAlignment="1">
      <alignment horizontal="left"/>
    </xf>
    <xf numFmtId="0" fontId="5"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5" fillId="15" borderId="18" xfId="1" applyNumberFormat="1" applyFont="1" applyFill="1" applyBorder="1" applyAlignment="1" applyProtection="1">
      <alignment vertical="center" wrapText="1"/>
      <protection locked="0"/>
    </xf>
    <xf numFmtId="201" fontId="9" fillId="0" borderId="18" xfId="13" applyNumberFormat="1" applyFont="1" applyFill="1" applyBorder="1" applyAlignment="1" applyProtection="1">
      <alignment horizontal="center" vertical="center"/>
      <protection locked="0"/>
    </xf>
    <xf numFmtId="202" fontId="5" fillId="15" borderId="18" xfId="11" applyNumberFormat="1" applyFont="1" applyFill="1" applyBorder="1" applyAlignment="1" applyProtection="1">
      <alignment vertical="center" wrapText="1"/>
      <protection locked="0"/>
    </xf>
    <xf numFmtId="0" fontId="6" fillId="15" borderId="385" xfId="1" applyFont="1" applyFill="1" applyBorder="1" applyAlignment="1" applyProtection="1">
      <alignment vertical="center" wrapText="1"/>
      <protection locked="0"/>
    </xf>
    <xf numFmtId="190" fontId="6" fillId="15" borderId="385" xfId="1" applyNumberFormat="1" applyFont="1" applyFill="1" applyBorder="1" applyAlignment="1" applyProtection="1">
      <alignment vertical="center" wrapText="1"/>
      <protection locked="0"/>
    </xf>
    <xf numFmtId="0" fontId="6" fillId="15" borderId="20" xfId="1" applyFont="1" applyFill="1" applyBorder="1" applyAlignment="1" applyProtection="1">
      <alignment vertical="center" wrapText="1"/>
      <protection locked="0"/>
    </xf>
    <xf numFmtId="190" fontId="6"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5" fillId="15" borderId="183" xfId="0" applyFont="1" applyFill="1" applyBorder="1" applyAlignment="1" applyProtection="1">
      <alignment vertical="center"/>
      <protection locked="0"/>
    </xf>
    <xf numFmtId="0" fontId="5" fillId="15" borderId="392" xfId="0" applyFont="1" applyFill="1" applyBorder="1" applyAlignment="1" applyProtection="1">
      <alignment vertical="center"/>
      <protection locked="0"/>
    </xf>
    <xf numFmtId="1" fontId="5" fillId="15" borderId="18" xfId="1" applyNumberFormat="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vertical="center"/>
      <protection locked="0"/>
    </xf>
    <xf numFmtId="0" fontId="5" fillId="15" borderId="18" xfId="10" applyNumberFormat="1" applyFont="1" applyFill="1" applyBorder="1" applyAlignment="1" applyProtection="1">
      <alignment vertical="center" wrapText="1"/>
      <protection locked="0"/>
    </xf>
    <xf numFmtId="194" fontId="6" fillId="15" borderId="74" xfId="1" applyNumberFormat="1" applyFont="1" applyFill="1" applyBorder="1" applyAlignment="1" applyProtection="1">
      <alignment vertical="center" wrapText="1"/>
      <protection locked="0"/>
    </xf>
    <xf numFmtId="1" fontId="5" fillId="15" borderId="385" xfId="1" applyNumberFormat="1" applyFont="1" applyFill="1" applyBorder="1" applyAlignment="1" applyProtection="1">
      <alignment vertical="center" wrapText="1"/>
      <protection locked="0"/>
    </xf>
    <xf numFmtId="185" fontId="5" fillId="15" borderId="385" xfId="10" applyNumberFormat="1" applyFont="1" applyFill="1" applyBorder="1" applyAlignment="1" applyProtection="1">
      <alignment vertical="center" wrapText="1"/>
      <protection locked="0"/>
    </xf>
    <xf numFmtId="3" fontId="5" fillId="15" borderId="385"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vertical="center" wrapText="1"/>
      <protection locked="0"/>
    </xf>
    <xf numFmtId="194" fontId="6" fillId="15" borderId="72" xfId="1"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horizontal="center" vertical="center"/>
      <protection locked="0"/>
    </xf>
    <xf numFmtId="217"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horizontal="center" vertical="center" wrapText="1"/>
      <protection locked="0"/>
    </xf>
    <xf numFmtId="0" fontId="77" fillId="15" borderId="385" xfId="1" applyFont="1" applyFill="1" applyBorder="1" applyAlignment="1" applyProtection="1">
      <alignment horizontal="center" vertical="center" wrapText="1"/>
      <protection locked="0"/>
    </xf>
    <xf numFmtId="185" fontId="77" fillId="15" borderId="385" xfId="10"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horizontal="center" vertical="center"/>
      <protection locked="0"/>
    </xf>
    <xf numFmtId="217" fontId="5" fillId="15" borderId="385" xfId="10" applyNumberFormat="1" applyFont="1" applyFill="1" applyBorder="1" applyAlignment="1" applyProtection="1">
      <alignment horizontal="center" vertical="center" wrapText="1"/>
      <protection locked="0"/>
    </xf>
    <xf numFmtId="194" fontId="5" fillId="15" borderId="72" xfId="1"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vertical="center" wrapText="1"/>
      <protection locked="0"/>
    </xf>
    <xf numFmtId="0" fontId="6" fillId="15" borderId="385" xfId="10" applyNumberFormat="1" applyFont="1" applyFill="1" applyBorder="1" applyAlignment="1" applyProtection="1">
      <alignment vertical="center" wrapText="1"/>
      <protection locked="0"/>
    </xf>
    <xf numFmtId="190" fontId="6" fillId="15" borderId="18" xfId="1" applyNumberFormat="1" applyFont="1" applyFill="1" applyBorder="1" applyAlignment="1" applyProtection="1">
      <alignment vertical="center" wrapText="1"/>
      <protection locked="0"/>
    </xf>
    <xf numFmtId="1" fontId="6" fillId="15" borderId="18" xfId="1" applyNumberFormat="1" applyFont="1" applyFill="1" applyBorder="1" applyAlignment="1" applyProtection="1">
      <alignment vertical="center" wrapText="1"/>
      <protection locked="0"/>
    </xf>
    <xf numFmtId="0" fontId="6" fillId="15" borderId="18" xfId="1" applyFont="1" applyFill="1" applyBorder="1" applyAlignment="1" applyProtection="1">
      <alignment vertical="center" wrapText="1"/>
      <protection locked="0"/>
    </xf>
    <xf numFmtId="185" fontId="6" fillId="15" borderId="18" xfId="10" applyNumberFormat="1" applyFont="1" applyFill="1" applyBorder="1" applyAlignment="1" applyProtection="1">
      <alignment vertical="center" wrapText="1"/>
      <protection locked="0"/>
    </xf>
    <xf numFmtId="3" fontId="6" fillId="15" borderId="18" xfId="1" applyNumberFormat="1" applyFont="1" applyFill="1" applyBorder="1" applyAlignment="1" applyProtection="1">
      <alignment vertical="center" wrapText="1"/>
      <protection locked="0"/>
    </xf>
    <xf numFmtId="190" fontId="6" fillId="15" borderId="28" xfId="1" applyNumberFormat="1" applyFont="1" applyFill="1" applyBorder="1" applyAlignment="1" applyProtection="1">
      <alignment vertical="center" wrapText="1"/>
      <protection locked="0"/>
    </xf>
    <xf numFmtId="194" fontId="6" fillId="15" borderId="28" xfId="1" applyNumberFormat="1" applyFont="1" applyFill="1" applyBorder="1" applyAlignment="1" applyProtection="1">
      <alignment vertical="center" wrapText="1"/>
      <protection locked="0"/>
    </xf>
    <xf numFmtId="1" fontId="6"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0" fontId="6" fillId="15" borderId="28" xfId="1" applyFont="1" applyFill="1" applyBorder="1" applyAlignment="1" applyProtection="1">
      <alignment vertical="center" wrapText="1"/>
      <protection locked="0"/>
    </xf>
    <xf numFmtId="185" fontId="6" fillId="15" borderId="28" xfId="10"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vertical="center"/>
      <protection locked="0"/>
    </xf>
    <xf numFmtId="3" fontId="6"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horizontal="center" vertical="center" wrapText="1"/>
      <protection locked="0"/>
    </xf>
    <xf numFmtId="0" fontId="6" fillId="15" borderId="28" xfId="10" applyNumberFormat="1" applyFont="1" applyFill="1" applyBorder="1" applyAlignment="1" applyProtection="1">
      <alignment vertical="center" wrapText="1"/>
      <protection locked="0"/>
    </xf>
    <xf numFmtId="194" fontId="6" fillId="15" borderId="36" xfId="1" applyNumberFormat="1" applyFont="1" applyFill="1" applyBorder="1" applyAlignment="1" applyProtection="1">
      <alignment vertical="center" wrapText="1"/>
      <protection locked="0"/>
    </xf>
    <xf numFmtId="1" fontId="5" fillId="15" borderId="454" xfId="10" applyNumberFormat="1" applyFont="1" applyFill="1" applyBorder="1" applyAlignment="1" applyProtection="1">
      <alignment horizontal="center" vertical="center" wrapText="1"/>
      <protection locked="0"/>
    </xf>
    <xf numFmtId="0" fontId="64" fillId="15" borderId="454" xfId="0" applyFont="1" applyFill="1" applyBorder="1" applyAlignment="1" applyProtection="1">
      <alignment horizontal="center" vertical="center" wrapText="1"/>
      <protection locked="0"/>
    </xf>
    <xf numFmtId="194" fontId="5" fillId="15" borderId="457" xfId="1" applyNumberFormat="1" applyFont="1" applyFill="1" applyBorder="1" applyAlignment="1" applyProtection="1">
      <alignment horizontal="center" vertical="center" wrapText="1"/>
      <protection locked="0"/>
    </xf>
    <xf numFmtId="1" fontId="5" fillId="15" borderId="457" xfId="1" applyNumberFormat="1" applyFont="1" applyFill="1" applyBorder="1" applyAlignment="1" applyProtection="1">
      <alignment horizontal="center" vertical="center" wrapText="1"/>
      <protection locked="0"/>
    </xf>
    <xf numFmtId="1" fontId="5" fillId="15" borderId="457" xfId="10" applyNumberFormat="1" applyFont="1" applyFill="1" applyBorder="1" applyAlignment="1" applyProtection="1">
      <alignment horizontal="center" vertical="center" wrapText="1"/>
      <protection locked="0"/>
    </xf>
    <xf numFmtId="185" fontId="5" fillId="15" borderId="457" xfId="10"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vertical="center" wrapText="1"/>
      <protection locked="0"/>
    </xf>
    <xf numFmtId="1" fontId="6" fillId="15" borderId="385" xfId="10" applyNumberFormat="1" applyFont="1" applyFill="1" applyBorder="1" applyAlignment="1" applyProtection="1">
      <alignment vertical="center" wrapText="1"/>
      <protection locked="0"/>
    </xf>
    <xf numFmtId="218" fontId="5"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4" xfId="11" applyNumberFormat="1" applyFont="1" applyFill="1" applyBorder="1" applyAlignment="1" applyProtection="1">
      <alignment horizontal="right" vertical="center" wrapText="1"/>
      <protection locked="0"/>
    </xf>
    <xf numFmtId="194" fontId="64" fillId="15" borderId="454" xfId="11" applyNumberFormat="1" applyFont="1" applyFill="1" applyBorder="1" applyAlignment="1" applyProtection="1">
      <alignment horizontal="right" vertical="center" wrapText="1"/>
      <protection locked="0"/>
    </xf>
    <xf numFmtId="0" fontId="27" fillId="15" borderId="385" xfId="1" applyFont="1" applyFill="1" applyBorder="1" applyAlignment="1" applyProtection="1">
      <alignment horizontal="center" vertical="center" wrapText="1"/>
      <protection locked="0"/>
    </xf>
    <xf numFmtId="190" fontId="27" fillId="15" borderId="385" xfId="1" applyNumberFormat="1" applyFont="1" applyFill="1" applyBorder="1" applyAlignment="1" applyProtection="1">
      <alignment vertical="center" wrapText="1"/>
      <protection locked="0"/>
    </xf>
    <xf numFmtId="219" fontId="64" fillId="15" borderId="385" xfId="11" applyNumberFormat="1" applyFont="1" applyFill="1" applyBorder="1" applyAlignment="1" applyProtection="1">
      <alignment horizontal="right" vertical="center" wrapText="1"/>
      <protection locked="0"/>
    </xf>
    <xf numFmtId="194" fontId="64" fillId="15" borderId="385" xfId="11" applyNumberFormat="1" applyFont="1" applyFill="1" applyBorder="1" applyAlignment="1" applyProtection="1">
      <alignment horizontal="right" vertical="center" wrapText="1"/>
      <protection locked="0"/>
    </xf>
    <xf numFmtId="194" fontId="64" fillId="15" borderId="385"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vertical="center" wrapText="1"/>
      <protection locked="0"/>
    </xf>
    <xf numFmtId="0" fontId="64" fillId="15" borderId="454" xfId="0" applyFont="1" applyFill="1" applyBorder="1" applyAlignment="1" applyProtection="1">
      <alignment horizontal="left" vertical="center" wrapText="1"/>
      <protection locked="0"/>
    </xf>
    <xf numFmtId="0" fontId="78" fillId="15" borderId="454" xfId="0" applyFont="1" applyFill="1" applyBorder="1" applyAlignment="1" applyProtection="1">
      <alignment horizontal="center" vertical="center" wrapText="1"/>
      <protection locked="0"/>
    </xf>
    <xf numFmtId="190" fontId="64" fillId="15" borderId="454" xfId="11" applyNumberFormat="1" applyFont="1" applyFill="1" applyBorder="1" applyAlignment="1" applyProtection="1">
      <alignment horizontal="right" vertical="center" wrapText="1"/>
      <protection locked="0"/>
    </xf>
    <xf numFmtId="190" fontId="64" fillId="15" borderId="454" xfId="11" applyNumberFormat="1" applyFont="1" applyFill="1" applyBorder="1" applyAlignment="1" applyProtection="1">
      <alignment vertical="center"/>
      <protection locked="0"/>
    </xf>
    <xf numFmtId="194" fontId="64" fillId="15" borderId="454" xfId="11" applyNumberFormat="1" applyFont="1" applyFill="1" applyBorder="1" applyAlignment="1" applyProtection="1">
      <alignment vertical="center"/>
      <protection locked="0"/>
    </xf>
    <xf numFmtId="3" fontId="64" fillId="15" borderId="454" xfId="11" applyNumberFormat="1" applyFont="1" applyFill="1" applyBorder="1" applyAlignment="1" applyProtection="1">
      <alignment horizontal="center" vertical="center" wrapText="1"/>
      <protection locked="0"/>
    </xf>
    <xf numFmtId="3" fontId="64" fillId="15" borderId="454" xfId="0" applyNumberFormat="1"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protection locked="0"/>
    </xf>
    <xf numFmtId="0" fontId="64" fillId="15" borderId="454" xfId="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vertical="center" wrapText="1"/>
      <protection locked="0"/>
    </xf>
    <xf numFmtId="217" fontId="6" fillId="15" borderId="385" xfId="10" applyNumberFormat="1" applyFont="1" applyFill="1" applyBorder="1" applyAlignment="1" applyProtection="1">
      <alignment vertical="center" wrapText="1"/>
      <protection locked="0"/>
    </xf>
    <xf numFmtId="0" fontId="5" fillId="15" borderId="0" xfId="4" applyFont="1" applyFill="1" applyAlignment="1">
      <alignment horizontal="left"/>
    </xf>
    <xf numFmtId="0" fontId="75" fillId="0" borderId="48" xfId="0" applyFont="1" applyBorder="1" applyProtection="1">
      <protection locked="0"/>
    </xf>
    <xf numFmtId="0" fontId="6" fillId="15" borderId="18" xfId="10" applyNumberFormat="1" applyFont="1" applyFill="1" applyBorder="1" applyAlignment="1" applyProtection="1">
      <alignment horizontal="right" vertical="center" wrapText="1"/>
      <protection locked="0"/>
    </xf>
    <xf numFmtId="0" fontId="75" fillId="0" borderId="385" xfId="0" applyFont="1" applyBorder="1" applyProtection="1">
      <protection locked="0"/>
    </xf>
    <xf numFmtId="1" fontId="6" fillId="15" borderId="385" xfId="1" applyNumberFormat="1" applyFont="1" applyFill="1" applyBorder="1" applyAlignment="1" applyProtection="1">
      <alignment vertical="center" wrapText="1"/>
      <protection locked="0"/>
    </xf>
    <xf numFmtId="185" fontId="6" fillId="15" borderId="385" xfId="10" applyNumberFormat="1" applyFont="1" applyFill="1" applyBorder="1" applyAlignment="1" applyProtection="1">
      <alignment vertical="center" wrapText="1"/>
      <protection locked="0"/>
    </xf>
    <xf numFmtId="3" fontId="6" fillId="15" borderId="385" xfId="1" applyNumberFormat="1" applyFont="1" applyFill="1" applyBorder="1" applyAlignment="1" applyProtection="1">
      <alignment vertical="center" wrapText="1"/>
      <protection locked="0"/>
    </xf>
    <xf numFmtId="0" fontId="6" fillId="15" borderId="385" xfId="10" applyNumberFormat="1" applyFont="1" applyFill="1" applyBorder="1" applyAlignment="1" applyProtection="1">
      <alignment horizontal="right" vertical="center" wrapText="1"/>
      <protection locked="0"/>
    </xf>
    <xf numFmtId="0" fontId="75" fillId="0" borderId="38" xfId="0" applyFont="1" applyBorder="1" applyProtection="1">
      <protection locked="0"/>
    </xf>
    <xf numFmtId="217" fontId="6" fillId="15" borderId="38" xfId="10" applyNumberFormat="1" applyFont="1" applyFill="1" applyBorder="1" applyAlignment="1" applyProtection="1">
      <alignment vertical="center" wrapText="1"/>
      <protection locked="0"/>
    </xf>
    <xf numFmtId="0" fontId="6" fillId="15" borderId="38" xfId="10" applyNumberFormat="1" applyFont="1" applyFill="1" applyBorder="1" applyAlignment="1" applyProtection="1">
      <alignment horizontal="right" vertical="center" wrapText="1"/>
      <protection locked="0"/>
    </xf>
    <xf numFmtId="194" fontId="6" fillId="15" borderId="96" xfId="1" applyNumberFormat="1" applyFont="1" applyFill="1" applyBorder="1" applyAlignment="1" applyProtection="1">
      <alignment vertical="center" wrapText="1"/>
      <protection locked="0"/>
    </xf>
    <xf numFmtId="3" fontId="5" fillId="15" borderId="454" xfId="1" applyNumberFormat="1" applyFont="1" applyFill="1" applyBorder="1" applyAlignment="1" applyProtection="1">
      <alignment horizontal="center" vertical="center" wrapText="1"/>
      <protection locked="0"/>
    </xf>
    <xf numFmtId="4" fontId="5" fillId="15" borderId="18" xfId="1" applyNumberFormat="1" applyFont="1" applyFill="1" applyBorder="1" applyAlignment="1" applyProtection="1">
      <alignment vertical="center" wrapText="1"/>
      <protection locked="0"/>
    </xf>
    <xf numFmtId="4" fontId="5" fillId="15" borderId="385" xfId="1" applyNumberFormat="1" applyFont="1" applyFill="1" applyBorder="1" applyAlignment="1" applyProtection="1">
      <alignment vertical="center" wrapText="1"/>
      <protection locked="0"/>
    </xf>
    <xf numFmtId="4" fontId="5" fillId="15" borderId="20" xfId="1" applyNumberFormat="1" applyFont="1" applyFill="1" applyBorder="1" applyAlignment="1" applyProtection="1">
      <alignment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2" borderId="0" xfId="4" applyFont="1" applyFill="1" applyBorder="1" applyAlignment="1">
      <alignment horizontal="left" wrapText="1"/>
    </xf>
    <xf numFmtId="0" fontId="5" fillId="15" borderId="61" xfId="1" applyFont="1" applyFill="1" applyBorder="1" applyAlignment="1" applyProtection="1">
      <alignment vertical="center" wrapText="1"/>
      <protection locked="0"/>
    </xf>
    <xf numFmtId="0" fontId="5" fillId="15" borderId="46" xfId="1" applyFont="1" applyFill="1" applyBorder="1" applyAlignment="1" applyProtection="1">
      <alignment vertical="center" wrapText="1"/>
      <protection locked="0"/>
    </xf>
    <xf numFmtId="190" fontId="5" fillId="15" borderId="20" xfId="0" applyNumberFormat="1" applyFont="1" applyFill="1" applyBorder="1" applyAlignment="1" applyProtection="1">
      <alignment vertical="center"/>
      <protection locked="0"/>
    </xf>
    <xf numFmtId="194" fontId="5" fillId="15" borderId="93" xfId="1"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0" fontId="5" fillId="15" borderId="18" xfId="0" applyNumberFormat="1" applyFont="1" applyFill="1" applyBorder="1" applyAlignment="1" applyProtection="1">
      <alignment horizontal="right" vertical="center"/>
      <protection locked="0"/>
    </xf>
    <xf numFmtId="3" fontId="5" fillId="15" borderId="74" xfId="1"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horizontal="right" vertical="center"/>
      <protection locked="0"/>
    </xf>
    <xf numFmtId="3" fontId="5" fillId="15" borderId="72" xfId="1" applyNumberFormat="1" applyFont="1" applyFill="1" applyBorder="1" applyAlignment="1" applyProtection="1">
      <alignment horizontal="center" vertical="center" wrapText="1"/>
      <protection locked="0"/>
    </xf>
    <xf numFmtId="201" fontId="9" fillId="15" borderId="20" xfId="13" applyNumberFormat="1" applyFont="1" applyFill="1" applyBorder="1" applyAlignment="1" applyProtection="1">
      <alignment horizontal="center" vertical="center"/>
      <protection locked="0"/>
    </xf>
    <xf numFmtId="190" fontId="5" fillId="15" borderId="20" xfId="0" applyNumberFormat="1" applyFont="1" applyFill="1" applyBorder="1" applyAlignment="1" applyProtection="1">
      <alignment horizontal="right" vertical="center"/>
      <protection locked="0"/>
    </xf>
    <xf numFmtId="3" fontId="5" fillId="15" borderId="93" xfId="1" applyNumberFormat="1" applyFont="1" applyFill="1" applyBorder="1" applyAlignment="1" applyProtection="1">
      <alignment horizontal="center" vertical="center" wrapText="1"/>
      <protection locked="0"/>
    </xf>
    <xf numFmtId="190" fontId="5" fillId="15" borderId="74"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horizontal="center" vertical="center" wrapText="1"/>
      <protection locked="0"/>
    </xf>
    <xf numFmtId="190" fontId="5" fillId="15" borderId="56" xfId="1" applyNumberFormat="1" applyFont="1" applyFill="1" applyBorder="1" applyAlignment="1" applyProtection="1">
      <alignment vertical="center" wrapText="1"/>
      <protection locked="0"/>
    </xf>
    <xf numFmtId="194" fontId="5" fillId="15" borderId="18" xfId="10" applyNumberFormat="1" applyFont="1" applyFill="1" applyBorder="1" applyAlignment="1" applyProtection="1">
      <alignment horizontal="center" vertical="center" wrapText="1"/>
      <protection locked="0"/>
    </xf>
    <xf numFmtId="194" fontId="5" fillId="15" borderId="385" xfId="10" applyNumberFormat="1" applyFont="1" applyFill="1" applyBorder="1" applyAlignment="1" applyProtection="1">
      <alignment horizontal="center" vertical="center" wrapText="1"/>
      <protection locked="0"/>
    </xf>
    <xf numFmtId="194" fontId="5" fillId="15" borderId="20" xfId="10" applyNumberFormat="1" applyFont="1" applyFill="1" applyBorder="1" applyAlignment="1" applyProtection="1">
      <alignment horizontal="center" vertical="center" wrapText="1"/>
      <protection locked="0"/>
    </xf>
    <xf numFmtId="217" fontId="5" fillId="15" borderId="20" xfId="10" applyNumberFormat="1" applyFont="1" applyFill="1" applyBorder="1" applyAlignment="1" applyProtection="1">
      <alignment horizontal="center" vertical="center" wrapText="1"/>
      <protection locked="0"/>
    </xf>
    <xf numFmtId="190" fontId="5"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5" fillId="15" borderId="53" xfId="1" applyNumberFormat="1" applyFont="1" applyFill="1" applyBorder="1" applyAlignment="1" applyProtection="1">
      <alignment vertical="center" wrapText="1"/>
      <protection locked="0"/>
    </xf>
    <xf numFmtId="190" fontId="5" fillId="15" borderId="454" xfId="0" applyNumberFormat="1" applyFont="1" applyFill="1" applyBorder="1" applyAlignment="1" applyProtection="1">
      <alignment vertical="center"/>
      <protection locked="0"/>
    </xf>
    <xf numFmtId="190" fontId="5" fillId="15" borderId="457" xfId="0" applyNumberFormat="1" applyFont="1" applyFill="1" applyBorder="1" applyAlignment="1" applyProtection="1">
      <alignment vertical="center"/>
      <protection locked="0"/>
    </xf>
    <xf numFmtId="190" fontId="5" fillId="15" borderId="456" xfId="0" applyNumberFormat="1" applyFont="1" applyFill="1" applyBorder="1" applyAlignment="1" applyProtection="1">
      <alignment vertical="center"/>
      <protection locked="0"/>
    </xf>
    <xf numFmtId="190" fontId="5" fillId="15" borderId="454" xfId="1" applyNumberFormat="1" applyFont="1" applyFill="1" applyBorder="1" applyAlignment="1" applyProtection="1">
      <alignment horizontal="center" vertical="center" wrapText="1"/>
    </xf>
    <xf numFmtId="190" fontId="5" fillId="15" borderId="454" xfId="1" applyNumberFormat="1" applyFont="1" applyFill="1" applyBorder="1" applyAlignment="1" applyProtection="1">
      <alignment vertical="center" wrapText="1"/>
      <protection locked="0"/>
    </xf>
    <xf numFmtId="194" fontId="5" fillId="15" borderId="454" xfId="1" applyNumberFormat="1" applyFont="1" applyFill="1" applyBorder="1" applyAlignment="1" applyProtection="1">
      <alignment vertical="center" wrapText="1"/>
      <protection locked="0"/>
    </xf>
    <xf numFmtId="0" fontId="5" fillId="15" borderId="454" xfId="1" applyFont="1" applyFill="1" applyBorder="1" applyAlignment="1" applyProtection="1">
      <alignment horizontal="center" vertical="center" wrapText="1"/>
      <protection locked="0"/>
    </xf>
    <xf numFmtId="202" fontId="5" fillId="15" borderId="454" xfId="11" applyNumberFormat="1" applyFont="1" applyFill="1" applyBorder="1" applyAlignment="1" applyProtection="1">
      <alignment vertical="center" wrapText="1"/>
      <protection locked="0"/>
    </xf>
    <xf numFmtId="0" fontId="5" fillId="15" borderId="454" xfId="10" applyNumberFormat="1" applyFont="1" applyFill="1" applyBorder="1" applyAlignment="1" applyProtection="1">
      <alignment horizontal="center" vertical="center" wrapText="1"/>
      <protection locked="0"/>
    </xf>
    <xf numFmtId="190" fontId="5" fillId="15" borderId="457" xfId="1" applyNumberFormat="1" applyFont="1" applyFill="1" applyBorder="1" applyAlignment="1" applyProtection="1">
      <alignment horizontal="center" vertical="center" wrapText="1"/>
    </xf>
    <xf numFmtId="190" fontId="5" fillId="15" borderId="457" xfId="1" applyNumberFormat="1" applyFont="1" applyFill="1" applyBorder="1" applyAlignment="1" applyProtection="1">
      <alignment vertical="center" wrapText="1"/>
      <protection locked="0"/>
    </xf>
    <xf numFmtId="194" fontId="5" fillId="15" borderId="457" xfId="1" applyNumberFormat="1" applyFont="1" applyFill="1" applyBorder="1" applyAlignment="1" applyProtection="1">
      <alignment vertical="center" wrapText="1"/>
      <protection locked="0"/>
    </xf>
    <xf numFmtId="0" fontId="5" fillId="15" borderId="457" xfId="1" applyFont="1" applyFill="1" applyBorder="1" applyAlignment="1" applyProtection="1">
      <alignment horizontal="center" vertical="center" wrapText="1"/>
      <protection locked="0"/>
    </xf>
    <xf numFmtId="3" fontId="5" fillId="15" borderId="457" xfId="1" applyNumberFormat="1" applyFont="1" applyFill="1" applyBorder="1" applyAlignment="1" applyProtection="1">
      <alignment horizontal="center" vertical="center" wrapText="1"/>
      <protection locked="0"/>
    </xf>
    <xf numFmtId="202" fontId="5" fillId="15" borderId="457" xfId="11" applyNumberFormat="1" applyFont="1" applyFill="1" applyBorder="1" applyAlignment="1" applyProtection="1">
      <alignment vertical="center" wrapText="1"/>
      <protection locked="0"/>
    </xf>
    <xf numFmtId="0" fontId="5" fillId="15" borderId="457" xfId="10" applyNumberFormat="1" applyFont="1" applyFill="1" applyBorder="1" applyAlignment="1" applyProtection="1">
      <alignment horizontal="center" vertical="center" wrapText="1"/>
      <protection locked="0"/>
    </xf>
    <xf numFmtId="190" fontId="5" fillId="15" borderId="456" xfId="1" applyNumberFormat="1" applyFont="1" applyFill="1" applyBorder="1" applyAlignment="1" applyProtection="1">
      <alignment horizontal="center" vertical="center" wrapText="1"/>
    </xf>
    <xf numFmtId="190" fontId="5" fillId="15" borderId="456" xfId="1" applyNumberFormat="1" applyFont="1" applyFill="1" applyBorder="1" applyAlignment="1" applyProtection="1">
      <alignment vertical="center" wrapText="1"/>
      <protection locked="0"/>
    </xf>
    <xf numFmtId="194" fontId="5" fillId="15" borderId="456" xfId="1" applyNumberFormat="1" applyFont="1" applyFill="1" applyBorder="1" applyAlignment="1" applyProtection="1">
      <alignment vertical="center" wrapText="1"/>
      <protection locked="0"/>
    </xf>
    <xf numFmtId="0" fontId="5" fillId="15" borderId="456" xfId="1" applyFont="1" applyFill="1" applyBorder="1" applyAlignment="1" applyProtection="1">
      <alignment horizontal="center" vertical="center" wrapText="1"/>
      <protection locked="0"/>
    </xf>
    <xf numFmtId="185" fontId="5" fillId="15" borderId="456" xfId="10" applyNumberFormat="1" applyFont="1" applyFill="1" applyBorder="1" applyAlignment="1" applyProtection="1">
      <alignment horizontal="center" vertical="center" wrapText="1"/>
      <protection locked="0"/>
    </xf>
    <xf numFmtId="3" fontId="5" fillId="15" borderId="456" xfId="1" applyNumberFormat="1" applyFont="1" applyFill="1" applyBorder="1" applyAlignment="1" applyProtection="1">
      <alignment horizontal="center" vertical="center" wrapText="1"/>
      <protection locked="0"/>
    </xf>
    <xf numFmtId="202" fontId="5" fillId="15" borderId="456" xfId="11" applyNumberFormat="1" applyFont="1" applyFill="1" applyBorder="1" applyAlignment="1" applyProtection="1">
      <alignment vertical="center" wrapText="1"/>
      <protection locked="0"/>
    </xf>
    <xf numFmtId="0" fontId="5" fillId="15" borderId="456"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85"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4" xfId="11" applyNumberFormat="1" applyFont="1" applyFill="1" applyBorder="1" applyAlignment="1" applyProtection="1">
      <alignment horizontal="center" vertical="center"/>
      <protection locked="0"/>
    </xf>
    <xf numFmtId="194" fontId="64" fillId="15" borderId="454" xfId="10" applyNumberFormat="1" applyFont="1" applyFill="1" applyBorder="1" applyAlignment="1" applyProtection="1">
      <alignment horizontal="right" vertical="center" wrapText="1"/>
      <protection locked="0"/>
    </xf>
    <xf numFmtId="194" fontId="64" fillId="15" borderId="455" xfId="0" applyNumberFormat="1" applyFont="1" applyFill="1" applyBorder="1" applyAlignment="1" applyProtection="1">
      <alignment horizontal="right" vertical="center" wrapText="1"/>
      <protection locked="0"/>
    </xf>
    <xf numFmtId="0" fontId="5" fillId="15" borderId="45" xfId="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3" fontId="5" fillId="15" borderId="18" xfId="10" applyNumberFormat="1" applyFont="1" applyFill="1" applyBorder="1" applyAlignment="1" applyProtection="1">
      <alignment vertical="center" wrapText="1"/>
      <protection locked="0"/>
    </xf>
    <xf numFmtId="3" fontId="9" fillId="0" borderId="385" xfId="0" applyNumberFormat="1" applyFont="1" applyFill="1" applyBorder="1" applyAlignment="1" applyProtection="1">
      <alignment horizontal="center" vertical="center"/>
      <protection locked="0"/>
    </xf>
    <xf numFmtId="0" fontId="64" fillId="15" borderId="455" xfId="0" applyFont="1" applyFill="1" applyBorder="1" applyAlignment="1" applyProtection="1">
      <alignment horizontal="left" vertical="center" wrapText="1"/>
      <protection locked="0"/>
    </xf>
    <xf numFmtId="190" fontId="64" fillId="15" borderId="455" xfId="11" applyNumberFormat="1" applyFont="1" applyFill="1" applyBorder="1" applyAlignment="1" applyProtection="1">
      <alignment horizontal="right" vertical="center" wrapText="1"/>
      <protection locked="0"/>
    </xf>
    <xf numFmtId="194" fontId="64" fillId="15" borderId="455" xfId="11" applyNumberFormat="1" applyFont="1" applyFill="1" applyBorder="1" applyAlignment="1" applyProtection="1">
      <alignment horizontal="right" vertical="center" wrapText="1"/>
      <protection locked="0"/>
    </xf>
    <xf numFmtId="3" fontId="64" fillId="15" borderId="455" xfId="11" applyNumberFormat="1" applyFont="1" applyFill="1" applyBorder="1" applyAlignment="1" applyProtection="1">
      <alignment horizontal="center" vertical="center"/>
      <protection locked="0"/>
    </xf>
    <xf numFmtId="194" fontId="64" fillId="15" borderId="455" xfId="10" applyNumberFormat="1" applyFont="1" applyFill="1" applyBorder="1" applyAlignment="1" applyProtection="1">
      <alignment horizontal="right" vertical="center" wrapText="1"/>
      <protection locked="0"/>
    </xf>
    <xf numFmtId="219" fontId="64" fillId="15" borderId="455" xfId="11" applyNumberFormat="1" applyFont="1" applyFill="1" applyBorder="1" applyAlignment="1" applyProtection="1">
      <alignment horizontal="right" vertical="center" wrapText="1"/>
      <protection locked="0"/>
    </xf>
    <xf numFmtId="190" fontId="64" fillId="15" borderId="455" xfId="11" applyNumberFormat="1" applyFont="1" applyFill="1" applyBorder="1" applyAlignment="1" applyProtection="1">
      <alignment vertical="center"/>
      <protection locked="0"/>
    </xf>
    <xf numFmtId="194" fontId="64" fillId="15" borderId="455" xfId="11" applyNumberFormat="1" applyFont="1" applyFill="1" applyBorder="1" applyAlignment="1" applyProtection="1">
      <alignment vertical="center"/>
      <protection locked="0"/>
    </xf>
    <xf numFmtId="3" fontId="64" fillId="15" borderId="455" xfId="11" applyNumberFormat="1" applyFont="1" applyFill="1" applyBorder="1" applyAlignment="1" applyProtection="1">
      <alignment horizontal="center" vertical="center" wrapText="1"/>
      <protection locked="0"/>
    </xf>
    <xf numFmtId="3" fontId="64" fillId="15" borderId="455" xfId="0" applyNumberFormat="1" applyFont="1" applyFill="1" applyBorder="1" applyAlignment="1" applyProtection="1">
      <alignment horizontal="center" vertical="center" wrapText="1"/>
      <protection locked="0"/>
    </xf>
    <xf numFmtId="190" fontId="64" fillId="15" borderId="455" xfId="0" applyNumberFormat="1" applyFont="1" applyFill="1" applyBorder="1" applyAlignment="1" applyProtection="1">
      <alignment horizontal="right" vertical="center"/>
      <protection locked="0"/>
    </xf>
    <xf numFmtId="0" fontId="64" fillId="15" borderId="455" xfId="0" applyNumberFormat="1" applyFont="1" applyFill="1" applyBorder="1" applyAlignment="1" applyProtection="1">
      <alignment horizontal="center" vertical="center" wrapText="1"/>
      <protection locked="0"/>
    </xf>
    <xf numFmtId="190" fontId="64" fillId="15" borderId="454" xfId="14" applyNumberFormat="1" applyFont="1" applyFill="1" applyBorder="1" applyAlignment="1" applyProtection="1">
      <alignment horizontal="right" vertical="center" wrapText="1"/>
      <protection locked="0"/>
    </xf>
    <xf numFmtId="190" fontId="64" fillId="15" borderId="455" xfId="14" applyNumberFormat="1" applyFont="1" applyFill="1" applyBorder="1" applyAlignment="1" applyProtection="1">
      <alignment horizontal="right" vertical="center" wrapText="1"/>
      <protection locked="0"/>
    </xf>
    <xf numFmtId="0" fontId="5" fillId="15" borderId="0" xfId="4" applyFont="1" applyFill="1"/>
    <xf numFmtId="0" fontId="0" fillId="15" borderId="0" xfId="0" applyFill="1" applyProtection="1">
      <protection locked="0"/>
    </xf>
    <xf numFmtId="0" fontId="6" fillId="15" borderId="0" xfId="4" applyFont="1" applyFill="1" applyAlignment="1">
      <alignment horizontal="center"/>
    </xf>
    <xf numFmtId="0" fontId="6" fillId="15" borderId="0" xfId="4" applyFont="1" applyFill="1" applyAlignment="1"/>
    <xf numFmtId="0" fontId="6" fillId="15" borderId="0" xfId="4" applyFont="1" applyFill="1" applyAlignment="1" applyProtection="1">
      <protection locked="0"/>
    </xf>
    <xf numFmtId="8" fontId="79" fillId="0" borderId="18"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xf>
    <xf numFmtId="8" fontId="79" fillId="0" borderId="385" xfId="0" applyNumberFormat="1" applyFont="1" applyBorder="1" applyAlignment="1">
      <alignment horizontal="center" vertical="center"/>
    </xf>
    <xf numFmtId="8" fontId="79"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6" fillId="15" borderId="18" xfId="10" applyNumberFormat="1" applyFont="1" applyFill="1" applyBorder="1" applyAlignment="1" applyProtection="1">
      <alignment horizontal="right" vertical="center" wrapText="1"/>
      <protection locked="0"/>
    </xf>
    <xf numFmtId="219" fontId="76"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6" fillId="15" borderId="18" xfId="11" applyNumberFormat="1" applyFont="1" applyFill="1" applyBorder="1" applyAlignment="1" applyProtection="1">
      <alignment horizontal="right" vertical="center" wrapText="1"/>
      <protection locked="0"/>
    </xf>
    <xf numFmtId="194" fontId="76"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85" xfId="1" applyFont="1" applyFill="1" applyBorder="1" applyAlignment="1" applyProtection="1">
      <alignment vertical="center" wrapText="1"/>
      <protection locked="0"/>
    </xf>
    <xf numFmtId="1" fontId="27" fillId="15" borderId="385" xfId="1" applyNumberFormat="1" applyFont="1" applyFill="1" applyBorder="1" applyAlignment="1" applyProtection="1">
      <alignment vertical="center" wrapText="1"/>
      <protection locked="0"/>
    </xf>
    <xf numFmtId="194" fontId="76" fillId="15" borderId="385" xfId="10" applyNumberFormat="1" applyFont="1" applyFill="1" applyBorder="1" applyAlignment="1" applyProtection="1">
      <alignment horizontal="right" vertical="center" wrapText="1"/>
      <protection locked="0"/>
    </xf>
    <xf numFmtId="219" fontId="76" fillId="15" borderId="385" xfId="11" applyNumberFormat="1" applyFont="1" applyFill="1" applyBorder="1" applyAlignment="1" applyProtection="1">
      <alignment horizontal="right" vertical="center" wrapText="1"/>
      <protection locked="0"/>
    </xf>
    <xf numFmtId="194" fontId="27" fillId="15" borderId="385" xfId="1" applyNumberFormat="1" applyFont="1" applyFill="1" applyBorder="1" applyAlignment="1" applyProtection="1">
      <alignment vertical="center" wrapText="1"/>
      <protection locked="0"/>
    </xf>
    <xf numFmtId="194" fontId="76" fillId="15" borderId="385" xfId="11" applyNumberFormat="1" applyFont="1" applyFill="1" applyBorder="1" applyAlignment="1" applyProtection="1">
      <alignment horizontal="right" vertical="center" wrapText="1"/>
      <protection locked="0"/>
    </xf>
    <xf numFmtId="194" fontId="76" fillId="15" borderId="385" xfId="0" applyNumberFormat="1" applyFont="1" applyFill="1" applyBorder="1" applyAlignment="1" applyProtection="1">
      <alignment horizontal="right" vertical="center" wrapText="1"/>
      <protection locked="0"/>
    </xf>
    <xf numFmtId="217" fontId="27" fillId="15" borderId="385"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6" fillId="15" borderId="20" xfId="10" applyNumberFormat="1" applyFont="1" applyFill="1" applyBorder="1" applyAlignment="1" applyProtection="1">
      <alignment horizontal="right" vertical="center" wrapText="1"/>
      <protection locked="0"/>
    </xf>
    <xf numFmtId="219" fontId="76"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6" fillId="15" borderId="20" xfId="11" applyNumberFormat="1" applyFont="1" applyFill="1" applyBorder="1" applyAlignment="1" applyProtection="1">
      <alignment horizontal="right" vertical="center" wrapText="1"/>
      <protection locked="0"/>
    </xf>
    <xf numFmtId="194" fontId="76"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6"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90" fontId="6" fillId="15" borderId="74" xfId="1" applyNumberFormat="1" applyFont="1" applyFill="1" applyBorder="1" applyAlignment="1" applyProtection="1">
      <alignment vertical="center" wrapText="1"/>
      <protection locked="0"/>
    </xf>
    <xf numFmtId="190" fontId="6" fillId="15" borderId="72" xfId="1" applyNumberFormat="1" applyFont="1" applyFill="1" applyBorder="1" applyAlignment="1" applyProtection="1">
      <alignment vertical="center" wrapText="1"/>
      <protection locked="0"/>
    </xf>
    <xf numFmtId="8" fontId="81" fillId="0" borderId="385" xfId="0" applyNumberFormat="1" applyFont="1" applyBorder="1" applyProtection="1">
      <protection locked="0"/>
    </xf>
    <xf numFmtId="0" fontId="80" fillId="0" borderId="385"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1" fillId="0" borderId="18" xfId="0" applyNumberFormat="1" applyFont="1" applyBorder="1" applyProtection="1">
      <protection locked="0"/>
    </xf>
    <xf numFmtId="0" fontId="80" fillId="0" borderId="18" xfId="0" applyFont="1" applyBorder="1" applyAlignment="1" applyProtection="1">
      <alignment horizontal="center"/>
      <protection locked="0"/>
    </xf>
    <xf numFmtId="8" fontId="81" fillId="0" borderId="74" xfId="0" applyNumberFormat="1" applyFont="1" applyBorder="1" applyAlignment="1" applyProtection="1">
      <alignment horizontal="center"/>
      <protection locked="0"/>
    </xf>
    <xf numFmtId="8" fontId="81" fillId="0" borderId="72" xfId="0" applyNumberFormat="1" applyFont="1" applyBorder="1" applyAlignment="1" applyProtection="1">
      <alignment horizontal="center"/>
      <protection locked="0"/>
    </xf>
    <xf numFmtId="217" fontId="5" fillId="15" borderId="18" xfId="1" applyNumberFormat="1" applyFont="1" applyFill="1" applyBorder="1" applyAlignment="1" applyProtection="1">
      <alignment horizontal="center" vertical="center" wrapText="1"/>
      <protection locked="0"/>
    </xf>
    <xf numFmtId="2" fontId="5" fillId="15" borderId="385" xfId="10" applyNumberFormat="1" applyFont="1" applyFill="1" applyBorder="1" applyAlignment="1" applyProtection="1">
      <alignment horizontal="center" vertical="center" wrapText="1"/>
      <protection locked="0"/>
    </xf>
    <xf numFmtId="217" fontId="5" fillId="15" borderId="385" xfId="1" applyNumberFormat="1" applyFont="1" applyFill="1" applyBorder="1" applyAlignment="1" applyProtection="1">
      <alignment horizontal="center" vertical="center" wrapText="1"/>
      <protection locked="0"/>
    </xf>
    <xf numFmtId="0" fontId="5" fillId="15" borderId="74" xfId="1" applyFont="1" applyFill="1" applyBorder="1" applyAlignment="1" applyProtection="1">
      <alignment horizontal="center" vertical="center" wrapText="1"/>
      <protection locked="0"/>
    </xf>
    <xf numFmtId="0" fontId="5" fillId="15" borderId="72" xfId="1" applyFont="1" applyFill="1" applyBorder="1" applyAlignment="1" applyProtection="1">
      <alignment horizontal="center" vertical="center" wrapText="1"/>
      <protection locked="0"/>
    </xf>
    <xf numFmtId="217" fontId="5" fillId="15" borderId="20" xfId="1" applyNumberFormat="1" applyFont="1" applyFill="1" applyBorder="1" applyAlignment="1" applyProtection="1">
      <alignment horizontal="center" vertical="center" wrapText="1"/>
      <protection locked="0"/>
    </xf>
    <xf numFmtId="0" fontId="5"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5"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85" xfId="0" applyNumberFormat="1" applyFont="1" applyBorder="1" applyAlignment="1" applyProtection="1">
      <alignment horizontal="center"/>
      <protection locked="0"/>
    </xf>
    <xf numFmtId="1" fontId="27" fillId="15" borderId="385" xfId="10" applyNumberFormat="1" applyFont="1" applyFill="1" applyBorder="1" applyAlignment="1" applyProtection="1">
      <alignment vertical="center" wrapText="1"/>
      <protection locked="0"/>
    </xf>
    <xf numFmtId="0" fontId="76" fillId="15" borderId="18" xfId="0" applyFont="1" applyFill="1" applyBorder="1" applyAlignment="1" applyProtection="1">
      <alignment horizontal="center"/>
      <protection locked="0"/>
    </xf>
    <xf numFmtId="166" fontId="76" fillId="15" borderId="74" xfId="11" applyFont="1" applyFill="1" applyBorder="1" applyAlignment="1" applyProtection="1">
      <alignment horizontal="center"/>
      <protection locked="0"/>
    </xf>
    <xf numFmtId="0" fontId="76" fillId="15" borderId="385" xfId="0" applyFont="1" applyFill="1" applyBorder="1" applyAlignment="1" applyProtection="1">
      <alignment horizontal="center"/>
      <protection locked="0"/>
    </xf>
    <xf numFmtId="166" fontId="76" fillId="15" borderId="72" xfId="11" applyFont="1" applyFill="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0" fontId="5" fillId="15" borderId="390"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horizontal="center" vertical="center" wrapText="1"/>
      <protection locked="0"/>
    </xf>
    <xf numFmtId="1" fontId="5" fillId="15" borderId="28" xfId="10" applyNumberFormat="1" applyFont="1" applyFill="1" applyBorder="1" applyAlignment="1" applyProtection="1">
      <alignment horizontal="center" vertical="center" wrapText="1"/>
      <protection locked="0"/>
    </xf>
    <xf numFmtId="217" fontId="5" fillId="15" borderId="28" xfId="10"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horizontal="center" vertical="center" wrapText="1"/>
      <protection locked="0"/>
    </xf>
    <xf numFmtId="0" fontId="5" fillId="15" borderId="36" xfId="10" applyNumberFormat="1" applyFont="1" applyFill="1" applyBorder="1" applyAlignment="1" applyProtection="1">
      <alignment horizontal="center" vertical="center" wrapText="1"/>
      <protection locked="0"/>
    </xf>
    <xf numFmtId="2" fontId="5" fillId="15" borderId="74" xfId="1" applyNumberFormat="1" applyFont="1" applyFill="1" applyBorder="1" applyAlignment="1" applyProtection="1">
      <alignment horizontal="center" vertical="center" wrapText="1"/>
      <protection locked="0"/>
    </xf>
    <xf numFmtId="2" fontId="5" fillId="15" borderId="72" xfId="10" applyNumberFormat="1" applyFont="1" applyFill="1" applyBorder="1" applyAlignment="1" applyProtection="1">
      <alignment horizontal="center" vertical="center" wrapText="1"/>
      <protection locked="0"/>
    </xf>
    <xf numFmtId="2" fontId="5" fillId="15" borderId="93" xfId="10" applyNumberFormat="1" applyFont="1" applyFill="1" applyBorder="1" applyAlignment="1" applyProtection="1">
      <alignment horizontal="center" vertical="center" wrapText="1"/>
      <protection locked="0"/>
    </xf>
    <xf numFmtId="0" fontId="9" fillId="15" borderId="18" xfId="1" applyFont="1" applyFill="1" applyBorder="1" applyAlignment="1" applyProtection="1">
      <alignment horizontal="center" vertical="center" wrapText="1"/>
      <protection locked="0"/>
    </xf>
    <xf numFmtId="0" fontId="9" fillId="15" borderId="20" xfId="10" applyNumberFormat="1" applyFont="1" applyFill="1" applyBorder="1" applyAlignment="1" applyProtection="1">
      <alignment horizontal="center" vertical="center" wrapText="1"/>
      <protection locked="0"/>
    </xf>
    <xf numFmtId="0" fontId="84" fillId="0" borderId="18" xfId="0" applyFont="1" applyBorder="1" applyProtection="1">
      <protection locked="0"/>
    </xf>
    <xf numFmtId="190" fontId="5" fillId="15" borderId="18" xfId="11" applyNumberFormat="1" applyFont="1" applyFill="1" applyBorder="1" applyAlignment="1" applyProtection="1">
      <alignment horizontal="center" vertical="center" wrapText="1"/>
      <protection locked="0"/>
    </xf>
    <xf numFmtId="2" fontId="84" fillId="0" borderId="18" xfId="0" applyNumberFormat="1" applyFont="1" applyBorder="1" applyAlignment="1" applyProtection="1">
      <alignment horizontal="center"/>
      <protection locked="0"/>
    </xf>
    <xf numFmtId="8" fontId="84" fillId="0" borderId="18" xfId="0" applyNumberFormat="1" applyFont="1" applyBorder="1" applyAlignment="1" applyProtection="1">
      <alignment horizontal="center"/>
      <protection locked="0"/>
    </xf>
    <xf numFmtId="0" fontId="84" fillId="0" borderId="18" xfId="0" applyFont="1" applyBorder="1" applyAlignment="1" applyProtection="1">
      <alignment horizontal="center"/>
      <protection locked="0"/>
    </xf>
    <xf numFmtId="0" fontId="84" fillId="15" borderId="18" xfId="10" applyNumberFormat="1" applyFont="1" applyFill="1" applyBorder="1" applyAlignment="1" applyProtection="1">
      <alignment vertical="center" wrapText="1"/>
      <protection locked="0"/>
    </xf>
    <xf numFmtId="8" fontId="84" fillId="0" borderId="74" xfId="0" applyNumberFormat="1" applyFont="1" applyBorder="1" applyAlignment="1" applyProtection="1">
      <alignment horizontal="center"/>
      <protection locked="0"/>
    </xf>
    <xf numFmtId="0" fontId="84" fillId="0" borderId="385" xfId="0" applyFont="1" applyBorder="1" applyProtection="1">
      <protection locked="0"/>
    </xf>
    <xf numFmtId="190" fontId="5" fillId="15" borderId="385" xfId="11" applyNumberFormat="1" applyFont="1" applyFill="1" applyBorder="1" applyAlignment="1" applyProtection="1">
      <alignment horizontal="center" vertical="center" wrapText="1"/>
      <protection locked="0"/>
    </xf>
    <xf numFmtId="2" fontId="84" fillId="0" borderId="385" xfId="0" applyNumberFormat="1" applyFont="1" applyBorder="1" applyAlignment="1" applyProtection="1">
      <alignment horizontal="center"/>
      <protection locked="0"/>
    </xf>
    <xf numFmtId="8" fontId="84" fillId="0" borderId="385" xfId="0" applyNumberFormat="1" applyFont="1" applyBorder="1" applyAlignment="1" applyProtection="1">
      <alignment horizontal="center"/>
      <protection locked="0"/>
    </xf>
    <xf numFmtId="0" fontId="84" fillId="0" borderId="385" xfId="0" applyFont="1" applyBorder="1" applyAlignment="1" applyProtection="1">
      <alignment horizontal="center"/>
      <protection locked="0"/>
    </xf>
    <xf numFmtId="0" fontId="84" fillId="15" borderId="385" xfId="10" applyNumberFormat="1" applyFont="1" applyFill="1" applyBorder="1" applyAlignment="1" applyProtection="1">
      <alignment vertical="center" wrapText="1"/>
      <protection locked="0"/>
    </xf>
    <xf numFmtId="8" fontId="84" fillId="0" borderId="72" xfId="0" applyNumberFormat="1" applyFont="1" applyBorder="1" applyAlignment="1" applyProtection="1">
      <alignment horizontal="center"/>
      <protection locked="0"/>
    </xf>
    <xf numFmtId="0" fontId="82" fillId="0" borderId="385" xfId="0" applyFont="1" applyBorder="1" applyProtection="1">
      <protection locked="0"/>
    </xf>
    <xf numFmtId="0" fontId="82" fillId="0" borderId="385" xfId="0" applyFont="1" applyBorder="1" applyAlignment="1" applyProtection="1">
      <alignment horizontal="center"/>
      <protection locked="0"/>
    </xf>
    <xf numFmtId="0" fontId="5" fillId="15" borderId="18" xfId="1" applyFont="1" applyFill="1" applyBorder="1" applyAlignment="1" applyProtection="1">
      <alignment horizontal="left" vertical="center" wrapText="1"/>
      <protection locked="0"/>
    </xf>
    <xf numFmtId="0" fontId="5" fillId="15" borderId="385" xfId="1" applyFont="1" applyFill="1" applyBorder="1" applyAlignment="1" applyProtection="1">
      <alignment horizontal="left" vertical="center" wrapText="1"/>
      <protection locked="0"/>
    </xf>
    <xf numFmtId="194" fontId="5" fillId="15" borderId="28" xfId="1" applyNumberFormat="1" applyFont="1" applyFill="1" applyBorder="1" applyAlignment="1" applyProtection="1">
      <alignment horizontal="center" vertical="center" wrapText="1"/>
      <protection locked="0"/>
    </xf>
    <xf numFmtId="1" fontId="5" fillId="15" borderId="28" xfId="1" applyNumberFormat="1" applyFont="1" applyFill="1" applyBorder="1" applyAlignment="1" applyProtection="1">
      <alignment horizontal="center" vertical="center" wrapText="1"/>
      <protection locked="0"/>
    </xf>
    <xf numFmtId="185" fontId="5" fillId="15" borderId="28" xfId="10" applyNumberFormat="1" applyFont="1" applyFill="1" applyBorder="1" applyAlignment="1" applyProtection="1">
      <alignment horizontal="center" vertical="center" wrapText="1"/>
      <protection locked="0"/>
    </xf>
    <xf numFmtId="185" fontId="5" fillId="15" borderId="36" xfId="10" applyNumberFormat="1" applyFont="1" applyFill="1" applyBorder="1" applyAlignment="1" applyProtection="1">
      <alignment horizontal="center" vertical="center" wrapText="1"/>
      <protection locked="0"/>
    </xf>
    <xf numFmtId="174" fontId="6" fillId="15" borderId="385" xfId="5" applyNumberFormat="1" applyFont="1" applyFill="1" applyBorder="1" applyAlignment="1">
      <alignment horizontal="center" vertical="center" wrapText="1"/>
    </xf>
    <xf numFmtId="166" fontId="7" fillId="15" borderId="247" xfId="16" applyNumberFormat="1" applyFill="1" applyBorder="1" applyAlignment="1">
      <alignment horizontal="right"/>
    </xf>
    <xf numFmtId="183" fontId="5" fillId="2" borderId="385" xfId="60" applyNumberFormat="1" applyFill="1" applyBorder="1"/>
    <xf numFmtId="183" fontId="5" fillId="2" borderId="246" xfId="60" applyNumberFormat="1" applyFill="1" applyBorder="1"/>
    <xf numFmtId="183" fontId="5" fillId="2" borderId="246" xfId="60" applyNumberFormat="1" applyFill="1" applyBorder="1" applyAlignment="1">
      <alignment horizontal="right"/>
    </xf>
    <xf numFmtId="0" fontId="5" fillId="0" borderId="57" xfId="0" applyFont="1" applyBorder="1" applyAlignment="1">
      <alignmen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horizontal="center" vertical="center" wrapText="1"/>
      <protection locked="0"/>
    </xf>
    <xf numFmtId="201" fontId="9" fillId="15" borderId="28" xfId="13" applyNumberFormat="1" applyFont="1" applyFill="1" applyBorder="1" applyAlignment="1" applyProtection="1">
      <alignment horizontal="center" vertical="center"/>
      <protection locked="0"/>
    </xf>
    <xf numFmtId="194" fontId="5" fillId="15" borderId="28" xfId="73" applyNumberFormat="1" applyFont="1" applyFill="1" applyBorder="1" applyAlignment="1" applyProtection="1">
      <alignment vertical="center" wrapText="1"/>
      <protection locked="0"/>
    </xf>
    <xf numFmtId="190" fontId="5" fillId="15" borderId="28" xfId="75"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horizontal="center" vertical="center" wrapText="1"/>
      <protection locked="0"/>
    </xf>
    <xf numFmtId="202" fontId="5" fillId="15" borderId="28" xfId="78" applyNumberFormat="1" applyFont="1" applyFill="1" applyBorder="1" applyAlignment="1" applyProtection="1">
      <alignment vertical="center" wrapText="1"/>
      <protection locked="0"/>
    </xf>
    <xf numFmtId="0" fontId="5" fillId="15" borderId="28" xfId="76" applyNumberFormat="1" applyFont="1" applyFill="1" applyBorder="1" applyAlignment="1" applyProtection="1">
      <alignment horizontal="center" vertical="center" wrapText="1"/>
      <protection locked="0"/>
    </xf>
    <xf numFmtId="194" fontId="5" fillId="15" borderId="36"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190" fontId="5" fillId="15" borderId="18" xfId="75" applyNumberFormat="1" applyFont="1" applyFill="1" applyBorder="1" applyAlignment="1" applyProtection="1">
      <alignment vertical="center"/>
      <protection locked="0"/>
    </xf>
    <xf numFmtId="3" fontId="5" fillId="15" borderId="18" xfId="73" applyNumberFormat="1" applyFont="1" applyFill="1" applyBorder="1" applyAlignment="1" applyProtection="1">
      <alignment horizontal="center" vertical="center" wrapText="1"/>
      <protection locked="0"/>
    </xf>
    <xf numFmtId="202" fontId="5" fillId="15" borderId="18" xfId="84" applyNumberFormat="1" applyFont="1" applyFill="1" applyBorder="1" applyAlignment="1" applyProtection="1">
      <alignment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0" fontId="5" fillId="15" borderId="18" xfId="75" applyNumberFormat="1" applyFont="1" applyFill="1" applyBorder="1" applyAlignment="1" applyProtection="1">
      <alignment vertical="center"/>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horizontal="center" vertical="center" wrapText="1"/>
      <protection locked="0"/>
    </xf>
    <xf numFmtId="201" fontId="9" fillId="15" borderId="385" xfId="13" applyNumberFormat="1" applyFont="1" applyFill="1" applyBorder="1" applyAlignment="1" applyProtection="1">
      <alignment horizontal="center" vertical="center"/>
      <protection locked="0"/>
    </xf>
    <xf numFmtId="194" fontId="5" fillId="15" borderId="385" xfId="73"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horizontal="center" vertical="center" wrapText="1"/>
      <protection locked="0"/>
    </xf>
    <xf numFmtId="0" fontId="5" fillId="15" borderId="385" xfId="76"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horizontal="center" vertical="center" wrapText="1"/>
      <protection locked="0"/>
    </xf>
    <xf numFmtId="3" fontId="5" fillId="15" borderId="385"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vertical="center" wrapText="1"/>
      <protection locked="0"/>
    </xf>
    <xf numFmtId="190" fontId="5" fillId="15" borderId="20" xfId="75"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horizontal="center" vertical="center" wrapText="1"/>
      <protection locked="0"/>
    </xf>
    <xf numFmtId="0" fontId="5" fillId="15" borderId="20" xfId="76" applyNumberFormat="1"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horizontal="center" vertical="center" wrapText="1"/>
      <protection locked="0"/>
    </xf>
    <xf numFmtId="202" fontId="5" fillId="15" borderId="20" xfId="84" applyNumberFormat="1" applyFont="1" applyFill="1" applyBorder="1" applyAlignment="1" applyProtection="1">
      <alignment vertical="center" wrapText="1"/>
      <protection locked="0"/>
    </xf>
    <xf numFmtId="202" fontId="5" fillId="15" borderId="18" xfId="79" applyNumberFormat="1" applyFont="1" applyFill="1" applyBorder="1" applyAlignment="1" applyProtection="1">
      <alignment vertical="center" wrapText="1"/>
      <protection locked="0"/>
    </xf>
    <xf numFmtId="202" fontId="5" fillId="15" borderId="20" xfId="79" applyNumberFormat="1" applyFont="1" applyFill="1" applyBorder="1" applyAlignment="1" applyProtection="1">
      <alignment vertical="center" wrapText="1"/>
      <protection locked="0"/>
    </xf>
    <xf numFmtId="0" fontId="5" fillId="15" borderId="20" xfId="1" applyFont="1" applyFill="1" applyBorder="1" applyAlignment="1" applyProtection="1">
      <alignment horizontal="left" vertical="center" wrapText="1"/>
      <protection locked="0"/>
    </xf>
    <xf numFmtId="0" fontId="82" fillId="0" borderId="20" xfId="0" applyFont="1" applyBorder="1" applyProtection="1">
      <protection locked="0"/>
    </xf>
    <xf numFmtId="190" fontId="5" fillId="15" borderId="20" xfId="11" applyNumberFormat="1" applyFont="1" applyFill="1" applyBorder="1" applyAlignment="1" applyProtection="1">
      <alignment horizontal="center" vertical="center" wrapText="1"/>
      <protection locked="0"/>
    </xf>
    <xf numFmtId="2" fontId="84" fillId="0" borderId="20" xfId="0" applyNumberFormat="1" applyFont="1" applyBorder="1" applyAlignment="1" applyProtection="1">
      <alignment horizontal="center"/>
      <protection locked="0"/>
    </xf>
    <xf numFmtId="8" fontId="84" fillId="0" borderId="20" xfId="0" applyNumberFormat="1" applyFont="1" applyBorder="1" applyAlignment="1" applyProtection="1">
      <alignment horizontal="center"/>
      <protection locked="0"/>
    </xf>
    <xf numFmtId="0" fontId="82" fillId="0" borderId="20" xfId="0" applyFont="1" applyBorder="1" applyAlignment="1" applyProtection="1">
      <alignment horizontal="center"/>
      <protection locked="0"/>
    </xf>
    <xf numFmtId="0" fontId="84" fillId="15" borderId="20" xfId="10" applyNumberFormat="1" applyFont="1" applyFill="1" applyBorder="1" applyAlignment="1" applyProtection="1">
      <alignment vertical="center" wrapText="1"/>
      <protection locked="0"/>
    </xf>
    <xf numFmtId="8" fontId="84" fillId="0" borderId="93" xfId="0" applyNumberFormat="1" applyFont="1" applyBorder="1" applyAlignment="1" applyProtection="1">
      <alignment horizontal="center"/>
      <protection locked="0"/>
    </xf>
    <xf numFmtId="201" fontId="9" fillId="0" borderId="28" xfId="13" applyNumberFormat="1" applyFont="1" applyFill="1" applyBorder="1" applyAlignment="1" applyProtection="1">
      <alignment horizontal="center" vertical="center"/>
      <protection locked="0"/>
    </xf>
    <xf numFmtId="202" fontId="5"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6" fillId="15" borderId="20" xfId="0" applyFont="1" applyFill="1" applyBorder="1" applyAlignment="1" applyProtection="1">
      <alignment horizontal="center"/>
      <protection locked="0"/>
    </xf>
    <xf numFmtId="166" fontId="76" fillId="15" borderId="93" xfId="11" applyFont="1" applyFill="1" applyBorder="1" applyAlignment="1" applyProtection="1">
      <alignment horizontal="center"/>
      <protection locked="0"/>
    </xf>
    <xf numFmtId="8" fontId="81" fillId="0" borderId="20" xfId="0" applyNumberFormat="1" applyFont="1" applyBorder="1" applyProtection="1">
      <protection locked="0"/>
    </xf>
    <xf numFmtId="0" fontId="80" fillId="0" borderId="20" xfId="0" applyFont="1" applyBorder="1" applyAlignment="1" applyProtection="1">
      <alignment horizontal="center"/>
      <protection locked="0"/>
    </xf>
    <xf numFmtId="8" fontId="81" fillId="0" borderId="93" xfId="0" applyNumberFormat="1" applyFont="1" applyBorder="1" applyAlignment="1" applyProtection="1">
      <alignment horizontal="center"/>
      <protection locked="0"/>
    </xf>
    <xf numFmtId="0" fontId="75" fillId="0" borderId="20" xfId="0" applyFont="1" applyBorder="1" applyProtection="1">
      <protection locked="0"/>
    </xf>
    <xf numFmtId="194" fontId="6" fillId="15" borderId="20" xfId="1" applyNumberFormat="1" applyFont="1" applyFill="1" applyBorder="1" applyAlignment="1" applyProtection="1">
      <alignment vertical="center" wrapText="1"/>
      <protection locked="0"/>
    </xf>
    <xf numFmtId="1" fontId="6" fillId="15" borderId="20" xfId="1" applyNumberFormat="1" applyFont="1" applyFill="1" applyBorder="1" applyAlignment="1" applyProtection="1">
      <alignment vertical="center" wrapText="1"/>
      <protection locked="0"/>
    </xf>
    <xf numFmtId="185" fontId="6" fillId="15" borderId="20" xfId="10" applyNumberFormat="1" applyFont="1" applyFill="1" applyBorder="1" applyAlignment="1" applyProtection="1">
      <alignment vertical="center" wrapText="1"/>
      <protection locked="0"/>
    </xf>
    <xf numFmtId="3" fontId="6" fillId="15" borderId="20" xfId="1" applyNumberFormat="1" applyFont="1" applyFill="1" applyBorder="1" applyAlignment="1" applyProtection="1">
      <alignment vertical="center" wrapText="1"/>
      <protection locked="0"/>
    </xf>
    <xf numFmtId="1" fontId="6" fillId="15" borderId="20" xfId="10" applyNumberFormat="1" applyFont="1" applyFill="1" applyBorder="1" applyAlignment="1" applyProtection="1">
      <alignment vertical="center" wrapText="1"/>
      <protection locked="0"/>
    </xf>
    <xf numFmtId="217" fontId="6" fillId="15" borderId="20" xfId="10"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vertical="center" wrapText="1"/>
      <protection locked="0"/>
    </xf>
    <xf numFmtId="190" fontId="6" fillId="15" borderId="93" xfId="1" applyNumberFormat="1" applyFont="1" applyFill="1" applyBorder="1" applyAlignment="1" applyProtection="1">
      <alignment vertical="center" wrapText="1"/>
      <protection locked="0"/>
    </xf>
    <xf numFmtId="0" fontId="5" fillId="15" borderId="479" xfId="1" applyFont="1" applyFill="1" applyBorder="1" applyAlignment="1" applyProtection="1">
      <alignment vertical="center" wrapText="1"/>
      <protection locked="0"/>
    </xf>
    <xf numFmtId="190" fontId="5" fillId="15" borderId="479" xfId="1" applyNumberFormat="1" applyFont="1" applyFill="1" applyBorder="1" applyAlignment="1" applyProtection="1">
      <alignment vertical="center" wrapText="1"/>
      <protection locked="0"/>
    </xf>
    <xf numFmtId="194" fontId="5" fillId="15" borderId="479" xfId="1" applyNumberFormat="1" applyFont="1" applyFill="1" applyBorder="1" applyAlignment="1" applyProtection="1">
      <alignment horizontal="center" vertical="center" wrapText="1"/>
      <protection locked="0"/>
    </xf>
    <xf numFmtId="201" fontId="9" fillId="0" borderId="479" xfId="13" applyNumberFormat="1" applyFont="1" applyFill="1" applyBorder="1" applyAlignment="1" applyProtection="1">
      <alignment horizontal="center" vertical="center"/>
      <protection locked="0"/>
    </xf>
    <xf numFmtId="194" fontId="5" fillId="15" borderId="479" xfId="1" applyNumberFormat="1" applyFont="1" applyFill="1" applyBorder="1" applyAlignment="1" applyProtection="1">
      <alignment vertical="center" wrapText="1"/>
      <protection locked="0"/>
    </xf>
    <xf numFmtId="190" fontId="5" fillId="15" borderId="479" xfId="0" applyNumberFormat="1" applyFont="1" applyFill="1" applyBorder="1" applyAlignment="1" applyProtection="1">
      <alignment vertical="center"/>
      <protection locked="0"/>
    </xf>
    <xf numFmtId="3" fontId="5" fillId="15" borderId="479" xfId="1" applyNumberFormat="1" applyFont="1" applyFill="1" applyBorder="1" applyAlignment="1" applyProtection="1">
      <alignment horizontal="center" vertical="center" wrapText="1"/>
      <protection locked="0"/>
    </xf>
    <xf numFmtId="202" fontId="5" fillId="15" borderId="479" xfId="11" applyNumberFormat="1" applyFont="1" applyFill="1" applyBorder="1" applyAlignment="1" applyProtection="1">
      <alignment vertical="center" wrapText="1"/>
      <protection locked="0"/>
    </xf>
    <xf numFmtId="0" fontId="5" fillId="15" borderId="479"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5" fillId="15" borderId="20" xfId="1" applyNumberFormat="1" applyFont="1" applyFill="1" applyBorder="1" applyAlignment="1" applyProtection="1">
      <alignment vertical="center" wrapText="1"/>
      <protection locked="0"/>
    </xf>
    <xf numFmtId="166" fontId="5" fillId="15" borderId="20" xfId="11" applyFont="1" applyFill="1" applyBorder="1" applyAlignment="1" applyProtection="1">
      <alignment horizontal="center" vertical="center" wrapText="1"/>
      <protection locked="0"/>
    </xf>
    <xf numFmtId="194" fontId="6" fillId="15" borderId="93" xfId="1"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horizontal="right" vertical="center" wrapText="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horizontal="right" vertical="center" wrapText="1"/>
      <protection locked="0"/>
    </xf>
    <xf numFmtId="0" fontId="5" fillId="15" borderId="20" xfId="10" applyNumberFormat="1" applyFont="1" applyFill="1" applyBorder="1" applyAlignment="1" applyProtection="1">
      <alignment horizontal="right" vertical="center" wrapText="1"/>
      <protection locked="0"/>
    </xf>
    <xf numFmtId="194" fontId="5" fillId="15" borderId="93" xfId="1" applyNumberFormat="1" applyFont="1" applyFill="1" applyBorder="1" applyAlignment="1" applyProtection="1">
      <alignment vertical="center" wrapText="1"/>
      <protection locked="0"/>
    </xf>
    <xf numFmtId="190" fontId="5" fillId="0" borderId="28" xfId="0" applyNumberFormat="1" applyFont="1" applyFill="1" applyBorder="1" applyAlignment="1" applyProtection="1">
      <alignment vertical="center"/>
      <protection locked="0"/>
    </xf>
    <xf numFmtId="194" fontId="5" fillId="0" borderId="28" xfId="1" applyNumberFormat="1" applyFont="1" applyFill="1" applyBorder="1" applyAlignment="1" applyProtection="1">
      <alignment vertical="center" wrapText="1"/>
      <protection locked="0"/>
    </xf>
    <xf numFmtId="3" fontId="5" fillId="0" borderId="28" xfId="1" applyNumberFormat="1" applyFont="1" applyFill="1" applyBorder="1" applyAlignment="1" applyProtection="1">
      <alignment vertical="center" wrapText="1"/>
      <protection locked="0"/>
    </xf>
    <xf numFmtId="200" fontId="5" fillId="0" borderId="28" xfId="1" applyNumberFormat="1" applyFont="1" applyFill="1" applyBorder="1" applyAlignment="1" applyProtection="1">
      <alignment vertical="center" wrapText="1"/>
      <protection locked="0"/>
    </xf>
    <xf numFmtId="0" fontId="5" fillId="15" borderId="18" xfId="10" applyNumberFormat="1" applyFont="1" applyFill="1" applyBorder="1" applyAlignment="1" applyProtection="1">
      <alignment horizontal="right" vertical="center" wrapText="1"/>
      <protection locked="0"/>
    </xf>
    <xf numFmtId="6" fontId="5" fillId="15" borderId="28" xfId="1" applyNumberFormat="1" applyFont="1" applyFill="1" applyBorder="1" applyAlignment="1" applyProtection="1">
      <alignment vertical="center" wrapText="1"/>
      <protection locked="0"/>
    </xf>
    <xf numFmtId="200" fontId="5" fillId="15" borderId="28" xfId="1" applyNumberFormat="1" applyFont="1" applyFill="1" applyBorder="1" applyAlignment="1" applyProtection="1">
      <alignment vertical="center" wrapText="1"/>
      <protection locked="0"/>
    </xf>
    <xf numFmtId="0"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protection locked="0"/>
    </xf>
    <xf numFmtId="0" fontId="5" fillId="15" borderId="27" xfId="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horizontal="center" vertical="center" wrapText="1"/>
      <protection locked="0"/>
    </xf>
    <xf numFmtId="0" fontId="64" fillId="15" borderId="388"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5"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5"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5" fillId="15" borderId="385" xfId="73" applyNumberFormat="1" applyFont="1" applyFill="1" applyBorder="1" applyAlignment="1" applyProtection="1">
      <alignment horizontal="center" vertical="center" wrapText="1"/>
      <protection locked="0"/>
    </xf>
    <xf numFmtId="1" fontId="5" fillId="15" borderId="385" xfId="73" applyNumberFormat="1" applyFont="1" applyFill="1" applyBorder="1" applyAlignment="1" applyProtection="1">
      <alignment horizontal="center" vertical="center" wrapText="1"/>
      <protection locked="0"/>
    </xf>
    <xf numFmtId="1" fontId="5" fillId="15" borderId="0" xfId="73" applyNumberFormat="1" applyFont="1" applyFill="1" applyBorder="1" applyAlignment="1" applyProtection="1">
      <alignment horizontal="center" vertical="center" wrapText="1"/>
      <protection locked="0"/>
    </xf>
    <xf numFmtId="194" fontId="5" fillId="15" borderId="0" xfId="73" applyNumberFormat="1" applyFont="1" applyFill="1" applyBorder="1" applyAlignment="1" applyProtection="1">
      <alignment horizontal="center" vertical="center" wrapText="1"/>
      <protection locked="0"/>
    </xf>
    <xf numFmtId="194" fontId="5" fillId="15" borderId="102"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5" fillId="15" borderId="74"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1"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horizontal="center" vertical="center" wrapText="1"/>
      <protection locked="0"/>
    </xf>
    <xf numFmtId="0" fontId="5" fillId="15" borderId="93" xfId="73" applyNumberFormat="1" applyFont="1" applyFill="1" applyBorder="1" applyAlignment="1" applyProtection="1">
      <alignment horizontal="center" vertical="center" wrapText="1"/>
      <protection locked="0"/>
    </xf>
    <xf numFmtId="0" fontId="9" fillId="15" borderId="102" xfId="73" applyNumberFormat="1" applyFont="1" applyFill="1" applyBorder="1" applyAlignment="1" applyProtection="1">
      <alignment horizontal="center" vertical="center" wrapText="1"/>
      <protection locked="0"/>
    </xf>
    <xf numFmtId="1" fontId="9" fillId="15" borderId="102" xfId="73" applyNumberFormat="1" applyFont="1" applyFill="1" applyBorder="1" applyAlignment="1" applyProtection="1">
      <alignment horizontal="center" vertical="center" wrapText="1"/>
      <protection locked="0"/>
    </xf>
    <xf numFmtId="194" fontId="9" fillId="15" borderId="102" xfId="73" applyNumberFormat="1" applyFont="1" applyFill="1" applyBorder="1" applyAlignment="1" applyProtection="1">
      <alignment horizontal="center" vertical="center" wrapText="1"/>
      <protection locked="0"/>
    </xf>
    <xf numFmtId="0" fontId="5" fillId="15" borderId="454" xfId="73" applyNumberFormat="1" applyFont="1" applyFill="1" applyBorder="1" applyAlignment="1" applyProtection="1">
      <alignment horizontal="center" vertical="center" wrapText="1"/>
      <protection locked="0"/>
    </xf>
    <xf numFmtId="194" fontId="5" fillId="15" borderId="454" xfId="73" applyNumberFormat="1" applyFont="1" applyFill="1" applyBorder="1" applyAlignment="1" applyProtection="1">
      <alignment horizontal="center" vertical="center" wrapText="1"/>
      <protection locked="0"/>
    </xf>
    <xf numFmtId="1" fontId="5" fillId="15" borderId="454" xfId="73" applyNumberFormat="1" applyFont="1" applyFill="1" applyBorder="1" applyAlignment="1" applyProtection="1">
      <alignment horizontal="center" vertical="center" wrapText="1"/>
      <protection locked="0"/>
    </xf>
    <xf numFmtId="1" fontId="5" fillId="15" borderId="2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102" xfId="73" applyNumberFormat="1" applyFont="1" applyFill="1" applyBorder="1" applyAlignment="1" applyProtection="1">
      <alignment horizontal="center" vertical="center" wrapText="1"/>
      <protection locked="0"/>
    </xf>
    <xf numFmtId="1" fontId="5"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90" fontId="6" fillId="15" borderId="18" xfId="73" applyNumberFormat="1" applyFont="1" applyFill="1" applyBorder="1" applyAlignment="1" applyProtection="1">
      <alignment vertical="center" wrapText="1"/>
      <protection locked="0"/>
    </xf>
    <xf numFmtId="0" fontId="5" fillId="0" borderId="18" xfId="73" applyFont="1" applyFill="1" applyBorder="1" applyAlignment="1" applyProtection="1">
      <alignment vertical="center" wrapText="1"/>
      <protection locked="0"/>
    </xf>
    <xf numFmtId="4" fontId="5" fillId="0" borderId="18" xfId="73" applyNumberFormat="1" applyFont="1" applyFill="1" applyBorder="1" applyAlignment="1" applyProtection="1">
      <alignment vertical="center" wrapText="1"/>
      <protection locked="0"/>
    </xf>
    <xf numFmtId="3" fontId="5" fillId="0" borderId="18" xfId="73" applyNumberFormat="1" applyFont="1" applyFill="1" applyBorder="1" applyAlignment="1" applyProtection="1">
      <alignment vertical="center" wrapText="1"/>
      <protection locked="0"/>
    </xf>
    <xf numFmtId="4" fontId="5" fillId="15" borderId="18" xfId="73" applyNumberFormat="1" applyFont="1" applyFill="1" applyBorder="1" applyAlignment="1" applyProtection="1">
      <alignment horizontal="center" vertical="center" wrapText="1"/>
      <protection locked="0"/>
    </xf>
    <xf numFmtId="1" fontId="5" fillId="0" borderId="18" xfId="76" applyNumberFormat="1" applyFont="1" applyFill="1" applyBorder="1" applyAlignment="1" applyProtection="1">
      <alignment vertical="center" wrapText="1"/>
      <protection locked="0"/>
    </xf>
    <xf numFmtId="217" fontId="5" fillId="0" borderId="18" xfId="76" applyNumberFormat="1" applyFont="1" applyFill="1" applyBorder="1" applyAlignment="1" applyProtection="1">
      <alignment vertical="center" wrapText="1"/>
      <protection locked="0"/>
    </xf>
    <xf numFmtId="190"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0" fontId="5" fillId="0" borderId="385" xfId="73" applyFont="1" applyFill="1" applyBorder="1" applyAlignment="1" applyProtection="1">
      <alignment vertical="center" wrapText="1"/>
      <protection locked="0"/>
    </xf>
    <xf numFmtId="4" fontId="5" fillId="0" borderId="385" xfId="73" applyNumberFormat="1" applyFont="1" applyFill="1" applyBorder="1" applyAlignment="1" applyProtection="1">
      <alignment vertical="center" wrapText="1"/>
      <protection locked="0"/>
    </xf>
    <xf numFmtId="3" fontId="5" fillId="0" borderId="385" xfId="73" applyNumberFormat="1" applyFont="1" applyFill="1" applyBorder="1" applyAlignment="1" applyProtection="1">
      <alignment vertical="center" wrapText="1"/>
      <protection locked="0"/>
    </xf>
    <xf numFmtId="4" fontId="5" fillId="15" borderId="385" xfId="73" applyNumberFormat="1" applyFont="1" applyFill="1" applyBorder="1" applyAlignment="1" applyProtection="1">
      <alignment horizontal="center" vertical="center" wrapText="1"/>
      <protection locked="0"/>
    </xf>
    <xf numFmtId="1" fontId="5" fillId="0" borderId="385" xfId="76" applyNumberFormat="1" applyFont="1" applyFill="1" applyBorder="1" applyAlignment="1" applyProtection="1">
      <alignment vertical="center" wrapText="1"/>
      <protection locked="0"/>
    </xf>
    <xf numFmtId="217" fontId="5" fillId="0" borderId="385" xfId="76" applyNumberFormat="1" applyFont="1" applyFill="1" applyBorder="1" applyAlignment="1" applyProtection="1">
      <alignment vertical="center" wrapText="1"/>
      <protection locked="0"/>
    </xf>
    <xf numFmtId="0" fontId="6" fillId="15" borderId="72" xfId="73" applyFont="1" applyFill="1" applyBorder="1" applyAlignment="1" applyProtection="1">
      <alignment vertical="center" wrapText="1"/>
      <protection locked="0"/>
    </xf>
    <xf numFmtId="0" fontId="5" fillId="0" borderId="20" xfId="73" applyFont="1" applyFill="1" applyBorder="1" applyAlignment="1" applyProtection="1">
      <alignment vertical="center" wrapText="1"/>
      <protection locked="0"/>
    </xf>
    <xf numFmtId="4" fontId="5" fillId="0" borderId="20" xfId="73" applyNumberFormat="1" applyFont="1" applyFill="1" applyBorder="1" applyAlignment="1" applyProtection="1">
      <alignment vertical="center" wrapText="1"/>
      <protection locked="0"/>
    </xf>
    <xf numFmtId="3" fontId="5" fillId="0" borderId="20" xfId="73" applyNumberFormat="1" applyFont="1" applyFill="1" applyBorder="1" applyAlignment="1" applyProtection="1">
      <alignment vertical="center" wrapText="1"/>
      <protection locked="0"/>
    </xf>
    <xf numFmtId="4" fontId="5" fillId="15" borderId="20" xfId="73" applyNumberFormat="1" applyFont="1" applyFill="1" applyBorder="1" applyAlignment="1" applyProtection="1">
      <alignment horizontal="center" vertical="center" wrapText="1"/>
      <protection locked="0"/>
    </xf>
    <xf numFmtId="1" fontId="5" fillId="0" borderId="20" xfId="76" applyNumberFormat="1" applyFont="1" applyFill="1" applyBorder="1" applyAlignment="1" applyProtection="1">
      <alignment vertical="center" wrapText="1"/>
      <protection locked="0"/>
    </xf>
    <xf numFmtId="217" fontId="5" fillId="0" borderId="20" xfId="76" applyNumberFormat="1" applyFont="1" applyFill="1" applyBorder="1" applyAlignment="1" applyProtection="1">
      <alignment vertical="center" wrapText="1"/>
      <protection locked="0"/>
    </xf>
    <xf numFmtId="0" fontId="6" fillId="15" borderId="93" xfId="73" applyFont="1" applyFill="1" applyBorder="1" applyAlignment="1" applyProtection="1">
      <alignment vertical="center" wrapText="1"/>
      <protection locked="0"/>
    </xf>
    <xf numFmtId="0" fontId="5" fillId="15" borderId="18" xfId="73" applyFont="1" applyFill="1" applyBorder="1" applyAlignment="1" applyProtection="1">
      <alignment horizontal="center" vertical="center" wrapText="1"/>
      <protection locked="0"/>
    </xf>
    <xf numFmtId="190" fontId="5" fillId="15" borderId="74" xfId="73" applyNumberFormat="1" applyFont="1" applyFill="1" applyBorder="1" applyAlignment="1" applyProtection="1">
      <alignment vertical="center" wrapText="1"/>
      <protection locked="0"/>
    </xf>
    <xf numFmtId="190" fontId="5" fillId="15" borderId="38" xfId="73" applyNumberFormat="1"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vertical="center" wrapText="1"/>
      <protection locked="0"/>
    </xf>
    <xf numFmtId="0" fontId="5" fillId="15" borderId="38"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horizontal="center" vertical="center" wrapText="1"/>
      <protection locked="0"/>
    </xf>
    <xf numFmtId="0" fontId="5" fillId="15" borderId="72" xfId="73"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0" fontId="5" fillId="15" borderId="390" xfId="73" applyNumberFormat="1" applyFont="1" applyFill="1" applyBorder="1" applyAlignment="1" applyProtection="1">
      <alignment horizontal="center" vertical="center" wrapText="1"/>
      <protection locked="0"/>
    </xf>
    <xf numFmtId="218" fontId="5" fillId="15" borderId="385" xfId="10" applyNumberFormat="1" applyFont="1" applyFill="1" applyBorder="1" applyAlignment="1" applyProtection="1">
      <alignment vertical="center" wrapText="1"/>
      <protection locked="0"/>
    </xf>
    <xf numFmtId="218" fontId="5" fillId="15" borderId="20" xfId="10" applyNumberFormat="1" applyFont="1" applyFill="1" applyBorder="1" applyAlignment="1" applyProtection="1">
      <alignment vertical="center" wrapText="1"/>
      <protection locked="0"/>
    </xf>
    <xf numFmtId="220" fontId="5" fillId="15" borderId="18" xfId="10" applyNumberFormat="1" applyFont="1" applyFill="1" applyBorder="1" applyAlignment="1" applyProtection="1">
      <alignment vertical="center" wrapText="1"/>
      <protection locked="0"/>
    </xf>
    <xf numFmtId="0" fontId="78"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5" fillId="15" borderId="36" xfId="11" applyFont="1" applyFill="1" applyBorder="1" applyAlignment="1" applyProtection="1">
      <alignment horizontal="center" vertical="center" wrapText="1"/>
      <protection locked="0"/>
    </xf>
    <xf numFmtId="0" fontId="5" fillId="0" borderId="28" xfId="1" applyFont="1" applyFill="1" applyBorder="1" applyAlignment="1" applyProtection="1">
      <alignment vertical="center" wrapText="1"/>
      <protection locked="0"/>
    </xf>
    <xf numFmtId="218" fontId="5" fillId="15" borderId="28" xfId="10" applyNumberFormat="1" applyFont="1" applyFill="1" applyBorder="1" applyAlignment="1" applyProtection="1">
      <alignment vertical="center" wrapText="1"/>
      <protection locked="0"/>
    </xf>
    <xf numFmtId="180" fontId="5" fillId="15" borderId="28" xfId="10" applyNumberFormat="1" applyFont="1" applyFill="1" applyBorder="1" applyAlignment="1" applyProtection="1">
      <alignment horizontal="center" vertical="center" wrapText="1"/>
      <protection locked="0"/>
    </xf>
    <xf numFmtId="2" fontId="5" fillId="15" borderId="28" xfId="10" applyNumberFormat="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horizontal="center" vertical="center"/>
      <protection locked="0"/>
    </xf>
    <xf numFmtId="190" fontId="64" fillId="15" borderId="454" xfId="83" applyNumberFormat="1" applyFont="1" applyFill="1" applyBorder="1" applyAlignment="1" applyProtection="1">
      <alignment horizontal="right" vertical="center" wrapText="1"/>
      <protection locked="0"/>
    </xf>
    <xf numFmtId="194" fontId="64" fillId="15" borderId="454" xfId="76" applyNumberFormat="1" applyFont="1" applyFill="1" applyBorder="1" applyAlignment="1" applyProtection="1">
      <alignment horizontal="left" vertical="center" wrapText="1"/>
      <protection locked="0"/>
    </xf>
    <xf numFmtId="219" fontId="64" fillId="15" borderId="454" xfId="83" applyNumberFormat="1" applyFont="1" applyFill="1" applyBorder="1" applyAlignment="1" applyProtection="1">
      <alignment horizontal="right" vertical="center" wrapText="1"/>
      <protection locked="0"/>
    </xf>
    <xf numFmtId="194" fontId="64" fillId="15" borderId="454" xfId="83" applyNumberFormat="1" applyFont="1" applyFill="1" applyBorder="1" applyAlignment="1" applyProtection="1">
      <alignment horizontal="right" vertical="center" wrapText="1"/>
      <protection locked="0"/>
    </xf>
    <xf numFmtId="190" fontId="5"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5"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5" fillId="15" borderId="36" xfId="73" applyNumberFormat="1" applyFont="1" applyFill="1" applyBorder="1" applyAlignment="1" applyProtection="1">
      <alignment horizontal="center" vertical="center" wrapText="1"/>
      <protection locked="0"/>
    </xf>
    <xf numFmtId="8" fontId="27" fillId="15" borderId="385"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3" fontId="5" fillId="15" borderId="20" xfId="10"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5" fillId="15" borderId="0" xfId="4" applyFont="1" applyFill="1" applyBorder="1" applyAlignment="1">
      <alignment horizontal="left"/>
    </xf>
    <xf numFmtId="190" fontId="5" fillId="15" borderId="385"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5" fillId="0" borderId="27" xfId="89" applyFont="1" applyFill="1" applyBorder="1" applyProtection="1">
      <protection locked="0"/>
    </xf>
    <xf numFmtId="0" fontId="5" fillId="0" borderId="28" xfId="89" applyFont="1" applyFill="1" applyBorder="1" applyProtection="1">
      <protection locked="0"/>
    </xf>
    <xf numFmtId="0" fontId="6" fillId="15" borderId="28" xfId="73" applyFont="1" applyFill="1" applyBorder="1" applyAlignment="1" applyProtection="1">
      <alignment vertical="center" wrapText="1"/>
      <protection locked="0"/>
    </xf>
    <xf numFmtId="190" fontId="6" fillId="15" borderId="28"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0" fontId="6" fillId="15" borderId="28" xfId="73" applyNumberFormat="1" applyFont="1" applyFill="1" applyBorder="1" applyAlignment="1" applyProtection="1">
      <alignment horizontal="center" vertical="center" wrapText="1"/>
      <protection locked="0"/>
    </xf>
    <xf numFmtId="190" fontId="6" fillId="15" borderId="28" xfId="73" applyNumberFormat="1" applyFont="1" applyFill="1" applyBorder="1" applyAlignment="1" applyProtection="1">
      <alignment horizontal="center"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6" fillId="15" borderId="28" xfId="73" applyFont="1" applyFill="1" applyBorder="1" applyAlignment="1" applyProtection="1">
      <alignment horizontal="center" vertical="center" wrapText="1"/>
      <protection locked="0"/>
    </xf>
    <xf numFmtId="190" fontId="6" fillId="15" borderId="36"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horizontal="center" vertical="center" wrapText="1"/>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190" fontId="6" fillId="15" borderId="385" xfId="73" applyNumberFormat="1" applyFont="1" applyFill="1" applyBorder="1" applyAlignment="1" applyProtection="1">
      <alignment vertical="center" wrapText="1"/>
      <protection locked="0"/>
    </xf>
    <xf numFmtId="194" fontId="6" fillId="15" borderId="385" xfId="73" applyNumberFormat="1" applyFont="1" applyFill="1" applyBorder="1" applyAlignment="1" applyProtection="1">
      <alignment vertical="center" wrapText="1"/>
      <protection locked="0"/>
    </xf>
    <xf numFmtId="1" fontId="6" fillId="15" borderId="385" xfId="73" applyNumberFormat="1" applyFont="1" applyFill="1" applyBorder="1" applyAlignment="1" applyProtection="1">
      <alignment vertical="center" wrapText="1"/>
      <protection locked="0"/>
    </xf>
    <xf numFmtId="185" fontId="6" fillId="15" borderId="385" xfId="90" applyNumberFormat="1" applyFont="1" applyFill="1" applyBorder="1" applyAlignment="1" applyProtection="1">
      <alignment vertical="center" wrapText="1"/>
      <protection locked="0"/>
    </xf>
    <xf numFmtId="190" fontId="5" fillId="15" borderId="385" xfId="89" applyNumberFormat="1" applyFont="1" applyFill="1" applyBorder="1" applyAlignment="1" applyProtection="1">
      <alignment vertical="center"/>
      <protection locked="0"/>
    </xf>
    <xf numFmtId="3" fontId="6" fillId="15" borderId="385" xfId="73" applyNumberFormat="1" applyFont="1" applyFill="1" applyBorder="1" applyAlignment="1" applyProtection="1">
      <alignment vertical="center" wrapText="1"/>
      <protection locked="0"/>
    </xf>
    <xf numFmtId="1" fontId="6" fillId="15" borderId="385" xfId="90" applyNumberFormat="1" applyFont="1" applyFill="1" applyBorder="1" applyAlignment="1" applyProtection="1">
      <alignment vertical="center" wrapText="1"/>
      <protection locked="0"/>
    </xf>
    <xf numFmtId="217" fontId="6" fillId="15" borderId="385" xfId="90" applyNumberFormat="1" applyFont="1" applyFill="1" applyBorder="1" applyAlignment="1" applyProtection="1">
      <alignment vertical="center" wrapText="1"/>
      <protection locked="0"/>
    </xf>
    <xf numFmtId="0" fontId="6" fillId="15" borderId="385"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1" fontId="6" fillId="15" borderId="20" xfId="90" applyNumberFormat="1" applyFont="1" applyFill="1" applyBorder="1" applyAlignment="1" applyProtection="1">
      <alignment vertical="center" wrapText="1"/>
      <protection locked="0"/>
    </xf>
    <xf numFmtId="217" fontId="6" fillId="15" borderId="20" xfId="90" applyNumberFormat="1" applyFont="1" applyFill="1" applyBorder="1" applyAlignment="1" applyProtection="1">
      <alignment vertical="center" wrapText="1"/>
      <protection locked="0"/>
    </xf>
    <xf numFmtId="0" fontId="6" fillId="15" borderId="20" xfId="90"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190" fontId="6" fillId="15" borderId="385" xfId="73" applyNumberFormat="1" applyFont="1" applyFill="1" applyBorder="1" applyAlignment="1" applyProtection="1">
      <alignment vertical="center" wrapText="1"/>
      <protection locked="0"/>
    </xf>
    <xf numFmtId="194" fontId="6" fillId="15" borderId="385" xfId="73" applyNumberFormat="1" applyFont="1" applyFill="1" applyBorder="1" applyAlignment="1" applyProtection="1">
      <alignment vertical="center" wrapText="1"/>
      <protection locked="0"/>
    </xf>
    <xf numFmtId="1" fontId="6" fillId="15" borderId="385" xfId="73" applyNumberFormat="1" applyFont="1" applyFill="1" applyBorder="1" applyAlignment="1" applyProtection="1">
      <alignment vertical="center" wrapText="1"/>
      <protection locked="0"/>
    </xf>
    <xf numFmtId="185" fontId="6" fillId="15" borderId="385" xfId="90" applyNumberFormat="1" applyFont="1" applyFill="1" applyBorder="1" applyAlignment="1" applyProtection="1">
      <alignment vertical="center" wrapText="1"/>
      <protection locked="0"/>
    </xf>
    <xf numFmtId="190" fontId="5" fillId="15" borderId="385" xfId="89" applyNumberFormat="1" applyFont="1" applyFill="1" applyBorder="1" applyAlignment="1" applyProtection="1">
      <alignment vertical="center"/>
      <protection locked="0"/>
    </xf>
    <xf numFmtId="3" fontId="6" fillId="15" borderId="385" xfId="73" applyNumberFormat="1" applyFont="1" applyFill="1" applyBorder="1" applyAlignment="1" applyProtection="1">
      <alignment vertical="center" wrapText="1"/>
      <protection locked="0"/>
    </xf>
    <xf numFmtId="1" fontId="6" fillId="15" borderId="385" xfId="90" applyNumberFormat="1" applyFont="1" applyFill="1" applyBorder="1" applyAlignment="1" applyProtection="1">
      <alignment vertical="center" wrapText="1"/>
      <protection locked="0"/>
    </xf>
    <xf numFmtId="217" fontId="6" fillId="15" borderId="385" xfId="90" applyNumberFormat="1" applyFont="1" applyFill="1" applyBorder="1" applyAlignment="1" applyProtection="1">
      <alignment vertical="center" wrapText="1"/>
      <protection locked="0"/>
    </xf>
    <xf numFmtId="0" fontId="6" fillId="15" borderId="385"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 fontId="5" fillId="15" borderId="28" xfId="90" applyNumberFormat="1" applyFont="1" applyFill="1" applyBorder="1" applyAlignment="1" applyProtection="1">
      <alignment horizontal="center" vertical="center" wrapText="1"/>
      <protection locked="0"/>
    </xf>
    <xf numFmtId="1" fontId="5" fillId="15" borderId="18" xfId="90" applyNumberFormat="1" applyFont="1" applyFill="1" applyBorder="1" applyAlignment="1" applyProtection="1">
      <alignment horizontal="center" vertical="center" wrapText="1"/>
      <protection locked="0"/>
    </xf>
    <xf numFmtId="217" fontId="5" fillId="15" borderId="18" xfId="90" applyNumberFormat="1" applyFont="1" applyFill="1" applyBorder="1" applyAlignment="1" applyProtection="1">
      <alignment horizontal="center" vertical="center" wrapText="1"/>
      <protection locked="0"/>
    </xf>
    <xf numFmtId="0" fontId="5" fillId="15" borderId="18" xfId="90" applyNumberFormat="1" applyFont="1" applyFill="1" applyBorder="1" applyAlignment="1" applyProtection="1">
      <alignment horizontal="center" vertical="center" wrapText="1"/>
      <protection locked="0"/>
    </xf>
    <xf numFmtId="185" fontId="5" fillId="15" borderId="385" xfId="90" applyNumberFormat="1" applyFont="1" applyFill="1" applyBorder="1" applyAlignment="1" applyProtection="1">
      <alignment horizontal="center" vertical="center" wrapText="1"/>
      <protection locked="0"/>
    </xf>
    <xf numFmtId="1" fontId="5" fillId="15" borderId="385" xfId="90" applyNumberFormat="1" applyFont="1" applyFill="1" applyBorder="1" applyAlignment="1" applyProtection="1">
      <alignment horizontal="center" vertical="center" wrapText="1"/>
      <protection locked="0"/>
    </xf>
    <xf numFmtId="217" fontId="5" fillId="15" borderId="385" xfId="90" applyNumberFormat="1" applyFont="1" applyFill="1" applyBorder="1" applyAlignment="1" applyProtection="1">
      <alignment horizontal="center" vertical="center" wrapText="1"/>
      <protection locked="0"/>
    </xf>
    <xf numFmtId="0" fontId="5" fillId="15" borderId="385" xfId="90"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85" fontId="5" fillId="15" borderId="20" xfId="90" applyNumberFormat="1" applyFont="1" applyFill="1" applyBorder="1" applyAlignment="1" applyProtection="1">
      <alignment horizontal="center" vertical="center" wrapText="1"/>
      <protection locked="0"/>
    </xf>
    <xf numFmtId="190" fontId="5" fillId="15" borderId="20" xfId="0" applyNumberFormat="1" applyFont="1" applyFill="1" applyBorder="1" applyAlignment="1" applyProtection="1">
      <alignment horizontal="center" vertical="center"/>
      <protection locked="0"/>
    </xf>
    <xf numFmtId="1" fontId="5" fillId="15" borderId="20" xfId="90" applyNumberFormat="1" applyFont="1" applyFill="1" applyBorder="1" applyAlignment="1" applyProtection="1">
      <alignment horizontal="center" vertical="center" wrapText="1"/>
      <protection locked="0"/>
    </xf>
    <xf numFmtId="217" fontId="5" fillId="15" borderId="20" xfId="90" applyNumberFormat="1" applyFont="1" applyFill="1" applyBorder="1" applyAlignment="1" applyProtection="1">
      <alignment horizontal="center" vertical="center" wrapText="1"/>
      <protection locked="0"/>
    </xf>
    <xf numFmtId="0" fontId="5" fillId="15" borderId="20" xfId="9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0" fontId="5" fillId="15" borderId="28" xfId="90" applyNumberFormat="1" applyFont="1" applyFill="1" applyBorder="1" applyAlignment="1" applyProtection="1">
      <alignment horizontal="center" vertical="center" wrapText="1"/>
      <protection locked="0"/>
    </xf>
    <xf numFmtId="0" fontId="5" fillId="15" borderId="74" xfId="90"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horizontal="left" vertical="center"/>
      <protection locked="0"/>
    </xf>
    <xf numFmtId="0" fontId="5" fillId="15" borderId="0" xfId="0" applyFont="1" applyFill="1" applyBorder="1" applyAlignment="1" applyProtection="1">
      <alignment horizontal="left" vertical="center"/>
      <protection locked="0"/>
    </xf>
    <xf numFmtId="0" fontId="5" fillId="15" borderId="95" xfId="73" applyFont="1" applyFill="1" applyBorder="1" applyAlignment="1" applyProtection="1">
      <alignment horizontal="center" vertical="center" wrapText="1"/>
      <protection locked="0"/>
    </xf>
    <xf numFmtId="190" fontId="5" fillId="15" borderId="95" xfId="73" applyNumberFormat="1" applyFont="1" applyFill="1" applyBorder="1" applyAlignment="1" applyProtection="1">
      <alignment horizontal="center" vertical="center" wrapText="1"/>
      <protection locked="0"/>
    </xf>
    <xf numFmtId="194" fontId="5" fillId="15" borderId="95" xfId="73" applyNumberFormat="1" applyFont="1" applyFill="1" applyBorder="1" applyAlignment="1" applyProtection="1">
      <alignment horizontal="center" vertical="center" wrapText="1"/>
      <protection locked="0"/>
    </xf>
    <xf numFmtId="0" fontId="5" fillId="15" borderId="0" xfId="73" applyFont="1" applyFill="1" applyBorder="1" applyAlignment="1" applyProtection="1">
      <alignment horizontal="center" vertical="center" wrapText="1"/>
      <protection locked="0"/>
    </xf>
    <xf numFmtId="185" fontId="5" fillId="15" borderId="0" xfId="90" applyNumberFormat="1" applyFont="1" applyFill="1" applyBorder="1" applyAlignment="1" applyProtection="1">
      <alignment horizontal="center" vertical="center" wrapText="1"/>
      <protection locked="0"/>
    </xf>
    <xf numFmtId="190" fontId="5" fillId="15" borderId="0" xfId="0" applyNumberFormat="1" applyFont="1" applyFill="1" applyBorder="1" applyAlignment="1" applyProtection="1">
      <alignment horizontal="center" vertical="center"/>
      <protection locked="0"/>
    </xf>
    <xf numFmtId="3" fontId="5" fillId="15" borderId="0" xfId="73" applyNumberFormat="1" applyFont="1" applyFill="1" applyBorder="1" applyAlignment="1" applyProtection="1">
      <alignment horizontal="center" vertical="center" wrapText="1"/>
      <protection locked="0"/>
    </xf>
    <xf numFmtId="190" fontId="5" fillId="15" borderId="0" xfId="73" applyNumberFormat="1" applyFont="1" applyFill="1" applyBorder="1" applyAlignment="1" applyProtection="1">
      <alignment horizontal="center" vertical="center" wrapText="1"/>
      <protection locked="0"/>
    </xf>
    <xf numFmtId="1" fontId="5" fillId="15" borderId="0" xfId="90" applyNumberFormat="1" applyFont="1" applyFill="1" applyBorder="1" applyAlignment="1" applyProtection="1">
      <alignment horizontal="center" vertical="center" wrapText="1"/>
      <protection locked="0"/>
    </xf>
    <xf numFmtId="217" fontId="5" fillId="15" borderId="0" xfId="90" applyNumberFormat="1" applyFont="1" applyFill="1" applyBorder="1" applyAlignment="1" applyProtection="1">
      <alignment horizontal="center" vertical="center" wrapText="1"/>
      <protection locked="0"/>
    </xf>
    <xf numFmtId="0" fontId="5" fillId="15" borderId="0" xfId="90" applyNumberFormat="1" applyFont="1" applyFill="1" applyBorder="1" applyAlignment="1" applyProtection="1">
      <alignment horizontal="center" vertical="center" wrapText="1"/>
      <protection locked="0"/>
    </xf>
    <xf numFmtId="0" fontId="100" fillId="15" borderId="18" xfId="0" applyFont="1" applyFill="1" applyBorder="1" applyAlignment="1" applyProtection="1">
      <alignment horizontal="center"/>
      <protection locked="0"/>
    </xf>
    <xf numFmtId="8" fontId="5" fillId="0" borderId="18" xfId="0" applyNumberFormat="1" applyFont="1" applyBorder="1" applyAlignment="1" applyProtection="1">
      <alignment horizontal="center"/>
      <protection locked="0"/>
    </xf>
    <xf numFmtId="0" fontId="99" fillId="15" borderId="18" xfId="0" applyFont="1" applyFill="1" applyBorder="1" applyAlignment="1" applyProtection="1">
      <alignment horizontal="center"/>
      <protection locked="0"/>
    </xf>
    <xf numFmtId="0" fontId="84" fillId="15" borderId="18" xfId="90" applyNumberFormat="1" applyFont="1" applyFill="1" applyBorder="1" applyAlignment="1" applyProtection="1">
      <alignment vertical="center" wrapText="1"/>
      <protection locked="0"/>
    </xf>
    <xf numFmtId="0" fontId="100" fillId="15" borderId="385" xfId="0" applyFont="1" applyFill="1" applyBorder="1" applyAlignment="1" applyProtection="1">
      <alignment horizontal="center"/>
      <protection locked="0"/>
    </xf>
    <xf numFmtId="8" fontId="5" fillId="0" borderId="385" xfId="0" applyNumberFormat="1" applyFont="1" applyBorder="1" applyAlignment="1" applyProtection="1">
      <alignment horizontal="center"/>
      <protection locked="0"/>
    </xf>
    <xf numFmtId="0" fontId="99" fillId="15" borderId="385" xfId="0" applyFont="1" applyFill="1" applyBorder="1" applyAlignment="1" applyProtection="1">
      <alignment horizontal="center"/>
      <protection locked="0"/>
    </xf>
    <xf numFmtId="0" fontId="84" fillId="15" borderId="385" xfId="90" applyNumberFormat="1" applyFont="1" applyFill="1" applyBorder="1" applyAlignment="1" applyProtection="1">
      <alignment vertical="center" wrapText="1"/>
      <protection locked="0"/>
    </xf>
    <xf numFmtId="0" fontId="100" fillId="15" borderId="20" xfId="0" applyFont="1" applyFill="1" applyBorder="1" applyAlignment="1" applyProtection="1">
      <alignment horizontal="center"/>
      <protection locked="0"/>
    </xf>
    <xf numFmtId="0" fontId="99" fillId="15" borderId="20" xfId="0" applyFont="1" applyFill="1" applyBorder="1" applyAlignment="1" applyProtection="1">
      <alignment horizontal="center"/>
      <protection locked="0"/>
    </xf>
    <xf numFmtId="0" fontId="84" fillId="15" borderId="20" xfId="90" applyNumberFormat="1" applyFont="1" applyFill="1" applyBorder="1" applyAlignment="1" applyProtection="1">
      <alignment vertical="center" wrapText="1"/>
      <protection locked="0"/>
    </xf>
    <xf numFmtId="0" fontId="84" fillId="0" borderId="20" xfId="0" applyFont="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185" fontId="9" fillId="15" borderId="102" xfId="10" applyNumberFormat="1" applyFont="1" applyFill="1" applyBorder="1" applyAlignment="1" applyProtection="1">
      <alignment horizontal="center" vertical="center" wrapText="1"/>
      <protection locked="0"/>
    </xf>
    <xf numFmtId="0" fontId="5" fillId="15" borderId="385" xfId="0" applyFont="1" applyFill="1" applyBorder="1" applyAlignment="1" applyProtection="1">
      <alignment vertic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64" fillId="15" borderId="388" xfId="0" applyFont="1" applyFill="1" applyBorder="1" applyAlignment="1" applyProtection="1">
      <alignment vertical="center" wrapText="1"/>
      <protection locked="0"/>
    </xf>
    <xf numFmtId="0" fontId="84" fillId="15" borderId="385" xfId="0" applyFont="1" applyFill="1" applyBorder="1" applyAlignment="1" applyProtection="1">
      <alignment horizontal="center"/>
      <protection locked="0"/>
    </xf>
    <xf numFmtId="0" fontId="84" fillId="15" borderId="72" xfId="0" applyFont="1" applyFill="1" applyBorder="1" applyAlignment="1" applyProtection="1">
      <alignment horizontal="center"/>
      <protection locked="0"/>
    </xf>
    <xf numFmtId="8" fontId="5" fillId="0" borderId="20" xfId="0" applyNumberFormat="1" applyFont="1" applyBorder="1" applyAlignment="1" applyProtection="1">
      <alignment horizontal="center"/>
      <protection locked="0"/>
    </xf>
    <xf numFmtId="0" fontId="84" fillId="15" borderId="20" xfId="0" applyFont="1" applyFill="1" applyBorder="1" applyAlignment="1" applyProtection="1">
      <alignment horizontal="center"/>
      <protection locked="0"/>
    </xf>
    <xf numFmtId="0" fontId="84" fillId="15" borderId="93" xfId="0" applyFont="1" applyFill="1" applyBorder="1" applyAlignment="1" applyProtection="1">
      <alignment horizontal="center"/>
      <protection locked="0"/>
    </xf>
    <xf numFmtId="194" fontId="5" fillId="15" borderId="74"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3" fontId="5" fillId="15" borderId="28" xfId="73"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20"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vertical="center" wrapText="1"/>
      <protection locked="0"/>
    </xf>
    <xf numFmtId="1" fontId="5" fillId="15" borderId="102" xfId="10" applyNumberFormat="1" applyFont="1" applyFill="1" applyBorder="1" applyAlignment="1" applyProtection="1">
      <alignment horizontal="center" vertical="center" wrapText="1"/>
      <protection locked="0"/>
    </xf>
    <xf numFmtId="185" fontId="5" fillId="15" borderId="102" xfId="10" applyNumberFormat="1" applyFont="1" applyFill="1" applyBorder="1" applyAlignment="1" applyProtection="1">
      <alignment horizontal="center" vertical="center" wrapText="1"/>
      <protection locked="0"/>
    </xf>
    <xf numFmtId="0" fontId="6" fillId="15" borderId="18" xfId="73" applyNumberFormat="1" applyFont="1" applyFill="1" applyBorder="1" applyAlignment="1" applyProtection="1">
      <alignment horizontal="center" vertical="center" wrapText="1"/>
      <protection locked="0"/>
    </xf>
    <xf numFmtId="0" fontId="6" fillId="15" borderId="20" xfId="73" applyNumberFormat="1" applyFont="1" applyFill="1" applyBorder="1" applyAlignment="1" applyProtection="1">
      <alignment horizontal="center" vertical="center" wrapText="1"/>
      <protection locked="0"/>
    </xf>
    <xf numFmtId="202" fontId="5" fillId="15" borderId="28" xfId="11"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vertical="center" wrapText="1"/>
      <protection locked="0"/>
    </xf>
    <xf numFmtId="0" fontId="0" fillId="0" borderId="28" xfId="0" applyFont="1" applyBorder="1" applyAlignment="1" applyProtection="1">
      <alignment horizontal="center"/>
      <protection locked="0"/>
    </xf>
    <xf numFmtId="190" fontId="5" fillId="15" borderId="385" xfId="73" applyNumberFormat="1" applyFont="1" applyFill="1" applyBorder="1" applyAlignment="1" applyProtection="1">
      <alignment horizontal="right"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180" fontId="5" fillId="15" borderId="18" xfId="10" applyNumberFormat="1" applyFont="1" applyFill="1" applyBorder="1" applyAlignment="1" applyProtection="1">
      <alignment horizontal="center" vertical="center" wrapText="1"/>
      <protection locked="0"/>
    </xf>
    <xf numFmtId="180" fontId="5" fillId="15" borderId="385" xfId="10" applyNumberFormat="1" applyFont="1" applyFill="1" applyBorder="1" applyAlignment="1" applyProtection="1">
      <alignment horizontal="center" vertical="center" wrapText="1"/>
      <protection locked="0"/>
    </xf>
    <xf numFmtId="180" fontId="5"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5" fillId="15" borderId="18" xfId="0" applyNumberFormat="1" applyFont="1" applyFill="1" applyBorder="1" applyAlignment="1" applyProtection="1">
      <alignment horizontal="center" vertical="center"/>
      <protection locked="0"/>
    </xf>
    <xf numFmtId="0" fontId="0" fillId="0" borderId="385" xfId="0" applyFont="1" applyBorder="1" applyAlignment="1" applyProtection="1">
      <alignment horizontal="center"/>
      <protection locked="0"/>
    </xf>
    <xf numFmtId="214" fontId="5" fillId="15" borderId="385"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5" fillId="15" borderId="20" xfId="0" applyNumberFormat="1" applyFont="1" applyFill="1" applyBorder="1" applyAlignment="1" applyProtection="1">
      <alignment horizontal="center"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5" fillId="0" borderId="385" xfId="73" applyFont="1" applyFill="1" applyBorder="1" applyAlignment="1" applyProtection="1">
      <alignment vertical="center" wrapText="1"/>
    </xf>
    <xf numFmtId="190" fontId="5" fillId="15" borderId="72" xfId="73" applyNumberFormat="1" applyFont="1" applyFill="1" applyBorder="1" applyAlignment="1" applyProtection="1">
      <alignment horizontal="center" vertical="center" wrapText="1"/>
      <protection locked="0"/>
    </xf>
    <xf numFmtId="190" fontId="5" fillId="15" borderId="93" xfId="73" applyNumberFormat="1" applyFont="1" applyFill="1" applyBorder="1" applyAlignment="1" applyProtection="1">
      <alignment horizontal="center" vertical="center" wrapText="1"/>
      <protection locked="0"/>
    </xf>
    <xf numFmtId="3" fontId="5" fillId="15" borderId="20" xfId="73" applyNumberFormat="1" applyFont="1" applyFill="1" applyBorder="1" applyAlignment="1" applyProtection="1">
      <alignment vertical="center" wrapText="1"/>
      <protection locked="0"/>
    </xf>
    <xf numFmtId="0" fontId="6" fillId="15" borderId="385" xfId="73" applyNumberFormat="1" applyFont="1" applyFill="1" applyBorder="1" applyAlignment="1" applyProtection="1">
      <alignment horizontal="center" vertical="center" wrapText="1"/>
      <protection locked="0"/>
    </xf>
    <xf numFmtId="190" fontId="6" fillId="15" borderId="385" xfId="73" applyNumberFormat="1" applyFont="1" applyFill="1" applyBorder="1" applyAlignment="1" applyProtection="1">
      <alignment horizontal="center" vertical="center" wrapText="1"/>
      <protection locked="0"/>
    </xf>
    <xf numFmtId="0" fontId="6" fillId="15" borderId="385" xfId="73" applyFont="1" applyFill="1" applyBorder="1" applyAlignment="1" applyProtection="1">
      <alignment horizontal="center" vertical="center" wrapText="1"/>
      <protection locked="0"/>
    </xf>
    <xf numFmtId="190" fontId="6" fillId="15" borderId="72" xfId="73" applyNumberFormat="1" applyFont="1" applyFill="1" applyBorder="1" applyAlignment="1" applyProtection="1">
      <alignment vertical="center" wrapText="1"/>
      <protection locked="0"/>
    </xf>
    <xf numFmtId="190" fontId="6" fillId="15" borderId="93" xfId="73" applyNumberFormat="1" applyFont="1" applyFill="1" applyBorder="1" applyAlignment="1" applyProtection="1">
      <alignment vertical="center" wrapText="1"/>
      <protection locked="0"/>
    </xf>
    <xf numFmtId="0" fontId="83" fillId="15" borderId="481" xfId="0" applyFont="1" applyFill="1" applyBorder="1" applyProtection="1">
      <protection locked="0" hidden="1"/>
    </xf>
    <xf numFmtId="0" fontId="5" fillId="15" borderId="479" xfId="73" applyFont="1" applyFill="1" applyBorder="1" applyAlignment="1" applyProtection="1">
      <alignment vertical="center" wrapText="1"/>
      <protection locked="0"/>
    </xf>
    <xf numFmtId="190" fontId="5" fillId="15" borderId="479" xfId="73" applyNumberFormat="1" applyFont="1" applyFill="1" applyBorder="1" applyAlignment="1" applyProtection="1">
      <alignment vertical="center" wrapText="1"/>
      <protection locked="0"/>
    </xf>
    <xf numFmtId="194" fontId="5" fillId="15" borderId="479" xfId="73" applyNumberFormat="1" applyFont="1" applyFill="1" applyBorder="1" applyAlignment="1" applyProtection="1">
      <alignment horizontal="center" vertical="center" wrapText="1"/>
      <protection locked="0"/>
    </xf>
    <xf numFmtId="201" fontId="9" fillId="15" borderId="479" xfId="13" applyNumberFormat="1" applyFont="1" applyFill="1" applyBorder="1" applyAlignment="1" applyProtection="1">
      <alignment horizontal="center" vertical="center"/>
      <protection locked="0"/>
    </xf>
    <xf numFmtId="194" fontId="5" fillId="15" borderId="479" xfId="73" applyNumberFormat="1" applyFont="1" applyFill="1" applyBorder="1" applyAlignment="1" applyProtection="1">
      <alignment vertical="center" wrapText="1"/>
      <protection locked="0"/>
    </xf>
    <xf numFmtId="3" fontId="5" fillId="15" borderId="479" xfId="73" applyNumberFormat="1" applyFont="1" applyFill="1" applyBorder="1" applyAlignment="1" applyProtection="1">
      <alignment horizontal="center" vertical="center" wrapText="1"/>
      <protection locked="0"/>
    </xf>
    <xf numFmtId="194" fontId="5" fillId="15" borderId="482" xfId="73" applyNumberFormat="1" applyFont="1" applyFill="1" applyBorder="1" applyAlignment="1" applyProtection="1">
      <alignment horizontal="center" vertical="center" wrapText="1"/>
      <protection locked="0"/>
    </xf>
    <xf numFmtId="0" fontId="102" fillId="15" borderId="138" xfId="0" applyFont="1" applyFill="1" applyBorder="1" applyAlignment="1" applyProtection="1">
      <alignment vertical="center" wrapText="1"/>
      <protection locked="0" hidden="1"/>
    </xf>
    <xf numFmtId="0" fontId="6" fillId="15" borderId="38" xfId="17" applyFont="1" applyFill="1" applyBorder="1" applyAlignment="1">
      <alignment horizontal="center"/>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5" fillId="15" borderId="118" xfId="73" applyFont="1" applyFill="1" applyBorder="1" applyAlignment="1" applyProtection="1">
      <alignment vertical="center" wrapText="1"/>
      <protection locked="0"/>
    </xf>
    <xf numFmtId="1" fontId="5" fillId="15" borderId="74" xfId="10" applyNumberFormat="1" applyFont="1" applyFill="1" applyBorder="1" applyAlignment="1" applyProtection="1">
      <alignment horizontal="center" vertical="center" wrapText="1"/>
      <protection locked="0"/>
    </xf>
    <xf numFmtId="0" fontId="5" fillId="15" borderId="392" xfId="73" applyFont="1" applyFill="1" applyBorder="1" applyAlignment="1" applyProtection="1">
      <alignment vertical="center" wrapText="1"/>
      <protection locked="0"/>
    </xf>
    <xf numFmtId="1" fontId="5" fillId="15" borderId="72" xfId="10" applyNumberFormat="1" applyFont="1" applyFill="1" applyBorder="1" applyAlignment="1" applyProtection="1">
      <alignment horizontal="center" vertical="center" wrapText="1"/>
      <protection locked="0"/>
    </xf>
    <xf numFmtId="0" fontId="5" fillId="15" borderId="121" xfId="73" applyFont="1" applyFill="1" applyBorder="1" applyAlignment="1" applyProtection="1">
      <alignment vertical="center" wrapText="1"/>
      <protection locked="0"/>
    </xf>
    <xf numFmtId="1" fontId="5" fillId="15" borderId="93" xfId="10" applyNumberFormat="1" applyFont="1" applyFill="1" applyBorder="1" applyAlignment="1" applyProtection="1">
      <alignment horizontal="center" vertical="center" wrapText="1"/>
      <protection locked="0"/>
    </xf>
    <xf numFmtId="0" fontId="5" fillId="15" borderId="0" xfId="4" applyFont="1" applyFill="1" applyBorder="1"/>
    <xf numFmtId="0" fontId="5" fillId="15" borderId="31" xfId="4" applyFont="1" applyFill="1" applyBorder="1"/>
    <xf numFmtId="0" fontId="5" fillId="15" borderId="73" xfId="4" applyFont="1" applyFill="1" applyBorder="1"/>
    <xf numFmtId="0" fontId="5" fillId="15" borderId="37" xfId="4" applyFont="1" applyFill="1" applyBorder="1"/>
    <xf numFmtId="0" fontId="5" fillId="15" borderId="139" xfId="0" applyFont="1" applyFill="1" applyBorder="1" applyAlignment="1" applyProtection="1">
      <alignment vertical="center"/>
      <protection locked="0"/>
    </xf>
    <xf numFmtId="0" fontId="6" fillId="15" borderId="152" xfId="1" applyFont="1" applyFill="1" applyBorder="1" applyAlignment="1" applyProtection="1">
      <alignment horizontal="center" vertical="center" wrapText="1"/>
      <protection locked="0"/>
    </xf>
    <xf numFmtId="185" fontId="6" fillId="15" borderId="152" xfId="10" applyNumberFormat="1" applyFont="1" applyFill="1" applyBorder="1" applyAlignment="1" applyProtection="1">
      <alignment horizontal="center" vertical="center" wrapText="1"/>
      <protection locked="0"/>
    </xf>
    <xf numFmtId="0" fontId="5" fillId="15" borderId="152" xfId="0" applyFont="1" applyFill="1" applyBorder="1" applyAlignment="1" applyProtection="1">
      <alignment vertical="center"/>
      <protection locked="0"/>
    </xf>
    <xf numFmtId="0" fontId="5" fillId="0" borderId="152" xfId="4" applyFont="1" applyBorder="1" applyAlignment="1">
      <alignment horizontal="left"/>
    </xf>
    <xf numFmtId="0" fontId="5" fillId="15" borderId="152" xfId="4" applyFont="1" applyFill="1" applyBorder="1"/>
    <xf numFmtId="0" fontId="5" fillId="15" borderId="153" xfId="4" applyFont="1" applyFill="1" applyBorder="1"/>
    <xf numFmtId="0" fontId="5" fillId="15" borderId="139" xfId="0" applyFont="1" applyFill="1" applyBorder="1" applyAlignment="1" applyProtection="1">
      <alignment vertical="center"/>
    </xf>
    <xf numFmtId="0" fontId="5" fillId="15" borderId="152" xfId="4" applyFont="1" applyFill="1" applyBorder="1" applyAlignment="1">
      <alignment horizontal="left" wrapText="1"/>
    </xf>
    <xf numFmtId="0" fontId="9" fillId="15" borderId="18" xfId="10" applyNumberFormat="1" applyFont="1" applyFill="1" applyBorder="1" applyAlignment="1" applyProtection="1">
      <alignment horizontal="center" vertical="center"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1"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0" fillId="0" borderId="0" xfId="0" applyBorder="1" applyAlignment="1">
      <alignment horizontal="left"/>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4" fontId="6" fillId="15" borderId="18" xfId="73" applyNumberFormat="1" applyFont="1" applyFill="1" applyBorder="1" applyAlignment="1" applyProtection="1">
      <alignment horizontal="center" vertical="center" wrapText="1"/>
      <protection locked="0"/>
    </xf>
    <xf numFmtId="1" fontId="6" fillId="15" borderId="18" xfId="73" applyNumberFormat="1" applyFont="1" applyFill="1" applyBorder="1" applyAlignment="1" applyProtection="1">
      <alignment horizontal="center" vertical="center" wrapText="1"/>
      <protection locked="0"/>
    </xf>
    <xf numFmtId="185" fontId="6" fillId="15" borderId="18" xfId="10" applyNumberFormat="1" applyFont="1" applyFill="1" applyBorder="1" applyAlignment="1" applyProtection="1">
      <alignment horizontal="center" vertical="center" wrapText="1"/>
      <protection locked="0"/>
    </xf>
    <xf numFmtId="3" fontId="6" fillId="15" borderId="18" xfId="73"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horizontal="center" vertical="center" wrapText="1"/>
      <protection locked="0"/>
    </xf>
    <xf numFmtId="194" fontId="6" fillId="15" borderId="74" xfId="73" applyNumberFormat="1" applyFont="1" applyFill="1" applyBorder="1" applyAlignment="1" applyProtection="1">
      <alignment horizontal="center" vertical="center" wrapText="1"/>
      <protection locked="0"/>
    </xf>
    <xf numFmtId="190" fontId="6" fillId="15" borderId="38" xfId="73" applyNumberFormat="1" applyFont="1" applyFill="1" applyBorder="1" applyAlignment="1" applyProtection="1">
      <alignment horizontal="center" vertical="center" wrapText="1"/>
      <protection locked="0"/>
    </xf>
    <xf numFmtId="194" fontId="6" fillId="15" borderId="38" xfId="73" applyNumberFormat="1" applyFont="1" applyFill="1" applyBorder="1" applyAlignment="1" applyProtection="1">
      <alignment horizontal="center" vertical="center" wrapText="1"/>
      <protection locked="0"/>
    </xf>
    <xf numFmtId="1" fontId="6" fillId="15" borderId="38" xfId="73" applyNumberFormat="1" applyFont="1" applyFill="1" applyBorder="1" applyAlignment="1" applyProtection="1">
      <alignment horizontal="center" vertical="center" wrapText="1"/>
      <protection locked="0"/>
    </xf>
    <xf numFmtId="0" fontId="6" fillId="15" borderId="38" xfId="73" applyFont="1" applyFill="1" applyBorder="1" applyAlignment="1" applyProtection="1">
      <alignment horizontal="center" vertical="center" wrapText="1"/>
      <protection locked="0"/>
    </xf>
    <xf numFmtId="185" fontId="6" fillId="15" borderId="38" xfId="10" applyNumberFormat="1" applyFont="1" applyFill="1" applyBorder="1" applyAlignment="1" applyProtection="1">
      <alignment horizontal="center" vertical="center" wrapText="1"/>
      <protection locked="0"/>
    </xf>
    <xf numFmtId="190" fontId="5" fillId="15" borderId="38" xfId="0" applyNumberFormat="1" applyFont="1" applyFill="1" applyBorder="1" applyAlignment="1" applyProtection="1">
      <alignment horizontal="center" vertical="center"/>
      <protection locked="0"/>
    </xf>
    <xf numFmtId="3" fontId="6" fillId="15" borderId="38" xfId="73" applyNumberFormat="1" applyFont="1" applyFill="1" applyBorder="1" applyAlignment="1" applyProtection="1">
      <alignment horizontal="center" vertical="center" wrapText="1"/>
      <protection locked="0"/>
    </xf>
    <xf numFmtId="1" fontId="6" fillId="15" borderId="38" xfId="10" applyNumberFormat="1" applyFont="1" applyFill="1" applyBorder="1" applyAlignment="1" applyProtection="1">
      <alignment horizontal="center" vertical="center" wrapText="1"/>
      <protection locked="0"/>
    </xf>
    <xf numFmtId="217" fontId="6" fillId="15" borderId="38" xfId="10" applyNumberFormat="1" applyFont="1" applyFill="1" applyBorder="1" applyAlignment="1" applyProtection="1">
      <alignment horizontal="center" vertical="center" wrapText="1"/>
      <protection locked="0"/>
    </xf>
    <xf numFmtId="0" fontId="6" fillId="15" borderId="38" xfId="10" applyNumberFormat="1" applyFont="1" applyFill="1" applyBorder="1" applyAlignment="1" applyProtection="1">
      <alignment horizontal="center" vertical="center" wrapText="1"/>
      <protection locked="0"/>
    </xf>
    <xf numFmtId="194" fontId="6" fillId="15" borderId="96" xfId="73" applyNumberFormat="1" applyFont="1" applyFill="1" applyBorder="1" applyAlignment="1" applyProtection="1">
      <alignment horizontal="center" vertical="center" wrapText="1"/>
      <protection locked="0"/>
    </xf>
    <xf numFmtId="194" fontId="6" fillId="15" borderId="36" xfId="73" applyNumberFormat="1" applyFont="1" applyFill="1" applyBorder="1" applyAlignment="1" applyProtection="1">
      <alignment vertical="center" wrapText="1"/>
      <protection locked="0"/>
    </xf>
    <xf numFmtId="194" fontId="6" fillId="15" borderId="18" xfId="73" applyNumberFormat="1" applyFont="1" applyFill="1" applyBorder="1" applyAlignment="1" applyProtection="1">
      <alignment vertical="center" wrapText="1"/>
      <protection locked="0"/>
    </xf>
    <xf numFmtId="1" fontId="6" fillId="15" borderId="18" xfId="73" applyNumberFormat="1" applyFont="1" applyFill="1" applyBorder="1" applyAlignment="1" applyProtection="1">
      <alignment vertical="center" wrapText="1"/>
      <protection locked="0"/>
    </xf>
    <xf numFmtId="0" fontId="6" fillId="15" borderId="18" xfId="73" applyFont="1" applyFill="1" applyBorder="1" applyAlignment="1" applyProtection="1">
      <alignment vertical="center" wrapText="1"/>
      <protection locked="0"/>
    </xf>
    <xf numFmtId="3" fontId="6" fillId="15" borderId="18" xfId="73" applyNumberFormat="1" applyFont="1" applyFill="1" applyBorder="1" applyAlignment="1" applyProtection="1">
      <alignment vertical="center" wrapText="1"/>
      <protection locked="0"/>
    </xf>
    <xf numFmtId="190" fontId="77" fillId="15" borderId="18" xfId="73" applyNumberFormat="1" applyFont="1" applyFill="1" applyBorder="1" applyAlignment="1" applyProtection="1">
      <alignment horizontal="center" vertical="center" wrapText="1"/>
      <protection locked="0"/>
    </xf>
    <xf numFmtId="190" fontId="77" fillId="15" borderId="20"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6" fillId="15" borderId="0" xfId="0" applyFont="1" applyFill="1" applyBorder="1" applyAlignment="1" applyProtection="1">
      <alignment vertical="center"/>
      <protection locked="0"/>
    </xf>
    <xf numFmtId="0" fontId="5" fillId="15" borderId="0" xfId="0" applyFont="1" applyFill="1" applyBorder="1" applyAlignment="1" applyProtection="1">
      <alignment vertical="center"/>
    </xf>
    <xf numFmtId="0" fontId="5" fillId="15" borderId="0" xfId="0" applyNumberFormat="1" applyFont="1" applyFill="1" applyBorder="1" applyAlignment="1" applyProtection="1">
      <alignment vertical="center"/>
      <protection locked="0"/>
    </xf>
    <xf numFmtId="0" fontId="5" fillId="15" borderId="95" xfId="0" applyNumberFormat="1" applyFont="1" applyFill="1" applyBorder="1" applyAlignment="1" applyProtection="1">
      <alignment horizontal="left"/>
      <protection locked="0"/>
    </xf>
    <xf numFmtId="0" fontId="5" fillId="15" borderId="0" xfId="0" applyNumberFormat="1" applyFont="1" applyFill="1" applyBorder="1" applyAlignment="1" applyProtection="1">
      <alignment horizontal="left" vertical="center"/>
      <protection locked="0"/>
    </xf>
    <xf numFmtId="0" fontId="5" fillId="15" borderId="30" xfId="0" applyFont="1" applyFill="1" applyBorder="1" applyAlignment="1" applyProtection="1">
      <alignment vertical="center"/>
      <protection locked="0"/>
    </xf>
    <xf numFmtId="0" fontId="5" fillId="15" borderId="31" xfId="0" applyFont="1" applyFill="1" applyBorder="1" applyAlignment="1" applyProtection="1">
      <alignment horizontal="center" vertical="center"/>
      <protection locked="0"/>
    </xf>
    <xf numFmtId="0" fontId="5" fillId="2" borderId="0" xfId="4" applyFont="1" applyFill="1" applyBorder="1" applyAlignment="1">
      <alignment horizontal="left"/>
    </xf>
    <xf numFmtId="0" fontId="6" fillId="22" borderId="0" xfId="4" applyFont="1" applyFill="1" applyAlignment="1">
      <alignment horizontal="center"/>
    </xf>
    <xf numFmtId="0" fontId="5" fillId="22" borderId="0" xfId="4" applyFont="1" applyFill="1"/>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0" fillId="0" borderId="485" xfId="0" applyBorder="1"/>
    <xf numFmtId="0" fontId="0" fillId="48" borderId="0" xfId="0" applyFill="1"/>
    <xf numFmtId="0" fontId="0" fillId="48" borderId="0" xfId="0" applyFill="1" applyProtection="1">
      <protection locked="0"/>
    </xf>
    <xf numFmtId="0" fontId="5" fillId="48" borderId="0" xfId="4" applyFont="1" applyFill="1" applyBorder="1" applyAlignment="1">
      <alignment horizontal="left"/>
    </xf>
    <xf numFmtId="0" fontId="6" fillId="48" borderId="0" xfId="4" applyFont="1" applyFill="1" applyAlignment="1">
      <alignment horizontal="center"/>
    </xf>
    <xf numFmtId="0" fontId="6" fillId="48" borderId="0" xfId="4" applyFont="1" applyFill="1" applyAlignment="1"/>
    <xf numFmtId="0" fontId="6" fillId="48" borderId="0" xfId="4" applyFont="1" applyFill="1" applyAlignment="1" applyProtection="1">
      <protection locked="0"/>
    </xf>
    <xf numFmtId="0" fontId="5" fillId="48" borderId="0" xfId="4" applyFont="1" applyFill="1"/>
    <xf numFmtId="0" fontId="5" fillId="48" borderId="0" xfId="4" applyFont="1" applyFill="1" applyAlignment="1">
      <alignment horizontal="left"/>
    </xf>
    <xf numFmtId="190" fontId="64" fillId="15" borderId="102" xfId="11" applyNumberFormat="1" applyFont="1" applyFill="1" applyBorder="1" applyAlignment="1" applyProtection="1">
      <alignment horizontal="left" vertical="center" wrapText="1"/>
      <protection locked="0"/>
    </xf>
    <xf numFmtId="194" fontId="6" fillId="15" borderId="28" xfId="73" applyNumberFormat="1" applyFont="1" applyFill="1" applyBorder="1" applyAlignment="1" applyProtection="1">
      <alignment vertical="center" wrapText="1"/>
      <protection locked="0"/>
    </xf>
    <xf numFmtId="1" fontId="6" fillId="15" borderId="28" xfId="73" applyNumberFormat="1" applyFont="1" applyFill="1" applyBorder="1" applyAlignment="1" applyProtection="1">
      <alignment vertical="center" wrapText="1"/>
      <protection locked="0"/>
    </xf>
    <xf numFmtId="194" fontId="64" fillId="15" borderId="102" xfId="10" applyNumberFormat="1" applyFont="1" applyFill="1" applyBorder="1" applyAlignment="1" applyProtection="1">
      <alignment horizontal="right" vertical="center" wrapText="1"/>
      <protection locked="0"/>
    </xf>
    <xf numFmtId="3" fontId="6" fillId="15" borderId="28" xfId="73" applyNumberFormat="1" applyFont="1" applyFill="1" applyBorder="1" applyAlignment="1" applyProtection="1">
      <alignment vertical="center" wrapText="1"/>
      <protection locked="0"/>
    </xf>
    <xf numFmtId="3" fontId="6" fillId="15" borderId="36" xfId="73" applyNumberFormat="1" applyFont="1" applyFill="1" applyBorder="1" applyAlignment="1" applyProtection="1">
      <alignment vertical="center" wrapText="1"/>
      <protection locked="0"/>
    </xf>
    <xf numFmtId="0" fontId="0" fillId="48" borderId="0" xfId="1" applyFont="1" applyFill="1" applyAlignment="1">
      <alignment horizontal="left"/>
    </xf>
    <xf numFmtId="0" fontId="21" fillId="48" borderId="0" xfId="4" applyFont="1" applyFill="1" applyBorder="1" applyAlignment="1">
      <alignment horizontal="center" wrapText="1"/>
    </xf>
    <xf numFmtId="190" fontId="77" fillId="15" borderId="28" xfId="73" applyNumberFormat="1" applyFont="1" applyFill="1" applyBorder="1" applyAlignment="1" applyProtection="1">
      <alignment horizontal="center" vertical="center" wrapText="1"/>
      <protection locked="0"/>
    </xf>
    <xf numFmtId="4" fontId="5" fillId="15" borderId="28" xfId="10" applyNumberFormat="1" applyFont="1" applyFill="1" applyBorder="1" applyAlignment="1" applyProtection="1">
      <alignment horizontal="center" vertical="center" wrapText="1"/>
      <protection locked="0"/>
    </xf>
    <xf numFmtId="0" fontId="5" fillId="15" borderId="486" xfId="73" applyFont="1" applyFill="1" applyBorder="1" applyAlignment="1" applyProtection="1">
      <alignment vertical="center" wrapText="1"/>
      <protection locked="0"/>
    </xf>
    <xf numFmtId="190" fontId="5" fillId="15" borderId="486" xfId="73" applyNumberFormat="1" applyFont="1" applyFill="1" applyBorder="1" applyAlignment="1" applyProtection="1">
      <alignment vertical="center" wrapText="1"/>
      <protection locked="0"/>
    </xf>
    <xf numFmtId="194" fontId="5" fillId="15" borderId="486" xfId="73" applyNumberFormat="1" applyFont="1" applyFill="1" applyBorder="1" applyAlignment="1" applyProtection="1">
      <alignment horizontal="center" vertical="center" wrapText="1"/>
      <protection locked="0"/>
    </xf>
    <xf numFmtId="201" fontId="9" fillId="0" borderId="486" xfId="13" applyNumberFormat="1" applyFont="1" applyFill="1" applyBorder="1" applyAlignment="1" applyProtection="1">
      <alignment horizontal="center" vertical="center"/>
      <protection locked="0"/>
    </xf>
    <xf numFmtId="194" fontId="5" fillId="15" borderId="486" xfId="73" applyNumberFormat="1" applyFont="1" applyFill="1" applyBorder="1" applyAlignment="1" applyProtection="1">
      <alignment vertical="center" wrapText="1"/>
      <protection locked="0"/>
    </xf>
    <xf numFmtId="190" fontId="5" fillId="15" borderId="486" xfId="0" applyNumberFormat="1" applyFont="1" applyFill="1" applyBorder="1" applyAlignment="1" applyProtection="1">
      <alignment vertical="center"/>
      <protection locked="0"/>
    </xf>
    <xf numFmtId="3" fontId="5" fillId="15" borderId="486" xfId="73" applyNumberFormat="1" applyFont="1" applyFill="1" applyBorder="1" applyAlignment="1" applyProtection="1">
      <alignment horizontal="center" vertical="center" wrapText="1"/>
      <protection locked="0"/>
    </xf>
    <xf numFmtId="190" fontId="5" fillId="15" borderId="486" xfId="73" applyNumberFormat="1" applyFont="1" applyFill="1" applyBorder="1" applyAlignment="1" applyProtection="1">
      <alignment horizontal="center" vertical="center" wrapText="1"/>
      <protection locked="0"/>
    </xf>
    <xf numFmtId="202" fontId="5" fillId="15" borderId="486" xfId="11" applyNumberFormat="1" applyFont="1" applyFill="1" applyBorder="1" applyAlignment="1" applyProtection="1">
      <alignment horizontal="center" vertical="center" wrapText="1"/>
      <protection locked="0"/>
    </xf>
    <xf numFmtId="202" fontId="5" fillId="15" borderId="486" xfId="11" applyNumberFormat="1" applyFont="1" applyFill="1" applyBorder="1" applyAlignment="1" applyProtection="1">
      <alignment vertical="center" wrapText="1"/>
      <protection locked="0"/>
    </xf>
    <xf numFmtId="0" fontId="5" fillId="15" borderId="486" xfId="10" applyNumberFormat="1" applyFont="1" applyFill="1" applyBorder="1" applyAlignment="1" applyProtection="1">
      <alignment horizontal="center" vertical="center" wrapText="1"/>
      <protection locked="0"/>
    </xf>
    <xf numFmtId="0" fontId="5" fillId="15" borderId="487" xfId="73" applyFont="1" applyFill="1" applyBorder="1" applyAlignment="1" applyProtection="1">
      <alignment vertical="center" wrapText="1"/>
      <protection locked="0"/>
    </xf>
    <xf numFmtId="190" fontId="5" fillId="15" borderId="487" xfId="73" applyNumberFormat="1" applyFont="1" applyFill="1" applyBorder="1" applyAlignment="1" applyProtection="1">
      <alignment vertical="center" wrapText="1"/>
      <protection locked="0"/>
    </xf>
    <xf numFmtId="194" fontId="5" fillId="15" borderId="487" xfId="73" applyNumberFormat="1" applyFont="1" applyFill="1" applyBorder="1" applyAlignment="1" applyProtection="1">
      <alignment horizontal="center" vertical="center" wrapText="1"/>
      <protection locked="0"/>
    </xf>
    <xf numFmtId="201" fontId="9" fillId="0" borderId="487" xfId="13" applyNumberFormat="1" applyFont="1" applyFill="1" applyBorder="1" applyAlignment="1" applyProtection="1">
      <alignment horizontal="center" vertical="center"/>
      <protection locked="0"/>
    </xf>
    <xf numFmtId="194" fontId="5" fillId="15" borderId="487" xfId="73" applyNumberFormat="1" applyFont="1" applyFill="1" applyBorder="1" applyAlignment="1" applyProtection="1">
      <alignment vertical="center" wrapText="1"/>
      <protection locked="0"/>
    </xf>
    <xf numFmtId="190" fontId="5" fillId="15" borderId="487" xfId="0" applyNumberFormat="1" applyFont="1" applyFill="1" applyBorder="1" applyAlignment="1" applyProtection="1">
      <alignment vertical="center"/>
      <protection locked="0"/>
    </xf>
    <xf numFmtId="3" fontId="5" fillId="15" borderId="487" xfId="73" applyNumberFormat="1" applyFont="1" applyFill="1" applyBorder="1" applyAlignment="1" applyProtection="1">
      <alignment horizontal="center" vertical="center" wrapText="1"/>
      <protection locked="0"/>
    </xf>
    <xf numFmtId="190" fontId="5" fillId="15" borderId="487" xfId="73" applyNumberFormat="1" applyFont="1" applyFill="1" applyBorder="1" applyAlignment="1" applyProtection="1">
      <alignment horizontal="center" vertical="center" wrapText="1"/>
      <protection locked="0"/>
    </xf>
    <xf numFmtId="202" fontId="5" fillId="15" borderId="487" xfId="11" applyNumberFormat="1" applyFont="1" applyFill="1" applyBorder="1" applyAlignment="1" applyProtection="1">
      <alignment horizontal="center" vertical="center" wrapText="1"/>
      <protection locked="0"/>
    </xf>
    <xf numFmtId="202" fontId="5" fillId="15" borderId="487" xfId="11" applyNumberFormat="1" applyFont="1" applyFill="1" applyBorder="1" applyAlignment="1" applyProtection="1">
      <alignment vertical="center" wrapText="1"/>
      <protection locked="0"/>
    </xf>
    <xf numFmtId="0" fontId="5" fillId="15" borderId="487" xfId="10" applyNumberFormat="1" applyFont="1" applyFill="1" applyBorder="1" applyAlignment="1" applyProtection="1">
      <alignment horizontal="center" vertical="center" wrapText="1"/>
      <protection locked="0"/>
    </xf>
    <xf numFmtId="0" fontId="5" fillId="15" borderId="488" xfId="73" applyFont="1" applyFill="1" applyBorder="1" applyAlignment="1" applyProtection="1">
      <alignment vertical="center" wrapText="1"/>
      <protection locked="0"/>
    </xf>
    <xf numFmtId="190" fontId="5" fillId="15" borderId="488" xfId="73" applyNumberFormat="1" applyFont="1" applyFill="1" applyBorder="1" applyAlignment="1" applyProtection="1">
      <alignment vertical="center" wrapText="1"/>
      <protection locked="0"/>
    </xf>
    <xf numFmtId="194" fontId="5" fillId="15" borderId="488" xfId="73" applyNumberFormat="1" applyFont="1" applyFill="1" applyBorder="1" applyAlignment="1" applyProtection="1">
      <alignment horizontal="center" vertical="center" wrapText="1"/>
      <protection locked="0"/>
    </xf>
    <xf numFmtId="201" fontId="9" fillId="0" borderId="488" xfId="13" applyNumberFormat="1" applyFont="1" applyFill="1" applyBorder="1" applyAlignment="1" applyProtection="1">
      <alignment horizontal="center" vertical="center"/>
      <protection locked="0"/>
    </xf>
    <xf numFmtId="194" fontId="5" fillId="15" borderId="488" xfId="73" applyNumberFormat="1" applyFont="1" applyFill="1" applyBorder="1" applyAlignment="1" applyProtection="1">
      <alignment vertical="center" wrapText="1"/>
      <protection locked="0"/>
    </xf>
    <xf numFmtId="190" fontId="5" fillId="15" borderId="488" xfId="0" applyNumberFormat="1" applyFont="1" applyFill="1" applyBorder="1" applyAlignment="1" applyProtection="1">
      <alignment vertical="center"/>
      <protection locked="0"/>
    </xf>
    <xf numFmtId="3" fontId="5" fillId="15" borderId="488" xfId="73" applyNumberFormat="1" applyFont="1" applyFill="1" applyBorder="1" applyAlignment="1" applyProtection="1">
      <alignment horizontal="center" vertical="center" wrapText="1"/>
      <protection locked="0"/>
    </xf>
    <xf numFmtId="190" fontId="5" fillId="15" borderId="488" xfId="73" applyNumberFormat="1" applyFont="1" applyFill="1" applyBorder="1" applyAlignment="1" applyProtection="1">
      <alignment horizontal="center" vertical="center" wrapText="1"/>
      <protection locked="0"/>
    </xf>
    <xf numFmtId="202" fontId="5" fillId="15" borderId="488" xfId="11" applyNumberFormat="1" applyFont="1" applyFill="1" applyBorder="1" applyAlignment="1" applyProtection="1">
      <alignment horizontal="center" vertical="center" wrapText="1"/>
      <protection locked="0"/>
    </xf>
    <xf numFmtId="202" fontId="5" fillId="15" borderId="488" xfId="11" applyNumberFormat="1" applyFont="1" applyFill="1" applyBorder="1" applyAlignment="1" applyProtection="1">
      <alignment vertical="center" wrapText="1"/>
      <protection locked="0"/>
    </xf>
    <xf numFmtId="0" fontId="5" fillId="15" borderId="488" xfId="10" applyNumberFormat="1" applyFont="1" applyFill="1" applyBorder="1" applyAlignment="1" applyProtection="1">
      <alignment horizontal="center" vertical="center" wrapText="1"/>
      <protection locked="0"/>
    </xf>
    <xf numFmtId="2" fontId="5" fillId="15" borderId="18" xfId="73" applyNumberFormat="1" applyFont="1" applyFill="1" applyBorder="1" applyAlignment="1" applyProtection="1">
      <alignment horizontal="center" vertical="center" wrapText="1"/>
      <protection locked="0"/>
    </xf>
    <xf numFmtId="4" fontId="5" fillId="15" borderId="18" xfId="10" applyNumberFormat="1" applyFont="1" applyFill="1" applyBorder="1" applyAlignment="1" applyProtection="1">
      <alignment horizontal="center" vertical="center" wrapText="1"/>
      <protection locked="0"/>
    </xf>
    <xf numFmtId="2" fontId="5" fillId="15" borderId="385" xfId="73" applyNumberFormat="1" applyFont="1" applyFill="1" applyBorder="1" applyAlignment="1" applyProtection="1">
      <alignment horizontal="center" vertical="center" wrapText="1"/>
      <protection locked="0"/>
    </xf>
    <xf numFmtId="190" fontId="77" fillId="15" borderId="385" xfId="73" applyNumberFormat="1" applyFont="1" applyFill="1" applyBorder="1" applyAlignment="1" applyProtection="1">
      <alignment horizontal="center" vertical="center" wrapText="1"/>
      <protection locked="0"/>
    </xf>
    <xf numFmtId="4" fontId="5" fillId="15" borderId="385" xfId="10" applyNumberFormat="1" applyFont="1" applyFill="1" applyBorder="1" applyAlignment="1" applyProtection="1">
      <alignment horizontal="center" vertical="center" wrapText="1"/>
      <protection locked="0"/>
    </xf>
    <xf numFmtId="2" fontId="5" fillId="15" borderId="20" xfId="73" applyNumberFormat="1" applyFont="1" applyFill="1" applyBorder="1" applyAlignment="1" applyProtection="1">
      <alignment horizontal="center" vertical="center" wrapText="1"/>
      <protection locked="0"/>
    </xf>
    <xf numFmtId="4" fontId="5" fillId="15" borderId="20" xfId="10" applyNumberFormat="1" applyFont="1" applyFill="1" applyBorder="1" applyAlignment="1" applyProtection="1">
      <alignment horizontal="center" vertical="center" wrapText="1"/>
      <protection locked="0"/>
    </xf>
    <xf numFmtId="180" fontId="5" fillId="15" borderId="18" xfId="73" applyNumberFormat="1" applyFont="1" applyFill="1" applyBorder="1" applyAlignment="1" applyProtection="1">
      <alignment horizontal="center" vertical="center" wrapText="1"/>
      <protection locked="0"/>
    </xf>
    <xf numFmtId="180" fontId="5" fillId="15" borderId="385" xfId="73" applyNumberFormat="1" applyFont="1" applyFill="1" applyBorder="1" applyAlignment="1" applyProtection="1">
      <alignment horizontal="center" vertical="center" wrapText="1"/>
      <protection locked="0"/>
    </xf>
    <xf numFmtId="180" fontId="5" fillId="15" borderId="20"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4" fontId="5" fillId="15" borderId="18" xfId="10" applyNumberFormat="1" applyFont="1" applyFill="1" applyBorder="1" applyAlignment="1" applyProtection="1">
      <alignment vertical="center" wrapText="1"/>
      <protection locked="0"/>
    </xf>
    <xf numFmtId="4" fontId="5" fillId="15" borderId="385" xfId="10" applyNumberFormat="1" applyFont="1" applyFill="1" applyBorder="1" applyAlignment="1" applyProtection="1">
      <alignment vertical="center" wrapText="1"/>
      <protection locked="0"/>
    </xf>
    <xf numFmtId="4" fontId="5" fillId="15" borderId="20" xfId="10" applyNumberFormat="1" applyFont="1" applyFill="1" applyBorder="1" applyAlignment="1" applyProtection="1">
      <alignment vertical="center" wrapText="1"/>
      <protection locked="0"/>
    </xf>
    <xf numFmtId="0" fontId="5" fillId="15" borderId="30" xfId="4" applyFont="1" applyFill="1" applyBorder="1" applyAlignment="1">
      <alignment horizontal="left"/>
    </xf>
    <xf numFmtId="2" fontId="5" fillId="15" borderId="74" xfId="10" applyNumberFormat="1" applyFont="1" applyFill="1" applyBorder="1" applyAlignment="1" applyProtection="1">
      <alignment horizontal="center" vertical="center" wrapText="1"/>
      <protection locked="0"/>
    </xf>
    <xf numFmtId="0" fontId="0" fillId="0" borderId="0" xfId="0" applyBorder="1" applyAlignment="1">
      <alignment horizontal="center"/>
    </xf>
    <xf numFmtId="0" fontId="5" fillId="2" borderId="161" xfId="0" applyFont="1" applyFill="1" applyBorder="1" applyAlignment="1" applyProtection="1">
      <alignment vertical="center"/>
    </xf>
    <xf numFmtId="0" fontId="5" fillId="2" borderId="0" xfId="26" applyFont="1" applyFill="1" applyBorder="1" applyAlignment="1">
      <alignment horizontal="left" wrapText="1"/>
    </xf>
    <xf numFmtId="0" fontId="5" fillId="0" borderId="0" xfId="26" applyFont="1" applyBorder="1" applyAlignment="1">
      <alignment horizontal="left"/>
    </xf>
    <xf numFmtId="0" fontId="5" fillId="0" borderId="73" xfId="26" applyFont="1" applyBorder="1" applyAlignment="1">
      <alignment horizontal="left"/>
    </xf>
    <xf numFmtId="14" fontId="5" fillId="2" borderId="0" xfId="26"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190" fontId="5" fillId="2" borderId="18" xfId="73" applyNumberFormat="1" applyFont="1" applyFill="1" applyBorder="1" applyAlignment="1" applyProtection="1">
      <alignment vertical="center" wrapText="1"/>
      <protection locked="0"/>
    </xf>
    <xf numFmtId="190"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vertical="center" wrapText="1"/>
      <protection locked="0"/>
    </xf>
    <xf numFmtId="0" fontId="5" fillId="2" borderId="18" xfId="73" applyFont="1" applyFill="1" applyBorder="1" applyAlignment="1" applyProtection="1">
      <alignment horizontal="center" vertical="center" wrapText="1"/>
      <protection locked="0"/>
    </xf>
    <xf numFmtId="190" fontId="5" fillId="2" borderId="18" xfId="0" applyNumberFormat="1" applyFont="1" applyFill="1" applyBorder="1" applyAlignment="1" applyProtection="1">
      <alignment vertical="center"/>
      <protection locked="0"/>
    </xf>
    <xf numFmtId="214" fontId="5" fillId="2" borderId="18" xfId="0" applyNumberFormat="1" applyFont="1" applyFill="1" applyBorder="1" applyAlignment="1" applyProtection="1">
      <alignment horizontal="center" vertical="center"/>
      <protection locked="0"/>
    </xf>
    <xf numFmtId="190" fontId="5" fillId="2" borderId="18" xfId="0" applyNumberFormat="1" applyFont="1" applyFill="1" applyBorder="1" applyAlignment="1" applyProtection="1">
      <alignment horizontal="center" vertical="center"/>
      <protection locked="0"/>
    </xf>
    <xf numFmtId="0" fontId="5" fillId="2" borderId="18" xfId="10" applyNumberFormat="1" applyFont="1" applyFill="1" applyBorder="1" applyAlignment="1" applyProtection="1">
      <alignment vertical="center" wrapText="1"/>
      <protection locked="0"/>
    </xf>
    <xf numFmtId="194" fontId="5" fillId="2" borderId="74" xfId="73" applyNumberFormat="1" applyFont="1" applyFill="1" applyBorder="1" applyAlignment="1" applyProtection="1">
      <alignment vertical="center" wrapText="1"/>
      <protection locked="0"/>
    </xf>
    <xf numFmtId="190" fontId="5" fillId="2" borderId="385" xfId="73" applyNumberFormat="1" applyFont="1" applyFill="1" applyBorder="1" applyAlignment="1" applyProtection="1">
      <alignment vertical="center" wrapText="1"/>
      <protection locked="0"/>
    </xf>
    <xf numFmtId="190" fontId="5" fillId="2" borderId="385" xfId="73" applyNumberFormat="1" applyFont="1" applyFill="1" applyBorder="1" applyAlignment="1" applyProtection="1">
      <alignment horizontal="center" vertical="center" wrapText="1"/>
      <protection locked="0"/>
    </xf>
    <xf numFmtId="194" fontId="5" fillId="2" borderId="385" xfId="73" applyNumberFormat="1" applyFont="1" applyFill="1" applyBorder="1" applyAlignment="1" applyProtection="1">
      <alignment horizontal="center" vertical="center" wrapText="1"/>
      <protection locked="0"/>
    </xf>
    <xf numFmtId="194" fontId="5" fillId="2" borderId="385" xfId="73" applyNumberFormat="1" applyFont="1" applyFill="1" applyBorder="1" applyAlignment="1" applyProtection="1">
      <alignment vertical="center" wrapText="1"/>
      <protection locked="0"/>
    </xf>
    <xf numFmtId="0" fontId="5" fillId="2" borderId="385" xfId="73" applyFont="1" applyFill="1" applyBorder="1" applyAlignment="1" applyProtection="1">
      <alignment horizontal="center" vertical="center" wrapText="1"/>
      <protection locked="0"/>
    </xf>
    <xf numFmtId="190" fontId="5" fillId="2" borderId="385" xfId="0" applyNumberFormat="1" applyFont="1" applyFill="1" applyBorder="1" applyAlignment="1" applyProtection="1">
      <alignment vertical="center"/>
      <protection locked="0"/>
    </xf>
    <xf numFmtId="214" fontId="5" fillId="2" borderId="385" xfId="0" applyNumberFormat="1" applyFont="1" applyFill="1" applyBorder="1" applyAlignment="1" applyProtection="1">
      <alignment horizontal="center" vertical="center"/>
      <protection locked="0"/>
    </xf>
    <xf numFmtId="190" fontId="5" fillId="2" borderId="385" xfId="0" applyNumberFormat="1" applyFont="1" applyFill="1" applyBorder="1" applyAlignment="1" applyProtection="1">
      <alignment horizontal="center" vertical="center"/>
      <protection locked="0"/>
    </xf>
    <xf numFmtId="0" fontId="5" fillId="2" borderId="385" xfId="10" applyNumberFormat="1" applyFont="1" applyFill="1" applyBorder="1" applyAlignment="1" applyProtection="1">
      <alignment vertical="center" wrapText="1"/>
      <protection locked="0"/>
    </xf>
    <xf numFmtId="194" fontId="5" fillId="2" borderId="72"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vertical="center" wrapText="1"/>
      <protection locked="0"/>
    </xf>
    <xf numFmtId="0" fontId="5" fillId="2" borderId="20" xfId="73" applyFont="1" applyFill="1" applyBorder="1" applyAlignment="1" applyProtection="1">
      <alignment horizontal="center" vertical="center" wrapText="1"/>
      <protection locked="0"/>
    </xf>
    <xf numFmtId="190" fontId="5" fillId="2" borderId="20" xfId="0" applyNumberFormat="1" applyFont="1" applyFill="1" applyBorder="1" applyAlignment="1" applyProtection="1">
      <alignment vertical="center"/>
      <protection locked="0"/>
    </xf>
    <xf numFmtId="214" fontId="5" fillId="2" borderId="20" xfId="0" applyNumberFormat="1" applyFont="1" applyFill="1" applyBorder="1" applyAlignment="1" applyProtection="1">
      <alignment horizontal="center" vertical="center"/>
      <protection locked="0"/>
    </xf>
    <xf numFmtId="190" fontId="5" fillId="2" borderId="20" xfId="0" applyNumberFormat="1" applyFont="1" applyFill="1" applyBorder="1" applyAlignment="1" applyProtection="1">
      <alignment horizontal="center" vertical="center"/>
      <protection locked="0"/>
    </xf>
    <xf numFmtId="0" fontId="5" fillId="2" borderId="20" xfId="10" applyNumberFormat="1" applyFont="1" applyFill="1" applyBorder="1" applyAlignment="1" applyProtection="1">
      <alignment vertical="center" wrapText="1"/>
      <protection locked="0"/>
    </xf>
    <xf numFmtId="194" fontId="5" fillId="2" borderId="93" xfId="73" applyNumberFormat="1" applyFont="1" applyFill="1" applyBorder="1" applyAlignment="1" applyProtection="1">
      <alignment vertical="center" wrapText="1"/>
      <protection locked="0"/>
    </xf>
    <xf numFmtId="0" fontId="5" fillId="2" borderId="161" xfId="0" applyFont="1" applyFill="1" applyBorder="1" applyAlignment="1" applyProtection="1">
      <alignment vertical="center"/>
      <protection locked="0"/>
    </xf>
    <xf numFmtId="0" fontId="6" fillId="2" borderId="0" xfId="73" applyFont="1" applyFill="1" applyBorder="1" applyAlignment="1" applyProtection="1">
      <alignment horizontal="center" vertical="center" wrapText="1"/>
      <protection locked="0"/>
    </xf>
    <xf numFmtId="0" fontId="6" fillId="2" borderId="0" xfId="73" applyFont="1" applyFill="1" applyBorder="1" applyAlignment="1" applyProtection="1">
      <alignment horizontal="left" vertical="center" wrapText="1"/>
      <protection locked="0"/>
    </xf>
    <xf numFmtId="185" fontId="6" fillId="2" borderId="0" xfId="1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vertical="center"/>
      <protection locked="0"/>
    </xf>
    <xf numFmtId="0" fontId="5" fillId="2" borderId="31" xfId="0" applyFont="1" applyFill="1" applyBorder="1" applyAlignment="1" applyProtection="1">
      <alignment vertical="center" wrapText="1"/>
      <protection locked="0"/>
    </xf>
    <xf numFmtId="0" fontId="5" fillId="2" borderId="31" xfId="0" applyFont="1" applyFill="1" applyBorder="1" applyAlignment="1" applyProtection="1">
      <alignment vertical="center"/>
      <protection locked="0"/>
    </xf>
    <xf numFmtId="0" fontId="5" fillId="0" borderId="37" xfId="26" applyFont="1" applyBorder="1" applyAlignment="1">
      <alignment horizontal="left"/>
    </xf>
    <xf numFmtId="0" fontId="5" fillId="2" borderId="0" xfId="26" applyFont="1" applyFill="1" applyBorder="1" applyAlignment="1">
      <alignment horizontal="left"/>
    </xf>
    <xf numFmtId="0" fontId="6" fillId="2" borderId="0" xfId="26" applyFont="1" applyFill="1" applyAlignment="1">
      <alignment horizontal="center"/>
    </xf>
    <xf numFmtId="0" fontId="6" fillId="2" borderId="0" xfId="26" applyFont="1" applyFill="1" applyAlignment="1"/>
    <xf numFmtId="0" fontId="6" fillId="2" borderId="0" xfId="26" applyFont="1" applyFill="1" applyAlignment="1" applyProtection="1">
      <protection locked="0"/>
    </xf>
    <xf numFmtId="0" fontId="6" fillId="2" borderId="18" xfId="73" applyFont="1" applyFill="1" applyBorder="1" applyAlignment="1" applyProtection="1">
      <alignment vertical="center" wrapText="1"/>
      <protection locked="0"/>
    </xf>
    <xf numFmtId="190" fontId="6" fillId="2" borderId="18" xfId="73" applyNumberFormat="1" applyFont="1" applyFill="1" applyBorder="1" applyAlignment="1" applyProtection="1">
      <alignment vertical="center" wrapText="1"/>
      <protection locked="0"/>
    </xf>
    <xf numFmtId="194" fontId="6" fillId="2" borderId="18" xfId="73" applyNumberFormat="1" applyFont="1" applyFill="1" applyBorder="1" applyAlignment="1" applyProtection="1">
      <alignment vertical="center" wrapText="1"/>
      <protection locked="0"/>
    </xf>
    <xf numFmtId="1" fontId="6" fillId="2" borderId="18" xfId="73" applyNumberFormat="1" applyFont="1" applyFill="1" applyBorder="1" applyAlignment="1" applyProtection="1">
      <alignment vertical="center" wrapText="1"/>
      <protection locked="0"/>
    </xf>
    <xf numFmtId="3" fontId="6" fillId="2" borderId="18" xfId="73" applyNumberFormat="1" applyFont="1" applyFill="1" applyBorder="1" applyAlignment="1" applyProtection="1">
      <alignment vertical="center" wrapText="1"/>
      <protection locked="0"/>
    </xf>
    <xf numFmtId="1" fontId="6" fillId="2" borderId="18" xfId="10" applyNumberFormat="1" applyFont="1" applyFill="1" applyBorder="1" applyAlignment="1" applyProtection="1">
      <alignment vertical="center" wrapText="1"/>
      <protection locked="0"/>
    </xf>
    <xf numFmtId="217" fontId="6" fillId="2" borderId="18" xfId="10" applyNumberFormat="1" applyFont="1" applyFill="1" applyBorder="1" applyAlignment="1" applyProtection="1">
      <alignment vertical="center" wrapText="1"/>
      <protection locked="0"/>
    </xf>
    <xf numFmtId="0" fontId="6" fillId="2" borderId="18" xfId="10" applyNumberFormat="1" applyFont="1" applyFill="1" applyBorder="1" applyAlignment="1" applyProtection="1">
      <alignment vertical="center" wrapText="1"/>
      <protection locked="0"/>
    </xf>
    <xf numFmtId="194" fontId="6" fillId="2" borderId="74" xfId="73" applyNumberFormat="1" applyFont="1" applyFill="1" applyBorder="1" applyAlignment="1" applyProtection="1">
      <alignment vertical="center" wrapText="1"/>
      <protection locked="0"/>
    </xf>
    <xf numFmtId="0" fontId="6" fillId="2" borderId="20" xfId="73" applyFont="1" applyFill="1" applyBorder="1" applyAlignment="1" applyProtection="1">
      <alignment vertical="center" wrapText="1"/>
      <protection locked="0"/>
    </xf>
    <xf numFmtId="190" fontId="6" fillId="2" borderId="20" xfId="73" applyNumberFormat="1" applyFont="1" applyFill="1" applyBorder="1" applyAlignment="1" applyProtection="1">
      <alignment vertical="center" wrapText="1"/>
      <protection locked="0"/>
    </xf>
    <xf numFmtId="194" fontId="6" fillId="2" borderId="20" xfId="73" applyNumberFormat="1" applyFont="1" applyFill="1" applyBorder="1" applyAlignment="1" applyProtection="1">
      <alignment vertical="center" wrapText="1"/>
      <protection locked="0"/>
    </xf>
    <xf numFmtId="1" fontId="6" fillId="2" borderId="20" xfId="73" applyNumberFormat="1" applyFont="1" applyFill="1" applyBorder="1" applyAlignment="1" applyProtection="1">
      <alignment vertical="center" wrapText="1"/>
      <protection locked="0"/>
    </xf>
    <xf numFmtId="185" fontId="6" fillId="2" borderId="20" xfId="10" applyNumberFormat="1" applyFont="1" applyFill="1" applyBorder="1" applyAlignment="1" applyProtection="1">
      <alignment vertical="center" wrapText="1"/>
      <protection locked="0"/>
    </xf>
    <xf numFmtId="3" fontId="6" fillId="2" borderId="20" xfId="73" applyNumberFormat="1" applyFont="1" applyFill="1" applyBorder="1" applyAlignment="1" applyProtection="1">
      <alignment vertical="center" wrapText="1"/>
      <protection locked="0"/>
    </xf>
    <xf numFmtId="1" fontId="6" fillId="2" borderId="20" xfId="10" applyNumberFormat="1" applyFont="1" applyFill="1" applyBorder="1" applyAlignment="1" applyProtection="1">
      <alignment vertical="center" wrapText="1"/>
      <protection locked="0"/>
    </xf>
    <xf numFmtId="217" fontId="6" fillId="2" borderId="20" xfId="10" applyNumberFormat="1" applyFont="1" applyFill="1" applyBorder="1" applyAlignment="1" applyProtection="1">
      <alignment vertical="center" wrapText="1"/>
      <protection locked="0"/>
    </xf>
    <xf numFmtId="0" fontId="6" fillId="2" borderId="20" xfId="10" applyNumberFormat="1" applyFont="1" applyFill="1" applyBorder="1" applyAlignment="1" applyProtection="1">
      <alignment vertical="center" wrapText="1"/>
      <protection locked="0"/>
    </xf>
    <xf numFmtId="194" fontId="6" fillId="2" borderId="93" xfId="73" applyNumberFormat="1" applyFont="1" applyFill="1" applyBorder="1" applyAlignment="1" applyProtection="1">
      <alignment vertical="center" wrapText="1"/>
      <protection locked="0"/>
    </xf>
    <xf numFmtId="0" fontId="5" fillId="2" borderId="18" xfId="73" applyFont="1" applyFill="1" applyBorder="1" applyAlignment="1" applyProtection="1">
      <alignment vertical="center" wrapText="1"/>
      <protection locked="0"/>
    </xf>
    <xf numFmtId="1" fontId="5" fillId="2" borderId="18" xfId="10" applyNumberFormat="1" applyFont="1" applyFill="1" applyBorder="1" applyAlignment="1" applyProtection="1">
      <alignment vertical="center" wrapText="1"/>
      <protection locked="0"/>
    </xf>
    <xf numFmtId="217" fontId="5" fillId="2" borderId="18" xfId="10" applyNumberFormat="1" applyFont="1" applyFill="1" applyBorder="1" applyAlignment="1" applyProtection="1">
      <alignment vertical="center" wrapText="1"/>
      <protection locked="0"/>
    </xf>
    <xf numFmtId="0" fontId="5" fillId="2" borderId="385" xfId="73" applyFont="1" applyFill="1" applyBorder="1" applyAlignment="1" applyProtection="1">
      <alignment vertical="center" wrapText="1"/>
      <protection locked="0"/>
    </xf>
    <xf numFmtId="1" fontId="5" fillId="2" borderId="385" xfId="10" applyNumberFormat="1" applyFont="1" applyFill="1" applyBorder="1" applyAlignment="1" applyProtection="1">
      <alignment vertical="center" wrapText="1"/>
      <protection locked="0"/>
    </xf>
    <xf numFmtId="217" fontId="5" fillId="2" borderId="385" xfId="10" applyNumberFormat="1" applyFont="1" applyFill="1" applyBorder="1" applyAlignment="1" applyProtection="1">
      <alignment vertical="center" wrapText="1"/>
      <protection locked="0"/>
    </xf>
    <xf numFmtId="0" fontId="5" fillId="2" borderId="20" xfId="73" applyFont="1" applyFill="1" applyBorder="1" applyAlignment="1" applyProtection="1">
      <alignment vertical="center" wrapText="1"/>
      <protection locked="0"/>
    </xf>
    <xf numFmtId="1" fontId="5" fillId="2" borderId="20" xfId="10" applyNumberFormat="1" applyFont="1" applyFill="1" applyBorder="1" applyAlignment="1" applyProtection="1">
      <alignment vertical="center" wrapText="1"/>
      <protection locked="0"/>
    </xf>
    <xf numFmtId="217" fontId="5" fillId="2" borderId="20" xfId="10" applyNumberFormat="1" applyFont="1" applyFill="1" applyBorder="1" applyAlignment="1" applyProtection="1">
      <alignment vertical="center" wrapText="1"/>
      <protection locked="0"/>
    </xf>
    <xf numFmtId="0" fontId="5" fillId="2" borderId="28" xfId="73" applyFont="1" applyFill="1" applyBorder="1" applyAlignment="1" applyProtection="1">
      <alignment vertical="center" wrapText="1"/>
      <protection locked="0"/>
    </xf>
    <xf numFmtId="190" fontId="5" fillId="2" borderId="28" xfId="73" applyNumberFormat="1" applyFont="1" applyFill="1" applyBorder="1" applyAlignment="1" applyProtection="1">
      <alignment vertical="center" wrapText="1"/>
      <protection locked="0"/>
    </xf>
    <xf numFmtId="194" fontId="5" fillId="2" borderId="28" xfId="73" applyNumberFormat="1" applyFont="1" applyFill="1" applyBorder="1" applyAlignment="1" applyProtection="1">
      <alignment vertical="center" wrapText="1"/>
      <protection locked="0"/>
    </xf>
    <xf numFmtId="1" fontId="5" fillId="2" borderId="28" xfId="10" applyNumberFormat="1" applyFont="1" applyFill="1" applyBorder="1" applyAlignment="1" applyProtection="1">
      <alignment vertical="center" wrapText="1"/>
      <protection locked="0"/>
    </xf>
    <xf numFmtId="217" fontId="5" fillId="2" borderId="28" xfId="10" applyNumberFormat="1" applyFont="1" applyFill="1" applyBorder="1" applyAlignment="1" applyProtection="1">
      <alignment vertical="center" wrapText="1"/>
      <protection locked="0"/>
    </xf>
    <xf numFmtId="194" fontId="5" fillId="2" borderId="36" xfId="73" applyNumberFormat="1" applyFont="1" applyFill="1" applyBorder="1" applyAlignment="1" applyProtection="1">
      <alignment vertical="center" wrapText="1"/>
      <protection locked="0"/>
    </xf>
    <xf numFmtId="0" fontId="5" fillId="2" borderId="161" xfId="26" applyFont="1" applyFill="1" applyBorder="1" applyAlignment="1">
      <alignment horizontal="left" wrapText="1"/>
    </xf>
    <xf numFmtId="0" fontId="48" fillId="2" borderId="161" xfId="0" applyFont="1" applyFill="1" applyBorder="1" applyAlignment="1" applyProtection="1">
      <alignment vertical="center"/>
    </xf>
    <xf numFmtId="0" fontId="5" fillId="0" borderId="31" xfId="26" applyFont="1" applyBorder="1" applyAlignment="1">
      <alignment horizontal="left"/>
    </xf>
    <xf numFmtId="0" fontId="5" fillId="2" borderId="102" xfId="73" applyNumberFormat="1" applyFont="1" applyFill="1" applyBorder="1" applyAlignment="1" applyProtection="1">
      <alignment horizontal="center" vertical="center" wrapText="1"/>
      <protection locked="0"/>
    </xf>
    <xf numFmtId="194" fontId="5" fillId="2" borderId="102" xfId="73" applyNumberFormat="1" applyFont="1" applyFill="1" applyBorder="1" applyAlignment="1" applyProtection="1">
      <alignment horizontal="center" vertical="center" wrapText="1"/>
      <protection locked="0"/>
    </xf>
    <xf numFmtId="1" fontId="5" fillId="2" borderId="102" xfId="73" applyNumberFormat="1" applyFont="1" applyFill="1" applyBorder="1" applyAlignment="1" applyProtection="1">
      <alignment horizontal="center" vertical="center" wrapText="1"/>
      <protection locked="0"/>
    </xf>
    <xf numFmtId="1" fontId="5" fillId="2" borderId="102" xfId="10" applyNumberFormat="1" applyFont="1" applyFill="1" applyBorder="1" applyAlignment="1" applyProtection="1">
      <alignment horizontal="center" vertical="center" wrapText="1"/>
      <protection locked="0"/>
    </xf>
    <xf numFmtId="167" fontId="5" fillId="2" borderId="102" xfId="10" applyFont="1" applyFill="1" applyBorder="1" applyAlignment="1" applyProtection="1">
      <alignment horizontal="center" vertical="center" wrapText="1"/>
      <protection locked="0"/>
    </xf>
    <xf numFmtId="0" fontId="48" fillId="2" borderId="161" xfId="0"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0" xfId="0" applyFont="1" applyFill="1" applyBorder="1" applyAlignment="1" applyProtection="1">
      <alignment vertical="center" wrapText="1"/>
      <protection locked="0"/>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0" fillId="0" borderId="484" xfId="0" applyFont="1" applyBorder="1" applyAlignment="1" applyProtection="1">
      <alignment horizontal="center"/>
      <protection locked="0"/>
    </xf>
    <xf numFmtId="0" fontId="0" fillId="0" borderId="121" xfId="0" applyFont="1" applyBorder="1" applyAlignment="1" applyProtection="1">
      <alignment horizontal="center"/>
      <protection locked="0"/>
    </xf>
    <xf numFmtId="0" fontId="0" fillId="0" borderId="385" xfId="0" applyBorder="1"/>
    <xf numFmtId="185" fontId="5" fillId="2" borderId="102" xfId="10" applyNumberFormat="1" applyFont="1" applyFill="1" applyBorder="1" applyAlignment="1" applyProtection="1">
      <alignment horizontal="center" vertical="center" wrapText="1"/>
      <protection locked="0"/>
    </xf>
    <xf numFmtId="0" fontId="5" fillId="48" borderId="0" xfId="0" applyFont="1" applyFill="1"/>
    <xf numFmtId="0" fontId="63" fillId="15" borderId="0" xfId="0" applyFont="1" applyFill="1" applyBorder="1" applyAlignment="1" applyProtection="1">
      <alignment vertical="center"/>
      <protection locked="0"/>
    </xf>
    <xf numFmtId="0" fontId="64" fillId="15" borderId="73" xfId="0" applyFont="1" applyFill="1" applyBorder="1" applyAlignment="1" applyProtection="1">
      <alignment vertical="center"/>
      <protection locked="0"/>
    </xf>
    <xf numFmtId="0" fontId="64" fillId="15" borderId="0" xfId="0" applyFont="1" applyFill="1" applyBorder="1" applyAlignment="1" applyProtection="1">
      <alignment vertical="center"/>
    </xf>
    <xf numFmtId="0" fontId="64" fillId="15" borderId="0" xfId="0" applyNumberFormat="1" applyFont="1" applyFill="1" applyBorder="1" applyAlignment="1" applyProtection="1">
      <alignment vertical="center"/>
      <protection locked="0"/>
    </xf>
    <xf numFmtId="0" fontId="64" fillId="15" borderId="0" xfId="0" applyFont="1" applyFill="1" applyBorder="1" applyAlignment="1" applyProtection="1">
      <alignment horizontal="left" vertical="center"/>
      <protection locked="0"/>
    </xf>
    <xf numFmtId="0" fontId="64" fillId="15" borderId="0" xfId="0" applyNumberFormat="1" applyFont="1" applyFill="1" applyBorder="1" applyAlignment="1" applyProtection="1">
      <alignment horizontal="left" vertical="center"/>
      <protection locked="0"/>
    </xf>
    <xf numFmtId="0" fontId="64" fillId="15" borderId="30" xfId="0" applyFont="1" applyFill="1" applyBorder="1" applyAlignment="1" applyProtection="1">
      <alignment vertical="center"/>
      <protection locked="0"/>
    </xf>
    <xf numFmtId="0" fontId="64" fillId="15" borderId="31" xfId="0" applyFont="1" applyFill="1" applyBorder="1" applyAlignment="1" applyProtection="1">
      <alignment vertical="center"/>
      <protection locked="0"/>
    </xf>
    <xf numFmtId="0" fontId="64" fillId="15" borderId="37" xfId="0"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0" xfId="0" applyFont="1" applyFill="1" applyBorder="1" applyAlignment="1" applyProtection="1">
      <alignment horizontal="center" vertical="top" wrapText="1"/>
    </xf>
    <xf numFmtId="0" fontId="64" fillId="15" borderId="0" xfId="0" applyFont="1" applyFill="1" applyBorder="1" applyAlignment="1" applyProtection="1">
      <alignment horizontal="left" vertical="top" wrapText="1"/>
      <protection locked="0"/>
    </xf>
    <xf numFmtId="0" fontId="5" fillId="15" borderId="73" xfId="4" applyFont="1" applyFill="1" applyBorder="1" applyAlignment="1">
      <alignment horizontal="left" wrapText="1"/>
    </xf>
    <xf numFmtId="0" fontId="5" fillId="15" borderId="37" xfId="4" applyFont="1" applyFill="1" applyBorder="1" applyAlignment="1">
      <alignment horizontal="left" wrapText="1"/>
    </xf>
    <xf numFmtId="0" fontId="64" fillId="15" borderId="161" xfId="0" applyFont="1" applyFill="1" applyBorder="1" applyAlignment="1" applyProtection="1">
      <alignment horizontal="left" vertical="top" wrapText="1"/>
    </xf>
    <xf numFmtId="0" fontId="64" fillId="15" borderId="161" xfId="0" applyFont="1" applyFill="1" applyBorder="1" applyAlignment="1" applyProtection="1">
      <alignment horizontal="left" vertical="center"/>
      <protection locked="0"/>
    </xf>
    <xf numFmtId="8" fontId="27" fillId="0" borderId="74" xfId="0" applyNumberFormat="1" applyFont="1" applyBorder="1" applyAlignment="1" applyProtection="1">
      <alignment horizontal="center"/>
      <protection locked="0"/>
    </xf>
    <xf numFmtId="8" fontId="27" fillId="0" borderId="72" xfId="0" applyNumberFormat="1" applyFont="1" applyBorder="1" applyAlignment="1" applyProtection="1">
      <alignment horizontal="center"/>
      <protection locked="0"/>
    </xf>
    <xf numFmtId="8" fontId="27" fillId="0" borderId="93" xfId="0" applyNumberFormat="1" applyFont="1" applyBorder="1" applyAlignment="1" applyProtection="1">
      <alignment horizontal="center"/>
      <protection locked="0"/>
    </xf>
    <xf numFmtId="190" fontId="106" fillId="15" borderId="18" xfId="73" applyNumberFormat="1" applyFont="1" applyFill="1" applyBorder="1" applyAlignment="1" applyProtection="1">
      <alignment horizontal="center" vertical="center" wrapText="1"/>
      <protection locked="0"/>
    </xf>
    <xf numFmtId="0" fontId="6" fillId="15" borderId="74" xfId="10" applyNumberFormat="1" applyFont="1" applyFill="1" applyBorder="1" applyAlignment="1" applyProtection="1">
      <alignment horizontal="center" vertical="center" wrapText="1"/>
      <protection locked="0"/>
    </xf>
    <xf numFmtId="190" fontId="106" fillId="15" borderId="20" xfId="73" applyNumberFormat="1" applyFont="1" applyFill="1" applyBorder="1" applyAlignment="1" applyProtection="1">
      <alignment horizontal="center" vertical="center" wrapText="1"/>
      <protection locked="0"/>
    </xf>
    <xf numFmtId="1" fontId="6" fillId="15" borderId="20" xfId="10" applyNumberFormat="1" applyFont="1" applyFill="1" applyBorder="1" applyAlignment="1" applyProtection="1">
      <alignment horizontal="center" vertical="center" wrapText="1"/>
      <protection locked="0"/>
    </xf>
    <xf numFmtId="217" fontId="6" fillId="15" borderId="20" xfId="10" applyNumberFormat="1" applyFont="1" applyFill="1" applyBorder="1" applyAlignment="1" applyProtection="1">
      <alignment horizontal="center" vertical="center" wrapText="1"/>
      <protection locked="0"/>
    </xf>
    <xf numFmtId="0" fontId="6" fillId="15" borderId="20" xfId="10" applyNumberFormat="1" applyFont="1" applyFill="1" applyBorder="1" applyAlignment="1" applyProtection="1">
      <alignment horizontal="center" vertical="center" wrapText="1"/>
      <protection locked="0"/>
    </xf>
    <xf numFmtId="0" fontId="6" fillId="15" borderId="93" xfId="10"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15" borderId="0" xfId="73" applyFont="1" applyFill="1" applyBorder="1" applyAlignment="1" applyProtection="1">
      <alignment horizontal="center" vertical="center" wrapText="1"/>
      <protection locked="0"/>
    </xf>
    <xf numFmtId="190" fontId="6" fillId="15" borderId="0" xfId="73" applyNumberFormat="1" applyFont="1" applyFill="1" applyBorder="1" applyAlignment="1" applyProtection="1">
      <alignment vertical="center" wrapText="1"/>
      <protection locked="0"/>
    </xf>
    <xf numFmtId="190" fontId="5" fillId="15" borderId="0" xfId="73" applyNumberFormat="1" applyFont="1" applyFill="1" applyBorder="1" applyAlignment="1" applyProtection="1">
      <alignment vertical="center" wrapText="1"/>
      <protection locked="0"/>
    </xf>
    <xf numFmtId="190" fontId="6" fillId="15" borderId="73" xfId="73" applyNumberFormat="1" applyFont="1" applyFill="1" applyBorder="1" applyAlignment="1" applyProtection="1">
      <alignment vertical="center" wrapText="1"/>
      <protection locked="0"/>
    </xf>
    <xf numFmtId="1" fontId="5" fillId="15" borderId="20" xfId="0" applyNumberFormat="1" applyFont="1" applyFill="1" applyBorder="1" applyAlignment="1" applyProtection="1">
      <alignment vertical="center"/>
      <protection locked="0"/>
    </xf>
    <xf numFmtId="217" fontId="5" fillId="15" borderId="20" xfId="0" applyNumberFormat="1" applyFont="1" applyFill="1" applyBorder="1" applyAlignment="1" applyProtection="1">
      <alignment vertical="center"/>
      <protection locked="0"/>
    </xf>
    <xf numFmtId="0" fontId="5" fillId="15" borderId="20" xfId="0" applyNumberFormat="1" applyFont="1" applyFill="1" applyBorder="1" applyAlignment="1" applyProtection="1">
      <alignment vertical="center"/>
      <protection locked="0"/>
    </xf>
    <xf numFmtId="194" fontId="5" fillId="15" borderId="93" xfId="0" applyNumberFormat="1"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73" xfId="4" applyFont="1" applyFill="1" applyBorder="1" applyAlignment="1">
      <alignment horizontal="left"/>
    </xf>
    <xf numFmtId="0" fontId="5" fillId="15" borderId="37" xfId="4" applyFont="1" applyFill="1" applyBorder="1" applyAlignment="1">
      <alignment horizontal="left"/>
    </xf>
    <xf numFmtId="0" fontId="5" fillId="0" borderId="138" xfId="0" applyFont="1" applyBorder="1" applyAlignment="1" applyProtection="1">
      <alignment horizontal="left"/>
      <protection locked="0"/>
    </xf>
    <xf numFmtId="0" fontId="84" fillId="0" borderId="115" xfId="0" applyFont="1" applyBorder="1" applyProtection="1">
      <protection locked="0"/>
    </xf>
    <xf numFmtId="190" fontId="5" fillId="15" borderId="187" xfId="11" applyNumberFormat="1" applyFont="1" applyFill="1" applyBorder="1" applyAlignment="1" applyProtection="1">
      <alignment horizontal="center" vertical="center" wrapText="1"/>
      <protection locked="0"/>
    </xf>
    <xf numFmtId="0" fontId="84" fillId="0" borderId="28" xfId="0" applyFont="1" applyBorder="1" applyAlignment="1" applyProtection="1">
      <alignment horizontal="center"/>
      <protection locked="0"/>
    </xf>
    <xf numFmtId="0" fontId="84" fillId="0" borderId="36" xfId="0" applyFont="1" applyBorder="1" applyAlignment="1" applyProtection="1">
      <alignment horizontal="center"/>
      <protection locked="0"/>
    </xf>
    <xf numFmtId="223" fontId="9" fillId="15" borderId="18" xfId="13" applyNumberFormat="1" applyFont="1" applyFill="1" applyBorder="1" applyAlignment="1" applyProtection="1">
      <alignment horizontal="center" vertical="center"/>
      <protection locked="0"/>
    </xf>
    <xf numFmtId="203" fontId="9" fillId="15" borderId="18" xfId="13" applyNumberFormat="1" applyFont="1" applyFill="1" applyBorder="1" applyAlignment="1" applyProtection="1">
      <alignment horizontal="center" vertical="center"/>
      <protection locked="0"/>
    </xf>
    <xf numFmtId="224" fontId="9" fillId="15" borderId="18" xfId="13" applyNumberFormat="1" applyFont="1" applyFill="1" applyBorder="1" applyAlignment="1" applyProtection="1">
      <alignment horizontal="center" vertical="center" wrapText="1"/>
      <protection locked="0"/>
    </xf>
    <xf numFmtId="223" fontId="9" fillId="15" borderId="385" xfId="13" applyNumberFormat="1" applyFont="1" applyFill="1" applyBorder="1" applyAlignment="1" applyProtection="1">
      <alignment horizontal="center" vertical="center"/>
      <protection locked="0"/>
    </xf>
    <xf numFmtId="203" fontId="9" fillId="15" borderId="385" xfId="13" applyNumberFormat="1" applyFont="1" applyFill="1" applyBorder="1" applyAlignment="1" applyProtection="1">
      <alignment horizontal="center" vertical="center"/>
      <protection locked="0"/>
    </xf>
    <xf numFmtId="203" fontId="9" fillId="0" borderId="385" xfId="13" applyNumberFormat="1" applyFont="1" applyFill="1" applyBorder="1" applyAlignment="1" applyProtection="1">
      <alignment horizontal="center" vertical="center"/>
      <protection locked="0"/>
    </xf>
    <xf numFmtId="0" fontId="9" fillId="15" borderId="385" xfId="13" applyNumberFormat="1" applyFont="1" applyFill="1" applyBorder="1" applyAlignment="1" applyProtection="1">
      <alignment horizontal="center" vertical="center" wrapText="1"/>
      <protection locked="0"/>
    </xf>
    <xf numFmtId="0" fontId="49" fillId="0" borderId="385" xfId="23" applyFont="1" applyFill="1" applyBorder="1" applyAlignment="1" applyProtection="1">
      <alignment horizontal="center" vertical="center"/>
      <protection locked="0"/>
    </xf>
    <xf numFmtId="203" fontId="9" fillId="0" borderId="385" xfId="13" applyNumberFormat="1" applyFont="1" applyFill="1" applyBorder="1" applyAlignment="1" applyProtection="1">
      <alignment horizontal="center" vertical="center" wrapText="1"/>
      <protection locked="0"/>
    </xf>
    <xf numFmtId="224" fontId="9" fillId="15" borderId="385" xfId="13" applyNumberFormat="1" applyFont="1" applyFill="1" applyBorder="1" applyAlignment="1" applyProtection="1">
      <alignment horizontal="center" vertical="center" wrapText="1"/>
      <protection locked="0"/>
    </xf>
    <xf numFmtId="224" fontId="9" fillId="0" borderId="385" xfId="13" applyNumberFormat="1" applyFont="1" applyFill="1" applyBorder="1" applyAlignment="1" applyProtection="1">
      <alignment horizontal="center" vertical="center" wrapText="1"/>
      <protection locked="0"/>
    </xf>
    <xf numFmtId="224" fontId="9" fillId="15" borderId="385" xfId="13" applyNumberFormat="1" applyFont="1" applyFill="1" applyBorder="1" applyAlignment="1" applyProtection="1">
      <alignment horizontal="center" vertical="center"/>
      <protection locked="0"/>
    </xf>
    <xf numFmtId="0" fontId="49" fillId="0" borderId="20" xfId="23" applyFont="1" applyFill="1" applyBorder="1" applyAlignment="1" applyProtection="1">
      <alignment horizontal="center" vertical="center"/>
      <protection locked="0"/>
    </xf>
    <xf numFmtId="203" fontId="9" fillId="15" borderId="20" xfId="13" applyNumberFormat="1" applyFont="1" applyFill="1" applyBorder="1" applyAlignment="1" applyProtection="1">
      <alignment horizontal="center" vertical="center"/>
      <protection locked="0"/>
    </xf>
    <xf numFmtId="224" fontId="9" fillId="15" borderId="20" xfId="13" applyNumberFormat="1" applyFont="1" applyFill="1" applyBorder="1" applyAlignment="1" applyProtection="1">
      <alignment horizontal="center"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85" fontId="5" fillId="15" borderId="74" xfId="10" applyNumberFormat="1" applyFont="1" applyFill="1" applyBorder="1" applyAlignment="1" applyProtection="1">
      <alignment horizontal="center" vertical="center" wrapText="1"/>
      <protection locked="0"/>
    </xf>
    <xf numFmtId="185" fontId="5" fillId="15" borderId="93" xfId="10" applyNumberFormat="1" applyFont="1" applyFill="1" applyBorder="1" applyAlignment="1" applyProtection="1">
      <alignment horizontal="center" vertical="center" wrapText="1"/>
      <protection locked="0"/>
    </xf>
    <xf numFmtId="0" fontId="9" fillId="15" borderId="0" xfId="73" applyNumberFormat="1" applyFont="1" applyFill="1" applyBorder="1" applyAlignment="1" applyProtection="1">
      <alignment horizontal="center" vertical="center" wrapText="1"/>
      <protection locked="0"/>
    </xf>
    <xf numFmtId="1" fontId="9" fillId="15" borderId="0" xfId="73" applyNumberFormat="1" applyFont="1" applyFill="1" applyBorder="1" applyAlignment="1" applyProtection="1">
      <alignment horizontal="center" vertical="center" wrapText="1"/>
      <protection locked="0"/>
    </xf>
    <xf numFmtId="194" fontId="9" fillId="15" borderId="0" xfId="73" applyNumberFormat="1" applyFont="1" applyFill="1" applyBorder="1" applyAlignment="1" applyProtection="1">
      <alignment horizontal="center" vertical="center" wrapText="1"/>
      <protection locked="0"/>
    </xf>
    <xf numFmtId="185" fontId="9" fillId="15" borderId="0" xfId="10" applyNumberFormat="1" applyFont="1" applyFill="1" applyBorder="1" applyAlignment="1" applyProtection="1">
      <alignment horizontal="center" vertical="center" wrapText="1"/>
      <protection locked="0"/>
    </xf>
    <xf numFmtId="185" fontId="5" fillId="15" borderId="72" xfId="10" applyNumberFormat="1" applyFont="1" applyFill="1" applyBorder="1" applyAlignment="1" applyProtection="1">
      <alignment horizontal="center" vertical="center" wrapText="1"/>
      <protection locked="0"/>
    </xf>
    <xf numFmtId="0" fontId="76" fillId="15" borderId="102" xfId="0" applyFont="1" applyFill="1" applyBorder="1" applyAlignment="1" applyProtection="1">
      <alignment horizontal="center" vertical="center" wrapText="1"/>
      <protection locked="0"/>
    </xf>
    <xf numFmtId="190" fontId="64" fillId="15" borderId="102" xfId="0" applyNumberFormat="1" applyFont="1" applyFill="1" applyBorder="1" applyAlignment="1" applyProtection="1">
      <alignment horizontal="right" vertical="center" wrapText="1"/>
      <protection locked="0"/>
    </xf>
    <xf numFmtId="0" fontId="75" fillId="15" borderId="161" xfId="0" applyNumberFormat="1" applyFont="1" applyFill="1" applyBorder="1" applyAlignment="1" applyProtection="1">
      <alignment horizontal="left" vertical="center" wrapText="1"/>
      <protection locked="0"/>
    </xf>
    <xf numFmtId="0" fontId="75" fillId="15" borderId="0" xfId="0" applyNumberFormat="1" applyFont="1" applyFill="1" applyBorder="1" applyAlignment="1" applyProtection="1">
      <alignment horizontal="left" vertical="center" wrapText="1"/>
      <protection locked="0"/>
    </xf>
    <xf numFmtId="0" fontId="64" fillId="15" borderId="161" xfId="0" applyNumberFormat="1" applyFont="1" applyFill="1" applyBorder="1" applyAlignment="1" applyProtection="1">
      <alignment horizontal="left" vertical="center"/>
      <protection locked="0"/>
    </xf>
    <xf numFmtId="0" fontId="5" fillId="15" borderId="0" xfId="73" applyNumberFormat="1" applyFont="1" applyFill="1" applyBorder="1" applyAlignment="1" applyProtection="1">
      <alignment horizontal="center" vertical="center" wrapText="1"/>
      <protection locked="0"/>
    </xf>
    <xf numFmtId="194" fontId="64" fillId="15" borderId="0" xfId="0" applyNumberFormat="1" applyFont="1" applyFill="1" applyBorder="1" applyAlignment="1" applyProtection="1">
      <alignment horizontal="right" vertical="center" wrapText="1"/>
      <protection locked="0"/>
    </xf>
    <xf numFmtId="202" fontId="5" fillId="15" borderId="18" xfId="11" applyNumberFormat="1" applyFont="1" applyFill="1" applyBorder="1" applyAlignment="1" applyProtection="1">
      <alignment horizontal="center" vertical="center" wrapText="1"/>
      <protection locked="0"/>
    </xf>
    <xf numFmtId="202" fontId="5" fillId="15" borderId="385" xfId="1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14" fontId="5" fillId="0" borderId="0" xfId="4" applyNumberFormat="1" applyFont="1" applyBorder="1" applyAlignment="1">
      <alignment horizontal="left"/>
    </xf>
    <xf numFmtId="0" fontId="64" fillId="15" borderId="102" xfId="0" applyFont="1" applyFill="1" applyBorder="1" applyAlignment="1" applyProtection="1">
      <alignment horizontal="center" vertical="center" wrapText="1"/>
      <protection locked="0"/>
    </xf>
    <xf numFmtId="190" fontId="5" fillId="15" borderId="28" xfId="11" applyNumberFormat="1" applyFont="1" applyFill="1" applyBorder="1" applyAlignment="1" applyProtection="1">
      <alignment horizontal="center" vertical="center" wrapText="1"/>
      <protection locked="0"/>
    </xf>
    <xf numFmtId="8" fontId="5" fillId="0" borderId="36" xfId="0" applyNumberFormat="1" applyFont="1" applyBorder="1" applyAlignment="1" applyProtection="1">
      <alignment horizontal="center" vertical="center"/>
      <protection locked="0"/>
    </xf>
    <xf numFmtId="0" fontId="27" fillId="15" borderId="18" xfId="10" applyNumberFormat="1" applyFont="1" applyFill="1" applyBorder="1" applyAlignment="1" applyProtection="1">
      <alignment horizontal="center" vertical="center" wrapText="1"/>
      <protection locked="0"/>
    </xf>
    <xf numFmtId="0" fontId="5" fillId="0" borderId="18" xfId="0" applyFont="1" applyBorder="1" applyAlignment="1" applyProtection="1">
      <alignment horizontal="center"/>
      <protection locked="0"/>
    </xf>
    <xf numFmtId="8" fontId="5" fillId="0" borderId="74" xfId="0" applyNumberFormat="1" applyFont="1" applyBorder="1" applyAlignment="1" applyProtection="1">
      <alignment horizontal="center"/>
      <protection locked="0"/>
    </xf>
    <xf numFmtId="0" fontId="27" fillId="15" borderId="385" xfId="10" applyNumberFormat="1" applyFont="1" applyFill="1" applyBorder="1" applyAlignment="1" applyProtection="1">
      <alignment horizontal="center" vertical="center" wrapText="1"/>
      <protection locked="0"/>
    </xf>
    <xf numFmtId="0" fontId="5" fillId="0" borderId="385" xfId="0" applyFont="1" applyBorder="1" applyAlignment="1" applyProtection="1">
      <alignment horizontal="center"/>
      <protection locked="0"/>
    </xf>
    <xf numFmtId="8" fontId="5" fillId="0" borderId="72" xfId="0" applyNumberFormat="1" applyFont="1" applyBorder="1" applyAlignment="1" applyProtection="1">
      <alignment horizontal="center"/>
      <protection locked="0"/>
    </xf>
    <xf numFmtId="0" fontId="27" fillId="15" borderId="20" xfId="10" applyNumberFormat="1" applyFont="1" applyFill="1" applyBorder="1" applyAlignment="1" applyProtection="1">
      <alignment horizontal="center" vertical="center" wrapText="1"/>
      <protection locked="0"/>
    </xf>
    <xf numFmtId="0" fontId="5" fillId="0" borderId="20" xfId="0" applyFont="1" applyBorder="1" applyAlignment="1" applyProtection="1">
      <alignment horizontal="center"/>
      <protection locked="0"/>
    </xf>
    <xf numFmtId="8" fontId="5" fillId="0" borderId="93" xfId="0" applyNumberFormat="1" applyFont="1" applyBorder="1" applyAlignment="1" applyProtection="1">
      <alignment horizontal="center"/>
      <protection locked="0"/>
    </xf>
    <xf numFmtId="0" fontId="5" fillId="15" borderId="456" xfId="73" applyNumberFormat="1" applyFont="1" applyFill="1" applyBorder="1" applyAlignment="1" applyProtection="1">
      <alignment horizontal="center" vertical="center" wrapText="1"/>
      <protection locked="0"/>
    </xf>
    <xf numFmtId="194" fontId="5" fillId="15" borderId="456" xfId="73" applyNumberFormat="1" applyFont="1" applyFill="1" applyBorder="1" applyAlignment="1" applyProtection="1">
      <alignment horizontal="center" vertical="center" wrapText="1"/>
      <protection locked="0"/>
    </xf>
    <xf numFmtId="1" fontId="5" fillId="15" borderId="456" xfId="73" applyNumberFormat="1" applyFont="1" applyFill="1" applyBorder="1" applyAlignment="1" applyProtection="1">
      <alignment horizontal="center" vertical="center" wrapText="1"/>
      <protection locked="0"/>
    </xf>
    <xf numFmtId="194" fontId="6" fillId="15" borderId="102"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0" xfId="4" applyFont="1" applyFill="1" applyBorder="1" applyAlignment="1">
      <alignment horizontal="left" vertical="center" wrapText="1"/>
    </xf>
    <xf numFmtId="14" fontId="74" fillId="15" borderId="0" xfId="4" applyNumberFormat="1" applyFont="1" applyFill="1" applyBorder="1" applyAlignment="1">
      <alignment horizontal="left" wrapText="1"/>
    </xf>
    <xf numFmtId="0" fontId="0" fillId="0" borderId="3"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0" fillId="0" borderId="0" xfId="0"/>
    <xf numFmtId="0" fontId="9" fillId="0" borderId="0" xfId="0" applyFont="1" applyBorder="1" applyAlignment="1">
      <alignment horizontal="left" wrapText="1"/>
    </xf>
    <xf numFmtId="194" fontId="77" fillId="15" borderId="102" xfId="73" applyNumberFormat="1" applyFont="1" applyFill="1" applyBorder="1" applyAlignment="1" applyProtection="1">
      <alignment horizontal="center" vertical="center" wrapText="1"/>
      <protection locked="0"/>
    </xf>
    <xf numFmtId="1" fontId="77" fillId="15" borderId="102" xfId="73" applyNumberFormat="1" applyFont="1" applyFill="1" applyBorder="1" applyAlignment="1" applyProtection="1">
      <alignment horizontal="center" vertical="center" wrapText="1"/>
      <protection locked="0"/>
    </xf>
    <xf numFmtId="1" fontId="77" fillId="15" borderId="102" xfId="10" applyNumberFormat="1" applyFont="1" applyFill="1" applyBorder="1" applyAlignment="1" applyProtection="1">
      <alignment horizontal="center" vertical="center" wrapText="1"/>
      <protection locked="0"/>
    </xf>
    <xf numFmtId="194" fontId="64" fillId="15" borderId="102" xfId="73" applyNumberFormat="1" applyFont="1" applyFill="1" applyBorder="1" applyAlignment="1" applyProtection="1">
      <alignment horizontal="center" vertical="center" wrapText="1"/>
      <protection locked="0"/>
    </xf>
    <xf numFmtId="0" fontId="5" fillId="15" borderId="457" xfId="73" applyNumberFormat="1" applyFont="1" applyFill="1" applyBorder="1" applyAlignment="1" applyProtection="1">
      <alignment horizontal="center" vertical="center" wrapText="1"/>
      <protection locked="0"/>
    </xf>
    <xf numFmtId="194" fontId="5" fillId="15" borderId="457" xfId="73" applyNumberFormat="1" applyFont="1" applyFill="1" applyBorder="1" applyAlignment="1" applyProtection="1">
      <alignment horizontal="center" vertical="center" wrapText="1"/>
      <protection locked="0"/>
    </xf>
    <xf numFmtId="1" fontId="5" fillId="15" borderId="457" xfId="73" applyNumberFormat="1" applyFont="1" applyFill="1" applyBorder="1" applyAlignment="1" applyProtection="1">
      <alignment horizontal="center" vertical="center" wrapText="1"/>
      <protection locked="0"/>
    </xf>
    <xf numFmtId="190" fontId="5" fillId="15" borderId="454" xfId="10"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vertical="center" wrapText="1"/>
      <protection locked="0"/>
    </xf>
    <xf numFmtId="166" fontId="5" fillId="15" borderId="385" xfId="11" applyFont="1" applyFill="1" applyBorder="1" applyAlignment="1" applyProtection="1">
      <alignment vertical="center" wrapText="1"/>
      <protection locked="0"/>
    </xf>
    <xf numFmtId="166" fontId="5" fillId="15" borderId="20" xfId="11" applyFont="1" applyFill="1" applyBorder="1" applyAlignment="1" applyProtection="1">
      <alignment vertical="center" wrapText="1"/>
      <protection locked="0"/>
    </xf>
    <xf numFmtId="0" fontId="0" fillId="0" borderId="0" xfId="0" applyBorder="1" applyAlignment="1"/>
    <xf numFmtId="0" fontId="5" fillId="15" borderId="18" xfId="0" applyFont="1" applyFill="1" applyBorder="1" applyAlignment="1" applyProtection="1">
      <alignment vertical="center"/>
    </xf>
    <xf numFmtId="0" fontId="5" fillId="15" borderId="385" xfId="0" applyFont="1" applyFill="1" applyBorder="1" applyAlignment="1" applyProtection="1">
      <alignment vertical="center"/>
    </xf>
    <xf numFmtId="0" fontId="5" fillId="15" borderId="20" xfId="0" applyFont="1" applyFill="1" applyBorder="1" applyAlignment="1" applyProtection="1">
      <alignment vertical="center"/>
    </xf>
    <xf numFmtId="0" fontId="5" fillId="15" borderId="18" xfId="0" applyFont="1" applyFill="1" applyBorder="1" applyAlignment="1" applyProtection="1">
      <alignment vertical="center" wrapText="1"/>
    </xf>
    <xf numFmtId="0" fontId="5" fillId="15" borderId="385" xfId="0" applyFont="1" applyFill="1" applyBorder="1" applyAlignment="1" applyProtection="1">
      <alignment vertical="center" wrapText="1"/>
    </xf>
    <xf numFmtId="0" fontId="5" fillId="15" borderId="20" xfId="0" applyFont="1" applyFill="1" applyBorder="1" applyAlignment="1" applyProtection="1">
      <alignment vertical="center"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9" fillId="0" borderId="5" xfId="0" applyFont="1" applyFill="1" applyBorder="1" applyAlignment="1">
      <alignment horizontal="left"/>
    </xf>
    <xf numFmtId="0" fontId="9" fillId="0" borderId="0" xfId="0" applyFont="1" applyFill="1" applyBorder="1" applyAlignment="1">
      <alignment horizontal="left"/>
    </xf>
    <xf numFmtId="0" fontId="107" fillId="0" borderId="0" xfId="0" applyFont="1" applyFill="1" applyBorder="1" applyAlignment="1">
      <alignment horizontal="center"/>
    </xf>
    <xf numFmtId="0" fontId="107" fillId="0" borderId="6" xfId="0" applyFont="1" applyFill="1" applyBorder="1" applyAlignment="1">
      <alignment horizontal="center"/>
    </xf>
    <xf numFmtId="0" fontId="9" fillId="0" borderId="0" xfId="0" applyFont="1" applyBorder="1"/>
    <xf numFmtId="0" fontId="9" fillId="0" borderId="6" xfId="0" applyFont="1" applyBorder="1"/>
    <xf numFmtId="0" fontId="7" fillId="2" borderId="490" xfId="0" applyFont="1" applyFill="1" applyBorder="1" applyAlignment="1">
      <alignment horizontal="left"/>
    </xf>
    <xf numFmtId="175" fontId="7" fillId="0" borderId="491" xfId="11" applyNumberFormat="1" applyFont="1" applyBorder="1" applyAlignment="1">
      <alignment horizontal="center" vertical="center" wrapText="1"/>
    </xf>
    <xf numFmtId="175" fontId="7" fillId="0" borderId="350" xfId="11" applyNumberFormat="1" applyFont="1" applyBorder="1" applyAlignment="1">
      <alignment horizontal="center" vertical="center" wrapText="1"/>
    </xf>
    <xf numFmtId="3" fontId="7" fillId="0" borderId="350" xfId="11" applyNumberFormat="1" applyFont="1" applyBorder="1" applyAlignment="1">
      <alignment horizontal="center" vertical="center" wrapText="1"/>
    </xf>
    <xf numFmtId="175" fontId="7" fillId="0" borderId="492" xfId="11" applyNumberFormat="1" applyFont="1" applyBorder="1" applyAlignment="1">
      <alignment horizontal="center" vertical="center" wrapText="1"/>
    </xf>
    <xf numFmtId="0" fontId="108" fillId="0" borderId="0" xfId="0" applyFont="1" applyFill="1" applyBorder="1" applyAlignment="1">
      <alignment horizontal="center"/>
    </xf>
    <xf numFmtId="0" fontId="108" fillId="0" borderId="6" xfId="0" applyFont="1" applyFill="1" applyBorder="1" applyAlignment="1">
      <alignment horizontal="center"/>
    </xf>
    <xf numFmtId="0" fontId="9" fillId="0" borderId="2" xfId="0" applyFont="1" applyBorder="1"/>
    <xf numFmtId="0" fontId="9" fillId="0" borderId="4" xfId="0" applyFont="1" applyBorder="1"/>
    <xf numFmtId="0" fontId="9" fillId="0" borderId="5" xfId="0" applyFont="1" applyFill="1" applyBorder="1"/>
    <xf numFmtId="175" fontId="9" fillId="0" borderId="6" xfId="0" applyNumberFormat="1" applyFont="1" applyFill="1" applyBorder="1"/>
    <xf numFmtId="0" fontId="9" fillId="0" borderId="6" xfId="0" applyFont="1" applyFill="1" applyBorder="1"/>
    <xf numFmtId="0" fontId="9" fillId="0" borderId="2" xfId="0" applyFont="1" applyFill="1" applyBorder="1"/>
    <xf numFmtId="0" fontId="9" fillId="0" borderId="4" xfId="0" applyFont="1" applyFill="1" applyBorder="1"/>
    <xf numFmtId="0" fontId="0" fillId="0" borderId="385" xfId="4" applyFont="1" applyBorder="1" applyAlignment="1">
      <alignment wrapText="1"/>
    </xf>
    <xf numFmtId="175" fontId="0" fillId="0" borderId="385" xfId="4" applyNumberFormat="1" applyFont="1" applyBorder="1" applyAlignment="1">
      <alignment wrapText="1"/>
    </xf>
    <xf numFmtId="175" fontId="0" fillId="2" borderId="385" xfId="4" applyNumberFormat="1" applyFont="1" applyFill="1" applyBorder="1"/>
    <xf numFmtId="175" fontId="0" fillId="0" borderId="385" xfId="4" applyNumberFormat="1" applyFont="1" applyFill="1" applyBorder="1" applyAlignment="1">
      <alignment wrapText="1"/>
    </xf>
    <xf numFmtId="176" fontId="5" fillId="0" borderId="385" xfId="4" applyNumberFormat="1" applyFont="1" applyFill="1" applyBorder="1" applyAlignment="1">
      <alignment horizontal="center" vertical="center"/>
    </xf>
    <xf numFmtId="0" fontId="0" fillId="0" borderId="385" xfId="4" applyFont="1" applyBorder="1"/>
    <xf numFmtId="169" fontId="9" fillId="0" borderId="0" xfId="0" applyNumberFormat="1" applyFont="1" applyFill="1" applyBorder="1" applyAlignment="1">
      <alignment horizontal="center"/>
    </xf>
    <xf numFmtId="0" fontId="9" fillId="0" borderId="6" xfId="0" applyFont="1" applyFill="1" applyBorder="1" applyAlignment="1">
      <alignment horizontal="center" wrapText="1"/>
    </xf>
    <xf numFmtId="0" fontId="9" fillId="0" borderId="3" xfId="0" applyFont="1" applyBorder="1"/>
    <xf numFmtId="0" fontId="9" fillId="0" borderId="2" xfId="1" applyFont="1" applyBorder="1"/>
    <xf numFmtId="0" fontId="9" fillId="0" borderId="4" xfId="1" applyFont="1" applyBorder="1"/>
    <xf numFmtId="0" fontId="6" fillId="0" borderId="262" xfId="0" applyFont="1" applyBorder="1"/>
    <xf numFmtId="0" fontId="0" fillId="0" borderId="264" xfId="0" applyBorder="1"/>
    <xf numFmtId="0" fontId="0" fillId="0" borderId="12" xfId="1" applyFont="1" applyBorder="1"/>
    <xf numFmtId="175" fontId="0" fillId="0" borderId="55" xfId="1" applyNumberFormat="1" applyFont="1" applyBorder="1"/>
    <xf numFmtId="0" fontId="6" fillId="0" borderId="493" xfId="1" applyFont="1" applyBorder="1" applyAlignment="1">
      <alignment horizontal="center"/>
    </xf>
    <xf numFmtId="0" fontId="6" fillId="0" borderId="494" xfId="1" applyFont="1" applyBorder="1" applyAlignment="1">
      <alignment horizontal="center" wrapText="1"/>
    </xf>
    <xf numFmtId="0" fontId="5" fillId="0" borderId="191" xfId="1" applyFont="1" applyBorder="1"/>
    <xf numFmtId="0" fontId="5" fillId="0" borderId="192" xfId="1" applyFont="1" applyBorder="1"/>
    <xf numFmtId="0" fontId="5" fillId="0" borderId="193" xfId="1" applyFont="1" applyBorder="1"/>
    <xf numFmtId="0" fontId="5" fillId="0" borderId="495" xfId="1" applyFont="1" applyBorder="1"/>
    <xf numFmtId="0" fontId="5" fillId="0" borderId="496" xfId="1" applyFont="1" applyBorder="1"/>
    <xf numFmtId="0" fontId="5" fillId="0" borderId="2" xfId="1" applyFont="1" applyFill="1" applyBorder="1"/>
    <xf numFmtId="0" fontId="5" fillId="0" borderId="4" xfId="1" applyFont="1" applyFill="1" applyBorder="1"/>
    <xf numFmtId="0" fontId="64" fillId="15" borderId="181" xfId="0" applyFont="1" applyFill="1" applyBorder="1" applyAlignment="1" applyProtection="1">
      <alignment horizontal="center" vertical="center" wrapText="1"/>
      <protection locked="0"/>
    </xf>
    <xf numFmtId="190" fontId="64" fillId="15" borderId="181" xfId="14" applyNumberFormat="1" applyFont="1" applyFill="1" applyBorder="1" applyAlignment="1" applyProtection="1">
      <alignment horizontal="right" vertical="center" wrapText="1"/>
      <protection locked="0"/>
    </xf>
    <xf numFmtId="3" fontId="64" fillId="15" borderId="181" xfId="0" applyNumberFormat="1" applyFont="1" applyFill="1" applyBorder="1" applyAlignment="1" applyProtection="1">
      <alignment horizontal="center" vertical="center" wrapText="1"/>
      <protection locked="0"/>
    </xf>
    <xf numFmtId="194" fontId="64" fillId="15" borderId="181" xfId="0" applyNumberFormat="1" applyFont="1" applyFill="1" applyBorder="1" applyAlignment="1" applyProtection="1">
      <alignment horizontal="right" vertical="center" wrapText="1"/>
      <protection locked="0"/>
    </xf>
    <xf numFmtId="0" fontId="6" fillId="15" borderId="53" xfId="1" applyFont="1" applyFill="1" applyBorder="1" applyAlignment="1" applyProtection="1">
      <alignment vertical="center" wrapText="1"/>
      <protection locked="0"/>
    </xf>
    <xf numFmtId="190" fontId="6" fillId="15" borderId="53" xfId="1" applyNumberFormat="1" applyFont="1" applyFill="1" applyBorder="1" applyAlignment="1" applyProtection="1">
      <alignment vertical="center" wrapText="1"/>
      <protection locked="0"/>
    </xf>
    <xf numFmtId="190" fontId="6" fillId="15" borderId="97" xfId="1" applyNumberFormat="1" applyFont="1" applyFill="1" applyBorder="1" applyAlignment="1" applyProtection="1">
      <alignment vertical="center" wrapText="1"/>
      <protection locked="0"/>
    </xf>
    <xf numFmtId="0" fontId="77" fillId="15" borderId="20" xfId="1" applyFont="1" applyFill="1" applyBorder="1" applyAlignment="1" applyProtection="1">
      <alignment horizontal="center" vertical="center" wrapText="1"/>
      <protection locked="0"/>
    </xf>
    <xf numFmtId="185" fontId="77" fillId="15" borderId="20" xfId="10" applyNumberFormat="1" applyFont="1" applyFill="1" applyBorder="1" applyAlignment="1" applyProtection="1">
      <alignment horizontal="center" vertical="center" wrapText="1"/>
      <protection locked="0"/>
    </xf>
    <xf numFmtId="0" fontId="9" fillId="0" borderId="13" xfId="4" applyFont="1" applyFill="1" applyBorder="1" applyAlignment="1">
      <alignment horizontal="left" wrapText="1"/>
    </xf>
    <xf numFmtId="0" fontId="37" fillId="0" borderId="0" xfId="4" applyFont="1" applyBorder="1" applyAlignment="1">
      <alignment horizontal="center"/>
    </xf>
    <xf numFmtId="0" fontId="37" fillId="0" borderId="14" xfId="4" applyFont="1" applyBorder="1" applyAlignment="1">
      <alignment horizontal="center"/>
    </xf>
    <xf numFmtId="0" fontId="37" fillId="0" borderId="13" xfId="4" applyFont="1" applyFill="1" applyBorder="1" applyAlignment="1">
      <alignment horizontal="left"/>
    </xf>
    <xf numFmtId="0" fontId="9" fillId="0" borderId="13" xfId="4" applyFont="1" applyBorder="1"/>
    <xf numFmtId="0" fontId="9" fillId="0" borderId="0" xfId="4" applyFont="1" applyBorder="1"/>
    <xf numFmtId="0" fontId="9" fillId="0" borderId="14" xfId="4" applyFont="1" applyBorder="1"/>
    <xf numFmtId="0" fontId="37" fillId="0" borderId="13" xfId="4" applyFont="1" applyBorder="1"/>
    <xf numFmtId="0" fontId="37" fillId="0" borderId="13" xfId="1" applyFont="1" applyFill="1" applyBorder="1" applyAlignment="1">
      <alignment horizontal="left"/>
    </xf>
    <xf numFmtId="0" fontId="108" fillId="0" borderId="0" xfId="1" applyFont="1" applyFill="1" applyBorder="1" applyAlignment="1"/>
    <xf numFmtId="0" fontId="9" fillId="0" borderId="14" xfId="1" applyFont="1" applyBorder="1"/>
    <xf numFmtId="0" fontId="37" fillId="0" borderId="13" xfId="1" applyFont="1" applyFill="1" applyBorder="1" applyAlignment="1">
      <alignment horizontal="left" wrapText="1"/>
    </xf>
    <xf numFmtId="0" fontId="9" fillId="0" borderId="0" xfId="1" applyFont="1" applyBorder="1" applyAlignment="1">
      <alignment wrapText="1"/>
    </xf>
    <xf numFmtId="0" fontId="9" fillId="0" borderId="14" xfId="1" applyFont="1" applyBorder="1" applyAlignment="1">
      <alignment wrapText="1"/>
    </xf>
    <xf numFmtId="0" fontId="9" fillId="0" borderId="13" xfId="1" applyFont="1" applyFill="1" applyBorder="1" applyAlignment="1">
      <alignment horizontal="left" wrapText="1"/>
    </xf>
    <xf numFmtId="0" fontId="37" fillId="0" borderId="13" xfId="1" applyFont="1" applyBorder="1"/>
    <xf numFmtId="0" fontId="37" fillId="0" borderId="0" xfId="1" applyFont="1" applyBorder="1"/>
    <xf numFmtId="0" fontId="9" fillId="0" borderId="0" xfId="1" applyFont="1" applyBorder="1"/>
    <xf numFmtId="0" fontId="9" fillId="0" borderId="14" xfId="1" applyFont="1" applyFill="1" applyBorder="1"/>
    <xf numFmtId="0" fontId="37" fillId="0" borderId="13" xfId="1" applyFont="1" applyFill="1" applyBorder="1"/>
    <xf numFmtId="0" fontId="37" fillId="0" borderId="0" xfId="1" applyFont="1" applyFill="1" applyBorder="1"/>
    <xf numFmtId="0" fontId="9" fillId="0" borderId="0" xfId="1" applyFont="1" applyFill="1" applyBorder="1"/>
    <xf numFmtId="0" fontId="9" fillId="0" borderId="13" xfId="1" applyFont="1" applyFill="1" applyBorder="1"/>
    <xf numFmtId="0" fontId="9" fillId="0" borderId="13" xfId="1" applyFont="1" applyBorder="1"/>
    <xf numFmtId="0" fontId="6" fillId="0" borderId="68" xfId="1" applyFont="1" applyBorder="1" applyAlignment="1">
      <alignment horizontal="left"/>
    </xf>
    <xf numFmtId="0" fontId="9" fillId="0" borderId="13" xfId="1" applyFont="1" applyFill="1" applyBorder="1" applyAlignment="1">
      <alignment horizontal="left"/>
    </xf>
    <xf numFmtId="0" fontId="9" fillId="0" borderId="13" xfId="1" applyFont="1" applyBorder="1" applyAlignment="1">
      <alignment horizontal="left"/>
    </xf>
    <xf numFmtId="0" fontId="37" fillId="0" borderId="0" xfId="4" applyFont="1" applyFill="1" applyBorder="1" applyAlignment="1">
      <alignment horizontal="center" wrapText="1"/>
    </xf>
    <xf numFmtId="0" fontId="37" fillId="0" borderId="14" xfId="4" applyFont="1" applyFill="1" applyBorder="1" applyAlignment="1">
      <alignment horizontal="center" wrapText="1"/>
    </xf>
    <xf numFmtId="0" fontId="9" fillId="0" borderId="0" xfId="0" applyFont="1" applyBorder="1" applyAlignment="1">
      <alignment wrapText="1"/>
    </xf>
    <xf numFmtId="0" fontId="9" fillId="0" borderId="162" xfId="0" applyFont="1" applyBorder="1" applyAlignment="1">
      <alignment wrapText="1"/>
    </xf>
    <xf numFmtId="0" fontId="9" fillId="0" borderId="162" xfId="0" applyFont="1" applyBorder="1"/>
    <xf numFmtId="0" fontId="9" fillId="0" borderId="0" xfId="0" applyFont="1" applyFill="1" applyBorder="1"/>
    <xf numFmtId="0" fontId="37" fillId="0" borderId="13" xfId="0" applyFont="1" applyBorder="1"/>
    <xf numFmtId="0" fontId="37" fillId="0" borderId="0" xfId="0" applyFont="1" applyBorder="1"/>
    <xf numFmtId="0" fontId="37" fillId="0" borderId="14" xfId="0" applyFont="1" applyFill="1" applyBorder="1"/>
    <xf numFmtId="0" fontId="9" fillId="0" borderId="13" xfId="0" applyFont="1" applyBorder="1"/>
    <xf numFmtId="0" fontId="9" fillId="0" borderId="0" xfId="0" applyFont="1" applyBorder="1" applyAlignment="1">
      <alignment horizontal="center"/>
    </xf>
    <xf numFmtId="0" fontId="9" fillId="0" borderId="14" xfId="0" applyFont="1" applyFill="1" applyBorder="1"/>
    <xf numFmtId="0" fontId="9" fillId="0" borderId="13" xfId="0" applyFont="1" applyBorder="1" applyAlignment="1">
      <alignment wrapText="1"/>
    </xf>
    <xf numFmtId="0" fontId="9" fillId="0" borderId="0" xfId="0" applyFont="1" applyAlignment="1">
      <alignment wrapText="1"/>
    </xf>
    <xf numFmtId="0" fontId="9" fillId="0" borderId="14" xfId="0" applyFont="1" applyBorder="1" applyAlignment="1">
      <alignment wrapText="1"/>
    </xf>
    <xf numFmtId="170" fontId="9" fillId="0" borderId="0" xfId="0" applyNumberFormat="1" applyFont="1" applyAlignment="1">
      <alignment wrapText="1"/>
    </xf>
    <xf numFmtId="0" fontId="37" fillId="0" borderId="13" xfId="0" applyFont="1" applyBorder="1" applyAlignment="1">
      <alignment wrapText="1"/>
    </xf>
    <xf numFmtId="0" fontId="37" fillId="0" borderId="13" xfId="0" applyFont="1" applyBorder="1" applyAlignment="1">
      <alignment horizontal="left" wrapText="1"/>
    </xf>
    <xf numFmtId="0" fontId="9" fillId="0" borderId="14" xfId="0" applyFont="1" applyBorder="1"/>
    <xf numFmtId="1" fontId="5" fillId="15" borderId="0" xfId="10" applyNumberFormat="1" applyFont="1" applyFill="1" applyBorder="1" applyAlignment="1" applyProtection="1">
      <alignment horizontal="center" vertical="center" wrapText="1"/>
      <protection locked="0"/>
    </xf>
    <xf numFmtId="0" fontId="64" fillId="15" borderId="161" xfId="0" applyNumberFormat="1" applyFont="1" applyFill="1" applyBorder="1" applyAlignment="1" applyProtection="1">
      <alignment horizontal="left" vertical="center" wrapText="1"/>
      <protection locked="0"/>
    </xf>
    <xf numFmtId="0" fontId="64" fillId="15" borderId="0" xfId="0" applyNumberFormat="1" applyFont="1" applyFill="1" applyBorder="1" applyAlignment="1" applyProtection="1">
      <alignment horizontal="left" vertical="center" wrapText="1"/>
      <protection locked="0"/>
    </xf>
    <xf numFmtId="185" fontId="5" fillId="15" borderId="0" xfId="10" applyNumberFormat="1" applyFont="1" applyFill="1" applyBorder="1" applyAlignment="1" applyProtection="1">
      <alignment horizontal="center" vertical="center" wrapText="1"/>
      <protection locked="0"/>
    </xf>
    <xf numFmtId="0" fontId="27" fillId="15" borderId="457" xfId="73" applyNumberFormat="1" applyFont="1" applyFill="1" applyBorder="1" applyAlignment="1" applyProtection="1">
      <alignment horizontal="center" vertical="center" wrapText="1"/>
      <protection locked="0"/>
    </xf>
    <xf numFmtId="194" fontId="27" fillId="15" borderId="457" xfId="73" applyNumberFormat="1" applyFont="1" applyFill="1" applyBorder="1" applyAlignment="1" applyProtection="1">
      <alignment horizontal="center" vertical="center" wrapText="1"/>
      <protection locked="0"/>
    </xf>
    <xf numFmtId="1" fontId="27" fillId="15" borderId="457" xfId="73" applyNumberFormat="1" applyFont="1" applyFill="1" applyBorder="1" applyAlignment="1" applyProtection="1">
      <alignment horizontal="center" vertical="center" wrapText="1"/>
      <protection locked="0"/>
    </xf>
    <xf numFmtId="185" fontId="27" fillId="15" borderId="457" xfId="10" applyNumberFormat="1" applyFont="1" applyFill="1" applyBorder="1" applyAlignment="1" applyProtection="1">
      <alignment horizontal="center" vertical="center" wrapText="1"/>
      <protection locked="0"/>
    </xf>
    <xf numFmtId="194" fontId="5" fillId="0" borderId="102" xfId="73" applyNumberFormat="1" applyFont="1" applyFill="1" applyBorder="1" applyAlignment="1" applyProtection="1">
      <alignment horizontal="center" vertical="center" wrapText="1"/>
      <protection locked="0"/>
    </xf>
    <xf numFmtId="1" fontId="5" fillId="0" borderId="102" xfId="73" applyNumberFormat="1" applyFont="1" applyFill="1" applyBorder="1" applyAlignment="1" applyProtection="1">
      <alignment horizontal="center" vertical="center" wrapText="1"/>
      <protection locked="0"/>
    </xf>
    <xf numFmtId="215" fontId="5" fillId="15" borderId="28" xfId="11" applyNumberFormat="1" applyFont="1" applyFill="1" applyBorder="1" applyAlignment="1" applyProtection="1">
      <alignment vertical="center" wrapText="1"/>
      <protection locked="0"/>
    </xf>
    <xf numFmtId="0" fontId="6" fillId="15" borderId="7" xfId="73" applyFont="1" applyFill="1" applyBorder="1" applyAlignment="1" applyProtection="1">
      <alignment horizontal="center" vertical="center" wrapText="1"/>
    </xf>
    <xf numFmtId="0" fontId="49" fillId="0" borderId="18" xfId="23" applyFont="1" applyFill="1" applyBorder="1" applyAlignment="1" applyProtection="1">
      <alignment horizontal="center" vertical="center"/>
      <protection locked="0"/>
    </xf>
    <xf numFmtId="3" fontId="9" fillId="15" borderId="18" xfId="13" applyNumberFormat="1" applyFont="1" applyFill="1" applyBorder="1" applyAlignment="1" applyProtection="1">
      <alignment horizontal="center" vertical="center" wrapText="1"/>
      <protection locked="0"/>
    </xf>
    <xf numFmtId="3" fontId="9" fillId="15" borderId="385" xfId="13" applyNumberFormat="1" applyFont="1" applyFill="1" applyBorder="1" applyAlignment="1" applyProtection="1">
      <alignment horizontal="center" vertical="center" wrapText="1"/>
      <protection locked="0"/>
    </xf>
    <xf numFmtId="0" fontId="9" fillId="15" borderId="20" xfId="13" applyNumberFormat="1" applyFont="1" applyFill="1" applyBorder="1" applyAlignment="1" applyProtection="1">
      <alignment horizontal="center" vertical="center" wrapText="1"/>
      <protection locked="0"/>
    </xf>
    <xf numFmtId="0" fontId="5" fillId="14" borderId="28" xfId="10" applyNumberFormat="1" applyFont="1" applyFill="1" applyBorder="1" applyAlignment="1" applyProtection="1">
      <alignment horizontal="center" vertical="center" wrapText="1"/>
      <protection locked="0"/>
    </xf>
    <xf numFmtId="194" fontId="5" fillId="14" borderId="36" xfId="73" applyNumberFormat="1" applyFont="1" applyFill="1" applyBorder="1" applyAlignment="1" applyProtection="1">
      <alignment horizontal="center" vertical="center" wrapText="1"/>
      <protection locked="0"/>
    </xf>
    <xf numFmtId="0" fontId="5" fillId="0" borderId="102" xfId="73" applyNumberFormat="1" applyFont="1" applyFill="1" applyBorder="1" applyAlignment="1" applyProtection="1">
      <alignment horizontal="center" vertical="center" wrapText="1"/>
      <protection locked="0"/>
    </xf>
    <xf numFmtId="1" fontId="9" fillId="0" borderId="102" xfId="73" applyNumberFormat="1" applyFont="1" applyFill="1" applyBorder="1" applyAlignment="1" applyProtection="1">
      <alignment horizontal="center" vertical="center" wrapText="1"/>
      <protection locked="0"/>
    </xf>
    <xf numFmtId="194" fontId="9" fillId="0" borderId="102" xfId="73" applyNumberFormat="1" applyFont="1" applyFill="1" applyBorder="1" applyAlignment="1" applyProtection="1">
      <alignment horizontal="center" vertical="center" wrapText="1"/>
      <protection locked="0"/>
    </xf>
    <xf numFmtId="0" fontId="76" fillId="15" borderId="0" xfId="0" applyFont="1" applyFill="1" applyBorder="1" applyAlignment="1" applyProtection="1">
      <alignment horizontal="center" vertical="center" wrapText="1"/>
      <protection locked="0"/>
    </xf>
    <xf numFmtId="190" fontId="64" fillId="15" borderId="0" xfId="0" applyNumberFormat="1" applyFont="1" applyFill="1" applyBorder="1" applyAlignment="1" applyProtection="1">
      <alignment horizontal="right" vertical="center" wrapText="1"/>
      <protection locked="0"/>
    </xf>
    <xf numFmtId="0" fontId="64" fillId="15" borderId="115" xfId="0" applyFont="1" applyFill="1" applyBorder="1" applyAlignment="1" applyProtection="1">
      <alignment wrapText="1"/>
      <protection locked="0"/>
    </xf>
    <xf numFmtId="0" fontId="0" fillId="0" borderId="61" xfId="0" applyBorder="1" applyProtection="1">
      <protection locked="0"/>
    </xf>
    <xf numFmtId="0" fontId="0" fillId="0" borderId="18" xfId="0" applyBorder="1" applyProtection="1">
      <protection locked="0"/>
    </xf>
    <xf numFmtId="0" fontId="0" fillId="0" borderId="45" xfId="0" applyBorder="1" applyProtection="1">
      <protection locked="0"/>
    </xf>
    <xf numFmtId="0" fontId="0" fillId="0" borderId="385" xfId="0" applyBorder="1" applyProtection="1">
      <protection locked="0"/>
    </xf>
    <xf numFmtId="0" fontId="0" fillId="0" borderId="46" xfId="0" applyBorder="1" applyProtection="1">
      <protection locked="0"/>
    </xf>
    <xf numFmtId="0" fontId="0" fillId="0" borderId="20" xfId="0" applyBorder="1" applyProtection="1">
      <protection locked="0"/>
    </xf>
    <xf numFmtId="190" fontId="9" fillId="15" borderId="102"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5" fillId="15" borderId="20" xfId="0" applyFont="1" applyFill="1" applyBorder="1" applyAlignment="1" applyProtection="1">
      <alignment vertical="center"/>
      <protection locked="0"/>
    </xf>
    <xf numFmtId="0" fontId="5" fillId="15" borderId="18" xfId="0" applyFont="1" applyFill="1" applyBorder="1" applyAlignment="1" applyProtection="1">
      <alignment vertical="center"/>
      <protection locked="0"/>
    </xf>
    <xf numFmtId="0" fontId="5" fillId="15" borderId="385" xfId="0" applyFont="1" applyFill="1" applyBorder="1" applyAlignment="1" applyProtection="1">
      <alignment vertical="center"/>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0" fillId="0" borderId="61" xfId="0" applyFont="1" applyBorder="1" applyAlignment="1">
      <alignment vertical="center"/>
    </xf>
    <xf numFmtId="185" fontId="5" fillId="15" borderId="18" xfId="10" applyNumberFormat="1" applyFont="1" applyFill="1" applyBorder="1" applyAlignment="1" applyProtection="1">
      <alignment horizontal="center" vertical="center" wrapText="1"/>
    </xf>
    <xf numFmtId="0" fontId="5" fillId="15" borderId="18" xfId="73" applyFont="1" applyFill="1" applyBorder="1" applyAlignment="1" applyProtection="1">
      <alignment horizontal="center" vertical="center" wrapText="1"/>
    </xf>
    <xf numFmtId="0" fontId="0" fillId="0" borderId="45" xfId="0" applyFont="1" applyBorder="1" applyAlignment="1">
      <alignment vertical="center"/>
    </xf>
    <xf numFmtId="185" fontId="5" fillId="15" borderId="385" xfId="10" applyNumberFormat="1" applyFont="1" applyFill="1" applyBorder="1" applyAlignment="1" applyProtection="1">
      <alignment horizontal="center" vertical="center" wrapText="1"/>
    </xf>
    <xf numFmtId="0" fontId="5" fillId="15" borderId="385" xfId="73" applyFont="1" applyFill="1" applyBorder="1" applyAlignment="1" applyProtection="1">
      <alignment horizontal="center" vertical="center" wrapText="1"/>
    </xf>
    <xf numFmtId="0" fontId="0" fillId="0" borderId="46" xfId="0" applyFont="1" applyBorder="1" applyAlignment="1">
      <alignment vertical="center"/>
    </xf>
    <xf numFmtId="1" fontId="6" fillId="15" borderId="28" xfId="10" applyNumberFormat="1" applyFont="1" applyFill="1" applyBorder="1" applyAlignment="1" applyProtection="1">
      <alignment vertical="center" wrapText="1"/>
      <protection locked="0"/>
    </xf>
    <xf numFmtId="217" fontId="6" fillId="15" borderId="28" xfId="10" applyNumberFormat="1" applyFont="1" applyFill="1" applyBorder="1" applyAlignment="1" applyProtection="1">
      <alignment vertical="center" wrapText="1"/>
      <protection locked="0"/>
    </xf>
    <xf numFmtId="218" fontId="6" fillId="15" borderId="28" xfId="10" applyNumberFormat="1" applyFont="1" applyFill="1" applyBorder="1" applyAlignment="1" applyProtection="1">
      <alignment vertical="center"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64" fillId="15" borderId="0" xfId="0" applyFont="1" applyFill="1" applyBorder="1" applyAlignment="1" applyProtection="1">
      <alignment horizontal="center" vertical="top" wrapText="1"/>
    </xf>
    <xf numFmtId="0" fontId="5" fillId="15" borderId="0" xfId="4" applyFont="1" applyFill="1" applyBorder="1" applyAlignment="1">
      <alignment horizontal="left" wrapText="1"/>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0" fontId="110" fillId="50" borderId="498" xfId="91" applyFont="1" applyFill="1" applyBorder="1" applyAlignment="1">
      <alignment vertical="center" wrapText="1"/>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0" fontId="5" fillId="15" borderId="28" xfId="73" applyFont="1" applyFill="1" applyBorder="1" applyAlignment="1" applyProtection="1">
      <alignment vertical="center" wrapText="1"/>
      <protection locked="0"/>
    </xf>
    <xf numFmtId="185" fontId="5" fillId="15" borderId="28" xfId="92" applyNumberFormat="1" applyFont="1" applyFill="1" applyBorder="1" applyAlignment="1" applyProtection="1">
      <alignment vertical="center" wrapText="1"/>
      <protection locked="0"/>
    </xf>
    <xf numFmtId="190" fontId="5" fillId="15" borderId="28" xfId="91"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vertical="center" wrapText="1"/>
      <protection locked="0"/>
    </xf>
    <xf numFmtId="1" fontId="5" fillId="15" borderId="28" xfId="92" applyNumberFormat="1" applyFont="1" applyFill="1" applyBorder="1" applyAlignment="1" applyProtection="1">
      <alignment vertical="center" wrapText="1"/>
      <protection locked="0"/>
    </xf>
    <xf numFmtId="217" fontId="5" fillId="15" borderId="28" xfId="92" applyNumberFormat="1" applyFont="1" applyFill="1" applyBorder="1" applyAlignment="1" applyProtection="1">
      <alignment vertical="center" wrapText="1"/>
      <protection locked="0"/>
    </xf>
    <xf numFmtId="0" fontId="5" fillId="15" borderId="28" xfId="92"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0" fontId="5" fillId="0" borderId="385" xfId="91" applyFont="1" applyFill="1" applyBorder="1" applyProtection="1">
      <protection locked="0"/>
    </xf>
    <xf numFmtId="0" fontId="6" fillId="15" borderId="385" xfId="73"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horizontal="center" vertical="center" wrapText="1"/>
      <protection locked="0"/>
    </xf>
    <xf numFmtId="0" fontId="5" fillId="15" borderId="38" xfId="73" applyNumberFormat="1" applyFont="1" applyFill="1" applyBorder="1" applyAlignment="1" applyProtection="1">
      <alignment horizontal="center" vertical="center" wrapText="1"/>
      <protection locked="0"/>
    </xf>
    <xf numFmtId="0" fontId="6" fillId="15" borderId="385" xfId="73" applyNumberFormat="1" applyFont="1" applyFill="1" applyBorder="1" applyAlignment="1" applyProtection="1">
      <alignment horizontal="center" vertical="center" wrapText="1"/>
      <protection locked="0"/>
    </xf>
    <xf numFmtId="194" fontId="5" fillId="15" borderId="38"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vertical="center" wrapText="1"/>
      <protection locked="0"/>
    </xf>
    <xf numFmtId="3" fontId="5" fillId="15" borderId="385" xfId="92" applyNumberFormat="1" applyFont="1" applyFill="1" applyBorder="1" applyAlignment="1" applyProtection="1">
      <alignment vertical="center" wrapText="1"/>
      <protection locked="0"/>
    </xf>
    <xf numFmtId="0" fontId="5" fillId="15" borderId="385" xfId="73" applyNumberFormat="1" applyFont="1" applyFill="1" applyBorder="1" applyAlignment="1" applyProtection="1">
      <alignment horizontal="center" vertical="center" wrapText="1"/>
      <protection locked="0"/>
    </xf>
    <xf numFmtId="0" fontId="5" fillId="0" borderId="385" xfId="73" applyFont="1" applyFill="1" applyBorder="1" applyAlignment="1" applyProtection="1">
      <alignment vertical="center" wrapText="1"/>
      <protection locked="0"/>
    </xf>
    <xf numFmtId="0" fontId="5" fillId="0" borderId="61" xfId="91" applyFont="1" applyFill="1" applyBorder="1" applyProtection="1">
      <protection locked="0"/>
    </xf>
    <xf numFmtId="0" fontId="5" fillId="0" borderId="18" xfId="91" applyFont="1" applyFill="1" applyBorder="1" applyProtection="1">
      <protection locked="0"/>
    </xf>
    <xf numFmtId="0" fontId="5" fillId="0"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vertical="center" wrapText="1"/>
      <protection locked="0"/>
    </xf>
    <xf numFmtId="3" fontId="5" fillId="15" borderId="18" xfId="92" applyNumberFormat="1" applyFont="1" applyFill="1" applyBorder="1" applyAlignment="1" applyProtection="1">
      <alignment vertical="center" wrapText="1"/>
      <protection locked="0"/>
    </xf>
    <xf numFmtId="0" fontId="6" fillId="15" borderId="1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74" xfId="73" applyNumberFormat="1" applyFont="1" applyFill="1" applyBorder="1" applyAlignment="1" applyProtection="1">
      <alignment vertical="center" wrapText="1"/>
      <protection locked="0"/>
    </xf>
    <xf numFmtId="0" fontId="5" fillId="0" borderId="45" xfId="91" applyFont="1" applyFill="1" applyBorder="1" applyProtection="1">
      <protection locked="0"/>
    </xf>
    <xf numFmtId="0" fontId="6" fillId="15" borderId="72" xfId="73" applyFont="1" applyFill="1" applyBorder="1" applyAlignment="1" applyProtection="1">
      <alignment vertical="center" wrapText="1"/>
      <protection locked="0"/>
    </xf>
    <xf numFmtId="0" fontId="5" fillId="0" borderId="46" xfId="91" applyFont="1" applyFill="1" applyBorder="1" applyProtection="1">
      <protection locked="0"/>
    </xf>
    <xf numFmtId="0" fontId="5" fillId="0" borderId="20" xfId="91" applyFont="1" applyFill="1" applyBorder="1" applyProtection="1">
      <protection locked="0"/>
    </xf>
    <xf numFmtId="0" fontId="5" fillId="0"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3" fontId="5" fillId="15" borderId="20" xfId="92" applyNumberFormat="1" applyFont="1" applyFill="1" applyBorder="1" applyAlignment="1" applyProtection="1">
      <alignment vertical="center" wrapText="1"/>
      <protection locked="0"/>
    </xf>
    <xf numFmtId="0" fontId="6" fillId="15" borderId="20" xfId="73" applyNumberFormat="1" applyFont="1" applyFill="1" applyBorder="1" applyAlignment="1" applyProtection="1">
      <alignment horizontal="center" vertical="center" wrapText="1"/>
      <protection locked="0"/>
    </xf>
    <xf numFmtId="190" fontId="5" fillId="15" borderId="53"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0" fontId="5" fillId="15" borderId="20" xfId="73" applyNumberFormat="1" applyFont="1" applyFill="1" applyBorder="1" applyAlignment="1" applyProtection="1">
      <alignment horizontal="center" vertical="center" wrapText="1"/>
      <protection locked="0"/>
    </xf>
    <xf numFmtId="0" fontId="5" fillId="15" borderId="53" xfId="73" applyNumberFormat="1" applyFont="1" applyFill="1" applyBorder="1" applyAlignment="1" applyProtection="1">
      <alignment horizontal="center" vertical="center" wrapText="1"/>
      <protection locked="0"/>
    </xf>
    <xf numFmtId="194" fontId="5" fillId="15" borderId="53"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0" fontId="6" fillId="15" borderId="93" xfId="73" applyFont="1" applyFill="1" applyBorder="1" applyAlignment="1" applyProtection="1">
      <alignment vertical="center" wrapText="1"/>
      <protection locked="0"/>
    </xf>
    <xf numFmtId="190" fontId="5" fillId="15" borderId="20" xfId="91" applyNumberFormat="1" applyFont="1" applyFill="1" applyBorder="1" applyAlignment="1" applyProtection="1">
      <alignment vertical="center"/>
      <protection locked="0"/>
    </xf>
    <xf numFmtId="190" fontId="5" fillId="15" borderId="18" xfId="91" applyNumberFormat="1" applyFont="1" applyFill="1" applyBorder="1" applyAlignment="1" applyProtection="1">
      <alignment vertical="center"/>
      <protection locked="0"/>
    </xf>
    <xf numFmtId="190" fontId="5" fillId="15" borderId="385" xfId="91" applyNumberFormat="1" applyFont="1" applyFill="1" applyBorder="1" applyAlignment="1" applyProtection="1">
      <alignment vertical="center"/>
      <protection locked="0"/>
    </xf>
    <xf numFmtId="0" fontId="6" fillId="15" borderId="385" xfId="92"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2"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2" applyNumberFormat="1" applyFont="1" applyFill="1" applyBorder="1" applyAlignment="1" applyProtection="1">
      <alignment vertical="center" wrapText="1"/>
      <protection locked="0"/>
    </xf>
    <xf numFmtId="217" fontId="5" fillId="15" borderId="18" xfId="92" applyNumberFormat="1" applyFont="1" applyFill="1" applyBorder="1" applyAlignment="1" applyProtection="1">
      <alignment vertical="center" wrapText="1"/>
      <protection locked="0"/>
    </xf>
    <xf numFmtId="0" fontId="5" fillId="15" borderId="18" xfId="92"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2"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2" applyNumberFormat="1" applyFont="1" applyFill="1" applyBorder="1" applyAlignment="1" applyProtection="1">
      <alignment vertical="center" wrapText="1"/>
      <protection locked="0"/>
    </xf>
    <xf numFmtId="217" fontId="5" fillId="15" borderId="385" xfId="92" applyNumberFormat="1" applyFont="1" applyFill="1" applyBorder="1" applyAlignment="1" applyProtection="1">
      <alignment vertical="center" wrapText="1"/>
      <protection locked="0"/>
    </xf>
    <xf numFmtId="0" fontId="5" fillId="15" borderId="385" xfId="92"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2" applyNumberFormat="1" applyFont="1" applyFill="1" applyBorder="1" applyAlignment="1" applyProtection="1">
      <alignment vertical="center" wrapText="1"/>
      <protection locked="0"/>
    </xf>
    <xf numFmtId="217" fontId="5" fillId="15" borderId="20" xfId="92" applyNumberFormat="1" applyFont="1" applyFill="1" applyBorder="1" applyAlignment="1" applyProtection="1">
      <alignment vertical="center" wrapText="1"/>
      <protection locked="0"/>
    </xf>
    <xf numFmtId="0" fontId="6" fillId="15" borderId="20" xfId="92"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190" fontId="5" fillId="15" borderId="18" xfId="91" applyNumberFormat="1" applyFont="1" applyFill="1" applyBorder="1" applyAlignment="1" applyProtection="1">
      <alignment vertical="center"/>
      <protection locked="0"/>
    </xf>
    <xf numFmtId="190" fontId="5" fillId="15" borderId="385" xfId="91" applyNumberFormat="1" applyFont="1" applyFill="1" applyBorder="1" applyAlignment="1" applyProtection="1">
      <alignment vertical="center"/>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0" fontId="5" fillId="15" borderId="18" xfId="92"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2"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2" applyNumberFormat="1" applyFont="1" applyFill="1" applyBorder="1" applyAlignment="1" applyProtection="1">
      <alignment vertical="center" wrapText="1"/>
      <protection locked="0"/>
    </xf>
    <xf numFmtId="217" fontId="5" fillId="15" borderId="385" xfId="92" applyNumberFormat="1" applyFont="1" applyFill="1" applyBorder="1" applyAlignment="1" applyProtection="1">
      <alignment vertical="center" wrapText="1"/>
      <protection locked="0"/>
    </xf>
    <xf numFmtId="0" fontId="5" fillId="15" borderId="385" xfId="92"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484" xfId="91" applyFont="1" applyFill="1" applyBorder="1" applyAlignment="1" applyProtection="1">
      <alignment vertical="center"/>
      <protection locked="0"/>
    </xf>
    <xf numFmtId="0" fontId="5" fillId="0" borderId="18" xfId="73" applyFont="1" applyFill="1" applyBorder="1" applyAlignment="1" applyProtection="1">
      <alignment vertical="center" wrapText="1"/>
      <protection locked="0"/>
    </xf>
    <xf numFmtId="0" fontId="5" fillId="15" borderId="183" xfId="91" applyFont="1" applyFill="1" applyBorder="1" applyAlignment="1" applyProtection="1">
      <alignment vertical="center" wrapText="1"/>
      <protection locked="0"/>
    </xf>
    <xf numFmtId="1" fontId="5" fillId="15" borderId="385" xfId="73" applyNumberFormat="1" applyFont="1" applyFill="1" applyBorder="1" applyAlignment="1" applyProtection="1">
      <alignment horizontal="right" vertical="center" wrapText="1"/>
      <protection locked="0"/>
    </xf>
    <xf numFmtId="3" fontId="5" fillId="15" borderId="385" xfId="73" applyNumberFormat="1" applyFont="1" applyFill="1" applyBorder="1" applyAlignment="1" applyProtection="1">
      <alignment horizontal="right" vertical="center" wrapText="1"/>
      <protection locked="0"/>
    </xf>
    <xf numFmtId="1" fontId="5" fillId="15" borderId="102" xfId="92" applyNumberFormat="1" applyFont="1" applyFill="1" applyBorder="1" applyAlignment="1" applyProtection="1">
      <alignment horizontal="center" vertical="center" wrapText="1"/>
      <protection locked="0"/>
    </xf>
    <xf numFmtId="185" fontId="5" fillId="15" borderId="102" xfId="92" applyNumberFormat="1" applyFont="1" applyFill="1" applyBorder="1" applyAlignment="1" applyProtection="1">
      <alignment horizontal="center" vertical="center" wrapText="1"/>
      <protection locked="0"/>
    </xf>
    <xf numFmtId="1" fontId="5" fillId="15" borderId="454" xfId="92" applyNumberFormat="1" applyFont="1" applyFill="1" applyBorder="1" applyAlignment="1" applyProtection="1">
      <alignment horizontal="center" vertical="center" wrapText="1"/>
      <protection locked="0"/>
    </xf>
    <xf numFmtId="185" fontId="5" fillId="15" borderId="454" xfId="92" applyNumberFormat="1" applyFont="1" applyFill="1" applyBorder="1" applyAlignment="1" applyProtection="1">
      <alignment horizontal="center" vertical="center" wrapText="1"/>
      <protection locked="0"/>
    </xf>
    <xf numFmtId="166" fontId="5" fillId="15" borderId="28" xfId="11" applyFont="1" applyFill="1" applyBorder="1" applyAlignment="1" applyProtection="1">
      <alignment vertical="center" wrapText="1"/>
      <protection locked="0"/>
    </xf>
    <xf numFmtId="185" fontId="5" fillId="15" borderId="28" xfId="92" applyNumberFormat="1" applyFont="1" applyFill="1" applyBorder="1" applyAlignment="1" applyProtection="1">
      <alignment horizontal="center" vertical="center" wrapText="1"/>
      <protection locked="0"/>
    </xf>
    <xf numFmtId="185" fontId="5" fillId="15" borderId="36" xfId="92" applyNumberFormat="1" applyFont="1" applyFill="1" applyBorder="1" applyAlignment="1" applyProtection="1">
      <alignment horizontal="center" vertical="center" wrapText="1"/>
      <protection locked="0"/>
    </xf>
    <xf numFmtId="185" fontId="5" fillId="15" borderId="385" xfId="92" applyNumberFormat="1" applyFont="1" applyFill="1" applyBorder="1" applyAlignment="1" applyProtection="1">
      <alignment horizontal="center" vertical="center" wrapText="1"/>
      <protection locked="0"/>
    </xf>
    <xf numFmtId="185" fontId="5" fillId="15" borderId="72" xfId="92" applyNumberFormat="1" applyFont="1" applyFill="1" applyBorder="1" applyAlignment="1" applyProtection="1">
      <alignment horizontal="center" vertical="center" wrapText="1"/>
      <protection locked="0"/>
    </xf>
    <xf numFmtId="194" fontId="5" fillId="0" borderId="454" xfId="73" applyNumberFormat="1" applyFont="1" applyFill="1" applyBorder="1" applyAlignment="1" applyProtection="1">
      <alignment horizontal="center" vertical="center" wrapText="1"/>
      <protection locked="0"/>
    </xf>
    <xf numFmtId="1" fontId="5" fillId="0" borderId="454" xfId="73" applyNumberFormat="1" applyFont="1" applyFill="1" applyBorder="1" applyAlignment="1" applyProtection="1">
      <alignment horizontal="center" vertical="center" wrapText="1"/>
      <protection locked="0"/>
    </xf>
    <xf numFmtId="1" fontId="5" fillId="15" borderId="18" xfId="92" applyNumberFormat="1" applyFont="1" applyFill="1" applyBorder="1" applyAlignment="1" applyProtection="1">
      <alignment horizontal="center" vertical="center" wrapText="1"/>
      <protection locked="0"/>
    </xf>
    <xf numFmtId="185" fontId="5" fillId="15" borderId="18" xfId="92" applyNumberFormat="1" applyFont="1" applyFill="1" applyBorder="1" applyAlignment="1" applyProtection="1">
      <alignment horizontal="center" vertical="center" wrapText="1"/>
      <protection locked="0"/>
    </xf>
    <xf numFmtId="185" fontId="5" fillId="15" borderId="74" xfId="92" applyNumberFormat="1" applyFont="1" applyFill="1" applyBorder="1" applyAlignment="1" applyProtection="1">
      <alignment horizontal="center" vertical="center" wrapText="1"/>
      <protection locked="0"/>
    </xf>
    <xf numFmtId="1" fontId="5" fillId="15" borderId="385" xfId="92" applyNumberFormat="1" applyFont="1" applyFill="1" applyBorder="1" applyAlignment="1" applyProtection="1">
      <alignment horizontal="center" vertical="center" wrapText="1"/>
      <protection locked="0"/>
    </xf>
    <xf numFmtId="1" fontId="5" fillId="15" borderId="20" xfId="92" applyNumberFormat="1" applyFont="1" applyFill="1" applyBorder="1" applyAlignment="1" applyProtection="1">
      <alignment horizontal="center" vertical="center" wrapText="1"/>
      <protection locked="0"/>
    </xf>
    <xf numFmtId="185" fontId="5" fillId="15" borderId="20" xfId="92" applyNumberFormat="1" applyFont="1" applyFill="1" applyBorder="1" applyAlignment="1" applyProtection="1">
      <alignment horizontal="center" vertical="center" wrapText="1"/>
      <protection locked="0"/>
    </xf>
    <xf numFmtId="185" fontId="5" fillId="15" borderId="93" xfId="92" applyNumberFormat="1" applyFont="1" applyFill="1" applyBorder="1" applyAlignment="1" applyProtection="1">
      <alignment horizontal="center" vertical="center" wrapText="1"/>
      <protection locked="0"/>
    </xf>
    <xf numFmtId="0" fontId="5" fillId="14" borderId="0" xfId="4" applyFont="1" applyFill="1" applyAlignment="1">
      <alignment horizontal="left"/>
    </xf>
    <xf numFmtId="0" fontId="5" fillId="15" borderId="28" xfId="92" applyNumberFormat="1" applyFont="1" applyFill="1" applyBorder="1" applyAlignment="1" applyProtection="1">
      <alignment horizontal="center" vertical="center" wrapText="1"/>
      <protection locked="0"/>
    </xf>
    <xf numFmtId="4" fontId="5" fillId="15" borderId="18" xfId="92" applyNumberFormat="1" applyFont="1" applyFill="1" applyBorder="1" applyAlignment="1" applyProtection="1">
      <alignment horizontal="center" vertical="center" wrapText="1"/>
      <protection locked="0"/>
    </xf>
    <xf numFmtId="0" fontId="5" fillId="15" borderId="18" xfId="92" applyNumberFormat="1" applyFont="1" applyFill="1" applyBorder="1" applyAlignment="1" applyProtection="1">
      <alignment horizontal="center" vertical="center" wrapText="1"/>
      <protection locked="0"/>
    </xf>
    <xf numFmtId="0" fontId="5" fillId="15" borderId="74" xfId="92" applyNumberFormat="1" applyFont="1" applyFill="1" applyBorder="1" applyAlignment="1" applyProtection="1">
      <alignment horizontal="center" vertical="center" wrapText="1"/>
      <protection locked="0"/>
    </xf>
    <xf numFmtId="4" fontId="5" fillId="15" borderId="20" xfId="92" applyNumberFormat="1" applyFont="1" applyFill="1" applyBorder="1" applyAlignment="1" applyProtection="1">
      <alignment horizontal="center" vertical="center" wrapText="1"/>
      <protection locked="0"/>
    </xf>
    <xf numFmtId="0" fontId="5" fillId="15" borderId="20" xfId="92" applyNumberFormat="1" applyFont="1" applyFill="1" applyBorder="1" applyAlignment="1" applyProtection="1">
      <alignment horizontal="center" vertical="center" wrapText="1"/>
      <protection locked="0"/>
    </xf>
    <xf numFmtId="0" fontId="5" fillId="15" borderId="93" xfId="92" applyNumberFormat="1" applyFont="1" applyFill="1" applyBorder="1" applyAlignment="1" applyProtection="1">
      <alignment horizontal="center" vertical="center" wrapText="1"/>
      <protection locked="0"/>
    </xf>
    <xf numFmtId="0" fontId="5" fillId="15" borderId="385" xfId="92" applyNumberFormat="1" applyFont="1" applyFill="1" applyBorder="1" applyAlignment="1" applyProtection="1">
      <alignment horizontal="center" vertical="center" wrapText="1"/>
      <protection locked="0"/>
    </xf>
    <xf numFmtId="3" fontId="9" fillId="15" borderId="20" xfId="13"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vertical="center" wrapText="1"/>
      <protection locked="0"/>
    </xf>
    <xf numFmtId="185" fontId="9" fillId="15" borderId="102" xfId="92" applyNumberFormat="1" applyFont="1" applyFill="1" applyBorder="1" applyAlignment="1" applyProtection="1">
      <alignment horizontal="center" vertical="center" wrapText="1"/>
      <protection locked="0"/>
    </xf>
    <xf numFmtId="200" fontId="5" fillId="15" borderId="28" xfId="73" applyNumberFormat="1" applyFont="1" applyFill="1" applyBorder="1" applyAlignment="1" applyProtection="1">
      <alignment vertical="center" wrapText="1"/>
      <protection locked="0"/>
    </xf>
    <xf numFmtId="200" fontId="5" fillId="15" borderId="36" xfId="73" applyNumberFormat="1" applyFont="1" applyFill="1" applyBorder="1" applyAlignment="1" applyProtection="1">
      <alignment vertical="center" wrapText="1"/>
      <protection locked="0"/>
    </xf>
    <xf numFmtId="0" fontId="64" fillId="15" borderId="28" xfId="0" applyFont="1" applyFill="1" applyBorder="1" applyAlignment="1" applyProtection="1">
      <alignment wrapText="1"/>
      <protection locked="0"/>
    </xf>
    <xf numFmtId="1" fontId="5" fillId="15" borderId="28" xfId="92" applyNumberFormat="1" applyFont="1" applyFill="1" applyBorder="1" applyAlignment="1" applyProtection="1">
      <alignment horizontal="center" vertical="center" wrapText="1"/>
      <protection locked="0"/>
    </xf>
    <xf numFmtId="0" fontId="76" fillId="15" borderId="28" xfId="0" applyFont="1" applyFill="1" applyBorder="1" applyAlignment="1" applyProtection="1">
      <alignment horizontal="center" vertical="center" wrapText="1"/>
      <protection locked="0"/>
    </xf>
    <xf numFmtId="190" fontId="64" fillId="15" borderId="28" xfId="0" applyNumberFormat="1" applyFont="1" applyFill="1" applyBorder="1" applyAlignment="1" applyProtection="1">
      <alignment horizontal="right" vertical="center" wrapText="1"/>
      <protection locked="0"/>
    </xf>
    <xf numFmtId="0" fontId="83" fillId="15" borderId="61" xfId="0" applyFont="1" applyFill="1" applyBorder="1" applyProtection="1">
      <protection locked="0" hidden="1"/>
    </xf>
    <xf numFmtId="0" fontId="83" fillId="15" borderId="18" xfId="0" applyFont="1" applyFill="1" applyBorder="1" applyProtection="1">
      <protection locked="0" hidden="1"/>
    </xf>
    <xf numFmtId="0" fontId="83" fillId="15" borderId="45" xfId="0" applyFont="1" applyFill="1" applyBorder="1" applyProtection="1">
      <protection locked="0" hidden="1"/>
    </xf>
    <xf numFmtId="0" fontId="83" fillId="15" borderId="385" xfId="0" applyFont="1" applyFill="1" applyBorder="1" applyProtection="1">
      <protection locked="0" hidden="1"/>
    </xf>
    <xf numFmtId="0" fontId="49" fillId="15" borderId="161" xfId="0" applyFont="1" applyFill="1" applyBorder="1" applyAlignment="1" applyProtection="1">
      <alignment horizontal="left" vertical="center"/>
      <protection locked="0"/>
    </xf>
    <xf numFmtId="0" fontId="49" fillId="15" borderId="0" xfId="0" applyFont="1" applyFill="1" applyBorder="1" applyAlignment="1" applyProtection="1">
      <alignment horizontal="left" vertical="center"/>
      <protection locked="0"/>
    </xf>
    <xf numFmtId="202" fontId="5" fillId="15" borderId="0" xfId="11" applyNumberFormat="1" applyFont="1" applyFill="1" applyBorder="1" applyAlignment="1" applyProtection="1">
      <alignment horizontal="center" vertical="center" wrapText="1"/>
      <protection locked="0"/>
    </xf>
    <xf numFmtId="0" fontId="64" fillId="15" borderId="115" xfId="0" applyFont="1" applyFill="1" applyBorder="1" applyAlignment="1" applyProtection="1">
      <alignment vertical="center" wrapText="1"/>
      <protection locked="0"/>
    </xf>
    <xf numFmtId="0" fontId="9" fillId="15" borderId="102" xfId="73" applyNumberFormat="1" applyFont="1" applyFill="1" applyBorder="1" applyAlignment="1" applyProtection="1">
      <alignment vertical="center" wrapText="1"/>
      <protection locked="0"/>
    </xf>
    <xf numFmtId="1" fontId="9" fillId="15" borderId="102" xfId="73" applyNumberFormat="1" applyFont="1" applyFill="1" applyBorder="1" applyAlignment="1" applyProtection="1">
      <alignment vertical="center" wrapText="1"/>
      <protection locked="0"/>
    </xf>
    <xf numFmtId="190" fontId="9" fillId="15" borderId="102" xfId="73" applyNumberFormat="1" applyFont="1" applyFill="1" applyBorder="1" applyAlignment="1" applyProtection="1">
      <alignment vertical="center" wrapText="1"/>
      <protection locked="0"/>
    </xf>
    <xf numFmtId="194" fontId="9" fillId="15" borderId="102" xfId="73" applyNumberFormat="1" applyFont="1" applyFill="1" applyBorder="1" applyAlignment="1" applyProtection="1">
      <alignment vertical="center" wrapText="1"/>
      <protection locked="0"/>
    </xf>
    <xf numFmtId="185" fontId="9" fillId="15" borderId="102" xfId="10" applyNumberFormat="1" applyFont="1" applyFill="1" applyBorder="1" applyAlignment="1" applyProtection="1">
      <alignment vertical="center" wrapText="1"/>
      <protection locked="0"/>
    </xf>
    <xf numFmtId="6" fontId="5" fillId="15" borderId="102" xfId="73" applyNumberFormat="1" applyFont="1" applyFill="1" applyBorder="1" applyAlignment="1" applyProtection="1">
      <alignment horizontal="center" vertical="center" wrapText="1"/>
      <protection locked="0"/>
    </xf>
    <xf numFmtId="8" fontId="5" fillId="15" borderId="102" xfId="73" applyNumberFormat="1" applyFont="1" applyFill="1" applyBorder="1" applyAlignment="1" applyProtection="1">
      <alignment horizontal="center" vertical="center" wrapText="1"/>
      <protection locked="0"/>
    </xf>
    <xf numFmtId="0" fontId="5" fillId="15" borderId="72" xfId="73" applyNumberFormat="1" applyFont="1" applyFill="1" applyBorder="1" applyAlignment="1" applyProtection="1">
      <alignment horizontal="center" vertical="center" wrapText="1"/>
      <protection locked="0"/>
    </xf>
    <xf numFmtId="0" fontId="71" fillId="23" borderId="259" xfId="5" applyFont="1" applyFill="1" applyBorder="1" applyAlignment="1">
      <alignment horizontal="center"/>
    </xf>
    <xf numFmtId="0" fontId="71" fillId="23" borderId="260" xfId="5" applyFont="1" applyFill="1" applyBorder="1" applyAlignment="1">
      <alignment horizontal="center"/>
    </xf>
    <xf numFmtId="0" fontId="71" fillId="23" borderId="261" xfId="5" applyFont="1" applyFill="1" applyBorder="1" applyAlignment="1">
      <alignment horizontal="center"/>
    </xf>
    <xf numFmtId="0" fontId="6" fillId="15" borderId="252" xfId="5" applyFont="1" applyFill="1" applyBorder="1" applyAlignment="1">
      <alignment horizontal="center" vertical="center"/>
    </xf>
    <xf numFmtId="0" fontId="6" fillId="15" borderId="253" xfId="5" applyFont="1" applyFill="1" applyBorder="1" applyAlignment="1">
      <alignment horizontal="center" vertical="center"/>
    </xf>
    <xf numFmtId="0" fontId="6" fillId="15" borderId="254" xfId="5" applyFont="1" applyFill="1" applyBorder="1" applyAlignment="1">
      <alignment horizontal="center" vertical="center" wrapText="1"/>
    </xf>
    <xf numFmtId="0" fontId="6" fillId="15" borderId="255" xfId="5" applyFont="1" applyFill="1" applyBorder="1" applyAlignment="1">
      <alignment horizontal="center" vertical="center" wrapText="1"/>
    </xf>
    <xf numFmtId="174" fontId="6" fillId="15" borderId="256" xfId="5" applyNumberFormat="1" applyFont="1" applyFill="1" applyBorder="1" applyAlignment="1">
      <alignment horizontal="center"/>
    </xf>
    <xf numFmtId="174" fontId="6" fillId="15" borderId="257" xfId="5" applyNumberFormat="1" applyFont="1" applyFill="1" applyBorder="1" applyAlignment="1">
      <alignment horizontal="center"/>
    </xf>
    <xf numFmtId="174" fontId="6" fillId="15" borderId="258" xfId="5" applyNumberFormat="1" applyFont="1" applyFill="1" applyBorder="1" applyAlignment="1">
      <alignment horizontal="center"/>
    </xf>
    <xf numFmtId="0" fontId="83" fillId="15" borderId="183" xfId="0" applyFont="1" applyFill="1" applyBorder="1" applyAlignment="1" applyProtection="1">
      <alignment horizontal="left"/>
      <protection locked="0" hidden="1"/>
    </xf>
    <xf numFmtId="0" fontId="83" fillId="15" borderId="484" xfId="0" applyFont="1" applyFill="1" applyBorder="1" applyAlignment="1" applyProtection="1">
      <alignment horizontal="left"/>
      <protection locked="0" hidden="1"/>
    </xf>
    <xf numFmtId="0" fontId="83" fillId="15" borderId="194" xfId="0" applyFont="1" applyFill="1" applyBorder="1" applyAlignment="1" applyProtection="1">
      <alignment horizontal="left"/>
      <protection locked="0" hidden="1"/>
    </xf>
    <xf numFmtId="0" fontId="83" fillId="15" borderId="121" xfId="0" applyFont="1" applyFill="1" applyBorder="1" applyAlignment="1" applyProtection="1">
      <alignment horizontal="left"/>
      <protection locked="0" hidden="1"/>
    </xf>
    <xf numFmtId="0" fontId="49" fillId="15" borderId="183" xfId="0" applyFont="1" applyFill="1" applyBorder="1" applyAlignment="1" applyProtection="1">
      <alignment horizontal="left" vertical="center"/>
      <protection locked="0"/>
    </xf>
    <xf numFmtId="0" fontId="49" fillId="15" borderId="484" xfId="0" applyFont="1" applyFill="1" applyBorder="1" applyAlignment="1" applyProtection="1">
      <alignment horizontal="left" vertical="center"/>
      <protection locked="0"/>
    </xf>
    <xf numFmtId="0" fontId="49" fillId="15" borderId="194" xfId="0" applyFont="1" applyFill="1" applyBorder="1" applyAlignment="1" applyProtection="1">
      <alignment horizontal="left" vertical="center"/>
      <protection locked="0"/>
    </xf>
    <xf numFmtId="0" fontId="49" fillId="15" borderId="121" xfId="0" applyFont="1" applyFill="1" applyBorder="1" applyAlignment="1" applyProtection="1">
      <alignment horizontal="left" vertical="center"/>
      <protection locked="0"/>
    </xf>
    <xf numFmtId="0" fontId="5" fillId="15" borderId="61" xfId="0" applyFont="1" applyFill="1" applyBorder="1" applyAlignment="1" applyProtection="1">
      <alignment vertical="center"/>
      <protection locked="0"/>
    </xf>
    <xf numFmtId="0" fontId="5" fillId="15" borderId="18" xfId="0" applyFont="1" applyFill="1" applyBorder="1" applyAlignment="1" applyProtection="1">
      <alignment vertical="center"/>
      <protection locked="0"/>
    </xf>
    <xf numFmtId="0" fontId="5" fillId="15" borderId="45" xfId="0" applyFont="1" applyFill="1" applyBorder="1" applyAlignment="1" applyProtection="1">
      <alignment vertical="center" wrapText="1"/>
      <protection locked="0"/>
    </xf>
    <xf numFmtId="0" fontId="5" fillId="15" borderId="385" xfId="0" applyFont="1" applyFill="1" applyBorder="1" applyAlignment="1" applyProtection="1">
      <alignment vertical="center"/>
      <protection locked="0"/>
    </xf>
    <xf numFmtId="0" fontId="5" fillId="15" borderId="45" xfId="0" applyFont="1" applyFill="1" applyBorder="1" applyAlignment="1" applyProtection="1">
      <alignment vertical="center"/>
      <protection locked="0"/>
    </xf>
    <xf numFmtId="0" fontId="5" fillId="15" borderId="46" xfId="0" applyFont="1" applyFill="1" applyBorder="1" applyAlignment="1" applyProtection="1">
      <alignment vertical="center"/>
      <protection locked="0"/>
    </xf>
    <xf numFmtId="0" fontId="5" fillId="15" borderId="20" xfId="0" applyFont="1" applyFill="1" applyBorder="1" applyAlignment="1" applyProtection="1">
      <alignment vertical="center"/>
      <protection locked="0"/>
    </xf>
    <xf numFmtId="0" fontId="64" fillId="15" borderId="138"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64" fillId="15" borderId="95" xfId="0" applyFont="1" applyFill="1" applyBorder="1" applyAlignment="1" applyProtection="1">
      <alignment horizontal="left" vertical="center" wrapText="1"/>
      <protection locked="0"/>
    </xf>
    <xf numFmtId="0" fontId="73" fillId="25" borderId="139" xfId="0" applyFont="1" applyFill="1" applyBorder="1" applyAlignment="1" applyProtection="1">
      <alignment horizontal="left" vertical="center"/>
      <protection locked="0"/>
    </xf>
    <xf numFmtId="0" fontId="73" fillId="25" borderId="152" xfId="0" applyFont="1" applyFill="1" applyBorder="1" applyAlignment="1" applyProtection="1">
      <alignment horizontal="left" vertical="center"/>
      <protection locked="0"/>
    </xf>
    <xf numFmtId="0" fontId="73" fillId="25" borderId="153" xfId="0" applyFont="1" applyFill="1" applyBorder="1" applyAlignment="1" applyProtection="1">
      <alignment horizontal="left" vertical="center"/>
      <protection locked="0"/>
    </xf>
    <xf numFmtId="0" fontId="6" fillId="15" borderId="95" xfId="4" applyFont="1" applyFill="1" applyBorder="1" applyAlignment="1">
      <alignment horizontal="left" wrapText="1"/>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216" fontId="5" fillId="15" borderId="95" xfId="0" applyNumberFormat="1" applyFont="1" applyFill="1" applyBorder="1" applyAlignment="1" applyProtection="1">
      <alignment horizontal="left"/>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216" fontId="5" fillId="15" borderId="483" xfId="0" applyNumberFormat="1" applyFont="1" applyFill="1" applyBorder="1" applyAlignment="1" applyProtection="1">
      <alignment horizontal="left"/>
      <protection locked="0"/>
    </xf>
    <xf numFmtId="0" fontId="5" fillId="15" borderId="161" xfId="4" applyFont="1" applyFill="1" applyBorder="1" applyAlignment="1">
      <alignment horizontal="left" vertical="center" wrapText="1"/>
    </xf>
    <xf numFmtId="0" fontId="5" fillId="15" borderId="0" xfId="4" applyFont="1" applyFill="1" applyBorder="1" applyAlignment="1">
      <alignment horizontal="left" vertical="center" wrapText="1"/>
    </xf>
    <xf numFmtId="0" fontId="5" fillId="15" borderId="138" xfId="4" applyFont="1" applyFill="1" applyBorder="1" applyAlignment="1">
      <alignment horizontal="left" vertical="top" wrapText="1"/>
    </xf>
    <xf numFmtId="0" fontId="5" fillId="15" borderId="69" xfId="4" applyFont="1" applyFill="1" applyBorder="1" applyAlignment="1">
      <alignment horizontal="left" vertical="top" wrapText="1"/>
    </xf>
    <xf numFmtId="0" fontId="5" fillId="15" borderId="115" xfId="4" applyFont="1" applyFill="1" applyBorder="1" applyAlignment="1">
      <alignment horizontal="left" vertical="top" wrapText="1"/>
    </xf>
    <xf numFmtId="0" fontId="6" fillId="15" borderId="139" xfId="1" applyFont="1" applyFill="1" applyBorder="1" applyAlignment="1" applyProtection="1">
      <alignment horizontal="center" vertical="center" wrapText="1"/>
    </xf>
    <xf numFmtId="0" fontId="6" fillId="15" borderId="153" xfId="1" applyFont="1" applyFill="1" applyBorder="1" applyAlignment="1" applyProtection="1">
      <alignment horizontal="center" vertical="center" wrapText="1"/>
    </xf>
    <xf numFmtId="0" fontId="6" fillId="15" borderId="161" xfId="1" applyFont="1" applyFill="1" applyBorder="1" applyAlignment="1" applyProtection="1">
      <alignment horizontal="center" vertical="center" wrapText="1"/>
    </xf>
    <xf numFmtId="0" fontId="6" fillId="15" borderId="73" xfId="1" applyFont="1" applyFill="1" applyBorder="1" applyAlignment="1" applyProtection="1">
      <alignment horizontal="center" vertical="center" wrapText="1"/>
    </xf>
    <xf numFmtId="0" fontId="6" fillId="15" borderId="102" xfId="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6" fillId="15" borderId="139" xfId="1" applyFont="1" applyFill="1" applyBorder="1" applyAlignment="1" applyProtection="1">
      <alignment horizontal="center" vertical="center"/>
    </xf>
    <xf numFmtId="0" fontId="6" fillId="15" borderId="152" xfId="1" applyFont="1" applyFill="1" applyBorder="1" applyAlignment="1" applyProtection="1">
      <alignment horizontal="center" vertical="center"/>
    </xf>
    <xf numFmtId="0" fontId="6" fillId="15" borderId="153" xfId="1" applyFont="1" applyFill="1" applyBorder="1" applyAlignment="1" applyProtection="1">
      <alignment horizontal="center" vertical="center"/>
    </xf>
    <xf numFmtId="0" fontId="6" fillId="15" borderId="138" xfId="1" applyFont="1" applyFill="1" applyBorder="1" applyAlignment="1" applyProtection="1">
      <alignment horizontal="center" vertical="center"/>
    </xf>
    <xf numFmtId="0" fontId="6" fillId="15" borderId="31" xfId="1" applyFont="1" applyFill="1" applyBorder="1" applyAlignment="1" applyProtection="1">
      <alignment horizontal="center" vertical="center"/>
    </xf>
    <xf numFmtId="0" fontId="6" fillId="15" borderId="69" xfId="1" applyFont="1" applyFill="1" applyBorder="1" applyAlignment="1" applyProtection="1">
      <alignment horizontal="center" vertical="center"/>
    </xf>
    <xf numFmtId="0" fontId="6" fillId="15" borderId="115" xfId="1" applyFont="1" applyFill="1" applyBorder="1" applyAlignment="1" applyProtection="1">
      <alignment horizontal="center" vertical="center"/>
    </xf>
    <xf numFmtId="0" fontId="6" fillId="15" borderId="138" xfId="1" applyFont="1" applyFill="1" applyBorder="1" applyAlignment="1" applyProtection="1">
      <alignment horizontal="center" vertical="center" wrapText="1"/>
    </xf>
    <xf numFmtId="0" fontId="6" fillId="15" borderId="69" xfId="1" applyFont="1" applyFill="1" applyBorder="1" applyAlignment="1" applyProtection="1">
      <alignment horizontal="center" vertical="center" wrapText="1"/>
    </xf>
    <xf numFmtId="0" fontId="6" fillId="15" borderId="115"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85" fontId="6" fillId="15" borderId="33" xfId="10" applyNumberFormat="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6" fillId="15" borderId="33" xfId="1" applyFont="1" applyFill="1" applyBorder="1" applyAlignment="1" applyProtection="1">
      <alignment horizontal="center" vertical="center" wrapText="1"/>
    </xf>
    <xf numFmtId="216" fontId="64" fillId="15" borderId="95" xfId="0" applyNumberFormat="1" applyFont="1" applyFill="1" applyBorder="1" applyAlignment="1" applyProtection="1">
      <alignment horizontal="left"/>
      <protection locked="0"/>
    </xf>
    <xf numFmtId="216" fontId="64" fillId="15" borderId="483" xfId="0" applyNumberFormat="1" applyFont="1" applyFill="1" applyBorder="1" applyAlignment="1" applyProtection="1">
      <alignment horizontal="left"/>
      <protection locked="0"/>
    </xf>
    <xf numFmtId="216" fontId="64" fillId="15" borderId="138" xfId="0" applyNumberFormat="1" applyFont="1" applyFill="1" applyBorder="1" applyAlignment="1" applyProtection="1">
      <alignment horizontal="left"/>
      <protection locked="0"/>
    </xf>
    <xf numFmtId="216" fontId="64" fillId="15" borderId="69" xfId="0" applyNumberFormat="1" applyFont="1" applyFill="1" applyBorder="1" applyAlignment="1" applyProtection="1">
      <alignment horizontal="left"/>
      <protection locked="0"/>
    </xf>
    <xf numFmtId="216" fontId="64" fillId="15" borderId="115" xfId="0" applyNumberFormat="1" applyFont="1" applyFill="1" applyBorder="1" applyAlignment="1" applyProtection="1">
      <alignment horizontal="left"/>
      <protection locked="0"/>
    </xf>
    <xf numFmtId="0" fontId="75" fillId="15" borderId="95" xfId="0" applyFont="1" applyFill="1" applyBorder="1" applyAlignment="1" applyProtection="1">
      <alignment horizontal="left" vertical="center" wrapText="1"/>
      <protection locked="0"/>
    </xf>
    <xf numFmtId="0" fontId="75" fillId="15" borderId="138" xfId="0" applyNumberFormat="1" applyFont="1" applyFill="1" applyBorder="1" applyAlignment="1" applyProtection="1">
      <alignment horizontal="left" vertical="center" wrapText="1"/>
      <protection locked="0"/>
    </xf>
    <xf numFmtId="0" fontId="75" fillId="15" borderId="115" xfId="0" applyNumberFormat="1" applyFont="1" applyFill="1" applyBorder="1" applyAlignment="1" applyProtection="1">
      <alignment horizontal="left" vertical="center" wrapText="1"/>
      <protection locked="0"/>
    </xf>
    <xf numFmtId="216" fontId="75" fillId="15" borderId="95" xfId="0" applyNumberFormat="1" applyFont="1" applyFill="1" applyBorder="1" applyAlignment="1" applyProtection="1">
      <alignment horizontal="left"/>
      <protection locked="0"/>
    </xf>
    <xf numFmtId="216" fontId="75" fillId="15" borderId="483" xfId="0" applyNumberFormat="1" applyFont="1" applyFill="1" applyBorder="1" applyAlignment="1" applyProtection="1">
      <alignment horizontal="left"/>
      <protection locked="0"/>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64" fillId="15" borderId="138"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0" fontId="49" fillId="15" borderId="237" xfId="0" applyFont="1" applyFill="1" applyBorder="1" applyAlignment="1" applyProtection="1">
      <alignment horizontal="left" vertical="center"/>
      <protection locked="0"/>
    </xf>
    <xf numFmtId="0" fontId="49" fillId="15" borderId="118" xfId="0" applyFont="1" applyFill="1" applyBorder="1" applyAlignment="1" applyProtection="1">
      <alignment horizontal="left" vertical="center"/>
      <protection locked="0"/>
    </xf>
    <xf numFmtId="0" fontId="83" fillId="15" borderId="237" xfId="0" applyFont="1" applyFill="1" applyBorder="1" applyAlignment="1" applyProtection="1">
      <alignment horizontal="left"/>
      <protection locked="0" hidden="1"/>
    </xf>
    <xf numFmtId="0" fontId="83" fillId="15" borderId="118" xfId="0" applyFont="1" applyFill="1" applyBorder="1" applyAlignment="1" applyProtection="1">
      <alignment horizontal="left"/>
      <protection locked="0" hidden="1"/>
    </xf>
    <xf numFmtId="0" fontId="101" fillId="15" borderId="95" xfId="0" applyFont="1" applyFill="1" applyBorder="1" applyAlignment="1" applyProtection="1">
      <alignment horizontal="left" vertical="center" wrapText="1"/>
      <protection locked="0"/>
    </xf>
    <xf numFmtId="0" fontId="64" fillId="15" borderId="27" xfId="0" applyFont="1" applyFill="1" applyBorder="1" applyAlignment="1" applyProtection="1">
      <alignment horizontal="left" wrapText="1"/>
      <protection locked="0"/>
    </xf>
    <xf numFmtId="0" fontId="64" fillId="15" borderId="28" xfId="0" applyFont="1" applyFill="1" applyBorder="1" applyAlignment="1" applyProtection="1">
      <alignment horizontal="left" wrapText="1"/>
      <protection locked="0"/>
    </xf>
    <xf numFmtId="0" fontId="64" fillId="15" borderId="138" xfId="0" applyFont="1" applyFill="1" applyBorder="1" applyAlignment="1" applyProtection="1">
      <alignment horizontal="left" wrapText="1"/>
      <protection locked="0"/>
    </xf>
    <xf numFmtId="0" fontId="64" fillId="15" borderId="187" xfId="0" applyFont="1" applyFill="1" applyBorder="1" applyAlignment="1" applyProtection="1">
      <alignment horizontal="left" wrapText="1"/>
      <protection locked="0"/>
    </xf>
    <xf numFmtId="0" fontId="35" fillId="15" borderId="0" xfId="4" applyFont="1" applyFill="1" applyBorder="1" applyAlignment="1">
      <alignment horizontal="left" wrapText="1"/>
    </xf>
    <xf numFmtId="0" fontId="111" fillId="15" borderId="95" xfId="0" applyFont="1" applyFill="1" applyBorder="1" applyAlignment="1" applyProtection="1">
      <alignment horizontal="left" vertical="center" wrapText="1"/>
      <protection locked="0"/>
    </xf>
    <xf numFmtId="0" fontId="75" fillId="15" borderId="138" xfId="0" applyNumberFormat="1" applyFont="1" applyFill="1" applyBorder="1" applyAlignment="1" applyProtection="1">
      <alignment horizontal="left" vertical="center"/>
      <protection locked="0"/>
    </xf>
    <xf numFmtId="0" fontId="75" fillId="15" borderId="115" xfId="0" applyNumberFormat="1" applyFont="1" applyFill="1" applyBorder="1" applyAlignment="1" applyProtection="1">
      <alignment horizontal="left" vertical="center"/>
      <protection locked="0"/>
    </xf>
    <xf numFmtId="216" fontId="109" fillId="15" borderId="483" xfId="0" applyNumberFormat="1" applyFont="1" applyFill="1" applyBorder="1" applyAlignment="1" applyProtection="1">
      <alignment horizontal="left"/>
      <protection locked="0"/>
    </xf>
    <xf numFmtId="0" fontId="9" fillId="0" borderId="183" xfId="23" applyFont="1" applyFill="1" applyBorder="1" applyAlignment="1" applyProtection="1">
      <alignment horizontal="left" vertical="center"/>
      <protection locked="0"/>
    </xf>
    <xf numFmtId="0" fontId="9" fillId="0" borderId="484" xfId="23" applyFont="1" applyFill="1" applyBorder="1" applyAlignment="1" applyProtection="1">
      <alignment horizontal="left" vertical="center"/>
      <protection locked="0"/>
    </xf>
    <xf numFmtId="0" fontId="5" fillId="15" borderId="161" xfId="0" applyFont="1" applyFill="1" applyBorder="1" applyAlignment="1" applyProtection="1">
      <alignment horizontal="left" vertical="center"/>
    </xf>
    <xf numFmtId="0" fontId="5" fillId="15" borderId="0" xfId="0" applyFont="1" applyFill="1" applyBorder="1" applyAlignment="1" applyProtection="1">
      <alignment horizontal="left" vertical="center"/>
    </xf>
    <xf numFmtId="0" fontId="5" fillId="15" borderId="138" xfId="0" applyFont="1" applyFill="1" applyBorder="1" applyAlignment="1" applyProtection="1">
      <alignment horizontal="left" vertical="center" wrapText="1"/>
      <protection locked="0"/>
    </xf>
    <xf numFmtId="0" fontId="5" fillId="15" borderId="187" xfId="0" applyFont="1" applyFill="1" applyBorder="1" applyAlignment="1" applyProtection="1">
      <alignment horizontal="left" vertical="center" wrapText="1"/>
      <protection locked="0"/>
    </xf>
    <xf numFmtId="0" fontId="5" fillId="0" borderId="183" xfId="0" applyFont="1" applyBorder="1" applyAlignment="1" applyProtection="1">
      <alignment horizontal="left"/>
      <protection locked="0"/>
    </xf>
    <xf numFmtId="0" fontId="5" fillId="0" borderId="484" xfId="0" applyFont="1" applyBorder="1" applyAlignment="1" applyProtection="1">
      <alignment horizontal="left"/>
      <protection locked="0"/>
    </xf>
    <xf numFmtId="0" fontId="5" fillId="15" borderId="73" xfId="4" applyFont="1" applyFill="1" applyBorder="1" applyAlignment="1">
      <alignment horizontal="left" vertical="center" wrapText="1"/>
    </xf>
    <xf numFmtId="0" fontId="51" fillId="15" borderId="95" xfId="4" applyFont="1" applyFill="1" applyBorder="1" applyAlignment="1">
      <alignment horizontal="left" wrapText="1"/>
    </xf>
    <xf numFmtId="14" fontId="5" fillId="15" borderId="138" xfId="4" applyNumberFormat="1" applyFont="1" applyFill="1" applyBorder="1" applyAlignment="1">
      <alignment horizontal="left" vertical="top"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15" borderId="102" xfId="1" applyFont="1" applyFill="1" applyBorder="1" applyAlignment="1" applyProtection="1">
      <alignment horizontal="center" vertical="center"/>
    </xf>
    <xf numFmtId="0" fontId="5" fillId="15" borderId="0" xfId="0" applyFont="1" applyFill="1" applyBorder="1" applyAlignment="1" applyProtection="1">
      <alignment horizontal="left" vertical="center" wrapText="1"/>
      <protection locked="0"/>
    </xf>
    <xf numFmtId="0" fontId="5" fillId="15" borderId="95" xfId="0" applyFont="1" applyFill="1" applyBorder="1" applyAlignment="1" applyProtection="1">
      <alignment horizontal="left" vertical="center" wrapText="1"/>
      <protection locked="0"/>
    </xf>
    <xf numFmtId="0" fontId="5" fillId="0" borderId="194" xfId="0" applyFont="1" applyBorder="1" applyAlignment="1" applyProtection="1">
      <alignment horizontal="left" vertical="center" wrapText="1"/>
      <protection locked="0"/>
    </xf>
    <xf numFmtId="0" fontId="5" fillId="0" borderId="121" xfId="0" applyFont="1" applyBorder="1" applyAlignment="1" applyProtection="1">
      <alignment horizontal="left" vertical="center" wrapText="1"/>
      <protection locked="0"/>
    </xf>
    <xf numFmtId="0" fontId="9" fillId="0" borderId="194" xfId="23" applyFont="1" applyFill="1" applyBorder="1" applyAlignment="1" applyProtection="1">
      <alignment horizontal="left" vertical="center"/>
      <protection locked="0"/>
    </xf>
    <xf numFmtId="0" fontId="9" fillId="0" borderId="121" xfId="23" applyFont="1" applyFill="1" applyBorder="1" applyAlignment="1" applyProtection="1">
      <alignment horizontal="left" vertical="center"/>
      <protection locked="0"/>
    </xf>
    <xf numFmtId="14" fontId="5" fillId="15" borderId="69" xfId="4" applyNumberFormat="1" applyFont="1" applyFill="1" applyBorder="1" applyAlignment="1">
      <alignment horizontal="left" vertical="top" wrapText="1"/>
    </xf>
    <xf numFmtId="14" fontId="5" fillId="15" borderId="115" xfId="4" applyNumberFormat="1" applyFont="1" applyFill="1" applyBorder="1" applyAlignment="1">
      <alignment horizontal="left" vertical="top" wrapText="1"/>
    </xf>
    <xf numFmtId="0" fontId="5" fillId="0" borderId="237" xfId="0" applyFont="1" applyBorder="1" applyAlignment="1" applyProtection="1">
      <alignment horizontal="left"/>
      <protection locked="0"/>
    </xf>
    <xf numFmtId="0" fontId="5" fillId="0" borderId="118" xfId="0" applyFont="1" applyBorder="1" applyAlignment="1" applyProtection="1">
      <alignment horizontal="left"/>
      <protection locked="0"/>
    </xf>
    <xf numFmtId="0" fontId="5" fillId="15" borderId="194" xfId="0" applyFont="1" applyFill="1" applyBorder="1" applyAlignment="1" applyProtection="1">
      <alignment horizontal="left"/>
      <protection locked="0"/>
    </xf>
    <xf numFmtId="0" fontId="5" fillId="15" borderId="121" xfId="0" applyFont="1" applyFill="1" applyBorder="1" applyAlignment="1" applyProtection="1">
      <alignment horizontal="left"/>
      <protection locked="0"/>
    </xf>
    <xf numFmtId="0" fontId="5" fillId="0" borderId="138" xfId="0" applyNumberFormat="1" applyFont="1" applyFill="1" applyBorder="1" applyAlignment="1" applyProtection="1">
      <alignment horizontal="left" vertical="center"/>
      <protection locked="0"/>
    </xf>
    <xf numFmtId="0" fontId="5" fillId="0" borderId="115" xfId="0" applyNumberFormat="1" applyFont="1" applyFill="1" applyBorder="1" applyAlignment="1" applyProtection="1">
      <alignment horizontal="left" vertical="center"/>
      <protection locked="0"/>
    </xf>
    <xf numFmtId="0" fontId="5" fillId="15" borderId="61" xfId="0" applyFont="1" applyFill="1" applyBorder="1" applyAlignment="1" applyProtection="1">
      <alignment horizontal="left" vertical="center" wrapText="1"/>
      <protection locked="0"/>
    </xf>
    <xf numFmtId="0" fontId="5" fillId="15" borderId="18" xfId="0" applyFont="1" applyFill="1" applyBorder="1" applyAlignment="1" applyProtection="1">
      <alignment horizontal="left" vertical="center" wrapText="1"/>
      <protection locked="0"/>
    </xf>
    <xf numFmtId="0" fontId="5" fillId="15" borderId="483" xfId="0" applyFont="1" applyFill="1" applyBorder="1" applyAlignment="1" applyProtection="1">
      <alignment horizontal="left" vertical="center" wrapText="1"/>
      <protection locked="0"/>
    </xf>
    <xf numFmtId="0" fontId="5" fillId="15" borderId="46" xfId="0" applyFont="1" applyFill="1" applyBorder="1" applyAlignment="1" applyProtection="1">
      <alignment horizontal="left" vertical="center" wrapText="1"/>
      <protection locked="0"/>
    </xf>
    <xf numFmtId="0" fontId="5" fillId="15" borderId="20"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left" vertical="center" wrapText="1"/>
      <protection locked="0"/>
    </xf>
    <xf numFmtId="0" fontId="5" fillId="15" borderId="385" xfId="0" applyFont="1" applyFill="1" applyBorder="1" applyAlignment="1" applyProtection="1">
      <alignment horizontal="left" vertical="center" wrapText="1"/>
      <protection locked="0"/>
    </xf>
    <xf numFmtId="0" fontId="15" fillId="15" borderId="95" xfId="0" applyFont="1" applyFill="1" applyBorder="1" applyAlignment="1" applyProtection="1">
      <alignment horizontal="left" vertical="center" wrapText="1"/>
      <protection locked="0"/>
    </xf>
    <xf numFmtId="0" fontId="5" fillId="15" borderId="30" xfId="0" applyFont="1" applyFill="1" applyBorder="1" applyAlignment="1" applyProtection="1">
      <alignment horizontal="left" vertical="center"/>
    </xf>
    <xf numFmtId="0" fontId="5" fillId="15" borderId="31" xfId="0" applyFont="1" applyFill="1" applyBorder="1" applyAlignment="1" applyProtection="1">
      <alignment horizontal="left" vertical="center"/>
    </xf>
    <xf numFmtId="0" fontId="52" fillId="15" borderId="31" xfId="0" applyFont="1" applyFill="1" applyBorder="1" applyAlignment="1" applyProtection="1">
      <alignment horizontal="left" vertical="center" wrapText="1"/>
      <protection locked="0"/>
    </xf>
    <xf numFmtId="0" fontId="75" fillId="15" borderId="95" xfId="0" applyNumberFormat="1" applyFont="1" applyFill="1" applyBorder="1" applyAlignment="1" applyProtection="1">
      <alignment horizontal="left"/>
      <protection locked="0"/>
    </xf>
    <xf numFmtId="0" fontId="5" fillId="15" borderId="27" xfId="0" applyFont="1" applyFill="1" applyBorder="1" applyAlignment="1" applyProtection="1">
      <alignment vertical="center"/>
      <protection locked="0"/>
    </xf>
    <xf numFmtId="0" fontId="5" fillId="15" borderId="28" xfId="0" applyFont="1" applyFill="1" applyBorder="1" applyAlignment="1" applyProtection="1">
      <alignment vertical="center"/>
      <protection locked="0"/>
    </xf>
    <xf numFmtId="0" fontId="5" fillId="15" borderId="45" xfId="0" applyFont="1" applyFill="1" applyBorder="1" applyAlignment="1" applyProtection="1">
      <alignment horizontal="left" vertical="center"/>
      <protection locked="0"/>
    </xf>
    <xf numFmtId="0" fontId="5" fillId="15" borderId="385" xfId="0" applyFont="1" applyFill="1" applyBorder="1" applyAlignment="1" applyProtection="1">
      <alignment horizontal="left" vertical="center"/>
      <protection locked="0"/>
    </xf>
    <xf numFmtId="0" fontId="5" fillId="15" borderId="46" xfId="0" applyFont="1" applyFill="1" applyBorder="1" applyAlignment="1" applyProtection="1">
      <alignment horizontal="left" vertical="center"/>
      <protection locked="0"/>
    </xf>
    <xf numFmtId="0" fontId="5" fillId="15" borderId="20" xfId="0" applyFont="1" applyFill="1" applyBorder="1" applyAlignment="1" applyProtection="1">
      <alignment horizontal="left" vertical="center"/>
      <protection locked="0"/>
    </xf>
    <xf numFmtId="0" fontId="99" fillId="0" borderId="61" xfId="0" applyFont="1" applyBorder="1" applyAlignment="1" applyProtection="1">
      <alignment horizontal="left"/>
      <protection locked="0"/>
    </xf>
    <xf numFmtId="0" fontId="99" fillId="0" borderId="18" xfId="0" applyFont="1" applyBorder="1" applyAlignment="1" applyProtection="1">
      <alignment horizontal="left"/>
      <protection locked="0"/>
    </xf>
    <xf numFmtId="0" fontId="99" fillId="0" borderId="45" xfId="0" applyFont="1" applyBorder="1" applyAlignment="1" applyProtection="1">
      <alignment horizontal="left"/>
      <protection locked="0"/>
    </xf>
    <xf numFmtId="0" fontId="99" fillId="0" borderId="385" xfId="0" applyFont="1" applyBorder="1" applyAlignment="1" applyProtection="1">
      <alignment horizontal="left"/>
      <protection locked="0"/>
    </xf>
    <xf numFmtId="0" fontId="5" fillId="15" borderId="138" xfId="0" applyFont="1" applyFill="1" applyBorder="1" applyAlignment="1" applyProtection="1">
      <alignment horizontal="center" vertical="center" wrapText="1"/>
      <protection locked="0"/>
    </xf>
    <xf numFmtId="0" fontId="5" fillId="15" borderId="187" xfId="0" applyFont="1" applyFill="1" applyBorder="1" applyAlignment="1" applyProtection="1">
      <alignment horizontal="center" vertical="center" wrapText="1"/>
      <protection locked="0"/>
    </xf>
    <xf numFmtId="0" fontId="6" fillId="15" borderId="181" xfId="1" applyFont="1" applyFill="1" applyBorder="1" applyAlignment="1" applyProtection="1">
      <alignment horizontal="center" vertical="center" wrapText="1"/>
    </xf>
    <xf numFmtId="0" fontId="99" fillId="0" borderId="46" xfId="0" applyFont="1" applyBorder="1" applyAlignment="1" applyProtection="1">
      <alignment horizontal="left"/>
      <protection locked="0"/>
    </xf>
    <xf numFmtId="0" fontId="99" fillId="0" borderId="20" xfId="0" applyFont="1" applyBorder="1" applyAlignment="1" applyProtection="1">
      <alignment horizontal="left"/>
      <protection locked="0"/>
    </xf>
    <xf numFmtId="0" fontId="84" fillId="0" borderId="183" xfId="0" applyFont="1" applyBorder="1" applyAlignment="1" applyProtection="1">
      <alignment horizontal="left"/>
      <protection locked="0"/>
    </xf>
    <xf numFmtId="0" fontId="84" fillId="0" borderId="392" xfId="0" applyFont="1" applyBorder="1" applyAlignment="1" applyProtection="1">
      <alignment horizontal="left"/>
      <protection locked="0"/>
    </xf>
    <xf numFmtId="0" fontId="5" fillId="15" borderId="138" xfId="4" applyFont="1" applyFill="1" applyBorder="1" applyAlignment="1">
      <alignment horizontal="left" wrapText="1"/>
    </xf>
    <xf numFmtId="0" fontId="5" fillId="15" borderId="69" xfId="4" applyFont="1" applyFill="1" applyBorder="1" applyAlignment="1">
      <alignment horizontal="left" wrapText="1"/>
    </xf>
    <xf numFmtId="0" fontId="5" fillId="15" borderId="115" xfId="4" applyFont="1" applyFill="1" applyBorder="1" applyAlignment="1">
      <alignment horizontal="left" wrapText="1"/>
    </xf>
    <xf numFmtId="0" fontId="51" fillId="15" borderId="0" xfId="4" applyFont="1" applyFill="1" applyBorder="1" applyAlignment="1">
      <alignment horizontal="left" wrapText="1"/>
    </xf>
    <xf numFmtId="0" fontId="5" fillId="15" borderId="152" xfId="4" applyFont="1" applyFill="1" applyBorder="1" applyAlignment="1">
      <alignment horizontal="left"/>
    </xf>
    <xf numFmtId="0" fontId="15" fillId="15" borderId="95" xfId="75" applyFont="1" applyFill="1" applyBorder="1" applyAlignment="1" applyProtection="1">
      <alignment horizontal="left" vertical="center" wrapText="1"/>
      <protection locked="0"/>
    </xf>
    <xf numFmtId="0" fontId="83" fillId="15" borderId="61" xfId="75" applyFont="1" applyFill="1" applyBorder="1" applyAlignment="1" applyProtection="1">
      <alignment horizontal="left"/>
      <protection locked="0" hidden="1"/>
    </xf>
    <xf numFmtId="0" fontId="83" fillId="15" borderId="18" xfId="75" applyFont="1" applyFill="1" applyBorder="1" applyAlignment="1" applyProtection="1">
      <alignment horizontal="left"/>
      <protection locked="0" hidden="1"/>
    </xf>
    <xf numFmtId="0" fontId="83" fillId="15" borderId="46" xfId="75" applyFont="1" applyFill="1" applyBorder="1" applyAlignment="1" applyProtection="1">
      <alignment horizontal="left"/>
      <protection locked="0" hidden="1"/>
    </xf>
    <xf numFmtId="0" fontId="83" fillId="15" borderId="20" xfId="75" applyFont="1" applyFill="1" applyBorder="1" applyAlignment="1" applyProtection="1">
      <alignment horizontal="left"/>
      <protection locked="0" hidden="1"/>
    </xf>
    <xf numFmtId="0" fontId="5" fillId="15" borderId="194" xfId="0" applyFont="1" applyFill="1" applyBorder="1" applyAlignment="1" applyProtection="1">
      <alignment horizontal="left" vertical="center"/>
      <protection locked="0"/>
    </xf>
    <xf numFmtId="0" fontId="5" fillId="15" borderId="121" xfId="0" applyFont="1" applyFill="1" applyBorder="1" applyAlignment="1" applyProtection="1">
      <alignment horizontal="left" vertical="center"/>
      <protection locked="0"/>
    </xf>
    <xf numFmtId="0" fontId="5" fillId="15" borderId="237" xfId="0" applyFont="1" applyFill="1" applyBorder="1" applyAlignment="1" applyProtection="1">
      <alignment horizontal="left" vertical="center" wrapText="1"/>
      <protection locked="0"/>
    </xf>
    <xf numFmtId="0" fontId="5" fillId="15" borderId="118"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center" vertical="center" wrapText="1"/>
      <protection locked="0"/>
    </xf>
    <xf numFmtId="0" fontId="5" fillId="15" borderId="385" xfId="0" applyFont="1" applyFill="1" applyBorder="1" applyAlignment="1" applyProtection="1">
      <alignment horizontal="center" vertical="center" wrapText="1"/>
      <protection locked="0"/>
    </xf>
    <xf numFmtId="0" fontId="5" fillId="15" borderId="45" xfId="0" applyFont="1" applyFill="1" applyBorder="1" applyAlignment="1" applyProtection="1">
      <alignment horizontal="center" vertical="center"/>
      <protection locked="0"/>
    </xf>
    <xf numFmtId="0" fontId="5" fillId="15" borderId="385" xfId="0" applyFont="1" applyFill="1" applyBorder="1" applyAlignment="1" applyProtection="1">
      <alignment horizontal="center" vertical="center"/>
      <protection locked="0"/>
    </xf>
    <xf numFmtId="216" fontId="5" fillId="15" borderId="95" xfId="75" applyNumberFormat="1" applyFont="1" applyFill="1" applyBorder="1" applyAlignment="1" applyProtection="1">
      <alignment horizontal="left"/>
      <protection locked="0"/>
    </xf>
    <xf numFmtId="0" fontId="5" fillId="15" borderId="61" xfId="0" applyFont="1" applyFill="1" applyBorder="1" applyAlignment="1" applyProtection="1">
      <alignment horizontal="center" vertical="center" wrapText="1"/>
      <protection locked="0"/>
    </xf>
    <xf numFmtId="0" fontId="5" fillId="15" borderId="18" xfId="0" applyFont="1" applyFill="1" applyBorder="1" applyAlignment="1" applyProtection="1">
      <alignment horizontal="center" vertical="center" wrapText="1"/>
      <protection locked="0"/>
    </xf>
    <xf numFmtId="0" fontId="5" fillId="15" borderId="46" xfId="0" applyFont="1" applyFill="1" applyBorder="1" applyAlignment="1" applyProtection="1">
      <alignment horizontal="center" vertical="center"/>
      <protection locked="0"/>
    </xf>
    <xf numFmtId="0" fontId="5" fillId="15" borderId="20" xfId="0" applyFont="1" applyFill="1" applyBorder="1" applyAlignment="1" applyProtection="1">
      <alignment horizontal="center" vertical="center"/>
      <protection locked="0"/>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83" fillId="15" borderId="27" xfId="75" applyFont="1" applyFill="1" applyBorder="1" applyAlignment="1" applyProtection="1">
      <alignment horizontal="left"/>
      <protection locked="0" hidden="1"/>
    </xf>
    <xf numFmtId="0" fontId="83" fillId="15" borderId="28" xfId="75" applyFont="1" applyFill="1" applyBorder="1" applyAlignment="1" applyProtection="1">
      <alignment horizontal="left"/>
      <protection locked="0" hidden="1"/>
    </xf>
    <xf numFmtId="0" fontId="5" fillId="15" borderId="237" xfId="0" applyFont="1" applyFill="1" applyBorder="1" applyAlignment="1" applyProtection="1">
      <alignment horizontal="center" vertical="center" wrapText="1"/>
      <protection locked="0"/>
    </xf>
    <xf numFmtId="0" fontId="5" fillId="15" borderId="118" xfId="0" applyFont="1" applyFill="1" applyBorder="1" applyAlignment="1" applyProtection="1">
      <alignment horizontal="center" vertical="center" wrapText="1"/>
      <protection locked="0"/>
    </xf>
    <xf numFmtId="0" fontId="5" fillId="15" borderId="467" xfId="0" applyFont="1" applyFill="1" applyBorder="1" applyAlignment="1" applyProtection="1">
      <alignment vertical="center"/>
      <protection locked="0"/>
    </xf>
    <xf numFmtId="0" fontId="5" fillId="15" borderId="458" xfId="0" applyFont="1" applyFill="1" applyBorder="1" applyAlignment="1" applyProtection="1">
      <alignment vertical="center"/>
      <protection locked="0"/>
    </xf>
    <xf numFmtId="0" fontId="82" fillId="0" borderId="183" xfId="0" applyFont="1" applyBorder="1" applyAlignment="1" applyProtection="1">
      <alignment horizontal="left"/>
      <protection locked="0"/>
    </xf>
    <xf numFmtId="0" fontId="82" fillId="0" borderId="392" xfId="0" applyFont="1" applyBorder="1" applyAlignment="1" applyProtection="1">
      <alignment horizontal="left"/>
      <protection locked="0"/>
    </xf>
    <xf numFmtId="0" fontId="76" fillId="0" borderId="156" xfId="0" applyFont="1" applyBorder="1" applyAlignment="1" applyProtection="1">
      <alignment horizontal="left"/>
      <protection locked="0"/>
    </xf>
    <xf numFmtId="0" fontId="76" fillId="0" borderId="175" xfId="0" applyFont="1" applyBorder="1" applyAlignment="1" applyProtection="1">
      <alignment horizontal="left"/>
      <protection locked="0"/>
    </xf>
    <xf numFmtId="0" fontId="76" fillId="0" borderId="416" xfId="0" applyFont="1" applyBorder="1" applyAlignment="1" applyProtection="1">
      <alignment horizontal="left"/>
      <protection locked="0"/>
    </xf>
    <xf numFmtId="0" fontId="76" fillId="0" borderId="241" xfId="0" applyFont="1" applyBorder="1" applyAlignment="1" applyProtection="1">
      <alignment horizontal="left"/>
      <protection locked="0"/>
    </xf>
    <xf numFmtId="0" fontId="5" fillId="15" borderId="478" xfId="0" applyFont="1" applyFill="1" applyBorder="1" applyAlignment="1" applyProtection="1">
      <alignment vertical="center"/>
      <protection locked="0"/>
    </xf>
    <xf numFmtId="0" fontId="5" fillId="15" borderId="462" xfId="0" applyFont="1" applyFill="1" applyBorder="1" applyAlignment="1" applyProtection="1">
      <alignment vertical="center"/>
      <protection locked="0"/>
    </xf>
    <xf numFmtId="0" fontId="82" fillId="0" borderId="194" xfId="0" applyFont="1" applyBorder="1" applyAlignment="1" applyProtection="1">
      <alignment horizontal="left"/>
      <protection locked="0"/>
    </xf>
    <xf numFmtId="0" fontId="82" fillId="0" borderId="121" xfId="0" applyFont="1" applyBorder="1" applyAlignment="1" applyProtection="1">
      <alignment horizontal="left"/>
      <protection locked="0"/>
    </xf>
    <xf numFmtId="0" fontId="82" fillId="0" borderId="237" xfId="0" applyFont="1" applyBorder="1" applyAlignment="1" applyProtection="1">
      <alignment horizontal="left"/>
      <protection locked="0"/>
    </xf>
    <xf numFmtId="0" fontId="82" fillId="0" borderId="118" xfId="0" applyFont="1" applyBorder="1" applyAlignment="1" applyProtection="1">
      <alignment horizontal="left"/>
      <protection locked="0"/>
    </xf>
    <xf numFmtId="0" fontId="5" fillId="15" borderId="468" xfId="0" applyFont="1" applyFill="1" applyBorder="1" applyAlignment="1" applyProtection="1">
      <alignment vertical="center"/>
      <protection locked="0"/>
    </xf>
    <xf numFmtId="0" fontId="5" fillId="15" borderId="469" xfId="0" applyFont="1" applyFill="1" applyBorder="1" applyAlignment="1" applyProtection="1">
      <alignment vertical="center"/>
      <protection locked="0"/>
    </xf>
    <xf numFmtId="0" fontId="80" fillId="0" borderId="45" xfId="0" applyFont="1" applyBorder="1" applyAlignment="1" applyProtection="1">
      <alignment horizontal="left"/>
      <protection locked="0"/>
    </xf>
    <xf numFmtId="0" fontId="80" fillId="0" borderId="385" xfId="0" applyFont="1" applyBorder="1" applyAlignment="1" applyProtection="1">
      <alignment horizontal="left"/>
      <protection locked="0"/>
    </xf>
    <xf numFmtId="0" fontId="80" fillId="0" borderId="61" xfId="0" applyFont="1" applyBorder="1" applyAlignment="1" applyProtection="1">
      <alignment horizontal="left"/>
      <protection locked="0"/>
    </xf>
    <xf numFmtId="0" fontId="80" fillId="0" borderId="18" xfId="0" applyFont="1" applyBorder="1" applyAlignment="1" applyProtection="1">
      <alignment horizontal="left"/>
      <protection locked="0"/>
    </xf>
    <xf numFmtId="0" fontId="80" fillId="0" borderId="46" xfId="0" applyFont="1" applyBorder="1" applyAlignment="1" applyProtection="1">
      <alignment horizontal="left"/>
      <protection locked="0"/>
    </xf>
    <xf numFmtId="0" fontId="80" fillId="0" borderId="20" xfId="0" applyFont="1" applyBorder="1" applyAlignment="1" applyProtection="1">
      <alignment horizontal="left"/>
      <protection locked="0"/>
    </xf>
    <xf numFmtId="0" fontId="5" fillId="15" borderId="62" xfId="0" applyFont="1" applyFill="1" applyBorder="1" applyAlignment="1" applyProtection="1">
      <alignment vertical="center"/>
      <protection locked="0"/>
    </xf>
    <xf numFmtId="0" fontId="5" fillId="15" borderId="48" xfId="0" applyFont="1" applyFill="1" applyBorder="1" applyAlignment="1" applyProtection="1">
      <alignment vertical="center"/>
      <protection locked="0"/>
    </xf>
    <xf numFmtId="185" fontId="6" fillId="15" borderId="181" xfId="10" applyNumberFormat="1" applyFont="1" applyFill="1" applyBorder="1" applyAlignment="1" applyProtection="1">
      <alignment horizontal="center" vertical="center" wrapText="1"/>
    </xf>
    <xf numFmtId="0" fontId="6" fillId="15" borderId="0" xfId="4" applyFont="1" applyFill="1" applyBorder="1" applyAlignment="1">
      <alignment horizontal="left" wrapText="1"/>
    </xf>
    <xf numFmtId="14" fontId="5" fillId="15" borderId="0" xfId="4" applyNumberFormat="1" applyFont="1" applyFill="1" applyBorder="1" applyAlignment="1">
      <alignment horizontal="left" wrapText="1"/>
    </xf>
    <xf numFmtId="0" fontId="5" fillId="15" borderId="479" xfId="0" applyFont="1" applyFill="1" applyBorder="1" applyAlignment="1" applyProtection="1">
      <alignment vertical="center"/>
      <protection locked="0"/>
    </xf>
    <xf numFmtId="0" fontId="5" fillId="15" borderId="232" xfId="0" applyFont="1" applyFill="1" applyBorder="1" applyAlignment="1" applyProtection="1">
      <alignment vertical="center"/>
      <protection locked="0"/>
    </xf>
    <xf numFmtId="0" fontId="5" fillId="15" borderId="390" xfId="0" applyFont="1" applyFill="1" applyBorder="1" applyAlignment="1" applyProtection="1">
      <alignment vertical="center"/>
      <protection locked="0"/>
    </xf>
    <xf numFmtId="0" fontId="5" fillId="15" borderId="183" xfId="0" applyFont="1" applyFill="1" applyBorder="1" applyAlignment="1" applyProtection="1">
      <alignment vertical="center"/>
      <protection locked="0"/>
    </xf>
    <xf numFmtId="0" fontId="5" fillId="15" borderId="392" xfId="0" applyFont="1" applyFill="1" applyBorder="1" applyAlignment="1" applyProtection="1">
      <alignment vertical="center"/>
      <protection locked="0"/>
    </xf>
    <xf numFmtId="0" fontId="5" fillId="15" borderId="194" xfId="0" applyFont="1" applyFill="1" applyBorder="1" applyAlignment="1" applyProtection="1">
      <alignment vertical="center"/>
      <protection locked="0"/>
    </xf>
    <xf numFmtId="0" fontId="5" fillId="15" borderId="121" xfId="0" applyFont="1" applyFill="1" applyBorder="1" applyAlignment="1" applyProtection="1">
      <alignment vertical="center"/>
      <protection locked="0"/>
    </xf>
    <xf numFmtId="0" fontId="5" fillId="15" borderId="388" xfId="0" applyFont="1" applyFill="1" applyBorder="1" applyAlignment="1" applyProtection="1">
      <alignment horizontal="left" vertical="center" wrapText="1"/>
      <protection locked="0"/>
    </xf>
    <xf numFmtId="0" fontId="5" fillId="15" borderId="92" xfId="0" applyFont="1" applyFill="1" applyBorder="1" applyAlignment="1" applyProtection="1">
      <alignment horizontal="left" vertical="center" wrapText="1"/>
      <protection locked="0"/>
    </xf>
    <xf numFmtId="0" fontId="15" fillId="15" borderId="31" xfId="0" applyFont="1" applyFill="1" applyBorder="1" applyAlignment="1" applyProtection="1">
      <alignment horizontal="left" vertical="center" wrapText="1"/>
      <protection locked="0"/>
    </xf>
    <xf numFmtId="0" fontId="5" fillId="15" borderId="30" xfId="4" applyFont="1" applyFill="1" applyBorder="1" applyAlignment="1">
      <alignment horizontal="left" vertical="center" wrapText="1"/>
    </xf>
    <xf numFmtId="0" fontId="5" fillId="15" borderId="31" xfId="4" applyFont="1" applyFill="1" applyBorder="1" applyAlignment="1">
      <alignment horizontal="left" vertical="center" wrapText="1"/>
    </xf>
    <xf numFmtId="0" fontId="5" fillId="15" borderId="63" xfId="0" applyFont="1" applyFill="1" applyBorder="1" applyAlignment="1" applyProtection="1">
      <alignment vertical="center"/>
      <protection locked="0"/>
    </xf>
    <xf numFmtId="0" fontId="5" fillId="15" borderId="38" xfId="0" applyFont="1" applyFill="1" applyBorder="1" applyAlignment="1" applyProtection="1">
      <alignment vertical="center"/>
      <protection locked="0"/>
    </xf>
    <xf numFmtId="0" fontId="0" fillId="0" borderId="355" xfId="0" applyBorder="1"/>
    <xf numFmtId="0" fontId="0" fillId="0" borderId="11" xfId="0" applyBorder="1"/>
    <xf numFmtId="0" fontId="0" fillId="0" borderId="356" xfId="0" applyBorder="1"/>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7" fillId="0" borderId="0" xfId="0" applyFont="1" applyBorder="1" applyAlignment="1">
      <alignment horizontal="left" wrapText="1"/>
    </xf>
    <xf numFmtId="0" fontId="7" fillId="0" borderId="6" xfId="0" applyFont="1" applyBorder="1" applyAlignment="1">
      <alignment horizontal="left"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0" fillId="0" borderId="41" xfId="0" applyBorder="1" applyAlignment="1">
      <alignment horizontal="left"/>
    </xf>
    <xf numFmtId="0" fontId="10" fillId="3" borderId="265" xfId="0" applyFont="1" applyFill="1" applyBorder="1" applyAlignment="1">
      <alignment horizontal="left"/>
    </xf>
    <xf numFmtId="0" fontId="10" fillId="3" borderId="266" xfId="0" applyFont="1" applyFill="1" applyBorder="1" applyAlignment="1">
      <alignment horizontal="left"/>
    </xf>
    <xf numFmtId="0" fontId="10" fillId="3" borderId="267" xfId="0" applyFont="1" applyFill="1" applyBorder="1" applyAlignment="1">
      <alignment horizontal="left"/>
    </xf>
    <xf numFmtId="0" fontId="5" fillId="15" borderId="416" xfId="0" applyFont="1" applyFill="1" applyBorder="1" applyAlignment="1">
      <alignment horizontal="center" vertical="center" wrapText="1"/>
    </xf>
    <xf numFmtId="0" fontId="5" fillId="15" borderId="392" xfId="0" applyFont="1" applyFill="1" applyBorder="1" applyAlignment="1">
      <alignment horizontal="center" vertical="center" wrapText="1"/>
    </xf>
    <xf numFmtId="0" fontId="5" fillId="15" borderId="38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80" xfId="0" applyFont="1" applyFill="1" applyBorder="1" applyAlignment="1">
      <alignment horizontal="left"/>
    </xf>
    <xf numFmtId="0" fontId="0" fillId="15" borderId="388" xfId="0" applyFill="1" applyBorder="1" applyAlignment="1">
      <alignment horizontal="left"/>
    </xf>
    <xf numFmtId="0" fontId="0" fillId="15" borderId="84" xfId="0" applyFill="1" applyBorder="1" applyAlignment="1">
      <alignment horizontal="left"/>
    </xf>
    <xf numFmtId="0" fontId="5" fillId="15" borderId="388" xfId="0" applyFont="1" applyFill="1" applyBorder="1" applyAlignment="1">
      <alignment horizontal="left"/>
    </xf>
    <xf numFmtId="0" fontId="5" fillId="15" borderId="84" xfId="0" applyFont="1"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horizontal="left" wrapText="1"/>
    </xf>
    <xf numFmtId="0" fontId="0" fillId="0" borderId="348" xfId="0"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5" fillId="0" borderId="0" xfId="4" applyFont="1" applyAlignment="1">
      <alignment horizontal="left"/>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0" fontId="6" fillId="0" borderId="80" xfId="0" applyFont="1" applyBorder="1" applyAlignment="1">
      <alignment horizontal="left"/>
    </xf>
    <xf numFmtId="0" fontId="6" fillId="0" borderId="388" xfId="0" applyFont="1" applyBorder="1" applyAlignment="1">
      <alignment horizontal="left"/>
    </xf>
    <xf numFmtId="0" fontId="6" fillId="0" borderId="84" xfId="0" applyFont="1" applyBorder="1" applyAlignment="1">
      <alignment horizontal="left"/>
    </xf>
    <xf numFmtId="0" fontId="5"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60" fillId="0" borderId="349" xfId="0" applyFont="1" applyBorder="1" applyAlignment="1">
      <alignment horizontal="left" wrapText="1"/>
    </xf>
    <xf numFmtId="0" fontId="60" fillId="0" borderId="351" xfId="0" applyFont="1" applyBorder="1" applyAlignment="1">
      <alignment horizontal="left" wrapText="1"/>
    </xf>
    <xf numFmtId="0" fontId="62" fillId="14" borderId="423" xfId="0" applyFont="1" applyFill="1" applyBorder="1" applyAlignment="1">
      <alignment horizontal="center"/>
    </xf>
    <xf numFmtId="0" fontId="62" fillId="14" borderId="424" xfId="0" applyFont="1" applyFill="1" applyBorder="1" applyAlignment="1">
      <alignment horizontal="center"/>
    </xf>
    <xf numFmtId="0" fontId="62" fillId="14" borderId="425" xfId="0" applyFont="1" applyFill="1" applyBorder="1" applyAlignment="1">
      <alignment horizontal="center"/>
    </xf>
    <xf numFmtId="0" fontId="64" fillId="0" borderId="421" xfId="0" applyFont="1" applyFill="1" applyBorder="1" applyAlignment="1">
      <alignment horizontal="center" wrapText="1"/>
    </xf>
    <xf numFmtId="175" fontId="64" fillId="0" borderId="385" xfId="0" applyNumberFormat="1" applyFont="1" applyFill="1" applyBorder="1" applyAlignment="1">
      <alignment horizontal="center" vertical="center"/>
    </xf>
    <xf numFmtId="0" fontId="64" fillId="0" borderId="417" xfId="0" applyFont="1" applyFill="1" applyBorder="1" applyAlignment="1">
      <alignment horizontal="justify" wrapText="1"/>
    </xf>
    <xf numFmtId="0" fontId="64" fillId="0" borderId="388" xfId="0" applyFont="1" applyFill="1" applyBorder="1" applyAlignment="1">
      <alignment horizontal="justify" wrapText="1"/>
    </xf>
    <xf numFmtId="0" fontId="64" fillId="0" borderId="418" xfId="0" applyFont="1" applyFill="1" applyBorder="1" applyAlignment="1">
      <alignment horizontal="justify" wrapText="1"/>
    </xf>
    <xf numFmtId="0" fontId="63" fillId="0" borderId="388" xfId="0" applyFont="1" applyFill="1" applyBorder="1" applyAlignment="1">
      <alignment horizontal="justify" wrapText="1"/>
    </xf>
    <xf numFmtId="0" fontId="63" fillId="0" borderId="418" xfId="0" applyFont="1" applyFill="1" applyBorder="1" applyAlignment="1">
      <alignment horizontal="justify" wrapText="1"/>
    </xf>
    <xf numFmtId="0" fontId="64" fillId="0" borderId="417" xfId="0" applyFont="1" applyFill="1" applyBorder="1" applyAlignment="1">
      <alignment horizontal="left" wrapText="1"/>
    </xf>
    <xf numFmtId="0" fontId="64" fillId="0" borderId="388" xfId="0" applyFont="1" applyFill="1" applyBorder="1" applyAlignment="1">
      <alignment horizontal="left" wrapText="1"/>
    </xf>
    <xf numFmtId="0" fontId="64" fillId="0" borderId="418" xfId="0" applyFont="1" applyFill="1" applyBorder="1" applyAlignment="1">
      <alignment horizontal="left" wrapText="1"/>
    </xf>
    <xf numFmtId="0" fontId="9" fillId="0" borderId="0" xfId="0" applyFont="1" applyFill="1" applyBorder="1" applyAlignment="1">
      <alignment horizontal="left" wrapText="1"/>
    </xf>
    <xf numFmtId="0" fontId="9" fillId="0" borderId="6" xfId="0" applyFont="1" applyFill="1" applyBorder="1" applyAlignment="1">
      <alignment horizontal="left" wrapText="1"/>
    </xf>
    <xf numFmtId="0" fontId="10" fillId="3" borderId="39" xfId="0" applyFont="1" applyFill="1" applyBorder="1" applyAlignment="1">
      <alignment horizontal="center" wrapText="1"/>
    </xf>
    <xf numFmtId="0" fontId="10" fillId="3" borderId="41" xfId="0" applyFont="1" applyFill="1" applyBorder="1" applyAlignment="1">
      <alignment horizontal="center"/>
    </xf>
    <xf numFmtId="0" fontId="10" fillId="3" borderId="40" xfId="0" applyFont="1" applyFill="1" applyBorder="1" applyAlignment="1">
      <alignment horizontal="center"/>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7" fillId="2" borderId="0" xfId="4" applyFont="1" applyFill="1" applyBorder="1" applyAlignment="1">
      <alignment horizontal="left" wrapText="1"/>
    </xf>
    <xf numFmtId="0" fontId="7" fillId="2" borderId="41" xfId="4" applyFont="1" applyFill="1" applyBorder="1" applyAlignment="1">
      <alignment horizontal="left" wrapText="1"/>
    </xf>
    <xf numFmtId="0" fontId="0" fillId="0" borderId="141" xfId="0" applyBorder="1" applyAlignment="1">
      <alignment horizontal="center"/>
    </xf>
    <xf numFmtId="0" fontId="0" fillId="0" borderId="89"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7" fillId="0" borderId="5" xfId="0" applyFont="1" applyBorder="1" applyAlignment="1">
      <alignment horizontal="left" vertical="center" wrapText="1"/>
    </xf>
    <xf numFmtId="0" fontId="7" fillId="0" borderId="0" xfId="0" applyFont="1" applyBorder="1" applyAlignment="1">
      <alignment horizontal="left" vertical="center" wrapText="1"/>
    </xf>
    <xf numFmtId="0" fontId="7" fillId="0" borderId="238" xfId="0" applyFont="1" applyBorder="1" applyAlignment="1">
      <alignment horizontal="left" vertical="center" wrapText="1"/>
    </xf>
    <xf numFmtId="0" fontId="7" fillId="0" borderId="152" xfId="0" applyFont="1" applyBorder="1" applyAlignment="1">
      <alignment horizontal="left" vertical="center" wrapText="1"/>
    </xf>
    <xf numFmtId="0" fontId="9" fillId="0" borderId="5" xfId="0" applyFont="1" applyFill="1" applyBorder="1" applyAlignment="1">
      <alignment horizontal="left" wrapText="1"/>
    </xf>
    <xf numFmtId="0" fontId="9" fillId="0" borderId="0" xfId="0" applyFont="1" applyBorder="1" applyAlignment="1">
      <alignment wrapText="1"/>
    </xf>
    <xf numFmtId="0" fontId="9" fillId="0" borderId="6" xfId="0" applyFont="1" applyBorder="1" applyAlignment="1">
      <alignment wrapText="1"/>
    </xf>
    <xf numFmtId="0" fontId="6" fillId="2" borderId="80" xfId="0" applyFont="1" applyFill="1" applyBorder="1" applyAlignment="1">
      <alignment horizontal="center" wrapText="1"/>
    </xf>
    <xf numFmtId="0" fontId="6" fillId="2" borderId="42" xfId="0" applyFont="1" applyFill="1" applyBorder="1" applyAlignment="1">
      <alignment horizontal="center" wrapText="1"/>
    </xf>
    <xf numFmtId="0" fontId="6" fillId="2" borderId="78" xfId="0" applyFont="1" applyFill="1" applyBorder="1" applyAlignment="1">
      <alignment horizontal="center"/>
    </xf>
    <xf numFmtId="0" fontId="6" fillId="2" borderId="84" xfId="0" applyFont="1" applyFill="1" applyBorder="1" applyAlignment="1">
      <alignment horizontal="center"/>
    </xf>
    <xf numFmtId="0" fontId="0" fillId="0" borderId="156" xfId="0" applyBorder="1" applyAlignment="1">
      <alignment horizontal="center"/>
    </xf>
    <xf numFmtId="0" fontId="0" fillId="0" borderId="91" xfId="0" applyBorder="1" applyAlignment="1">
      <alignment horizontal="center"/>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6" xfId="0" applyFont="1" applyFill="1" applyBorder="1" applyAlignment="1">
      <alignment horizontal="center"/>
    </xf>
    <xf numFmtId="0" fontId="7" fillId="0" borderId="0" xfId="4" applyFont="1" applyFill="1" applyBorder="1" applyAlignment="1">
      <alignment horizontal="left" wrapText="1"/>
    </xf>
    <xf numFmtId="0" fontId="10" fillId="3" borderId="265" xfId="0" applyFont="1" applyFill="1" applyBorder="1" applyAlignment="1">
      <alignment horizontal="center"/>
    </xf>
    <xf numFmtId="0" fontId="10" fillId="3" borderId="266" xfId="0" applyFont="1" applyFill="1" applyBorder="1" applyAlignment="1">
      <alignment horizontal="center"/>
    </xf>
    <xf numFmtId="0" fontId="10" fillId="3" borderId="267" xfId="0" applyFont="1" applyFill="1" applyBorder="1" applyAlignment="1">
      <alignment horizontal="center"/>
    </xf>
    <xf numFmtId="0" fontId="10" fillId="3" borderId="39" xfId="0" applyFont="1" applyFill="1" applyBorder="1" applyAlignment="1">
      <alignment horizontal="center"/>
    </xf>
    <xf numFmtId="0" fontId="10" fillId="3" borderId="270" xfId="0" applyFont="1" applyFill="1" applyBorder="1" applyAlignment="1">
      <alignment horizontal="center"/>
    </xf>
    <xf numFmtId="0" fontId="10" fillId="3" borderId="271" xfId="0" applyFont="1" applyFill="1" applyBorder="1" applyAlignment="1">
      <alignment horizontal="center"/>
    </xf>
    <xf numFmtId="0" fontId="10" fillId="3" borderId="272" xfId="0" applyFont="1" applyFill="1" applyBorder="1" applyAlignment="1">
      <alignment horizont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6" fillId="0" borderId="262" xfId="0" applyFont="1" applyBorder="1" applyAlignment="1">
      <alignment horizontal="center"/>
    </xf>
    <xf numFmtId="0" fontId="6" fillId="0" borderId="263" xfId="0" applyFont="1" applyBorder="1" applyAlignment="1">
      <alignment horizontal="center"/>
    </xf>
    <xf numFmtId="0" fontId="6" fillId="0" borderId="264" xfId="0" applyFont="1" applyBorder="1" applyAlignment="1">
      <alignment horizontal="center"/>
    </xf>
    <xf numFmtId="0" fontId="6" fillId="0" borderId="161" xfId="0" applyFont="1" applyBorder="1" applyAlignment="1">
      <alignment horizontal="center" vertical="center"/>
    </xf>
    <xf numFmtId="0" fontId="6" fillId="0" borderId="73"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0" fillId="0" borderId="239" xfId="0" applyBorder="1" applyAlignment="1">
      <alignment wrapText="1"/>
    </xf>
    <xf numFmtId="0" fontId="0" fillId="0" borderId="205" xfId="0" applyBorder="1" applyAlignment="1">
      <alignment wrapText="1"/>
    </xf>
    <xf numFmtId="0" fontId="10" fillId="3" borderId="265" xfId="4" applyFont="1" applyFill="1" applyBorder="1" applyAlignment="1">
      <alignment horizontal="center"/>
    </xf>
    <xf numFmtId="0" fontId="10" fillId="3" borderId="266" xfId="4" applyFont="1" applyFill="1" applyBorder="1" applyAlignment="1">
      <alignment horizontal="center"/>
    </xf>
    <xf numFmtId="0" fontId="10" fillId="3" borderId="267" xfId="4" applyFont="1" applyFill="1" applyBorder="1" applyAlignment="1">
      <alignment horizontal="center"/>
    </xf>
    <xf numFmtId="0" fontId="6" fillId="0" borderId="7"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270" xfId="1" applyFont="1" applyFill="1" applyBorder="1" applyAlignment="1">
      <alignment horizontal="center"/>
    </xf>
    <xf numFmtId="0" fontId="6" fillId="0" borderId="271" xfId="1" applyFont="1" applyFill="1" applyBorder="1" applyAlignment="1">
      <alignment horizontal="center"/>
    </xf>
    <xf numFmtId="0" fontId="6" fillId="0" borderId="272" xfId="1" applyFont="1" applyFill="1" applyBorder="1" applyAlignment="1">
      <alignment horizontal="center"/>
    </xf>
    <xf numFmtId="0" fontId="6" fillId="2" borderId="138" xfId="1" applyFont="1" applyFill="1" applyBorder="1" applyAlignment="1">
      <alignment horizontal="center" wrapText="1"/>
    </xf>
    <xf numFmtId="0" fontId="6" fillId="2" borderId="69" xfId="1" applyFont="1" applyFill="1" applyBorder="1" applyAlignment="1">
      <alignment horizontal="center" wrapText="1"/>
    </xf>
    <xf numFmtId="0" fontId="6" fillId="2" borderId="115" xfId="1" applyFont="1" applyFill="1" applyBorder="1" applyAlignment="1">
      <alignment horizontal="center" wrapText="1"/>
    </xf>
    <xf numFmtId="0" fontId="6" fillId="0" borderId="138" xfId="1" applyFont="1" applyFill="1" applyBorder="1" applyAlignment="1">
      <alignment horizontal="center"/>
    </xf>
    <xf numFmtId="0" fontId="6" fillId="0" borderId="115" xfId="1" applyFont="1" applyFill="1" applyBorder="1" applyAlignment="1">
      <alignment horizontal="center"/>
    </xf>
    <xf numFmtId="0" fontId="6" fillId="0" borderId="153" xfId="1" applyFont="1" applyBorder="1" applyAlignment="1">
      <alignment horizontal="center" vertical="center" wrapText="1"/>
    </xf>
    <xf numFmtId="0" fontId="6" fillId="0" borderId="73" xfId="1" applyFont="1" applyBorder="1" applyAlignment="1">
      <alignment horizontal="center" vertical="center" wrapText="1"/>
    </xf>
    <xf numFmtId="0" fontId="7" fillId="0" borderId="41" xfId="4" applyFont="1" applyFill="1" applyBorder="1" applyAlignment="1">
      <alignment horizontal="left" wrapText="1"/>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10" fillId="3" borderId="262" xfId="0" applyFont="1" applyFill="1" applyBorder="1" applyAlignment="1">
      <alignment horizontal="center"/>
    </xf>
    <xf numFmtId="0" fontId="10" fillId="3" borderId="263" xfId="0" applyFont="1" applyFill="1" applyBorder="1" applyAlignment="1">
      <alignment horizontal="center"/>
    </xf>
    <xf numFmtId="0" fontId="10" fillId="3" borderId="264" xfId="0" applyFont="1" applyFill="1" applyBorder="1" applyAlignment="1">
      <alignment horizontal="center"/>
    </xf>
    <xf numFmtId="0" fontId="40" fillId="3" borderId="73" xfId="0" applyFont="1" applyFill="1" applyBorder="1" applyAlignment="1">
      <alignment horizontal="center"/>
    </xf>
    <xf numFmtId="0" fontId="40" fillId="3" borderId="265" xfId="0" applyFont="1" applyFill="1" applyBorder="1" applyAlignment="1">
      <alignment horizontal="center"/>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40" fillId="3" borderId="9" xfId="0" applyFont="1" applyFill="1" applyBorder="1" applyAlignment="1">
      <alignment horizontal="center"/>
    </xf>
    <xf numFmtId="0" fontId="40" fillId="3" borderId="42" xfId="0" applyFont="1" applyFill="1" applyBorder="1" applyAlignment="1">
      <alignment horizontal="center"/>
    </xf>
    <xf numFmtId="0" fontId="40" fillId="3" borderId="84" xfId="0" applyFont="1" applyFill="1" applyBorder="1" applyAlignment="1">
      <alignment horizontal="center"/>
    </xf>
    <xf numFmtId="0" fontId="40" fillId="3" borderId="39" xfId="0" applyFont="1" applyFill="1" applyBorder="1" applyAlignment="1">
      <alignment horizontal="center"/>
    </xf>
    <xf numFmtId="0" fontId="40" fillId="3" borderId="41" xfId="0" applyFont="1" applyFill="1" applyBorder="1" applyAlignment="1">
      <alignment horizontal="center"/>
    </xf>
    <xf numFmtId="0" fontId="40" fillId="3" borderId="40" xfId="0" applyFont="1" applyFill="1" applyBorder="1" applyAlignment="1">
      <alignment horizontal="center"/>
    </xf>
    <xf numFmtId="0" fontId="0" fillId="0" borderId="5" xfId="0" applyBorder="1" applyAlignment="1">
      <alignment wrapText="1"/>
    </xf>
    <xf numFmtId="0" fontId="0" fillId="0" borderId="0" xfId="0" applyBorder="1" applyAlignment="1">
      <alignment wrapText="1"/>
    </xf>
    <xf numFmtId="0" fontId="0" fillId="0" borderId="6" xfId="0" applyBorder="1" applyAlignment="1">
      <alignment wrapText="1"/>
    </xf>
    <xf numFmtId="0" fontId="0" fillId="0" borderId="138" xfId="0" applyBorder="1" applyAlignment="1">
      <alignment horizontal="center"/>
    </xf>
    <xf numFmtId="0" fontId="0" fillId="0" borderId="115" xfId="0" applyBorder="1" applyAlignment="1">
      <alignment horizontal="center"/>
    </xf>
    <xf numFmtId="0" fontId="6" fillId="0" borderId="5" xfId="0" applyFont="1" applyFill="1" applyBorder="1" applyAlignment="1">
      <alignment horizontal="left" vertical="center" wrapText="1"/>
    </xf>
    <xf numFmtId="0" fontId="6" fillId="0" borderId="2" xfId="0" applyFont="1" applyFill="1" applyBorder="1" applyAlignment="1">
      <alignment horizontal="left" vertical="center" wrapText="1"/>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2" fontId="0" fillId="0" borderId="78" xfId="0" applyNumberFormat="1" applyBorder="1" applyAlignment="1">
      <alignment horizontal="center"/>
    </xf>
    <xf numFmtId="2" fontId="0" fillId="0" borderId="84" xfId="0" applyNumberFormat="1" applyBorder="1" applyAlignment="1">
      <alignment horizontal="center"/>
    </xf>
    <xf numFmtId="0" fontId="6" fillId="0" borderId="80" xfId="0" applyFont="1" applyBorder="1" applyAlignment="1">
      <alignment horizontal="center"/>
    </xf>
    <xf numFmtId="0" fontId="6" fillId="0" borderId="206" xfId="0" applyFont="1" applyBorder="1" applyAlignment="1">
      <alignment horizontal="center"/>
    </xf>
    <xf numFmtId="0" fontId="6" fillId="0" borderId="84" xfId="0" applyFont="1" applyBorder="1" applyAlignment="1">
      <alignment horizontal="center"/>
    </xf>
    <xf numFmtId="0" fontId="10" fillId="3" borderId="270" xfId="0" applyFont="1" applyFill="1" applyBorder="1" applyAlignment="1">
      <alignment horizontal="center" wrapText="1"/>
    </xf>
    <xf numFmtId="0" fontId="10" fillId="3" borderId="271" xfId="0" applyFont="1" applyFill="1" applyBorder="1" applyAlignment="1">
      <alignment horizontal="center" wrapText="1"/>
    </xf>
    <xf numFmtId="0" fontId="10" fillId="3" borderId="272" xfId="0" applyFont="1" applyFill="1" applyBorder="1" applyAlignment="1">
      <alignment horizontal="center" wrapText="1"/>
    </xf>
    <xf numFmtId="0" fontId="6" fillId="0" borderId="141" xfId="0" applyFont="1" applyBorder="1" applyAlignment="1">
      <alignment horizontal="center" vertical="center" wrapText="1"/>
    </xf>
    <xf numFmtId="0" fontId="6" fillId="0" borderId="89" xfId="0" applyFont="1" applyBorder="1" applyAlignment="1">
      <alignment horizontal="center" vertical="center" wrapText="1"/>
    </xf>
    <xf numFmtId="0" fontId="9" fillId="0" borderId="2" xfId="0" applyFont="1" applyBorder="1" applyAlignment="1">
      <alignment wrapText="1"/>
    </xf>
    <xf numFmtId="0" fontId="9" fillId="0" borderId="3" xfId="0" applyFont="1" applyBorder="1" applyAlignment="1">
      <alignment wrapText="1"/>
    </xf>
    <xf numFmtId="0" fontId="9" fillId="0" borderId="4" xfId="0" applyFont="1" applyBorder="1" applyAlignment="1">
      <alignment wrapText="1"/>
    </xf>
    <xf numFmtId="0" fontId="6" fillId="0" borderId="138" xfId="0" applyFont="1" applyBorder="1" applyAlignment="1">
      <alignment horizontal="center" vertical="center" wrapText="1"/>
    </xf>
    <xf numFmtId="0" fontId="6" fillId="0" borderId="115" xfId="0" applyFont="1"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7" fillId="0" borderId="6" xfId="0" applyFont="1" applyBorder="1" applyAlignment="1">
      <alignment horizontal="left" vertical="center" wrapText="1"/>
    </xf>
    <xf numFmtId="0" fontId="0" fillId="0" borderId="205" xfId="5" applyFont="1" applyFill="1" applyBorder="1" applyAlignment="1">
      <alignment horizontal="left" wrapText="1"/>
    </xf>
    <xf numFmtId="0" fontId="10" fillId="3" borderId="98" xfId="1" applyFont="1" applyFill="1" applyBorder="1" applyAlignment="1">
      <alignment horizontal="center"/>
    </xf>
    <xf numFmtId="0" fontId="10" fillId="3" borderId="31" xfId="1" applyFont="1" applyFill="1" applyBorder="1" applyAlignment="1">
      <alignment horizontal="center"/>
    </xf>
    <xf numFmtId="0" fontId="10" fillId="3" borderId="228" xfId="1" applyFont="1" applyFill="1" applyBorder="1" applyAlignment="1">
      <alignment horizontal="center"/>
    </xf>
    <xf numFmtId="0" fontId="9" fillId="0" borderId="5" xfId="0" applyFont="1" applyBorder="1" applyAlignment="1">
      <alignment wrapText="1"/>
    </xf>
    <xf numFmtId="0" fontId="5" fillId="0" borderId="203" xfId="1" applyFont="1" applyBorder="1" applyAlignment="1">
      <alignment horizontal="left"/>
    </xf>
    <xf numFmtId="0" fontId="5" fillId="0" borderId="159" xfId="1" applyFont="1" applyBorder="1" applyAlignment="1">
      <alignment horizontal="left"/>
    </xf>
    <xf numFmtId="0" fontId="7" fillId="0" borderId="41" xfId="4" applyFont="1" applyBorder="1" applyAlignment="1">
      <alignment horizontal="left"/>
    </xf>
    <xf numFmtId="0" fontId="9" fillId="0" borderId="5" xfId="0" applyFont="1" applyFill="1" applyBorder="1" applyAlignment="1">
      <alignment wrapText="1"/>
    </xf>
    <xf numFmtId="0" fontId="7" fillId="0" borderId="5" xfId="4" applyFont="1" applyFill="1" applyBorder="1" applyAlignment="1">
      <alignment wrapText="1"/>
    </xf>
    <xf numFmtId="0" fontId="7" fillId="0" borderId="0" xfId="4" applyFont="1" applyFill="1" applyBorder="1" applyAlignment="1">
      <alignment wrapText="1"/>
    </xf>
    <xf numFmtId="0" fontId="7" fillId="0" borderId="6" xfId="4" applyFont="1" applyFill="1" applyBorder="1" applyAlignment="1">
      <alignment wrapText="1"/>
    </xf>
    <xf numFmtId="0" fontId="10" fillId="3" borderId="39" xfId="4" applyFont="1" applyFill="1" applyBorder="1" applyAlignment="1">
      <alignment horizontal="center"/>
    </xf>
    <xf numFmtId="0" fontId="10" fillId="3" borderId="41" xfId="4" applyFont="1" applyFill="1" applyBorder="1" applyAlignment="1">
      <alignment horizontal="center"/>
    </xf>
    <xf numFmtId="0" fontId="10" fillId="3" borderId="40" xfId="4" applyFont="1" applyFill="1" applyBorder="1" applyAlignment="1">
      <alignment horizontal="center"/>
    </xf>
    <xf numFmtId="0" fontId="10" fillId="3" borderId="265" xfId="1" applyFont="1" applyFill="1" applyBorder="1" applyAlignment="1">
      <alignment horizontal="center"/>
    </xf>
    <xf numFmtId="0" fontId="10" fillId="3" borderId="266" xfId="1" applyFont="1" applyFill="1" applyBorder="1" applyAlignment="1">
      <alignment horizontal="center"/>
    </xf>
    <xf numFmtId="0" fontId="10" fillId="3" borderId="267" xfId="1" applyFont="1" applyFill="1" applyBorder="1" applyAlignment="1">
      <alignment horizontal="center"/>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10" fillId="3" borderId="138" xfId="0" applyFont="1" applyFill="1" applyBorder="1" applyAlignment="1">
      <alignment horizontal="center"/>
    </xf>
    <xf numFmtId="0" fontId="10" fillId="3" borderId="69" xfId="0" applyFont="1" applyFill="1" applyBorder="1" applyAlignment="1">
      <alignment horizontal="center"/>
    </xf>
    <xf numFmtId="0" fontId="10" fillId="3" borderId="115" xfId="0" applyFont="1" applyFill="1" applyBorder="1" applyAlignment="1">
      <alignment horizontal="center"/>
    </xf>
    <xf numFmtId="0" fontId="7" fillId="0" borderId="152" xfId="4" applyFont="1" applyFill="1" applyBorder="1" applyAlignment="1">
      <alignment horizontal="left" wrapText="1"/>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6" fillId="0" borderId="39" xfId="0" applyFont="1" applyBorder="1" applyAlignment="1">
      <alignment horizontal="center"/>
    </xf>
    <xf numFmtId="0" fontId="6" fillId="0" borderId="41" xfId="0" applyFont="1" applyBorder="1" applyAlignment="1">
      <alignment horizontal="center"/>
    </xf>
    <xf numFmtId="0" fontId="6" fillId="0" borderId="40" xfId="0" applyFont="1" applyBorder="1" applyAlignment="1">
      <alignment horizontal="center"/>
    </xf>
    <xf numFmtId="0" fontId="27" fillId="0" borderId="41" xfId="4" applyFont="1" applyFill="1" applyBorder="1" applyAlignment="1">
      <alignment horizontal="left" wrapText="1"/>
    </xf>
    <xf numFmtId="0" fontId="10" fillId="3" borderId="39" xfId="1" applyFont="1" applyFill="1" applyBorder="1" applyAlignment="1">
      <alignment horizontal="center"/>
    </xf>
    <xf numFmtId="0" fontId="10" fillId="3" borderId="40" xfId="1" applyFont="1" applyFill="1" applyBorder="1" applyAlignment="1">
      <alignment horizontal="center"/>
    </xf>
    <xf numFmtId="0" fontId="7" fillId="0" borderId="238" xfId="4" applyFont="1" applyFill="1" applyBorder="1" applyAlignment="1">
      <alignment horizontal="left" wrapText="1"/>
    </xf>
    <xf numFmtId="0" fontId="7" fillId="0" borderId="88" xfId="4" applyFont="1" applyFill="1" applyBorder="1" applyAlignment="1">
      <alignment horizontal="left" wrapText="1"/>
    </xf>
    <xf numFmtId="0" fontId="7" fillId="0" borderId="2" xfId="4" applyFont="1" applyFill="1" applyBorder="1" applyAlignment="1">
      <alignment horizontal="left" wrapText="1"/>
    </xf>
    <xf numFmtId="0" fontId="7" fillId="0" borderId="4" xfId="4" applyFont="1" applyFill="1" applyBorder="1" applyAlignment="1">
      <alignment horizontal="left" wrapText="1"/>
    </xf>
    <xf numFmtId="0" fontId="9" fillId="0" borderId="5" xfId="1" applyFont="1" applyBorder="1" applyAlignment="1">
      <alignment wrapText="1"/>
    </xf>
    <xf numFmtId="0" fontId="9" fillId="0" borderId="6" xfId="1" applyFont="1" applyBorder="1" applyAlignment="1">
      <alignment wrapText="1"/>
    </xf>
    <xf numFmtId="0" fontId="5" fillId="0" borderId="5" xfId="1" applyFont="1" applyBorder="1" applyAlignment="1">
      <alignment wrapText="1"/>
    </xf>
    <xf numFmtId="0" fontId="5" fillId="0" borderId="6" xfId="1" applyFont="1" applyBorder="1" applyAlignment="1">
      <alignment wrapText="1"/>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10" fillId="3" borderId="41" xfId="1" applyFont="1" applyFill="1" applyBorder="1" applyAlignment="1">
      <alignment horizontal="center"/>
    </xf>
    <xf numFmtId="0" fontId="6" fillId="0" borderId="0" xfId="4" applyFont="1" applyAlignment="1">
      <alignment horizontal="center"/>
    </xf>
    <xf numFmtId="0" fontId="6" fillId="0" borderId="237" xfId="1" applyFont="1" applyBorder="1" applyAlignment="1">
      <alignment horizontal="center"/>
    </xf>
    <xf numFmtId="0" fontId="6" fillId="0" borderId="118" xfId="1" applyFont="1" applyBorder="1" applyAlignment="1">
      <alignment horizontal="center"/>
    </xf>
    <xf numFmtId="0" fontId="0" fillId="0" borderId="66" xfId="4" applyFont="1" applyBorder="1" applyAlignment="1">
      <alignment vertical="center" wrapText="1"/>
    </xf>
    <xf numFmtId="0" fontId="0" fillId="0" borderId="12" xfId="4" applyFont="1" applyBorder="1" applyAlignment="1">
      <alignment vertical="center" wrapText="1"/>
    </xf>
    <xf numFmtId="0" fontId="0" fillId="0" borderId="9" xfId="4" applyFont="1" applyBorder="1" applyAlignment="1">
      <alignment vertical="center" wrapText="1"/>
    </xf>
    <xf numFmtId="0" fontId="0" fillId="0" borderId="90" xfId="4" applyFont="1" applyBorder="1" applyAlignment="1">
      <alignment vertical="center" wrapText="1"/>
    </xf>
    <xf numFmtId="0" fontId="0" fillId="0" borderId="19" xfId="4" applyFont="1" applyBorder="1" applyAlignment="1">
      <alignment horizontal="center" vertical="center" wrapText="1"/>
    </xf>
    <xf numFmtId="0" fontId="0" fillId="0" borderId="19" xfId="4" applyFont="1" applyBorder="1" applyAlignment="1"/>
    <xf numFmtId="0" fontId="0" fillId="0" borderId="66"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9" xfId="4" applyFont="1" applyBorder="1" applyAlignment="1">
      <alignment horizontal="center" vertical="center" wrapText="1"/>
    </xf>
    <xf numFmtId="0" fontId="0" fillId="0" borderId="9" xfId="4" applyFont="1" applyBorder="1" applyAlignment="1"/>
    <xf numFmtId="0" fontId="10" fillId="3" borderId="5" xfId="4" applyFont="1" applyFill="1" applyBorder="1" applyAlignment="1">
      <alignment horizontal="center"/>
    </xf>
    <xf numFmtId="0" fontId="10" fillId="3" borderId="0" xfId="4" applyFont="1" applyFill="1" applyBorder="1" applyAlignment="1">
      <alignment horizontal="center"/>
    </xf>
    <xf numFmtId="0" fontId="10" fillId="3" borderId="6" xfId="4" applyFont="1" applyFill="1" applyBorder="1" applyAlignment="1">
      <alignment horizontal="center"/>
    </xf>
    <xf numFmtId="0" fontId="6" fillId="0" borderId="39" xfId="4" applyFont="1" applyBorder="1" applyAlignment="1">
      <alignment horizontal="center"/>
    </xf>
    <xf numFmtId="0" fontId="6" fillId="0" borderId="41" xfId="4" applyFont="1" applyBorder="1" applyAlignment="1">
      <alignment horizontal="center"/>
    </xf>
    <xf numFmtId="0" fontId="6" fillId="0" borderId="40" xfId="4" applyFont="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8" xfId="4" applyFont="1" applyBorder="1" applyAlignment="1">
      <alignment vertical="center" wrapText="1"/>
    </xf>
    <xf numFmtId="0" fontId="0" fillId="0" borderId="55" xfId="4" applyFont="1" applyBorder="1" applyAlignment="1">
      <alignment vertical="center" wrapText="1"/>
    </xf>
    <xf numFmtId="0" fontId="0" fillId="0" borderId="19" xfId="4" applyFont="1" applyBorder="1" applyAlignment="1">
      <alignment vertical="center" wrapText="1"/>
    </xf>
    <xf numFmtId="0" fontId="0" fillId="0" borderId="10" xfId="4" applyFont="1" applyBorder="1" applyAlignment="1">
      <alignment vertical="center" wrapText="1"/>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0" fillId="0" borderId="12" xfId="4" applyFont="1" applyBorder="1" applyAlignment="1">
      <alignment horizontal="center" vertical="center" wrapText="1"/>
    </xf>
    <xf numFmtId="0" fontId="10" fillId="3" borderId="98" xfId="0" applyFont="1" applyFill="1" applyBorder="1" applyAlignment="1">
      <alignment horizontal="center"/>
    </xf>
    <xf numFmtId="0" fontId="10" fillId="3" borderId="31" xfId="0" applyFont="1" applyFill="1" applyBorder="1" applyAlignment="1">
      <alignment horizontal="center"/>
    </xf>
    <xf numFmtId="0" fontId="10" fillId="3" borderId="228" xfId="0" applyFont="1" applyFill="1" applyBorder="1" applyAlignment="1">
      <alignment horizontal="center"/>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6" fillId="0" borderId="78" xfId="4" applyFont="1" applyBorder="1" applyAlignment="1">
      <alignment horizontal="center"/>
    </xf>
    <xf numFmtId="0" fontId="6" fillId="0" borderId="206" xfId="4" applyFont="1" applyBorder="1" applyAlignment="1">
      <alignment horizontal="center"/>
    </xf>
    <xf numFmtId="0" fontId="6" fillId="0" borderId="84"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9" xfId="4" applyFont="1" applyBorder="1" applyAlignment="1">
      <alignment horizontal="center" vertical="center"/>
    </xf>
    <xf numFmtId="0" fontId="6" fillId="0" borderId="80" xfId="4" applyFont="1" applyBorder="1" applyAlignment="1">
      <alignment horizontal="center"/>
    </xf>
    <xf numFmtId="0" fontId="0" fillId="0" borderId="19" xfId="4" applyFont="1" applyBorder="1" applyAlignment="1">
      <alignment horizontal="center" vertical="center"/>
    </xf>
    <xf numFmtId="0" fontId="7" fillId="0" borderId="2" xfId="4" applyFont="1" applyBorder="1" applyAlignment="1">
      <alignment vertical="center" wrapText="1"/>
    </xf>
    <xf numFmtId="0" fontId="0" fillId="0" borderId="4" xfId="4" applyFont="1" applyBorder="1" applyAlignment="1">
      <alignment vertical="center" wrapText="1"/>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6"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10" fillId="3" borderId="98" xfId="4" applyFont="1" applyFill="1" applyBorder="1" applyAlignment="1">
      <alignment horizontal="center"/>
    </xf>
    <xf numFmtId="0" fontId="10" fillId="3" borderId="31" xfId="4" applyFont="1" applyFill="1" applyBorder="1" applyAlignment="1">
      <alignment horizontal="center"/>
    </xf>
    <xf numFmtId="0" fontId="10" fillId="3" borderId="228" xfId="4" applyFont="1" applyFill="1" applyBorder="1" applyAlignment="1">
      <alignment horizontal="center"/>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11" xfId="4" applyFont="1" applyBorder="1" applyAlignment="1">
      <alignment vertical="center" wrapText="1"/>
    </xf>
    <xf numFmtId="0" fontId="0" fillId="0" borderId="61" xfId="4" applyFont="1" applyBorder="1" applyAlignment="1">
      <alignment horizontal="left" vertical="center"/>
    </xf>
    <xf numFmtId="0" fontId="0" fillId="0" borderId="45" xfId="4" applyFont="1" applyBorder="1" applyAlignment="1">
      <alignment horizontal="left" vertical="center"/>
    </xf>
    <xf numFmtId="0" fontId="0" fillId="0" borderId="46" xfId="4" applyFont="1" applyBorder="1" applyAlignment="1">
      <alignment horizontal="left" vertical="center"/>
    </xf>
    <xf numFmtId="0" fontId="6" fillId="0" borderId="18" xfId="4" applyFont="1" applyBorder="1" applyAlignment="1">
      <alignment horizontal="center" vertical="center" wrapText="1"/>
    </xf>
    <xf numFmtId="0" fontId="0" fillId="0" borderId="19" xfId="4" applyFont="1" applyBorder="1" applyAlignment="1">
      <alignment vertical="center"/>
    </xf>
    <xf numFmtId="0" fontId="0" fillId="0" borderId="10" xfId="4" applyFont="1" applyBorder="1" applyAlignment="1">
      <alignment horizontal="center" vertical="center"/>
    </xf>
    <xf numFmtId="0" fontId="7" fillId="0" borderId="3" xfId="4" applyFont="1" applyBorder="1" applyAlignment="1">
      <alignment vertical="center" wrapText="1"/>
    </xf>
    <xf numFmtId="0" fontId="7" fillId="0" borderId="4" xfId="4" applyFont="1" applyBorder="1" applyAlignment="1">
      <alignment vertical="center" wrapText="1"/>
    </xf>
    <xf numFmtId="0" fontId="0" fillId="0" borderId="10" xfId="4" applyFont="1" applyBorder="1" applyAlignment="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1" xfId="4" applyFont="1" applyBorder="1" applyAlignment="1">
      <alignment horizontal="center" vertical="center" wrapText="1"/>
    </xf>
    <xf numFmtId="0" fontId="0" fillId="0" borderId="55" xfId="4" applyFont="1" applyBorder="1" applyAlignment="1">
      <alignment horizontal="center" vertical="center" wrapText="1"/>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0" fillId="0" borderId="67" xfId="4" applyFont="1" applyBorder="1" applyAlignment="1">
      <alignment vertical="center" wrapText="1"/>
    </xf>
    <xf numFmtId="0" fontId="0" fillId="0" borderId="17" xfId="4" applyFont="1" applyBorder="1" applyAlignment="1">
      <alignment vertical="center" wrapText="1"/>
    </xf>
    <xf numFmtId="0" fontId="0" fillId="0" borderId="47" xfId="4" applyFont="1" applyBorder="1" applyAlignment="1">
      <alignment horizontal="center"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10" fillId="3" borderId="270" xfId="4" applyFont="1" applyFill="1" applyBorder="1" applyAlignment="1">
      <alignment horizontal="center"/>
    </xf>
    <xf numFmtId="0" fontId="10" fillId="3" borderId="271" xfId="4" applyFont="1" applyFill="1" applyBorder="1" applyAlignment="1">
      <alignment horizontal="center"/>
    </xf>
    <xf numFmtId="0" fontId="10" fillId="3" borderId="272" xfId="4" applyFont="1" applyFill="1" applyBorder="1" applyAlignment="1">
      <alignment horizontal="center"/>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7" fillId="0" borderId="5" xfId="4" applyFont="1" applyBorder="1" applyAlignment="1">
      <alignment wrapText="1"/>
    </xf>
    <xf numFmtId="0" fontId="7" fillId="0" borderId="0" xfId="4" applyFont="1" applyBorder="1" applyAlignment="1">
      <alignment wrapText="1"/>
    </xf>
    <xf numFmtId="0" fontId="7" fillId="0" borderId="6" xfId="4" applyFont="1" applyBorder="1" applyAlignment="1">
      <alignment wrapText="1"/>
    </xf>
    <xf numFmtId="0" fontId="6" fillId="0" borderId="11" xfId="4" applyFont="1" applyBorder="1" applyAlignment="1">
      <alignment horizontal="center" wrapText="1"/>
    </xf>
    <xf numFmtId="0" fontId="6" fillId="0" borderId="19" xfId="4" applyFont="1" applyBorder="1" applyAlignment="1">
      <alignment horizontal="center" wrapText="1"/>
    </xf>
    <xf numFmtId="0" fontId="0" fillId="0" borderId="8" xfId="4" applyFont="1" applyBorder="1" applyAlignment="1">
      <alignment horizontal="center" vertical="center"/>
    </xf>
    <xf numFmtId="0" fontId="0" fillId="0" borderId="49" xfId="4" applyFont="1" applyBorder="1" applyAlignment="1">
      <alignment horizontal="center" vertical="center"/>
    </xf>
    <xf numFmtId="0" fontId="0" fillId="0" borderId="51" xfId="4" applyFont="1" applyBorder="1" applyAlignment="1">
      <alignment horizontal="center" vertical="center"/>
    </xf>
    <xf numFmtId="0" fontId="0" fillId="0" borderId="54" xfId="4" applyFont="1" applyBorder="1" applyAlignment="1">
      <alignment horizontal="center" vertical="center"/>
    </xf>
    <xf numFmtId="0" fontId="0" fillId="0" borderId="61" xfId="4" applyFont="1" applyBorder="1" applyAlignment="1">
      <alignment vertical="center"/>
    </xf>
    <xf numFmtId="0" fontId="0" fillId="0" borderId="46" xfId="4" applyFont="1" applyBorder="1" applyAlignment="1">
      <alignment vertical="center"/>
    </xf>
    <xf numFmtId="0" fontId="6" fillId="0" borderId="39" xfId="4" applyFont="1" applyFill="1" applyBorder="1" applyAlignment="1">
      <alignment horizontal="left"/>
    </xf>
    <xf numFmtId="0" fontId="6" fillId="0" borderId="41" xfId="4" applyFont="1" applyFill="1" applyBorder="1" applyAlignment="1">
      <alignment horizontal="left"/>
    </xf>
    <xf numFmtId="0" fontId="6" fillId="0" borderId="40" xfId="4" applyFont="1" applyFill="1" applyBorder="1" applyAlignment="1">
      <alignment horizontal="left"/>
    </xf>
    <xf numFmtId="0" fontId="0" fillId="0" borderId="49"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50" xfId="4" applyFont="1" applyBorder="1" applyAlignment="1">
      <alignment horizontal="center" vertical="center"/>
    </xf>
    <xf numFmtId="0" fontId="0" fillId="0" borderId="55" xfId="4" applyFont="1" applyBorder="1" applyAlignment="1">
      <alignment horizontal="center" vertical="center"/>
    </xf>
    <xf numFmtId="0" fontId="0" fillId="0" borderId="9" xfId="4" applyFont="1" applyBorder="1" applyAlignment="1">
      <alignment vertical="center"/>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6" fillId="0" borderId="238" xfId="4" applyFont="1" applyFill="1" applyBorder="1" applyAlignment="1">
      <alignment horizontal="center"/>
    </xf>
    <xf numFmtId="0" fontId="6" fillId="0" borderId="152" xfId="4" applyFont="1" applyFill="1" applyBorder="1" applyAlignment="1">
      <alignment horizontal="center"/>
    </xf>
    <xf numFmtId="0" fontId="6" fillId="0" borderId="88" xfId="4" applyFont="1" applyFill="1" applyBorder="1" applyAlignment="1">
      <alignment horizontal="center"/>
    </xf>
    <xf numFmtId="0" fontId="10" fillId="3" borderId="265" xfId="4" applyFont="1" applyFill="1" applyBorder="1" applyAlignment="1">
      <alignment horizontal="left"/>
    </xf>
    <xf numFmtId="0" fontId="10" fillId="3" borderId="266" xfId="4" applyFont="1" applyFill="1" applyBorder="1" applyAlignment="1">
      <alignment horizontal="left"/>
    </xf>
    <xf numFmtId="0" fontId="10" fillId="3" borderId="267" xfId="4" applyFont="1" applyFill="1" applyBorder="1" applyAlignment="1">
      <alignment horizontal="left"/>
    </xf>
    <xf numFmtId="0" fontId="0" fillId="0" borderId="50" xfId="4" applyFont="1" applyBorder="1" applyAlignment="1">
      <alignment horizontal="center" vertical="center" wrapText="1"/>
    </xf>
    <xf numFmtId="0" fontId="6" fillId="0" borderId="111" xfId="1" applyFont="1" applyBorder="1" applyAlignment="1">
      <alignment horizontal="center" vertical="center"/>
    </xf>
    <xf numFmtId="0" fontId="6" fillId="0" borderId="179" xfId="1" applyFont="1" applyBorder="1" applyAlignment="1">
      <alignment horizontal="center" vertical="center"/>
    </xf>
    <xf numFmtId="0" fontId="5" fillId="0" borderId="41" xfId="4" applyFont="1" applyBorder="1" applyAlignment="1">
      <alignment horizontal="left"/>
    </xf>
    <xf numFmtId="0" fontId="6" fillId="0" borderId="7" xfId="1" applyFont="1" applyBorder="1" applyAlignment="1">
      <alignment horizontal="center" vertical="center"/>
    </xf>
    <xf numFmtId="0" fontId="6" fillId="0" borderId="33" xfId="1" applyFont="1" applyBorder="1" applyAlignment="1">
      <alignment horizontal="center" vertical="center"/>
    </xf>
    <xf numFmtId="0" fontId="9" fillId="0" borderId="98" xfId="0" applyFont="1" applyFill="1" applyBorder="1" applyAlignment="1">
      <alignment horizontal="left" wrapText="1"/>
    </xf>
    <xf numFmtId="0" fontId="9" fillId="0" borderId="31" xfId="0" applyFont="1" applyBorder="1" applyAlignment="1">
      <alignment horizontal="left" wrapText="1"/>
    </xf>
    <xf numFmtId="0" fontId="9" fillId="0" borderId="228" xfId="0" applyFont="1" applyBorder="1" applyAlignment="1">
      <alignment horizontal="left" wrapText="1"/>
    </xf>
    <xf numFmtId="0" fontId="7" fillId="0" borderId="5" xfId="0" applyFont="1" applyFill="1" applyBorder="1" applyAlignment="1">
      <alignment horizontal="center"/>
    </xf>
    <xf numFmtId="0" fontId="7" fillId="0" borderId="0" xfId="0" applyFont="1" applyFill="1" applyBorder="1" applyAlignment="1">
      <alignment horizontal="center"/>
    </xf>
    <xf numFmtId="0" fontId="7" fillId="0" borderId="6" xfId="0" applyFont="1" applyFill="1" applyBorder="1" applyAlignment="1">
      <alignment horizontal="center"/>
    </xf>
    <xf numFmtId="0" fontId="9" fillId="0" borderId="238" xfId="0" applyFont="1" applyBorder="1" applyAlignment="1">
      <alignment wrapText="1"/>
    </xf>
    <xf numFmtId="0" fontId="9" fillId="0" borderId="88" xfId="0" applyFont="1" applyBorder="1" applyAlignment="1">
      <alignment wrapText="1"/>
    </xf>
    <xf numFmtId="0" fontId="0" fillId="0" borderId="191" xfId="4" applyFont="1" applyFill="1" applyBorder="1" applyAlignment="1">
      <alignment horizontal="left" wrapText="1"/>
    </xf>
    <xf numFmtId="0" fontId="0" fillId="0" borderId="192" xfId="4" applyFont="1" applyFill="1" applyBorder="1" applyAlignment="1">
      <alignment horizontal="left" wrapText="1"/>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0" fillId="0" borderId="69" xfId="0" applyBorder="1" applyAlignment="1">
      <alignment horizontal="center"/>
    </xf>
    <xf numFmtId="0" fontId="6" fillId="0" borderId="18" xfId="4" applyFont="1" applyFill="1" applyBorder="1" applyAlignment="1">
      <alignment horizontal="center" vertical="center" wrapText="1"/>
    </xf>
    <xf numFmtId="0" fontId="6" fillId="0" borderId="8" xfId="4" applyFont="1" applyFill="1" applyBorder="1" applyAlignment="1">
      <alignment horizontal="center" vertical="center" wrapText="1"/>
    </xf>
    <xf numFmtId="0" fontId="6" fillId="0" borderId="7" xfId="1" applyFont="1" applyFill="1" applyBorder="1" applyAlignment="1">
      <alignment horizontal="center" vertical="center" wrapText="1"/>
    </xf>
    <xf numFmtId="0" fontId="6" fillId="0" borderId="33" xfId="1" applyFont="1" applyFill="1" applyBorder="1" applyAlignment="1">
      <alignment horizontal="center" vertical="center" wrapText="1"/>
    </xf>
    <xf numFmtId="0" fontId="6"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7" fillId="0" borderId="30" xfId="0" applyFont="1" applyFill="1" applyBorder="1" applyAlignment="1">
      <alignment vertical="center" wrapText="1"/>
    </xf>
    <xf numFmtId="0" fontId="0" fillId="0" borderId="31" xfId="0" applyBorder="1" applyAlignment="1">
      <alignment wrapText="1"/>
    </xf>
    <xf numFmtId="0" fontId="5" fillId="2" borderId="41" xfId="4" applyFont="1" applyFill="1" applyBorder="1" applyAlignment="1">
      <alignment horizontal="left"/>
    </xf>
    <xf numFmtId="0" fontId="7" fillId="0" borderId="5" xfId="1" applyFont="1" applyBorder="1" applyAlignment="1">
      <alignment wrapText="1"/>
    </xf>
    <xf numFmtId="0" fontId="7" fillId="0" borderId="0" xfId="1" applyFont="1" applyBorder="1" applyAlignment="1">
      <alignment wrapText="1"/>
    </xf>
    <xf numFmtId="0" fontId="7" fillId="0" borderId="6" xfId="1" applyFont="1" applyBorder="1" applyAlignment="1">
      <alignment wrapText="1"/>
    </xf>
    <xf numFmtId="0" fontId="5" fillId="0" borderId="194" xfId="1" applyFont="1" applyBorder="1" applyAlignment="1">
      <alignment horizontal="center" vertical="center" wrapText="1"/>
    </xf>
    <xf numFmtId="0" fontId="5" fillId="0" borderId="121" xfId="1" applyFont="1" applyBorder="1" applyAlignment="1">
      <alignment horizontal="center" vertical="center"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9" fillId="0" borderId="203" xfId="0" applyFont="1" applyBorder="1" applyAlignment="1">
      <alignment horizontal="left" vertical="center" wrapText="1"/>
    </xf>
    <xf numFmtId="0" fontId="9" fillId="0" borderId="95" xfId="0" applyFont="1" applyBorder="1" applyAlignment="1">
      <alignment horizontal="left" vertical="center" wrapText="1"/>
    </xf>
    <xf numFmtId="0" fontId="9" fillId="0" borderId="204" xfId="0" applyFont="1" applyBorder="1" applyAlignment="1">
      <alignment horizontal="left" vertical="center" wrapText="1"/>
    </xf>
    <xf numFmtId="0" fontId="9" fillId="0" borderId="5" xfId="0" applyFont="1" applyBorder="1" applyAlignment="1">
      <alignment horizontal="left" vertical="center" wrapText="1"/>
    </xf>
    <xf numFmtId="0" fontId="9" fillId="0" borderId="0" xfId="0" applyFont="1" applyBorder="1" applyAlignment="1">
      <alignment horizontal="left" wrapText="1"/>
    </xf>
    <xf numFmtId="0" fontId="9" fillId="0" borderId="6" xfId="0" applyFont="1" applyBorder="1" applyAlignment="1">
      <alignment horizontal="left" wrapText="1"/>
    </xf>
    <xf numFmtId="0" fontId="7" fillId="0" borderId="5" xfId="1" applyFont="1" applyFill="1" applyBorder="1" applyAlignment="1">
      <alignment wrapText="1"/>
    </xf>
    <xf numFmtId="0" fontId="7" fillId="0" borderId="0" xfId="1" applyFont="1" applyFill="1" applyBorder="1" applyAlignment="1">
      <alignment wrapText="1"/>
    </xf>
    <xf numFmtId="0" fontId="7"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10" fillId="3" borderId="203" xfId="1" applyFont="1" applyFill="1" applyBorder="1" applyAlignment="1">
      <alignment horizontal="center"/>
    </xf>
    <xf numFmtId="0" fontId="10" fillId="3" borderId="95" xfId="1" applyFont="1" applyFill="1" applyBorder="1" applyAlignment="1">
      <alignment horizontal="center"/>
    </xf>
    <xf numFmtId="0" fontId="10" fillId="3" borderId="204" xfId="1" applyFont="1" applyFill="1" applyBorder="1" applyAlignment="1">
      <alignment horizontal="center"/>
    </xf>
    <xf numFmtId="0" fontId="6" fillId="0" borderId="248" xfId="0" applyFont="1" applyBorder="1" applyAlignment="1">
      <alignment horizontal="center" vertical="center" wrapText="1"/>
    </xf>
    <xf numFmtId="0" fontId="6" fillId="0" borderId="202" xfId="0" applyFont="1" applyBorder="1" applyAlignment="1">
      <alignment horizontal="center" vertical="center" wrapText="1"/>
    </xf>
    <xf numFmtId="0" fontId="6" fillId="0" borderId="205" xfId="0" applyFont="1" applyBorder="1" applyAlignment="1">
      <alignment horizontal="center" vertical="center" wrapText="1"/>
    </xf>
    <xf numFmtId="175" fontId="7" fillId="0" borderId="20" xfId="11" applyNumberFormat="1" applyFont="1" applyBorder="1" applyAlignment="1">
      <alignment horizontal="center" vertical="center" wrapText="1"/>
    </xf>
    <xf numFmtId="175" fontId="7" fillId="0" borderId="156" xfId="11" applyNumberFormat="1" applyFont="1" applyBorder="1" applyAlignment="1">
      <alignment horizontal="center" vertical="center" wrapText="1"/>
    </xf>
    <xf numFmtId="175" fontId="7" fillId="0" borderId="10" xfId="11" applyNumberFormat="1" applyFont="1" applyBorder="1" applyAlignment="1">
      <alignment horizontal="center" vertical="center" wrapText="1"/>
    </xf>
    <xf numFmtId="0" fontId="27" fillId="2" borderId="41" xfId="4" applyFont="1" applyFill="1" applyBorder="1" applyAlignment="1">
      <alignment horizontal="left" wrapText="1"/>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0" fillId="0" borderId="9" xfId="0" applyBorder="1" applyAlignment="1">
      <alignment wrapText="1"/>
    </xf>
    <xf numFmtId="0" fontId="0" fillId="0" borderId="206" xfId="0" applyBorder="1" applyAlignment="1">
      <alignment wrapText="1"/>
    </xf>
    <xf numFmtId="0" fontId="0" fillId="0" borderId="19" xfId="0" applyBorder="1" applyAlignment="1">
      <alignment wrapText="1"/>
    </xf>
    <xf numFmtId="0" fontId="6" fillId="0" borderId="0" xfId="0" applyFont="1" applyBorder="1" applyAlignment="1">
      <alignment horizontal="center" vertical="center"/>
    </xf>
    <xf numFmtId="0" fontId="6"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7" fillId="0" borderId="0" xfId="0" applyFont="1" applyFill="1" applyBorder="1" applyAlignment="1">
      <alignment horizontal="left" wrapText="1"/>
    </xf>
    <xf numFmtId="0" fontId="7" fillId="0" borderId="6" xfId="0" applyFont="1" applyFill="1" applyBorder="1" applyAlignment="1">
      <alignment horizontal="left" wrapText="1"/>
    </xf>
    <xf numFmtId="0" fontId="0" fillId="0" borderId="269" xfId="0" applyBorder="1" applyAlignment="1">
      <alignment horizontal="center"/>
    </xf>
    <xf numFmtId="0" fontId="0" fillId="0" borderId="94" xfId="0" applyBorder="1" applyAlignment="1">
      <alignment horizontal="center"/>
    </xf>
    <xf numFmtId="0" fontId="7" fillId="0" borderId="0" xfId="0" applyFont="1" applyBorder="1" applyAlignment="1">
      <alignment wrapText="1"/>
    </xf>
    <xf numFmtId="0" fontId="7" fillId="0" borderId="6" xfId="0" applyFont="1" applyBorder="1" applyAlignment="1">
      <alignment wrapText="1"/>
    </xf>
    <xf numFmtId="0" fontId="7" fillId="0" borderId="9" xfId="0" applyFont="1" applyBorder="1" applyAlignment="1">
      <alignment horizontal="left" vertical="center"/>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12" xfId="0" applyBorder="1" applyAlignment="1">
      <alignment horizontal="center" vertical="center" wrapText="1"/>
    </xf>
    <xf numFmtId="0" fontId="7" fillId="0" borderId="66" xfId="0" applyFont="1" applyBorder="1" applyAlignment="1">
      <alignment horizontal="left" vertical="center"/>
    </xf>
    <xf numFmtId="0" fontId="7" fillId="0" borderId="67" xfId="0" applyFont="1" applyBorder="1" applyAlignment="1">
      <alignment horizontal="left" vertical="center"/>
    </xf>
    <xf numFmtId="0" fontId="7" fillId="0" borderId="52" xfId="0" applyFont="1" applyBorder="1" applyAlignment="1">
      <alignment horizontal="left" vertical="center"/>
    </xf>
    <xf numFmtId="0" fontId="7" fillId="0" borderId="0" xfId="0" applyFont="1" applyFill="1" applyBorder="1" applyAlignment="1">
      <alignment horizontal="left"/>
    </xf>
    <xf numFmtId="0" fontId="7" fillId="0" borderId="6" xfId="0" applyFont="1" applyFill="1" applyBorder="1" applyAlignment="1">
      <alignment horizontal="left"/>
    </xf>
    <xf numFmtId="0" fontId="6" fillId="5" borderId="239" xfId="0" applyFont="1" applyFill="1" applyBorder="1" applyAlignment="1">
      <alignment horizontal="center" wrapText="1"/>
    </xf>
    <xf numFmtId="0" fontId="6" fillId="5" borderId="202" xfId="0" applyFont="1" applyFill="1" applyBorder="1" applyAlignment="1">
      <alignment horizontal="center" wrapText="1"/>
    </xf>
    <xf numFmtId="0" fontId="6" fillId="5" borderId="205" xfId="0" applyFont="1" applyFill="1" applyBorder="1" applyAlignment="1">
      <alignment horizontal="center" wrapText="1"/>
    </xf>
    <xf numFmtId="0" fontId="6" fillId="5" borderId="9" xfId="0" applyFont="1" applyFill="1" applyBorder="1" applyAlignment="1">
      <alignment horizontal="center"/>
    </xf>
    <xf numFmtId="0" fontId="6" fillId="5" borderId="11" xfId="0" applyFont="1" applyFill="1" applyBorder="1" applyAlignment="1">
      <alignment horizontal="center"/>
    </xf>
    <xf numFmtId="0" fontId="6" fillId="5" borderId="19" xfId="0" applyFont="1" applyFill="1" applyBorder="1" applyAlignment="1">
      <alignment horizontal="center"/>
    </xf>
    <xf numFmtId="0" fontId="7" fillId="0" borderId="17" xfId="0" applyFont="1" applyBorder="1" applyAlignment="1">
      <alignment horizontal="left" vertical="center"/>
    </xf>
    <xf numFmtId="0" fontId="7" fillId="0" borderId="80" xfId="0" applyFont="1" applyFill="1" applyBorder="1" applyAlignment="1">
      <alignment horizontal="left"/>
    </xf>
    <xf numFmtId="0" fontId="7" fillId="0" borderId="206" xfId="0" applyFont="1" applyFill="1" applyBorder="1" applyAlignment="1">
      <alignment horizontal="left"/>
    </xf>
    <xf numFmtId="0" fontId="7" fillId="0" borderId="84" xfId="0" applyFont="1" applyFill="1" applyBorder="1" applyAlignment="1">
      <alignment horizontal="left"/>
    </xf>
    <xf numFmtId="0" fontId="10" fillId="3" borderId="265" xfId="5" applyFont="1" applyFill="1" applyBorder="1" applyAlignment="1">
      <alignment horizontal="center"/>
    </xf>
    <xf numFmtId="0" fontId="10" fillId="3" borderId="266" xfId="5" applyFont="1" applyFill="1" applyBorder="1" applyAlignment="1">
      <alignment horizontal="center"/>
    </xf>
    <xf numFmtId="0" fontId="10" fillId="3" borderId="267" xfId="5" applyFont="1" applyFill="1" applyBorder="1" applyAlignment="1">
      <alignment horizontal="center"/>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40" fillId="3" borderId="11" xfId="0" applyFont="1" applyFill="1" applyBorder="1" applyAlignment="1">
      <alignment horizontal="center"/>
    </xf>
    <xf numFmtId="0" fontId="40" fillId="3" borderId="19" xfId="0" applyFont="1" applyFill="1" applyBorder="1" applyAlignment="1">
      <alignment horizontal="center"/>
    </xf>
    <xf numFmtId="0" fontId="41" fillId="0" borderId="19" xfId="0" applyFont="1" applyBorder="1" applyAlignment="1">
      <alignment horizontal="center" vertical="center" wrapText="1"/>
    </xf>
    <xf numFmtId="0" fontId="41" fillId="0" borderId="19" xfId="0" applyFont="1" applyBorder="1" applyAlignment="1"/>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40" fillId="3" borderId="39" xfId="0" applyFont="1" applyFill="1" applyBorder="1" applyAlignment="1">
      <alignment horizontal="center" wrapText="1"/>
    </xf>
    <xf numFmtId="0" fontId="6" fillId="0" borderId="66" xfId="0" applyFont="1" applyBorder="1" applyAlignment="1">
      <alignment horizontal="center" vertical="center" wrapText="1"/>
    </xf>
    <xf numFmtId="0" fontId="6" fillId="0" borderId="67"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42" xfId="0" applyFont="1" applyBorder="1" applyAlignment="1">
      <alignment horizontal="center" vertical="center" wrapText="1"/>
    </xf>
    <xf numFmtId="0" fontId="40" fillId="3" borderId="80" xfId="0" applyFont="1" applyFill="1" applyBorder="1" applyAlignment="1">
      <alignment horizontal="center"/>
    </xf>
    <xf numFmtId="0" fontId="40" fillId="3" borderId="206" xfId="0" applyFont="1" applyFill="1" applyBorder="1" applyAlignment="1">
      <alignment horizontal="center"/>
    </xf>
    <xf numFmtId="175" fontId="7" fillId="0" borderId="11" xfId="11" applyNumberFormat="1" applyFont="1" applyBorder="1" applyAlignment="1">
      <alignment horizontal="center" vertical="center" wrapText="1"/>
    </xf>
    <xf numFmtId="175" fontId="7" fillId="0" borderId="78"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7" fillId="0" borderId="239" xfId="0" applyFont="1" applyBorder="1" applyAlignment="1">
      <alignment horizontal="left" vertical="center" wrapText="1"/>
    </xf>
    <xf numFmtId="0" fontId="7" fillId="0" borderId="202" xfId="0" applyFont="1" applyBorder="1" applyAlignment="1">
      <alignment horizontal="left" vertical="center" wrapText="1"/>
    </xf>
    <xf numFmtId="0" fontId="7" fillId="0" borderId="205" xfId="0" applyFont="1" applyBorder="1" applyAlignment="1">
      <alignment horizontal="left" vertical="center" wrapText="1"/>
    </xf>
    <xf numFmtId="0" fontId="7"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7" fillId="2" borderId="239" xfId="0" applyFont="1" applyFill="1" applyBorder="1" applyAlignment="1">
      <alignment horizontal="left"/>
    </xf>
    <xf numFmtId="0" fontId="7" fillId="2" borderId="205" xfId="0" applyFont="1" applyFill="1" applyBorder="1" applyAlignment="1">
      <alignment horizontal="left"/>
    </xf>
    <xf numFmtId="0" fontId="7" fillId="2" borderId="239" xfId="5" applyFont="1" applyFill="1" applyBorder="1" applyAlignment="1">
      <alignment horizontal="left" wrapText="1"/>
    </xf>
    <xf numFmtId="0" fontId="7" fillId="2" borderId="202" xfId="5" applyFont="1" applyFill="1" applyBorder="1" applyAlignment="1">
      <alignment horizontal="left" wrapText="1"/>
    </xf>
    <xf numFmtId="0" fontId="7" fillId="0" borderId="268" xfId="0" applyFont="1" applyBorder="1" applyAlignment="1">
      <alignment horizontal="left" vertical="center" wrapText="1"/>
    </xf>
    <xf numFmtId="0" fontId="7" fillId="0" borderId="92" xfId="0" applyFont="1" applyBorder="1" applyAlignment="1">
      <alignment horizontal="left" vertical="center" wrapText="1"/>
    </xf>
    <xf numFmtId="0" fontId="7" fillId="0" borderId="175" xfId="0" applyFont="1" applyBorder="1" applyAlignment="1">
      <alignment horizontal="left" vertical="center" wrapText="1"/>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40" fillId="3" borderId="265" xfId="0" applyFont="1" applyFill="1" applyBorder="1" applyAlignment="1">
      <alignment horizontal="center" wrapText="1"/>
    </xf>
    <xf numFmtId="0" fontId="6" fillId="0" borderId="269" xfId="0" applyFont="1" applyBorder="1" applyAlignment="1">
      <alignment horizontal="left" vertical="center" wrapText="1"/>
    </xf>
    <xf numFmtId="0" fontId="6" fillId="0" borderId="153" xfId="0" applyFont="1" applyBorder="1" applyAlignment="1">
      <alignment horizontal="left" vertical="center" wrapText="1"/>
    </xf>
    <xf numFmtId="0" fontId="6" fillId="0" borderId="50" xfId="0" applyFont="1" applyBorder="1" applyAlignment="1">
      <alignment horizontal="center" vertical="center" wrapText="1"/>
    </xf>
    <xf numFmtId="0" fontId="6" fillId="0" borderId="55" xfId="0" applyFont="1" applyBorder="1" applyAlignment="1">
      <alignment horizontal="center" vertical="center" wrapText="1"/>
    </xf>
    <xf numFmtId="0" fontId="7" fillId="0" borderId="80" xfId="0" applyFont="1" applyBorder="1" applyAlignment="1">
      <alignment horizontal="left" vertical="center" wrapText="1"/>
    </xf>
    <xf numFmtId="0" fontId="7" fillId="0" borderId="206" xfId="0" applyFont="1" applyBorder="1" applyAlignment="1">
      <alignment horizontal="left" vertical="center" wrapText="1"/>
    </xf>
    <xf numFmtId="0" fontId="7" fillId="0" borderId="84" xfId="0" applyFont="1" applyBorder="1" applyAlignment="1">
      <alignment horizontal="left" vertical="center" wrapText="1"/>
    </xf>
    <xf numFmtId="0" fontId="6" fillId="0" borderId="166"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94" xfId="0" applyFont="1" applyBorder="1" applyAlignment="1">
      <alignment horizontal="left" vertical="center" wrapText="1"/>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0" fontId="7" fillId="2" borderId="206" xfId="0" applyFont="1" applyFill="1" applyBorder="1" applyAlignment="1">
      <alignment horizontal="left"/>
    </xf>
    <xf numFmtId="0" fontId="7" fillId="2" borderId="84" xfId="0" applyFont="1" applyFill="1" applyBorder="1" applyAlignment="1">
      <alignment horizontal="left"/>
    </xf>
    <xf numFmtId="0" fontId="7" fillId="2" borderId="5" xfId="0" applyFont="1" applyFill="1" applyBorder="1" applyAlignment="1">
      <alignment horizontal="left"/>
    </xf>
    <xf numFmtId="0" fontId="7" fillId="2" borderId="0" xfId="0" applyFont="1" applyFill="1" applyBorder="1" applyAlignment="1">
      <alignment horizontal="left"/>
    </xf>
    <xf numFmtId="0" fontId="7" fillId="2" borderId="6" xfId="0" applyFont="1" applyFill="1" applyBorder="1" applyAlignment="1">
      <alignment horizontal="left"/>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176" fontId="7" fillId="0" borderId="78" xfId="11" applyNumberFormat="1" applyFont="1" applyBorder="1" applyAlignment="1">
      <alignment horizontal="center" vertical="center" wrapText="1"/>
    </xf>
    <xf numFmtId="176" fontId="7" fillId="0" borderId="84" xfId="11" applyNumberFormat="1" applyFont="1" applyBorder="1" applyAlignment="1">
      <alignment horizontal="center" vertical="center" wrapText="1"/>
    </xf>
    <xf numFmtId="0" fontId="10" fillId="3" borderId="262" xfId="0" applyFont="1" applyFill="1" applyBorder="1" applyAlignment="1">
      <alignment horizontal="center" wrapText="1"/>
    </xf>
    <xf numFmtId="0" fontId="0" fillId="0" borderId="264" xfId="0" applyBorder="1" applyAlignment="1">
      <alignment horizontal="center"/>
    </xf>
    <xf numFmtId="0" fontId="7" fillId="0" borderId="238" xfId="0" applyFont="1" applyFill="1" applyBorder="1" applyAlignment="1">
      <alignment horizontal="left"/>
    </xf>
    <xf numFmtId="0" fontId="7" fillId="0" borderId="88" xfId="0" applyFont="1" applyFill="1" applyBorder="1" applyAlignment="1">
      <alignment horizontal="left"/>
    </xf>
    <xf numFmtId="176" fontId="7" fillId="0" borderId="156" xfId="11" applyNumberFormat="1" applyFont="1" applyBorder="1" applyAlignment="1">
      <alignment horizontal="center" vertical="center" wrapText="1"/>
    </xf>
    <xf numFmtId="176" fontId="7" fillId="0" borderId="91" xfId="11" applyNumberFormat="1" applyFont="1" applyBorder="1" applyAlignment="1">
      <alignment horizontal="center" vertical="center" wrapText="1"/>
    </xf>
    <xf numFmtId="0" fontId="7" fillId="2" borderId="203" xfId="0" applyFont="1" applyFill="1" applyBorder="1" applyAlignment="1">
      <alignment horizontal="left"/>
    </xf>
    <xf numFmtId="0" fontId="7" fillId="2" borderId="2" xfId="0" applyFont="1" applyFill="1" applyBorder="1" applyAlignment="1">
      <alignment horizontal="left"/>
    </xf>
    <xf numFmtId="0" fontId="7" fillId="2" borderId="3" xfId="0" applyFont="1" applyFill="1" applyBorder="1" applyAlignment="1">
      <alignment horizontal="left"/>
    </xf>
    <xf numFmtId="0" fontId="7" fillId="2" borderId="4" xfId="0" applyFont="1" applyFill="1" applyBorder="1" applyAlignment="1">
      <alignment horizontal="left"/>
    </xf>
    <xf numFmtId="0" fontId="6" fillId="0" borderId="84" xfId="0" applyFont="1" applyBorder="1" applyAlignment="1">
      <alignment horizontal="center" vertical="center" wrapText="1"/>
    </xf>
    <xf numFmtId="0" fontId="0" fillId="0" borderId="263" xfId="0" applyBorder="1" applyAlignment="1">
      <alignment horizontal="center"/>
    </xf>
    <xf numFmtId="0" fontId="6" fillId="0" borderId="66" xfId="0" applyFont="1" applyFill="1" applyBorder="1" applyAlignment="1">
      <alignment horizontal="center" vertical="center"/>
    </xf>
    <xf numFmtId="0" fontId="6" fillId="0" borderId="67" xfId="0" applyFont="1" applyFill="1" applyBorder="1" applyAlignment="1">
      <alignment horizontal="center" vertical="center"/>
    </xf>
    <xf numFmtId="0" fontId="6" fillId="0" borderId="12" xfId="0" applyFont="1" applyFill="1" applyBorder="1" applyAlignment="1">
      <alignment horizontal="center" vertical="center"/>
    </xf>
    <xf numFmtId="0" fontId="40" fillId="3" borderId="78" xfId="0" applyFont="1" applyFill="1" applyBorder="1" applyAlignment="1">
      <alignment horizontal="center"/>
    </xf>
    <xf numFmtId="0" fontId="7" fillId="2" borderId="41" xfId="0" applyFont="1" applyFill="1" applyBorder="1" applyAlignment="1">
      <alignment horizontal="left"/>
    </xf>
    <xf numFmtId="0" fontId="6" fillId="0" borderId="139" xfId="0" applyFont="1" applyBorder="1" applyAlignment="1">
      <alignment horizontal="center" vertical="center" wrapText="1"/>
    </xf>
    <xf numFmtId="0" fontId="6" fillId="0" borderId="152" xfId="0" applyFont="1" applyBorder="1" applyAlignment="1">
      <alignment horizontal="center" vertical="center" wrapText="1"/>
    </xf>
    <xf numFmtId="0" fontId="6" fillId="0" borderId="153" xfId="0" applyFont="1" applyBorder="1" applyAlignment="1">
      <alignment horizontal="center" vertical="center" wrapText="1"/>
    </xf>
    <xf numFmtId="0" fontId="7" fillId="2" borderId="6" xfId="5" applyFont="1" applyFill="1" applyBorder="1" applyAlignment="1">
      <alignment horizontal="left" wrapText="1"/>
    </xf>
    <xf numFmtId="0" fontId="7" fillId="0" borderId="0" xfId="0" applyFont="1" applyBorder="1" applyAlignment="1">
      <alignment horizontal="justify" wrapText="1"/>
    </xf>
    <xf numFmtId="0" fontId="7" fillId="0" borderId="6" xfId="0" applyFont="1" applyBorder="1" applyAlignment="1">
      <alignment horizontal="justify" wrapText="1"/>
    </xf>
    <xf numFmtId="0" fontId="7" fillId="0" borderId="5" xfId="5" applyFont="1" applyFill="1" applyBorder="1" applyAlignment="1">
      <alignment horizontal="left" wrapText="1"/>
    </xf>
    <xf numFmtId="0" fontId="7" fillId="0" borderId="0" xfId="5" applyFont="1" applyFill="1" applyBorder="1" applyAlignment="1">
      <alignment horizontal="left" wrapText="1"/>
    </xf>
    <xf numFmtId="0" fontId="7" fillId="2" borderId="5" xfId="0" applyFont="1" applyFill="1" applyBorder="1" applyAlignment="1">
      <alignment horizontal="left" wrapText="1"/>
    </xf>
    <xf numFmtId="0" fontId="7" fillId="2" borderId="6" xfId="0" applyFont="1" applyFill="1" applyBorder="1" applyAlignment="1">
      <alignment horizontal="left" wrapText="1"/>
    </xf>
    <xf numFmtId="0" fontId="7" fillId="0" borderId="41" xfId="0" applyFont="1" applyFill="1" applyBorder="1" applyAlignment="1">
      <alignment horizontal="left" vertical="center" wrapText="1"/>
    </xf>
    <xf numFmtId="0" fontId="7"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7" fillId="0" borderId="88" xfId="0" applyFont="1" applyBorder="1" applyAlignment="1">
      <alignment horizontal="left" vertical="center" wrapText="1"/>
    </xf>
    <xf numFmtId="0" fontId="7" fillId="0" borderId="98" xfId="0" applyFont="1" applyBorder="1" applyAlignment="1">
      <alignment horizontal="left" vertical="center" wrapText="1"/>
    </xf>
    <xf numFmtId="0" fontId="7" fillId="0" borderId="31" xfId="0" applyFont="1" applyBorder="1" applyAlignment="1">
      <alignment horizontal="left" vertical="center" wrapText="1"/>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64" fillId="0" borderId="421" xfId="0" applyFont="1" applyFill="1" applyBorder="1" applyAlignment="1">
      <alignment horizontal="left" vertical="top"/>
    </xf>
    <xf numFmtId="0" fontId="64" fillId="0" borderId="385" xfId="0" applyFont="1" applyFill="1" applyBorder="1" applyAlignment="1">
      <alignment horizontal="left" vertical="top"/>
    </xf>
    <xf numFmtId="0" fontId="64" fillId="0" borderId="422" xfId="0" applyFont="1" applyFill="1" applyBorder="1" applyAlignment="1">
      <alignment horizontal="left" vertical="top"/>
    </xf>
    <xf numFmtId="0" fontId="63" fillId="0" borderId="417" xfId="0" applyFont="1" applyFill="1" applyBorder="1" applyAlignment="1">
      <alignment horizontal="left"/>
    </xf>
    <xf numFmtId="0" fontId="63" fillId="0" borderId="388" xfId="0" applyFont="1" applyFill="1" applyBorder="1" applyAlignment="1">
      <alignment horizontal="left"/>
    </xf>
    <xf numFmtId="0" fontId="63" fillId="0" borderId="418" xfId="0" applyFont="1" applyFill="1" applyBorder="1" applyAlignment="1">
      <alignment horizontal="left"/>
    </xf>
    <xf numFmtId="0" fontId="64" fillId="0" borderId="419" xfId="0" applyFont="1" applyFill="1" applyBorder="1" applyAlignment="1">
      <alignment horizontal="left"/>
    </xf>
    <xf numFmtId="0" fontId="64" fillId="0" borderId="426" xfId="0" applyFont="1" applyFill="1" applyBorder="1" applyAlignment="1">
      <alignment horizontal="left"/>
    </xf>
    <xf numFmtId="0" fontId="64" fillId="0" borderId="420" xfId="0" applyFont="1" applyFill="1" applyBorder="1" applyAlignment="1">
      <alignment horizontal="left"/>
    </xf>
    <xf numFmtId="0" fontId="7" fillId="2" borderId="345" xfId="4" applyFont="1" applyFill="1" applyBorder="1" applyAlignment="1">
      <alignment horizontal="left" wrapText="1"/>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10" fillId="3" borderId="40" xfId="0" applyFont="1" applyFill="1" applyBorder="1" applyAlignment="1">
      <alignment horizont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left" wrapText="1"/>
    </xf>
    <xf numFmtId="0" fontId="6" fillId="0" borderId="6" xfId="0" applyFont="1" applyBorder="1" applyAlignment="1">
      <alignment horizontal="left" wrapTex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7" fillId="2" borderId="239" xfId="0" applyFont="1" applyFill="1" applyBorder="1" applyAlignment="1">
      <alignment horizontal="left" wrapText="1"/>
    </xf>
    <xf numFmtId="0" fontId="7" fillId="2" borderId="202" xfId="0" applyFont="1" applyFill="1" applyBorder="1" applyAlignment="1">
      <alignment horizontal="left" wrapText="1"/>
    </xf>
    <xf numFmtId="0" fontId="7" fillId="2" borderId="205" xfId="0" applyFont="1" applyFill="1" applyBorder="1" applyAlignment="1">
      <alignment horizontal="left" wrapText="1"/>
    </xf>
    <xf numFmtId="0" fontId="6" fillId="0" borderId="5" xfId="0" applyFont="1" applyFill="1" applyBorder="1" applyAlignment="1">
      <alignment horizontal="left" wrapText="1"/>
    </xf>
    <xf numFmtId="0" fontId="6" fillId="0" borderId="6" xfId="0" applyFont="1" applyFill="1" applyBorder="1" applyAlignment="1">
      <alignment horizontal="left" wrapText="1"/>
    </xf>
    <xf numFmtId="0" fontId="5" fillId="0" borderId="2" xfId="0" applyFont="1" applyFill="1" applyBorder="1" applyAlignment="1">
      <alignment horizontal="left" wrapText="1"/>
    </xf>
    <xf numFmtId="0" fontId="5" fillId="0" borderId="4" xfId="0" applyFont="1" applyFill="1" applyBorder="1" applyAlignment="1">
      <alignment horizontal="left" wrapText="1"/>
    </xf>
    <xf numFmtId="0" fontId="58" fillId="2" borderId="11" xfId="0" applyFont="1" applyFill="1" applyBorder="1" applyAlignment="1">
      <alignment horizontal="left"/>
    </xf>
    <xf numFmtId="0" fontId="0" fillId="0" borderId="78" xfId="0" applyBorder="1" applyAlignment="1">
      <alignment wrapText="1"/>
    </xf>
    <xf numFmtId="0" fontId="0" fillId="0" borderId="361" xfId="0" applyBorder="1" applyAlignment="1">
      <alignment wrapText="1"/>
    </xf>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10" fillId="3" borderId="263" xfId="0" applyFont="1" applyFill="1" applyBorder="1" applyAlignment="1">
      <alignment horizontal="center" wrapText="1"/>
    </xf>
    <xf numFmtId="0" fontId="10" fillId="3" borderId="264" xfId="0" applyFont="1" applyFill="1" applyBorder="1" applyAlignment="1">
      <alignment horizontal="center" wrapText="1"/>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6" fillId="0" borderId="352" xfId="0" applyFont="1" applyBorder="1"/>
    <xf numFmtId="0" fontId="6" fillId="0" borderId="353" xfId="0" applyFont="1" applyBorder="1"/>
    <xf numFmtId="0" fontId="64" fillId="15" borderId="417" xfId="0" applyFont="1" applyFill="1" applyBorder="1" applyAlignment="1">
      <alignment horizontal="justify" wrapText="1"/>
    </xf>
    <xf numFmtId="0" fontId="64" fillId="15" borderId="388" xfId="0" applyFont="1" applyFill="1" applyBorder="1" applyAlignment="1">
      <alignment horizontal="justify" wrapText="1"/>
    </xf>
    <xf numFmtId="0" fontId="64" fillId="15" borderId="418" xfId="0" applyFont="1" applyFill="1" applyBorder="1" applyAlignment="1">
      <alignment horizontal="justify" wrapText="1"/>
    </xf>
    <xf numFmtId="0" fontId="63" fillId="0" borderId="417" xfId="0" applyFont="1" applyFill="1" applyBorder="1" applyAlignment="1">
      <alignment horizontal="justify"/>
    </xf>
    <xf numFmtId="0" fontId="63" fillId="0" borderId="388" xfId="0" applyFont="1" applyFill="1" applyBorder="1" applyAlignment="1">
      <alignment horizontal="justify"/>
    </xf>
    <xf numFmtId="0" fontId="63" fillId="0" borderId="418" xfId="0" applyFont="1" applyFill="1" applyBorder="1" applyAlignment="1">
      <alignment horizontal="justify"/>
    </xf>
    <xf numFmtId="0" fontId="64" fillId="0" borderId="419" xfId="0" applyFont="1" applyFill="1" applyBorder="1" applyAlignment="1">
      <alignment horizontal="justify"/>
    </xf>
    <xf numFmtId="0" fontId="64" fillId="0" borderId="426" xfId="0" applyFont="1" applyFill="1" applyBorder="1" applyAlignment="1">
      <alignment horizontal="justify"/>
    </xf>
    <xf numFmtId="0" fontId="64" fillId="0" borderId="420" xfId="0" applyFont="1" applyFill="1" applyBorder="1" applyAlignment="1">
      <alignment horizontal="justify"/>
    </xf>
    <xf numFmtId="0" fontId="64" fillId="0" borderId="345" xfId="0" applyFont="1" applyFill="1" applyBorder="1" applyAlignment="1">
      <alignment horizontal="left"/>
    </xf>
    <xf numFmtId="0" fontId="64" fillId="0" borderId="417" xfId="0" applyFont="1" applyFill="1" applyBorder="1" applyAlignment="1">
      <alignment horizontal="justify"/>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427" xfId="0" applyFont="1" applyFill="1" applyBorder="1" applyAlignment="1">
      <alignment horizontal="center"/>
    </xf>
    <xf numFmtId="0" fontId="63" fillId="14" borderId="354" xfId="0" applyFont="1" applyFill="1" applyBorder="1" applyAlignment="1">
      <alignment horizontal="center"/>
    </xf>
    <xf numFmtId="0" fontId="5" fillId="2" borderId="345" xfId="4" applyFont="1" applyFill="1" applyBorder="1" applyAlignment="1">
      <alignment horizontal="left" wrapText="1"/>
    </xf>
    <xf numFmtId="0" fontId="63" fillId="0" borderId="421" xfId="0" applyFont="1" applyFill="1" applyBorder="1" applyAlignment="1">
      <alignment horizontal="justify" vertical="top"/>
    </xf>
    <xf numFmtId="0" fontId="64" fillId="0" borderId="385" xfId="0" applyFont="1" applyFill="1" applyBorder="1" applyAlignment="1">
      <alignment horizontal="justify" vertical="top"/>
    </xf>
    <xf numFmtId="0" fontId="64" fillId="0" borderId="422" xfId="0" applyFont="1" applyFill="1" applyBorder="1" applyAlignment="1">
      <alignment horizontal="justify" vertical="top"/>
    </xf>
    <xf numFmtId="0" fontId="64" fillId="0" borderId="417" xfId="0" applyFont="1" applyFill="1" applyBorder="1" applyAlignment="1">
      <alignment horizontal="left" vertical="top" wrapText="1"/>
    </xf>
    <xf numFmtId="0" fontId="64" fillId="0" borderId="388" xfId="0" applyFont="1" applyFill="1" applyBorder="1" applyAlignment="1">
      <alignment horizontal="left" vertical="top" wrapText="1"/>
    </xf>
    <xf numFmtId="0" fontId="64" fillId="0" borderId="418" xfId="0" applyFont="1" applyFill="1" applyBorder="1" applyAlignment="1">
      <alignment horizontal="left" vertical="top" wrapText="1"/>
    </xf>
    <xf numFmtId="0" fontId="64" fillId="0" borderId="416" xfId="0" applyFont="1" applyFill="1" applyBorder="1" applyAlignment="1">
      <alignment horizontal="justify" vertical="top"/>
    </xf>
    <xf numFmtId="0" fontId="64" fillId="0" borderId="385" xfId="0" applyNumberFormat="1" applyFont="1" applyFill="1" applyBorder="1" applyAlignment="1">
      <alignment horizontal="center" vertical="center"/>
    </xf>
    <xf numFmtId="0" fontId="64" fillId="0" borderId="422" xfId="0" applyNumberFormat="1" applyFont="1" applyFill="1" applyBorder="1" applyAlignment="1">
      <alignment horizontal="center" vertical="center"/>
    </xf>
    <xf numFmtId="0" fontId="5" fillId="2" borderId="0" xfId="4" applyFont="1" applyFill="1" applyBorder="1" applyAlignment="1">
      <alignment horizontal="left" wrapText="1"/>
    </xf>
    <xf numFmtId="0" fontId="5" fillId="2" borderId="41" xfId="4" applyFont="1" applyFill="1" applyBorder="1" applyAlignment="1">
      <alignment horizontal="left" wrapText="1"/>
    </xf>
    <xf numFmtId="0" fontId="64" fillId="15" borderId="417" xfId="0" applyFont="1" applyFill="1" applyBorder="1" applyAlignment="1">
      <alignment horizontal="left" wrapText="1"/>
    </xf>
    <xf numFmtId="0" fontId="64" fillId="15" borderId="388" xfId="0" applyFont="1" applyFill="1" applyBorder="1" applyAlignment="1">
      <alignment horizontal="left" wrapText="1"/>
    </xf>
    <xf numFmtId="0" fontId="64" fillId="15" borderId="418" xfId="0" applyFont="1" applyFill="1" applyBorder="1" applyAlignment="1">
      <alignment horizontal="left" wrapText="1"/>
    </xf>
    <xf numFmtId="0" fontId="5" fillId="15" borderId="463" xfId="0" applyFont="1" applyFill="1" applyBorder="1" applyAlignment="1" applyProtection="1">
      <alignment vertical="center"/>
      <protection locked="0"/>
    </xf>
    <xf numFmtId="0" fontId="5" fillId="15" borderId="464" xfId="0" applyFont="1" applyFill="1" applyBorder="1" applyAlignment="1" applyProtection="1">
      <alignment vertical="center"/>
      <protection locked="0"/>
    </xf>
    <xf numFmtId="0" fontId="5" fillId="15" borderId="465" xfId="0" applyFont="1" applyFill="1" applyBorder="1" applyAlignment="1" applyProtection="1">
      <alignment vertical="center"/>
      <protection locked="0"/>
    </xf>
    <xf numFmtId="0" fontId="5" fillId="15" borderId="461" xfId="0" applyFont="1" applyFill="1" applyBorder="1" applyAlignment="1" applyProtection="1">
      <alignment vertical="center"/>
      <protection locked="0"/>
    </xf>
    <xf numFmtId="185" fontId="6" fillId="15" borderId="138" xfId="10" applyNumberFormat="1" applyFont="1" applyFill="1" applyBorder="1" applyAlignment="1" applyProtection="1">
      <alignment horizontal="center" vertical="center" wrapText="1"/>
    </xf>
    <xf numFmtId="185" fontId="6" fillId="15" borderId="115" xfId="10" applyNumberFormat="1" applyFont="1" applyFill="1" applyBorder="1" applyAlignment="1" applyProtection="1">
      <alignment horizontal="center" vertical="center" wrapText="1"/>
    </xf>
    <xf numFmtId="0" fontId="5" fillId="15" borderId="459" xfId="0" applyFont="1" applyFill="1" applyBorder="1" applyAlignment="1" applyProtection="1">
      <alignment vertical="center"/>
      <protection locked="0"/>
    </xf>
    <xf numFmtId="0" fontId="5" fillId="15" borderId="460" xfId="0" applyFont="1" applyFill="1" applyBorder="1" applyAlignment="1" applyProtection="1">
      <alignment vertical="center"/>
      <protection locked="0"/>
    </xf>
    <xf numFmtId="0" fontId="52" fillId="15" borderId="92" xfId="0" applyFont="1" applyFill="1" applyBorder="1" applyAlignment="1" applyProtection="1">
      <alignment horizontal="left" vertical="center" wrapText="1"/>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6" fillId="15" borderId="30" xfId="1" applyFont="1" applyFill="1" applyBorder="1" applyAlignment="1" applyProtection="1">
      <alignment horizontal="center" vertical="center" wrapText="1"/>
    </xf>
    <xf numFmtId="0" fontId="6" fillId="15" borderId="37" xfId="1" applyFont="1" applyFill="1" applyBorder="1" applyAlignment="1" applyProtection="1">
      <alignment horizontal="center" vertical="center" wrapText="1"/>
    </xf>
    <xf numFmtId="0" fontId="5" fillId="15" borderId="457" xfId="0" applyFont="1" applyFill="1" applyBorder="1" applyAlignment="1" applyProtection="1">
      <alignment vertical="center"/>
      <protection locked="0"/>
    </xf>
    <xf numFmtId="0" fontId="5" fillId="15" borderId="454" xfId="0" applyFont="1" applyFill="1" applyBorder="1" applyAlignment="1" applyProtection="1">
      <alignment vertical="center"/>
      <protection locked="0"/>
    </xf>
    <xf numFmtId="0" fontId="5" fillId="15" borderId="456" xfId="0" applyFont="1" applyFill="1" applyBorder="1" applyAlignment="1" applyProtection="1">
      <alignment vertical="center"/>
      <protection locked="0"/>
    </xf>
    <xf numFmtId="0" fontId="64" fillId="15" borderId="95" xfId="0" applyFont="1" applyFill="1" applyBorder="1" applyAlignment="1" applyProtection="1">
      <alignment vertical="center" wrapText="1"/>
      <protection locked="0"/>
    </xf>
    <xf numFmtId="0" fontId="64" fillId="15" borderId="388" xfId="0" applyFont="1" applyFill="1" applyBorder="1" applyAlignment="1" applyProtection="1">
      <alignmen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27" fillId="15" borderId="45" xfId="0" applyFont="1" applyFill="1" applyBorder="1" applyAlignment="1" applyProtection="1">
      <alignment horizontal="left" vertical="center" wrapText="1"/>
      <protection locked="0"/>
    </xf>
    <xf numFmtId="0" fontId="27" fillId="15" borderId="385" xfId="0" applyFont="1" applyFill="1" applyBorder="1" applyAlignment="1" applyProtection="1">
      <alignment horizontal="left" vertical="center" wrapText="1"/>
      <protection locked="0"/>
    </xf>
    <xf numFmtId="0" fontId="15" fillId="15" borderId="388" xfId="0" applyFont="1" applyFill="1" applyBorder="1" applyAlignment="1" applyProtection="1">
      <alignment horizontal="left" vertical="center" wrapText="1"/>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64" fillId="15" borderId="388" xfId="0" applyFont="1" applyFill="1" applyBorder="1" applyAlignment="1" applyProtection="1">
      <alignment horizontal="left" vertical="center" wrapText="1"/>
      <protection locked="0"/>
    </xf>
    <xf numFmtId="0" fontId="75" fillId="15" borderId="237" xfId="0" applyFont="1" applyFill="1" applyBorder="1" applyAlignment="1" applyProtection="1">
      <alignment horizontal="left" vertical="center" wrapText="1"/>
      <protection locked="0"/>
    </xf>
    <xf numFmtId="0" fontId="75" fillId="15" borderId="118" xfId="0" applyFont="1" applyFill="1" applyBorder="1" applyAlignment="1" applyProtection="1">
      <alignment horizontal="left" vertical="center" wrapText="1"/>
      <protection locked="0"/>
    </xf>
    <xf numFmtId="0" fontId="75" fillId="15" borderId="194" xfId="0" applyFont="1" applyFill="1" applyBorder="1" applyAlignment="1" applyProtection="1">
      <alignment horizontal="left" vertical="center" wrapText="1"/>
      <protection locked="0"/>
    </xf>
    <xf numFmtId="0" fontId="75" fillId="15" borderId="121" xfId="0" applyFont="1" applyFill="1" applyBorder="1" applyAlignment="1" applyProtection="1">
      <alignment horizontal="left" vertical="center" wrapText="1"/>
      <protection locked="0"/>
    </xf>
    <xf numFmtId="0" fontId="5" fillId="15" borderId="466" xfId="0" applyFont="1" applyFill="1" applyBorder="1" applyAlignment="1" applyProtection="1">
      <alignment vertical="center"/>
      <protection locked="0"/>
    </xf>
    <xf numFmtId="0" fontId="5" fillId="15" borderId="27" xfId="0" applyFont="1" applyFill="1" applyBorder="1" applyAlignment="1" applyProtection="1">
      <alignment horizontal="center" vertical="center" wrapText="1"/>
      <protection locked="0"/>
    </xf>
    <xf numFmtId="0" fontId="5" fillId="15" borderId="28" xfId="0" applyFont="1" applyFill="1" applyBorder="1" applyAlignment="1" applyProtection="1">
      <alignment horizontal="center" vertical="center" wrapText="1"/>
      <protection locked="0"/>
    </xf>
    <xf numFmtId="0" fontId="5" fillId="15" borderId="194" xfId="0" applyFont="1" applyFill="1" applyBorder="1" applyAlignment="1" applyProtection="1">
      <alignment horizontal="center" vertical="center" wrapText="1"/>
      <protection locked="0"/>
    </xf>
    <xf numFmtId="0" fontId="5" fillId="15" borderId="121" xfId="0" applyFont="1" applyFill="1" applyBorder="1" applyAlignment="1" applyProtection="1">
      <alignment horizontal="center" vertical="center" wrapText="1"/>
      <protection locked="0"/>
    </xf>
    <xf numFmtId="0" fontId="83" fillId="15" borderId="392" xfId="0" applyFont="1" applyFill="1" applyBorder="1" applyAlignment="1" applyProtection="1">
      <alignment horizontal="left"/>
      <protection locked="0" hidden="1"/>
    </xf>
    <xf numFmtId="0" fontId="5" fillId="15" borderId="138" xfId="0" applyFont="1" applyFill="1" applyBorder="1" applyAlignment="1" applyProtection="1">
      <alignment vertical="center"/>
      <protection locked="0"/>
    </xf>
    <xf numFmtId="0" fontId="5" fillId="15" borderId="115" xfId="0" applyFont="1" applyFill="1" applyBorder="1" applyAlignment="1" applyProtection="1">
      <alignment vertical="center"/>
      <protection locked="0"/>
    </xf>
    <xf numFmtId="0" fontId="83" fillId="15" borderId="200" xfId="0" applyFont="1" applyFill="1" applyBorder="1" applyAlignment="1" applyProtection="1">
      <alignment horizontal="left"/>
      <protection locked="0" hidden="1"/>
    </xf>
    <xf numFmtId="0" fontId="83" fillId="15" borderId="159" xfId="0" applyFont="1" applyFill="1" applyBorder="1" applyAlignment="1" applyProtection="1">
      <alignment horizontal="left"/>
      <protection locked="0" hidden="1"/>
    </xf>
    <xf numFmtId="0" fontId="83" fillId="15" borderId="45" xfId="0" applyFont="1" applyFill="1" applyBorder="1" applyAlignment="1" applyProtection="1">
      <alignment horizontal="left"/>
      <protection locked="0" hidden="1"/>
    </xf>
    <xf numFmtId="0" fontId="83" fillId="15" borderId="385" xfId="0" applyFont="1" applyFill="1" applyBorder="1" applyAlignment="1" applyProtection="1">
      <alignment horizontal="left"/>
      <protection locked="0" hidden="1"/>
    </xf>
    <xf numFmtId="0" fontId="83" fillId="15" borderId="61" xfId="0" applyFont="1" applyFill="1" applyBorder="1" applyAlignment="1" applyProtection="1">
      <alignment horizontal="left"/>
      <protection locked="0" hidden="1"/>
    </xf>
    <xf numFmtId="0" fontId="83" fillId="15" borderId="18" xfId="0" applyFont="1" applyFill="1" applyBorder="1" applyAlignment="1" applyProtection="1">
      <alignment horizontal="left"/>
      <protection locked="0" hidden="1"/>
    </xf>
    <xf numFmtId="0" fontId="83" fillId="15" borderId="46" xfId="0" applyFont="1" applyFill="1" applyBorder="1" applyAlignment="1" applyProtection="1">
      <alignment horizontal="left"/>
      <protection locked="0" hidden="1"/>
    </xf>
    <xf numFmtId="0" fontId="83" fillId="15" borderId="20" xfId="0" applyFont="1" applyFill="1" applyBorder="1" applyAlignment="1" applyProtection="1">
      <alignment horizontal="left"/>
      <protection locked="0" hidden="1"/>
    </xf>
    <xf numFmtId="0" fontId="84" fillId="0" borderId="194" xfId="0" applyFont="1" applyBorder="1" applyAlignment="1" applyProtection="1">
      <alignment horizontal="left"/>
      <protection locked="0"/>
    </xf>
    <xf numFmtId="0" fontId="84" fillId="0" borderId="121" xfId="0" applyFont="1" applyBorder="1" applyAlignment="1" applyProtection="1">
      <alignment horizontal="left"/>
      <protection locked="0"/>
    </xf>
    <xf numFmtId="0" fontId="84" fillId="0" borderId="237" xfId="0" applyFont="1" applyBorder="1" applyAlignment="1" applyProtection="1">
      <alignment horizontal="left"/>
      <protection locked="0"/>
    </xf>
    <xf numFmtId="0" fontId="84" fillId="0" borderId="118" xfId="0" applyFont="1" applyBorder="1" applyAlignment="1" applyProtection="1">
      <alignment horizontal="left"/>
      <protection locked="0"/>
    </xf>
    <xf numFmtId="0" fontId="5" fillId="15" borderId="480" xfId="0" applyFont="1" applyFill="1" applyBorder="1" applyAlignment="1" applyProtection="1">
      <alignment horizontal="left" vertical="center" wrapText="1"/>
      <protection locked="0"/>
    </xf>
    <xf numFmtId="0" fontId="84" fillId="15" borderId="194" xfId="0" applyFont="1" applyFill="1" applyBorder="1" applyAlignment="1" applyProtection="1">
      <alignment horizontal="left"/>
      <protection locked="0"/>
    </xf>
    <xf numFmtId="0" fontId="84" fillId="15" borderId="121" xfId="0" applyFont="1" applyFill="1" applyBorder="1" applyAlignment="1" applyProtection="1">
      <alignment horizontal="left"/>
      <protection locked="0"/>
    </xf>
    <xf numFmtId="216" fontId="5" fillId="15" borderId="31" xfId="0" applyNumberFormat="1" applyFont="1" applyFill="1" applyBorder="1" applyAlignment="1" applyProtection="1">
      <alignment horizontal="left"/>
      <protection locked="0"/>
    </xf>
    <xf numFmtId="0" fontId="84" fillId="0" borderId="61" xfId="0" applyFont="1" applyBorder="1" applyAlignment="1" applyProtection="1">
      <alignment horizontal="left"/>
      <protection locked="0"/>
    </xf>
    <xf numFmtId="0" fontId="84" fillId="0" borderId="18" xfId="0" applyFont="1" applyBorder="1" applyAlignment="1" applyProtection="1">
      <alignment horizontal="left"/>
      <protection locked="0"/>
    </xf>
    <xf numFmtId="0" fontId="83" fillId="15" borderId="237" xfId="75" applyFont="1" applyFill="1" applyBorder="1" applyAlignment="1" applyProtection="1">
      <alignment horizontal="left"/>
      <protection locked="0" hidden="1"/>
    </xf>
    <xf numFmtId="0" fontId="83" fillId="15" borderId="118" xfId="75" applyFont="1" applyFill="1" applyBorder="1" applyAlignment="1" applyProtection="1">
      <alignment horizontal="left"/>
      <protection locked="0" hidden="1"/>
    </xf>
    <xf numFmtId="0" fontId="83" fillId="15" borderId="183" xfId="75" applyFont="1" applyFill="1" applyBorder="1" applyAlignment="1" applyProtection="1">
      <alignment horizontal="left"/>
      <protection locked="0" hidden="1"/>
    </xf>
    <xf numFmtId="0" fontId="83" fillId="15" borderId="392" xfId="75" applyFont="1" applyFill="1" applyBorder="1" applyAlignment="1" applyProtection="1">
      <alignment horizontal="left"/>
      <protection locked="0" hidden="1"/>
    </xf>
    <xf numFmtId="0" fontId="83" fillId="15" borderId="194" xfId="75" applyFont="1" applyFill="1" applyBorder="1" applyAlignment="1" applyProtection="1">
      <alignment horizontal="left"/>
      <protection locked="0" hidden="1"/>
    </xf>
    <xf numFmtId="0" fontId="83" fillId="15" borderId="121" xfId="75" applyFont="1" applyFill="1" applyBorder="1" applyAlignment="1" applyProtection="1">
      <alignment horizontal="left"/>
      <protection locked="0" hidden="1"/>
    </xf>
    <xf numFmtId="0" fontId="5" fillId="15" borderId="94" xfId="0" applyFont="1" applyFill="1" applyBorder="1" applyAlignment="1" applyProtection="1">
      <alignment horizontal="left" vertical="center" wrapText="1"/>
      <protection locked="0"/>
    </xf>
    <xf numFmtId="0" fontId="83" fillId="15" borderId="138" xfId="0" applyFont="1" applyFill="1" applyBorder="1" applyAlignment="1" applyProtection="1">
      <alignment horizontal="left" vertical="center" wrapText="1"/>
      <protection locked="0" hidden="1"/>
    </xf>
    <xf numFmtId="0" fontId="83" fillId="15" borderId="187" xfId="0" applyFont="1" applyFill="1" applyBorder="1" applyAlignment="1" applyProtection="1">
      <alignment horizontal="left" vertical="center" wrapText="1"/>
      <protection locked="0" hidden="1"/>
    </xf>
    <xf numFmtId="0" fontId="27" fillId="15" borderId="385" xfId="0" applyFont="1" applyFill="1" applyBorder="1" applyAlignment="1" applyProtection="1">
      <alignment vertical="center"/>
      <protection locked="0"/>
    </xf>
    <xf numFmtId="0" fontId="5" fillId="15" borderId="61" xfId="0" applyFont="1" applyFill="1" applyBorder="1" applyAlignment="1" applyProtection="1">
      <alignment vertical="center" wrapText="1"/>
      <protection locked="0"/>
    </xf>
    <xf numFmtId="0" fontId="5" fillId="15" borderId="18" xfId="0" applyFont="1" applyFill="1" applyBorder="1" applyAlignment="1" applyProtection="1">
      <alignment vertical="center" wrapText="1"/>
      <protection locked="0"/>
    </xf>
    <xf numFmtId="0" fontId="5" fillId="15" borderId="46" xfId="0" applyFont="1" applyFill="1" applyBorder="1" applyAlignment="1" applyProtection="1">
      <alignment vertical="center" wrapText="1"/>
      <protection locked="0"/>
    </xf>
    <xf numFmtId="0" fontId="5" fillId="15" borderId="20" xfId="0" applyFont="1" applyFill="1" applyBorder="1" applyAlignment="1" applyProtection="1">
      <alignment vertical="center" wrapText="1"/>
      <protection locked="0"/>
    </xf>
    <xf numFmtId="0" fontId="5" fillId="15" borderId="385" xfId="0" applyFont="1" applyFill="1" applyBorder="1" applyAlignment="1" applyProtection="1">
      <alignment vertical="center" wrapText="1"/>
      <protection locked="0"/>
    </xf>
    <xf numFmtId="0" fontId="5" fillId="15" borderId="152" xfId="0" applyFont="1" applyFill="1" applyBorder="1" applyAlignment="1" applyProtection="1">
      <alignment horizontal="left" vertical="center" wrapText="1"/>
      <protection locked="0"/>
    </xf>
    <xf numFmtId="0" fontId="83" fillId="15" borderId="194" xfId="0" applyFont="1" applyFill="1" applyBorder="1" applyAlignment="1" applyProtection="1">
      <alignment horizontal="left" vertical="center" wrapText="1"/>
      <protection locked="0" hidden="1"/>
    </xf>
    <xf numFmtId="0" fontId="83" fillId="15" borderId="121" xfId="0" applyFont="1" applyFill="1" applyBorder="1" applyAlignment="1" applyProtection="1">
      <alignment horizontal="left" vertical="center" wrapText="1"/>
      <protection locked="0" hidden="1"/>
    </xf>
    <xf numFmtId="0" fontId="73" fillId="25" borderId="161" xfId="0" applyFont="1" applyFill="1" applyBorder="1" applyAlignment="1" applyProtection="1">
      <alignment horizontal="left" vertical="center"/>
      <protection locked="0"/>
    </xf>
    <xf numFmtId="0" fontId="73" fillId="25" borderId="0" xfId="0" applyFont="1" applyFill="1" applyBorder="1" applyAlignment="1" applyProtection="1">
      <alignment horizontal="left" vertical="center"/>
      <protection locked="0"/>
    </xf>
    <xf numFmtId="0" fontId="5" fillId="15" borderId="37" xfId="4" applyFont="1" applyFill="1" applyBorder="1" applyAlignment="1">
      <alignment horizontal="left" vertical="center" wrapText="1"/>
    </xf>
    <xf numFmtId="0" fontId="5" fillId="15" borderId="483" xfId="0" applyNumberFormat="1" applyFont="1" applyFill="1" applyBorder="1" applyAlignment="1" applyProtection="1">
      <alignment horizontal="left"/>
      <protection locked="0"/>
    </xf>
    <xf numFmtId="0" fontId="5" fillId="15" borderId="0" xfId="0" applyFont="1" applyFill="1" applyBorder="1" applyAlignment="1" applyProtection="1">
      <alignment horizontal="left" vertical="center" wrapText="1"/>
    </xf>
    <xf numFmtId="0" fontId="83" fillId="15" borderId="237" xfId="0" applyFont="1" applyFill="1" applyBorder="1" applyAlignment="1" applyProtection="1">
      <alignment horizontal="left" vertical="center" wrapText="1"/>
      <protection locked="0" hidden="1"/>
    </xf>
    <xf numFmtId="0" fontId="83" fillId="15" borderId="118" xfId="0" applyFont="1" applyFill="1" applyBorder="1" applyAlignment="1" applyProtection="1">
      <alignment horizontal="left" vertical="center" wrapText="1"/>
      <protection locked="0" hidden="1"/>
    </xf>
    <xf numFmtId="216" fontId="5" fillId="15" borderId="489" xfId="0" applyNumberFormat="1" applyFont="1" applyFill="1" applyBorder="1" applyAlignment="1" applyProtection="1">
      <alignment horizontal="left"/>
      <protection locked="0"/>
    </xf>
    <xf numFmtId="0" fontId="5" fillId="15" borderId="0" xfId="0" applyFont="1" applyFill="1" applyBorder="1" applyAlignment="1" applyProtection="1">
      <alignment horizontal="left" vertical="top" wrapText="1"/>
    </xf>
    <xf numFmtId="0" fontId="5" fillId="15" borderId="73" xfId="0" applyFont="1" applyFill="1" applyBorder="1" applyAlignment="1" applyProtection="1">
      <alignment horizontal="left" vertical="top" wrapText="1"/>
    </xf>
    <xf numFmtId="0" fontId="9" fillId="15" borderId="138" xfId="0" applyFont="1" applyFill="1" applyBorder="1" applyAlignment="1" applyProtection="1">
      <alignment horizontal="left" vertical="top" wrapText="1"/>
      <protection locked="0"/>
    </xf>
    <xf numFmtId="0" fontId="9" fillId="15" borderId="69" xfId="0" applyFont="1" applyFill="1" applyBorder="1" applyAlignment="1" applyProtection="1">
      <alignment horizontal="left" vertical="top" wrapText="1"/>
      <protection locked="0"/>
    </xf>
    <xf numFmtId="0" fontId="9" fillId="15" borderId="115" xfId="0" applyFont="1" applyFill="1" applyBorder="1" applyAlignment="1" applyProtection="1">
      <alignment horizontal="left" vertical="top" wrapText="1"/>
      <protection locked="0"/>
    </xf>
    <xf numFmtId="0" fontId="5" fillId="15" borderId="487" xfId="0" applyFont="1" applyFill="1" applyBorder="1" applyAlignment="1" applyProtection="1">
      <alignment vertical="center"/>
      <protection locked="0"/>
    </xf>
    <xf numFmtId="0" fontId="5" fillId="15" borderId="488" xfId="0" applyFont="1" applyFill="1" applyBorder="1" applyAlignment="1" applyProtection="1">
      <alignment vertical="center"/>
      <protection locked="0"/>
    </xf>
    <xf numFmtId="0" fontId="5" fillId="15" borderId="486" xfId="0" applyFont="1" applyFill="1" applyBorder="1" applyAlignment="1" applyProtection="1">
      <alignment vertical="center"/>
      <protection locked="0"/>
    </xf>
    <xf numFmtId="216" fontId="64" fillId="15" borderId="388" xfId="0" applyNumberFormat="1" applyFont="1" applyFill="1" applyBorder="1" applyAlignment="1" applyProtection="1">
      <alignment horizontal="left"/>
      <protection locked="0"/>
    </xf>
    <xf numFmtId="0" fontId="9" fillId="0" borderId="237" xfId="23" applyFont="1" applyFill="1" applyBorder="1" applyAlignment="1" applyProtection="1">
      <alignment horizontal="left" vertical="center"/>
      <protection locked="0"/>
    </xf>
    <xf numFmtId="0" fontId="9" fillId="0" borderId="118" xfId="23" applyFont="1" applyFill="1" applyBorder="1" applyAlignment="1" applyProtection="1">
      <alignment horizontal="left" vertical="center"/>
      <protection locked="0"/>
    </xf>
    <xf numFmtId="0" fontId="5" fillId="15" borderId="138" xfId="0" applyFont="1" applyFill="1" applyBorder="1" applyAlignment="1" applyProtection="1">
      <alignment vertical="center" wrapText="1"/>
      <protection locked="0"/>
    </xf>
    <xf numFmtId="0" fontId="5" fillId="15" borderId="187" xfId="0" applyFont="1" applyFill="1" applyBorder="1" applyAlignment="1" applyProtection="1">
      <alignment vertical="center" wrapText="1"/>
      <protection locked="0"/>
    </xf>
    <xf numFmtId="0" fontId="5" fillId="0" borderId="138" xfId="0" applyFont="1" applyBorder="1" applyAlignment="1" applyProtection="1">
      <alignment horizontal="left" vertical="center"/>
      <protection locked="0"/>
    </xf>
    <xf numFmtId="0" fontId="5" fillId="0" borderId="187" xfId="0" applyFont="1" applyBorder="1" applyAlignment="1" applyProtection="1">
      <alignment horizontal="left" vertical="center"/>
      <protection locked="0"/>
    </xf>
    <xf numFmtId="0" fontId="5" fillId="0" borderId="194" xfId="0" applyFont="1" applyBorder="1" applyAlignment="1" applyProtection="1">
      <alignment horizontal="left"/>
      <protection locked="0"/>
    </xf>
    <xf numFmtId="0" fontId="5" fillId="0" borderId="121" xfId="0" applyFont="1" applyBorder="1" applyAlignment="1" applyProtection="1">
      <alignment horizontal="left"/>
      <protection locked="0"/>
    </xf>
    <xf numFmtId="0" fontId="6" fillId="15" borderId="102" xfId="73" applyFont="1" applyFill="1" applyBorder="1" applyAlignment="1" applyProtection="1">
      <alignment horizontal="center" vertical="center" wrapText="1"/>
      <protection locked="0"/>
    </xf>
    <xf numFmtId="0" fontId="6" fillId="15" borderId="33" xfId="73" applyFont="1" applyFill="1" applyBorder="1" applyAlignment="1" applyProtection="1">
      <alignment horizontal="center" vertical="center" wrapText="1"/>
    </xf>
    <xf numFmtId="0" fontId="6" fillId="15" borderId="7" xfId="73" applyFont="1" applyFill="1" applyBorder="1" applyAlignment="1" applyProtection="1">
      <alignment horizontal="center" vertical="center" wrapText="1"/>
    </xf>
    <xf numFmtId="0" fontId="6" fillId="15" borderId="7" xfId="73" applyFont="1" applyFill="1" applyBorder="1" applyAlignment="1" applyProtection="1">
      <alignment horizontal="center" vertical="center" wrapText="1"/>
      <protection locked="0"/>
    </xf>
    <xf numFmtId="0" fontId="6" fillId="15" borderId="33" xfId="73" applyFont="1" applyFill="1" applyBorder="1" applyAlignment="1" applyProtection="1">
      <alignment horizontal="center" vertical="center" wrapText="1"/>
      <protection locked="0"/>
    </xf>
    <xf numFmtId="0" fontId="6" fillId="15" borderId="102" xfId="73" applyFont="1" applyFill="1" applyBorder="1" applyAlignment="1" applyProtection="1">
      <alignment horizontal="center" vertical="center"/>
    </xf>
    <xf numFmtId="0" fontId="6" fillId="15" borderId="102" xfId="73" applyFont="1" applyFill="1" applyBorder="1" applyAlignment="1" applyProtection="1">
      <alignment horizontal="center" vertical="center" wrapText="1"/>
    </xf>
    <xf numFmtId="0" fontId="9" fillId="15" borderId="183" xfId="23" applyFont="1" applyFill="1" applyBorder="1" applyAlignment="1" applyProtection="1">
      <alignment horizontal="left" vertical="center"/>
      <protection locked="0"/>
    </xf>
    <xf numFmtId="0" fontId="9" fillId="15" borderId="484" xfId="23" applyFont="1" applyFill="1" applyBorder="1" applyAlignment="1" applyProtection="1">
      <alignment horizontal="left" vertical="center"/>
      <protection locked="0"/>
    </xf>
    <xf numFmtId="0" fontId="75" fillId="15" borderId="138" xfId="0" applyNumberFormat="1" applyFont="1" applyFill="1" applyBorder="1" applyAlignment="1" applyProtection="1">
      <alignment horizontal="center" vertical="center" wrapText="1"/>
      <protection locked="0"/>
    </xf>
    <xf numFmtId="0" fontId="75" fillId="15" borderId="115" xfId="0" applyNumberFormat="1" applyFont="1" applyFill="1" applyBorder="1" applyAlignment="1" applyProtection="1">
      <alignment horizontal="center" vertical="center" wrapText="1"/>
      <protection locked="0"/>
    </xf>
    <xf numFmtId="0" fontId="75" fillId="15" borderId="138" xfId="0" applyNumberFormat="1" applyFont="1" applyFill="1" applyBorder="1" applyAlignment="1" applyProtection="1">
      <alignment vertical="center" wrapText="1"/>
      <protection locked="0"/>
    </xf>
    <xf numFmtId="0" fontId="75" fillId="15" borderId="115" xfId="0" applyNumberFormat="1" applyFont="1" applyFill="1" applyBorder="1" applyAlignment="1" applyProtection="1">
      <alignment vertical="center" wrapText="1"/>
      <protection locked="0"/>
    </xf>
    <xf numFmtId="0" fontId="5" fillId="15" borderId="95" xfId="89" applyFont="1" applyFill="1" applyBorder="1" applyAlignment="1" applyProtection="1">
      <alignment horizontal="left" vertical="center" wrapText="1"/>
      <protection locked="0"/>
    </xf>
    <xf numFmtId="0" fontId="5" fillId="15" borderId="138" xfId="4" quotePrefix="1" applyFont="1" applyFill="1" applyBorder="1" applyAlignment="1">
      <alignment horizontal="left" vertical="top" wrapText="1"/>
    </xf>
    <xf numFmtId="0" fontId="5" fillId="15" borderId="69" xfId="4" quotePrefix="1" applyFont="1" applyFill="1" applyBorder="1" applyAlignment="1">
      <alignment horizontal="left" vertical="top" wrapText="1"/>
    </xf>
    <xf numFmtId="0" fontId="5" fillId="15" borderId="115" xfId="4" quotePrefix="1" applyFont="1" applyFill="1" applyBorder="1" applyAlignment="1">
      <alignment horizontal="left" vertical="top" wrapText="1"/>
    </xf>
    <xf numFmtId="0" fontId="27" fillId="15" borderId="45" xfId="0" applyFont="1" applyFill="1" applyBorder="1" applyAlignment="1" applyProtection="1">
      <alignment vertical="center" wrapText="1"/>
      <protection locked="0"/>
    </xf>
    <xf numFmtId="0" fontId="27" fillId="15" borderId="385" xfId="0" applyFont="1" applyFill="1" applyBorder="1" applyAlignment="1" applyProtection="1">
      <alignment vertical="center" wrapText="1"/>
      <protection locked="0"/>
    </xf>
    <xf numFmtId="0" fontId="27" fillId="15" borderId="45" xfId="0" applyFont="1" applyFill="1" applyBorder="1" applyAlignment="1" applyProtection="1">
      <alignment vertical="center"/>
      <protection locked="0"/>
    </xf>
    <xf numFmtId="221" fontId="64" fillId="15" borderId="95" xfId="0" applyNumberFormat="1" applyFont="1" applyFill="1" applyBorder="1" applyAlignment="1" applyProtection="1">
      <alignment horizontal="left"/>
      <protection locked="0"/>
    </xf>
    <xf numFmtId="221" fontId="64" fillId="15" borderId="483" xfId="0" applyNumberFormat="1" applyFont="1" applyFill="1" applyBorder="1" applyAlignment="1" applyProtection="1">
      <alignment horizontal="left"/>
      <protection locked="0"/>
    </xf>
    <xf numFmtId="0" fontId="64" fillId="15" borderId="0" xfId="0" applyFont="1" applyFill="1" applyBorder="1" applyAlignment="1" applyProtection="1">
      <alignment horizontal="left" vertical="top" wrapText="1"/>
      <protection locked="0"/>
    </xf>
    <xf numFmtId="0" fontId="64" fillId="15" borderId="73" xfId="0" applyFont="1" applyFill="1" applyBorder="1" applyAlignment="1" applyProtection="1">
      <alignment horizontal="left" vertical="top" wrapText="1"/>
      <protection locked="0"/>
    </xf>
    <xf numFmtId="0" fontId="64" fillId="15" borderId="0" xfId="0" applyNumberFormat="1" applyFont="1" applyFill="1" applyBorder="1" applyAlignment="1" applyProtection="1">
      <alignment horizontal="left"/>
      <protection locked="0"/>
    </xf>
    <xf numFmtId="0" fontId="64" fillId="15" borderId="73" xfId="0" applyNumberFormat="1" applyFont="1" applyFill="1" applyBorder="1" applyAlignment="1" applyProtection="1">
      <alignment horizontal="left"/>
      <protection locked="0"/>
    </xf>
    <xf numFmtId="216" fontId="64" fillId="15" borderId="0" xfId="0" applyNumberFormat="1" applyFont="1" applyFill="1" applyBorder="1" applyAlignment="1" applyProtection="1">
      <alignment horizontal="left"/>
      <protection locked="0"/>
    </xf>
    <xf numFmtId="216" fontId="64" fillId="15" borderId="73" xfId="0" applyNumberFormat="1" applyFont="1" applyFill="1" applyBorder="1" applyAlignment="1" applyProtection="1">
      <alignment horizontal="left"/>
      <protection locked="0"/>
    </xf>
    <xf numFmtId="0" fontId="64" fillId="15" borderId="457" xfId="0" applyNumberFormat="1" applyFont="1" applyFill="1" applyBorder="1" applyAlignment="1" applyProtection="1">
      <alignment horizontal="left" vertical="center"/>
      <protection locked="0"/>
    </xf>
    <xf numFmtId="0" fontId="64" fillId="15" borderId="454" xfId="0" applyNumberFormat="1" applyFont="1" applyFill="1" applyBorder="1" applyAlignment="1" applyProtection="1">
      <alignment horizontal="left" vertical="center"/>
      <protection locked="0"/>
    </xf>
    <xf numFmtId="0" fontId="64" fillId="15" borderId="138" xfId="0" applyNumberFormat="1" applyFont="1" applyFill="1" applyBorder="1" applyAlignment="1" applyProtection="1">
      <alignment horizontal="left" vertical="center" wrapText="1"/>
      <protection locked="0"/>
    </xf>
    <xf numFmtId="0" fontId="5" fillId="15" borderId="187" xfId="0" applyFont="1" applyFill="1" applyBorder="1" applyAlignment="1" applyProtection="1">
      <alignment vertical="center"/>
      <protection locked="0"/>
    </xf>
    <xf numFmtId="0" fontId="5" fillId="15" borderId="237" xfId="0" applyFont="1" applyFill="1" applyBorder="1" applyAlignment="1" applyProtection="1">
      <alignment vertical="center"/>
      <protection locked="0"/>
    </xf>
    <xf numFmtId="0" fontId="5" fillId="15" borderId="118" xfId="0" applyFont="1" applyFill="1" applyBorder="1" applyAlignment="1" applyProtection="1">
      <alignment vertical="center"/>
      <protection locked="0"/>
    </xf>
    <xf numFmtId="0" fontId="5" fillId="15" borderId="484" xfId="0" applyFont="1" applyFill="1" applyBorder="1" applyAlignment="1" applyProtection="1">
      <alignment vertical="center"/>
      <protection locked="0"/>
    </xf>
    <xf numFmtId="216" fontId="5" fillId="15" borderId="95" xfId="89" applyNumberFormat="1" applyFont="1" applyFill="1" applyBorder="1" applyAlignment="1" applyProtection="1">
      <alignment horizontal="left"/>
      <protection locked="0"/>
    </xf>
    <xf numFmtId="0" fontId="5" fillId="15" borderId="183" xfId="89" applyFont="1" applyFill="1" applyBorder="1" applyAlignment="1" applyProtection="1">
      <alignment vertical="center"/>
      <protection locked="0"/>
    </xf>
    <xf numFmtId="0" fontId="5" fillId="15" borderId="392" xfId="89" applyFont="1" applyFill="1" applyBorder="1" applyAlignment="1" applyProtection="1">
      <alignment vertical="center"/>
      <protection locked="0"/>
    </xf>
    <xf numFmtId="0" fontId="0" fillId="15" borderId="152" xfId="0" applyFill="1" applyBorder="1" applyAlignment="1">
      <alignment horizontal="left"/>
    </xf>
    <xf numFmtId="0" fontId="5" fillId="15" borderId="138" xfId="4" quotePrefix="1" applyFont="1" applyFill="1" applyBorder="1" applyAlignment="1">
      <alignment horizontal="left" wrapText="1"/>
    </xf>
    <xf numFmtId="0" fontId="5" fillId="15" borderId="69" xfId="4" quotePrefix="1" applyFont="1" applyFill="1" applyBorder="1" applyAlignment="1">
      <alignment horizontal="left" wrapText="1"/>
    </xf>
    <xf numFmtId="0" fontId="5" fillId="15" borderId="115" xfId="4" quotePrefix="1" applyFont="1" applyFill="1" applyBorder="1" applyAlignment="1">
      <alignment horizontal="left" wrapText="1"/>
    </xf>
    <xf numFmtId="0" fontId="5" fillId="15" borderId="45" xfId="89" applyFont="1" applyFill="1" applyBorder="1" applyAlignment="1" applyProtection="1">
      <alignment vertical="center"/>
      <protection locked="0"/>
    </xf>
    <xf numFmtId="0" fontId="5" fillId="15" borderId="385" xfId="89" applyFont="1" applyFill="1" applyBorder="1" applyAlignment="1" applyProtection="1">
      <alignment vertical="center"/>
      <protection locked="0"/>
    </xf>
    <xf numFmtId="0" fontId="5" fillId="15" borderId="0" xfId="89" applyFont="1" applyFill="1" applyBorder="1" applyAlignment="1" applyProtection="1">
      <alignment horizontal="left" vertical="center" wrapText="1"/>
      <protection locked="0"/>
    </xf>
    <xf numFmtId="221" fontId="5" fillId="15" borderId="95" xfId="89" applyNumberFormat="1" applyFont="1" applyFill="1" applyBorder="1" applyAlignment="1" applyProtection="1">
      <alignment horizontal="left"/>
      <protection locked="0"/>
    </xf>
    <xf numFmtId="0" fontId="5" fillId="15" borderId="237" xfId="89" applyFont="1" applyFill="1" applyBorder="1" applyAlignment="1" applyProtection="1">
      <alignment vertical="center"/>
      <protection locked="0"/>
    </xf>
    <xf numFmtId="0" fontId="5" fillId="15" borderId="118" xfId="89" applyFont="1" applyFill="1" applyBorder="1" applyAlignment="1" applyProtection="1">
      <alignment vertical="center"/>
      <protection locked="0"/>
    </xf>
    <xf numFmtId="0" fontId="5" fillId="15" borderId="194" xfId="89" applyFont="1" applyFill="1" applyBorder="1" applyAlignment="1" applyProtection="1">
      <alignment vertical="center"/>
      <protection locked="0"/>
    </xf>
    <xf numFmtId="0" fontId="5" fillId="15" borderId="121" xfId="89" applyFont="1" applyFill="1" applyBorder="1" applyAlignment="1" applyProtection="1">
      <alignment vertical="center"/>
      <protection locked="0"/>
    </xf>
    <xf numFmtId="0" fontId="0" fillId="0" borderId="152" xfId="0" applyBorder="1" applyAlignment="1">
      <alignment horizontal="left"/>
    </xf>
    <xf numFmtId="216" fontId="5" fillId="15" borderId="0" xfId="0" applyNumberFormat="1" applyFont="1" applyFill="1" applyBorder="1" applyAlignment="1" applyProtection="1">
      <alignment horizontal="left"/>
      <protection locked="0"/>
    </xf>
    <xf numFmtId="0" fontId="5" fillId="0" borderId="183" xfId="0" applyFont="1" applyFill="1" applyBorder="1" applyAlignment="1" applyProtection="1">
      <alignment horizontal="left"/>
      <protection locked="0"/>
    </xf>
    <xf numFmtId="0" fontId="5" fillId="0" borderId="392" xfId="0" applyFont="1" applyFill="1" applyBorder="1" applyAlignment="1" applyProtection="1">
      <alignment horizontal="left"/>
      <protection locked="0"/>
    </xf>
    <xf numFmtId="0" fontId="5" fillId="0" borderId="237" xfId="0" applyFont="1" applyFill="1" applyBorder="1" applyAlignment="1" applyProtection="1">
      <alignment horizontal="left"/>
      <protection locked="0"/>
    </xf>
    <xf numFmtId="0" fontId="5" fillId="0" borderId="118" xfId="0" applyFont="1" applyFill="1" applyBorder="1" applyAlignment="1" applyProtection="1">
      <alignment horizontal="left"/>
      <protection locked="0"/>
    </xf>
    <xf numFmtId="0" fontId="5" fillId="15" borderId="30" xfId="0" applyFont="1" applyFill="1" applyBorder="1" applyAlignment="1" applyProtection="1">
      <alignment vertical="center"/>
      <protection locked="0"/>
    </xf>
    <xf numFmtId="0" fontId="5" fillId="15" borderId="497" xfId="0" applyFont="1" applyFill="1" applyBorder="1" applyAlignment="1" applyProtection="1">
      <alignment vertical="center"/>
      <protection locked="0"/>
    </xf>
    <xf numFmtId="0" fontId="0" fillId="0" borderId="433" xfId="0" applyBorder="1" applyAlignment="1">
      <alignment horizontal="center"/>
    </xf>
    <xf numFmtId="0" fontId="0" fillId="0" borderId="441"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3" xfId="0" applyBorder="1" applyAlignment="1">
      <alignment horizontal="center" vertical="center" wrapText="1"/>
    </xf>
    <xf numFmtId="0" fontId="0" fillId="0" borderId="432" xfId="0" applyBorder="1" applyAlignment="1">
      <alignment horizontal="center" vertical="center" wrapText="1"/>
    </xf>
    <xf numFmtId="0" fontId="0" fillId="0" borderId="445" xfId="0" applyBorder="1" applyAlignment="1">
      <alignment horizontal="center" vertical="center" wrapText="1"/>
    </xf>
    <xf numFmtId="0" fontId="0" fillId="0" borderId="446" xfId="0" applyBorder="1" applyAlignment="1">
      <alignment horizontal="center" vertical="center" wrapText="1"/>
    </xf>
    <xf numFmtId="0" fontId="0" fillId="0" borderId="447" xfId="0" applyBorder="1" applyAlignment="1">
      <alignment horizontal="center" vertical="center" wrapText="1"/>
    </xf>
    <xf numFmtId="0" fontId="63" fillId="0" borderId="449"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2"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64" fillId="0" borderId="431" xfId="0" applyFont="1" applyBorder="1" applyAlignment="1">
      <alignment horizontal="justify" vertical="center" wrapText="1"/>
    </xf>
    <xf numFmtId="0" fontId="64" fillId="0" borderId="385" xfId="0" applyFont="1" applyBorder="1" applyAlignment="1">
      <alignment horizontal="justify" vertical="center" wrapText="1"/>
    </xf>
    <xf numFmtId="0" fontId="64" fillId="0" borderId="432" xfId="0" applyFont="1" applyBorder="1" applyAlignment="1">
      <alignment horizontal="justify" vertical="center" wrapText="1"/>
    </xf>
    <xf numFmtId="0" fontId="5" fillId="15" borderId="141" xfId="0" applyFont="1" applyFill="1" applyBorder="1" applyAlignment="1" applyProtection="1">
      <alignment vertical="center"/>
      <protection locked="0"/>
    </xf>
    <xf numFmtId="0" fontId="5" fillId="15" borderId="156" xfId="0" applyFont="1" applyFill="1" applyBorder="1" applyAlignment="1" applyProtection="1">
      <alignment vertical="center"/>
      <protection locked="0"/>
    </xf>
    <xf numFmtId="0" fontId="65" fillId="19" borderId="436" xfId="0" applyFont="1" applyFill="1" applyBorder="1" applyAlignment="1">
      <alignment horizontal="center" wrapText="1"/>
    </xf>
    <xf numFmtId="0" fontId="65" fillId="19" borderId="437" xfId="0" applyFont="1" applyFill="1" applyBorder="1" applyAlignment="1">
      <alignment horizontal="center" wrapText="1"/>
    </xf>
    <xf numFmtId="0" fontId="65" fillId="19" borderId="438" xfId="0" applyFont="1" applyFill="1" applyBorder="1" applyAlignment="1">
      <alignment horizontal="center" wrapText="1"/>
    </xf>
    <xf numFmtId="0" fontId="64" fillId="15" borderId="450" xfId="0" applyFont="1" applyFill="1" applyBorder="1" applyAlignment="1">
      <alignment horizontal="justify" vertical="center" wrapText="1"/>
    </xf>
    <xf numFmtId="0" fontId="64" fillId="15" borderId="434" xfId="0" applyFont="1" applyFill="1" applyBorder="1" applyAlignment="1">
      <alignment horizontal="justify" vertical="center" wrapText="1"/>
    </xf>
    <xf numFmtId="0" fontId="64" fillId="15" borderId="435" xfId="0" applyFont="1" applyFill="1" applyBorder="1" applyAlignment="1">
      <alignment horizontal="justify" vertical="center" wrapText="1"/>
    </xf>
    <xf numFmtId="0" fontId="5" fillId="2" borderId="430" xfId="4" applyFont="1" applyFill="1" applyBorder="1" applyAlignment="1">
      <alignment horizontal="left" wrapText="1"/>
    </xf>
    <xf numFmtId="0" fontId="48" fillId="0" borderId="409" xfId="0" applyFont="1" applyFill="1" applyBorder="1" applyAlignment="1">
      <alignment horizontal="left" vertical="center" wrapText="1"/>
    </xf>
    <xf numFmtId="0" fontId="48" fillId="0" borderId="385" xfId="0" applyFont="1" applyFill="1" applyBorder="1" applyAlignment="1">
      <alignment horizontal="left" vertical="center" wrapText="1"/>
    </xf>
    <xf numFmtId="0" fontId="48" fillId="0" borderId="410" xfId="0" applyFont="1" applyFill="1" applyBorder="1" applyAlignment="1">
      <alignment horizontal="left" vertical="center" wrapText="1"/>
    </xf>
    <xf numFmtId="0" fontId="54" fillId="0" borderId="409" xfId="0" applyFont="1" applyFill="1" applyBorder="1" applyAlignment="1">
      <alignment horizontal="left" vertical="center" wrapText="1"/>
    </xf>
    <xf numFmtId="0" fontId="54" fillId="0" borderId="385" xfId="0" applyFont="1" applyFill="1" applyBorder="1" applyAlignment="1">
      <alignment horizontal="left" vertical="center" wrapText="1"/>
    </xf>
    <xf numFmtId="0" fontId="54" fillId="0" borderId="410" xfId="0" applyFont="1" applyFill="1" applyBorder="1" applyAlignment="1">
      <alignment horizontal="left" vertical="center" wrapText="1"/>
    </xf>
    <xf numFmtId="0" fontId="48" fillId="15" borderId="411" xfId="0" applyFont="1" applyFill="1" applyBorder="1" applyAlignment="1">
      <alignment horizontal="left" vertical="center" wrapText="1"/>
    </xf>
    <xf numFmtId="0" fontId="48" fillId="15" borderId="388" xfId="0" applyFont="1" applyFill="1" applyBorder="1" applyAlignment="1">
      <alignment horizontal="left" vertical="center" wrapText="1"/>
    </xf>
    <xf numFmtId="0" fontId="48" fillId="15" borderId="412" xfId="0" applyFont="1" applyFill="1" applyBorder="1" applyAlignment="1">
      <alignment horizontal="left" vertical="center" wrapText="1"/>
    </xf>
    <xf numFmtId="0" fontId="48" fillId="0" borderId="409" xfId="0" applyFont="1" applyFill="1" applyBorder="1" applyAlignment="1">
      <alignment horizontal="left" wrapText="1"/>
    </xf>
    <xf numFmtId="0" fontId="48" fillId="0" borderId="385" xfId="0" applyFont="1" applyFill="1" applyBorder="1" applyAlignment="1">
      <alignment horizontal="left" wrapText="1"/>
    </xf>
    <xf numFmtId="0" fontId="48" fillId="0" borderId="410" xfId="0" applyFont="1" applyFill="1" applyBorder="1" applyAlignment="1">
      <alignment horizontal="left" wrapText="1"/>
    </xf>
    <xf numFmtId="0" fontId="48" fillId="0" borderId="411" xfId="0" applyFont="1" applyBorder="1" applyAlignment="1">
      <alignment horizontal="left"/>
    </xf>
    <xf numFmtId="0" fontId="48" fillId="0" borderId="388" xfId="0" applyFont="1" applyBorder="1" applyAlignment="1">
      <alignment horizontal="left"/>
    </xf>
    <xf numFmtId="0" fontId="48" fillId="0" borderId="412" xfId="0" applyFont="1" applyBorder="1" applyAlignment="1">
      <alignment horizontal="left"/>
    </xf>
    <xf numFmtId="0" fontId="64" fillId="0" borderId="413" xfId="0" applyFont="1" applyBorder="1" applyAlignment="1">
      <alignment horizontal="left"/>
    </xf>
    <xf numFmtId="0" fontId="64" fillId="0" borderId="414" xfId="0" applyFont="1" applyBorder="1" applyAlignment="1">
      <alignment horizontal="left"/>
    </xf>
    <xf numFmtId="0" fontId="64" fillId="0" borderId="415" xfId="0" applyFont="1" applyBorder="1" applyAlignment="1">
      <alignment horizontal="left"/>
    </xf>
    <xf numFmtId="0" fontId="10" fillId="18" borderId="406" xfId="0" applyFont="1" applyFill="1" applyBorder="1" applyAlignment="1">
      <alignment horizontal="center"/>
    </xf>
    <xf numFmtId="0" fontId="10" fillId="18" borderId="407" xfId="0" applyFont="1" applyFill="1" applyBorder="1" applyAlignment="1">
      <alignment horizontal="center"/>
    </xf>
    <xf numFmtId="0" fontId="10" fillId="18" borderId="408" xfId="0" applyFont="1" applyFill="1" applyBorder="1" applyAlignment="1">
      <alignment horizontal="center"/>
    </xf>
    <xf numFmtId="0" fontId="54" fillId="0" borderId="409" xfId="0" applyFont="1" applyBorder="1" applyAlignment="1">
      <alignment horizontal="center" vertical="center"/>
    </xf>
    <xf numFmtId="0" fontId="54" fillId="0" borderId="385" xfId="0" applyFont="1" applyBorder="1" applyAlignment="1">
      <alignment horizontal="center" vertical="center" wrapText="1"/>
    </xf>
    <xf numFmtId="0" fontId="6" fillId="0" borderId="385" xfId="0" applyFont="1" applyFill="1" applyBorder="1" applyAlignment="1">
      <alignment horizontal="center" wrapText="1"/>
    </xf>
    <xf numFmtId="0" fontId="6" fillId="0" borderId="410" xfId="0" applyFont="1" applyFill="1" applyBorder="1" applyAlignment="1">
      <alignment horizontal="center" wrapText="1"/>
    </xf>
    <xf numFmtId="0" fontId="54" fillId="0" borderId="411" xfId="0" applyFont="1" applyBorder="1" applyAlignment="1">
      <alignment horizontal="left"/>
    </xf>
    <xf numFmtId="0" fontId="54" fillId="0" borderId="388" xfId="0" applyFont="1" applyBorder="1" applyAlignment="1">
      <alignment horizontal="left"/>
    </xf>
    <xf numFmtId="0" fontId="54" fillId="0" borderId="412" xfId="0" applyFont="1" applyBorder="1" applyAlignment="1">
      <alignment horizontal="left"/>
    </xf>
    <xf numFmtId="0" fontId="48" fillId="0" borderId="409" xfId="0" applyFont="1" applyFill="1" applyBorder="1" applyAlignment="1">
      <alignment wrapText="1"/>
    </xf>
    <xf numFmtId="0" fontId="5" fillId="0" borderId="385" xfId="0" applyFont="1" applyBorder="1" applyAlignment="1">
      <alignment wrapText="1"/>
    </xf>
    <xf numFmtId="0" fontId="5" fillId="0" borderId="410" xfId="0" applyFont="1" applyBorder="1" applyAlignment="1">
      <alignment wrapText="1"/>
    </xf>
    <xf numFmtId="0" fontId="7" fillId="2" borderId="236" xfId="4" applyFont="1" applyFill="1" applyBorder="1" applyAlignment="1">
      <alignment horizontal="left" wrapText="1"/>
    </xf>
    <xf numFmtId="0" fontId="10" fillId="18" borderId="281" xfId="0" applyFont="1" applyFill="1" applyBorder="1" applyAlignment="1">
      <alignment horizontal="center"/>
    </xf>
    <xf numFmtId="0" fontId="10" fillId="18" borderId="188" xfId="0" applyFont="1" applyFill="1" applyBorder="1" applyAlignment="1">
      <alignment horizontal="center"/>
    </xf>
    <xf numFmtId="0" fontId="10" fillId="18" borderId="189" xfId="0" applyFont="1" applyFill="1" applyBorder="1" applyAlignment="1">
      <alignment horizontal="center"/>
    </xf>
    <xf numFmtId="0" fontId="6" fillId="0" borderId="178" xfId="0" applyFont="1" applyBorder="1" applyAlignment="1">
      <alignment horizontal="center"/>
    </xf>
    <xf numFmtId="0" fontId="6" fillId="0" borderId="115" xfId="0" applyFont="1" applyBorder="1" applyAlignment="1">
      <alignment horizontal="center"/>
    </xf>
    <xf numFmtId="0" fontId="6" fillId="0" borderId="138" xfId="0" applyFont="1" applyFill="1" applyBorder="1" applyAlignment="1">
      <alignment horizontal="center"/>
    </xf>
    <xf numFmtId="0" fontId="6" fillId="0" borderId="69" xfId="0" applyFont="1" applyFill="1" applyBorder="1" applyAlignment="1">
      <alignment horizontal="center"/>
    </xf>
    <xf numFmtId="0" fontId="6" fillId="0" borderId="234" xfId="0" applyFont="1" applyFill="1" applyBorder="1" applyAlignment="1">
      <alignment horizontal="center"/>
    </xf>
    <xf numFmtId="0" fontId="6" fillId="0" borderId="75" xfId="0" applyFont="1" applyBorder="1" applyAlignment="1">
      <alignment horizontal="center" wrapText="1"/>
    </xf>
    <xf numFmtId="0" fontId="6" fillId="0" borderId="195" xfId="0" applyFont="1" applyBorder="1" applyAlignment="1">
      <alignment horizontal="center" wrapText="1"/>
    </xf>
    <xf numFmtId="0" fontId="6" fillId="0" borderId="186" xfId="0" applyFont="1" applyBorder="1" applyAlignment="1">
      <alignment horizontal="center" wrapText="1"/>
    </xf>
    <xf numFmtId="0" fontId="6" fillId="0" borderId="79" xfId="0" applyFont="1" applyBorder="1" applyAlignment="1">
      <alignment horizontal="center" wrapText="1"/>
    </xf>
    <xf numFmtId="0" fontId="6" fillId="0" borderId="139" xfId="0" applyFont="1" applyBorder="1" applyAlignment="1">
      <alignment horizontal="center" wrapText="1"/>
    </xf>
    <xf numFmtId="0" fontId="6" fillId="0" borderId="152" xfId="0" applyFont="1" applyBorder="1" applyAlignment="1">
      <alignment horizontal="center" wrapText="1"/>
    </xf>
    <xf numFmtId="0" fontId="6" fillId="0" borderId="153" xfId="0" applyFont="1" applyBorder="1" applyAlignment="1">
      <alignment horizontal="center" wrapText="1"/>
    </xf>
    <xf numFmtId="0" fontId="6" fillId="0" borderId="161" xfId="0" applyFont="1" applyBorder="1" applyAlignment="1">
      <alignment horizontal="center" wrapText="1"/>
    </xf>
    <xf numFmtId="0" fontId="6" fillId="0" borderId="0" xfId="0" applyFont="1" applyBorder="1" applyAlignment="1">
      <alignment horizontal="center" wrapText="1"/>
    </xf>
    <xf numFmtId="0" fontId="6" fillId="0" borderId="73" xfId="0" applyFont="1" applyBorder="1" applyAlignment="1">
      <alignment horizontal="center" wrapText="1"/>
    </xf>
    <xf numFmtId="0" fontId="6" fillId="0" borderId="31" xfId="0" applyFont="1" applyBorder="1" applyAlignment="1">
      <alignment horizontal="center" wrapText="1"/>
    </xf>
    <xf numFmtId="0" fontId="6" fillId="0" borderId="182" xfId="0" applyFont="1" applyBorder="1" applyAlignment="1">
      <alignment horizontal="center" wrapText="1"/>
    </xf>
    <xf numFmtId="0" fontId="6" fillId="0" borderId="166" xfId="0" applyFont="1" applyBorder="1" applyAlignment="1">
      <alignment horizontal="center" wrapText="1"/>
    </xf>
    <xf numFmtId="0" fontId="6" fillId="0" borderId="38" xfId="0" applyFont="1" applyBorder="1" applyAlignment="1">
      <alignment horizontal="center" wrapText="1"/>
    </xf>
    <xf numFmtId="0" fontId="7" fillId="2" borderId="75" xfId="0" applyFont="1" applyFill="1" applyBorder="1" applyAlignment="1">
      <alignment horizontal="left"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7" fillId="2" borderId="0" xfId="0" applyFont="1" applyFill="1" applyBorder="1" applyAlignment="1">
      <alignment horizontal="left" wrapText="1"/>
    </xf>
    <xf numFmtId="0" fontId="7" fillId="2" borderId="76" xfId="0" applyFont="1" applyFill="1" applyBorder="1" applyAlignment="1">
      <alignment horizontal="left" wrapText="1"/>
    </xf>
    <xf numFmtId="0" fontId="7" fillId="2" borderId="188" xfId="4" applyFont="1" applyFill="1" applyBorder="1" applyAlignment="1">
      <alignment horizontal="left" wrapText="1"/>
    </xf>
    <xf numFmtId="0" fontId="7"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7" fillId="0" borderId="75" xfId="0" applyFont="1" applyBorder="1" applyAlignment="1">
      <alignment wrapText="1"/>
    </xf>
    <xf numFmtId="0" fontId="0" fillId="0" borderId="76" xfId="0" applyBorder="1" applyAlignment="1">
      <alignment wrapText="1"/>
    </xf>
    <xf numFmtId="0" fontId="10" fillId="18" borderId="281" xfId="0" applyFont="1" applyFill="1" applyBorder="1" applyAlignment="1">
      <alignment horizontal="center" wrapText="1"/>
    </xf>
    <xf numFmtId="0" fontId="6" fillId="0" borderId="237" xfId="0" applyFont="1" applyBorder="1" applyAlignment="1">
      <alignment horizontal="center" wrapText="1"/>
    </xf>
    <xf numFmtId="0" fontId="6" fillId="0" borderId="94" xfId="0" applyFont="1" applyBorder="1" applyAlignment="1">
      <alignment horizontal="center" wrapText="1"/>
    </xf>
    <xf numFmtId="0" fontId="6" fillId="0" borderId="316" xfId="0" applyFont="1" applyBorder="1" applyAlignment="1">
      <alignment horizontal="center" wrapText="1"/>
    </xf>
    <xf numFmtId="0" fontId="7" fillId="2" borderId="152" xfId="4" applyFont="1" applyFill="1" applyBorder="1" applyAlignment="1">
      <alignment horizontal="left" wrapText="1"/>
    </xf>
    <xf numFmtId="0" fontId="10" fillId="7" borderId="139" xfId="0" applyFont="1" applyFill="1" applyBorder="1" applyAlignment="1">
      <alignment horizontal="center"/>
    </xf>
    <xf numFmtId="0" fontId="10" fillId="7" borderId="152" xfId="0" applyFont="1" applyFill="1" applyBorder="1" applyAlignment="1">
      <alignment horizontal="center"/>
    </xf>
    <xf numFmtId="0" fontId="10" fillId="7" borderId="153" xfId="0" applyFont="1" applyFill="1" applyBorder="1" applyAlignment="1">
      <alignment horizontal="center"/>
    </xf>
    <xf numFmtId="0" fontId="6" fillId="0" borderId="183" xfId="0" applyFont="1" applyBorder="1" applyAlignment="1">
      <alignment horizontal="center" vertical="center"/>
    </xf>
    <xf numFmtId="0" fontId="6" fillId="0" borderId="42" xfId="0" applyFont="1" applyBorder="1" applyAlignment="1">
      <alignment horizontal="center" vertical="center"/>
    </xf>
    <xf numFmtId="0" fontId="6" fillId="0" borderId="11" xfId="0" applyFont="1" applyFill="1" applyBorder="1" applyAlignment="1">
      <alignment horizontal="center" vertical="center"/>
    </xf>
    <xf numFmtId="0" fontId="6" fillId="0" borderId="72" xfId="0" applyFont="1" applyFill="1" applyBorder="1" applyAlignment="1">
      <alignment horizontal="center" vertical="center"/>
    </xf>
    <xf numFmtId="0" fontId="6" fillId="0" borderId="30" xfId="0" applyFont="1" applyBorder="1" applyAlignment="1">
      <alignment horizontal="center" wrapText="1"/>
    </xf>
    <xf numFmtId="0" fontId="6" fillId="0" borderId="37" xfId="0" applyFont="1" applyBorder="1" applyAlignment="1">
      <alignment horizontal="center" wrapText="1"/>
    </xf>
    <xf numFmtId="0" fontId="6" fillId="0" borderId="153" xfId="0" applyFont="1" applyFill="1" applyBorder="1" applyAlignment="1">
      <alignment horizontal="center" wrapText="1"/>
    </xf>
    <xf numFmtId="0" fontId="6" fillId="0" borderId="293" xfId="0" applyFont="1" applyFill="1" applyBorder="1" applyAlignment="1">
      <alignment horizontal="center" wrapText="1"/>
    </xf>
    <xf numFmtId="0" fontId="0" fillId="0" borderId="75" xfId="0" applyBorder="1" applyAlignment="1">
      <alignment wrapText="1"/>
    </xf>
    <xf numFmtId="0" fontId="6" fillId="0" borderId="62" xfId="0" applyFont="1" applyBorder="1" applyAlignment="1">
      <alignment horizontal="center" wrapText="1"/>
    </xf>
    <xf numFmtId="0" fontId="6" fillId="0" borderId="63" xfId="0" applyFont="1" applyBorder="1" applyAlignment="1">
      <alignment horizontal="center" wrapText="1"/>
    </xf>
    <xf numFmtId="0" fontId="6" fillId="0" borderId="48" xfId="0" applyFont="1" applyBorder="1" applyAlignment="1">
      <alignment horizontal="center" wrapText="1"/>
    </xf>
    <xf numFmtId="0" fontId="6" fillId="0" borderId="71" xfId="0" applyFont="1" applyBorder="1" applyAlignment="1">
      <alignment horizontal="center" wrapText="1"/>
    </xf>
    <xf numFmtId="0" fontId="6" fillId="0" borderId="96" xfId="0" applyFont="1" applyBorder="1" applyAlignment="1">
      <alignment horizontal="center" wrapText="1"/>
    </xf>
    <xf numFmtId="0" fontId="6" fillId="0" borderId="157" xfId="0" applyFont="1" applyBorder="1" applyAlignment="1">
      <alignment horizontal="center" wrapText="1"/>
    </xf>
    <xf numFmtId="0" fontId="6" fillId="0" borderId="159" xfId="0" applyFont="1" applyBorder="1" applyAlignment="1">
      <alignment horizontal="center" wrapText="1"/>
    </xf>
    <xf numFmtId="0" fontId="10" fillId="7" borderId="281" xfId="0" applyFont="1" applyFill="1" applyBorder="1" applyAlignment="1">
      <alignment horizontal="center"/>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139" xfId="0" applyFont="1" applyBorder="1" applyAlignment="1">
      <alignment horizontal="center"/>
    </xf>
    <xf numFmtId="0" fontId="6" fillId="0" borderId="153" xfId="0" applyFont="1" applyBorder="1" applyAlignment="1">
      <alignment horizontal="center"/>
    </xf>
    <xf numFmtId="0" fontId="6" fillId="0" borderId="30" xfId="0" applyFont="1" applyBorder="1" applyAlignment="1">
      <alignment horizontal="center"/>
    </xf>
    <xf numFmtId="0" fontId="6" fillId="0" borderId="37" xfId="0" applyFont="1" applyBorder="1" applyAlignment="1">
      <alignment horizontal="center"/>
    </xf>
    <xf numFmtId="0" fontId="6" fillId="0" borderId="31" xfId="0" applyFont="1" applyFill="1" applyBorder="1" applyAlignment="1">
      <alignment horizontal="center"/>
    </xf>
    <xf numFmtId="0" fontId="6" fillId="0" borderId="292" xfId="0" applyFont="1" applyFill="1" applyBorder="1" applyAlignment="1">
      <alignment horizontal="center"/>
    </xf>
    <xf numFmtId="0" fontId="6" fillId="0" borderId="115" xfId="0" applyFont="1" applyFill="1" applyBorder="1" applyAlignment="1">
      <alignment horizontal="center"/>
    </xf>
    <xf numFmtId="0" fontId="6" fillId="0" borderId="234" xfId="0" applyFont="1" applyBorder="1" applyAlignment="1">
      <alignment horizontal="center" wrapText="1"/>
    </xf>
    <xf numFmtId="0" fontId="0" fillId="0" borderId="161" xfId="0" applyBorder="1" applyAlignment="1">
      <alignment horizontal="left" wrapText="1"/>
    </xf>
    <xf numFmtId="0" fontId="6" fillId="0" borderId="45" xfId="0" applyFont="1" applyBorder="1" applyAlignment="1">
      <alignment horizontal="center" vertical="center" wrapText="1"/>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10" fillId="7" borderId="237" xfId="0" applyFont="1" applyFill="1" applyBorder="1" applyAlignment="1">
      <alignment horizontal="center"/>
    </xf>
    <xf numFmtId="0" fontId="10" fillId="7" borderId="94" xfId="0" applyFont="1" applyFill="1" applyBorder="1" applyAlignment="1">
      <alignment horizontal="center"/>
    </xf>
    <xf numFmtId="0" fontId="0" fillId="0" borderId="11" xfId="0" applyBorder="1" applyAlignment="1">
      <alignment horizontal="center"/>
    </xf>
    <xf numFmtId="0" fontId="0" fillId="0" borderId="0" xfId="0" applyAlignment="1">
      <alignment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0" fillId="0" borderId="161" xfId="0" applyBorder="1" applyAlignment="1">
      <alignment horizontal="left"/>
    </xf>
    <xf numFmtId="0" fontId="0" fillId="0" borderId="0" xfId="0" applyBorder="1" applyAlignment="1">
      <alignment horizontal="left"/>
    </xf>
    <xf numFmtId="0" fontId="0" fillId="0" borderId="206" xfId="0" applyBorder="1" applyAlignment="1">
      <alignment horizontal="center"/>
    </xf>
    <xf numFmtId="0" fontId="0" fillId="0" borderId="42" xfId="0" applyBorder="1" applyAlignment="1">
      <alignment horizontal="center"/>
    </xf>
    <xf numFmtId="0" fontId="10" fillId="7" borderId="281" xfId="0" applyFont="1" applyFill="1" applyBorder="1" applyAlignment="1">
      <alignment horizontal="center" wrapText="1"/>
    </xf>
    <xf numFmtId="0" fontId="6" fillId="0" borderId="290" xfId="0" applyFont="1" applyBorder="1" applyAlignment="1">
      <alignment horizontal="center" wrapText="1"/>
    </xf>
    <xf numFmtId="0" fontId="6" fillId="0" borderId="138" xfId="0" applyFont="1" applyFill="1" applyBorder="1" applyAlignment="1">
      <alignment horizontal="center" wrapText="1"/>
    </xf>
    <xf numFmtId="0" fontId="6" fillId="0" borderId="69" xfId="0" applyFont="1" applyFill="1" applyBorder="1" applyAlignment="1">
      <alignment horizontal="center" wrapText="1"/>
    </xf>
    <xf numFmtId="0" fontId="6" fillId="0" borderId="234" xfId="0" applyFont="1" applyFill="1" applyBorder="1" applyAlignment="1">
      <alignment horizontal="center"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115" xfId="0" applyFont="1" applyBorder="1" applyAlignment="1">
      <alignment horizontal="center" wrapText="1"/>
    </xf>
    <xf numFmtId="0" fontId="6" fillId="0" borderId="11" xfId="0" applyFont="1" applyBorder="1" applyAlignment="1">
      <alignment horizontal="center" vertical="center" wrapText="1"/>
    </xf>
    <xf numFmtId="0" fontId="6" fillId="0" borderId="72" xfId="0" applyFont="1" applyBorder="1" applyAlignment="1">
      <alignment horizontal="center" vertical="center" wrapText="1"/>
    </xf>
    <xf numFmtId="0" fontId="7" fillId="0" borderId="75" xfId="0" applyFont="1" applyBorder="1" applyAlignment="1">
      <alignment horizontal="left" wrapText="1"/>
    </xf>
    <xf numFmtId="0" fontId="7" fillId="0" borderId="76" xfId="0" applyFont="1"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75" xfId="0" applyBorder="1" applyAlignment="1">
      <alignment horizontal="left" wrapText="1"/>
    </xf>
    <xf numFmtId="0" fontId="10" fillId="7" borderId="305" xfId="0" applyFont="1" applyFill="1" applyBorder="1" applyAlignment="1">
      <alignment horizontal="center" wrapText="1"/>
    </xf>
    <xf numFmtId="0" fontId="10" fillId="7" borderId="306" xfId="0" applyFont="1" applyFill="1" applyBorder="1" applyAlignment="1">
      <alignment horizontal="center" wrapText="1"/>
    </xf>
    <xf numFmtId="0" fontId="10" fillId="7" borderId="307" xfId="0" applyFont="1" applyFill="1" applyBorder="1" applyAlignment="1">
      <alignment horizontal="center" wrapText="1"/>
    </xf>
    <xf numFmtId="0" fontId="6" fillId="0" borderId="250" xfId="0" applyFont="1" applyBorder="1" applyAlignment="1">
      <alignment horizontal="center" vertical="center" wrapText="1"/>
    </xf>
    <xf numFmtId="0" fontId="6" fillId="0" borderId="196" xfId="0" applyFont="1" applyBorder="1" applyAlignment="1">
      <alignment horizontal="center" vertical="center" wrapText="1"/>
    </xf>
    <xf numFmtId="0" fontId="6" fillId="0" borderId="78" xfId="0" applyFont="1" applyBorder="1" applyAlignment="1">
      <alignment horizontal="center" vertical="center"/>
    </xf>
    <xf numFmtId="0" fontId="6" fillId="0" borderId="206" xfId="0" applyFont="1" applyBorder="1" applyAlignment="1">
      <alignment horizontal="center" vertical="center"/>
    </xf>
    <xf numFmtId="0" fontId="6" fillId="0" borderId="288" xfId="0" applyFont="1" applyBorder="1" applyAlignment="1">
      <alignment horizontal="center" vertical="center"/>
    </xf>
    <xf numFmtId="0" fontId="0" fillId="0" borderId="75" xfId="0" applyBorder="1" applyAlignment="1">
      <alignment horizontal="left"/>
    </xf>
    <xf numFmtId="0" fontId="0" fillId="0" borderId="76" xfId="0" applyBorder="1" applyAlignment="1">
      <alignment horizontal="left"/>
    </xf>
    <xf numFmtId="0" fontId="0" fillId="0" borderId="76" xfId="0" applyBorder="1" applyAlignment="1">
      <alignment horizontal="left" wrapText="1"/>
    </xf>
    <xf numFmtId="0" fontId="0" fillId="0" borderId="11" xfId="0" applyBorder="1" applyAlignment="1">
      <alignment horizontal="center" wrapText="1"/>
    </xf>
    <xf numFmtId="0" fontId="6" fillId="0" borderId="45" xfId="0" applyFont="1" applyBorder="1" applyAlignment="1">
      <alignment horizontal="center" vertical="center"/>
    </xf>
    <xf numFmtId="0" fontId="6" fillId="0" borderId="11" xfId="0" applyFont="1" applyBorder="1" applyAlignment="1">
      <alignment horizontal="center" vertical="center"/>
    </xf>
    <xf numFmtId="0" fontId="0" fillId="0" borderId="73" xfId="0" applyBorder="1" applyAlignment="1">
      <alignment horizontal="left"/>
    </xf>
    <xf numFmtId="0" fontId="6" fillId="0" borderId="113" xfId="0" applyFont="1" applyBorder="1" applyAlignment="1">
      <alignment horizontal="center" wrapText="1"/>
    </xf>
    <xf numFmtId="0" fontId="6" fillId="0" borderId="196" xfId="0" applyFont="1" applyBorder="1" applyAlignment="1">
      <alignment horizontal="center" wrapText="1"/>
    </xf>
    <xf numFmtId="0" fontId="7" fillId="0" borderId="77" xfId="0" applyFont="1" applyBorder="1" applyAlignment="1">
      <alignment horizontal="left"/>
    </xf>
    <xf numFmtId="0" fontId="7" fillId="0" borderId="59" xfId="0" applyFont="1" applyBorder="1" applyAlignment="1">
      <alignment horizontal="left"/>
    </xf>
    <xf numFmtId="0" fontId="7" fillId="0" borderId="60" xfId="0" applyFont="1" applyBorder="1" applyAlignment="1">
      <alignment horizontal="left"/>
    </xf>
    <xf numFmtId="0" fontId="6" fillId="0" borderId="290" xfId="0" applyFont="1" applyBorder="1" applyAlignment="1">
      <alignment horizontal="center"/>
    </xf>
    <xf numFmtId="0" fontId="6" fillId="0" borderId="139" xfId="0" applyFont="1" applyFill="1" applyBorder="1" applyAlignment="1">
      <alignment horizontal="center" wrapText="1"/>
    </xf>
    <xf numFmtId="0" fontId="6" fillId="0" borderId="152" xfId="0" applyFont="1" applyFill="1" applyBorder="1" applyAlignment="1">
      <alignment horizontal="center" wrapText="1"/>
    </xf>
    <xf numFmtId="0" fontId="6" fillId="0" borderId="182" xfId="0" applyFont="1" applyFill="1" applyBorder="1" applyAlignment="1">
      <alignment horizontal="center" wrapText="1"/>
    </xf>
    <xf numFmtId="0" fontId="6" fillId="0" borderId="57" xfId="0" applyFont="1" applyBorder="1" applyAlignment="1">
      <alignment horizontal="center" wrapText="1"/>
    </xf>
    <xf numFmtId="0" fontId="6" fillId="0" borderId="11" xfId="0" applyFont="1" applyBorder="1" applyAlignment="1">
      <alignment horizontal="center" wrapText="1"/>
    </xf>
    <xf numFmtId="0" fontId="6" fillId="0" borderId="58" xfId="0" applyFont="1" applyBorder="1" applyAlignment="1">
      <alignment horizontal="center" wrapText="1"/>
    </xf>
    <xf numFmtId="0" fontId="7" fillId="0" borderId="0" xfId="0" applyFont="1" applyBorder="1" applyAlignment="1">
      <alignment horizontal="left"/>
    </xf>
    <xf numFmtId="0" fontId="7" fillId="0" borderId="76" xfId="0" applyFont="1" applyBorder="1" applyAlignment="1">
      <alignment horizontal="left"/>
    </xf>
    <xf numFmtId="0" fontId="7"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10" fillId="7" borderId="145" xfId="0" applyFont="1" applyFill="1" applyBorder="1" applyAlignment="1">
      <alignment horizontal="center" wrapText="1"/>
    </xf>
    <xf numFmtId="0" fontId="10" fillId="7" borderId="0" xfId="0" applyFont="1" applyFill="1" applyBorder="1" applyAlignment="1">
      <alignment horizontal="center" wrapText="1"/>
    </xf>
    <xf numFmtId="0" fontId="10" fillId="7" borderId="146" xfId="0" applyFont="1" applyFill="1" applyBorder="1" applyAlignment="1">
      <alignment horizontal="center" wrapText="1"/>
    </xf>
    <xf numFmtId="0" fontId="7" fillId="0" borderId="210" xfId="0" applyFont="1" applyBorder="1" applyAlignment="1">
      <alignment horizontal="left" wrapText="1"/>
    </xf>
    <xf numFmtId="0" fontId="7" fillId="0" borderId="31" xfId="0" applyFont="1" applyBorder="1" applyAlignment="1">
      <alignment horizontal="left" wrapText="1"/>
    </xf>
    <xf numFmtId="0" fontId="7" fillId="0" borderId="276" xfId="0" applyFont="1" applyBorder="1" applyAlignment="1">
      <alignment horizontal="left" wrapText="1"/>
    </xf>
    <xf numFmtId="0" fontId="7" fillId="0" borderId="145" xfId="0" applyFont="1" applyBorder="1" applyAlignment="1">
      <alignment horizontal="left" wrapText="1"/>
    </xf>
    <xf numFmtId="0" fontId="7" fillId="0" borderId="146" xfId="0" applyFont="1" applyBorder="1" applyAlignment="1">
      <alignment horizontal="left" wrapText="1"/>
    </xf>
    <xf numFmtId="0" fontId="6" fillId="0" borderId="95" xfId="0" applyFont="1" applyBorder="1" applyAlignment="1">
      <alignment horizontal="center" wrapText="1"/>
    </xf>
    <xf numFmtId="0" fontId="0" fillId="0" borderId="77" xfId="0" applyBorder="1" applyAlignment="1">
      <alignment wrapText="1"/>
    </xf>
    <xf numFmtId="0" fontId="0" fillId="0" borderId="60" xfId="0" applyBorder="1" applyAlignment="1">
      <alignment wrapText="1"/>
    </xf>
    <xf numFmtId="0" fontId="6" fillId="0" borderId="75" xfId="0" applyFont="1" applyFill="1" applyBorder="1" applyAlignment="1">
      <alignment horizontal="left"/>
    </xf>
    <xf numFmtId="0" fontId="6" fillId="0" borderId="0" xfId="0" applyFont="1" applyFill="1" applyBorder="1" applyAlignment="1">
      <alignment horizontal="left"/>
    </xf>
    <xf numFmtId="0" fontId="6" fillId="0" borderId="76" xfId="0" applyFont="1" applyFill="1" applyBorder="1" applyAlignment="1">
      <alignment horizontal="left"/>
    </xf>
    <xf numFmtId="0" fontId="6" fillId="0" borderId="75" xfId="0" applyFont="1" applyFill="1" applyBorder="1" applyAlignment="1">
      <alignment horizontal="left" wrapText="1"/>
    </xf>
    <xf numFmtId="0" fontId="0" fillId="0" borderId="0" xfId="0" applyAlignment="1">
      <alignment horizontal="left" wrapText="1"/>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7" fillId="0" borderId="75" xfId="0" applyFont="1" applyFill="1" applyBorder="1" applyAlignment="1">
      <alignment horizontal="left" wrapText="1"/>
    </xf>
    <xf numFmtId="0" fontId="7" fillId="0" borderId="0" xfId="0" applyFont="1" applyAlignment="1">
      <alignment horizontal="left" wrapText="1"/>
    </xf>
    <xf numFmtId="0" fontId="10" fillId="7" borderId="274" xfId="0" applyFont="1" applyFill="1" applyBorder="1" applyAlignment="1">
      <alignment horizontal="center" wrapText="1"/>
    </xf>
    <xf numFmtId="0" fontId="10" fillId="7" borderId="236" xfId="0" applyFont="1" applyFill="1" applyBorder="1" applyAlignment="1">
      <alignment horizontal="center" wrapText="1"/>
    </xf>
    <xf numFmtId="0" fontId="10" fillId="7" borderId="275" xfId="0" applyFont="1" applyFill="1" applyBorder="1" applyAlignment="1">
      <alignment horizontal="center" wrapText="1"/>
    </xf>
    <xf numFmtId="0" fontId="0" fillId="0" borderId="315" xfId="0" applyBorder="1" applyAlignment="1">
      <alignment horizontal="center" wrapText="1"/>
    </xf>
    <xf numFmtId="0" fontId="0" fillId="0" borderId="37" xfId="0" applyBorder="1" applyAlignment="1">
      <alignment horizontal="center" wrapText="1"/>
    </xf>
    <xf numFmtId="0" fontId="10" fillId="7" borderId="139" xfId="0" applyFont="1" applyFill="1" applyBorder="1" applyAlignment="1">
      <alignment horizontal="center" wrapText="1"/>
    </xf>
    <xf numFmtId="0" fontId="10" fillId="7" borderId="152" xfId="0" applyFont="1" applyFill="1" applyBorder="1" applyAlignment="1">
      <alignment horizontal="center" wrapText="1"/>
    </xf>
    <xf numFmtId="0" fontId="10" fillId="7" borderId="153" xfId="0" applyFont="1" applyFill="1" applyBorder="1" applyAlignment="1">
      <alignment horizontal="center" wrapText="1"/>
    </xf>
    <xf numFmtId="0" fontId="7"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7" fillId="0" borderId="77" xfId="0" applyFont="1"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6" fillId="0" borderId="114" xfId="0" applyFont="1" applyBorder="1" applyAlignment="1">
      <alignment horizontal="center" wrapText="1"/>
    </xf>
    <xf numFmtId="0" fontId="6" fillId="0" borderId="197" xfId="0" applyFont="1" applyBorder="1" applyAlignment="1">
      <alignment horizontal="center" wrapText="1"/>
    </xf>
    <xf numFmtId="0" fontId="6" fillId="0" borderId="291" xfId="0" applyFont="1" applyBorder="1" applyAlignment="1">
      <alignment horizontal="center"/>
    </xf>
    <xf numFmtId="0" fontId="6" fillId="0" borderId="53" xfId="0" applyFont="1" applyBorder="1" applyAlignment="1">
      <alignment horizontal="center" wrapText="1"/>
    </xf>
    <xf numFmtId="0" fontId="6" fillId="0" borderId="158" xfId="0" applyFont="1" applyBorder="1" applyAlignment="1">
      <alignment horizontal="center" wrapText="1"/>
    </xf>
    <xf numFmtId="0" fontId="6" fillId="0" borderId="315" xfId="0" applyFont="1" applyBorder="1" applyAlignment="1">
      <alignment horizontal="center" wrapText="1"/>
    </xf>
    <xf numFmtId="0" fontId="6" fillId="0" borderId="314" xfId="0" applyFont="1" applyBorder="1" applyAlignment="1">
      <alignment horizontal="center" wrapText="1"/>
    </xf>
    <xf numFmtId="0" fontId="6" fillId="0" borderId="65" xfId="0" applyFont="1" applyBorder="1" applyAlignment="1">
      <alignment horizontal="center" wrapText="1"/>
    </xf>
    <xf numFmtId="0" fontId="6" fillId="0" borderId="206" xfId="0" applyFont="1" applyBorder="1" applyAlignment="1">
      <alignment horizontal="center" vertical="center" wrapText="1"/>
    </xf>
    <xf numFmtId="0" fontId="6" fillId="0" borderId="288" xfId="0" applyFont="1" applyBorder="1" applyAlignment="1">
      <alignment horizontal="center" vertical="center" wrapText="1"/>
    </xf>
    <xf numFmtId="0" fontId="6" fillId="0" borderId="241" xfId="0" applyFont="1" applyBorder="1" applyAlignment="1">
      <alignment horizontal="center" vertical="center" wrapText="1"/>
    </xf>
    <xf numFmtId="0" fontId="0" fillId="0" borderId="73" xfId="0" applyBorder="1" applyAlignment="1">
      <alignment horizontal="left"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6" fillId="0" borderId="295" xfId="0" applyFont="1" applyBorder="1" applyAlignment="1">
      <alignment horizontal="center" vertical="center"/>
    </xf>
    <xf numFmtId="0" fontId="6" fillId="0" borderId="58" xfId="0" applyFont="1" applyFill="1" applyBorder="1" applyAlignment="1">
      <alignment horizontal="center" vertical="center"/>
    </xf>
    <xf numFmtId="0" fontId="6" fillId="0" borderId="57" xfId="0" applyFont="1" applyBorder="1" applyAlignment="1">
      <alignment horizontal="center" vertical="center" wrapText="1"/>
    </xf>
    <xf numFmtId="0" fontId="0" fillId="0" borderId="77" xfId="0" applyBorder="1" applyAlignment="1">
      <alignment horizontal="left" wrapText="1"/>
    </xf>
    <xf numFmtId="0" fontId="6" fillId="0" borderId="78" xfId="0" applyFont="1" applyFill="1" applyBorder="1" applyAlignment="1">
      <alignment horizontal="center" vertical="center"/>
    </xf>
    <xf numFmtId="0" fontId="10" fillId="7" borderId="61" xfId="0" applyFont="1" applyFill="1" applyBorder="1" applyAlignment="1">
      <alignment horizontal="center"/>
    </xf>
    <xf numFmtId="0" fontId="10" fillId="7" borderId="48" xfId="0" applyFont="1" applyFill="1" applyBorder="1" applyAlignment="1">
      <alignment horizontal="center"/>
    </xf>
    <xf numFmtId="0" fontId="10" fillId="7" borderId="71" xfId="0" applyFont="1" applyFill="1" applyBorder="1" applyAlignment="1">
      <alignment horizontal="center"/>
    </xf>
    <xf numFmtId="0" fontId="0" fillId="0" borderId="45" xfId="0" applyBorder="1" applyAlignment="1">
      <alignment horizontal="left" wrapText="1"/>
    </xf>
    <xf numFmtId="0" fontId="0" fillId="0" borderId="11" xfId="0" applyBorder="1" applyAlignment="1">
      <alignment horizontal="left" wrapText="1"/>
    </xf>
    <xf numFmtId="0" fontId="6" fillId="0" borderId="75" xfId="0" applyFont="1" applyBorder="1" applyAlignment="1">
      <alignment horizontal="left" wrapText="1"/>
    </xf>
    <xf numFmtId="0" fontId="6" fillId="0" borderId="0" xfId="0" applyFont="1" applyBorder="1" applyAlignment="1">
      <alignment horizontal="left" wrapText="1"/>
    </xf>
    <xf numFmtId="0" fontId="6" fillId="0" borderId="76" xfId="0" applyFont="1" applyBorder="1" applyAlignment="1">
      <alignment horizontal="left" wrapText="1"/>
    </xf>
    <xf numFmtId="0" fontId="7" fillId="0" borderId="59" xfId="0" applyFont="1" applyBorder="1" applyAlignment="1">
      <alignment horizontal="left" wrapText="1"/>
    </xf>
    <xf numFmtId="0" fontId="7" fillId="0" borderId="188" xfId="4" applyFont="1" applyBorder="1" applyAlignment="1">
      <alignment horizontal="left"/>
    </xf>
    <xf numFmtId="0" fontId="6" fillId="2" borderId="182" xfId="0" applyFont="1" applyFill="1" applyBorder="1" applyAlignment="1">
      <alignment horizontal="center" wrapText="1"/>
    </xf>
    <xf numFmtId="0" fontId="6" fillId="2" borderId="294" xfId="0" applyFont="1" applyFill="1" applyBorder="1" applyAlignment="1">
      <alignment horizontal="center" wrapText="1"/>
    </xf>
    <xf numFmtId="0" fontId="7" fillId="0" borderId="76" xfId="0" applyFont="1" applyBorder="1" applyAlignment="1">
      <alignment wrapText="1"/>
    </xf>
    <xf numFmtId="0" fontId="6" fillId="0" borderId="178" xfId="0" applyFont="1" applyBorder="1" applyAlignment="1">
      <alignment horizontal="center" vertical="center"/>
    </xf>
    <xf numFmtId="0" fontId="6" fillId="0" borderId="115" xfId="0" applyFont="1" applyBorder="1" applyAlignment="1">
      <alignment horizontal="center" vertical="center"/>
    </xf>
    <xf numFmtId="0" fontId="6" fillId="0" borderId="113" xfId="0" applyFont="1" applyBorder="1" applyAlignment="1">
      <alignment horizontal="center" vertic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0" fontId="10" fillId="7" borderId="281" xfId="1" applyFont="1" applyFill="1" applyBorder="1" applyAlignment="1">
      <alignment horizontal="center"/>
    </xf>
    <xf numFmtId="0" fontId="10" fillId="7" borderId="188" xfId="1" applyFont="1" applyFill="1" applyBorder="1" applyAlignment="1">
      <alignment horizontal="center"/>
    </xf>
    <xf numFmtId="0" fontId="10" fillId="7" borderId="189" xfId="1" applyFont="1" applyFill="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0" fillId="0" borderId="181" xfId="1" applyFont="1" applyBorder="1" applyAlignment="1">
      <alignment horizontal="center" vertical="center" wrapText="1"/>
    </xf>
    <xf numFmtId="0" fontId="6"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6" fillId="0" borderId="138" xfId="1" applyFont="1" applyFill="1" applyBorder="1" applyAlignment="1">
      <alignment horizontal="center" vertical="center" wrapText="1"/>
    </xf>
    <xf numFmtId="0" fontId="6" fillId="0" borderId="115" xfId="1" applyFont="1" applyFill="1" applyBorder="1" applyAlignment="1">
      <alignment horizontal="center" vertical="center"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32" fillId="0" borderId="138"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6" fillId="0" borderId="141" xfId="0" applyFont="1" applyBorder="1" applyAlignment="1">
      <alignment horizontal="center" wrapText="1"/>
    </xf>
    <xf numFmtId="0" fontId="6" fillId="0" borderId="118" xfId="0" applyFont="1" applyBorder="1" applyAlignment="1">
      <alignment horizontal="center" wrapText="1"/>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10" fillId="6" borderId="311" xfId="1" applyFont="1" applyFill="1" applyBorder="1" applyAlignment="1">
      <alignment horizontal="center"/>
    </xf>
    <xf numFmtId="0" fontId="10" fillId="6" borderId="312" xfId="1" applyFont="1" applyFill="1" applyBorder="1" applyAlignment="1">
      <alignment horizontal="center"/>
    </xf>
    <xf numFmtId="0" fontId="10" fillId="7" borderId="305" xfId="1" applyFont="1" applyFill="1" applyBorder="1" applyAlignment="1">
      <alignment horizontal="center"/>
    </xf>
    <xf numFmtId="0" fontId="10" fillId="7" borderId="306" xfId="1" applyFont="1" applyFill="1" applyBorder="1" applyAlignment="1">
      <alignment horizontal="center"/>
    </xf>
    <xf numFmtId="0" fontId="10" fillId="7" borderId="307" xfId="1" applyFont="1" applyFill="1" applyBorder="1" applyAlignment="1">
      <alignment horizontal="center"/>
    </xf>
    <xf numFmtId="0" fontId="6" fillId="0" borderId="295" xfId="1" applyFont="1" applyBorder="1" applyAlignment="1">
      <alignment horizontal="center"/>
    </xf>
    <xf numFmtId="0" fontId="6" fillId="0" borderId="42" xfId="1" applyFont="1" applyBorder="1" applyAlignment="1">
      <alignment horizontal="center"/>
    </xf>
    <xf numFmtId="0" fontId="6" fillId="0" borderId="78" xfId="1" applyFont="1" applyFill="1" applyBorder="1" applyAlignment="1">
      <alignment horizontal="center"/>
    </xf>
    <xf numFmtId="0" fontId="6" fillId="0" borderId="206" xfId="1" applyFont="1" applyFill="1" applyBorder="1" applyAlignment="1">
      <alignment horizontal="center"/>
    </xf>
    <xf numFmtId="0" fontId="6" fillId="0" borderId="42" xfId="1" applyFont="1" applyFill="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7" fillId="0" borderId="303" xfId="4" applyFont="1" applyBorder="1" applyAlignment="1"/>
    <xf numFmtId="0" fontId="7" fillId="0" borderId="304" xfId="4" applyFont="1" applyBorder="1" applyAlignment="1"/>
    <xf numFmtId="0" fontId="10" fillId="6" borderId="305" xfId="4" applyFont="1" applyFill="1" applyBorder="1" applyAlignment="1">
      <alignment horizontal="center"/>
    </xf>
    <xf numFmtId="0" fontId="10" fillId="6" borderId="306" xfId="4" applyFont="1" applyFill="1" applyBorder="1" applyAlignment="1">
      <alignment horizontal="center"/>
    </xf>
    <xf numFmtId="0" fontId="10" fillId="6" borderId="307" xfId="4" applyFont="1" applyFill="1" applyBorder="1" applyAlignment="1">
      <alignment horizontal="center"/>
    </xf>
    <xf numFmtId="0" fontId="6" fillId="0" borderId="78" xfId="1" applyFont="1" applyBorder="1" applyAlignment="1">
      <alignment horizontal="center"/>
    </xf>
    <xf numFmtId="0" fontId="6" fillId="0" borderId="206" xfId="1" applyFont="1" applyBorder="1" applyAlignment="1">
      <alignment horizontal="center"/>
    </xf>
    <xf numFmtId="0" fontId="6" fillId="0" borderId="288" xfId="1" applyFont="1" applyBorder="1" applyAlignment="1">
      <alignment horizontal="center"/>
    </xf>
    <xf numFmtId="0" fontId="6" fillId="0" borderId="78" xfId="4" applyFont="1" applyFill="1" applyBorder="1" applyAlignment="1">
      <alignment horizontal="center" wrapText="1"/>
    </xf>
    <xf numFmtId="0" fontId="6" fillId="0" borderId="206" xfId="4" applyFont="1" applyFill="1" applyBorder="1" applyAlignment="1">
      <alignment horizontal="center" wrapText="1"/>
    </xf>
    <xf numFmtId="0" fontId="6"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6"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6" fillId="0" borderId="293" xfId="0" applyFont="1" applyBorder="1" applyAlignment="1">
      <alignment horizontal="center" wrapText="1"/>
    </xf>
    <xf numFmtId="0" fontId="6" fillId="0" borderId="313" xfId="0" applyFont="1" applyFill="1" applyBorder="1" applyAlignment="1">
      <alignment horizontal="center"/>
    </xf>
    <xf numFmtId="0" fontId="27" fillId="0" borderId="77" xfId="1" applyFont="1" applyBorder="1" applyAlignment="1">
      <alignment horizontal="left" vertical="center" wrapText="1"/>
    </xf>
    <xf numFmtId="0" fontId="27" fillId="0" borderId="59" xfId="0" applyFont="1" applyBorder="1" applyAlignment="1">
      <alignment horizontal="left"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6" fillId="0" borderId="7" xfId="0" applyFont="1" applyBorder="1" applyAlignment="1">
      <alignment horizontal="center" wrapText="1"/>
    </xf>
    <xf numFmtId="0" fontId="6" fillId="0" borderId="181" xfId="0" applyFont="1" applyBorder="1" applyAlignment="1">
      <alignment horizontal="center" wrapText="1"/>
    </xf>
    <xf numFmtId="0" fontId="6" fillId="0" borderId="199" xfId="0" applyFont="1" applyBorder="1" applyAlignment="1">
      <alignment horizontal="center" wrapText="1"/>
    </xf>
    <xf numFmtId="0" fontId="6" fillId="0" borderId="296" xfId="0" applyFont="1" applyBorder="1" applyAlignment="1">
      <alignment horizontal="center" wrapText="1"/>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10" fillId="7" borderId="314" xfId="0" applyFont="1" applyFill="1" applyBorder="1" applyAlignment="1">
      <alignment horizontal="center"/>
    </xf>
    <xf numFmtId="0" fontId="6" fillId="0" borderId="45" xfId="0" applyFont="1" applyBorder="1" applyAlignment="1">
      <alignment horizontal="center"/>
    </xf>
    <xf numFmtId="0" fontId="6" fillId="0" borderId="11" xfId="0" applyFont="1" applyBorder="1" applyAlignment="1">
      <alignment horizontal="center"/>
    </xf>
    <xf numFmtId="0" fontId="6" fillId="0" borderId="11" xfId="0" applyFont="1" applyFill="1" applyBorder="1" applyAlignment="1">
      <alignment horizontal="center"/>
    </xf>
    <xf numFmtId="0" fontId="6"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6" fillId="0" borderId="201" xfId="0" applyFont="1" applyBorder="1" applyAlignment="1">
      <alignment horizontal="center" vertical="center" wrapText="1"/>
    </xf>
    <xf numFmtId="0" fontId="6" fillId="0" borderId="159" xfId="0" applyFont="1" applyBorder="1" applyAlignment="1">
      <alignment horizontal="center" vertical="center" wrapText="1"/>
    </xf>
    <xf numFmtId="0" fontId="6" fillId="0" borderId="42" xfId="0" applyFont="1" applyFill="1" applyBorder="1" applyAlignment="1">
      <alignment horizontal="center" vertical="center"/>
    </xf>
    <xf numFmtId="0" fontId="6" fillId="0" borderId="206" xfId="0" applyFont="1" applyFill="1" applyBorder="1" applyAlignment="1">
      <alignment horizontal="center" vertical="center"/>
    </xf>
    <xf numFmtId="0" fontId="6" fillId="0" borderId="288" xfId="0" applyFont="1" applyFill="1" applyBorder="1" applyAlignment="1">
      <alignment horizontal="center" vertical="center"/>
    </xf>
    <xf numFmtId="0" fontId="10" fillId="7" borderId="188" xfId="0" applyFont="1" applyFill="1" applyBorder="1" applyAlignment="1">
      <alignment horizontal="center" wrapText="1"/>
    </xf>
    <xf numFmtId="0" fontId="10" fillId="7" borderId="189" xfId="0" applyFont="1" applyFill="1" applyBorder="1" applyAlignment="1">
      <alignment horizontal="center" wrapText="1"/>
    </xf>
    <xf numFmtId="0" fontId="6" fillId="0" borderId="287" xfId="0" applyFont="1" applyBorder="1" applyAlignment="1">
      <alignment horizontal="center" vertical="center" wrapText="1"/>
    </xf>
    <xf numFmtId="0" fontId="6" fillId="0" borderId="195" xfId="0" applyFont="1" applyBorder="1" applyAlignment="1">
      <alignment horizontal="center" vertical="center" wrapText="1"/>
    </xf>
    <xf numFmtId="0" fontId="10" fillId="7" borderId="75" xfId="0" applyFont="1" applyFill="1" applyBorder="1" applyAlignment="1">
      <alignment horizontal="center" wrapText="1"/>
    </xf>
    <xf numFmtId="0" fontId="0" fillId="0" borderId="59" xfId="0" applyBorder="1" applyAlignment="1">
      <alignment wrapText="1"/>
    </xf>
    <xf numFmtId="0" fontId="0" fillId="0" borderId="188" xfId="0" applyBorder="1" applyAlignment="1">
      <alignment horizontal="left"/>
    </xf>
    <xf numFmtId="0" fontId="6" fillId="0" borderId="57" xfId="0" applyFont="1" applyFill="1" applyBorder="1" applyAlignment="1">
      <alignment horizontal="center"/>
    </xf>
    <xf numFmtId="0" fontId="6" fillId="0" borderId="250" xfId="0" applyFont="1" applyFill="1" applyBorder="1" applyAlignment="1">
      <alignment horizontal="center"/>
    </xf>
    <xf numFmtId="0" fontId="6" fillId="0" borderId="58" xfId="0" applyFont="1" applyFill="1" applyBorder="1" applyAlignment="1">
      <alignment horizontal="center"/>
    </xf>
    <xf numFmtId="0" fontId="7" fillId="0" borderId="290" xfId="0" applyFont="1" applyBorder="1" applyAlignment="1">
      <alignment horizontal="left" wrapText="1"/>
    </xf>
    <xf numFmtId="0" fontId="7" fillId="0" borderId="152" xfId="0" applyFont="1" applyBorder="1" applyAlignment="1">
      <alignment horizontal="left" wrapText="1"/>
    </xf>
    <xf numFmtId="0" fontId="7" fillId="0" borderId="77" xfId="0" applyFont="1" applyBorder="1" applyAlignment="1">
      <alignment wrapText="1"/>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7" fillId="0" borderId="76" xfId="0" applyFont="1" applyFill="1" applyBorder="1" applyAlignment="1">
      <alignment horizontal="left"/>
    </xf>
    <xf numFmtId="0" fontId="6" fillId="0" borderId="75" xfId="0" applyFont="1" applyBorder="1" applyAlignment="1">
      <alignment horizontal="left" vertical="center"/>
    </xf>
    <xf numFmtId="0" fontId="7" fillId="0" borderId="60" xfId="0" applyFont="1" applyBorder="1" applyAlignment="1">
      <alignment horizontal="left" wrapText="1"/>
    </xf>
    <xf numFmtId="0" fontId="6" fillId="0" borderId="75" xfId="0" applyFont="1" applyBorder="1" applyAlignment="1">
      <alignment horizontal="left"/>
    </xf>
    <xf numFmtId="0" fontId="6" fillId="0" borderId="248" xfId="0" applyFont="1" applyBorder="1" applyAlignment="1">
      <alignment horizontal="center" wrapText="1"/>
    </xf>
    <xf numFmtId="0" fontId="6" fillId="0" borderId="78" xfId="0" applyFont="1" applyBorder="1" applyAlignment="1">
      <alignment horizontal="center" wrapText="1"/>
    </xf>
    <xf numFmtId="0" fontId="6" fillId="0" borderId="42" xfId="0" applyFont="1" applyBorder="1" applyAlignment="1">
      <alignment horizontal="center" wrapText="1"/>
    </xf>
    <xf numFmtId="0" fontId="6" fillId="0" borderId="294" xfId="0" applyFont="1" applyBorder="1" applyAlignment="1">
      <alignment horizont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7" fillId="0" borderId="76" xfId="0" applyFont="1" applyBorder="1" applyAlignment="1">
      <alignment horizontal="center" wrapText="1"/>
    </xf>
    <xf numFmtId="0" fontId="5" fillId="0" borderId="0" xfId="0" applyFont="1" applyBorder="1" applyAlignment="1">
      <alignment horizontal="left" wrapText="1"/>
    </xf>
    <xf numFmtId="0" fontId="6" fillId="2" borderId="78" xfId="0" applyFont="1" applyFill="1" applyBorder="1" applyAlignment="1">
      <alignment horizontal="center" wrapText="1"/>
    </xf>
    <xf numFmtId="0" fontId="6" fillId="2" borderId="206" xfId="0" applyFont="1" applyFill="1" applyBorder="1" applyAlignment="1">
      <alignment horizontal="center" wrapText="1"/>
    </xf>
    <xf numFmtId="0" fontId="6" fillId="2" borderId="288" xfId="0" applyFont="1" applyFill="1" applyBorder="1" applyAlignment="1">
      <alignment horizontal="center" wrapText="1"/>
    </xf>
    <xf numFmtId="0" fontId="0" fillId="0" borderId="145" xfId="0" applyBorder="1" applyAlignment="1">
      <alignment wrapText="1"/>
    </xf>
    <xf numFmtId="0" fontId="0" fillId="0" borderId="146" xfId="0" applyBorder="1" applyAlignment="1">
      <alignment wrapText="1"/>
    </xf>
    <xf numFmtId="0" fontId="0" fillId="0" borderId="145" xfId="0" applyBorder="1" applyAlignment="1">
      <alignment horizontal="left" wrapText="1"/>
    </xf>
    <xf numFmtId="0" fontId="0" fillId="0" borderId="146" xfId="0" applyBorder="1" applyAlignment="1">
      <alignment horizontal="left" wrapText="1"/>
    </xf>
    <xf numFmtId="0" fontId="7"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6" fillId="2" borderId="11" xfId="0" applyFont="1" applyFill="1" applyBorder="1" applyAlignment="1">
      <alignment horizontal="center" wrapText="1"/>
    </xf>
    <xf numFmtId="0" fontId="10" fillId="7" borderId="277" xfId="0" applyFont="1" applyFill="1" applyBorder="1" applyAlignment="1">
      <alignment horizontal="center"/>
    </xf>
    <xf numFmtId="0" fontId="10" fillId="7" borderId="278" xfId="0" applyFont="1" applyFill="1" applyBorder="1" applyAlignment="1">
      <alignment horizontal="center"/>
    </xf>
    <xf numFmtId="0" fontId="10" fillId="7" borderId="279" xfId="0" applyFont="1" applyFill="1" applyBorder="1" applyAlignment="1">
      <alignment horizontal="center"/>
    </xf>
    <xf numFmtId="0" fontId="10" fillId="7" borderId="280" xfId="0" applyFont="1" applyFill="1" applyBorder="1" applyAlignment="1">
      <alignment horizontal="center"/>
    </xf>
    <xf numFmtId="0" fontId="6" fillId="2" borderId="166" xfId="0" applyFont="1" applyFill="1" applyBorder="1" applyAlignment="1">
      <alignment horizontal="center" wrapText="1"/>
    </xf>
    <xf numFmtId="0" fontId="6" fillId="2" borderId="56" xfId="0" applyFont="1" applyFill="1" applyBorder="1" applyAlignment="1">
      <alignment horizontal="center" wrapText="1"/>
    </xf>
    <xf numFmtId="0" fontId="6" fillId="2" borderId="38" xfId="0" applyFont="1" applyFill="1" applyBorder="1" applyAlignment="1">
      <alignment horizontal="center" wrapText="1"/>
    </xf>
    <xf numFmtId="0" fontId="6" fillId="0" borderId="190" xfId="0" applyFont="1" applyBorder="1" applyAlignment="1">
      <alignment horizontal="center" wrapText="1"/>
    </xf>
    <xf numFmtId="0" fontId="6" fillId="0" borderId="240" xfId="0" applyFont="1" applyBorder="1" applyAlignment="1">
      <alignment horizontal="center"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32" fillId="0" borderId="285" xfId="0" applyFont="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6" fillId="0" borderId="56" xfId="0" applyFont="1" applyBorder="1" applyAlignment="1">
      <alignment horizontal="center" wrapText="1"/>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7" fillId="0" borderId="132" xfId="0" applyFont="1" applyBorder="1" applyAlignment="1">
      <alignment horizontal="left" wrapText="1"/>
    </xf>
    <xf numFmtId="0" fontId="7" fillId="0" borderId="133" xfId="0" applyFont="1" applyBorder="1" applyAlignment="1">
      <alignment horizontal="left" wrapText="1"/>
    </xf>
    <xf numFmtId="0" fontId="7" fillId="0" borderId="134" xfId="0" applyFont="1" applyBorder="1" applyAlignment="1">
      <alignment horizontal="left" wrapText="1"/>
    </xf>
    <xf numFmtId="0" fontId="10" fillId="18" borderId="282" xfId="0" applyFont="1" applyFill="1" applyBorder="1" applyAlignment="1">
      <alignment horizontal="center"/>
    </xf>
    <xf numFmtId="0" fontId="10" fillId="18" borderId="283" xfId="0" applyFont="1" applyFill="1" applyBorder="1" applyAlignment="1">
      <alignment horizontal="center"/>
    </xf>
    <xf numFmtId="0" fontId="10"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6"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6"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10" fillId="7" borderId="277" xfId="0" applyFont="1" applyFill="1" applyBorder="1" applyAlignment="1">
      <alignment horizontal="center" wrapText="1"/>
    </xf>
    <xf numFmtId="0" fontId="5" fillId="2" borderId="236" xfId="4" applyFont="1" applyFill="1" applyBorder="1" applyAlignment="1">
      <alignment horizontal="left" wrapText="1"/>
    </xf>
    <xf numFmtId="49" fontId="9" fillId="0" borderId="61" xfId="73" applyNumberFormat="1" applyFont="1" applyFill="1" applyBorder="1" applyAlignment="1" applyProtection="1">
      <alignment horizontal="left" vertical="top" wrapText="1"/>
      <protection locked="0"/>
    </xf>
    <xf numFmtId="49" fontId="9" fillId="0" borderId="18" xfId="73" applyNumberFormat="1" applyFont="1" applyFill="1" applyBorder="1" applyAlignment="1" applyProtection="1">
      <alignment horizontal="left" vertical="top" wrapText="1"/>
      <protection locked="0"/>
    </xf>
    <xf numFmtId="49" fontId="9" fillId="0" borderId="45" xfId="73" applyNumberFormat="1" applyFont="1" applyFill="1" applyBorder="1" applyAlignment="1" applyProtection="1">
      <alignment horizontal="left" vertical="top" wrapText="1"/>
      <protection locked="0"/>
    </xf>
    <xf numFmtId="49" fontId="9" fillId="0" borderId="385" xfId="73" applyNumberFormat="1" applyFont="1" applyFill="1" applyBorder="1" applyAlignment="1" applyProtection="1">
      <alignment horizontal="left" vertical="top" wrapText="1"/>
      <protection locked="0"/>
    </xf>
    <xf numFmtId="49" fontId="9" fillId="0" borderId="46" xfId="73" applyNumberFormat="1" applyFont="1" applyFill="1" applyBorder="1" applyAlignment="1" applyProtection="1">
      <alignment horizontal="left" vertical="top" wrapText="1"/>
      <protection locked="0"/>
    </xf>
    <xf numFmtId="49" fontId="9" fillId="0" borderId="20" xfId="73" applyNumberFormat="1" applyFont="1" applyFill="1" applyBorder="1" applyAlignment="1" applyProtection="1">
      <alignment horizontal="left" vertical="top" wrapText="1"/>
      <protection locked="0"/>
    </xf>
    <xf numFmtId="0" fontId="64" fillId="15" borderId="0" xfId="0" applyFont="1" applyFill="1" applyBorder="1" applyAlignment="1" applyProtection="1">
      <alignment horizontal="center" vertical="top" wrapText="1"/>
    </xf>
    <xf numFmtId="0" fontId="64" fillId="15" borderId="73" xfId="0" applyFont="1" applyFill="1" applyBorder="1" applyAlignment="1" applyProtection="1">
      <alignment horizontal="center" vertical="top" wrapText="1"/>
    </xf>
    <xf numFmtId="0" fontId="64" fillId="15" borderId="138" xfId="0" applyFont="1" applyFill="1" applyBorder="1" applyAlignment="1" applyProtection="1">
      <alignment horizontal="left" vertical="top" wrapText="1"/>
      <protection locked="0"/>
    </xf>
    <xf numFmtId="0" fontId="64" fillId="15" borderId="69" xfId="0" applyFont="1" applyFill="1" applyBorder="1" applyAlignment="1" applyProtection="1">
      <alignment horizontal="left" vertical="top" wrapText="1"/>
      <protection locked="0"/>
    </xf>
    <xf numFmtId="0" fontId="64" fillId="15" borderId="115" xfId="0" applyFont="1" applyFill="1" applyBorder="1" applyAlignment="1" applyProtection="1">
      <alignment horizontal="left" vertical="top" wrapText="1"/>
      <protection locked="0"/>
    </xf>
    <xf numFmtId="0" fontId="64" fillId="15" borderId="95" xfId="0" applyNumberFormat="1" applyFont="1" applyFill="1" applyBorder="1" applyAlignment="1" applyProtection="1">
      <alignment horizontal="left"/>
      <protection locked="0"/>
    </xf>
    <xf numFmtId="0" fontId="64" fillId="15" borderId="483" xfId="0" applyNumberFormat="1" applyFont="1" applyFill="1" applyBorder="1" applyAlignment="1" applyProtection="1">
      <alignment horizontal="left"/>
      <protection locked="0"/>
    </xf>
    <xf numFmtId="0" fontId="64" fillId="15" borderId="115" xfId="0" applyNumberFormat="1" applyFont="1" applyFill="1" applyBorder="1" applyAlignment="1" applyProtection="1">
      <alignment horizontal="left" vertical="center" wrapText="1"/>
      <protection locked="0"/>
    </xf>
    <xf numFmtId="0" fontId="64" fillId="15" borderId="237" xfId="0" applyNumberFormat="1" applyFont="1" applyFill="1" applyBorder="1" applyAlignment="1" applyProtection="1">
      <alignment horizontal="left" vertical="center"/>
      <protection locked="0"/>
    </xf>
    <xf numFmtId="0" fontId="64" fillId="15" borderId="314" xfId="0" applyNumberFormat="1" applyFont="1" applyFill="1" applyBorder="1" applyAlignment="1" applyProtection="1">
      <alignment horizontal="left" vertical="center"/>
      <protection locked="0"/>
    </xf>
    <xf numFmtId="0" fontId="64" fillId="15" borderId="102" xfId="0" applyNumberFormat="1" applyFont="1" applyFill="1" applyBorder="1" applyAlignment="1" applyProtection="1">
      <alignment horizontal="center" vertical="center"/>
      <protection locked="0"/>
    </xf>
    <xf numFmtId="0" fontId="64" fillId="15" borderId="456" xfId="0" applyNumberFormat="1" applyFont="1" applyFill="1" applyBorder="1" applyAlignment="1" applyProtection="1">
      <alignment horizontal="left" vertical="center"/>
      <protection locked="0"/>
    </xf>
    <xf numFmtId="0" fontId="64" fillId="15" borderId="102" xfId="0" applyNumberFormat="1" applyFont="1" applyFill="1" applyBorder="1" applyAlignment="1" applyProtection="1">
      <alignment horizontal="center" vertical="center" wrapText="1"/>
      <protection locked="0"/>
    </xf>
    <xf numFmtId="0" fontId="64" fillId="15" borderId="454" xfId="0" applyNumberFormat="1" applyFont="1" applyFill="1" applyBorder="1" applyAlignment="1" applyProtection="1">
      <alignment horizontal="center" vertical="center"/>
      <protection locked="0"/>
    </xf>
    <xf numFmtId="0" fontId="64" fillId="15" borderId="27" xfId="0" applyNumberFormat="1" applyFont="1" applyFill="1" applyBorder="1" applyAlignment="1" applyProtection="1">
      <alignment horizontal="left" vertical="center"/>
      <protection locked="0"/>
    </xf>
    <xf numFmtId="0" fontId="64" fillId="15" borderId="28" xfId="0" applyNumberFormat="1" applyFont="1" applyFill="1" applyBorder="1" applyAlignment="1" applyProtection="1">
      <alignment horizontal="left" vertical="center"/>
      <protection locked="0"/>
    </xf>
    <xf numFmtId="216" fontId="5" fillId="15" borderId="95" xfId="91" applyNumberFormat="1" applyFont="1" applyFill="1" applyBorder="1" applyAlignment="1" applyProtection="1">
      <alignment horizontal="left"/>
      <protection locked="0"/>
    </xf>
    <xf numFmtId="0" fontId="5" fillId="15" borderId="183" xfId="91" applyFont="1" applyFill="1" applyBorder="1" applyAlignment="1" applyProtection="1">
      <alignment vertical="center" wrapText="1"/>
      <protection locked="0"/>
    </xf>
    <xf numFmtId="0" fontId="5" fillId="15" borderId="484" xfId="91" applyFont="1" applyFill="1" applyBorder="1" applyAlignment="1" applyProtection="1">
      <alignment vertical="center" wrapText="1"/>
      <protection locked="0"/>
    </xf>
    <xf numFmtId="0" fontId="5" fillId="15" borderId="237" xfId="91" applyFont="1" applyFill="1" applyBorder="1" applyAlignment="1" applyProtection="1">
      <alignment vertical="center"/>
      <protection locked="0"/>
    </xf>
    <xf numFmtId="0" fontId="5" fillId="15" borderId="118" xfId="91" applyFont="1" applyFill="1" applyBorder="1" applyAlignment="1" applyProtection="1">
      <alignment vertical="center"/>
      <protection locked="0"/>
    </xf>
    <xf numFmtId="0" fontId="5" fillId="15" borderId="484" xfId="91" applyFont="1" applyFill="1" applyBorder="1" applyAlignment="1" applyProtection="1">
      <alignment vertical="center"/>
      <protection locked="0"/>
    </xf>
    <xf numFmtId="0" fontId="5" fillId="15" borderId="183" xfId="91" applyFont="1" applyFill="1" applyBorder="1" applyAlignment="1" applyProtection="1">
      <alignment vertical="center"/>
      <protection locked="0"/>
    </xf>
    <xf numFmtId="0" fontId="5" fillId="15" borderId="138" xfId="91" applyFont="1" applyFill="1" applyBorder="1" applyAlignment="1" applyProtection="1">
      <alignment vertical="center"/>
      <protection locked="0"/>
    </xf>
    <xf numFmtId="0" fontId="5" fillId="15" borderId="187" xfId="91" applyFont="1" applyFill="1" applyBorder="1" applyAlignment="1" applyProtection="1">
      <alignment vertical="center"/>
      <protection locked="0"/>
    </xf>
    <xf numFmtId="0" fontId="5" fillId="15" borderId="46" xfId="91" applyFont="1" applyFill="1" applyBorder="1" applyAlignment="1" applyProtection="1">
      <alignment vertical="center"/>
      <protection locked="0"/>
    </xf>
    <xf numFmtId="0" fontId="5" fillId="15" borderId="20" xfId="91" applyFont="1" applyFill="1" applyBorder="1" applyAlignment="1" applyProtection="1">
      <alignment vertical="center"/>
      <protection locked="0"/>
    </xf>
    <xf numFmtId="0" fontId="5" fillId="15" borderId="45" xfId="91" applyFont="1" applyFill="1" applyBorder="1" applyAlignment="1" applyProtection="1">
      <alignment vertical="center"/>
      <protection locked="0"/>
    </xf>
    <xf numFmtId="0" fontId="5" fillId="15" borderId="385" xfId="91" applyFont="1" applyFill="1" applyBorder="1" applyAlignment="1" applyProtection="1">
      <alignment vertical="center"/>
      <protection locked="0"/>
    </xf>
    <xf numFmtId="0" fontId="5" fillId="15" borderId="237" xfId="0" applyNumberFormat="1" applyFont="1" applyFill="1" applyBorder="1" applyAlignment="1" applyProtection="1">
      <alignment horizontal="left" vertical="center"/>
      <protection locked="0"/>
    </xf>
    <xf numFmtId="0" fontId="77" fillId="15" borderId="314" xfId="0" applyNumberFormat="1" applyFont="1" applyFill="1" applyBorder="1" applyAlignment="1" applyProtection="1">
      <alignment horizontal="left" vertical="center"/>
      <protection locked="0"/>
    </xf>
    <xf numFmtId="0" fontId="64" fillId="15" borderId="454" xfId="0" applyNumberFormat="1" applyFont="1" applyFill="1" applyBorder="1" applyAlignment="1" applyProtection="1">
      <alignment horizontal="center" vertical="center" wrapText="1"/>
      <protection locked="0"/>
    </xf>
    <xf numFmtId="0" fontId="64" fillId="15" borderId="31" xfId="0" applyNumberFormat="1" applyFont="1" applyFill="1" applyBorder="1" applyAlignment="1" applyProtection="1">
      <alignment horizontal="left" wrapText="1"/>
      <protection locked="0"/>
    </xf>
    <xf numFmtId="0" fontId="64" fillId="15" borderId="37" xfId="0" applyNumberFormat="1" applyFont="1" applyFill="1" applyBorder="1" applyAlignment="1" applyProtection="1">
      <alignment horizontal="left" wrapText="1"/>
      <protection locked="0"/>
    </xf>
    <xf numFmtId="0" fontId="63" fillId="15" borderId="0" xfId="0" applyFont="1" applyFill="1" applyBorder="1" applyAlignment="1" applyProtection="1">
      <alignment horizontal="left" vertical="center"/>
      <protection locked="0"/>
    </xf>
    <xf numFmtId="0" fontId="63" fillId="15" borderId="73" xfId="0" applyFont="1" applyFill="1" applyBorder="1" applyAlignment="1" applyProtection="1">
      <alignment horizontal="left" vertical="center"/>
      <protection locked="0"/>
    </xf>
    <xf numFmtId="0" fontId="64" fillId="15" borderId="0" xfId="0" applyNumberFormat="1" applyFont="1" applyFill="1" applyBorder="1" applyAlignment="1" applyProtection="1">
      <alignment horizontal="left" wrapText="1"/>
      <protection locked="0"/>
    </xf>
    <xf numFmtId="0" fontId="64" fillId="15" borderId="73" xfId="0" applyNumberFormat="1" applyFont="1" applyFill="1" applyBorder="1" applyAlignment="1" applyProtection="1">
      <alignment horizontal="left" wrapText="1"/>
      <protection locked="0"/>
    </xf>
    <xf numFmtId="0" fontId="64" fillId="15" borderId="0" xfId="0" applyNumberFormat="1" applyFont="1" applyFill="1" applyBorder="1" applyAlignment="1" applyProtection="1">
      <alignment horizontal="left" vertical="top" wrapText="1"/>
      <protection locked="0"/>
    </xf>
    <xf numFmtId="0" fontId="64" fillId="15" borderId="73" xfId="0" applyNumberFormat="1" applyFont="1" applyFill="1" applyBorder="1" applyAlignment="1" applyProtection="1">
      <alignment horizontal="left" vertical="top" wrapText="1"/>
      <protection locked="0"/>
    </xf>
    <xf numFmtId="0" fontId="64" fillId="15" borderId="45" xfId="0" applyNumberFormat="1" applyFont="1" applyFill="1" applyBorder="1" applyAlignment="1" applyProtection="1">
      <alignment horizontal="left" vertical="center"/>
      <protection locked="0"/>
    </xf>
    <xf numFmtId="0" fontId="64" fillId="15" borderId="385" xfId="0" applyNumberFormat="1" applyFont="1" applyFill="1" applyBorder="1" applyAlignment="1" applyProtection="1">
      <alignment horizontal="left" vertical="center"/>
      <protection locked="0"/>
    </xf>
    <xf numFmtId="0" fontId="6" fillId="2" borderId="7" xfId="73" applyFont="1" applyFill="1" applyBorder="1" applyAlignment="1" applyProtection="1">
      <alignment horizontal="center" vertical="center" wrapText="1"/>
    </xf>
    <xf numFmtId="0" fontId="6" fillId="2" borderId="181" xfId="73" applyFont="1" applyFill="1" applyBorder="1" applyAlignment="1" applyProtection="1">
      <alignment horizontal="center" vertical="center" wrapText="1"/>
    </xf>
    <xf numFmtId="0" fontId="5" fillId="2" borderId="161" xfId="0" applyFont="1" applyFill="1" applyBorder="1" applyAlignment="1" applyProtection="1">
      <alignment horizontal="left" vertical="center"/>
    </xf>
    <xf numFmtId="0" fontId="0" fillId="0" borderId="0" xfId="0" applyBorder="1"/>
    <xf numFmtId="185" fontId="6" fillId="2" borderId="7" xfId="10" applyNumberFormat="1" applyFont="1" applyFill="1" applyBorder="1" applyAlignment="1" applyProtection="1">
      <alignment horizontal="center" vertical="center" wrapText="1"/>
    </xf>
    <xf numFmtId="185" fontId="6" fillId="2" borderId="181" xfId="10" applyNumberFormat="1" applyFont="1" applyFill="1" applyBorder="1" applyAlignment="1" applyProtection="1">
      <alignment horizontal="center" vertical="center" wrapText="1"/>
    </xf>
    <xf numFmtId="0" fontId="5" fillId="2" borderId="30" xfId="0" applyFont="1" applyFill="1" applyBorder="1" applyAlignment="1" applyProtection="1">
      <alignment horizontal="left" vertical="center"/>
    </xf>
    <xf numFmtId="0" fontId="5" fillId="2" borderId="31" xfId="0" applyFont="1" applyFill="1" applyBorder="1" applyAlignment="1" applyProtection="1">
      <alignment horizontal="left" vertical="center"/>
    </xf>
    <xf numFmtId="0" fontId="0" fillId="0" borderId="31" xfId="0" applyBorder="1"/>
    <xf numFmtId="0" fontId="104" fillId="49" borderId="139" xfId="0" applyFont="1" applyFill="1" applyBorder="1" applyAlignment="1" applyProtection="1">
      <alignment horizontal="left" vertical="center"/>
      <protection locked="0"/>
    </xf>
    <xf numFmtId="0" fontId="104" fillId="49" borderId="152" xfId="0" applyFont="1" applyFill="1" applyBorder="1" applyAlignment="1" applyProtection="1">
      <alignment horizontal="left" vertical="center"/>
      <protection locked="0"/>
    </xf>
    <xf numFmtId="0" fontId="104" fillId="49" borderId="153" xfId="0" applyFont="1" applyFill="1" applyBorder="1" applyAlignment="1" applyProtection="1">
      <alignment horizontal="left" vertical="center"/>
      <protection locked="0"/>
    </xf>
    <xf numFmtId="0" fontId="51" fillId="2" borderId="95" xfId="26" applyFont="1" applyFill="1" applyBorder="1" applyAlignment="1">
      <alignment horizontal="left"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161" xfId="26" applyFont="1" applyFill="1" applyBorder="1" applyAlignment="1">
      <alignment horizontal="left" vertical="center" wrapText="1"/>
    </xf>
    <xf numFmtId="0" fontId="5" fillId="2" borderId="73" xfId="26" applyFont="1" applyFill="1" applyBorder="1" applyAlignment="1">
      <alignment horizontal="left" vertical="center" wrapText="1"/>
    </xf>
    <xf numFmtId="0" fontId="5" fillId="2" borderId="138" xfId="26" applyFont="1" applyFill="1" applyBorder="1" applyAlignment="1">
      <alignment horizontal="left" vertical="top" wrapText="1"/>
    </xf>
    <xf numFmtId="0" fontId="5" fillId="2" borderId="69" xfId="26" applyFont="1" applyFill="1" applyBorder="1" applyAlignment="1">
      <alignment horizontal="left" vertical="top" wrapText="1"/>
    </xf>
    <xf numFmtId="0" fontId="5" fillId="2" borderId="115" xfId="26" applyFont="1" applyFill="1" applyBorder="1" applyAlignment="1">
      <alignment horizontal="left" vertical="top"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69" xfId="26" applyFont="1" applyFill="1" applyBorder="1" applyAlignment="1">
      <alignment horizontal="left" wrapText="1"/>
    </xf>
    <xf numFmtId="0" fontId="6" fillId="2" borderId="139" xfId="73" applyFont="1" applyFill="1" applyBorder="1" applyAlignment="1" applyProtection="1">
      <alignment horizontal="center" vertical="center" wrapText="1"/>
    </xf>
    <xf numFmtId="0" fontId="6" fillId="2" borderId="153" xfId="73" applyFont="1" applyFill="1" applyBorder="1" applyAlignment="1" applyProtection="1">
      <alignment horizontal="center" vertical="center" wrapText="1"/>
    </xf>
    <xf numFmtId="0" fontId="6" fillId="2" borderId="161" xfId="73" applyFont="1" applyFill="1" applyBorder="1" applyAlignment="1" applyProtection="1">
      <alignment horizontal="center" vertical="center" wrapText="1"/>
    </xf>
    <xf numFmtId="0" fontId="6" fillId="2" borderId="73" xfId="73" applyFont="1" applyFill="1" applyBorder="1" applyAlignment="1" applyProtection="1">
      <alignment horizontal="center" vertical="center" wrapText="1"/>
    </xf>
    <xf numFmtId="0" fontId="0" fillId="0" borderId="161" xfId="0" applyBorder="1"/>
    <xf numFmtId="0" fontId="6" fillId="2" borderId="33" xfId="73" applyFont="1" applyFill="1" applyBorder="1" applyAlignment="1" applyProtection="1">
      <alignment horizontal="center" vertical="center" wrapText="1"/>
    </xf>
    <xf numFmtId="0" fontId="6" fillId="2" borderId="138" xfId="73" applyFont="1" applyFill="1" applyBorder="1" applyAlignment="1" applyProtection="1">
      <alignment horizontal="center" vertical="center"/>
    </xf>
    <xf numFmtId="0" fontId="6" fillId="2" borderId="69" xfId="73" applyFont="1" applyFill="1" applyBorder="1" applyAlignment="1" applyProtection="1">
      <alignment horizontal="center" vertical="center"/>
    </xf>
    <xf numFmtId="0" fontId="6" fillId="2" borderId="115" xfId="73" applyFont="1" applyFill="1" applyBorder="1" applyAlignment="1" applyProtection="1">
      <alignment horizontal="center" vertical="center"/>
    </xf>
    <xf numFmtId="0" fontId="6" fillId="2" borderId="138" xfId="73" applyFont="1" applyFill="1" applyBorder="1" applyAlignment="1" applyProtection="1">
      <alignment horizontal="center" vertical="center" wrapText="1"/>
    </xf>
    <xf numFmtId="0" fontId="6" fillId="2" borderId="69" xfId="73" applyFont="1" applyFill="1" applyBorder="1" applyAlignment="1" applyProtection="1">
      <alignment horizontal="center" vertical="center" wrapText="1"/>
    </xf>
    <xf numFmtId="0" fontId="6" fillId="2" borderId="115" xfId="73" applyFont="1" applyFill="1" applyBorder="1" applyAlignment="1" applyProtection="1">
      <alignment horizontal="center" vertical="center" wrapText="1"/>
    </xf>
    <xf numFmtId="0" fontId="64" fillId="15" borderId="61" xfId="0" applyNumberFormat="1" applyFont="1" applyFill="1" applyBorder="1" applyAlignment="1" applyProtection="1">
      <alignment horizontal="center" vertical="justify" wrapText="1"/>
      <protection locked="0"/>
    </xf>
    <xf numFmtId="0" fontId="64" fillId="15" borderId="18" xfId="0" applyNumberFormat="1" applyFont="1" applyFill="1" applyBorder="1" applyAlignment="1" applyProtection="1">
      <alignment horizontal="center" vertical="justify" wrapText="1"/>
      <protection locked="0"/>
    </xf>
    <xf numFmtId="0" fontId="48" fillId="2" borderId="161"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185" fontId="6" fillId="2" borderId="33" xfId="10" applyNumberFormat="1" applyFont="1" applyFill="1" applyBorder="1" applyAlignment="1" applyProtection="1">
      <alignment horizontal="center" vertical="center" wrapText="1"/>
    </xf>
    <xf numFmtId="0" fontId="6" fillId="2" borderId="95" xfId="26" applyFont="1" applyFill="1" applyBorder="1" applyAlignment="1">
      <alignment horizontal="left" wrapText="1"/>
    </xf>
    <xf numFmtId="0" fontId="48" fillId="2" borderId="161"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9" fillId="2" borderId="138" xfId="26" applyFont="1" applyFill="1" applyBorder="1" applyAlignment="1">
      <alignment horizontal="left" vertical="top" wrapText="1"/>
    </xf>
    <xf numFmtId="0" fontId="9" fillId="2" borderId="69" xfId="26" applyFont="1" applyFill="1" applyBorder="1" applyAlignment="1">
      <alignment horizontal="left" vertical="top" wrapText="1"/>
    </xf>
    <xf numFmtId="0" fontId="9" fillId="2" borderId="115" xfId="26" applyFont="1" applyFill="1" applyBorder="1" applyAlignment="1">
      <alignment horizontal="left" vertical="top" wrapText="1"/>
    </xf>
    <xf numFmtId="0" fontId="0" fillId="0" borderId="73" xfId="0" applyBorder="1"/>
    <xf numFmtId="0" fontId="64" fillId="15" borderId="237" xfId="0" applyNumberFormat="1" applyFont="1" applyFill="1" applyBorder="1" applyAlignment="1" applyProtection="1">
      <alignment horizontal="left" vertical="justify"/>
      <protection locked="0"/>
    </xf>
    <xf numFmtId="0" fontId="64" fillId="15" borderId="314" xfId="0" applyNumberFormat="1" applyFont="1" applyFill="1" applyBorder="1" applyAlignment="1" applyProtection="1">
      <alignment horizontal="left" vertical="justify"/>
      <protection locked="0"/>
    </xf>
    <xf numFmtId="0" fontId="0" fillId="0" borderId="30" xfId="0" applyBorder="1"/>
    <xf numFmtId="0" fontId="0" fillId="0" borderId="37" xfId="0" applyBorder="1"/>
    <xf numFmtId="0" fontId="64" fillId="15" borderId="69" xfId="0" applyFont="1" applyFill="1" applyBorder="1" applyAlignment="1" applyProtection="1">
      <alignment horizontal="left" vertical="center" wrapText="1"/>
      <protection locked="0"/>
    </xf>
    <xf numFmtId="0" fontId="5" fillId="15" borderId="27" xfId="0" applyFont="1" applyFill="1" applyBorder="1" applyAlignment="1" applyProtection="1">
      <alignment horizontal="justify" vertical="center"/>
      <protection locked="0"/>
    </xf>
    <xf numFmtId="0" fontId="5" fillId="15" borderId="28" xfId="0" applyFont="1" applyFill="1" applyBorder="1" applyAlignment="1" applyProtection="1">
      <alignment horizontal="justify" vertical="center"/>
      <protection locked="0"/>
    </xf>
    <xf numFmtId="216" fontId="48" fillId="2" borderId="92" xfId="0" applyNumberFormat="1" applyFont="1" applyFill="1" applyBorder="1" applyAlignment="1" applyProtection="1">
      <alignment horizontal="left"/>
      <protection locked="0"/>
    </xf>
    <xf numFmtId="0" fontId="5" fillId="15" borderId="237" xfId="0" applyFont="1" applyFill="1" applyBorder="1" applyAlignment="1" applyProtection="1">
      <alignment horizontal="left" vertical="justify"/>
      <protection locked="0"/>
    </xf>
    <xf numFmtId="0" fontId="5" fillId="15" borderId="314" xfId="0" applyFont="1" applyFill="1" applyBorder="1" applyAlignment="1" applyProtection="1">
      <alignment horizontal="left" vertical="justify"/>
      <protection locked="0"/>
    </xf>
    <xf numFmtId="0" fontId="5" fillId="15" borderId="237" xfId="0" applyFont="1" applyFill="1" applyBorder="1" applyAlignment="1" applyProtection="1">
      <alignment vertical="center" wrapText="1"/>
      <protection locked="0"/>
    </xf>
    <xf numFmtId="0" fontId="5" fillId="15" borderId="118"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0" fillId="0" borderId="384" xfId="0" applyBorder="1" applyAlignment="1">
      <alignment horizontal="left" wrapText="1"/>
    </xf>
    <xf numFmtId="0" fontId="0" fillId="0" borderId="385" xfId="0" applyBorder="1" applyAlignment="1">
      <alignment horizontal="left" wrapText="1"/>
    </xf>
    <xf numFmtId="0" fontId="0" fillId="0" borderId="386" xfId="0" applyBorder="1" applyAlignment="1">
      <alignment horizontal="left" wrapText="1"/>
    </xf>
    <xf numFmtId="0" fontId="0" fillId="0" borderId="385" xfId="0" applyBorder="1" applyAlignment="1">
      <alignment horizontal="center"/>
    </xf>
    <xf numFmtId="0" fontId="0" fillId="0" borderId="386" xfId="0" applyBorder="1" applyAlignment="1">
      <alignment horizontal="center"/>
    </xf>
    <xf numFmtId="0" fontId="62" fillId="17" borderId="451" xfId="0" applyFont="1" applyFill="1" applyBorder="1" applyAlignment="1">
      <alignment horizontal="center"/>
    </xf>
    <xf numFmtId="0" fontId="62" fillId="17" borderId="452" xfId="0" applyFont="1" applyFill="1" applyBorder="1" applyAlignment="1">
      <alignment horizontal="center"/>
    </xf>
    <xf numFmtId="0" fontId="62" fillId="17" borderId="453" xfId="0" applyFont="1" applyFill="1" applyBorder="1" applyAlignment="1">
      <alignment horizontal="center"/>
    </xf>
    <xf numFmtId="0" fontId="0" fillId="0" borderId="384" xfId="0" applyBorder="1" applyAlignment="1">
      <alignment horizontal="left"/>
    </xf>
    <xf numFmtId="0" fontId="0" fillId="0" borderId="385" xfId="0" applyBorder="1" applyAlignment="1">
      <alignment horizontal="left"/>
    </xf>
    <xf numFmtId="0" fontId="0" fillId="0" borderId="386" xfId="0" applyBorder="1" applyAlignment="1">
      <alignment horizontal="left"/>
    </xf>
    <xf numFmtId="0" fontId="5" fillId="0" borderId="384" xfId="0" applyFont="1" applyBorder="1" applyAlignment="1">
      <alignment horizontal="left"/>
    </xf>
    <xf numFmtId="0" fontId="6" fillId="0" borderId="384" xfId="0" applyFont="1" applyBorder="1" applyAlignment="1">
      <alignment horizontal="left"/>
    </xf>
    <xf numFmtId="0" fontId="6" fillId="0" borderId="385" xfId="0" applyFont="1" applyBorder="1" applyAlignment="1">
      <alignment horizontal="left"/>
    </xf>
    <xf numFmtId="0" fontId="6" fillId="0" borderId="386" xfId="0" applyFont="1" applyBorder="1" applyAlignment="1">
      <alignment horizontal="left"/>
    </xf>
    <xf numFmtId="0" fontId="7" fillId="0" borderId="11" xfId="0" applyFont="1" applyBorder="1" applyAlignment="1">
      <alignment horizontal="center"/>
    </xf>
    <xf numFmtId="0" fontId="7" fillId="0" borderId="72" xfId="0" applyFont="1" applyBorder="1" applyAlignment="1">
      <alignment horizontal="center"/>
    </xf>
    <xf numFmtId="0" fontId="7" fillId="0" borderId="13" xfId="0" applyFont="1" applyFill="1" applyBorder="1" applyAlignment="1">
      <alignment horizontal="left"/>
    </xf>
    <xf numFmtId="0" fontId="7" fillId="0" borderId="14" xfId="0" applyFont="1" applyFill="1" applyBorder="1" applyAlignment="1">
      <alignment horizontal="left"/>
    </xf>
    <xf numFmtId="0" fontId="64" fillId="0" borderId="367" xfId="0" applyFont="1" applyBorder="1" applyAlignment="1">
      <alignment horizontal="justify" wrapText="1"/>
    </xf>
    <xf numFmtId="0" fontId="64" fillId="0" borderId="385" xfId="0" applyFont="1" applyBorder="1" applyAlignment="1">
      <alignment horizontal="justify" wrapText="1"/>
    </xf>
    <xf numFmtId="0" fontId="64" fillId="0" borderId="368" xfId="0" applyFont="1" applyBorder="1" applyAlignment="1">
      <alignment horizontal="justify" wrapText="1"/>
    </xf>
    <xf numFmtId="0" fontId="64" fillId="0" borderId="367" xfId="0" applyFont="1" applyBorder="1" applyAlignment="1">
      <alignment horizontal="justify" vertical="top" wrapText="1"/>
    </xf>
    <xf numFmtId="0" fontId="64" fillId="0" borderId="385" xfId="0" applyFont="1" applyBorder="1" applyAlignment="1">
      <alignment horizontal="justify" vertical="top" wrapText="1"/>
    </xf>
    <xf numFmtId="0" fontId="64" fillId="0" borderId="368" xfId="0" applyFont="1" applyBorder="1" applyAlignment="1">
      <alignment horizontal="justify" vertical="top" wrapText="1"/>
    </xf>
    <xf numFmtId="0" fontId="5" fillId="0" borderId="384" xfId="0" applyFont="1" applyBorder="1" applyAlignment="1">
      <alignment horizontal="left" wrapText="1"/>
    </xf>
    <xf numFmtId="0" fontId="5" fillId="15" borderId="384" xfId="0" applyFont="1" applyFill="1" applyBorder="1" applyAlignment="1">
      <alignment horizontal="left" wrapText="1"/>
    </xf>
    <xf numFmtId="0" fontId="0" fillId="15" borderId="385" xfId="0" applyFill="1" applyBorder="1" applyAlignment="1">
      <alignment horizontal="left" wrapText="1"/>
    </xf>
    <xf numFmtId="0" fontId="0" fillId="15" borderId="386" xfId="0" applyFill="1" applyBorder="1" applyAlignment="1">
      <alignment horizontal="left" wrapText="1"/>
    </xf>
    <xf numFmtId="0" fontId="6" fillId="0" borderId="384" xfId="0" applyFont="1" applyBorder="1" applyAlignment="1">
      <alignment horizontal="left" wrapText="1"/>
    </xf>
    <xf numFmtId="0" fontId="6" fillId="0" borderId="385" xfId="0" applyFont="1" applyBorder="1" applyAlignment="1">
      <alignment horizontal="left" wrapText="1"/>
    </xf>
    <xf numFmtId="0" fontId="6" fillId="0" borderId="386" xfId="0" applyFont="1" applyBorder="1" applyAlignment="1">
      <alignment horizontal="left" wrapText="1"/>
    </xf>
    <xf numFmtId="175" fontId="0" fillId="0" borderId="78" xfId="0" applyNumberFormat="1" applyBorder="1" applyAlignment="1">
      <alignment horizontal="right"/>
    </xf>
    <xf numFmtId="175" fontId="0" fillId="0" borderId="241" xfId="0" applyNumberFormat="1" applyBorder="1" applyAlignment="1">
      <alignment horizontal="right"/>
    </xf>
    <xf numFmtId="0" fontId="7" fillId="0" borderId="162" xfId="0" applyFont="1" applyBorder="1" applyAlignment="1">
      <alignment horizontal="left" wrapText="1"/>
    </xf>
    <xf numFmtId="0" fontId="7" fillId="0" borderId="163" xfId="0" applyFont="1" applyBorder="1" applyAlignment="1">
      <alignment horizontal="left" wrapText="1"/>
    </xf>
    <xf numFmtId="0" fontId="7" fillId="0" borderId="213" xfId="4" applyFont="1" applyFill="1" applyBorder="1" applyAlignment="1">
      <alignment horizontal="left" wrapText="1"/>
    </xf>
    <xf numFmtId="0" fontId="10" fillId="13" borderId="319" xfId="0" applyFont="1" applyFill="1" applyBorder="1" applyAlignment="1">
      <alignment horizontal="center"/>
    </xf>
    <xf numFmtId="0" fontId="10" fillId="13" borderId="213" xfId="0" applyFont="1" applyFill="1" applyBorder="1" applyAlignment="1">
      <alignment horizontal="center"/>
    </xf>
    <xf numFmtId="0" fontId="10" fillId="13" borderId="214" xfId="0" applyFont="1" applyFill="1" applyBorder="1" applyAlignment="1">
      <alignment horizontal="center"/>
    </xf>
    <xf numFmtId="0" fontId="0" fillId="0" borderId="163" xfId="0" applyBorder="1" applyAlignment="1">
      <alignment horizontal="left" wrapText="1"/>
    </xf>
    <xf numFmtId="0" fontId="10" fillId="13" borderId="135" xfId="0" applyFont="1" applyFill="1" applyBorder="1" applyAlignment="1">
      <alignment horizontal="center"/>
    </xf>
    <xf numFmtId="0" fontId="10" fillId="13" borderId="136" xfId="0" applyFont="1" applyFill="1" applyBorder="1" applyAlignment="1">
      <alignment horizontal="center"/>
    </xf>
    <xf numFmtId="0" fontId="10" fillId="13" borderId="137" xfId="0" applyFont="1" applyFill="1" applyBorder="1" applyAlignment="1">
      <alignment horizontal="center"/>
    </xf>
    <xf numFmtId="0" fontId="6" fillId="0" borderId="13" xfId="0" applyFont="1" applyFill="1" applyBorder="1" applyAlignment="1">
      <alignment horizontal="left"/>
    </xf>
    <xf numFmtId="0" fontId="6" fillId="0" borderId="14" xfId="0" applyFont="1" applyFill="1" applyBorder="1" applyAlignment="1">
      <alignment horizontal="left"/>
    </xf>
    <xf numFmtId="0" fontId="7" fillId="0" borderId="13" xfId="0" applyFont="1" applyFill="1" applyBorder="1" applyAlignment="1">
      <alignment horizontal="left" wrapText="1"/>
    </xf>
    <xf numFmtId="0" fontId="7" fillId="0" borderId="14" xfId="0" applyFont="1" applyFill="1" applyBorder="1" applyAlignment="1">
      <alignment horizontal="left" wrapText="1"/>
    </xf>
    <xf numFmtId="0" fontId="6" fillId="0" borderId="13" xfId="0" applyFont="1" applyFill="1" applyBorder="1" applyAlignment="1">
      <alignment horizontal="left" wrapText="1"/>
    </xf>
    <xf numFmtId="0" fontId="6" fillId="0" borderId="0" xfId="0" applyFont="1" applyFill="1" applyBorder="1" applyAlignment="1">
      <alignment horizontal="left" wrapText="1"/>
    </xf>
    <xf numFmtId="0" fontId="6" fillId="0" borderId="14" xfId="0" applyFont="1" applyFill="1" applyBorder="1" applyAlignment="1">
      <alignment horizontal="left" wrapText="1"/>
    </xf>
    <xf numFmtId="0" fontId="7" fillId="0" borderId="136" xfId="4" applyFont="1" applyFill="1" applyBorder="1" applyAlignment="1">
      <alignment horizontal="left" wrapText="1"/>
    </xf>
    <xf numFmtId="0" fontId="7" fillId="0" borderId="13" xfId="0" applyFont="1" applyBorder="1" applyAlignment="1">
      <alignment wrapText="1"/>
    </xf>
    <xf numFmtId="0" fontId="0" fillId="0" borderId="14" xfId="0" applyBorder="1" applyAlignment="1">
      <alignment wrapText="1"/>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15"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7" fillId="0" borderId="15" xfId="0" applyFont="1" applyFill="1" applyBorder="1" applyAlignment="1">
      <alignment horizontal="left" wrapText="1"/>
    </xf>
    <xf numFmtId="0" fontId="7" fillId="0" borderId="1" xfId="0" applyFont="1" applyFill="1" applyBorder="1" applyAlignment="1">
      <alignment horizontal="left" wrapText="1"/>
    </xf>
    <xf numFmtId="0" fontId="7" fillId="0" borderId="16" xfId="0" applyFont="1" applyFill="1" applyBorder="1" applyAlignment="1">
      <alignment horizontal="left" wrapText="1"/>
    </xf>
    <xf numFmtId="0" fontId="7" fillId="0" borderId="317" xfId="0" applyFont="1" applyBorder="1" applyAlignment="1">
      <alignment horizontal="left"/>
    </xf>
    <xf numFmtId="0" fontId="7" fillId="0" borderId="42" xfId="0" applyFont="1" applyBorder="1" applyAlignment="1">
      <alignment horizontal="left"/>
    </xf>
    <xf numFmtId="0" fontId="10" fillId="13" borderId="337" xfId="0" applyFont="1" applyFill="1" applyBorder="1" applyAlignment="1">
      <alignment horizontal="center"/>
    </xf>
    <xf numFmtId="0" fontId="10" fillId="13" borderId="95" xfId="0" applyFont="1" applyFill="1" applyBorder="1" applyAlignment="1">
      <alignment horizontal="center"/>
    </xf>
    <xf numFmtId="175" fontId="0" fillId="0" borderId="336" xfId="0" applyNumberFormat="1" applyBorder="1" applyAlignment="1">
      <alignment horizontal="right"/>
    </xf>
    <xf numFmtId="175" fontId="7" fillId="0" borderId="337" xfId="0" applyNumberFormat="1" applyFont="1" applyFill="1" applyBorder="1" applyAlignment="1">
      <alignment horizontal="left" wrapText="1"/>
    </xf>
    <xf numFmtId="175" fontId="7" fillId="0" borderId="95" xfId="0" applyNumberFormat="1" applyFont="1" applyFill="1" applyBorder="1" applyAlignment="1">
      <alignment horizontal="left" wrapText="1"/>
    </xf>
    <xf numFmtId="175" fontId="7" fillId="0" borderId="338" xfId="0" applyNumberFormat="1" applyFont="1" applyFill="1" applyBorder="1" applyAlignment="1">
      <alignment horizontal="left" wrapText="1"/>
    </xf>
    <xf numFmtId="0" fontId="0" fillId="0" borderId="38" xfId="0" applyBorder="1" applyAlignment="1">
      <alignment horizontal="center" wrapText="1"/>
    </xf>
    <xf numFmtId="0" fontId="0" fillId="0" borderId="96" xfId="0" applyBorder="1" applyAlignment="1">
      <alignment horizontal="center" wrapText="1"/>
    </xf>
    <xf numFmtId="0" fontId="10" fillId="13" borderId="339" xfId="0" applyFont="1" applyFill="1" applyBorder="1" applyAlignment="1">
      <alignment horizontal="center"/>
    </xf>
    <xf numFmtId="0" fontId="10" fillId="13" borderId="340" xfId="0" applyFont="1" applyFill="1" applyBorder="1" applyAlignment="1">
      <alignment horizontal="center"/>
    </xf>
    <xf numFmtId="0" fontId="10" fillId="13" borderId="343" xfId="0" applyFont="1" applyFill="1" applyBorder="1" applyAlignment="1">
      <alignment horizontal="center"/>
    </xf>
    <xf numFmtId="0" fontId="7" fillId="0" borderId="162" xfId="0" applyFont="1" applyBorder="1" applyAlignment="1">
      <alignment wrapText="1"/>
    </xf>
    <xf numFmtId="0" fontId="0" fillId="0" borderId="163" xfId="0" applyBorder="1" applyAlignment="1">
      <alignment wrapText="1"/>
    </xf>
    <xf numFmtId="0" fontId="7" fillId="0" borderId="217" xfId="0" applyFont="1" applyFill="1" applyBorder="1" applyAlignment="1">
      <alignment horizontal="left"/>
    </xf>
    <xf numFmtId="0" fontId="7" fillId="0" borderId="92" xfId="0" applyFont="1" applyFill="1" applyBorder="1" applyAlignment="1">
      <alignment horizontal="left"/>
    </xf>
    <xf numFmtId="0" fontId="7" fillId="0" borderId="175" xfId="0" applyFont="1" applyFill="1" applyBorder="1" applyAlignment="1">
      <alignment horizontal="left"/>
    </xf>
    <xf numFmtId="0" fontId="6" fillId="0" borderId="78" xfId="0" applyFont="1" applyBorder="1" applyAlignment="1">
      <alignment horizontal="center"/>
    </xf>
    <xf numFmtId="0" fontId="6" fillId="0" borderId="241" xfId="0" applyFont="1" applyBorder="1" applyAlignment="1">
      <alignment horizontal="center"/>
    </xf>
    <xf numFmtId="0" fontId="6" fillId="0" borderId="42" xfId="0" applyFont="1" applyBorder="1" applyAlignment="1">
      <alignment horizontal="center"/>
    </xf>
    <xf numFmtId="0" fontId="9" fillId="0" borderId="227" xfId="0" applyFont="1" applyBorder="1" applyAlignment="1">
      <alignment horizontal="left" wrapText="1"/>
    </xf>
    <xf numFmtId="0" fontId="9" fillId="0" borderId="37" xfId="0" applyFont="1" applyBorder="1" applyAlignment="1">
      <alignment horizontal="left" wrapText="1"/>
    </xf>
    <xf numFmtId="175" fontId="9" fillId="0" borderId="333" xfId="0" applyNumberFormat="1" applyFont="1" applyFill="1" applyBorder="1" applyAlignment="1">
      <alignment horizontal="left" wrapText="1"/>
    </xf>
    <xf numFmtId="175" fontId="9" fillId="0" borderId="69" xfId="0" applyNumberFormat="1" applyFont="1" applyFill="1" applyBorder="1" applyAlignment="1">
      <alignment horizontal="left" wrapText="1"/>
    </xf>
    <xf numFmtId="175" fontId="9"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6" fillId="0" borderId="317" xfId="0" applyFont="1" applyBorder="1" applyAlignment="1">
      <alignment horizontal="center"/>
    </xf>
    <xf numFmtId="175" fontId="9" fillId="0" borderId="215" xfId="0" applyNumberFormat="1" applyFont="1" applyBorder="1" applyAlignment="1">
      <alignment horizontal="left" wrapText="1"/>
    </xf>
    <xf numFmtId="175" fontId="9" fillId="0" borderId="202" xfId="0" applyNumberFormat="1" applyFont="1" applyBorder="1" applyAlignment="1">
      <alignment horizontal="left" wrapText="1"/>
    </xf>
    <xf numFmtId="175" fontId="9" fillId="0" borderId="216" xfId="0" applyNumberFormat="1" applyFont="1" applyBorder="1" applyAlignment="1">
      <alignment horizontal="left" wrapText="1"/>
    </xf>
    <xf numFmtId="0" fontId="10" fillId="13" borderId="341" xfId="0" applyFont="1" applyFill="1" applyBorder="1" applyAlignment="1">
      <alignment horizontal="center"/>
    </xf>
    <xf numFmtId="0" fontId="7"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7" fillId="0" borderId="183" xfId="0" applyFont="1" applyFill="1" applyBorder="1" applyAlignment="1">
      <alignment horizontal="left" wrapText="1"/>
    </xf>
    <xf numFmtId="0" fontId="7" fillId="0" borderId="206" xfId="0" applyFont="1" applyFill="1" applyBorder="1" applyAlignment="1">
      <alignment horizontal="left" wrapText="1"/>
    </xf>
    <xf numFmtId="0" fontId="7" fillId="0" borderId="198" xfId="0" applyFont="1" applyFill="1" applyBorder="1" applyAlignment="1">
      <alignment horizontal="left" wrapText="1"/>
    </xf>
    <xf numFmtId="0" fontId="7" fillId="0" borderId="13" xfId="0" applyFont="1" applyBorder="1" applyAlignment="1">
      <alignment horizontal="center" wrapText="1"/>
    </xf>
    <xf numFmtId="0" fontId="7" fillId="0" borderId="0" xfId="0" applyFont="1" applyBorder="1" applyAlignment="1">
      <alignment horizontal="center" wrapText="1"/>
    </xf>
    <xf numFmtId="0" fontId="7" fillId="0" borderId="14" xfId="0" applyFont="1" applyBorder="1" applyAlignment="1">
      <alignment horizontal="center"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10" fillId="13" borderId="319" xfId="0" applyFont="1" applyFill="1" applyBorder="1" applyAlignment="1">
      <alignment horizontal="center" wrapText="1"/>
    </xf>
    <xf numFmtId="0" fontId="10" fillId="13" borderId="213" xfId="0" applyFont="1" applyFill="1" applyBorder="1" applyAlignment="1">
      <alignment horizontal="center" wrapText="1"/>
    </xf>
    <xf numFmtId="175" fontId="7" fillId="0" borderId="45" xfId="0" applyNumberFormat="1" applyFont="1" applyBorder="1" applyAlignment="1">
      <alignment horizontal="left" wrapText="1"/>
    </xf>
    <xf numFmtId="175" fontId="7" fillId="0" borderId="11" xfId="0" applyNumberFormat="1" applyFont="1" applyBorder="1" applyAlignment="1">
      <alignment horizontal="left" wrapText="1"/>
    </xf>
    <xf numFmtId="175" fontId="7" fillId="0" borderId="72" xfId="0" applyNumberFormat="1" applyFont="1" applyBorder="1" applyAlignment="1">
      <alignment horizontal="left" wrapText="1"/>
    </xf>
    <xf numFmtId="0" fontId="7" fillId="0" borderId="217" xfId="0" applyFont="1" applyBorder="1" applyAlignment="1">
      <alignment horizontal="left"/>
    </xf>
    <xf numFmtId="0" fontId="7" fillId="0" borderId="92" xfId="0" applyFont="1" applyBorder="1" applyAlignment="1">
      <alignment horizontal="left"/>
    </xf>
    <xf numFmtId="0" fontId="7" fillId="0" borderId="318" xfId="0" applyFont="1" applyBorder="1" applyAlignment="1">
      <alignment horizontal="left"/>
    </xf>
    <xf numFmtId="0" fontId="7" fillId="0" borderId="46" xfId="0" applyFont="1" applyBorder="1" applyAlignment="1">
      <alignment horizontal="left" wrapText="1"/>
    </xf>
    <xf numFmtId="0" fontId="7" fillId="0" borderId="20" xfId="0" applyFont="1" applyBorder="1" applyAlignment="1">
      <alignment horizontal="left" wrapText="1"/>
    </xf>
    <xf numFmtId="0" fontId="7" fillId="0" borderId="93" xfId="0" applyFont="1" applyBorder="1" applyAlignment="1">
      <alignment horizontal="left" wrapText="1"/>
    </xf>
    <xf numFmtId="0" fontId="7" fillId="0" borderId="45" xfId="0" applyFont="1" applyBorder="1" applyAlignment="1">
      <alignment horizontal="left" wrapText="1"/>
    </xf>
    <xf numFmtId="0" fontId="7" fillId="0" borderId="11" xfId="0" applyFont="1" applyBorder="1" applyAlignment="1">
      <alignment horizontal="left" wrapText="1"/>
    </xf>
    <xf numFmtId="0" fontId="6" fillId="0" borderId="320" xfId="0" applyFont="1" applyBorder="1" applyAlignment="1">
      <alignment horizontal="center" wrapText="1"/>
    </xf>
    <xf numFmtId="0" fontId="6" fillId="0" borderId="187" xfId="0" applyFont="1" applyBorder="1" applyAlignment="1">
      <alignment horizontal="center" wrapText="1"/>
    </xf>
    <xf numFmtId="0" fontId="10" fillId="13" borderId="135" xfId="0" applyFont="1" applyFill="1" applyBorder="1" applyAlignment="1">
      <alignment horizontal="center" wrapText="1"/>
    </xf>
    <xf numFmtId="0" fontId="10" fillId="13" borderId="136" xfId="0" applyFont="1" applyFill="1" applyBorder="1" applyAlignment="1">
      <alignment horizontal="center" wrapText="1"/>
    </xf>
    <xf numFmtId="0" fontId="10" fillId="13" borderId="137" xfId="0" applyFont="1" applyFill="1" applyBorder="1" applyAlignment="1">
      <alignment horizontal="center" wrapText="1"/>
    </xf>
    <xf numFmtId="0" fontId="7" fillId="0" borderId="138" xfId="0" applyFont="1" applyBorder="1" applyAlignment="1">
      <alignment horizontal="left" wrapText="1"/>
    </xf>
    <xf numFmtId="0" fontId="7" fillId="0" borderId="69" xfId="0" applyFont="1" applyBorder="1" applyAlignment="1">
      <alignment horizontal="left" wrapText="1"/>
    </xf>
    <xf numFmtId="0" fontId="7" fillId="2" borderId="13" xfId="0" applyFont="1" applyFill="1" applyBorder="1" applyAlignment="1">
      <alignment horizontal="left" wrapText="1"/>
    </xf>
    <xf numFmtId="0" fontId="7" fillId="2" borderId="14" xfId="0" applyFont="1" applyFill="1"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6" fillId="0" borderId="13" xfId="0" applyFont="1" applyBorder="1" applyAlignment="1">
      <alignment horizontal="left"/>
    </xf>
    <xf numFmtId="0" fontId="6" fillId="0" borderId="0" xfId="0" applyFont="1" applyBorder="1" applyAlignment="1">
      <alignment horizontal="left"/>
    </xf>
    <xf numFmtId="0" fontId="0" fillId="0" borderId="14" xfId="0" applyBorder="1" applyAlignment="1">
      <alignment horizontal="left" wrapText="1"/>
    </xf>
    <xf numFmtId="0" fontId="7" fillId="0" borderId="18" xfId="0" applyFont="1" applyBorder="1" applyAlignment="1">
      <alignment horizontal="left" wrapText="1"/>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6" fillId="0" borderId="334" xfId="0" applyFont="1" applyBorder="1" applyAlignment="1">
      <alignment horizontal="center"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7" fillId="0" borderId="61" xfId="0" applyFont="1" applyBorder="1" applyAlignment="1">
      <alignment horizontal="left" wrapText="1"/>
    </xf>
    <xf numFmtId="0" fontId="7" fillId="0" borderId="224" xfId="0" applyFont="1" applyBorder="1" applyAlignment="1">
      <alignment horizontal="left" wrapText="1"/>
    </xf>
    <xf numFmtId="0" fontId="7" fillId="0" borderId="173" xfId="0" applyFont="1" applyBorder="1" applyAlignment="1">
      <alignment horizontal="left" wrapText="1"/>
    </xf>
    <xf numFmtId="0" fontId="7" fillId="0" borderId="174" xfId="0" applyFont="1" applyBorder="1" applyAlignment="1">
      <alignment horizontal="left" wrapText="1"/>
    </xf>
    <xf numFmtId="0" fontId="7" fillId="0" borderId="213" xfId="0" applyFont="1" applyBorder="1" applyAlignment="1">
      <alignment horizontal="left"/>
    </xf>
    <xf numFmtId="0" fontId="6" fillId="0" borderId="13" xfId="0" applyFont="1" applyFill="1" applyBorder="1" applyAlignment="1">
      <alignment wrapText="1"/>
    </xf>
    <xf numFmtId="0" fontId="6" fillId="0" borderId="0" xfId="0" applyFont="1" applyFill="1" applyBorder="1" applyAlignment="1">
      <alignment wrapText="1"/>
    </xf>
    <xf numFmtId="0" fontId="6" fillId="0" borderId="0" xfId="0" applyFont="1" applyBorder="1" applyAlignment="1">
      <alignment wrapText="1"/>
    </xf>
    <xf numFmtId="0" fontId="6" fillId="0" borderId="14" xfId="0" applyFont="1" applyBorder="1" applyAlignment="1">
      <alignment wrapText="1"/>
    </xf>
    <xf numFmtId="0" fontId="7" fillId="0" borderId="1" xfId="0" applyFont="1" applyBorder="1" applyAlignment="1">
      <alignment wrapText="1"/>
    </xf>
    <xf numFmtId="0" fontId="0" fillId="0" borderId="144" xfId="0" applyBorder="1" applyAlignment="1">
      <alignment horizontal="left" wrapText="1"/>
    </xf>
    <xf numFmtId="0" fontId="0" fillId="0" borderId="202" xfId="0" applyBorder="1" applyAlignment="1">
      <alignment horizontal="left" wrapText="1"/>
    </xf>
    <xf numFmtId="0" fontId="0" fillId="0" borderId="142" xfId="0" applyBorder="1" applyAlignment="1">
      <alignment horizontal="left" wrapText="1"/>
    </xf>
    <xf numFmtId="0" fontId="0" fillId="0" borderId="92" xfId="0" applyBorder="1" applyAlignment="1">
      <alignment horizontal="left" wrapText="1"/>
    </xf>
    <xf numFmtId="0" fontId="0" fillId="0" borderId="175" xfId="0" applyBorder="1" applyAlignment="1">
      <alignment horizontal="left" wrapText="1"/>
    </xf>
    <xf numFmtId="0" fontId="0" fillId="0" borderId="13" xfId="0" applyBorder="1" applyAlignment="1">
      <alignment wrapText="1"/>
    </xf>
    <xf numFmtId="0" fontId="6" fillId="0" borderId="13" xfId="0" applyFont="1" applyBorder="1" applyAlignment="1">
      <alignment horizontal="center" wrapText="1"/>
    </xf>
    <xf numFmtId="0" fontId="9" fillId="0" borderId="13" xfId="0" applyFont="1" applyBorder="1" applyAlignment="1">
      <alignment wrapText="1"/>
    </xf>
    <xf numFmtId="0" fontId="9" fillId="0" borderId="14" xfId="0" applyFont="1" applyBorder="1" applyAlignment="1">
      <alignment wrapText="1"/>
    </xf>
    <xf numFmtId="0" fontId="9" fillId="0" borderId="13" xfId="0" applyFont="1" applyBorder="1" applyAlignment="1">
      <alignment horizontal="left" wrapText="1"/>
    </xf>
    <xf numFmtId="0" fontId="9" fillId="0" borderId="14" xfId="0" applyFont="1" applyBorder="1" applyAlignment="1">
      <alignment horizontal="left" wrapText="1"/>
    </xf>
    <xf numFmtId="0" fontId="10" fillId="13" borderId="13" xfId="0" applyFont="1" applyFill="1" applyBorder="1" applyAlignment="1">
      <alignment horizontal="center"/>
    </xf>
    <xf numFmtId="0" fontId="10" fillId="13" borderId="0" xfId="0" applyFont="1" applyFill="1" applyBorder="1" applyAlignment="1">
      <alignment horizontal="center"/>
    </xf>
    <xf numFmtId="0" fontId="10" fillId="13" borderId="14" xfId="0" applyFont="1" applyFill="1" applyBorder="1" applyAlignment="1">
      <alignment horizontal="center"/>
    </xf>
    <xf numFmtId="0" fontId="0" fillId="0" borderId="13" xfId="0" applyBorder="1" applyAlignment="1">
      <alignment horizontal="left"/>
    </xf>
    <xf numFmtId="0" fontId="6" fillId="0" borderId="87" xfId="0" applyFont="1" applyBorder="1" applyAlignment="1">
      <alignment horizontal="center" wrapText="1"/>
    </xf>
    <xf numFmtId="0" fontId="6" fillId="0" borderId="25" xfId="0" applyFont="1" applyBorder="1" applyAlignment="1">
      <alignment horizontal="center"/>
    </xf>
    <xf numFmtId="0" fontId="6" fillId="0" borderId="74" xfId="0" applyFont="1" applyBorder="1" applyAlignment="1">
      <alignment horizontal="center"/>
    </xf>
    <xf numFmtId="0" fontId="0" fillId="0" borderId="13" xfId="0" applyBorder="1" applyAlignment="1">
      <alignment horizontal="left" wrapText="1"/>
    </xf>
    <xf numFmtId="0" fontId="0" fillId="0" borderId="45" xfId="0" applyBorder="1" applyAlignment="1">
      <alignment horizontal="left"/>
    </xf>
    <xf numFmtId="0" fontId="0" fillId="0" borderId="11" xfId="0" applyBorder="1" applyAlignment="1">
      <alignment horizontal="left"/>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0" fillId="0" borderId="26" xfId="0" applyBorder="1" applyAlignment="1">
      <alignment horizontal="left" wrapText="1"/>
    </xf>
    <xf numFmtId="0" fontId="0" fillId="0" borderId="72" xfId="0" applyBorder="1" applyAlignment="1">
      <alignment horizontal="left" wrapText="1"/>
    </xf>
    <xf numFmtId="0" fontId="0" fillId="0" borderId="121" xfId="0" applyBorder="1" applyAlignment="1">
      <alignment horizontal="left"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9" fillId="0" borderId="0" xfId="0" applyFont="1" applyAlignment="1">
      <alignment wrapText="1"/>
    </xf>
    <xf numFmtId="0" fontId="6" fillId="0" borderId="61" xfId="0" applyFont="1" applyBorder="1" applyAlignment="1">
      <alignment horizontal="center"/>
    </xf>
    <xf numFmtId="0" fontId="6" fillId="0" borderId="18" xfId="0" applyFont="1" applyBorder="1" applyAlignment="1">
      <alignment horizontal="center"/>
    </xf>
    <xf numFmtId="0" fontId="6" fillId="0" borderId="151" xfId="0" applyFont="1" applyBorder="1" applyAlignment="1">
      <alignment horizontal="center" wrapText="1"/>
    </xf>
    <xf numFmtId="0" fontId="6" fillId="0" borderId="14" xfId="0" applyFont="1" applyFill="1" applyBorder="1" applyAlignment="1">
      <alignment wrapText="1"/>
    </xf>
    <xf numFmtId="0" fontId="7" fillId="0" borderId="13" xfId="0" applyFont="1" applyFill="1" applyBorder="1" applyAlignment="1">
      <alignment wrapText="1"/>
    </xf>
    <xf numFmtId="0" fontId="7" fillId="0" borderId="0" xfId="0" applyFont="1" applyFill="1" applyBorder="1" applyAlignment="1">
      <alignment wrapText="1"/>
    </xf>
    <xf numFmtId="0" fontId="7"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9" fillId="0" borderId="15" xfId="0" applyFont="1" applyBorder="1" applyAlignment="1">
      <alignment wrapText="1"/>
    </xf>
    <xf numFmtId="0" fontId="9" fillId="0" borderId="1" xfId="0" applyFont="1" applyBorder="1" applyAlignment="1">
      <alignment wrapText="1"/>
    </xf>
    <xf numFmtId="0" fontId="9" fillId="0" borderId="16" xfId="0" applyFont="1" applyBorder="1" applyAlignment="1">
      <alignment wrapText="1"/>
    </xf>
    <xf numFmtId="0" fontId="10" fillId="13" borderId="135" xfId="1" applyFont="1" applyFill="1" applyBorder="1" applyAlignment="1">
      <alignment horizontal="center"/>
    </xf>
    <xf numFmtId="0" fontId="10" fillId="13" borderId="136" xfId="1" applyFont="1" applyFill="1" applyBorder="1" applyAlignment="1">
      <alignment horizontal="center"/>
    </xf>
    <xf numFmtId="0" fontId="10" fillId="13" borderId="137" xfId="1" applyFont="1" applyFill="1" applyBorder="1" applyAlignment="1">
      <alignment horizontal="center"/>
    </xf>
    <xf numFmtId="0" fontId="37" fillId="0" borderId="162" xfId="0" applyFont="1" applyBorder="1" applyAlignment="1">
      <alignment horizontal="left" wrapText="1"/>
    </xf>
    <xf numFmtId="0" fontId="37" fillId="0" borderId="0" xfId="0" applyFont="1" applyBorder="1" applyAlignment="1">
      <alignment horizontal="left" wrapText="1"/>
    </xf>
    <xf numFmtId="0" fontId="9" fillId="0" borderId="162" xfId="0" applyFont="1" applyBorder="1" applyAlignment="1">
      <alignment horizontal="left" wrapText="1"/>
    </xf>
    <xf numFmtId="0" fontId="9" fillId="0" borderId="162" xfId="0" applyFont="1" applyBorder="1" applyAlignment="1">
      <alignment wrapText="1"/>
    </xf>
    <xf numFmtId="0" fontId="27" fillId="0" borderId="172" xfId="0" applyFont="1" applyBorder="1" applyAlignment="1">
      <alignment horizontal="center"/>
    </xf>
    <xf numFmtId="0" fontId="27" fillId="0" borderId="11" xfId="0" applyFont="1" applyBorder="1" applyAlignment="1">
      <alignment horizontal="center"/>
    </xf>
    <xf numFmtId="0" fontId="7" fillId="0" borderId="226" xfId="0" applyFont="1" applyBorder="1" applyAlignment="1">
      <alignment horizontal="left"/>
    </xf>
    <xf numFmtId="0" fontId="7" fillId="0" borderId="20" xfId="0" applyFont="1" applyBorder="1" applyAlignment="1">
      <alignment horizontal="left"/>
    </xf>
    <xf numFmtId="0" fontId="5" fillId="0" borderId="322" xfId="1" applyFont="1" applyBorder="1" applyAlignment="1">
      <alignment horizontal="left"/>
    </xf>
    <xf numFmtId="0" fontId="5" fillId="0" borderId="94" xfId="1" applyFont="1" applyBorder="1" applyAlignment="1">
      <alignment horizontal="left"/>
    </xf>
    <xf numFmtId="0" fontId="5" fillId="0" borderId="323" xfId="1" applyFont="1" applyBorder="1" applyAlignment="1">
      <alignment horizontal="left"/>
    </xf>
    <xf numFmtId="0" fontId="5" fillId="0" borderId="324" xfId="1" applyFont="1" applyBorder="1" applyAlignment="1">
      <alignment horizontal="left"/>
    </xf>
    <xf numFmtId="0" fontId="5" fillId="0" borderId="325" xfId="1" applyFont="1" applyBorder="1" applyAlignment="1">
      <alignment horizontal="left"/>
    </xf>
    <xf numFmtId="0" fontId="5" fillId="0" borderId="326" xfId="1" applyFont="1" applyBorder="1" applyAlignment="1">
      <alignment horizontal="left"/>
    </xf>
    <xf numFmtId="0" fontId="9" fillId="0" borderId="0" xfId="0" applyFont="1" applyAlignment="1">
      <alignment horizontal="left" wrapText="1"/>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7" fillId="0" borderId="86" xfId="0" applyFont="1" applyBorder="1" applyAlignment="1">
      <alignment wrapText="1"/>
    </xf>
    <xf numFmtId="0" fontId="7" fillId="0" borderId="31" xfId="0" applyFont="1" applyBorder="1" applyAlignment="1">
      <alignment wrapText="1"/>
    </xf>
    <xf numFmtId="0" fontId="7" fillId="0" borderId="32" xfId="0" applyFont="1" applyBorder="1" applyAlignment="1">
      <alignment wrapText="1"/>
    </xf>
    <xf numFmtId="0" fontId="9" fillId="0" borderId="13" xfId="1" applyFont="1" applyFill="1" applyBorder="1" applyAlignment="1">
      <alignment horizontal="left" wrapText="1"/>
    </xf>
    <xf numFmtId="0" fontId="9" fillId="0" borderId="0" xfId="1" applyFont="1" applyFill="1" applyBorder="1" applyAlignment="1">
      <alignment horizontal="left" wrapText="1"/>
    </xf>
    <xf numFmtId="0" fontId="9" fillId="0" borderId="14" xfId="1" applyFont="1" applyFill="1" applyBorder="1" applyAlignment="1">
      <alignment horizontal="left" wrapText="1"/>
    </xf>
    <xf numFmtId="0" fontId="7" fillId="0" borderId="13" xfId="1" applyFont="1" applyFill="1" applyBorder="1" applyAlignment="1">
      <alignment horizontal="left" wrapText="1"/>
    </xf>
    <xf numFmtId="0" fontId="7" fillId="0" borderId="0" xfId="1" applyFont="1" applyFill="1" applyBorder="1" applyAlignment="1">
      <alignment horizontal="left" wrapText="1"/>
    </xf>
    <xf numFmtId="0" fontId="7" fillId="0" borderId="14" xfId="1" applyFont="1" applyFill="1" applyBorder="1" applyAlignment="1">
      <alignment horizontal="left" wrapText="1"/>
    </xf>
    <xf numFmtId="0" fontId="6" fillId="0" borderId="138" xfId="1" applyFont="1" applyBorder="1" applyAlignment="1">
      <alignment horizontal="center" wrapText="1"/>
    </xf>
    <xf numFmtId="0" fontId="6" fillId="0" borderId="69" xfId="1" applyFont="1" applyBorder="1" applyAlignment="1">
      <alignment horizontal="center" wrapText="1"/>
    </xf>
    <xf numFmtId="0" fontId="6" fillId="0" borderId="70" xfId="1" applyFont="1" applyBorder="1" applyAlignment="1">
      <alignment horizontal="center" wrapText="1"/>
    </xf>
    <xf numFmtId="0" fontId="6" fillId="0" borderId="13" xfId="1" applyFont="1" applyBorder="1" applyAlignment="1">
      <alignment horizontal="left" wrapText="1"/>
    </xf>
    <xf numFmtId="0" fontId="6" fillId="0" borderId="0" xfId="1" applyFont="1" applyBorder="1" applyAlignment="1">
      <alignment horizontal="left" wrapText="1"/>
    </xf>
    <xf numFmtId="0" fontId="6" fillId="0" borderId="14" xfId="1" applyFont="1" applyBorder="1" applyAlignment="1">
      <alignment horizontal="left" wrapText="1"/>
    </xf>
    <xf numFmtId="0" fontId="10" fillId="13" borderId="329" xfId="1" applyFont="1" applyFill="1" applyBorder="1" applyAlignment="1">
      <alignment horizontal="center"/>
    </xf>
    <xf numFmtId="0" fontId="10" fillId="13" borderId="330" xfId="1" applyFont="1" applyFill="1" applyBorder="1" applyAlignment="1">
      <alignment horizontal="center"/>
    </xf>
    <xf numFmtId="0" fontId="10" fillId="13" borderId="331" xfId="1" applyFont="1" applyFill="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6" fillId="0" borderId="137" xfId="0" applyFont="1" applyBorder="1" applyAlignment="1">
      <alignment horizontal="center"/>
    </xf>
    <xf numFmtId="0" fontId="35" fillId="0" borderId="138" xfId="0" applyFont="1" applyBorder="1" applyAlignment="1">
      <alignment horizontal="center"/>
    </xf>
    <xf numFmtId="0" fontId="35" fillId="0" borderId="332" xfId="0" applyFont="1" applyBorder="1" applyAlignment="1">
      <alignment horizontal="center"/>
    </xf>
    <xf numFmtId="0" fontId="7" fillId="0" borderId="224" xfId="0" applyFont="1" applyBorder="1" applyAlignment="1">
      <alignment wrapText="1"/>
    </xf>
    <xf numFmtId="0" fontId="0" fillId="0" borderId="173" xfId="0" applyBorder="1" applyAlignment="1">
      <alignment wrapText="1"/>
    </xf>
    <xf numFmtId="0" fontId="35" fillId="0" borderId="18" xfId="0" applyFont="1" applyBorder="1" applyAlignment="1">
      <alignment horizontal="center" wrapText="1"/>
    </xf>
    <xf numFmtId="0" fontId="7" fillId="0" borderId="226" xfId="0" applyFont="1" applyBorder="1" applyAlignment="1">
      <alignment horizontal="left" wrapText="1"/>
    </xf>
    <xf numFmtId="0" fontId="7" fillId="0" borderId="86" xfId="0" applyFont="1" applyFill="1" applyBorder="1" applyAlignment="1">
      <alignment wrapText="1"/>
    </xf>
    <xf numFmtId="0" fontId="0" fillId="0" borderId="37" xfId="0" applyBorder="1" applyAlignment="1">
      <alignment wrapText="1"/>
    </xf>
    <xf numFmtId="0" fontId="6" fillId="0" borderId="27" xfId="1" applyFont="1" applyBorder="1" applyAlignment="1">
      <alignment horizontal="center" wrapText="1"/>
    </xf>
    <xf numFmtId="0" fontId="6" fillId="0" borderId="28" xfId="1" applyFont="1" applyBorder="1" applyAlignment="1">
      <alignment horizontal="center" wrapText="1"/>
    </xf>
    <xf numFmtId="0" fontId="6" fillId="0" borderId="29" xfId="1" applyFont="1" applyBorder="1" applyAlignment="1">
      <alignment horizontal="center" wrapText="1"/>
    </xf>
    <xf numFmtId="0" fontId="10" fillId="13" borderId="13" xfId="1" applyFont="1" applyFill="1" applyBorder="1" applyAlignment="1">
      <alignment horizontal="center"/>
    </xf>
    <xf numFmtId="0" fontId="10" fillId="13" borderId="0" xfId="1" applyFont="1" applyFill="1" applyBorder="1" applyAlignment="1">
      <alignment horizontal="center"/>
    </xf>
    <xf numFmtId="0" fontId="10" fillId="13" borderId="14" xfId="1" applyFont="1" applyFill="1" applyBorder="1" applyAlignment="1">
      <alignment horizontal="center"/>
    </xf>
    <xf numFmtId="0" fontId="0" fillId="0" borderId="72" xfId="0" applyBorder="1" applyAlignment="1">
      <alignment horizontal="center" wrapText="1"/>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6" fillId="0" borderId="13" xfId="1" applyFont="1" applyFill="1" applyBorder="1" applyAlignment="1">
      <alignment horizontal="center"/>
    </xf>
    <xf numFmtId="0" fontId="6" fillId="0" borderId="0" xfId="1" applyFont="1" applyFill="1" applyBorder="1" applyAlignment="1">
      <alignment horizontal="center"/>
    </xf>
    <xf numFmtId="0" fontId="6" fillId="0" borderId="14" xfId="1" applyFont="1" applyFill="1" applyBorder="1" applyAlignment="1">
      <alignment horizontal="center"/>
    </xf>
    <xf numFmtId="0" fontId="5" fillId="0" borderId="0" xfId="1" applyFont="1" applyAlignment="1">
      <alignment wrapText="1"/>
    </xf>
    <xf numFmtId="0" fontId="5" fillId="0" borderId="14" xfId="1" applyFont="1" applyBorder="1" applyAlignment="1">
      <alignment wrapText="1"/>
    </xf>
    <xf numFmtId="0" fontId="9" fillId="0" borderId="0" xfId="1" applyFont="1" applyAlignment="1">
      <alignment wrapText="1"/>
    </xf>
    <xf numFmtId="0" fontId="9" fillId="0" borderId="14" xfId="1" applyFont="1" applyBorder="1" applyAlignment="1">
      <alignment wrapText="1"/>
    </xf>
    <xf numFmtId="0" fontId="107" fillId="0" borderId="13" xfId="1" applyFont="1" applyFill="1" applyBorder="1" applyAlignment="1">
      <alignment horizontal="left" wrapText="1"/>
    </xf>
    <xf numFmtId="0" fontId="37" fillId="0" borderId="13" xfId="1" applyFont="1" applyFill="1" applyBorder="1" applyAlignment="1">
      <alignment horizontal="left" wrapText="1"/>
    </xf>
    <xf numFmtId="0" fontId="37" fillId="0" borderId="0" xfId="1" applyFont="1" applyAlignment="1">
      <alignment wrapText="1"/>
    </xf>
    <xf numFmtId="0" fontId="37" fillId="0" borderId="14" xfId="1" applyFont="1" applyBorder="1" applyAlignment="1">
      <alignment wrapText="1"/>
    </xf>
    <xf numFmtId="0" fontId="9" fillId="0" borderId="0" xfId="1" applyFont="1" applyBorder="1" applyAlignment="1">
      <alignment wrapText="1"/>
    </xf>
    <xf numFmtId="0" fontId="0" fillId="0" borderId="13" xfId="4" applyFont="1" applyBorder="1" applyAlignment="1">
      <alignment wrapText="1"/>
    </xf>
    <xf numFmtId="0" fontId="0" fillId="0" borderId="14" xfId="4" applyFont="1" applyBorder="1" applyAlignment="1">
      <alignment wrapText="1"/>
    </xf>
    <xf numFmtId="0" fontId="10" fillId="13" borderId="135" xfId="4" applyFont="1" applyFill="1" applyBorder="1" applyAlignment="1">
      <alignment horizontal="center"/>
    </xf>
    <xf numFmtId="0" fontId="10" fillId="13" borderId="136" xfId="4" applyFont="1" applyFill="1" applyBorder="1" applyAlignment="1">
      <alignment horizontal="center"/>
    </xf>
    <xf numFmtId="0" fontId="10" fillId="13" borderId="137" xfId="4" applyFont="1" applyFill="1" applyBorder="1" applyAlignment="1">
      <alignment horizontal="center"/>
    </xf>
    <xf numFmtId="0" fontId="6" fillId="0" borderId="138" xfId="4" applyFont="1" applyBorder="1" applyAlignment="1">
      <alignment horizontal="center"/>
    </xf>
    <xf numFmtId="0" fontId="6" fillId="0" borderId="69" xfId="4" applyFont="1" applyBorder="1" applyAlignment="1">
      <alignment horizontal="center"/>
    </xf>
    <xf numFmtId="0" fontId="6" fillId="0" borderId="70" xfId="4" applyFont="1" applyBorder="1" applyAlignment="1">
      <alignment horizontal="center"/>
    </xf>
    <xf numFmtId="0" fontId="6" fillId="0" borderId="139" xfId="4" applyFont="1" applyBorder="1" applyAlignment="1">
      <alignment horizontal="center"/>
    </xf>
    <xf numFmtId="0" fontId="6" fillId="0" borderId="152" xfId="4" applyFont="1" applyBorder="1" applyAlignment="1">
      <alignment horizontal="center"/>
    </xf>
    <xf numFmtId="0" fontId="6" fillId="0" borderId="153" xfId="4" applyFont="1" applyBorder="1" applyAlignment="1">
      <alignment horizontal="center"/>
    </xf>
    <xf numFmtId="0" fontId="6" fillId="0" borderId="11" xfId="4" applyFont="1" applyBorder="1" applyAlignment="1">
      <alignment horizontal="center"/>
    </xf>
    <xf numFmtId="0" fontId="6" fillId="0" borderId="35" xfId="4" applyFont="1" applyBorder="1" applyAlignment="1">
      <alignment horizontal="center"/>
    </xf>
    <xf numFmtId="0" fontId="6" fillId="0" borderId="115" xfId="4" applyFont="1" applyBorder="1" applyAlignment="1">
      <alignment horizontal="center"/>
    </xf>
    <xf numFmtId="0" fontId="6" fillId="0" borderId="321" xfId="4" applyFont="1" applyBorder="1" applyAlignment="1">
      <alignment horizontal="center"/>
    </xf>
    <xf numFmtId="0" fontId="9" fillId="0" borderId="13" xfId="4" applyFont="1" applyFill="1" applyBorder="1" applyAlignment="1">
      <alignment horizontal="left" wrapText="1"/>
    </xf>
    <xf numFmtId="0" fontId="9" fillId="0" borderId="0" xfId="4" applyFont="1" applyBorder="1" applyAlignment="1"/>
    <xf numFmtId="0" fontId="9" fillId="0" borderId="14" xfId="4" applyFont="1" applyBorder="1" applyAlignment="1"/>
    <xf numFmtId="0" fontId="9" fillId="0" borderId="13" xfId="4" applyFont="1" applyBorder="1" applyAlignment="1">
      <alignment wrapText="1"/>
    </xf>
    <xf numFmtId="0" fontId="9" fillId="0" borderId="0" xfId="4" applyFont="1" applyBorder="1" applyAlignment="1">
      <alignment wrapText="1"/>
    </xf>
    <xf numFmtId="0" fontId="9" fillId="0" borderId="14" xfId="4" applyFont="1" applyBorder="1" applyAlignment="1">
      <alignment wrapText="1"/>
    </xf>
    <xf numFmtId="0" fontId="6" fillId="0" borderId="26" xfId="4" applyFont="1" applyFill="1" applyBorder="1" applyAlignment="1">
      <alignment horizontal="center"/>
    </xf>
    <xf numFmtId="0" fontId="6" fillId="0" borderId="11" xfId="4" applyFont="1" applyFill="1" applyBorder="1" applyAlignment="1">
      <alignment horizontal="center"/>
    </xf>
    <xf numFmtId="0" fontId="9" fillId="0" borderId="13" xfId="1" applyFont="1" applyBorder="1" applyAlignment="1">
      <alignment horizontal="left" wrapText="1"/>
    </xf>
    <xf numFmtId="0" fontId="9" fillId="0" borderId="0" xfId="1" applyFont="1" applyBorder="1" applyAlignment="1">
      <alignment horizontal="left" wrapText="1"/>
    </xf>
    <xf numFmtId="0" fontId="9" fillId="0" borderId="14" xfId="1" applyFont="1" applyBorder="1" applyAlignment="1">
      <alignment horizontal="left" wrapText="1"/>
    </xf>
    <xf numFmtId="0" fontId="9" fillId="0" borderId="13" xfId="1" applyFont="1" applyFill="1" applyBorder="1" applyAlignment="1">
      <alignment horizontal="justify" wrapText="1"/>
    </xf>
    <xf numFmtId="0" fontId="9" fillId="0" borderId="0" xfId="1" applyFont="1" applyFill="1" applyBorder="1" applyAlignment="1">
      <alignment horizontal="justify" wrapText="1"/>
    </xf>
    <xf numFmtId="0" fontId="9" fillId="0" borderId="14" xfId="1" applyFont="1" applyFill="1" applyBorder="1" applyAlignment="1">
      <alignment horizontal="justify" wrapText="1"/>
    </xf>
    <xf numFmtId="0" fontId="9" fillId="0" borderId="0" xfId="1" applyFont="1" applyBorder="1" applyAlignment="1">
      <alignment horizontal="justify" wrapText="1"/>
    </xf>
    <xf numFmtId="0" fontId="9" fillId="0" borderId="14" xfId="1" applyFont="1" applyBorder="1" applyAlignment="1">
      <alignment horizontal="justify" wrapText="1"/>
    </xf>
    <xf numFmtId="0" fontId="7" fillId="0" borderId="327" xfId="4" applyFont="1" applyFill="1" applyBorder="1" applyAlignment="1">
      <alignment horizontal="center" vertical="center" wrapText="1"/>
    </xf>
    <xf numFmtId="0" fontId="7" fillId="0" borderId="328" xfId="4" applyFont="1" applyFill="1" applyBorder="1" applyAlignment="1">
      <alignment horizontal="center" vertical="center" wrapText="1"/>
    </xf>
    <xf numFmtId="0" fontId="7" fillId="0" borderId="124" xfId="4" applyFont="1" applyFill="1" applyBorder="1" applyAlignment="1">
      <alignment horizontal="center" vertical="center" wrapText="1"/>
    </xf>
    <xf numFmtId="0" fontId="9" fillId="0" borderId="13" xfId="1" applyFont="1" applyBorder="1" applyAlignment="1">
      <alignment wrapText="1"/>
    </xf>
    <xf numFmtId="0" fontId="6" fillId="22" borderId="0" xfId="4" applyFont="1" applyFill="1" applyAlignment="1">
      <alignment horizontal="center"/>
    </xf>
    <xf numFmtId="0" fontId="35" fillId="0" borderId="94" xfId="0" applyFont="1" applyBorder="1" applyAlignment="1">
      <alignment horizontal="center" wrapText="1"/>
    </xf>
    <xf numFmtId="0" fontId="35" fillId="0" borderId="334" xfId="0" applyFont="1" applyBorder="1" applyAlignment="1">
      <alignment horizontal="center" wrapText="1"/>
    </xf>
    <xf numFmtId="0" fontId="35" fillId="0" borderId="171" xfId="0" applyFont="1" applyBorder="1" applyAlignment="1">
      <alignment horizontal="center"/>
    </xf>
    <xf numFmtId="0" fontId="35" fillId="0" borderId="18" xfId="0" applyFont="1" applyBorder="1" applyAlignment="1">
      <alignment horizontal="center"/>
    </xf>
    <xf numFmtId="0" fontId="7" fillId="0" borderId="136" xfId="0" applyFont="1" applyBorder="1" applyAlignment="1">
      <alignment horizontal="left" wrapText="1"/>
    </xf>
    <xf numFmtId="0" fontId="0" fillId="0" borderId="22" xfId="0" applyBorder="1" applyAlignment="1">
      <alignment horizontal="left" wrapText="1"/>
    </xf>
    <xf numFmtId="0" fontId="0" fillId="0" borderId="20" xfId="0"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6" fillId="0" borderId="68" xfId="1" applyFont="1" applyFill="1" applyBorder="1" applyAlignment="1">
      <alignment horizontal="center"/>
    </xf>
    <xf numFmtId="0" fontId="6" fillId="0" borderId="138" xfId="1" applyFont="1" applyBorder="1" applyAlignment="1">
      <alignment horizontal="center"/>
    </xf>
    <xf numFmtId="0" fontId="6" fillId="0" borderId="70" xfId="1" applyFont="1" applyBorder="1" applyAlignment="1">
      <alignment horizontal="center"/>
    </xf>
    <xf numFmtId="0" fontId="0" fillId="0" borderId="46" xfId="0" applyBorder="1" applyAlignment="1">
      <alignment horizontal="left"/>
    </xf>
    <xf numFmtId="0" fontId="0" fillId="0" borderId="20" xfId="0" applyBorder="1" applyAlignment="1">
      <alignment horizontal="left"/>
    </xf>
    <xf numFmtId="0" fontId="6" fillId="0" borderId="68" xfId="0" applyFont="1" applyFill="1" applyBorder="1" applyAlignment="1">
      <alignment horizontal="center"/>
    </xf>
    <xf numFmtId="0" fontId="6" fillId="0" borderId="68" xfId="0" applyFont="1" applyFill="1" applyBorder="1" applyAlignment="1">
      <alignment horizontal="center" wrapText="1"/>
    </xf>
    <xf numFmtId="0" fontId="7" fillId="0" borderId="72" xfId="0" applyFont="1" applyBorder="1" applyAlignment="1">
      <alignment horizontal="left" wrapText="1"/>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7" fillId="0" borderId="162" xfId="0" applyFont="1" applyFill="1" applyBorder="1" applyAlignment="1">
      <alignment horizontal="left" wrapText="1"/>
    </xf>
    <xf numFmtId="0" fontId="7" fillId="0" borderId="73" xfId="0" applyFont="1" applyFill="1" applyBorder="1" applyAlignment="1">
      <alignment horizontal="left" wrapText="1"/>
    </xf>
    <xf numFmtId="0" fontId="9" fillId="0" borderId="162" xfId="0" applyFont="1" applyFill="1" applyBorder="1" applyAlignment="1">
      <alignment horizontal="left" wrapText="1"/>
    </xf>
    <xf numFmtId="0" fontId="7" fillId="0" borderId="162" xfId="0" applyFont="1" applyBorder="1" applyAlignment="1">
      <alignment horizontal="left"/>
    </xf>
    <xf numFmtId="0" fontId="7" fillId="0" borderId="163" xfId="0" applyFont="1" applyBorder="1" applyAlignment="1">
      <alignment horizontal="left"/>
    </xf>
    <xf numFmtId="0" fontId="6" fillId="0" borderId="162" xfId="0" applyFont="1" applyBorder="1" applyAlignment="1">
      <alignment horizontal="left"/>
    </xf>
    <xf numFmtId="0" fontId="6" fillId="0" borderId="163" xfId="0" applyFont="1" applyBorder="1" applyAlignment="1">
      <alignment horizontal="left"/>
    </xf>
    <xf numFmtId="0" fontId="6" fillId="0" borderId="162" xfId="0" applyFont="1" applyFill="1" applyBorder="1" applyAlignment="1">
      <alignment wrapText="1"/>
    </xf>
    <xf numFmtId="0" fontId="6" fillId="0" borderId="163" xfId="0" applyFont="1" applyBorder="1" applyAlignment="1">
      <alignment wrapText="1"/>
    </xf>
    <xf numFmtId="0" fontId="7" fillId="0" borderId="173" xfId="0" applyFont="1" applyBorder="1" applyAlignment="1">
      <alignment wrapText="1"/>
    </xf>
    <xf numFmtId="0" fontId="0" fillId="0" borderId="174" xfId="0" applyBorder="1" applyAlignment="1">
      <alignment wrapText="1"/>
    </xf>
    <xf numFmtId="0" fontId="7" fillId="0" borderId="217" xfId="0" applyFont="1" applyBorder="1" applyAlignment="1">
      <alignment horizontal="left" wrapText="1"/>
    </xf>
    <xf numFmtId="0" fontId="7" fillId="0" borderId="92" xfId="0" applyFont="1" applyBorder="1" applyAlignment="1">
      <alignment horizontal="left" wrapText="1"/>
    </xf>
    <xf numFmtId="0" fontId="7" fillId="0" borderId="318" xfId="0" applyFont="1" applyBorder="1" applyAlignment="1">
      <alignment horizontal="left" wrapText="1"/>
    </xf>
    <xf numFmtId="0" fontId="7" fillId="0" borderId="11" xfId="0" applyFont="1" applyBorder="1" applyAlignment="1">
      <alignment horizontal="center" wrapText="1"/>
    </xf>
    <xf numFmtId="0" fontId="6" fillId="0" borderId="28" xfId="0" applyFont="1" applyBorder="1" applyAlignment="1">
      <alignment horizontal="center" wrapText="1"/>
    </xf>
    <xf numFmtId="0" fontId="6" fillId="0" borderId="36" xfId="0" applyFont="1" applyBorder="1" applyAlignment="1">
      <alignment horizontal="center"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0" fontId="64" fillId="0" borderId="11" xfId="0" applyFont="1" applyBorder="1" applyAlignment="1">
      <alignment horizontal="justify" wrapText="1"/>
    </xf>
    <xf numFmtId="0" fontId="64" fillId="0" borderId="367" xfId="0" applyFont="1" applyBorder="1" applyAlignment="1">
      <alignment horizontal="left" vertical="top" wrapText="1"/>
    </xf>
    <xf numFmtId="0" fontId="64" fillId="0" borderId="11" xfId="0" applyFont="1" applyBorder="1" applyAlignment="1">
      <alignment horizontal="left" vertical="top" wrapText="1"/>
    </xf>
    <xf numFmtId="0" fontId="64" fillId="0" borderId="368" xfId="0" applyFont="1" applyBorder="1" applyAlignment="1">
      <alignment horizontal="left" vertical="top" wrapText="1"/>
    </xf>
    <xf numFmtId="0" fontId="10" fillId="13" borderId="364" xfId="0" applyFont="1" applyFill="1" applyBorder="1" applyAlignment="1">
      <alignment horizontal="center" wrapText="1"/>
    </xf>
    <xf numFmtId="0" fontId="10" fillId="13" borderId="365" xfId="0" applyFont="1" applyFill="1" applyBorder="1" applyAlignment="1">
      <alignment horizontal="center" wrapText="1"/>
    </xf>
    <xf numFmtId="0" fontId="10" fillId="13" borderId="366" xfId="0" applyFont="1" applyFill="1" applyBorder="1" applyAlignment="1">
      <alignment horizontal="center" wrapText="1"/>
    </xf>
    <xf numFmtId="0" fontId="63" fillId="0" borderId="376" xfId="0" applyFont="1" applyBorder="1" applyAlignment="1">
      <alignment horizontal="left" vertical="top"/>
    </xf>
    <xf numFmtId="0" fontId="63" fillId="0" borderId="95" xfId="0" applyFont="1" applyBorder="1" applyAlignment="1">
      <alignment horizontal="left" vertical="top"/>
    </xf>
    <xf numFmtId="0" fontId="63" fillId="0" borderId="377" xfId="0" applyFont="1" applyBorder="1" applyAlignment="1">
      <alignment horizontal="left" vertical="top"/>
    </xf>
    <xf numFmtId="0" fontId="64" fillId="0" borderId="11" xfId="0" applyFont="1" applyBorder="1" applyAlignment="1">
      <alignment horizontal="justify" vertical="top" wrapText="1"/>
    </xf>
    <xf numFmtId="0" fontId="10" fillId="13" borderId="138" xfId="0" applyFont="1" applyFill="1" applyBorder="1" applyAlignment="1">
      <alignment horizontal="center"/>
    </xf>
    <xf numFmtId="0" fontId="10" fillId="13" borderId="69" xfId="0" applyFont="1" applyFill="1" applyBorder="1" applyAlignment="1">
      <alignment horizontal="center"/>
    </xf>
    <xf numFmtId="0" fontId="10" fillId="13" borderId="115" xfId="0" applyFont="1" applyFill="1" applyBorder="1" applyAlignment="1">
      <alignment horizontal="center"/>
    </xf>
    <xf numFmtId="0" fontId="51" fillId="0" borderId="162" xfId="0" applyFont="1" applyBorder="1" applyAlignment="1">
      <alignment horizontal="left" wrapText="1"/>
    </xf>
    <xf numFmtId="0" fontId="51" fillId="0" borderId="0" xfId="0" applyFont="1" applyBorder="1" applyAlignment="1">
      <alignment horizontal="left" wrapText="1"/>
    </xf>
    <xf numFmtId="0" fontId="0" fillId="0" borderId="365" xfId="0" applyBorder="1" applyAlignment="1">
      <alignment horizontal="left"/>
    </xf>
    <xf numFmtId="0" fontId="9" fillId="0" borderId="163" xfId="0" applyFont="1" applyBorder="1" applyAlignment="1">
      <alignment horizontal="left" wrapText="1"/>
    </xf>
    <xf numFmtId="0" fontId="7" fillId="0" borderId="317" xfId="0" applyFont="1" applyBorder="1" applyAlignment="1">
      <alignment horizontal="left" wrapText="1"/>
    </xf>
    <xf numFmtId="0" fontId="7" fillId="0" borderId="206" xfId="0" applyFont="1" applyBorder="1" applyAlignment="1">
      <alignment horizontal="left" wrapText="1"/>
    </xf>
    <xf numFmtId="0" fontId="7" fillId="0" borderId="42" xfId="0" applyFont="1" applyBorder="1" applyAlignment="1">
      <alignment horizontal="left" wrapText="1"/>
    </xf>
    <xf numFmtId="0" fontId="10" fillId="0" borderId="13" xfId="0" applyFont="1" applyFill="1" applyBorder="1" applyAlignment="1">
      <alignment horizontal="left"/>
    </xf>
    <xf numFmtId="0" fontId="10" fillId="0" borderId="0" xfId="0" applyFont="1" applyFill="1" applyBorder="1" applyAlignment="1">
      <alignment horizontal="left"/>
    </xf>
    <xf numFmtId="0" fontId="10" fillId="0" borderId="14" xfId="0" applyFont="1" applyFill="1" applyBorder="1" applyAlignment="1">
      <alignment horizontal="left"/>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0" fillId="0" borderId="35" xfId="0" applyBorder="1" applyAlignment="1">
      <alignment horizontal="left" wrapText="1"/>
    </xf>
    <xf numFmtId="0" fontId="10" fillId="13" borderId="329" xfId="0" applyFont="1" applyFill="1" applyBorder="1" applyAlignment="1">
      <alignment horizontal="center"/>
    </xf>
    <xf numFmtId="0" fontId="10" fillId="13" borderId="371" xfId="0" applyFont="1" applyFill="1" applyBorder="1" applyAlignment="1">
      <alignment horizontal="center"/>
    </xf>
    <xf numFmtId="0" fontId="10" fillId="13" borderId="372" xfId="0" applyFont="1" applyFill="1" applyBorder="1" applyAlignment="1">
      <alignment horizontal="center"/>
    </xf>
    <xf numFmtId="3" fontId="0" fillId="15" borderId="385" xfId="0" applyNumberFormat="1" applyFill="1" applyBorder="1" applyAlignment="1">
      <alignment horizontal="center"/>
    </xf>
    <xf numFmtId="190" fontId="0" fillId="15" borderId="396"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385"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397" xfId="0" applyNumberFormat="1" applyFill="1" applyBorder="1" applyAlignment="1">
      <alignment horizontal="left" wrapText="1"/>
    </xf>
    <xf numFmtId="0" fontId="0" fillId="15" borderId="384" xfId="0" applyFill="1" applyBorder="1" applyAlignment="1">
      <alignment horizontal="justify" vertical="top" wrapText="1"/>
    </xf>
    <xf numFmtId="0" fontId="0" fillId="15" borderId="385" xfId="0" applyFill="1" applyBorder="1" applyAlignment="1">
      <alignment horizontal="justify" vertical="top" wrapText="1"/>
    </xf>
    <xf numFmtId="0" fontId="0" fillId="15" borderId="386" xfId="0" applyFill="1" applyBorder="1" applyAlignment="1">
      <alignment horizontal="justify" vertical="top" wrapText="1"/>
    </xf>
    <xf numFmtId="0" fontId="0" fillId="15" borderId="395" xfId="0" applyFill="1" applyBorder="1" applyAlignment="1">
      <alignment horizontal="center" vertical="center" wrapText="1"/>
    </xf>
    <xf numFmtId="0" fontId="0" fillId="15" borderId="384" xfId="0" applyFill="1" applyBorder="1" applyAlignment="1">
      <alignment horizontal="center" vertical="center" wrapText="1"/>
    </xf>
    <xf numFmtId="0" fontId="0" fillId="15" borderId="38" xfId="0" applyFill="1" applyBorder="1" applyAlignment="1">
      <alignment horizontal="center" vertical="center"/>
    </xf>
    <xf numFmtId="0" fontId="0" fillId="15" borderId="385" xfId="0" applyFill="1" applyBorder="1" applyAlignment="1">
      <alignment horizontal="center" vertical="center"/>
    </xf>
    <xf numFmtId="0" fontId="0" fillId="15" borderId="387" xfId="0" applyFill="1" applyBorder="1" applyAlignment="1">
      <alignment horizontal="left" vertical="top" wrapText="1"/>
    </xf>
    <xf numFmtId="0" fontId="0" fillId="15" borderId="388" xfId="0" applyFill="1" applyBorder="1" applyAlignment="1">
      <alignment horizontal="left" vertical="top" wrapText="1"/>
    </xf>
    <xf numFmtId="0" fontId="0" fillId="15" borderId="389" xfId="0" applyFill="1" applyBorder="1" applyAlignment="1">
      <alignment horizontal="left" vertical="top" wrapText="1"/>
    </xf>
    <xf numFmtId="0" fontId="60" fillId="15" borderId="384" xfId="0" applyFont="1" applyFill="1" applyBorder="1" applyAlignment="1">
      <alignment horizontal="justify" vertical="top" wrapText="1"/>
    </xf>
    <xf numFmtId="0" fontId="60" fillId="15" borderId="385" xfId="0" applyFont="1" applyFill="1" applyBorder="1" applyAlignment="1">
      <alignment horizontal="justify" vertical="top" wrapText="1"/>
    </xf>
    <xf numFmtId="0" fontId="60" fillId="15" borderId="386" xfId="0" applyFont="1" applyFill="1" applyBorder="1" applyAlignment="1">
      <alignment horizontal="justify" vertical="top" wrapText="1"/>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0" fontId="0" fillId="15" borderId="400" xfId="0" applyFill="1" applyBorder="1" applyAlignment="1">
      <alignment horizontal="left" vertical="top" wrapText="1"/>
    </xf>
    <xf numFmtId="0" fontId="0" fillId="15" borderId="401" xfId="0" applyFill="1" applyBorder="1" applyAlignment="1">
      <alignment horizontal="left" vertical="top" wrapText="1"/>
    </xf>
    <xf numFmtId="0" fontId="0" fillId="15" borderId="402" xfId="0" applyFill="1" applyBorder="1" applyAlignment="1">
      <alignment horizontal="left" vertical="top" wrapText="1"/>
    </xf>
    <xf numFmtId="0" fontId="63" fillId="0" borderId="369" xfId="0" applyFont="1" applyBorder="1" applyAlignment="1">
      <alignment horizontal="left" wrapText="1"/>
    </xf>
    <xf numFmtId="0" fontId="63" fillId="0" borderId="206" xfId="0" applyFont="1" applyBorder="1" applyAlignment="1">
      <alignment horizontal="left" wrapText="1"/>
    </xf>
    <xf numFmtId="0" fontId="63" fillId="0" borderId="370" xfId="0" applyFont="1" applyBorder="1" applyAlignment="1">
      <alignment horizontal="left" wrapText="1"/>
    </xf>
    <xf numFmtId="0" fontId="0" fillId="0" borderId="373" xfId="0" applyFill="1" applyBorder="1" applyAlignment="1">
      <alignment horizontal="left" wrapText="1"/>
    </xf>
    <xf numFmtId="0" fontId="0" fillId="0" borderId="374" xfId="0" applyFill="1" applyBorder="1" applyAlignment="1">
      <alignment horizontal="left" wrapText="1"/>
    </xf>
    <xf numFmtId="0" fontId="0" fillId="0" borderId="375" xfId="0" applyFill="1" applyBorder="1" applyAlignment="1">
      <alignment horizontal="left" wrapText="1"/>
    </xf>
    <xf numFmtId="0" fontId="64" fillId="0" borderId="369" xfId="0" applyFont="1" applyBorder="1" applyAlignment="1">
      <alignment horizontal="left"/>
    </xf>
    <xf numFmtId="0" fontId="64" fillId="0" borderId="206" xfId="0" applyFont="1" applyBorder="1" applyAlignment="1">
      <alignment horizontal="left"/>
    </xf>
    <xf numFmtId="0" fontId="64" fillId="0" borderId="370" xfId="0" applyFont="1" applyBorder="1" applyAlignment="1">
      <alignment horizontal="left"/>
    </xf>
    <xf numFmtId="0" fontId="5" fillId="0" borderId="0" xfId="4" applyFont="1" applyFill="1" applyBorder="1" applyAlignment="1">
      <alignment horizontal="left" wrapText="1"/>
    </xf>
    <xf numFmtId="0" fontId="64" fillId="0" borderId="388" xfId="0" applyFont="1" applyBorder="1" applyAlignment="1">
      <alignment horizontal="left"/>
    </xf>
    <xf numFmtId="0" fontId="64" fillId="15" borderId="367" xfId="0" applyFont="1" applyFill="1" applyBorder="1" applyAlignment="1">
      <alignment horizontal="left" vertical="top" wrapText="1"/>
    </xf>
    <xf numFmtId="0" fontId="64" fillId="15" borderId="11" xfId="0" applyFont="1" applyFill="1" applyBorder="1" applyAlignment="1">
      <alignment horizontal="left" vertical="top" wrapText="1"/>
    </xf>
    <xf numFmtId="0" fontId="64" fillId="15" borderId="368" xfId="0" applyFont="1" applyFill="1" applyBorder="1" applyAlignment="1">
      <alignment horizontal="left" vertical="top" wrapText="1"/>
    </xf>
    <xf numFmtId="0" fontId="63" fillId="0" borderId="367" xfId="0" applyFont="1" applyBorder="1" applyAlignment="1">
      <alignment horizontal="left"/>
    </xf>
    <xf numFmtId="0" fontId="63" fillId="0" borderId="11" xfId="0" applyFont="1" applyBorder="1" applyAlignment="1">
      <alignment horizontal="left"/>
    </xf>
    <xf numFmtId="0" fontId="63" fillId="0" borderId="368" xfId="0" applyFont="1" applyBorder="1" applyAlignment="1">
      <alignment horizontal="left"/>
    </xf>
    <xf numFmtId="0" fontId="10" fillId="16" borderId="381" xfId="0" applyFont="1" applyFill="1" applyBorder="1" applyAlignment="1">
      <alignment horizontal="center"/>
    </xf>
    <xf numFmtId="0" fontId="10" fillId="16" borderId="382" xfId="0" applyFont="1" applyFill="1" applyBorder="1" applyAlignment="1">
      <alignment horizontal="center"/>
    </xf>
    <xf numFmtId="0" fontId="10" fillId="16" borderId="383" xfId="0" applyFont="1" applyFill="1" applyBorder="1" applyAlignment="1">
      <alignment horizontal="center"/>
    </xf>
    <xf numFmtId="0" fontId="60" fillId="15" borderId="384" xfId="0" applyFont="1" applyFill="1" applyBorder="1" applyAlignment="1"/>
    <xf numFmtId="0" fontId="60" fillId="15" borderId="385" xfId="0" applyFont="1" applyFill="1" applyBorder="1" applyAlignment="1"/>
    <xf numFmtId="0" fontId="60" fillId="15" borderId="386" xfId="0" applyFont="1" applyFill="1" applyBorder="1" applyAlignment="1"/>
    <xf numFmtId="0" fontId="0" fillId="15" borderId="384" xfId="0" applyFill="1" applyBorder="1" applyAlignment="1">
      <alignment horizontal="left" wrapText="1"/>
    </xf>
    <xf numFmtId="0" fontId="60" fillId="15" borderId="384" xfId="0" applyFont="1" applyFill="1" applyBorder="1" applyAlignment="1">
      <alignment horizontal="left" wrapText="1"/>
    </xf>
    <xf numFmtId="0" fontId="60" fillId="15" borderId="385" xfId="0" applyFont="1" applyFill="1" applyBorder="1" applyAlignment="1">
      <alignment horizontal="left" wrapText="1"/>
    </xf>
    <xf numFmtId="0" fontId="60" fillId="15" borderId="390" xfId="0" applyFont="1" applyFill="1" applyBorder="1" applyAlignment="1">
      <alignment horizontal="left" wrapText="1"/>
    </xf>
    <xf numFmtId="0" fontId="60" fillId="15" borderId="391" xfId="0" applyFont="1" applyFill="1" applyBorder="1" applyAlignment="1">
      <alignment horizontal="left" wrapText="1"/>
    </xf>
    <xf numFmtId="0" fontId="60" fillId="15" borderId="387" xfId="0" applyFont="1" applyFill="1" applyBorder="1" applyAlignment="1">
      <alignment horizontal="center" wrapText="1"/>
    </xf>
    <xf numFmtId="0" fontId="60" fillId="15" borderId="388" xfId="0" applyFont="1" applyFill="1" applyBorder="1" applyAlignment="1">
      <alignment horizontal="center" wrapText="1"/>
    </xf>
    <xf numFmtId="0" fontId="60" fillId="15" borderId="392" xfId="0" applyFont="1" applyFill="1" applyBorder="1" applyAlignment="1">
      <alignment horizontal="center" wrapText="1"/>
    </xf>
    <xf numFmtId="0" fontId="60" fillId="15" borderId="385" xfId="0" applyFont="1" applyFill="1" applyBorder="1" applyAlignment="1">
      <alignment horizontal="center" wrapText="1"/>
    </xf>
    <xf numFmtId="0" fontId="60" fillId="15" borderId="393" xfId="0" applyFont="1" applyFill="1" applyBorder="1" applyAlignment="1">
      <alignment horizontal="center" wrapText="1"/>
    </xf>
    <xf numFmtId="0" fontId="60" fillId="15" borderId="394" xfId="0" applyFont="1" applyFill="1" applyBorder="1" applyAlignment="1">
      <alignment horizontal="center" wrapText="1"/>
    </xf>
    <xf numFmtId="0" fontId="60" fillId="15" borderId="186" xfId="0" applyFont="1" applyFill="1" applyBorder="1" applyAlignment="1">
      <alignment horizontal="center" wrapText="1"/>
    </xf>
    <xf numFmtId="0" fontId="60" fillId="15" borderId="379" xfId="0" applyFont="1" applyFill="1" applyBorder="1" applyAlignment="1">
      <alignment horizontal="center" wrapText="1"/>
    </xf>
    <xf numFmtId="0" fontId="60" fillId="15" borderId="385" xfId="0" applyFont="1" applyFill="1" applyBorder="1" applyAlignment="1">
      <alignment horizontal="center" vertical="center"/>
    </xf>
    <xf numFmtId="190" fontId="0" fillId="15" borderId="378"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79" xfId="0" applyNumberFormat="1" applyFill="1" applyBorder="1" applyAlignment="1">
      <alignment horizontal="center" wrapText="1"/>
    </xf>
    <xf numFmtId="0" fontId="60" fillId="15" borderId="384" xfId="0" applyFont="1" applyFill="1" applyBorder="1" applyAlignment="1">
      <alignment horizontal="left"/>
    </xf>
    <xf numFmtId="0" fontId="60" fillId="15" borderId="385" xfId="0" applyFont="1" applyFill="1" applyBorder="1" applyAlignment="1">
      <alignment horizontal="left"/>
    </xf>
    <xf numFmtId="0" fontId="60" fillId="15" borderId="386" xfId="0" applyFont="1" applyFill="1" applyBorder="1" applyAlignment="1">
      <alignment horizontal="left"/>
    </xf>
    <xf numFmtId="190" fontId="60" fillId="15" borderId="384" xfId="0" applyNumberFormat="1" applyFont="1" applyFill="1" applyBorder="1" applyAlignment="1">
      <alignment horizontal="left" wrapText="1"/>
    </xf>
    <xf numFmtId="190" fontId="60" fillId="15" borderId="385" xfId="0" applyNumberFormat="1" applyFont="1" applyFill="1" applyBorder="1" applyAlignment="1">
      <alignment horizontal="left" wrapText="1"/>
    </xf>
    <xf numFmtId="190" fontId="60" fillId="15" borderId="386" xfId="0" applyNumberFormat="1" applyFont="1" applyFill="1" applyBorder="1" applyAlignment="1">
      <alignment horizontal="left" wrapText="1"/>
    </xf>
    <xf numFmtId="190" fontId="0" fillId="15" borderId="384" xfId="0" applyNumberFormat="1" applyFill="1" applyBorder="1" applyAlignment="1">
      <alignment horizontal="left" vertical="center" wrapText="1"/>
    </xf>
    <xf numFmtId="190" fontId="0" fillId="15" borderId="385" xfId="0" applyNumberFormat="1" applyFill="1" applyBorder="1" applyAlignment="1">
      <alignment horizontal="left" vertical="center" wrapText="1"/>
    </xf>
    <xf numFmtId="190" fontId="0" fillId="15" borderId="384"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399" xfId="0" applyNumberFormat="1" applyFill="1" applyBorder="1" applyAlignment="1">
      <alignment horizontal="left" wrapText="1"/>
    </xf>
    <xf numFmtId="0" fontId="60" fillId="15" borderId="398"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5" fillId="0" borderId="365" xfId="4" applyFont="1" applyFill="1" applyBorder="1" applyAlignment="1">
      <alignment horizontal="left" wrapText="1"/>
    </xf>
    <xf numFmtId="0" fontId="64" fillId="0" borderId="369" xfId="0" applyFont="1" applyBorder="1" applyAlignment="1">
      <alignment horizontal="justify" vertical="top" wrapText="1"/>
    </xf>
    <xf numFmtId="0" fontId="64" fillId="0" borderId="388" xfId="0" applyFont="1" applyBorder="1" applyAlignment="1">
      <alignment horizontal="justify" vertical="top" wrapText="1"/>
    </xf>
    <xf numFmtId="0" fontId="64" fillId="0" borderId="370" xfId="0" applyFont="1" applyBorder="1" applyAlignment="1">
      <alignment horizontal="justify" vertical="top" wrapText="1"/>
    </xf>
    <xf numFmtId="0" fontId="64" fillId="0" borderId="385" xfId="0" applyFont="1" applyBorder="1" applyAlignment="1">
      <alignment horizontal="left" vertical="top" wrapText="1"/>
    </xf>
    <xf numFmtId="0" fontId="64" fillId="15" borderId="385" xfId="0" applyFont="1" applyFill="1" applyBorder="1" applyAlignment="1">
      <alignment horizontal="left" vertical="top" wrapText="1"/>
    </xf>
    <xf numFmtId="0" fontId="63" fillId="0" borderId="385" xfId="0" applyFont="1" applyBorder="1" applyAlignment="1">
      <alignment horizontal="left"/>
    </xf>
    <xf numFmtId="0" fontId="5" fillId="2" borderId="61" xfId="0" applyFont="1" applyFill="1" applyBorder="1" applyAlignment="1" applyProtection="1">
      <alignment vertical="center"/>
      <protection locked="0"/>
    </xf>
    <xf numFmtId="0" fontId="5" fillId="2" borderId="18" xfId="0" applyFont="1" applyFill="1" applyBorder="1" applyAlignment="1" applyProtection="1">
      <alignment vertical="center"/>
      <protection locked="0"/>
    </xf>
    <xf numFmtId="0" fontId="5" fillId="15" borderId="27" xfId="0" applyFont="1" applyFill="1" applyBorder="1" applyAlignment="1" applyProtection="1">
      <alignment vertical="center" wrapText="1"/>
      <protection locked="0"/>
    </xf>
    <xf numFmtId="0" fontId="5" fillId="15" borderId="74" xfId="0" applyFont="1" applyFill="1" applyBorder="1" applyAlignment="1" applyProtection="1">
      <alignment vertical="center"/>
      <protection locked="0"/>
    </xf>
    <xf numFmtId="0" fontId="5" fillId="15" borderId="72" xfId="0" applyFont="1" applyFill="1" applyBorder="1" applyAlignment="1" applyProtection="1">
      <alignment vertical="center"/>
      <protection locked="0"/>
    </xf>
    <xf numFmtId="0" fontId="5" fillId="15" borderId="93" xfId="0" applyFont="1" applyFill="1" applyBorder="1" applyAlignment="1" applyProtection="1">
      <alignment vertical="center"/>
      <protection locked="0"/>
    </xf>
    <xf numFmtId="0" fontId="9" fillId="15" borderId="138" xfId="4" applyFont="1" applyFill="1" applyBorder="1" applyAlignment="1">
      <alignment horizontal="left" vertical="top" wrapText="1"/>
    </xf>
    <xf numFmtId="0" fontId="9" fillId="15" borderId="69" xfId="4" applyFont="1" applyFill="1" applyBorder="1" applyAlignment="1">
      <alignment horizontal="left" vertical="top" wrapText="1"/>
    </xf>
    <xf numFmtId="0" fontId="9" fillId="15" borderId="115" xfId="4" applyFont="1" applyFill="1" applyBorder="1" applyAlignment="1">
      <alignment horizontal="left" vertical="top" wrapText="1"/>
    </xf>
    <xf numFmtId="0" fontId="0" fillId="0" borderId="45" xfId="0" applyBorder="1"/>
    <xf numFmtId="0" fontId="0" fillId="0" borderId="385" xfId="0" applyBorder="1"/>
    <xf numFmtId="0" fontId="0" fillId="0" borderId="46" xfId="0" applyBorder="1"/>
    <xf numFmtId="0" fontId="0" fillId="0" borderId="20" xfId="0" applyBorder="1"/>
    <xf numFmtId="0" fontId="5" fillId="2" borderId="385" xfId="0" applyFont="1" applyFill="1" applyBorder="1" applyAlignment="1" applyProtection="1">
      <alignment vertical="center"/>
      <protection locked="0"/>
    </xf>
    <xf numFmtId="0" fontId="5" fillId="2" borderId="20" xfId="0" applyFont="1" applyFill="1" applyBorder="1" applyAlignment="1" applyProtection="1">
      <alignment vertical="center"/>
      <protection locked="0"/>
    </xf>
    <xf numFmtId="0" fontId="5" fillId="2" borderId="46" xfId="0" applyFont="1" applyFill="1" applyBorder="1" applyAlignment="1" applyProtection="1">
      <alignment vertical="center"/>
      <protection locked="0"/>
    </xf>
    <xf numFmtId="216" fontId="48" fillId="2" borderId="95" xfId="0" applyNumberFormat="1" applyFont="1" applyFill="1" applyBorder="1" applyAlignment="1" applyProtection="1">
      <alignment horizontal="left"/>
      <protection locked="0"/>
    </xf>
    <xf numFmtId="0" fontId="5" fillId="2" borderId="0" xfId="26" applyFont="1" applyFill="1" applyBorder="1" applyAlignment="1">
      <alignment horizontal="left" vertical="center" wrapText="1"/>
    </xf>
    <xf numFmtId="0" fontId="6" fillId="2" borderId="102" xfId="73" applyFont="1" applyFill="1" applyBorder="1" applyAlignment="1" applyProtection="1">
      <alignment horizontal="center" vertical="center"/>
    </xf>
    <xf numFmtId="0" fontId="6" fillId="2" borderId="102" xfId="73" applyFont="1" applyFill="1" applyBorder="1" applyAlignment="1" applyProtection="1">
      <alignment horizontal="center" vertical="center" wrapText="1"/>
    </xf>
    <xf numFmtId="0" fontId="5" fillId="2" borderId="27" xfId="0" applyFont="1" applyFill="1" applyBorder="1" applyAlignment="1" applyProtection="1">
      <alignment vertical="center"/>
      <protection locked="0"/>
    </xf>
    <xf numFmtId="0" fontId="5" fillId="2" borderId="28" xfId="0" applyFont="1" applyFill="1" applyBorder="1" applyAlignment="1" applyProtection="1">
      <alignment vertical="center"/>
      <protection locked="0"/>
    </xf>
    <xf numFmtId="0" fontId="5" fillId="2" borderId="0" xfId="0" applyFont="1" applyFill="1" applyBorder="1" applyAlignment="1" applyProtection="1">
      <alignment horizontal="left" vertical="center"/>
    </xf>
    <xf numFmtId="0" fontId="0" fillId="0" borderId="0" xfId="0"/>
    <xf numFmtId="0" fontId="52" fillId="2" borderId="31" xfId="0" applyFont="1" applyFill="1" applyBorder="1" applyAlignment="1" applyProtection="1">
      <alignment horizontal="left" vertical="center" wrapText="1"/>
      <protection locked="0"/>
    </xf>
    <xf numFmtId="0" fontId="48" fillId="2" borderId="138" xfId="0" applyNumberFormat="1" applyFont="1" applyFill="1" applyBorder="1" applyAlignment="1" applyProtection="1">
      <alignment horizontal="left" vertical="center"/>
      <protection locked="0"/>
    </xf>
    <xf numFmtId="0" fontId="48" fillId="2" borderId="115" xfId="0" applyNumberFormat="1" applyFont="1" applyFill="1" applyBorder="1" applyAlignment="1" applyProtection="1">
      <alignment horizontal="left" vertical="center"/>
      <protection locked="0"/>
    </xf>
    <xf numFmtId="0" fontId="48" fillId="2" borderId="95" xfId="0" applyFont="1" applyFill="1" applyBorder="1" applyAlignment="1" applyProtection="1">
      <alignment horizontal="left" vertical="center" wrapText="1"/>
      <protection locked="0"/>
    </xf>
    <xf numFmtId="216" fontId="48" fillId="2" borderId="483" xfId="0" applyNumberFormat="1" applyFont="1" applyFill="1" applyBorder="1" applyAlignment="1" applyProtection="1">
      <alignment horizontal="left"/>
      <protection locked="0"/>
    </xf>
    <xf numFmtId="0" fontId="48" fillId="2" borderId="138" xfId="0" applyNumberFormat="1" applyFont="1" applyFill="1" applyBorder="1" applyAlignment="1" applyProtection="1">
      <alignment horizontal="left" vertical="center" wrapText="1"/>
      <protection locked="0"/>
    </xf>
    <xf numFmtId="0" fontId="48" fillId="2" borderId="115" xfId="0" applyNumberFormat="1" applyFont="1" applyFill="1" applyBorder="1" applyAlignment="1" applyProtection="1">
      <alignment horizontal="left" vertical="center" wrapText="1"/>
      <protection locked="0"/>
    </xf>
    <xf numFmtId="0" fontId="5" fillId="0" borderId="0" xfId="0" applyFont="1" applyBorder="1"/>
    <xf numFmtId="0" fontId="5" fillId="15" borderId="183" xfId="0" applyFont="1" applyFill="1" applyBorder="1" applyAlignment="1" applyProtection="1">
      <alignment vertical="center" wrapText="1"/>
      <protection locked="0"/>
    </xf>
    <xf numFmtId="0" fontId="64" fillId="15" borderId="46" xfId="0" applyNumberFormat="1" applyFont="1" applyFill="1" applyBorder="1" applyAlignment="1" applyProtection="1">
      <alignment horizontal="center" vertical="justify" wrapText="1"/>
      <protection locked="0"/>
    </xf>
    <xf numFmtId="0" fontId="64" fillId="15" borderId="20" xfId="0" applyNumberFormat="1" applyFont="1" applyFill="1" applyBorder="1" applyAlignment="1" applyProtection="1">
      <alignment horizontal="center" vertical="justify" wrapText="1"/>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cellXfs>
  <cellStyles count="93">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3" xfId="58"/>
    <cellStyle name="Millares 4" xfId="21"/>
    <cellStyle name="Millares 5" xfId="76"/>
    <cellStyle name="Millares 6" xfId="90"/>
    <cellStyle name="Millares 7" xfId="92"/>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4" xfId="75"/>
    <cellStyle name="Normal 5" xfId="89"/>
    <cellStyle name="Normal 6" xfId="91"/>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0"/>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0.1</c:v>
                </c:pt>
                <c:pt idx="2">
                  <c:v>0.08</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0.18</c:v>
                </c:pt>
                <c:pt idx="2">
                  <c:v>0.12</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0.22</c:v>
                </c:pt>
              </c:numCache>
            </c:numRef>
          </c:val>
        </c:ser>
        <c:dLbls>
          <c:showLegendKey val="0"/>
          <c:showVal val="0"/>
          <c:showCatName val="0"/>
          <c:showSerName val="0"/>
          <c:showPercent val="0"/>
          <c:showBubbleSize val="0"/>
        </c:dLbls>
        <c:gapWidth val="150"/>
        <c:axId val="152763024"/>
        <c:axId val="152763584"/>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0.13666666666666666</c:v>
                </c:pt>
                <c:pt idx="1">
                  <c:v>0.15333333333333335</c:v>
                </c:pt>
                <c:pt idx="2">
                  <c:v>0.14000000000000001</c:v>
                </c:pt>
              </c:numCache>
            </c:numRef>
          </c:yVal>
          <c:smooth val="1"/>
        </c:ser>
        <c:ser>
          <c:idx val="4"/>
          <c:order val="4"/>
          <c:xVal>
            <c:strRef>
              <c:f>Resumen!$B$16:$B$18</c:f>
              <c:strCache>
                <c:ptCount val="3"/>
                <c:pt idx="0">
                  <c:v>Conecel S.A.</c:v>
                </c:pt>
                <c:pt idx="1">
                  <c:v>Otecel S.A.</c:v>
                </c:pt>
                <c:pt idx="2">
                  <c:v>CNT EP.</c:v>
                </c:pt>
              </c:strCache>
            </c:strRef>
          </c:xVal>
          <c:yVal>
            <c:numRef>
              <c:f>'CNT EP. (ex-Telecsa S.A.)'!$C$1129</c:f>
              <c:numCache>
                <c:formatCode>General</c:formatCode>
                <c:ptCount val="1"/>
              </c:numCache>
            </c:numRef>
          </c:yVal>
          <c:smooth val="0"/>
        </c:ser>
        <c:dLbls>
          <c:showLegendKey val="0"/>
          <c:showVal val="0"/>
          <c:showCatName val="0"/>
          <c:showSerName val="0"/>
          <c:showPercent val="0"/>
          <c:showBubbleSize val="0"/>
        </c:dLbls>
        <c:axId val="152763024"/>
        <c:axId val="152763584"/>
      </c:scatterChart>
      <c:catAx>
        <c:axId val="15276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152763584"/>
        <c:crosses val="autoZero"/>
        <c:auto val="1"/>
        <c:lblAlgn val="ctr"/>
        <c:lblOffset val="100"/>
        <c:tickLblSkip val="1"/>
        <c:tickMarkSkip val="1"/>
        <c:noMultiLvlLbl val="0"/>
      </c:catAx>
      <c:valAx>
        <c:axId val="15276358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52763024"/>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4893837372993E-2"/>
                  <c:y val="-2.485893500600560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EvoTariOFFNET!$C$42:$H$42</c:f>
              <c:strCache>
                <c:ptCount val="6"/>
                <c:pt idx="0">
                  <c:v>2009</c:v>
                </c:pt>
                <c:pt idx="1">
                  <c:v>2010</c:v>
                </c:pt>
                <c:pt idx="2">
                  <c:v>2011</c:v>
                </c:pt>
                <c:pt idx="3">
                  <c:v>2012</c:v>
                </c:pt>
                <c:pt idx="4">
                  <c:v>2013</c:v>
                </c:pt>
                <c:pt idx="5">
                  <c:v>2014 (sept.)</c:v>
                </c:pt>
              </c:strCache>
            </c:strRef>
          </c:cat>
          <c:val>
            <c:numRef>
              <c:f>EvoTariOFFNET!$C$23:$H$23</c:f>
              <c:numCache>
                <c:formatCode>_-"$"* #,##0.00_-;\-"$"* #,##0.00_-;_-"$"* "-"??_-;_-@_-</c:formatCode>
                <c:ptCount val="6"/>
                <c:pt idx="0">
                  <c:v>0.22</c:v>
                </c:pt>
                <c:pt idx="1">
                  <c:v>0.21909999999999999</c:v>
                </c:pt>
                <c:pt idx="2">
                  <c:v>0.15</c:v>
                </c:pt>
                <c:pt idx="3">
                  <c:v>0.15</c:v>
                </c:pt>
                <c:pt idx="4">
                  <c:v>0.15</c:v>
                </c:pt>
                <c:pt idx="5">
                  <c:v>0.15</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(sept.)</c:v>
                </c:pt>
              </c:strCache>
            </c:strRef>
          </c:cat>
          <c:val>
            <c:numRef>
              <c:f>EvoTariOFFNET!$C$30:$H$30</c:f>
              <c:numCache>
                <c:formatCode>_-"$"* #,##0.00_-;\-"$"* #,##0.00_-;_-"$"* "-"??_-;_-@_-</c:formatCode>
                <c:ptCount val="6"/>
                <c:pt idx="0">
                  <c:v>0.04</c:v>
                </c:pt>
                <c:pt idx="1">
                  <c:v>0.04</c:v>
                </c:pt>
                <c:pt idx="2">
                  <c:v>0.04</c:v>
                </c:pt>
                <c:pt idx="3">
                  <c:v>0.08</c:v>
                </c:pt>
                <c:pt idx="4">
                  <c:v>0.08</c:v>
                </c:pt>
                <c:pt idx="5">
                  <c:v>0.04</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6661720979700615E-3"/>
                  <c:y val="2.71186440677965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4453176509817794E-2"/>
                  <c:y val="6.42454068241469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EvoTariOFFNET!$C$42:$H$42</c:f>
              <c:strCache>
                <c:ptCount val="6"/>
                <c:pt idx="0">
                  <c:v>2009</c:v>
                </c:pt>
                <c:pt idx="1">
                  <c:v>2010</c:v>
                </c:pt>
                <c:pt idx="2">
                  <c:v>2011</c:v>
                </c:pt>
                <c:pt idx="3">
                  <c:v>2012</c:v>
                </c:pt>
                <c:pt idx="4">
                  <c:v>2013</c:v>
                </c:pt>
                <c:pt idx="5">
                  <c:v>2014 (sept.)</c:v>
                </c:pt>
              </c:strCache>
            </c:strRef>
          </c:cat>
          <c:val>
            <c:numRef>
              <c:f>EvoTariOFFNET!$C$16:$H$16</c:f>
              <c:numCache>
                <c:formatCode>_-"$"* #,##0.00_-;\-"$"* #,##0.00_-;_-"$"* "-"??_-;_-@_-</c:formatCode>
                <c:ptCount val="6"/>
                <c:pt idx="0">
                  <c:v>0.22</c:v>
                </c:pt>
                <c:pt idx="1">
                  <c:v>0.16200000000000001</c:v>
                </c:pt>
                <c:pt idx="2">
                  <c:v>0.16</c:v>
                </c:pt>
                <c:pt idx="3">
                  <c:v>0.15</c:v>
                </c:pt>
                <c:pt idx="4">
                  <c:v>0.15</c:v>
                </c:pt>
                <c:pt idx="5">
                  <c:v>0.15</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(sept.)</c:v>
                </c:pt>
              </c:strCache>
            </c:strRef>
          </c:cat>
          <c:val>
            <c:numRef>
              <c:f>EvoTariOFFNET!$C$37:$H$37</c:f>
              <c:numCache>
                <c:formatCode>_-"$"* #,##0.00_-;\-"$"* #,##0.00_-;_-"$"* "-"??_-;_-@_-</c:formatCode>
                <c:ptCount val="6"/>
                <c:pt idx="0">
                  <c:v>0.15</c:v>
                </c:pt>
                <c:pt idx="1">
                  <c:v>0.15</c:v>
                </c:pt>
                <c:pt idx="2">
                  <c:v>0.15</c:v>
                </c:pt>
                <c:pt idx="3">
                  <c:v>0.15</c:v>
                </c:pt>
                <c:pt idx="4">
                  <c:v>0.15</c:v>
                </c:pt>
                <c:pt idx="5">
                  <c:v>0.15</c:v>
                </c:pt>
              </c:numCache>
            </c:numRef>
          </c:val>
          <c:smooth val="0"/>
        </c:ser>
        <c:dLbls>
          <c:showLegendKey val="0"/>
          <c:showVal val="0"/>
          <c:showCatName val="0"/>
          <c:showSerName val="0"/>
          <c:showPercent val="0"/>
          <c:showBubbleSize val="0"/>
        </c:dLbls>
        <c:marker val="1"/>
        <c:smooth val="0"/>
        <c:axId val="189123024"/>
        <c:axId val="189123584"/>
      </c:lineChart>
      <c:catAx>
        <c:axId val="18912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9123584"/>
        <c:crosses val="autoZero"/>
        <c:auto val="1"/>
        <c:lblAlgn val="l"/>
        <c:lblOffset val="100"/>
        <c:tickLblSkip val="1"/>
        <c:tickMarkSkip val="1"/>
        <c:noMultiLvlLbl val="0"/>
      </c:catAx>
      <c:valAx>
        <c:axId val="189123584"/>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9123024"/>
        <c:crosses val="autoZero"/>
        <c:crossBetween val="between"/>
      </c:valAx>
      <c:spPr>
        <a:noFill/>
        <a:ln w="25400">
          <a:noFill/>
        </a:ln>
      </c:spPr>
    </c:plotArea>
    <c:legend>
      <c:legendPos val="r"/>
      <c:layout>
        <c:manualLayout>
          <c:xMode val="edge"/>
          <c:yMode val="edge"/>
          <c:x val="8.0534533760758253E-2"/>
          <c:y val="0.85976602924634415"/>
          <c:w val="0.88315859940029151"/>
          <c:h val="4.959636295463067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6119523521098"/>
          <c:y val="4.2910861187723588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4224611346658593E-2"/>
                  <c:y val="-1.74695495186513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6488188976377953E-2"/>
                  <c:y val="1.207863536114247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6630123157682118E-2"/>
                  <c:y val="1.371402984790240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chemeClr val="accent1"/>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EvoTariOFFNET!$C$21:$H$21</c:f>
              <c:strCache>
                <c:ptCount val="6"/>
                <c:pt idx="0">
                  <c:v>2009</c:v>
                </c:pt>
                <c:pt idx="1">
                  <c:v>2010</c:v>
                </c:pt>
                <c:pt idx="2">
                  <c:v>2011</c:v>
                </c:pt>
                <c:pt idx="3">
                  <c:v>2012</c:v>
                </c:pt>
                <c:pt idx="4">
                  <c:v>2013</c:v>
                </c:pt>
                <c:pt idx="5">
                  <c:v>2014 (sept.)</c:v>
                </c:pt>
              </c:strCache>
            </c:strRef>
          </c:cat>
          <c:val>
            <c:numRef>
              <c:f>EvoTariOFFNET!$C$24:$H$24</c:f>
              <c:numCache>
                <c:formatCode>_-"$"* #,##0.00_-;\-"$"* #,##0.00_-;_-"$"* "-"??_-;_-@_-</c:formatCode>
                <c:ptCount val="6"/>
                <c:pt idx="0">
                  <c:v>0.22</c:v>
                </c:pt>
                <c:pt idx="1">
                  <c:v>0.22</c:v>
                </c:pt>
                <c:pt idx="2">
                  <c:v>0.15</c:v>
                </c:pt>
                <c:pt idx="3">
                  <c:v>0.15</c:v>
                </c:pt>
                <c:pt idx="4">
                  <c:v>0.15</c:v>
                </c:pt>
                <c:pt idx="5">
                  <c:v>0.15</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1879259718942503E-2"/>
                  <c:y val="-3.037000468985263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481902792140641E-2"/>
                  <c:y val="2.033898305084745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6923076923076925E-2"/>
                  <c:y val="2.66182698124622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cat>
            <c:strRef>
              <c:f>EvoTariOFFNET!$C$21:$H$21</c:f>
              <c:strCache>
                <c:ptCount val="6"/>
                <c:pt idx="0">
                  <c:v>2009</c:v>
                </c:pt>
                <c:pt idx="1">
                  <c:v>2010</c:v>
                </c:pt>
                <c:pt idx="2">
                  <c:v>2011</c:v>
                </c:pt>
                <c:pt idx="3">
                  <c:v>2012</c:v>
                </c:pt>
                <c:pt idx="4">
                  <c:v>2013</c:v>
                </c:pt>
                <c:pt idx="5">
                  <c:v>2014 (sept.)</c:v>
                </c:pt>
              </c:strCache>
            </c:strRef>
          </c:cat>
          <c:val>
            <c:numRef>
              <c:f>EvoTariOFFNET!$C$31:$H$31</c:f>
              <c:numCache>
                <c:formatCode>_-"$"* #,##0.00_-;\-"$"* #,##0.00_-;_-"$"* "-"??_-;_-@_-</c:formatCode>
                <c:ptCount val="6"/>
                <c:pt idx="0">
                  <c:v>0.04</c:v>
                </c:pt>
                <c:pt idx="1">
                  <c:v>0.04</c:v>
                </c:pt>
                <c:pt idx="2">
                  <c:v>0.04</c:v>
                </c:pt>
                <c:pt idx="3">
                  <c:v>0.04</c:v>
                </c:pt>
                <c:pt idx="4">
                  <c:v>0.04</c:v>
                </c:pt>
                <c:pt idx="5">
                  <c:v>0.04</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0924389259034929E-2"/>
                  <c:y val="-3.093492623766854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7576697690451568E-2"/>
                  <c:y val="-3.163841807909612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EvoTariOFFNET!$C$21:$H$21</c:f>
              <c:strCache>
                <c:ptCount val="6"/>
                <c:pt idx="0">
                  <c:v>2009</c:v>
                </c:pt>
                <c:pt idx="1">
                  <c:v>2010</c:v>
                </c:pt>
                <c:pt idx="2">
                  <c:v>2011</c:v>
                </c:pt>
                <c:pt idx="3">
                  <c:v>2012</c:v>
                </c:pt>
                <c:pt idx="4">
                  <c:v>2013</c:v>
                </c:pt>
                <c:pt idx="5">
                  <c:v>2014 (sept.)</c:v>
                </c:pt>
              </c:strCache>
            </c:strRef>
          </c:cat>
          <c:val>
            <c:numRef>
              <c:f>EvoTariOFFNET!$C$17:$H$17</c:f>
              <c:numCache>
                <c:formatCode>_-"$"* #,##0.00_-;\-"$"* #,##0.00_-;_-"$"* "-"??_-;_-@_-</c:formatCode>
                <c:ptCount val="6"/>
                <c:pt idx="0">
                  <c:v>0.22</c:v>
                </c:pt>
                <c:pt idx="1">
                  <c:v>0.16</c:v>
                </c:pt>
                <c:pt idx="2">
                  <c:v>0.16</c:v>
                </c:pt>
                <c:pt idx="3">
                  <c:v>0.16</c:v>
                </c:pt>
                <c:pt idx="4">
                  <c:v>0.16</c:v>
                </c:pt>
                <c:pt idx="5">
                  <c:v>0.22</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9445285685443164E-2"/>
                  <c:y val="4.19566428969518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6391479911164951E-2"/>
                  <c:y val="-4.40575236625367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9560468402988089E-2"/>
                  <c:y val="-5.121740000285808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8461538461538464E-3"/>
                  <c:y val="-3.3877797943133697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cat>
            <c:strRef>
              <c:f>EvoTariOFFNET!$C$21:$H$21</c:f>
              <c:strCache>
                <c:ptCount val="6"/>
                <c:pt idx="0">
                  <c:v>2009</c:v>
                </c:pt>
                <c:pt idx="1">
                  <c:v>2010</c:v>
                </c:pt>
                <c:pt idx="2">
                  <c:v>2011</c:v>
                </c:pt>
                <c:pt idx="3">
                  <c:v>2012</c:v>
                </c:pt>
                <c:pt idx="4">
                  <c:v>2013</c:v>
                </c:pt>
                <c:pt idx="5">
                  <c:v>2014 (sept.)</c:v>
                </c:pt>
              </c:strCache>
            </c:strRef>
          </c:cat>
          <c:val>
            <c:numRef>
              <c:f>EvoTariOFFNET!$C$38:$H$38</c:f>
              <c:numCache>
                <c:formatCode>_-"$"* #,##0.00_-;\-"$"* #,##0.00_-;_-"$"* "-"??_-;_-@_-</c:formatCode>
                <c:ptCount val="6"/>
                <c:pt idx="0">
                  <c:v>0.05</c:v>
                </c:pt>
                <c:pt idx="1">
                  <c:v>0.05</c:v>
                </c:pt>
                <c:pt idx="2">
                  <c:v>0.05</c:v>
                </c:pt>
                <c:pt idx="3">
                  <c:v>0.05</c:v>
                </c:pt>
                <c:pt idx="4">
                  <c:v>0.04</c:v>
                </c:pt>
                <c:pt idx="5">
                  <c:v>0.08</c:v>
                </c:pt>
              </c:numCache>
            </c:numRef>
          </c:val>
          <c:smooth val="0"/>
        </c:ser>
        <c:dLbls>
          <c:showLegendKey val="0"/>
          <c:showVal val="0"/>
          <c:showCatName val="0"/>
          <c:showSerName val="0"/>
          <c:showPercent val="0"/>
          <c:showBubbleSize val="0"/>
        </c:dLbls>
        <c:marker val="1"/>
        <c:smooth val="0"/>
        <c:axId val="190196128"/>
        <c:axId val="190196688"/>
      </c:lineChart>
      <c:catAx>
        <c:axId val="190196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0196688"/>
        <c:crosses val="autoZero"/>
        <c:auto val="1"/>
        <c:lblAlgn val="ctr"/>
        <c:lblOffset val="100"/>
        <c:tickLblSkip val="1"/>
        <c:tickMarkSkip val="1"/>
        <c:noMultiLvlLbl val="0"/>
      </c:catAx>
      <c:valAx>
        <c:axId val="190196688"/>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0196128"/>
        <c:crosses val="autoZero"/>
        <c:crossBetween val="between"/>
        <c:majorUnit val="0.1"/>
        <c:minorUnit val="2.0000000000000004E-2"/>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832852101379532E-3"/>
                  <c:y val="-1.355949997775701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(sept.)</c:v>
                </c:pt>
              </c:strCache>
            </c:strRef>
          </c:cat>
          <c:val>
            <c:numRef>
              <c:f>EvoTariOFFNET!$C$43:$H$43</c:f>
              <c:numCache>
                <c:formatCode>_-"$"* #,##0.00_-;\-"$"* #,##0.00_-;_-"$"* "-"??_-;_-@_-</c:formatCode>
                <c:ptCount val="6"/>
                <c:pt idx="0">
                  <c:v>0.22</c:v>
                </c:pt>
                <c:pt idx="1">
                  <c:v>0.21970000000000001</c:v>
                </c:pt>
                <c:pt idx="2">
                  <c:v>0.17333333333333334</c:v>
                </c:pt>
                <c:pt idx="3">
                  <c:v>0.17333333333333334</c:v>
                </c:pt>
                <c:pt idx="4">
                  <c:v>0.16</c:v>
                </c:pt>
                <c:pt idx="5">
                  <c:v>0.17333333333333334</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6591589429569618E-2"/>
                  <c:y val="-3.0106143511722052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(sept.)</c:v>
                </c:pt>
              </c:strCache>
            </c:strRef>
          </c:cat>
          <c:val>
            <c:numRef>
              <c:f>EvoTariOFFNET!$C$44:$H$44</c:f>
              <c:numCache>
                <c:formatCode>_-"$"* #,##0.00_-;\-"$"* #,##0.00_-;_-"$"* "-"??_-;_-@_-</c:formatCode>
                <c:ptCount val="6"/>
                <c:pt idx="0">
                  <c:v>0.04</c:v>
                </c:pt>
                <c:pt idx="1">
                  <c:v>0.04</c:v>
                </c:pt>
                <c:pt idx="2">
                  <c:v>3.3333333333333333E-2</c:v>
                </c:pt>
                <c:pt idx="3">
                  <c:v>5.3333333333333337E-2</c:v>
                </c:pt>
                <c:pt idx="4">
                  <c:v>5.8000000000000003E-2</c:v>
                </c:pt>
                <c:pt idx="5">
                  <c:v>4.4666666666666667E-2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2257293632328686E-2"/>
                  <c:y val="2.23276836158192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771870720835051E-3"/>
                  <c:y val="-2.485875706214689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(sept.)</c:v>
                </c:pt>
              </c:strCache>
            </c:strRef>
          </c:cat>
          <c:val>
            <c:numRef>
              <c:f>EvoTariOFFNET!$C$45:$H$45</c:f>
              <c:numCache>
                <c:formatCode>_-"$"* #,##0.00_-;\-"$"* #,##0.00_-;_-"$"* "-"??_-;_-@_-</c:formatCode>
                <c:ptCount val="6"/>
                <c:pt idx="0">
                  <c:v>0.22</c:v>
                </c:pt>
                <c:pt idx="1">
                  <c:v>0.15733333333333333</c:v>
                </c:pt>
                <c:pt idx="2">
                  <c:v>0.16666666666666666</c:v>
                </c:pt>
                <c:pt idx="3">
                  <c:v>0.17666666666666667</c:v>
                </c:pt>
                <c:pt idx="4">
                  <c:v>0.16333333333333333</c:v>
                </c:pt>
                <c:pt idx="5">
                  <c:v>0.18333333333333332</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0583945293652536E-2"/>
                  <c:y val="-1.716944703945905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(sept.)</c:v>
                </c:pt>
              </c:strCache>
            </c:strRef>
          </c:cat>
          <c:val>
            <c:numRef>
              <c:f>EvoTariOFFNET!$C$46:$H$46</c:f>
              <c:numCache>
                <c:formatCode>_-"$"* #,##0.00_-;\-"$"* #,##0.00_-;_-"$"* "-"??_-;_-@_-</c:formatCode>
                <c:ptCount val="6"/>
                <c:pt idx="0">
                  <c:v>0.11666666666666665</c:v>
                </c:pt>
                <c:pt idx="1">
                  <c:v>0.11666666666666665</c:v>
                </c:pt>
                <c:pt idx="2">
                  <c:v>0.12666666666666665</c:v>
                </c:pt>
                <c:pt idx="3">
                  <c:v>0.12666666666666665</c:v>
                </c:pt>
                <c:pt idx="4">
                  <c:v>0.12333333333333331</c:v>
                </c:pt>
                <c:pt idx="5">
                  <c:v>0.13666666666666666</c:v>
                </c:pt>
              </c:numCache>
            </c:numRef>
          </c:val>
          <c:smooth val="0"/>
        </c:ser>
        <c:dLbls>
          <c:showLegendKey val="0"/>
          <c:showVal val="0"/>
          <c:showCatName val="0"/>
          <c:showSerName val="0"/>
          <c:showPercent val="0"/>
          <c:showBubbleSize val="0"/>
        </c:dLbls>
        <c:marker val="1"/>
        <c:smooth val="0"/>
        <c:axId val="190201168"/>
        <c:axId val="190201728"/>
      </c:lineChart>
      <c:catAx>
        <c:axId val="190201168"/>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Arial"/>
                <a:ea typeface="Arial"/>
                <a:cs typeface="Arial"/>
              </a:defRPr>
            </a:pPr>
            <a:endParaRPr lang="es-EC"/>
          </a:p>
        </c:txPr>
        <c:crossAx val="190201728"/>
        <c:crosses val="autoZero"/>
        <c:auto val="1"/>
        <c:lblAlgn val="ctr"/>
        <c:lblOffset val="100"/>
        <c:tickLblSkip val="1"/>
        <c:tickMarkSkip val="1"/>
        <c:noMultiLvlLbl val="0"/>
      </c:catAx>
      <c:valAx>
        <c:axId val="190201728"/>
        <c:scaling>
          <c:orientation val="minMax"/>
          <c:max val="0.30000000000000004"/>
          <c:min val="0"/>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0201168"/>
        <c:crosses val="autoZero"/>
        <c:crossBetween val="between"/>
        <c:majorUnit val="0.1"/>
        <c:minorUnit val="2.0000000000000004E-2"/>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Resumen!$C$23:$F$23</c:f>
              <c:numCache>
                <c:formatCode>_-"$"* #,##0.0000_-;\-"$"* #,##0.0000_-;_-"$"* "-"??_-;_-@_-</c:formatCode>
                <c:ptCount val="4"/>
                <c:pt idx="0">
                  <c:v>0.18</c:v>
                </c:pt>
                <c:pt idx="1">
                  <c:v>0.22</c:v>
                </c:pt>
                <c:pt idx="2">
                  <c:v>0.05</c:v>
                </c:pt>
                <c:pt idx="3">
                  <c:v>4.4800000000000006E-2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Resumen!$C$24:$F$24</c:f>
              <c:numCache>
                <c:formatCode>_-"$"* #,##0.0000_-;\-"$"* #,##0.0000_-;_-"$"* "-"??_-;_-@_-</c:formatCode>
                <c:ptCount val="4"/>
                <c:pt idx="0">
                  <c:v>0.18</c:v>
                </c:pt>
                <c:pt idx="1">
                  <c:v>0.15</c:v>
                </c:pt>
                <c:pt idx="2">
                  <c:v>0.1</c:v>
                </c:pt>
                <c:pt idx="3">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Resumen!$C$25:$F$25</c:f>
              <c:numCache>
                <c:formatCode>_-"$"* #,##0.0000_-;\-"$"* #,##0.0000_-;_-"$"* "-"??_-;_-@_-</c:formatCode>
                <c:ptCount val="4"/>
                <c:pt idx="0">
                  <c:v>0.22</c:v>
                </c:pt>
                <c:pt idx="1">
                  <c:v>0.15</c:v>
                </c:pt>
                <c:pt idx="2">
                  <c:v>0.08</c:v>
                </c:pt>
                <c:pt idx="3">
                  <c:v>0.08</c:v>
                </c:pt>
              </c:numCache>
            </c:numRef>
          </c:val>
        </c:ser>
        <c:dLbls>
          <c:showLegendKey val="0"/>
          <c:showVal val="0"/>
          <c:showCatName val="0"/>
          <c:showSerName val="0"/>
          <c:showPercent val="0"/>
          <c:showBubbleSize val="0"/>
        </c:dLbls>
        <c:gapWidth val="150"/>
        <c:axId val="152308240"/>
        <c:axId val="152308800"/>
      </c:barChart>
      <c:catAx>
        <c:axId val="152308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152308800"/>
        <c:crosses val="autoZero"/>
        <c:auto val="1"/>
        <c:lblAlgn val="ctr"/>
        <c:lblOffset val="100"/>
        <c:tickLblSkip val="1"/>
        <c:tickMarkSkip val="1"/>
        <c:noMultiLvlLbl val="0"/>
      </c:catAx>
      <c:valAx>
        <c:axId val="15230880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52308240"/>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(Resumen!$D$23,Resumen!$F$23)</c:f>
              <c:numCache>
                <c:formatCode>_-"$"* #,##0.0000_-;\-"$"* #,##0.0000_-;_-"$"* "-"??_-;_-@_-</c:formatCode>
                <c:ptCount val="2"/>
                <c:pt idx="0">
                  <c:v>0.22</c:v>
                </c:pt>
                <c:pt idx="1">
                  <c:v>4.4800000000000006E-2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(Resumen!$D$24,Resumen!$F$24)</c:f>
              <c:numCache>
                <c:formatCode>_-"$"* #,##0.0000_-;\-"$"* #,##0.0000_-;_-"$"* "-"??_-;_-@_-</c:formatCode>
                <c:ptCount val="2"/>
                <c:pt idx="0">
                  <c:v>0.15</c:v>
                </c:pt>
                <c:pt idx="1">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(Resumen!$D$25,Resumen!$F$25)</c:f>
              <c:numCache>
                <c:formatCode>_-"$"* #,##0.0000_-;\-"$"* #,##0.0000_-;_-"$"* "-"??_-;_-@_-</c:formatCode>
                <c:ptCount val="2"/>
                <c:pt idx="0">
                  <c:v>0.15</c:v>
                </c:pt>
                <c:pt idx="1">
                  <c:v>0.08</c:v>
                </c:pt>
              </c:numCache>
            </c:numRef>
          </c:val>
        </c:ser>
        <c:dLbls>
          <c:showLegendKey val="0"/>
          <c:showVal val="0"/>
          <c:showCatName val="0"/>
          <c:showSerName val="0"/>
          <c:showPercent val="0"/>
          <c:showBubbleSize val="0"/>
        </c:dLbls>
        <c:gapWidth val="150"/>
        <c:axId val="152312720"/>
        <c:axId val="185754608"/>
      </c:barChart>
      <c:catAx>
        <c:axId val="152312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5754608"/>
        <c:crosses val="autoZero"/>
        <c:auto val="1"/>
        <c:lblAlgn val="ctr"/>
        <c:lblOffset val="100"/>
        <c:tickLblSkip val="1"/>
        <c:tickMarkSkip val="1"/>
        <c:noMultiLvlLbl val="0"/>
      </c:catAx>
      <c:valAx>
        <c:axId val="18575460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52312720"/>
        <c:crosses val="autoZero"/>
        <c:crossBetween val="between"/>
      </c:valAx>
      <c:spPr>
        <a:noFill/>
        <a:ln w="25400">
          <a:noFill/>
        </a:ln>
      </c:spPr>
    </c:plotArea>
    <c:legend>
      <c:legendPos val="b"/>
      <c:layout>
        <c:manualLayout>
          <c:xMode val="edge"/>
          <c:yMode val="edge"/>
          <c:x val="0.38572117908338382"/>
          <c:y val="0.79725976832401246"/>
          <c:w val="0.27471138703815867"/>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471052801298279E-2"/>
                  <c:y val="-3.316002285269405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290958750054433E-2"/>
                  <c:y val="-2.820866489057849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0.1</c:v>
                </c:pt>
                <c:pt idx="2">
                  <c:v>0.08</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021911842347909E-2"/>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0.18</c:v>
                </c:pt>
                <c:pt idx="2">
                  <c:v>0.12</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1"/>
              <c:delete val="1"/>
              <c:extLst>
                <c:ext xmlns:c15="http://schemas.microsoft.com/office/drawing/2012/chart" uri="{CE6537A1-D6FC-4f65-9D91-7224C49458BB}"/>
              </c:extLst>
            </c:dLbl>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0.22</c:v>
                </c:pt>
              </c:numCache>
            </c:numRef>
          </c:val>
        </c:ser>
        <c:dLbls>
          <c:showLegendKey val="0"/>
          <c:showVal val="0"/>
          <c:showCatName val="0"/>
          <c:showSerName val="0"/>
          <c:showPercent val="0"/>
          <c:showBubbleSize val="0"/>
        </c:dLbls>
        <c:gapWidth val="150"/>
        <c:axId val="185759648"/>
        <c:axId val="185760208"/>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0.13666666666666666</c:v>
                </c:pt>
                <c:pt idx="1">
                  <c:v>0.15333333333333335</c:v>
                </c:pt>
                <c:pt idx="2">
                  <c:v>0.14000000000000001</c:v>
                </c:pt>
              </c:numCache>
            </c:numRef>
          </c:val>
          <c:smooth val="0"/>
        </c:ser>
        <c:dLbls>
          <c:showLegendKey val="0"/>
          <c:showVal val="0"/>
          <c:showCatName val="0"/>
          <c:showSerName val="0"/>
          <c:showPercent val="0"/>
          <c:showBubbleSize val="0"/>
        </c:dLbls>
        <c:marker val="1"/>
        <c:smooth val="0"/>
        <c:axId val="185759648"/>
        <c:axId val="185760208"/>
      </c:lineChart>
      <c:catAx>
        <c:axId val="185759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5760208"/>
        <c:crosses val="autoZero"/>
        <c:auto val="1"/>
        <c:lblAlgn val="ctr"/>
        <c:lblOffset val="100"/>
        <c:tickLblSkip val="1"/>
        <c:tickMarkSkip val="1"/>
        <c:noMultiLvlLbl val="0"/>
      </c:catAx>
      <c:valAx>
        <c:axId val="18576020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5759648"/>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(sept.)</c:v>
                </c:pt>
              </c:strCache>
            </c:strRef>
          </c:cat>
          <c:val>
            <c:numRef>
              <c:f>Evo.TarifONNET!$C$15:$H$15</c:f>
              <c:numCache>
                <c:formatCode>_-"$"* #,##0.00_-;\-"$"* #,##0.00_-;_-"$"* "-"??_-;_-@_-</c:formatCode>
                <c:ptCount val="6"/>
                <c:pt idx="0">
                  <c:v>0.13439999999999999</c:v>
                </c:pt>
                <c:pt idx="1">
                  <c:v>0.15</c:v>
                </c:pt>
                <c:pt idx="2">
                  <c:v>0.12</c:v>
                </c:pt>
                <c:pt idx="3">
                  <c:v>0.18</c:v>
                </c:pt>
                <c:pt idx="4">
                  <c:v>0.18</c:v>
                </c:pt>
                <c:pt idx="5">
                  <c:v>0.16800000000000001</c:v>
                </c:pt>
              </c:numCache>
            </c:numRef>
          </c:val>
          <c:smooth val="0"/>
        </c:ser>
        <c:ser>
          <c:idx val="1"/>
          <c:order val="1"/>
          <c:tx>
            <c:strRef>
              <c:f>Evo.TarifONNET!$B$48</c:f>
              <c:strCache>
                <c:ptCount val="1"/>
                <c:pt idx="0">
                  <c:v>Pospago mínima</c:v>
                </c:pt>
              </c:strCache>
            </c:strRef>
          </c:tx>
          <c:dLbls>
            <c:dLbl>
              <c:idx val="0"/>
              <c:layout>
                <c:manualLayout>
                  <c:x val="-2.5144827586206897E-2"/>
                  <c:y val="-2.20754703862445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Evo.TarifONNET!$C$46:$H$46</c:f>
              <c:strCache>
                <c:ptCount val="6"/>
                <c:pt idx="0">
                  <c:v>2009</c:v>
                </c:pt>
                <c:pt idx="1">
                  <c:v>2010</c:v>
                </c:pt>
                <c:pt idx="2">
                  <c:v>2011</c:v>
                </c:pt>
                <c:pt idx="3">
                  <c:v>2012</c:v>
                </c:pt>
                <c:pt idx="4">
                  <c:v>2013</c:v>
                </c:pt>
                <c:pt idx="5">
                  <c:v>2014 (sept.)</c:v>
                </c:pt>
              </c:strCache>
            </c:strRef>
          </c:cat>
          <c:val>
            <c:numRef>
              <c:f>Evo.TarifONNET!$C$23:$H$23</c:f>
              <c:numCache>
                <c:formatCode>_-"$"* #,##0.00_-;\-"$"* #,##0.00_-;_-"$"* "-"??_-;_-@_-</c:formatCode>
                <c:ptCount val="6"/>
                <c:pt idx="0">
                  <c:v>0.04</c:v>
                </c:pt>
                <c:pt idx="1">
                  <c:v>0.02</c:v>
                </c:pt>
                <c:pt idx="2">
                  <c:v>0.05</c:v>
                </c:pt>
                <c:pt idx="3">
                  <c:v>8.5999999999999993E-2</c:v>
                </c:pt>
                <c:pt idx="4">
                  <c:v>4.4999999999999998E-2</c:v>
                </c:pt>
                <c:pt idx="5">
                  <c:v>4.4999999999999998E-2</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Evo.TarifONNET!$C$46:$H$46</c:f>
              <c:strCache>
                <c:ptCount val="6"/>
                <c:pt idx="0">
                  <c:v>2009</c:v>
                </c:pt>
                <c:pt idx="1">
                  <c:v>2010</c:v>
                </c:pt>
                <c:pt idx="2">
                  <c:v>2011</c:v>
                </c:pt>
                <c:pt idx="3">
                  <c:v>2012</c:v>
                </c:pt>
                <c:pt idx="4">
                  <c:v>2013</c:v>
                </c:pt>
                <c:pt idx="5">
                  <c:v>2014 (sept.)</c:v>
                </c:pt>
              </c:strCache>
            </c:strRef>
          </c:cat>
          <c:val>
            <c:numRef>
              <c:f>Evo.TarifONNET!$C$31:$H$31</c:f>
              <c:numCache>
                <c:formatCode>_-"$"* #,##0.00_-;\-"$"* #,##0.00_-;_-"$"* "-"??_-;_-@_-</c:formatCode>
                <c:ptCount val="6"/>
                <c:pt idx="0">
                  <c:v>0.17</c:v>
                </c:pt>
                <c:pt idx="1">
                  <c:v>0.15</c:v>
                </c:pt>
                <c:pt idx="2">
                  <c:v>0.18</c:v>
                </c:pt>
                <c:pt idx="3">
                  <c:v>0.18</c:v>
                </c:pt>
                <c:pt idx="4">
                  <c:v>0.18</c:v>
                </c:pt>
                <c:pt idx="5">
                  <c:v>0.18</c:v>
                </c:pt>
              </c:numCache>
            </c:numRef>
          </c:val>
          <c:smooth val="0"/>
        </c:ser>
        <c:ser>
          <c:idx val="3"/>
          <c:order val="3"/>
          <c:tx>
            <c:strRef>
              <c:f>Evo.TarifONNET!$B$50</c:f>
              <c:strCache>
                <c:ptCount val="1"/>
                <c:pt idx="0">
                  <c:v>Prepago mínima</c:v>
                </c:pt>
              </c:strCache>
            </c:strRef>
          </c:tx>
          <c:dLbls>
            <c:dLbl>
              <c:idx val="0"/>
              <c:layout>
                <c:manualLayout>
                  <c:x val="-3.4799999999999998E-2"/>
                  <c:y val="3.45282998348952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6518854863489219E-2"/>
                  <c:y val="-1.4099830441547923E-3"/>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0376135480654119E-2"/>
                  <c:y val="1.746907300304284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6518854863489219E-2"/>
                  <c:y val="5.6696629735443231E-3"/>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Evo.TarifONNET!$C$46:$H$46</c:f>
              <c:strCache>
                <c:ptCount val="6"/>
                <c:pt idx="0">
                  <c:v>2009</c:v>
                </c:pt>
                <c:pt idx="1">
                  <c:v>2010</c:v>
                </c:pt>
                <c:pt idx="2">
                  <c:v>2011</c:v>
                </c:pt>
                <c:pt idx="3">
                  <c:v>2012</c:v>
                </c:pt>
                <c:pt idx="4">
                  <c:v>2013</c:v>
                </c:pt>
                <c:pt idx="5">
                  <c:v>2014 (sept.)</c:v>
                </c:pt>
              </c:strCache>
            </c:strRef>
          </c:cat>
          <c:val>
            <c:numRef>
              <c:f>Evo.TarifONNET!$C$39:$H$39</c:f>
              <c:numCache>
                <c:formatCode>_-"$"* #,##0.00_-;\-"$"* #,##0.00_-;_-"$"* "-"??_-;_-@_-</c:formatCode>
                <c:ptCount val="6"/>
                <c:pt idx="0">
                  <c:v>0.05</c:v>
                </c:pt>
                <c:pt idx="1">
                  <c:v>0.05</c:v>
                </c:pt>
                <c:pt idx="2">
                  <c:v>0.05</c:v>
                </c:pt>
                <c:pt idx="3">
                  <c:v>0.05</c:v>
                </c:pt>
                <c:pt idx="4">
                  <c:v>0.05</c:v>
                </c:pt>
                <c:pt idx="5">
                  <c:v>0.05</c:v>
                </c:pt>
              </c:numCache>
            </c:numRef>
          </c:val>
          <c:smooth val="0"/>
        </c:ser>
        <c:dLbls>
          <c:showLegendKey val="0"/>
          <c:showVal val="0"/>
          <c:showCatName val="0"/>
          <c:showSerName val="0"/>
          <c:showPercent val="0"/>
          <c:showBubbleSize val="0"/>
        </c:dLbls>
        <c:marker val="1"/>
        <c:smooth val="0"/>
        <c:axId val="187213888"/>
        <c:axId val="187214448"/>
      </c:lineChart>
      <c:catAx>
        <c:axId val="187213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187214448"/>
        <c:crosses val="autoZero"/>
        <c:auto val="1"/>
        <c:lblAlgn val="ctr"/>
        <c:lblOffset val="100"/>
        <c:tickLblSkip val="1"/>
        <c:tickMarkSkip val="1"/>
        <c:noMultiLvlLbl val="0"/>
      </c:catAx>
      <c:valAx>
        <c:axId val="187214448"/>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7213888"/>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7924853498793518E-2"/>
                  <c:y val="2.711864406779660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Evo.TarifONNET!$C$38:$H$38</c:f>
              <c:strCache>
                <c:ptCount val="6"/>
                <c:pt idx="0">
                  <c:v>2009</c:v>
                </c:pt>
                <c:pt idx="1">
                  <c:v>2010</c:v>
                </c:pt>
                <c:pt idx="2">
                  <c:v>2011</c:v>
                </c:pt>
                <c:pt idx="3">
                  <c:v>2012</c:v>
                </c:pt>
                <c:pt idx="4">
                  <c:v>2013</c:v>
                </c:pt>
                <c:pt idx="5">
                  <c:v>2014 (sept.)</c:v>
                </c:pt>
              </c:strCache>
            </c:strRef>
          </c:cat>
          <c:val>
            <c:numRef>
              <c:f>Evo.TarifONNET!$C$16:$H$16</c:f>
              <c:numCache>
                <c:formatCode>_-"$"* #,##0.00_-;\-"$"* #,##0.00_-;_-"$"* "-"??_-;_-@_-</c:formatCode>
                <c:ptCount val="6"/>
                <c:pt idx="0">
                  <c:v>0.08</c:v>
                </c:pt>
                <c:pt idx="1">
                  <c:v>0.15</c:v>
                </c:pt>
                <c:pt idx="2">
                  <c:v>0.15</c:v>
                </c:pt>
                <c:pt idx="3">
                  <c:v>0.15</c:v>
                </c:pt>
                <c:pt idx="4">
                  <c:v>0.15</c:v>
                </c:pt>
                <c:pt idx="5">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Evo.TarifONNET!$C$38:$H$38</c:f>
              <c:strCache>
                <c:ptCount val="6"/>
                <c:pt idx="0">
                  <c:v>2009</c:v>
                </c:pt>
                <c:pt idx="1">
                  <c:v>2010</c:v>
                </c:pt>
                <c:pt idx="2">
                  <c:v>2011</c:v>
                </c:pt>
                <c:pt idx="3">
                  <c:v>2012</c:v>
                </c:pt>
                <c:pt idx="4">
                  <c:v>2013</c:v>
                </c:pt>
                <c:pt idx="5">
                  <c:v>2014 (sept.)</c:v>
                </c:pt>
              </c:strCache>
            </c:strRef>
          </c:cat>
          <c:val>
            <c:numRef>
              <c:f>Evo.TarifONNET!$C$24:$H$24</c:f>
              <c:numCache>
                <c:formatCode>_-"$"* #,##0.00_-;\-"$"* #,##0.00_-;_-"$"* "-"??_-;_-@_-</c:formatCode>
                <c:ptCount val="6"/>
                <c:pt idx="0">
                  <c:v>0.04</c:v>
                </c:pt>
                <c:pt idx="1">
                  <c:v>0.04</c:v>
                </c:pt>
                <c:pt idx="2">
                  <c:v>0.04</c:v>
                </c:pt>
                <c:pt idx="3">
                  <c:v>0.04</c:v>
                </c:pt>
                <c:pt idx="4">
                  <c:v>0.08</c:v>
                </c:pt>
                <c:pt idx="5">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Evo.TarifONNET!$C$38:$H$38</c:f>
              <c:strCache>
                <c:ptCount val="6"/>
                <c:pt idx="0">
                  <c:v>2009</c:v>
                </c:pt>
                <c:pt idx="1">
                  <c:v>2010</c:v>
                </c:pt>
                <c:pt idx="2">
                  <c:v>2011</c:v>
                </c:pt>
                <c:pt idx="3">
                  <c:v>2012</c:v>
                </c:pt>
                <c:pt idx="4">
                  <c:v>2013</c:v>
                </c:pt>
                <c:pt idx="5">
                  <c:v>2014 (sept.)</c:v>
                </c:pt>
              </c:strCache>
            </c:strRef>
          </c:cat>
          <c:val>
            <c:numRef>
              <c:f>Evo.TarifONNET!$C$32:$H$32</c:f>
              <c:numCache>
                <c:formatCode>_-"$"* #,##0.00_-;\-"$"* #,##0.00_-;_-"$"* "-"??_-;_-@_-</c:formatCode>
                <c:ptCount val="6"/>
                <c:pt idx="0">
                  <c:v>0.18179499999999998</c:v>
                </c:pt>
                <c:pt idx="1">
                  <c:v>0.15</c:v>
                </c:pt>
                <c:pt idx="2">
                  <c:v>0.18</c:v>
                </c:pt>
                <c:pt idx="3">
                  <c:v>0.1</c:v>
                </c:pt>
                <c:pt idx="4">
                  <c:v>0.1</c:v>
                </c:pt>
                <c:pt idx="5">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trendline>
            <c:trendlineType val="linear"/>
            <c:dispRSqr val="0"/>
            <c:dispEq val="0"/>
          </c:trendline>
          <c:cat>
            <c:strRef>
              <c:f>Evo.TarifONNET!$C$38:$H$38</c:f>
              <c:strCache>
                <c:ptCount val="6"/>
                <c:pt idx="0">
                  <c:v>2009</c:v>
                </c:pt>
                <c:pt idx="1">
                  <c:v>2010</c:v>
                </c:pt>
                <c:pt idx="2">
                  <c:v>2011</c:v>
                </c:pt>
                <c:pt idx="3">
                  <c:v>2012</c:v>
                </c:pt>
                <c:pt idx="4">
                  <c:v>2013</c:v>
                </c:pt>
                <c:pt idx="5">
                  <c:v>2014 (sept.)</c:v>
                </c:pt>
              </c:strCache>
            </c:strRef>
          </c:cat>
          <c:val>
            <c:numRef>
              <c:f>Evo.TarifONNET!$C$40:$H$40</c:f>
              <c:numCache>
                <c:formatCode>_-"$"* #,##0.00_-;\-"$"* #,##0.00_-;_-"$"* "-"??_-;_-@_-</c:formatCode>
                <c:ptCount val="6"/>
                <c:pt idx="0">
                  <c:v>0.08</c:v>
                </c:pt>
                <c:pt idx="1">
                  <c:v>0.08</c:v>
                </c:pt>
                <c:pt idx="2">
                  <c:v>0.08</c:v>
                </c:pt>
                <c:pt idx="3">
                  <c:v>0.1</c:v>
                </c:pt>
                <c:pt idx="4">
                  <c:v>0.1</c:v>
                </c:pt>
                <c:pt idx="5">
                  <c:v>0.1</c:v>
                </c:pt>
              </c:numCache>
            </c:numRef>
          </c:val>
          <c:smooth val="0"/>
        </c:ser>
        <c:dLbls>
          <c:showLegendKey val="0"/>
          <c:showVal val="0"/>
          <c:showCatName val="0"/>
          <c:showSerName val="0"/>
          <c:showPercent val="0"/>
          <c:showBubbleSize val="0"/>
        </c:dLbls>
        <c:marker val="1"/>
        <c:smooth val="0"/>
        <c:axId val="187218928"/>
        <c:axId val="188891056"/>
      </c:lineChart>
      <c:catAx>
        <c:axId val="187218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8891056"/>
        <c:crosses val="autoZero"/>
        <c:auto val="1"/>
        <c:lblAlgn val="ctr"/>
        <c:lblOffset val="100"/>
        <c:tickLblSkip val="1"/>
        <c:tickMarkSkip val="1"/>
        <c:noMultiLvlLbl val="0"/>
      </c:catAx>
      <c:valAx>
        <c:axId val="188891056"/>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7218928"/>
        <c:crosses val="autoZero"/>
        <c:crossBetween val="between"/>
        <c:majorUnit val="0.1"/>
        <c:minorUnit val="2.0000000000000004E-2"/>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(sept.)</c:v>
                </c:pt>
              </c:strCache>
            </c:strRef>
          </c:cat>
          <c:val>
            <c:numRef>
              <c:f>Evo.TarifONNET!$C$17:$H$17</c:f>
              <c:numCache>
                <c:formatCode>_-"$"* #,##0.00_-;\-"$"* #,##0.00_-;_-"$"* "-"??_-;_-@_-</c:formatCode>
                <c:ptCount val="6"/>
                <c:pt idx="0">
                  <c:v>0.15</c:v>
                </c:pt>
                <c:pt idx="1">
                  <c:v>0.15</c:v>
                </c:pt>
                <c:pt idx="2">
                  <c:v>0.12</c:v>
                </c:pt>
                <c:pt idx="3">
                  <c:v>0.12</c:v>
                </c:pt>
                <c:pt idx="4">
                  <c:v>0.15</c:v>
                </c:pt>
                <c:pt idx="5">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(sept.)</c:v>
                </c:pt>
              </c:strCache>
            </c:strRef>
          </c:cat>
          <c:val>
            <c:numRef>
              <c:f>Evo.TarifONNET!$C$25:$H$25</c:f>
              <c:numCache>
                <c:formatCode>_-"$"* #,##0.00_-;\-"$"* #,##0.00_-;_-"$"* "-"??_-;_-@_-</c:formatCode>
                <c:ptCount val="6"/>
                <c:pt idx="0">
                  <c:v>0.04</c:v>
                </c:pt>
                <c:pt idx="1">
                  <c:v>0.04</c:v>
                </c:pt>
                <c:pt idx="2">
                  <c:v>0.04</c:v>
                </c:pt>
                <c:pt idx="3">
                  <c:v>0.04</c:v>
                </c:pt>
                <c:pt idx="4">
                  <c:v>0.04</c:v>
                </c:pt>
                <c:pt idx="5">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(sept.)</c:v>
                </c:pt>
              </c:strCache>
            </c:strRef>
          </c:cat>
          <c:val>
            <c:numRef>
              <c:f>Evo.TarifONNET!$C$33:$H$33</c:f>
              <c:numCache>
                <c:formatCode>_-"$"* #,##0.00_-;\-"$"* #,##0.00_-;_-"$"* "-"??_-;_-@_-</c:formatCode>
                <c:ptCount val="6"/>
                <c:pt idx="0">
                  <c:v>0.18</c:v>
                </c:pt>
                <c:pt idx="1">
                  <c:v>0.18</c:v>
                </c:pt>
                <c:pt idx="2">
                  <c:v>0.18</c:v>
                </c:pt>
                <c:pt idx="3">
                  <c:v>0.16</c:v>
                </c:pt>
                <c:pt idx="4">
                  <c:v>0.16</c:v>
                </c:pt>
                <c:pt idx="5">
                  <c:v>0.16</c:v>
                </c:pt>
              </c:numCache>
            </c:numRef>
          </c:val>
          <c:smooth val="0"/>
        </c:ser>
        <c:ser>
          <c:idx val="3"/>
          <c:order val="3"/>
          <c:tx>
            <c:strRef>
              <c:f>Evo.TarifONNET!$B$50</c:f>
              <c:strCache>
                <c:ptCount val="1"/>
                <c:pt idx="0">
                  <c:v>Prepago mínima</c:v>
                </c:pt>
              </c:strCache>
            </c:strRef>
          </c:tx>
          <c:dLbls>
            <c:dLbl>
              <c:idx val="0"/>
              <c:layout>
                <c:manualLayout>
                  <c:x val="-3.0344827586206897E-2"/>
                  <c:y val="4.528301617691182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447087211306446E-2"/>
                  <c:y val="-3.163841807909604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(sept.)</c:v>
                </c:pt>
              </c:strCache>
            </c:strRef>
          </c:cat>
          <c:val>
            <c:numRef>
              <c:f>Evo.TarifONNET!$C$41:$H$41</c:f>
              <c:numCache>
                <c:formatCode>_-"$"* #,##0.00_-;\-"$"* #,##0.00_-;_-"$"* "-"??_-;_-@_-</c:formatCode>
                <c:ptCount val="6"/>
                <c:pt idx="0">
                  <c:v>0.05</c:v>
                </c:pt>
                <c:pt idx="1">
                  <c:v>0.05</c:v>
                </c:pt>
                <c:pt idx="2">
                  <c:v>0.05</c:v>
                </c:pt>
                <c:pt idx="3">
                  <c:v>0.05</c:v>
                </c:pt>
                <c:pt idx="4">
                  <c:v>0.04</c:v>
                </c:pt>
                <c:pt idx="5">
                  <c:v>0.08</c:v>
                </c:pt>
              </c:numCache>
            </c:numRef>
          </c:val>
          <c:smooth val="0"/>
        </c:ser>
        <c:dLbls>
          <c:showLegendKey val="0"/>
          <c:showVal val="0"/>
          <c:showCatName val="0"/>
          <c:showSerName val="0"/>
          <c:showPercent val="0"/>
          <c:showBubbleSize val="0"/>
        </c:dLbls>
        <c:marker val="1"/>
        <c:smooth val="0"/>
        <c:axId val="188895536"/>
        <c:axId val="188896096"/>
      </c:lineChart>
      <c:catAx>
        <c:axId val="188895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8896096"/>
        <c:crosses val="autoZero"/>
        <c:auto val="1"/>
        <c:lblAlgn val="l"/>
        <c:lblOffset val="100"/>
        <c:tickLblSkip val="1"/>
        <c:tickMarkSkip val="1"/>
        <c:noMultiLvlLbl val="0"/>
      </c:catAx>
      <c:valAx>
        <c:axId val="188896096"/>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8895536"/>
        <c:crosses val="autoZero"/>
        <c:crossBetween val="between"/>
        <c:majorUnit val="0.1"/>
        <c:minorUnit val="2.0000000000000004E-2"/>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(sept.)</c:v>
                </c:pt>
              </c:strCache>
            </c:strRef>
          </c:cat>
          <c:val>
            <c:numRef>
              <c:f>Evo.TarifONNET!$C$47:$H$47</c:f>
              <c:numCache>
                <c:formatCode>_-"$"* #,##0.00_-;\-"$"* #,##0.00_-;_-"$"* "-"??_-;_-@_-</c:formatCode>
                <c:ptCount val="6"/>
                <c:pt idx="0">
                  <c:v>0.12146666666666665</c:v>
                </c:pt>
                <c:pt idx="1">
                  <c:v>0.15</c:v>
                </c:pt>
                <c:pt idx="2">
                  <c:v>0.13</c:v>
                </c:pt>
                <c:pt idx="3">
                  <c:v>0.15</c:v>
                </c:pt>
                <c:pt idx="4">
                  <c:v>0.16</c:v>
                </c:pt>
                <c:pt idx="5">
                  <c:v>0.156</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(sept.)</c:v>
                </c:pt>
              </c:strCache>
            </c:strRef>
          </c:cat>
          <c:val>
            <c:numRef>
              <c:f>Evo.TarifONNET!$C$48:$H$48</c:f>
              <c:numCache>
                <c:formatCode>_-"$"* #,##0.00_-;\-"$"* #,##0.00_-;_-"$"* "-"??_-;_-@_-</c:formatCode>
                <c:ptCount val="6"/>
                <c:pt idx="0">
                  <c:v>0.04</c:v>
                </c:pt>
                <c:pt idx="1">
                  <c:v>3.3333333333333333E-2</c:v>
                </c:pt>
                <c:pt idx="2">
                  <c:v>4.3333333333333335E-2</c:v>
                </c:pt>
                <c:pt idx="3">
                  <c:v>5.5333333333333339E-2</c:v>
                </c:pt>
                <c:pt idx="4">
                  <c:v>5.5E-2</c:v>
                </c:pt>
                <c:pt idx="5">
                  <c:v>4.1666666666666664E-2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(sept.)</c:v>
                </c:pt>
              </c:strCache>
            </c:strRef>
          </c:cat>
          <c:val>
            <c:numRef>
              <c:f>Evo.TarifONNET!$C$49:$H$49</c:f>
              <c:numCache>
                <c:formatCode>_-"$"* #,##0.00_-;\-"$"* #,##0.00_-;_-"$"* "-"??_-;_-@_-</c:formatCode>
                <c:ptCount val="6"/>
                <c:pt idx="0">
                  <c:v>0.17726500000000001</c:v>
                </c:pt>
                <c:pt idx="1">
                  <c:v>0.16</c:v>
                </c:pt>
                <c:pt idx="2">
                  <c:v>0.18000000000000002</c:v>
                </c:pt>
                <c:pt idx="3">
                  <c:v>0.1466666666666667</c:v>
                </c:pt>
                <c:pt idx="4">
                  <c:v>0.1466666666666667</c:v>
                </c:pt>
                <c:pt idx="5">
                  <c:v>0.1466666666666667</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Evo.TarifONNET!$C$46:$H$46</c:f>
              <c:strCache>
                <c:ptCount val="6"/>
                <c:pt idx="0">
                  <c:v>2009</c:v>
                </c:pt>
                <c:pt idx="1">
                  <c:v>2010</c:v>
                </c:pt>
                <c:pt idx="2">
                  <c:v>2011</c:v>
                </c:pt>
                <c:pt idx="3">
                  <c:v>2012</c:v>
                </c:pt>
                <c:pt idx="4">
                  <c:v>2013</c:v>
                </c:pt>
                <c:pt idx="5">
                  <c:v>2014 (sept.)</c:v>
                </c:pt>
              </c:strCache>
            </c:strRef>
          </c:cat>
          <c:val>
            <c:numRef>
              <c:f>Evo.TarifONNET!$C$50:$H$50</c:f>
              <c:numCache>
                <c:formatCode>_-"$"* #,##0.00_-;\-"$"* #,##0.00_-;_-"$"* "-"??_-;_-@_-</c:formatCode>
                <c:ptCount val="6"/>
                <c:pt idx="0">
                  <c:v>0.06</c:v>
                </c:pt>
                <c:pt idx="1">
                  <c:v>0.06</c:v>
                </c:pt>
                <c:pt idx="2">
                  <c:v>0.06</c:v>
                </c:pt>
                <c:pt idx="3">
                  <c:v>6.6666666666666666E-2</c:v>
                </c:pt>
                <c:pt idx="4">
                  <c:v>6.3333333333333339E-2</c:v>
                </c:pt>
                <c:pt idx="5">
                  <c:v>7.6666666666666675E-2</c:v>
                </c:pt>
              </c:numCache>
            </c:numRef>
          </c:val>
          <c:smooth val="0"/>
        </c:ser>
        <c:dLbls>
          <c:showLegendKey val="0"/>
          <c:showVal val="0"/>
          <c:showCatName val="0"/>
          <c:showSerName val="0"/>
          <c:showPercent val="0"/>
          <c:showBubbleSize val="0"/>
        </c:dLbls>
        <c:marker val="1"/>
        <c:smooth val="0"/>
        <c:axId val="189473920"/>
        <c:axId val="189474480"/>
      </c:lineChart>
      <c:catAx>
        <c:axId val="189473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9474480"/>
        <c:crosses val="autoZero"/>
        <c:auto val="1"/>
        <c:lblAlgn val="ctr"/>
        <c:lblOffset val="100"/>
        <c:tickLblSkip val="1"/>
        <c:tickMarkSkip val="1"/>
        <c:noMultiLvlLbl val="0"/>
      </c:catAx>
      <c:valAx>
        <c:axId val="189474480"/>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9473920"/>
        <c:crosses val="autoZero"/>
        <c:crossBetween val="between"/>
        <c:majorUnit val="0.1"/>
        <c:minorUnit val="2.0000000000000004E-2"/>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spPr>
                <a:noFill/>
                <a:ln w="25400">
                  <a:noFill/>
                </a:ln>
              </c:spPr>
              <c:txPr>
                <a:bodyPr/>
                <a:lstStyle/>
                <a:p>
                  <a:pPr>
                    <a:defRPr sz="800" b="1" i="0" u="none" strike="noStrike" baseline="0">
                      <a:solidFill>
                        <a:srgbClr val="0000FF"/>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800" b="1" i="0" u="none" strike="noStrike" baseline="0">
                        <a:solidFill>
                          <a:srgbClr val="003366"/>
                        </a:solidFill>
                        <a:latin typeface="Arial"/>
                        <a:ea typeface="Arial"/>
                        <a:cs typeface="Arial"/>
                      </a:defRPr>
                    </a:pPr>
                    <a:r>
                      <a:rPr lang="es-EC" sz="800"/>
                      <a:t>0.22</a:t>
                    </a:r>
                    <a:endParaRPr lang="es-EC"/>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(sept.)</c:v>
                </c:pt>
              </c:strCache>
            </c:strRef>
          </c:cat>
          <c:val>
            <c:numRef>
              <c:f>EvoTariOFFNET!$C$22:$H$22</c:f>
              <c:numCache>
                <c:formatCode>_-"$"* #,##0.00_-;\-"$"* #,##0.00_-;_-"$"* "-"??_-;_-@_-</c:formatCode>
                <c:ptCount val="6"/>
                <c:pt idx="0">
                  <c:v>0.22</c:v>
                </c:pt>
                <c:pt idx="1">
                  <c:v>0.22</c:v>
                </c:pt>
                <c:pt idx="2">
                  <c:v>0.22</c:v>
                </c:pt>
                <c:pt idx="3">
                  <c:v>0.22</c:v>
                </c:pt>
                <c:pt idx="4">
                  <c:v>0.18</c:v>
                </c:pt>
                <c:pt idx="5">
                  <c:v>0.22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0334367459496726E-2"/>
                  <c:y val="2.0338983050847456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(sept.)</c:v>
                </c:pt>
              </c:strCache>
            </c:strRef>
          </c:cat>
          <c:val>
            <c:numRef>
              <c:f>EvoTariOFFNET!$C$29:$H$29</c:f>
              <c:numCache>
                <c:formatCode>_-"$"* #,##0.00_-;\-"$"* #,##0.00_-;_-"$"* "-"??_-;_-@_-</c:formatCode>
                <c:ptCount val="6"/>
                <c:pt idx="0">
                  <c:v>0.04</c:v>
                </c:pt>
                <c:pt idx="1">
                  <c:v>0.04</c:v>
                </c:pt>
                <c:pt idx="2">
                  <c:v>0.02</c:v>
                </c:pt>
                <c:pt idx="3">
                  <c:v>0.04</c:v>
                </c:pt>
                <c:pt idx="4">
                  <c:v>5.3999999999999999E-2</c:v>
                </c:pt>
                <c:pt idx="5">
                  <c:v>5.3999999999999999E-2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8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800" b="1" i="0" u="none" strike="noStrike" baseline="0">
                        <a:solidFill>
                          <a:srgbClr val="339966"/>
                        </a:solidFill>
                        <a:latin typeface="Arial"/>
                        <a:ea typeface="Arial"/>
                        <a:cs typeface="Arial"/>
                      </a:defRPr>
                    </a:pPr>
                    <a:r>
                      <a:rPr lang="es-EC" sz="800"/>
                      <a:t>0.15</a:t>
                    </a:r>
                    <a:endParaRPr lang="es-EC"/>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EvoTariOFFNET!$C$42:$H$42</c:f>
              <c:strCache>
                <c:ptCount val="6"/>
                <c:pt idx="0">
                  <c:v>2009</c:v>
                </c:pt>
                <c:pt idx="1">
                  <c:v>2010</c:v>
                </c:pt>
                <c:pt idx="2">
                  <c:v>2011</c:v>
                </c:pt>
                <c:pt idx="3">
                  <c:v>2012</c:v>
                </c:pt>
                <c:pt idx="4">
                  <c:v>2013</c:v>
                </c:pt>
                <c:pt idx="5">
                  <c:v>2014 (sept.)</c:v>
                </c:pt>
              </c:strCache>
            </c:strRef>
          </c:cat>
          <c:val>
            <c:numRef>
              <c:f>EvoTariOFFNET!$C$15:$H$15</c:f>
              <c:numCache>
                <c:formatCode>_-"$"* #,##0.00_-;\-"$"* #,##0.00_-;_-"$"* "-"??_-;_-@_-</c:formatCode>
                <c:ptCount val="6"/>
                <c:pt idx="0">
                  <c:v>0.22</c:v>
                </c:pt>
                <c:pt idx="1">
                  <c:v>0.15</c:v>
                </c:pt>
                <c:pt idx="2">
                  <c:v>0.18</c:v>
                </c:pt>
                <c:pt idx="3">
                  <c:v>0.22</c:v>
                </c:pt>
                <c:pt idx="4">
                  <c:v>0.18</c:v>
                </c:pt>
                <c:pt idx="5">
                  <c:v>0.18</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(sept.)</c:v>
                </c:pt>
              </c:strCache>
            </c:strRef>
          </c:cat>
          <c:val>
            <c:numRef>
              <c:f>EvoTariOFFNET!$C$36:$H$36</c:f>
              <c:numCache>
                <c:formatCode>_-"$"* #,##0.00_-;\-"$"* #,##0.00_-;_-"$"* "-"??_-;_-@_-</c:formatCode>
                <c:ptCount val="6"/>
                <c:pt idx="0">
                  <c:v>0.15</c:v>
                </c:pt>
                <c:pt idx="1">
                  <c:v>0.15</c:v>
                </c:pt>
                <c:pt idx="2">
                  <c:v>0.18</c:v>
                </c:pt>
                <c:pt idx="3">
                  <c:v>0.18</c:v>
                </c:pt>
                <c:pt idx="4">
                  <c:v>0.18</c:v>
                </c:pt>
                <c:pt idx="5">
                  <c:v>0.18</c:v>
                </c:pt>
              </c:numCache>
            </c:numRef>
          </c:val>
          <c:smooth val="0"/>
        </c:ser>
        <c:dLbls>
          <c:showLegendKey val="0"/>
          <c:showVal val="0"/>
          <c:showCatName val="0"/>
          <c:showSerName val="0"/>
          <c:showPercent val="0"/>
          <c:showBubbleSize val="0"/>
        </c:dLbls>
        <c:marker val="1"/>
        <c:smooth val="0"/>
        <c:axId val="189478960"/>
        <c:axId val="189479520"/>
      </c:lineChart>
      <c:catAx>
        <c:axId val="189478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9479520"/>
        <c:crosses val="autoZero"/>
        <c:auto val="1"/>
        <c:lblAlgn val="ctr"/>
        <c:lblOffset val="100"/>
        <c:tickLblSkip val="1"/>
        <c:tickMarkSkip val="1"/>
        <c:noMultiLvlLbl val="0"/>
      </c:catAx>
      <c:valAx>
        <c:axId val="189479520"/>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9478960"/>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icio!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hyperlink" Target="#Inicio!A1"/><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4619625</xdr:colOff>
      <xdr:row>20</xdr:row>
      <xdr:rowOff>114300</xdr:rowOff>
    </xdr:from>
    <xdr:to>
      <xdr:col>2</xdr:col>
      <xdr:colOff>4943625</xdr:colOff>
      <xdr:row>21</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104775</xdr:rowOff>
    </xdr:from>
    <xdr:to>
      <xdr:col>2</xdr:col>
      <xdr:colOff>4943625</xdr:colOff>
      <xdr:row>22</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95250</xdr:rowOff>
    </xdr:from>
    <xdr:to>
      <xdr:col>2</xdr:col>
      <xdr:colOff>4943625</xdr:colOff>
      <xdr:row>23</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57150</xdr:rowOff>
    </xdr:from>
    <xdr:to>
      <xdr:col>2</xdr:col>
      <xdr:colOff>4943625</xdr:colOff>
      <xdr:row>23</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95250</xdr:rowOff>
    </xdr:from>
    <xdr:to>
      <xdr:col>2</xdr:col>
      <xdr:colOff>4943625</xdr:colOff>
      <xdr:row>25</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104775</xdr:rowOff>
    </xdr:from>
    <xdr:to>
      <xdr:col>2</xdr:col>
      <xdr:colOff>4943625</xdr:colOff>
      <xdr:row>26</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2752725</xdr:colOff>
      <xdr:row>3</xdr:row>
      <xdr:rowOff>16</xdr:rowOff>
    </xdr:from>
    <xdr:to>
      <xdr:col>3</xdr:col>
      <xdr:colOff>291150</xdr:colOff>
      <xdr:row>5</xdr:row>
      <xdr:rowOff>179201</xdr:rowOff>
    </xdr:to>
    <xdr:pic>
      <xdr:nvPicPr>
        <xdr:cNvPr id="2"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00775" y="590566"/>
          <a:ext cx="2520000" cy="5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0</xdr:rowOff>
    </xdr:from>
    <xdr:to>
      <xdr:col>13</xdr:col>
      <xdr:colOff>752475</xdr:colOff>
      <xdr:row>43</xdr:row>
      <xdr:rowOff>190500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257175</xdr:colOff>
      <xdr:row>3</xdr:row>
      <xdr:rowOff>47625</xdr:rowOff>
    </xdr:from>
    <xdr:to>
      <xdr:col>13</xdr:col>
      <xdr:colOff>493292</xdr:colOff>
      <xdr:row>6</xdr:row>
      <xdr:rowOff>52185</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77175" y="619125"/>
          <a:ext cx="2522117" cy="547485"/>
        </a:xfrm>
        <a:prstGeom prst="rect">
          <a:avLst/>
        </a:prstGeom>
      </xdr:spPr>
    </xdr:pic>
    <xdr:clientData/>
  </xdr:twoCellAnchor>
  <xdr:twoCellAnchor editAs="oneCell">
    <xdr:from>
      <xdr:col>10</xdr:col>
      <xdr:colOff>304800</xdr:colOff>
      <xdr:row>46</xdr:row>
      <xdr:rowOff>161925</xdr:rowOff>
    </xdr:from>
    <xdr:to>
      <xdr:col>13</xdr:col>
      <xdr:colOff>540917</xdr:colOff>
      <xdr:row>49</xdr:row>
      <xdr:rowOff>166485</xdr:rowOff>
    </xdr:to>
    <xdr:pic>
      <xdr:nvPicPr>
        <xdr:cNvPr id="11" name="Imagen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24800" y="7905750"/>
          <a:ext cx="2522117" cy="547485"/>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$ 0,15 de OTECEL S.A., y CNT EP (ex-Telecsa S.A) y $ 0,22 de  Conecel S.A. corresponde a llamadas Off Net (llamadas fuera de su propia r 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EP. (ex-Telecsa S.A.) a CNT EP. es $ 0,12 Tarifa Prepago CNT EP (ex-Telecsa) a otros fijos es $ 0,18</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4</xdr:col>
      <xdr:colOff>247650</xdr:colOff>
      <xdr:row>3</xdr:row>
      <xdr:rowOff>57150</xdr:rowOff>
    </xdr:from>
    <xdr:to>
      <xdr:col>7</xdr:col>
      <xdr:colOff>483767</xdr:colOff>
      <xdr:row>6</xdr:row>
      <xdr:rowOff>61710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67375" y="628650"/>
          <a:ext cx="2522117" cy="547485"/>
        </a:xfrm>
        <a:prstGeom prst="rect">
          <a:avLst/>
        </a:prstGeom>
      </xdr:spPr>
    </xdr:pic>
    <xdr:clientData/>
  </xdr:twoCellAnchor>
  <xdr:twoCellAnchor>
    <xdr:from>
      <xdr:col>2</xdr:col>
      <xdr:colOff>0</xdr:colOff>
      <xdr:row>64</xdr:row>
      <xdr:rowOff>76200</xdr:rowOff>
    </xdr:from>
    <xdr:to>
      <xdr:col>4</xdr:col>
      <xdr:colOff>281517</xdr:colOff>
      <xdr:row>66</xdr:row>
      <xdr:rowOff>15875</xdr:rowOff>
    </xdr:to>
    <xdr:sp macro="" textlink="">
      <xdr:nvSpPr>
        <xdr:cNvPr id="5" name="6 Rectángulo redondeado">
          <a:hlinkClick xmlns:r="http://schemas.openxmlformats.org/officeDocument/2006/relationships" r:id="rId2"/>
        </xdr:cNvPr>
        <xdr:cNvSpPr/>
      </xdr:nvSpPr>
      <xdr:spPr>
        <a:xfrm>
          <a:off x="3762375" y="108489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14.xml><?xml version="1.0" encoding="utf-8"?>
<xdr:wsDr xmlns:xdr="http://schemas.openxmlformats.org/drawingml/2006/spreadsheetDrawing" xmlns:a="http://schemas.openxmlformats.org/drawingml/2006/main">
  <xdr:absoluteAnchor>
    <xdr:pos x="762000" y="1933576"/>
    <xdr:ext cx="9877425" cy="49911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304800</xdr:colOff>
      <xdr:row>2</xdr:row>
      <xdr:rowOff>142875</xdr:rowOff>
    </xdr:from>
    <xdr:to>
      <xdr:col>13</xdr:col>
      <xdr:colOff>540917</xdr:colOff>
      <xdr:row>5</xdr:row>
      <xdr:rowOff>147435</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24800" y="533400"/>
          <a:ext cx="2522117" cy="547485"/>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0.12598</cdr:x>
      <cdr:y>0.24482</cdr:y>
    </cdr:from>
    <cdr:to>
      <cdr:x>0.94311</cdr:x>
      <cdr:y>0.25572</cdr:y>
    </cdr:to>
    <cdr:sp macro="" textlink="">
      <cdr:nvSpPr>
        <cdr:cNvPr id="192514" name="Line 2"/>
        <cdr:cNvSpPr>
          <a:spLocks xmlns:a="http://schemas.openxmlformats.org/drawingml/2006/main" noChangeShapeType="1"/>
        </cdr:cNvSpPr>
      </cdr:nvSpPr>
      <cdr:spPr bwMode="auto">
        <a:xfrm xmlns:a="http://schemas.openxmlformats.org/drawingml/2006/main">
          <a:off x="1244360" y="1221897"/>
          <a:ext cx="8071089" cy="54452"/>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0.18542</cdr:x>
      <cdr:y>0.10885</cdr:y>
    </cdr:from>
    <cdr:to>
      <cdr:x>0.39942</cdr:x>
      <cdr:y>0.1936</cdr:y>
    </cdr:to>
    <cdr:sp macro="" textlink="">
      <cdr:nvSpPr>
        <cdr:cNvPr id="192516" name="Text Box 4"/>
        <cdr:cNvSpPr txBox="1">
          <a:spLocks xmlns:a="http://schemas.openxmlformats.org/drawingml/2006/main" noChangeArrowheads="1"/>
        </cdr:cNvSpPr>
      </cdr:nvSpPr>
      <cdr:spPr bwMode="auto">
        <a:xfrm xmlns:a="http://schemas.openxmlformats.org/drawingml/2006/main">
          <a:off x="1831476" y="543269"/>
          <a:ext cx="2113769" cy="4229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0.11935</cdr:x>
      <cdr:y>0.03421</cdr:y>
    </cdr:from>
    <cdr:to>
      <cdr:x>0.11958</cdr:x>
      <cdr:y>0.24237</cdr:y>
    </cdr:to>
    <cdr:sp macro="" textlink="">
      <cdr:nvSpPr>
        <cdr:cNvPr id="192519" name="Line 7"/>
        <cdr:cNvSpPr>
          <a:spLocks xmlns:a="http://schemas.openxmlformats.org/drawingml/2006/main" noChangeShapeType="1"/>
        </cdr:cNvSpPr>
      </cdr:nvSpPr>
      <cdr:spPr bwMode="auto">
        <a:xfrm xmlns:a="http://schemas.openxmlformats.org/drawingml/2006/main">
          <a:off x="1178858" y="170758"/>
          <a:ext cx="2242" cy="1038916"/>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0.85185</cdr:x>
      <cdr:y>0.01336</cdr:y>
    </cdr:from>
    <cdr:to>
      <cdr:x>0.946</cdr:x>
      <cdr:y>0.18839</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414092" y="66675"/>
          <a:ext cx="929959" cy="87359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762000" y="1943100"/>
    <xdr:ext cx="9896475"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209550</xdr:colOff>
      <xdr:row>3</xdr:row>
      <xdr:rowOff>38100</xdr:rowOff>
    </xdr:from>
    <xdr:to>
      <xdr:col>13</xdr:col>
      <xdr:colOff>445667</xdr:colOff>
      <xdr:row>6</xdr:row>
      <xdr:rowOff>42660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29550" y="609600"/>
          <a:ext cx="2522117" cy="54748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0.134</cdr:x>
      <cdr:y>0.23791</cdr:y>
    </cdr:from>
    <cdr:to>
      <cdr:x>0.88739</cdr:x>
      <cdr:y>0.23801</cdr:y>
    </cdr:to>
    <cdr:sp macro="" textlink="">
      <cdr:nvSpPr>
        <cdr:cNvPr id="193538" name="Line 2"/>
        <cdr:cNvSpPr>
          <a:spLocks xmlns:a="http://schemas.openxmlformats.org/drawingml/2006/main" noChangeShapeType="1"/>
        </cdr:cNvSpPr>
      </cdr:nvSpPr>
      <cdr:spPr bwMode="auto">
        <a:xfrm xmlns:a="http://schemas.openxmlformats.org/drawingml/2006/main" flipV="1">
          <a:off x="1326086" y="1171575"/>
          <a:ext cx="7455964" cy="49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0.15954</cdr:x>
      <cdr:y>0.06657</cdr:y>
    </cdr:from>
    <cdr:to>
      <cdr:x>0.38654</cdr:x>
      <cdr:y>0.16932</cdr:y>
    </cdr:to>
    <cdr:sp macro="" textlink="">
      <cdr:nvSpPr>
        <cdr:cNvPr id="193540" name="Text Box 4"/>
        <cdr:cNvSpPr txBox="1">
          <a:spLocks xmlns:a="http://schemas.openxmlformats.org/drawingml/2006/main" noChangeArrowheads="1"/>
        </cdr:cNvSpPr>
      </cdr:nvSpPr>
      <cdr:spPr bwMode="auto">
        <a:xfrm xmlns:a="http://schemas.openxmlformats.org/drawingml/2006/main">
          <a:off x="1578906" y="327829"/>
          <a:ext cx="2246500" cy="5059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0.13229</cdr:x>
      <cdr:y>0.03546</cdr:y>
    </cdr:from>
    <cdr:to>
      <cdr:x>0.13282</cdr:x>
      <cdr:y>0.23598</cdr:y>
    </cdr:to>
    <cdr:sp macro="" textlink="">
      <cdr:nvSpPr>
        <cdr:cNvPr id="193543" name="Line 7"/>
        <cdr:cNvSpPr>
          <a:spLocks xmlns:a="http://schemas.openxmlformats.org/drawingml/2006/main" noChangeShapeType="1"/>
        </cdr:cNvSpPr>
      </cdr:nvSpPr>
      <cdr:spPr bwMode="auto">
        <a:xfrm xmlns:a="http://schemas.openxmlformats.org/drawingml/2006/main">
          <a:off x="1309236" y="174607"/>
          <a:ext cx="5213" cy="98744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absoluteAnchor>
    <xdr:pos x="762000" y="1943101"/>
    <xdr:ext cx="9906000" cy="4991099"/>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352425</xdr:colOff>
      <xdr:row>3</xdr:row>
      <xdr:rowOff>9525</xdr:rowOff>
    </xdr:from>
    <xdr:to>
      <xdr:col>13</xdr:col>
      <xdr:colOff>588542</xdr:colOff>
      <xdr:row>6</xdr:row>
      <xdr:rowOff>14085</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72425" y="581025"/>
          <a:ext cx="2522117" cy="547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0.08777</cdr:x>
      <cdr:y>0.06561</cdr:y>
    </cdr:from>
    <cdr:to>
      <cdr:x>0.58942</cdr:x>
      <cdr:y>0.06679</cdr:y>
    </cdr:to>
    <cdr:sp macro="" textlink="">
      <cdr:nvSpPr>
        <cdr:cNvPr id="194561" name="Line 1"/>
        <cdr:cNvSpPr>
          <a:spLocks xmlns:a="http://schemas.openxmlformats.org/drawingml/2006/main" noChangeShapeType="1"/>
        </cdr:cNvSpPr>
      </cdr:nvSpPr>
      <cdr:spPr bwMode="auto">
        <a:xfrm xmlns:a="http://schemas.openxmlformats.org/drawingml/2006/main">
          <a:off x="869450" y="327466"/>
          <a:ext cx="4969375" cy="5908"/>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0.27197</cdr:x>
      <cdr:y>0.09981</cdr:y>
    </cdr:from>
    <cdr:to>
      <cdr:x>0.49747</cdr:x>
      <cdr:y>0.15343</cdr:y>
    </cdr:to>
    <cdr:sp macro="" textlink="">
      <cdr:nvSpPr>
        <cdr:cNvPr id="194562" name="Text Box 2"/>
        <cdr:cNvSpPr txBox="1">
          <a:spLocks xmlns:a="http://schemas.openxmlformats.org/drawingml/2006/main" noChangeArrowheads="1"/>
        </cdr:cNvSpPr>
      </cdr:nvSpPr>
      <cdr:spPr bwMode="auto">
        <a:xfrm xmlns:a="http://schemas.openxmlformats.org/drawingml/2006/main">
          <a:off x="2694120" y="498156"/>
          <a:ext cx="2233803" cy="2676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0.84081</cdr:x>
      <cdr:y>0.01838</cdr:y>
    </cdr:from>
    <cdr:to>
      <cdr:x>0.95356</cdr:x>
      <cdr:y>0.18338</cdr:y>
    </cdr:to>
    <cdr:pic>
      <cdr:nvPicPr>
        <cdr:cNvPr id="19456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748446" y="103299"/>
          <a:ext cx="1039040" cy="9272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0.59423</cdr:x>
      <cdr:y>0.06796</cdr:y>
    </cdr:from>
    <cdr:to>
      <cdr:x>0.59501</cdr:x>
      <cdr:y>0.20611</cdr:y>
    </cdr:to>
    <cdr:sp macro="" textlink="">
      <cdr:nvSpPr>
        <cdr:cNvPr id="7" name="Line 7"/>
        <cdr:cNvSpPr>
          <a:spLocks xmlns:a="http://schemas.openxmlformats.org/drawingml/2006/main" noChangeShapeType="1"/>
        </cdr:cNvSpPr>
      </cdr:nvSpPr>
      <cdr:spPr bwMode="auto">
        <a:xfrm xmlns:a="http://schemas.openxmlformats.org/drawingml/2006/main" flipH="1">
          <a:off x="5886450" y="339187"/>
          <a:ext cx="7719" cy="689512"/>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0.59292</cdr:x>
      <cdr:y>0.20229</cdr:y>
    </cdr:from>
    <cdr:to>
      <cdr:x>0.91346</cdr:x>
      <cdr:y>0.20603</cdr:y>
    </cdr:to>
    <cdr:sp macro="" textlink="">
      <cdr:nvSpPr>
        <cdr:cNvPr id="8" name="Line 1"/>
        <cdr:cNvSpPr>
          <a:spLocks xmlns:a="http://schemas.openxmlformats.org/drawingml/2006/main" noChangeShapeType="1"/>
        </cdr:cNvSpPr>
      </cdr:nvSpPr>
      <cdr:spPr bwMode="auto">
        <a:xfrm xmlns:a="http://schemas.openxmlformats.org/drawingml/2006/main" flipV="1">
          <a:off x="5873488" y="1009649"/>
          <a:ext cx="3175262" cy="18687"/>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0.63785</cdr:x>
      <cdr:y>0.09192</cdr:y>
    </cdr:from>
    <cdr:to>
      <cdr:x>0.76963</cdr:x>
      <cdr:y>0.18167</cdr:y>
    </cdr:to>
    <cdr:sp macro="" textlink="">
      <cdr:nvSpPr>
        <cdr:cNvPr id="10" name="Text Box 2"/>
        <cdr:cNvSpPr txBox="1">
          <a:spLocks xmlns:a="http://schemas.openxmlformats.org/drawingml/2006/main" noChangeArrowheads="1"/>
        </cdr:cNvSpPr>
      </cdr:nvSpPr>
      <cdr:spPr bwMode="auto">
        <a:xfrm xmlns:a="http://schemas.openxmlformats.org/drawingml/2006/main">
          <a:off x="6318519" y="458789"/>
          <a:ext cx="1305413" cy="4479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2012-2014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3</xdr:col>
      <xdr:colOff>1133475</xdr:colOff>
      <xdr:row>3</xdr:row>
      <xdr:rowOff>57150</xdr:rowOff>
    </xdr:from>
    <xdr:to>
      <xdr:col>5</xdr:col>
      <xdr:colOff>996000</xdr:colOff>
      <xdr:row>6</xdr:row>
      <xdr:rowOff>55360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43450" y="628650"/>
          <a:ext cx="2520000" cy="541135"/>
        </a:xfrm>
        <a:prstGeom prst="rect">
          <a:avLst/>
        </a:prstGeom>
      </xdr:spPr>
    </xdr:pic>
    <xdr:clientData/>
  </xdr:twoCellAnchor>
  <xdr:twoCellAnchor>
    <xdr:from>
      <xdr:col>1</xdr:col>
      <xdr:colOff>0</xdr:colOff>
      <xdr:row>35</xdr:row>
      <xdr:rowOff>0</xdr:rowOff>
    </xdr:from>
    <xdr:to>
      <xdr:col>2</xdr:col>
      <xdr:colOff>262467</xdr:colOff>
      <xdr:row>36</xdr:row>
      <xdr:rowOff>101600</xdr:rowOff>
    </xdr:to>
    <xdr:sp macro="" textlink="">
      <xdr:nvSpPr>
        <xdr:cNvPr id="4" name="6 Rectángulo redondeado">
          <a:hlinkClick xmlns:r="http://schemas.openxmlformats.org/officeDocument/2006/relationships" r:id="rId2"/>
        </xdr:cNvPr>
        <xdr:cNvSpPr/>
      </xdr:nvSpPr>
      <xdr:spPr>
        <a:xfrm>
          <a:off x="600075" y="6381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0.xml><?xml version="1.0" encoding="utf-8"?>
<xdr:wsDr xmlns:xdr="http://schemas.openxmlformats.org/drawingml/2006/spreadsheetDrawing" xmlns:a="http://schemas.openxmlformats.org/drawingml/2006/main">
  <xdr:absoluteAnchor>
    <xdr:pos x="762000" y="1943100"/>
    <xdr:ext cx="9896475" cy="48863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271992</xdr:colOff>
      <xdr:row>3</xdr:row>
      <xdr:rowOff>55033</xdr:rowOff>
    </xdr:from>
    <xdr:to>
      <xdr:col>13</xdr:col>
      <xdr:colOff>508109</xdr:colOff>
      <xdr:row>6</xdr:row>
      <xdr:rowOff>62768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1992" y="626533"/>
          <a:ext cx="2522117" cy="550660"/>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0.10854</cdr:x>
      <cdr:y>0.1423</cdr:y>
    </cdr:from>
    <cdr:to>
      <cdr:x>0.6025</cdr:x>
      <cdr:y>0.1425</cdr:y>
    </cdr:to>
    <cdr:sp macro="" textlink="">
      <cdr:nvSpPr>
        <cdr:cNvPr id="195586" name="Line 2"/>
        <cdr:cNvSpPr>
          <a:spLocks xmlns:a="http://schemas.openxmlformats.org/drawingml/2006/main" noChangeShapeType="1"/>
        </cdr:cNvSpPr>
      </cdr:nvSpPr>
      <cdr:spPr bwMode="auto">
        <a:xfrm xmlns:a="http://schemas.openxmlformats.org/drawingml/2006/main" flipV="1">
          <a:off x="1074212" y="695324"/>
          <a:ext cx="4888438" cy="98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0.20394</cdr:x>
      <cdr:y>0.05545</cdr:y>
    </cdr:from>
    <cdr:to>
      <cdr:x>0.41544</cdr:x>
      <cdr:y>0.12771</cdr:y>
    </cdr:to>
    <cdr:sp macro="" textlink="">
      <cdr:nvSpPr>
        <cdr:cNvPr id="195588" name="Text Box 4"/>
        <cdr:cNvSpPr txBox="1">
          <a:spLocks xmlns:a="http://schemas.openxmlformats.org/drawingml/2006/main" noChangeArrowheads="1"/>
        </cdr:cNvSpPr>
      </cdr:nvSpPr>
      <cdr:spPr bwMode="auto">
        <a:xfrm xmlns:a="http://schemas.openxmlformats.org/drawingml/2006/main">
          <a:off x="2018293" y="270944"/>
          <a:ext cx="2093104" cy="3530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2008-2012</a:t>
          </a:r>
        </a:p>
      </cdr:txBody>
    </cdr:sp>
  </cdr:relSizeAnchor>
  <cdr:relSizeAnchor xmlns:cdr="http://schemas.openxmlformats.org/drawingml/2006/chartDrawing">
    <cdr:from>
      <cdr:x>0.60446</cdr:x>
      <cdr:y>0.13411</cdr:y>
    </cdr:from>
    <cdr:to>
      <cdr:x>0.60446</cdr:x>
      <cdr:y>0.27031</cdr:y>
    </cdr:to>
    <cdr:sp macro="" textlink="">
      <cdr:nvSpPr>
        <cdr:cNvPr id="10" name="Line 6"/>
        <cdr:cNvSpPr>
          <a:spLocks xmlns:a="http://schemas.openxmlformats.org/drawingml/2006/main" noChangeShapeType="1"/>
        </cdr:cNvSpPr>
      </cdr:nvSpPr>
      <cdr:spPr bwMode="auto">
        <a:xfrm xmlns:a="http://schemas.openxmlformats.org/drawingml/2006/main" flipH="1" flipV="1">
          <a:off x="5982007" y="655329"/>
          <a:ext cx="0" cy="665517"/>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0.61213</cdr:x>
      <cdr:y>0.2729</cdr:y>
    </cdr:from>
    <cdr:to>
      <cdr:x>0.88482</cdr:x>
      <cdr:y>0.27518</cdr:y>
    </cdr:to>
    <cdr:sp macro="" textlink="">
      <cdr:nvSpPr>
        <cdr:cNvPr id="11" name="Line 2"/>
        <cdr:cNvSpPr>
          <a:spLocks xmlns:a="http://schemas.openxmlformats.org/drawingml/2006/main" noChangeShapeType="1"/>
        </cdr:cNvSpPr>
      </cdr:nvSpPr>
      <cdr:spPr bwMode="auto">
        <a:xfrm xmlns:a="http://schemas.openxmlformats.org/drawingml/2006/main">
          <a:off x="6057901" y="1333500"/>
          <a:ext cx="2698676" cy="11139"/>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0.62182</cdr:x>
      <cdr:y>0.17905</cdr:y>
    </cdr:from>
    <cdr:to>
      <cdr:x>0.77428</cdr:x>
      <cdr:y>0.24473</cdr:y>
    </cdr:to>
    <cdr:sp macro="" textlink="">
      <cdr:nvSpPr>
        <cdr:cNvPr id="13" name="Text Box 4"/>
        <cdr:cNvSpPr txBox="1">
          <a:spLocks xmlns:a="http://schemas.openxmlformats.org/drawingml/2006/main" noChangeArrowheads="1"/>
        </cdr:cNvSpPr>
      </cdr:nvSpPr>
      <cdr:spPr bwMode="auto">
        <a:xfrm xmlns:a="http://schemas.openxmlformats.org/drawingml/2006/main">
          <a:off x="6153780" y="874914"/>
          <a:ext cx="1508816" cy="32093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2012-2014</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4</xdr:col>
      <xdr:colOff>266700</xdr:colOff>
      <xdr:row>3</xdr:row>
      <xdr:rowOff>38100</xdr:rowOff>
    </xdr:from>
    <xdr:to>
      <xdr:col>7</xdr:col>
      <xdr:colOff>502817</xdr:colOff>
      <xdr:row>6</xdr:row>
      <xdr:rowOff>42660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57850" y="609600"/>
          <a:ext cx="2522117" cy="547485"/>
        </a:xfrm>
        <a:prstGeom prst="rect">
          <a:avLst/>
        </a:prstGeom>
      </xdr:spPr>
    </xdr:pic>
    <xdr:clientData/>
  </xdr:twoCellAnchor>
  <xdr:twoCellAnchor>
    <xdr:from>
      <xdr:col>2</xdr:col>
      <xdr:colOff>0</xdr:colOff>
      <xdr:row>62</xdr:row>
      <xdr:rowOff>133350</xdr:rowOff>
    </xdr:from>
    <xdr:to>
      <xdr:col>4</xdr:col>
      <xdr:colOff>119592</xdr:colOff>
      <xdr:row>64</xdr:row>
      <xdr:rowOff>73025</xdr:rowOff>
    </xdr:to>
    <xdr:sp macro="" textlink="">
      <xdr:nvSpPr>
        <xdr:cNvPr id="5" name="6 Rectángulo redondeado">
          <a:hlinkClick xmlns:r="http://schemas.openxmlformats.org/officeDocument/2006/relationships" r:id="rId2"/>
        </xdr:cNvPr>
        <xdr:cNvSpPr/>
      </xdr:nvSpPr>
      <xdr:spPr>
        <a:xfrm>
          <a:off x="3571875" y="106299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3.xml><?xml version="1.0" encoding="utf-8"?>
<xdr:wsDr xmlns:xdr="http://schemas.openxmlformats.org/drawingml/2006/spreadsheetDrawing" xmlns:a="http://schemas.openxmlformats.org/drawingml/2006/main">
  <xdr:absoluteAnchor>
    <xdr:pos x="762000" y="1943100"/>
    <xdr:ext cx="9896475" cy="53244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275167</xdr:colOff>
      <xdr:row>2</xdr:row>
      <xdr:rowOff>169333</xdr:rowOff>
    </xdr:from>
    <xdr:to>
      <xdr:col>13</xdr:col>
      <xdr:colOff>511284</xdr:colOff>
      <xdr:row>5</xdr:row>
      <xdr:rowOff>177068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5167" y="560916"/>
          <a:ext cx="2522117" cy="547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0.14269</cdr:x>
      <cdr:y>0.15508</cdr:y>
    </cdr:from>
    <cdr:to>
      <cdr:x>0.8737</cdr:x>
      <cdr:y>0.15981</cdr:y>
    </cdr:to>
    <cdr:sp macro="" textlink="">
      <cdr:nvSpPr>
        <cdr:cNvPr id="202754" name="Line 2"/>
        <cdr:cNvSpPr>
          <a:spLocks xmlns:a="http://schemas.openxmlformats.org/drawingml/2006/main" noChangeShapeType="1"/>
        </cdr:cNvSpPr>
      </cdr:nvSpPr>
      <cdr:spPr bwMode="auto">
        <a:xfrm xmlns:a="http://schemas.openxmlformats.org/drawingml/2006/main">
          <a:off x="1412115" y="825717"/>
          <a:ext cx="7234468" cy="25184"/>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0.18878</cdr:x>
      <cdr:y>0.03997</cdr:y>
    </cdr:from>
    <cdr:to>
      <cdr:x>0.49941</cdr:x>
      <cdr:y>0.11922</cdr:y>
    </cdr:to>
    <cdr:sp macro="" textlink="">
      <cdr:nvSpPr>
        <cdr:cNvPr id="202756" name="Text Box 4"/>
        <cdr:cNvSpPr txBox="1">
          <a:spLocks xmlns:a="http://schemas.openxmlformats.org/drawingml/2006/main" noChangeArrowheads="1"/>
        </cdr:cNvSpPr>
      </cdr:nvSpPr>
      <cdr:spPr bwMode="auto">
        <a:xfrm xmlns:a="http://schemas.openxmlformats.org/drawingml/2006/main">
          <a:off x="1868285" y="212839"/>
          <a:ext cx="3074142" cy="4219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0.13679</cdr:x>
      <cdr:y>0.03179</cdr:y>
    </cdr:from>
    <cdr:to>
      <cdr:x>0.13795</cdr:x>
      <cdr:y>0.15186</cdr:y>
    </cdr:to>
    <cdr:sp macro="" textlink="">
      <cdr:nvSpPr>
        <cdr:cNvPr id="202758" name="Line 6"/>
        <cdr:cNvSpPr>
          <a:spLocks xmlns:a="http://schemas.openxmlformats.org/drawingml/2006/main" noChangeShapeType="1"/>
        </cdr:cNvSpPr>
      </cdr:nvSpPr>
      <cdr:spPr bwMode="auto">
        <a:xfrm xmlns:a="http://schemas.openxmlformats.org/drawingml/2006/main">
          <a:off x="1353748" y="169284"/>
          <a:ext cx="11501" cy="639284"/>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0.87288</cdr:x>
      <cdr:y>0.0209</cdr:y>
    </cdr:from>
    <cdr:to>
      <cdr:x>0.98171</cdr:x>
      <cdr:y>0.21149</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638475" y="117457"/>
          <a:ext cx="1077026" cy="1071068"/>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absoluteAnchor>
    <xdr:pos x="762000" y="1943100"/>
    <xdr:ext cx="9896475" cy="53340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349250</xdr:colOff>
      <xdr:row>2</xdr:row>
      <xdr:rowOff>148166</xdr:rowOff>
    </xdr:from>
    <xdr:to>
      <xdr:col>13</xdr:col>
      <xdr:colOff>585367</xdr:colOff>
      <xdr:row>5</xdr:row>
      <xdr:rowOff>155901</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9250" y="539749"/>
          <a:ext cx="2522117" cy="547485"/>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0.13023</cdr:x>
      <cdr:y>0.18532</cdr:y>
    </cdr:from>
    <cdr:to>
      <cdr:x>0.8213</cdr:x>
      <cdr:y>0.18598</cdr:y>
    </cdr:to>
    <cdr:sp macro="" textlink="">
      <cdr:nvSpPr>
        <cdr:cNvPr id="203778" name="Line 2"/>
        <cdr:cNvSpPr>
          <a:spLocks xmlns:a="http://schemas.openxmlformats.org/drawingml/2006/main" noChangeShapeType="1"/>
        </cdr:cNvSpPr>
      </cdr:nvSpPr>
      <cdr:spPr bwMode="auto">
        <a:xfrm xmlns:a="http://schemas.openxmlformats.org/drawingml/2006/main" flipV="1">
          <a:off x="1288808" y="988483"/>
          <a:ext cx="6839191" cy="354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0.15992</cdr:x>
      <cdr:y>0.05446</cdr:y>
    </cdr:from>
    <cdr:to>
      <cdr:x>0.37892</cdr:x>
      <cdr:y>0.15571</cdr:y>
    </cdr:to>
    <cdr:sp macro="" textlink="">
      <cdr:nvSpPr>
        <cdr:cNvPr id="203780" name="Text Box 4"/>
        <cdr:cNvSpPr txBox="1">
          <a:spLocks xmlns:a="http://schemas.openxmlformats.org/drawingml/2006/main" noChangeArrowheads="1"/>
        </cdr:cNvSpPr>
      </cdr:nvSpPr>
      <cdr:spPr bwMode="auto">
        <a:xfrm xmlns:a="http://schemas.openxmlformats.org/drawingml/2006/main">
          <a:off x="1582646" y="290482"/>
          <a:ext cx="2167328" cy="540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0.1294</cdr:x>
      <cdr:y>0.03963</cdr:y>
    </cdr:from>
    <cdr:to>
      <cdr:x>0.13001</cdr:x>
      <cdr:y>0.18532</cdr:y>
    </cdr:to>
    <cdr:sp macro="" textlink="">
      <cdr:nvSpPr>
        <cdr:cNvPr id="203782" name="Line 6"/>
        <cdr:cNvSpPr>
          <a:spLocks xmlns:a="http://schemas.openxmlformats.org/drawingml/2006/main" noChangeShapeType="1"/>
        </cdr:cNvSpPr>
      </cdr:nvSpPr>
      <cdr:spPr bwMode="auto">
        <a:xfrm xmlns:a="http://schemas.openxmlformats.org/drawingml/2006/main" flipH="1">
          <a:off x="1280583" y="211383"/>
          <a:ext cx="6048" cy="77709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0.81875</cdr:x>
      <cdr:y>0.0245</cdr:y>
    </cdr:from>
    <cdr:to>
      <cdr:x>0.96225</cdr:x>
      <cdr:y>0.1855</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41240" y="137684"/>
          <a:ext cx="1321732" cy="9047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absoluteAnchor>
    <xdr:pos x="762000" y="1943100"/>
    <xdr:ext cx="9906000" cy="5248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190500</xdr:colOff>
      <xdr:row>3</xdr:row>
      <xdr:rowOff>10583</xdr:rowOff>
    </xdr:from>
    <xdr:to>
      <xdr:col>13</xdr:col>
      <xdr:colOff>426617</xdr:colOff>
      <xdr:row>6</xdr:row>
      <xdr:rowOff>18318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10500" y="582083"/>
          <a:ext cx="2522117" cy="547485"/>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0.13248</cdr:x>
      <cdr:y>0.04517</cdr:y>
    </cdr:from>
    <cdr:to>
      <cdr:x>0.63782</cdr:x>
      <cdr:y>0.05122</cdr:y>
    </cdr:to>
    <cdr:sp macro="" textlink="">
      <cdr:nvSpPr>
        <cdr:cNvPr id="204801" name="Line 1"/>
        <cdr:cNvSpPr>
          <a:spLocks xmlns:a="http://schemas.openxmlformats.org/drawingml/2006/main" noChangeShapeType="1"/>
        </cdr:cNvSpPr>
      </cdr:nvSpPr>
      <cdr:spPr bwMode="auto">
        <a:xfrm xmlns:a="http://schemas.openxmlformats.org/drawingml/2006/main">
          <a:off x="1312334" y="237065"/>
          <a:ext cx="5005916" cy="31751"/>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0.26251</cdr:x>
      <cdr:y>0.07058</cdr:y>
    </cdr:from>
    <cdr:to>
      <cdr:x>0.47101</cdr:x>
      <cdr:y>0.13591</cdr:y>
    </cdr:to>
    <cdr:sp macro="" textlink="">
      <cdr:nvSpPr>
        <cdr:cNvPr id="204802" name="Text Box 2"/>
        <cdr:cNvSpPr txBox="1">
          <a:spLocks xmlns:a="http://schemas.openxmlformats.org/drawingml/2006/main" noChangeArrowheads="1"/>
        </cdr:cNvSpPr>
      </cdr:nvSpPr>
      <cdr:spPr bwMode="auto">
        <a:xfrm xmlns:a="http://schemas.openxmlformats.org/drawingml/2006/main">
          <a:off x="2600382" y="370417"/>
          <a:ext cx="2065401" cy="3429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0.81825</cdr:x>
      <cdr:y>0.0345</cdr:y>
    </cdr:from>
    <cdr:to>
      <cdr:x>0.93575</cdr:x>
      <cdr:y>0.214</cdr:y>
    </cdr:to>
    <cdr:pic>
      <cdr:nvPicPr>
        <cdr:cNvPr id="20480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18213" y="179832"/>
          <a:ext cx="1036201" cy="9314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0.64209</cdr:x>
      <cdr:y>0.05208</cdr:y>
    </cdr:from>
    <cdr:to>
      <cdr:x>0.64213</cdr:x>
      <cdr:y>0.18431</cdr:y>
    </cdr:to>
    <cdr:sp macro="" textlink="">
      <cdr:nvSpPr>
        <cdr:cNvPr id="7" name="Line 7"/>
        <cdr:cNvSpPr>
          <a:spLocks xmlns:a="http://schemas.openxmlformats.org/drawingml/2006/main" noChangeShapeType="1"/>
        </cdr:cNvSpPr>
      </cdr:nvSpPr>
      <cdr:spPr bwMode="auto">
        <a:xfrm xmlns:a="http://schemas.openxmlformats.org/drawingml/2006/main" flipH="1">
          <a:off x="6360583" y="273334"/>
          <a:ext cx="378" cy="69398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0.65867</cdr:x>
      <cdr:y>0.08765</cdr:y>
    </cdr:from>
    <cdr:to>
      <cdr:x>0.81252</cdr:x>
      <cdr:y>0.16197</cdr:y>
    </cdr:to>
    <cdr:sp macro="" textlink="">
      <cdr:nvSpPr>
        <cdr:cNvPr id="8" name="Text Box 2"/>
        <cdr:cNvSpPr txBox="1">
          <a:spLocks xmlns:a="http://schemas.openxmlformats.org/drawingml/2006/main" noChangeArrowheads="1"/>
        </cdr:cNvSpPr>
      </cdr:nvSpPr>
      <cdr:spPr bwMode="auto">
        <a:xfrm xmlns:a="http://schemas.openxmlformats.org/drawingml/2006/main">
          <a:off x="6524758" y="460037"/>
          <a:ext cx="1524039" cy="390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Trim.2012-2014</a:t>
          </a:r>
        </a:p>
      </cdr:txBody>
    </cdr:sp>
  </cdr:relSizeAnchor>
  <cdr:relSizeAnchor xmlns:cdr="http://schemas.openxmlformats.org/drawingml/2006/chartDrawing">
    <cdr:from>
      <cdr:x>0.64338</cdr:x>
      <cdr:y>0.18617</cdr:y>
    </cdr:from>
    <cdr:to>
      <cdr:x>0.94872</cdr:x>
      <cdr:y>0.19036</cdr:y>
    </cdr:to>
    <cdr:sp macro="" textlink="">
      <cdr:nvSpPr>
        <cdr:cNvPr id="9" name="Line 1"/>
        <cdr:cNvSpPr>
          <a:spLocks xmlns:a="http://schemas.openxmlformats.org/drawingml/2006/main" noChangeShapeType="1"/>
        </cdr:cNvSpPr>
      </cdr:nvSpPr>
      <cdr:spPr bwMode="auto">
        <a:xfrm xmlns:a="http://schemas.openxmlformats.org/drawingml/2006/main">
          <a:off x="6373312" y="977071"/>
          <a:ext cx="3024688" cy="21996"/>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9.xml><?xml version="1.0" encoding="utf-8"?>
<xdr:wsDr xmlns:xdr="http://schemas.openxmlformats.org/drawingml/2006/spreadsheetDrawing" xmlns:a="http://schemas.openxmlformats.org/drawingml/2006/main">
  <xdr:absoluteAnchor>
    <xdr:pos x="762000" y="1943100"/>
    <xdr:ext cx="9896475" cy="56197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276225</xdr:colOff>
      <xdr:row>3</xdr:row>
      <xdr:rowOff>0</xdr:rowOff>
    </xdr:from>
    <xdr:to>
      <xdr:col>13</xdr:col>
      <xdr:colOff>512342</xdr:colOff>
      <xdr:row>6</xdr:row>
      <xdr:rowOff>4560</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5" y="571500"/>
          <a:ext cx="2522117" cy="547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68019</xdr:colOff>
      <xdr:row>2374</xdr:row>
      <xdr:rowOff>0</xdr:rowOff>
    </xdr:from>
    <xdr:to>
      <xdr:col>36</xdr:col>
      <xdr:colOff>483944</xdr:colOff>
      <xdr:row>2376</xdr:row>
      <xdr:rowOff>0</xdr:rowOff>
    </xdr:to>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6713</xdr:row>
      <xdr:rowOff>57150</xdr:rowOff>
    </xdr:from>
    <xdr:to>
      <xdr:col>3</xdr:col>
      <xdr:colOff>929217</xdr:colOff>
      <xdr:row>6714</xdr:row>
      <xdr:rowOff>158750</xdr:rowOff>
    </xdr:to>
    <xdr:sp macro="" textlink="">
      <xdr:nvSpPr>
        <xdr:cNvPr id="9" name="6 Rectángulo redondeado">
          <a:hlinkClick xmlns:r="http://schemas.openxmlformats.org/officeDocument/2006/relationships" r:id="rId2"/>
        </xdr:cNvPr>
        <xdr:cNvSpPr/>
      </xdr:nvSpPr>
      <xdr:spPr>
        <a:xfrm>
          <a:off x="2781300" y="13552265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85725</xdr:colOff>
      <xdr:row>2</xdr:row>
      <xdr:rowOff>123825</xdr:rowOff>
    </xdr:from>
    <xdr:to>
      <xdr:col>9</xdr:col>
      <xdr:colOff>1043625</xdr:colOff>
      <xdr:row>5</xdr:row>
      <xdr:rowOff>122035</xdr:rowOff>
    </xdr:to>
    <xdr:pic>
      <xdr:nvPicPr>
        <xdr:cNvPr id="4" name="Imagen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096375" y="514350"/>
          <a:ext cx="2520000" cy="541135"/>
        </a:xfrm>
        <a:prstGeom prst="rect">
          <a:avLst/>
        </a:prstGeom>
      </xdr:spPr>
    </xdr:pic>
    <xdr:clientData/>
  </xdr:twoCellAnchor>
  <xdr:twoCellAnchor>
    <xdr:from>
      <xdr:col>33</xdr:col>
      <xdr:colOff>68019</xdr:colOff>
      <xdr:row>2364</xdr:row>
      <xdr:rowOff>0</xdr:rowOff>
    </xdr:from>
    <xdr:to>
      <xdr:col>36</xdr:col>
      <xdr:colOff>483944</xdr:colOff>
      <xdr:row>2366</xdr:row>
      <xdr:rowOff>0</xdr:rowOff>
    </xdr:to>
    <xdr:pic>
      <xdr:nvPicPr>
        <xdr:cNvPr id="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0.1232</cdr:x>
      <cdr:y>0.14278</cdr:y>
    </cdr:from>
    <cdr:to>
      <cdr:x>0.64678</cdr:x>
      <cdr:y>0.14576</cdr:y>
    </cdr:to>
    <cdr:sp macro="" textlink="">
      <cdr:nvSpPr>
        <cdr:cNvPr id="205826" name="Line 2"/>
        <cdr:cNvSpPr>
          <a:spLocks xmlns:a="http://schemas.openxmlformats.org/drawingml/2006/main" noChangeShapeType="1"/>
        </cdr:cNvSpPr>
      </cdr:nvSpPr>
      <cdr:spPr bwMode="auto">
        <a:xfrm xmlns:a="http://schemas.openxmlformats.org/drawingml/2006/main">
          <a:off x="1219201" y="802403"/>
          <a:ext cx="5181599" cy="16747"/>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0.25215</cdr:x>
      <cdr:y>0.03559</cdr:y>
    </cdr:from>
    <cdr:to>
      <cdr:x>0.48615</cdr:x>
      <cdr:y>0.12909</cdr:y>
    </cdr:to>
    <cdr:sp macro="" textlink="">
      <cdr:nvSpPr>
        <cdr:cNvPr id="205828" name="Text Box 4"/>
        <cdr:cNvSpPr txBox="1">
          <a:spLocks xmlns:a="http://schemas.openxmlformats.org/drawingml/2006/main" noChangeArrowheads="1"/>
        </cdr:cNvSpPr>
      </cdr:nvSpPr>
      <cdr:spPr bwMode="auto">
        <a:xfrm xmlns:a="http://schemas.openxmlformats.org/drawingml/2006/main">
          <a:off x="2495429" y="200025"/>
          <a:ext cx="2315775" cy="5254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0.64318</cdr:x>
      <cdr:y>0.12345</cdr:y>
    </cdr:from>
    <cdr:to>
      <cdr:x>0.85274</cdr:x>
      <cdr:y>0.18305</cdr:y>
    </cdr:to>
    <cdr:sp macro="" textlink="">
      <cdr:nvSpPr>
        <cdr:cNvPr id="9" name="Text Box 4"/>
        <cdr:cNvSpPr txBox="1">
          <a:spLocks xmlns:a="http://schemas.openxmlformats.org/drawingml/2006/main" noChangeArrowheads="1"/>
        </cdr:cNvSpPr>
      </cdr:nvSpPr>
      <cdr:spPr bwMode="auto">
        <a:xfrm xmlns:a="http://schemas.openxmlformats.org/drawingml/2006/main">
          <a:off x="6365206" y="693744"/>
          <a:ext cx="2073943" cy="33495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2012-2014</a:t>
          </a:r>
        </a:p>
      </cdr:txBody>
    </cdr:sp>
  </cdr:relSizeAnchor>
  <cdr:relSizeAnchor xmlns:cdr="http://schemas.openxmlformats.org/drawingml/2006/chartDrawing">
    <cdr:from>
      <cdr:x>0.64465</cdr:x>
      <cdr:y>0.14845</cdr:y>
    </cdr:from>
    <cdr:to>
      <cdr:x>0.64485</cdr:x>
      <cdr:y>0.20678</cdr:y>
    </cdr:to>
    <cdr:sp macro="" textlink="">
      <cdr:nvSpPr>
        <cdr:cNvPr id="10" name="Line 6"/>
        <cdr:cNvSpPr>
          <a:spLocks xmlns:a="http://schemas.openxmlformats.org/drawingml/2006/main" noChangeShapeType="1"/>
        </cdr:cNvSpPr>
      </cdr:nvSpPr>
      <cdr:spPr bwMode="auto">
        <a:xfrm xmlns:a="http://schemas.openxmlformats.org/drawingml/2006/main" flipH="1" flipV="1">
          <a:off x="6379796" y="834266"/>
          <a:ext cx="1953" cy="327784"/>
        </a:xfrm>
        <a:prstGeom xmlns:a="http://schemas.openxmlformats.org/drawingml/2006/main" prst="line">
          <a:avLst/>
        </a:prstGeom>
        <a:ln xmlns:a="http://schemas.openxmlformats.org/drawingml/2006/main">
          <a:headEnd/>
          <a:tailEnd/>
        </a:ln>
        <a:ex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0.64678</cdr:x>
      <cdr:y>0.20508</cdr:y>
    </cdr:from>
    <cdr:to>
      <cdr:x>0.92782</cdr:x>
      <cdr:y>0.20847</cdr:y>
    </cdr:to>
    <cdr:sp macro="" textlink="">
      <cdr:nvSpPr>
        <cdr:cNvPr id="11" name="Line 2"/>
        <cdr:cNvSpPr>
          <a:spLocks xmlns:a="http://schemas.openxmlformats.org/drawingml/2006/main" noChangeShapeType="1"/>
        </cdr:cNvSpPr>
      </cdr:nvSpPr>
      <cdr:spPr bwMode="auto">
        <a:xfrm xmlns:a="http://schemas.openxmlformats.org/drawingml/2006/main">
          <a:off x="6400800" y="1152525"/>
          <a:ext cx="2781300" cy="1905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0.1232</cdr:x>
      <cdr:y>0.05763</cdr:y>
    </cdr:from>
    <cdr:to>
      <cdr:x>0.12416</cdr:x>
      <cdr:y>0.13729</cdr:y>
    </cdr:to>
    <cdr:cxnSp macro="">
      <cdr:nvCxnSpPr>
        <cdr:cNvPr id="3" name="2 Conector recto de flecha"/>
        <cdr:cNvCxnSpPr/>
      </cdr:nvCxnSpPr>
      <cdr:spPr>
        <a:xfrm xmlns:a="http://schemas.openxmlformats.org/drawingml/2006/main" flipH="1">
          <a:off x="1219201" y="323850"/>
          <a:ext cx="9524" cy="4476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3270</xdr:row>
      <xdr:rowOff>0</xdr:rowOff>
    </xdr:from>
    <xdr:to>
      <xdr:col>7</xdr:col>
      <xdr:colOff>71967</xdr:colOff>
      <xdr:row>3271</xdr:row>
      <xdr:rowOff>101600</xdr:rowOff>
    </xdr:to>
    <xdr:sp macro="" textlink="">
      <xdr:nvSpPr>
        <xdr:cNvPr id="9" name="6 Rectángulo redondeado">
          <a:hlinkClick xmlns:r="http://schemas.openxmlformats.org/officeDocument/2006/relationships" r:id="rId1"/>
        </xdr:cNvPr>
        <xdr:cNvSpPr/>
      </xdr:nvSpPr>
      <xdr:spPr>
        <a:xfrm>
          <a:off x="5514975" y="7153656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146051</xdr:colOff>
      <xdr:row>2</xdr:row>
      <xdr:rowOff>101600</xdr:rowOff>
    </xdr:from>
    <xdr:to>
      <xdr:col>11</xdr:col>
      <xdr:colOff>427674</xdr:colOff>
      <xdr:row>5</xdr:row>
      <xdr:rowOff>99810</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62634" y="493183"/>
          <a:ext cx="2514707" cy="537960"/>
        </a:xfrm>
        <a:prstGeom prst="rect">
          <a:avLst/>
        </a:prstGeom>
      </xdr:spPr>
    </xdr:pic>
    <xdr:clientData/>
  </xdr:twoCellAnchor>
  <xdr:twoCellAnchor editAs="oneCell">
    <xdr:from>
      <xdr:col>5</xdr:col>
      <xdr:colOff>211666</xdr:colOff>
      <xdr:row>919</xdr:row>
      <xdr:rowOff>0</xdr:rowOff>
    </xdr:from>
    <xdr:to>
      <xdr:col>10</xdr:col>
      <xdr:colOff>687917</xdr:colOff>
      <xdr:row>919</xdr:row>
      <xdr:rowOff>6600</xdr:rowOff>
    </xdr:to>
    <xdr:pic>
      <xdr:nvPicPr>
        <xdr:cNvPr id="10" name="9 Imagen"/>
        <xdr:cNvPicPr>
          <a:picLocks noChangeAspect="1"/>
        </xdr:cNvPicPr>
      </xdr:nvPicPr>
      <xdr:blipFill rotWithShape="1">
        <a:blip xmlns:r="http://schemas.openxmlformats.org/officeDocument/2006/relationships" r:embed="rId3"/>
        <a:srcRect l="19007" t="28649" r="16294" b="49647"/>
        <a:stretch/>
      </xdr:blipFill>
      <xdr:spPr>
        <a:xfrm>
          <a:off x="5288491" y="5686425"/>
          <a:ext cx="5800726" cy="1502832"/>
        </a:xfrm>
        <a:prstGeom prst="rect">
          <a:avLst/>
        </a:prstGeom>
      </xdr:spPr>
    </xdr:pic>
    <xdr:clientData/>
  </xdr:twoCellAnchor>
  <xdr:twoCellAnchor>
    <xdr:from>
      <xdr:col>3</xdr:col>
      <xdr:colOff>3566584</xdr:colOff>
      <xdr:row>355</xdr:row>
      <xdr:rowOff>37720</xdr:rowOff>
    </xdr:from>
    <xdr:to>
      <xdr:col>3</xdr:col>
      <xdr:colOff>5429250</xdr:colOff>
      <xdr:row>355</xdr:row>
      <xdr:rowOff>497116</xdr:rowOff>
    </xdr:to>
    <xdr:pic>
      <xdr:nvPicPr>
        <xdr:cNvPr id="5" name="Picture 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24084" y="228220"/>
          <a:ext cx="1862666" cy="459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3566584</xdr:colOff>
      <xdr:row>339</xdr:row>
      <xdr:rowOff>37720</xdr:rowOff>
    </xdr:from>
    <xdr:to>
      <xdr:col>3</xdr:col>
      <xdr:colOff>5429250</xdr:colOff>
      <xdr:row>339</xdr:row>
      <xdr:rowOff>497116</xdr:rowOff>
    </xdr:to>
    <xdr:pic>
      <xdr:nvPicPr>
        <xdr:cNvPr id="6" name="Picture 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40376" y="39143137"/>
          <a:ext cx="0" cy="221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1133475</xdr:colOff>
      <xdr:row>2256</xdr:row>
      <xdr:rowOff>28575</xdr:rowOff>
    </xdr:from>
    <xdr:to>
      <xdr:col>5</xdr:col>
      <xdr:colOff>424392</xdr:colOff>
      <xdr:row>2257</xdr:row>
      <xdr:rowOff>101600</xdr:rowOff>
    </xdr:to>
    <xdr:sp macro="" textlink="">
      <xdr:nvSpPr>
        <xdr:cNvPr id="9" name="6 Rectángulo redondeado">
          <a:hlinkClick xmlns:r="http://schemas.openxmlformats.org/officeDocument/2006/relationships" r:id="rId1"/>
        </xdr:cNvPr>
        <xdr:cNvSpPr/>
      </xdr:nvSpPr>
      <xdr:spPr>
        <a:xfrm>
          <a:off x="4695825" y="4589145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638175</xdr:colOff>
      <xdr:row>2</xdr:row>
      <xdr:rowOff>161925</xdr:rowOff>
    </xdr:from>
    <xdr:to>
      <xdr:col>10</xdr:col>
      <xdr:colOff>434025</xdr:colOff>
      <xdr:row>5</xdr:row>
      <xdr:rowOff>160135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8750" y="552450"/>
          <a:ext cx="2520000" cy="541135"/>
        </a:xfrm>
        <a:prstGeom prst="rect">
          <a:avLst/>
        </a:prstGeom>
      </xdr:spPr>
    </xdr:pic>
    <xdr:clientData/>
  </xdr:twoCellAnchor>
  <xdr:twoCellAnchor>
    <xdr:from>
      <xdr:col>3</xdr:col>
      <xdr:colOff>590550</xdr:colOff>
      <xdr:row>161</xdr:row>
      <xdr:rowOff>1304925</xdr:rowOff>
    </xdr:from>
    <xdr:to>
      <xdr:col>4</xdr:col>
      <xdr:colOff>866775</xdr:colOff>
      <xdr:row>161</xdr:row>
      <xdr:rowOff>2952750</xdr:rowOff>
    </xdr:to>
    <xdr:pic>
      <xdr:nvPicPr>
        <xdr:cNvPr id="4" name="Imagen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833" t="50276" r="59572" b="15160"/>
        <a:stretch>
          <a:fillRect/>
        </a:stretch>
      </xdr:blipFill>
      <xdr:spPr bwMode="auto">
        <a:xfrm>
          <a:off x="4152900" y="8572500"/>
          <a:ext cx="17526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123825</xdr:colOff>
      <xdr:row>3</xdr:row>
      <xdr:rowOff>0</xdr:rowOff>
    </xdr:from>
    <xdr:to>
      <xdr:col>13</xdr:col>
      <xdr:colOff>359942</xdr:colOff>
      <xdr:row>6</xdr:row>
      <xdr:rowOff>4560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43825" y="571500"/>
          <a:ext cx="2522117" cy="547485"/>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absoluteAnchor>
    <xdr:pos x="762000" y="1943101"/>
    <xdr:ext cx="9896475" cy="4981574"/>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180975</xdr:colOff>
      <xdr:row>2</xdr:row>
      <xdr:rowOff>142875</xdr:rowOff>
    </xdr:from>
    <xdr:to>
      <xdr:col>13</xdr:col>
      <xdr:colOff>417092</xdr:colOff>
      <xdr:row>5</xdr:row>
      <xdr:rowOff>147435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00975" y="533400"/>
          <a:ext cx="2522117" cy="547485"/>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4/PLANES-TOTAL_201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1/PLATES-TOTAL_201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0/PLANES-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sheetData sheetId="1">
        <row r="12">
          <cell r="D12">
            <v>0.15</v>
          </cell>
        </row>
      </sheetData>
      <sheetData sheetId="2"/>
      <sheetData sheetId="3"/>
      <sheetData sheetId="4"/>
      <sheetData sheetId="5">
        <row r="23">
          <cell r="D23">
            <v>0.02</v>
          </cell>
        </row>
        <row r="27">
          <cell r="D27">
            <v>0.15</v>
          </cell>
        </row>
        <row r="52">
          <cell r="D52">
            <v>0.18</v>
          </cell>
        </row>
        <row r="73">
          <cell r="D73">
            <v>0.18</v>
          </cell>
        </row>
        <row r="99">
          <cell r="D99">
            <v>0.18</v>
          </cell>
        </row>
      </sheetData>
      <sheetData sheetId="6"/>
      <sheetData sheetId="7"/>
      <sheetData sheetId="8"/>
      <sheetData sheetId="9">
        <row r="12">
          <cell r="D12">
            <v>0.15</v>
          </cell>
        </row>
        <row r="35">
          <cell r="D35">
            <v>0.12</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refreshError="1"/>
      <sheetData sheetId="1" refreshError="1">
        <row r="11">
          <cell r="D11">
            <v>0.04</v>
          </cell>
        </row>
        <row r="16">
          <cell r="C16">
            <v>0.23319999999999999</v>
          </cell>
        </row>
      </sheetData>
      <sheetData sheetId="2" refreshError="1"/>
      <sheetData sheetId="3" refreshError="1">
        <row r="2">
          <cell r="K2">
            <v>0.18179499999999998</v>
          </cell>
        </row>
      </sheetData>
      <sheetData sheetId="4" refreshError="1"/>
      <sheetData sheetId="5" refreshError="1">
        <row r="12">
          <cell r="D12">
            <v>0.04</v>
          </cell>
        </row>
      </sheetData>
      <sheetData sheetId="6" refreshError="1"/>
      <sheetData sheetId="7" refreshError="1"/>
      <sheetData sheetId="8" refreshError="1"/>
      <sheetData sheetId="9" refreshError="1">
        <row r="11">
          <cell r="D11">
            <v>0.04</v>
          </cell>
        </row>
        <row r="22">
          <cell r="D22">
            <v>0.05</v>
          </cell>
        </row>
      </sheetData>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el POS"/>
      <sheetName val="Otecel PRE"/>
      <sheetName val="Otecel SMS"/>
      <sheetName val="Max-Min.Conecel "/>
      <sheetName val="Conecel POS"/>
      <sheetName val="Conecel PRE"/>
      <sheetName val="Conecel SMS"/>
      <sheetName val="Max-Min.Telecsa"/>
      <sheetName val="Telecsa POS"/>
      <sheetName val="Telecsa PRE"/>
      <sheetName val="Telecsa SMS"/>
      <sheetName val="TOTAL"/>
      <sheetName val="Hoja1"/>
    </sheetNames>
    <sheetDataSet>
      <sheetData sheetId="0"/>
      <sheetData sheetId="1">
        <row r="10">
          <cell r="G10">
            <v>0.04</v>
          </cell>
        </row>
      </sheetData>
      <sheetData sheetId="2"/>
      <sheetData sheetId="3"/>
      <sheetData sheetId="4"/>
      <sheetData sheetId="5">
        <row r="12">
          <cell r="F12">
            <v>0.04</v>
          </cell>
        </row>
        <row r="23">
          <cell r="F23">
            <v>0.22</v>
          </cell>
        </row>
      </sheetData>
      <sheetData sheetId="6"/>
      <sheetData sheetId="7"/>
      <sheetData sheetId="8"/>
      <sheetData sheetId="9">
        <row r="14">
          <cell r="G14">
            <v>0.04</v>
          </cell>
        </row>
      </sheetData>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4"/>
  <sheetViews>
    <sheetView tabSelected="1" zoomScaleNormal="100" workbookViewId="0">
      <selection activeCell="D1" sqref="D1"/>
    </sheetView>
  </sheetViews>
  <sheetFormatPr baseColWidth="10" defaultRowHeight="14.25" x14ac:dyDescent="0.2"/>
  <cols>
    <col min="1" max="1" width="44.42578125" style="260" customWidth="1"/>
    <col min="2" max="2" width="7.28515625" style="260" customWidth="1"/>
    <col min="3" max="3" width="74.7109375" style="260" customWidth="1"/>
    <col min="4" max="4" width="7.42578125" style="260" customWidth="1"/>
    <col min="5" max="44" width="11.42578125" style="260"/>
    <col min="45" max="16384" width="11.42578125" style="261"/>
  </cols>
  <sheetData>
    <row r="1" spans="1:44" x14ac:dyDescent="0.2">
      <c r="B1" s="2414"/>
      <c r="C1" s="2414"/>
      <c r="D1" s="2420"/>
    </row>
    <row r="2" spans="1:44" ht="18" x14ac:dyDescent="0.25">
      <c r="B2" s="2417" t="s">
        <v>4964</v>
      </c>
      <c r="C2" s="2414"/>
      <c r="D2" s="2414"/>
    </row>
    <row r="3" spans="1:44" x14ac:dyDescent="0.2">
      <c r="B3" s="2416" t="s">
        <v>4965</v>
      </c>
      <c r="C3" s="2414"/>
      <c r="D3" s="2414"/>
    </row>
    <row r="4" spans="1:44" x14ac:dyDescent="0.2">
      <c r="B4" s="2414"/>
      <c r="C4" s="2414"/>
      <c r="D4" s="2414"/>
    </row>
    <row r="5" spans="1:44" x14ac:dyDescent="0.2">
      <c r="B5" s="2414"/>
      <c r="C5" s="2414"/>
      <c r="D5" s="2414"/>
    </row>
    <row r="6" spans="1:44" s="258" customFormat="1" x14ac:dyDescent="0.2">
      <c r="A6" s="257"/>
      <c r="B6" s="2415"/>
      <c r="C6" s="2415"/>
      <c r="D6" s="2415"/>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row>
    <row r="7" spans="1:44" s="258" customFormat="1" x14ac:dyDescent="0.2">
      <c r="A7" s="257"/>
      <c r="B7" s="2415"/>
      <c r="C7" s="2415"/>
      <c r="D7" s="2415"/>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row>
    <row r="8" spans="1:44" s="258" customFormat="1" x14ac:dyDescent="0.2">
      <c r="A8" s="257"/>
      <c r="B8" s="2418" t="s">
        <v>7031</v>
      </c>
      <c r="C8" s="2415"/>
      <c r="D8" s="2415"/>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row>
    <row r="9" spans="1:44" s="258" customFormat="1" x14ac:dyDescent="0.2">
      <c r="A9" s="257"/>
      <c r="B9" s="2415"/>
      <c r="C9" s="2415"/>
      <c r="D9" s="2415"/>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row>
    <row r="10" spans="1:44" s="258" customFormat="1" x14ac:dyDescent="0.2">
      <c r="A10" s="257"/>
      <c r="B10" s="2415"/>
      <c r="C10" s="2415"/>
      <c r="D10" s="2415"/>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row>
    <row r="11" spans="1:44" s="258" customFormat="1" x14ac:dyDescent="0.2">
      <c r="A11" s="257"/>
      <c r="B11" s="2419"/>
      <c r="C11" s="2419"/>
      <c r="D11" s="2419"/>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row>
    <row r="12" spans="1:44" s="258" customFormat="1" ht="15" x14ac:dyDescent="0.25">
      <c r="A12" s="257"/>
      <c r="C12" s="259"/>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row>
    <row r="13" spans="1:44" s="83" customFormat="1" ht="43.5" customHeight="1" x14ac:dyDescent="0.2">
      <c r="A13" s="260"/>
      <c r="C13" s="267" t="s">
        <v>5801</v>
      </c>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row>
    <row r="14" spans="1:44" s="83" customFormat="1" ht="9.75" customHeight="1" x14ac:dyDescent="0.2">
      <c r="A14" s="260"/>
      <c r="C14" s="267"/>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row>
    <row r="15" spans="1:44" s="83" customFormat="1" ht="28.5" x14ac:dyDescent="0.2">
      <c r="A15" s="260"/>
      <c r="C15" s="268" t="s">
        <v>1470</v>
      </c>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row>
    <row r="16" spans="1:44" s="83" customFormat="1" ht="9.75" customHeight="1" x14ac:dyDescent="0.2">
      <c r="A16" s="260"/>
      <c r="C16" s="268"/>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row>
    <row r="17" spans="1:44" s="83" customFormat="1" ht="57" x14ac:dyDescent="0.2">
      <c r="A17" s="260"/>
      <c r="B17" s="263"/>
      <c r="C17" s="266" t="s">
        <v>1471</v>
      </c>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row>
    <row r="18" spans="1:44" s="83" customFormat="1" x14ac:dyDescent="0.2">
      <c r="A18" s="260"/>
      <c r="B18" s="263"/>
      <c r="C18" s="266"/>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row>
    <row r="19" spans="1:44" s="83" customFormat="1" ht="57" x14ac:dyDescent="0.2">
      <c r="A19" s="260"/>
      <c r="B19" s="263"/>
      <c r="C19" s="266" t="s">
        <v>1466</v>
      </c>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row>
    <row r="20" spans="1:44" s="83" customFormat="1" x14ac:dyDescent="0.2">
      <c r="A20" s="260"/>
      <c r="B20" s="263"/>
      <c r="C20" s="266"/>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row>
    <row r="21" spans="1:44" s="83" customFormat="1" ht="22.5" customHeight="1" x14ac:dyDescent="0.2">
      <c r="A21" s="260"/>
      <c r="B21" s="263"/>
      <c r="C21" s="2172" t="s">
        <v>1450</v>
      </c>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row>
    <row r="22" spans="1:44" ht="22.5" customHeight="1" x14ac:dyDescent="0.2">
      <c r="B22" s="261"/>
      <c r="C22" s="2172" t="s">
        <v>1442</v>
      </c>
      <c r="D22" s="261"/>
    </row>
    <row r="23" spans="1:44" ht="22.5" customHeight="1" x14ac:dyDescent="0.2">
      <c r="B23" s="261"/>
      <c r="C23" s="2172" t="s">
        <v>1443</v>
      </c>
      <c r="D23" s="261"/>
    </row>
    <row r="24" spans="1:44" ht="22.5" customHeight="1" x14ac:dyDescent="0.2">
      <c r="B24" s="261"/>
      <c r="C24" s="2172" t="s">
        <v>2116</v>
      </c>
      <c r="D24" s="261"/>
    </row>
    <row r="25" spans="1:44" ht="22.5" customHeight="1" x14ac:dyDescent="0.2">
      <c r="B25" s="261"/>
      <c r="C25" s="2172" t="s">
        <v>2898</v>
      </c>
      <c r="D25" s="261"/>
    </row>
    <row r="26" spans="1:44" ht="22.5" customHeight="1" x14ac:dyDescent="0.2">
      <c r="B26" s="261"/>
      <c r="C26" s="2172" t="s">
        <v>2899</v>
      </c>
      <c r="D26" s="261"/>
    </row>
    <row r="27" spans="1:44" ht="16.5" customHeight="1" x14ac:dyDescent="0.2">
      <c r="B27" s="261"/>
      <c r="C27" s="264"/>
      <c r="D27" s="261"/>
    </row>
    <row r="28" spans="1:44" ht="20.25" customHeight="1" x14ac:dyDescent="0.2">
      <c r="B28" s="261"/>
      <c r="C28" s="264"/>
      <c r="D28" s="261"/>
    </row>
    <row r="29" spans="1:44" ht="18.75" customHeight="1" x14ac:dyDescent="0.2">
      <c r="B29" s="261"/>
      <c r="C29" s="264"/>
      <c r="D29" s="261"/>
    </row>
    <row r="30" spans="1:44" ht="19.5" customHeight="1" x14ac:dyDescent="0.2">
      <c r="B30" s="261"/>
      <c r="C30" s="264"/>
      <c r="D30" s="2365"/>
    </row>
    <row r="31" spans="1:44" ht="18" customHeight="1" x14ac:dyDescent="0.2">
      <c r="B31" s="261"/>
      <c r="C31" s="265"/>
      <c r="D31" s="261"/>
    </row>
    <row r="32" spans="1:44" ht="15" customHeight="1" x14ac:dyDescent="0.2">
      <c r="B32" s="261"/>
      <c r="C32" s="468"/>
      <c r="D32" s="261"/>
    </row>
    <row r="33" spans="3:3" x14ac:dyDescent="0.2">
      <c r="C33" s="257"/>
    </row>
    <row r="34" spans="3:3" x14ac:dyDescent="0.2">
      <c r="C34" s="257"/>
    </row>
  </sheetData>
  <sheetProtection algorithmName="SHA-512" hashValue="o9UxeX+yr1box9pfXfyV3BRqxgKvZlG7AckkSKsL2YJmDkI7zFVRzdGOcl13KviaR0eolSCHQQ4kFmsss3DE6g==" saltValue="PVjzW5+3hSgp5MUfATqNAg==" spinCount="100000" sheet="1" objects="1" scenarios="1"/>
  <phoneticPr fontId="19" type="noConversion"/>
  <hyperlinks>
    <hyperlink ref="C22" location="'Conecel S.A.'!A1" display="2. Plan Tarifario de Conecel S.A. "/>
    <hyperlink ref="C23" location="'Otecel S.A.'!A1" display="3. Plan Tarifario de Otecel S.A."/>
    <hyperlink ref="C24" location="'CNT EP. (ex-Telecsa S.A.)'!A1" display="4. Plan Tarifario de CNT EP. (ex-Telecsa S.A.)"/>
    <hyperlink ref="C21" location="Resumen!A1" display="1. Tabla Resumen y Comparativa de las Tarifas Prepago y Pospago"/>
    <hyperlink ref="C25" location="Evo.TarifONNET!A1" display="5, Evolución Tarifaria On Net"/>
    <hyperlink ref="C26"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27" sqref="O27"/>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4973</v>
      </c>
      <c r="C3" s="2451"/>
      <c r="D3" s="2451"/>
      <c r="E3" s="2451"/>
      <c r="F3" s="2451"/>
      <c r="G3" s="2451"/>
      <c r="H3" s="2451"/>
      <c r="I3" s="2451"/>
      <c r="J3" s="2451"/>
      <c r="K3" s="2451"/>
      <c r="L3" s="2451"/>
      <c r="M3" s="2451"/>
      <c r="N3" s="2451"/>
    </row>
    <row r="4" spans="2:14" ht="14.25" x14ac:dyDescent="0.2">
      <c r="B4" s="2416" t="s">
        <v>4974</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Septiembre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23" sqref="O23"/>
    </sheetView>
  </sheetViews>
  <sheetFormatPr baseColWidth="10" defaultRowHeight="12.75" x14ac:dyDescent="0.2"/>
  <cols>
    <col min="1" max="16384" width="11.42578125" style="2470"/>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4975</v>
      </c>
      <c r="C3" s="2451"/>
      <c r="D3" s="2451"/>
      <c r="E3" s="2451"/>
      <c r="F3" s="2451"/>
      <c r="G3" s="2451"/>
      <c r="H3" s="2451"/>
      <c r="I3" s="2451"/>
      <c r="J3" s="2451"/>
      <c r="K3" s="2451"/>
      <c r="L3" s="2451"/>
      <c r="M3" s="2451"/>
      <c r="N3" s="2451"/>
    </row>
    <row r="4" spans="2:14" ht="14.25" x14ac:dyDescent="0.2">
      <c r="B4" s="2416" t="s">
        <v>4974</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Septiembre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26" sqref="O26"/>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4976</v>
      </c>
      <c r="C3" s="2451"/>
      <c r="D3" s="2451"/>
      <c r="E3" s="2451"/>
      <c r="F3" s="2451"/>
      <c r="G3" s="2451"/>
      <c r="H3" s="2451"/>
      <c r="I3" s="2451"/>
      <c r="J3" s="2451"/>
      <c r="K3" s="2451"/>
      <c r="L3" s="2451"/>
      <c r="M3" s="2451"/>
      <c r="N3" s="2451"/>
    </row>
    <row r="4" spans="2:14" ht="14.25" x14ac:dyDescent="0.2">
      <c r="B4" s="2416" t="s">
        <v>4974</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Septiembre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M1" sqref="M1"/>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4978</v>
      </c>
      <c r="C3" s="2451"/>
      <c r="D3" s="2451"/>
      <c r="E3" s="2451"/>
      <c r="F3" s="2451"/>
      <c r="G3" s="2451"/>
      <c r="H3" s="2451"/>
      <c r="I3" s="2451"/>
      <c r="J3" s="2451"/>
      <c r="K3" s="2451"/>
      <c r="L3" s="2451"/>
      <c r="M3" s="2451"/>
      <c r="N3" s="2451"/>
    </row>
    <row r="4" spans="2:14" ht="14.25" x14ac:dyDescent="0.2">
      <c r="B4" s="2416" t="s">
        <v>4977</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Septiembre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H62"/>
  <sheetViews>
    <sheetView workbookViewId="0">
      <selection activeCell="H1" sqref="H1"/>
    </sheetView>
  </sheetViews>
  <sheetFormatPr baseColWidth="10" defaultRowHeight="12.75" x14ac:dyDescent="0.2"/>
  <cols>
    <col min="1" max="1" width="1.85546875" style="2393" customWidth="1"/>
    <col min="2" max="2" width="21.85546875" style="2393" customWidth="1"/>
    <col min="3" max="16384" width="11.42578125" style="2393"/>
  </cols>
  <sheetData>
    <row r="1" spans="2:8" x14ac:dyDescent="0.2">
      <c r="B1" s="2451"/>
      <c r="C1" s="2451"/>
      <c r="D1" s="2451"/>
      <c r="E1" s="2451"/>
      <c r="F1" s="2451"/>
      <c r="G1" s="2451"/>
      <c r="H1" s="2454"/>
    </row>
    <row r="2" spans="2:8" ht="18" x14ac:dyDescent="0.25">
      <c r="B2" s="2417" t="s">
        <v>4964</v>
      </c>
      <c r="C2" s="2451"/>
      <c r="D2" s="2451"/>
      <c r="E2" s="2451"/>
      <c r="F2" s="2451"/>
      <c r="G2" s="2451"/>
      <c r="H2" s="2451"/>
    </row>
    <row r="3" spans="2:8" ht="14.25" x14ac:dyDescent="0.2">
      <c r="B3" s="2416" t="s">
        <v>4978</v>
      </c>
      <c r="C3" s="2451"/>
      <c r="D3" s="2451"/>
      <c r="E3" s="2451"/>
      <c r="F3" s="2451"/>
      <c r="G3" s="2451"/>
      <c r="H3" s="2451"/>
    </row>
    <row r="4" spans="2:8" ht="14.25" x14ac:dyDescent="0.2">
      <c r="B4" s="2416" t="s">
        <v>4977</v>
      </c>
      <c r="C4" s="2451"/>
      <c r="D4" s="2451"/>
      <c r="E4" s="2451"/>
      <c r="F4" s="2451"/>
      <c r="G4" s="2451"/>
      <c r="H4" s="2451"/>
    </row>
    <row r="5" spans="2:8" ht="14.25" x14ac:dyDescent="0.2">
      <c r="B5" s="2414"/>
      <c r="C5" s="2451"/>
      <c r="D5" s="2451"/>
      <c r="E5" s="2451"/>
      <c r="F5" s="2451"/>
      <c r="G5" s="2451"/>
      <c r="H5" s="2451"/>
    </row>
    <row r="6" spans="2:8" ht="14.25" x14ac:dyDescent="0.2">
      <c r="B6" s="2415"/>
      <c r="C6" s="2451"/>
      <c r="D6" s="2451"/>
      <c r="E6" s="2451"/>
      <c r="F6" s="2451"/>
      <c r="G6" s="2451"/>
      <c r="H6" s="2451"/>
    </row>
    <row r="7" spans="2:8" ht="14.25" x14ac:dyDescent="0.2">
      <c r="B7" s="2415"/>
      <c r="C7" s="2451"/>
      <c r="D7" s="2451"/>
      <c r="E7" s="2451"/>
      <c r="F7" s="2451"/>
      <c r="G7" s="2451"/>
      <c r="H7" s="2451"/>
    </row>
    <row r="8" spans="2:8" x14ac:dyDescent="0.2">
      <c r="B8" s="2418" t="str">
        <f>+Inicio!B8</f>
        <v xml:space="preserve">          Fecha de publicación: Septiembre de 2014</v>
      </c>
      <c r="C8" s="2451"/>
      <c r="D8" s="2451"/>
      <c r="E8" s="2451"/>
      <c r="F8" s="2451"/>
      <c r="G8" s="2451"/>
      <c r="H8" s="2451"/>
    </row>
    <row r="9" spans="2:8" x14ac:dyDescent="0.2">
      <c r="B9" s="2451"/>
      <c r="C9" s="2451"/>
      <c r="D9" s="2451"/>
      <c r="E9" s="2451"/>
      <c r="F9" s="2451"/>
      <c r="G9" s="2451"/>
      <c r="H9" s="2451"/>
    </row>
    <row r="10" spans="2:8" x14ac:dyDescent="0.2">
      <c r="B10" s="2451"/>
      <c r="C10" s="2451"/>
      <c r="D10" s="2451"/>
      <c r="E10" s="2451"/>
      <c r="F10" s="2451"/>
      <c r="G10" s="2451"/>
      <c r="H10" s="2451"/>
    </row>
    <row r="11" spans="2:8" x14ac:dyDescent="0.2">
      <c r="B11" s="2452"/>
      <c r="C11" s="2452"/>
      <c r="D11" s="2452"/>
      <c r="E11" s="2452"/>
      <c r="F11" s="2452"/>
      <c r="G11" s="2452"/>
      <c r="H11" s="2452"/>
    </row>
    <row r="12" spans="2:8" ht="13.5" thickBot="1" x14ac:dyDescent="0.25"/>
    <row r="13" spans="2:8" ht="13.5" thickBot="1" x14ac:dyDescent="0.25">
      <c r="B13" s="6259" t="s">
        <v>420</v>
      </c>
      <c r="C13" s="6260"/>
      <c r="D13" s="6260"/>
      <c r="E13" s="6260"/>
      <c r="F13" s="6260"/>
      <c r="G13" s="6260"/>
      <c r="H13" s="6261"/>
    </row>
    <row r="14" spans="2:8" ht="13.5" thickBot="1" x14ac:dyDescent="0.25">
      <c r="B14" s="2471"/>
      <c r="C14" s="2472">
        <v>2009</v>
      </c>
      <c r="D14" s="2473">
        <v>2010</v>
      </c>
      <c r="E14" s="2473">
        <v>2011</v>
      </c>
      <c r="F14" s="2473">
        <v>2012</v>
      </c>
      <c r="G14" s="2473">
        <v>2013</v>
      </c>
      <c r="H14" s="2473" t="s">
        <v>7032</v>
      </c>
    </row>
    <row r="15" spans="2:8" x14ac:dyDescent="0.2">
      <c r="B15" s="2371" t="s">
        <v>1717</v>
      </c>
      <c r="C15" s="2394">
        <f>+'[3]Max-Min.Conecel '!$F$23</f>
        <v>0.22</v>
      </c>
      <c r="D15" s="2395">
        <v>0.15</v>
      </c>
      <c r="E15" s="2395">
        <v>0.18</v>
      </c>
      <c r="F15" s="2395">
        <v>0.22</v>
      </c>
      <c r="G15" s="2395">
        <v>0.18</v>
      </c>
      <c r="H15" s="2395">
        <v>0.18</v>
      </c>
    </row>
    <row r="16" spans="2:8" x14ac:dyDescent="0.2">
      <c r="B16" s="2371" t="s">
        <v>1716</v>
      </c>
      <c r="C16" s="2396">
        <v>0.22</v>
      </c>
      <c r="D16" s="2397">
        <v>0.16200000000000001</v>
      </c>
      <c r="E16" s="2397">
        <v>0.16</v>
      </c>
      <c r="F16" s="2397">
        <v>0.15</v>
      </c>
      <c r="G16" s="2397">
        <v>0.15</v>
      </c>
      <c r="H16" s="2397">
        <v>0.15</v>
      </c>
    </row>
    <row r="17" spans="2:8" ht="13.5" thickBot="1" x14ac:dyDescent="0.25">
      <c r="B17" s="2374" t="s">
        <v>3156</v>
      </c>
      <c r="C17" s="2398">
        <v>0.22</v>
      </c>
      <c r="D17" s="2399">
        <v>0.16</v>
      </c>
      <c r="E17" s="2399">
        <v>0.16</v>
      </c>
      <c r="F17" s="2399">
        <v>0.16</v>
      </c>
      <c r="G17" s="2399">
        <v>0.16</v>
      </c>
      <c r="H17" s="2399">
        <v>0.22</v>
      </c>
    </row>
    <row r="18" spans="2:8" ht="13.5" thickBot="1" x14ac:dyDescent="0.25">
      <c r="B18" s="2400"/>
      <c r="C18" s="2480">
        <f t="shared" ref="C18:F18" si="0">AVERAGE(C15:C17)</f>
        <v>0.22</v>
      </c>
      <c r="D18" s="2480">
        <f t="shared" si="0"/>
        <v>0.15733333333333333</v>
      </c>
      <c r="E18" s="2480">
        <f t="shared" si="0"/>
        <v>0.16666666666666666</v>
      </c>
      <c r="F18" s="2481">
        <f t="shared" si="0"/>
        <v>0.17666666666666667</v>
      </c>
      <c r="G18" s="2481">
        <f t="shared" ref="G18:H18" si="1">AVERAGE(G15:G17)</f>
        <v>0.16333333333333333</v>
      </c>
      <c r="H18" s="2481">
        <f t="shared" si="1"/>
        <v>0.18333333333333332</v>
      </c>
    </row>
    <row r="19" spans="2:8" ht="13.5" thickBot="1" x14ac:dyDescent="0.25"/>
    <row r="20" spans="2:8" ht="13.5" thickBot="1" x14ac:dyDescent="0.25">
      <c r="B20" s="6259" t="s">
        <v>421</v>
      </c>
      <c r="C20" s="6260"/>
      <c r="D20" s="6260"/>
      <c r="E20" s="6260"/>
      <c r="F20" s="6260"/>
      <c r="G20" s="6260"/>
      <c r="H20" s="6261"/>
    </row>
    <row r="21" spans="2:8" ht="13.5" thickBot="1" x14ac:dyDescent="0.25">
      <c r="B21" s="2471"/>
      <c r="C21" s="2472">
        <v>2009</v>
      </c>
      <c r="D21" s="2473">
        <v>2010</v>
      </c>
      <c r="E21" s="2473">
        <v>2011</v>
      </c>
      <c r="F21" s="2473">
        <f>+F14</f>
        <v>2012</v>
      </c>
      <c r="G21" s="2473">
        <f>+G14</f>
        <v>2013</v>
      </c>
      <c r="H21" s="2473" t="str">
        <f>+H14</f>
        <v>2014 (sept.)</v>
      </c>
    </row>
    <row r="22" spans="2:8" x14ac:dyDescent="0.2">
      <c r="B22" s="2371" t="s">
        <v>1717</v>
      </c>
      <c r="C22" s="2401">
        <v>0.22</v>
      </c>
      <c r="D22" s="2402">
        <v>0.22</v>
      </c>
      <c r="E22" s="2402">
        <v>0.22</v>
      </c>
      <c r="F22" s="2402">
        <v>0.22</v>
      </c>
      <c r="G22" s="2402">
        <v>0.18</v>
      </c>
      <c r="H22" s="2402">
        <v>0.22</v>
      </c>
    </row>
    <row r="23" spans="2:8" x14ac:dyDescent="0.2">
      <c r="B23" s="2371" t="s">
        <v>1716</v>
      </c>
      <c r="C23" s="2403">
        <v>0.22</v>
      </c>
      <c r="D23" s="2404">
        <f>+'[2]Max-Min.Otecel'!$C$16-0.0141</f>
        <v>0.21909999999999999</v>
      </c>
      <c r="E23" s="2404">
        <v>0.15</v>
      </c>
      <c r="F23" s="2404">
        <v>0.15</v>
      </c>
      <c r="G23" s="2404">
        <v>0.15</v>
      </c>
      <c r="H23" s="2404">
        <v>0.15</v>
      </c>
    </row>
    <row r="24" spans="2:8" ht="13.5" thickBot="1" x14ac:dyDescent="0.25">
      <c r="B24" s="2374" t="s">
        <v>3156</v>
      </c>
      <c r="C24" s="2403">
        <v>0.22</v>
      </c>
      <c r="D24" s="2404">
        <v>0.22</v>
      </c>
      <c r="E24" s="2404">
        <v>0.15</v>
      </c>
      <c r="F24" s="2404">
        <v>0.15</v>
      </c>
      <c r="G24" s="2404">
        <v>0.15</v>
      </c>
      <c r="H24" s="2404">
        <v>0.15</v>
      </c>
    </row>
    <row r="25" spans="2:8" ht="13.5" thickBot="1" x14ac:dyDescent="0.25">
      <c r="B25" s="2400"/>
      <c r="C25" s="2480">
        <f t="shared" ref="C25:F25" si="2">AVERAGE(C22:C24)</f>
        <v>0.22</v>
      </c>
      <c r="D25" s="2480">
        <f t="shared" si="2"/>
        <v>0.21970000000000001</v>
      </c>
      <c r="E25" s="2481">
        <f>AVERAGE(E22:E24)</f>
        <v>0.17333333333333334</v>
      </c>
      <c r="F25" s="2481">
        <f t="shared" si="2"/>
        <v>0.17333333333333334</v>
      </c>
      <c r="G25" s="2481">
        <f t="shared" ref="G25:H25" si="3">AVERAGE(G22:G24)</f>
        <v>0.16</v>
      </c>
      <c r="H25" s="2481">
        <f t="shared" si="3"/>
        <v>0.17333333333333334</v>
      </c>
    </row>
    <row r="26" spans="2:8" ht="13.5" thickBot="1" x14ac:dyDescent="0.25"/>
    <row r="27" spans="2:8" ht="13.5" thickBot="1" x14ac:dyDescent="0.25">
      <c r="B27" s="6259" t="s">
        <v>422</v>
      </c>
      <c r="C27" s="6260"/>
      <c r="D27" s="6260"/>
      <c r="E27" s="6260"/>
      <c r="F27" s="6260"/>
      <c r="G27" s="6260"/>
      <c r="H27" s="6261"/>
    </row>
    <row r="28" spans="2:8" ht="13.5" thickBot="1" x14ac:dyDescent="0.25">
      <c r="B28" s="2471"/>
      <c r="C28" s="2472">
        <v>2009</v>
      </c>
      <c r="D28" s="2473">
        <v>2010</v>
      </c>
      <c r="E28" s="2473">
        <v>2011</v>
      </c>
      <c r="F28" s="2473">
        <f>+F21</f>
        <v>2012</v>
      </c>
      <c r="G28" s="2473">
        <f>+G21</f>
        <v>2013</v>
      </c>
      <c r="H28" s="2473" t="str">
        <f>+H21</f>
        <v>2014 (sept.)</v>
      </c>
    </row>
    <row r="29" spans="2:8" x14ac:dyDescent="0.2">
      <c r="B29" s="2371" t="s">
        <v>1717</v>
      </c>
      <c r="C29" s="2401">
        <f>+'[3]Max-Min.Conecel '!$F$12</f>
        <v>0.04</v>
      </c>
      <c r="D29" s="2402">
        <f>+'[2]Max-Min-Conec'!$D$12</f>
        <v>0.04</v>
      </c>
      <c r="E29" s="2402">
        <v>0.02</v>
      </c>
      <c r="F29" s="2402">
        <v>0.04</v>
      </c>
      <c r="G29" s="2402">
        <v>5.3999999999999999E-2</v>
      </c>
      <c r="H29" s="2402">
        <v>5.3999999999999999E-2</v>
      </c>
    </row>
    <row r="30" spans="2:8" x14ac:dyDescent="0.2">
      <c r="B30" s="2371" t="s">
        <v>1716</v>
      </c>
      <c r="C30" s="2403">
        <f>+'[3]Max-Min.Otecel'!$G$10</f>
        <v>0.04</v>
      </c>
      <c r="D30" s="2404">
        <f>+'[2]Max-Min.Otecel'!$D$11</f>
        <v>0.04</v>
      </c>
      <c r="E30" s="2404">
        <v>0.04</v>
      </c>
      <c r="F30" s="2404">
        <v>0.08</v>
      </c>
      <c r="G30" s="2404">
        <v>0.08</v>
      </c>
      <c r="H30" s="2404">
        <v>0.04</v>
      </c>
    </row>
    <row r="31" spans="2:8" ht="13.5" thickBot="1" x14ac:dyDescent="0.25">
      <c r="B31" s="2374" t="s">
        <v>3156</v>
      </c>
      <c r="C31" s="2405">
        <f>+'[3]Max-Min.Telecsa'!$G$14</f>
        <v>0.04</v>
      </c>
      <c r="D31" s="2406">
        <f>+'[2]Max_Min-Telecsa'!$D$11</f>
        <v>0.04</v>
      </c>
      <c r="E31" s="2406">
        <v>0.04</v>
      </c>
      <c r="F31" s="2406">
        <v>0.04</v>
      </c>
      <c r="G31" s="2406">
        <v>0.04</v>
      </c>
      <c r="H31" s="2406">
        <v>0.04</v>
      </c>
    </row>
    <row r="32" spans="2:8" ht="13.5" thickBot="1" x14ac:dyDescent="0.25">
      <c r="B32" s="2400"/>
      <c r="C32" s="2480">
        <f t="shared" ref="C32:F32" si="4">AVERAGE(C29:C31)</f>
        <v>0.04</v>
      </c>
      <c r="D32" s="2480">
        <f t="shared" si="4"/>
        <v>0.04</v>
      </c>
      <c r="E32" s="2481">
        <f>AVERAGE(E29:E31)</f>
        <v>3.3333333333333333E-2</v>
      </c>
      <c r="F32" s="2481">
        <f t="shared" si="4"/>
        <v>5.3333333333333337E-2</v>
      </c>
      <c r="G32" s="2481">
        <f t="shared" ref="G32:H32" si="5">AVERAGE(G29:G31)</f>
        <v>5.8000000000000003E-2</v>
      </c>
      <c r="H32" s="2481">
        <f t="shared" si="5"/>
        <v>4.4666666666666667E-2</v>
      </c>
    </row>
    <row r="33" spans="2:8" ht="13.5" thickBot="1" x14ac:dyDescent="0.25"/>
    <row r="34" spans="2:8" ht="13.5" thickBot="1" x14ac:dyDescent="0.25">
      <c r="B34" s="6259" t="s">
        <v>423</v>
      </c>
      <c r="C34" s="6260"/>
      <c r="D34" s="6260"/>
      <c r="E34" s="6260"/>
      <c r="F34" s="6260"/>
      <c r="G34" s="6260"/>
      <c r="H34" s="6261"/>
    </row>
    <row r="35" spans="2:8" ht="13.5" thickBot="1" x14ac:dyDescent="0.25">
      <c r="B35" s="2471"/>
      <c r="C35" s="2472">
        <v>2009</v>
      </c>
      <c r="D35" s="2473">
        <v>2010</v>
      </c>
      <c r="E35" s="2473">
        <v>2011</v>
      </c>
      <c r="F35" s="2473">
        <f>+F28</f>
        <v>2012</v>
      </c>
      <c r="G35" s="2473">
        <f>+G28</f>
        <v>2013</v>
      </c>
      <c r="H35" s="2473" t="str">
        <f>+H28</f>
        <v>2014 (sept.)</v>
      </c>
    </row>
    <row r="36" spans="2:8" x14ac:dyDescent="0.2">
      <c r="B36" s="2371" t="s">
        <v>1717</v>
      </c>
      <c r="C36" s="2394">
        <v>0.15</v>
      </c>
      <c r="D36" s="2394">
        <f t="shared" ref="D36" si="6">+C36</f>
        <v>0.15</v>
      </c>
      <c r="E36" s="2402">
        <v>0.18</v>
      </c>
      <c r="F36" s="2402">
        <v>0.18</v>
      </c>
      <c r="G36" s="2402">
        <v>0.18</v>
      </c>
      <c r="H36" s="2402">
        <v>0.18</v>
      </c>
    </row>
    <row r="37" spans="2:8" x14ac:dyDescent="0.2">
      <c r="B37" s="2371" t="s">
        <v>1716</v>
      </c>
      <c r="C37" s="2403">
        <v>0.15</v>
      </c>
      <c r="D37" s="2404">
        <v>0.15</v>
      </c>
      <c r="E37" s="2404">
        <v>0.15</v>
      </c>
      <c r="F37" s="2404">
        <v>0.15</v>
      </c>
      <c r="G37" s="2404">
        <v>0.15</v>
      </c>
      <c r="H37" s="2404">
        <v>0.15</v>
      </c>
    </row>
    <row r="38" spans="2:8" ht="13.5" thickBot="1" x14ac:dyDescent="0.25">
      <c r="B38" s="2374" t="s">
        <v>3156</v>
      </c>
      <c r="C38" s="2405">
        <v>0.05</v>
      </c>
      <c r="D38" s="2406">
        <f>+'[2]Max_Min-Telecsa'!$D$22</f>
        <v>0.05</v>
      </c>
      <c r="E38" s="2406">
        <v>0.05</v>
      </c>
      <c r="F38" s="2406">
        <v>0.05</v>
      </c>
      <c r="G38" s="2406">
        <v>0.04</v>
      </c>
      <c r="H38" s="2406">
        <v>0.08</v>
      </c>
    </row>
    <row r="39" spans="2:8" ht="13.5" thickBot="1" x14ac:dyDescent="0.25">
      <c r="B39" s="2400"/>
      <c r="C39" s="2480">
        <f t="shared" ref="C39:F39" si="7">AVERAGE(C36:C38)</f>
        <v>0.11666666666666665</v>
      </c>
      <c r="D39" s="2480">
        <f t="shared" si="7"/>
        <v>0.11666666666666665</v>
      </c>
      <c r="E39" s="2481">
        <f>AVERAGE(E36:E38)</f>
        <v>0.12666666666666665</v>
      </c>
      <c r="F39" s="2481">
        <f t="shared" si="7"/>
        <v>0.12666666666666665</v>
      </c>
      <c r="G39" s="2481">
        <f t="shared" ref="G39:H39" si="8">AVERAGE(G36:G38)</f>
        <v>0.12333333333333331</v>
      </c>
      <c r="H39" s="2481">
        <f t="shared" si="8"/>
        <v>0.13666666666666666</v>
      </c>
    </row>
    <row r="40" spans="2:8" ht="13.5" thickBot="1" x14ac:dyDescent="0.25">
      <c r="C40" s="2407"/>
      <c r="D40" s="2407"/>
      <c r="E40" s="2407"/>
      <c r="F40" s="2407"/>
      <c r="G40" s="2407"/>
      <c r="H40" s="2407"/>
    </row>
    <row r="41" spans="2:8" ht="13.5" thickBot="1" x14ac:dyDescent="0.25">
      <c r="B41" s="6256" t="s">
        <v>411</v>
      </c>
      <c r="C41" s="6257"/>
      <c r="D41" s="6257"/>
      <c r="E41" s="6257"/>
      <c r="F41" s="6257"/>
      <c r="G41" s="6257"/>
      <c r="H41" s="6258"/>
    </row>
    <row r="42" spans="2:8" ht="13.5" thickBot="1" x14ac:dyDescent="0.25">
      <c r="B42" s="2474" t="s">
        <v>424</v>
      </c>
      <c r="C42" s="2475">
        <v>2009</v>
      </c>
      <c r="D42" s="2475">
        <v>2010</v>
      </c>
      <c r="E42" s="2476">
        <v>2011</v>
      </c>
      <c r="F42" s="2476">
        <f>+F35</f>
        <v>2012</v>
      </c>
      <c r="G42" s="2476">
        <f>+G35</f>
        <v>2013</v>
      </c>
      <c r="H42" s="2476" t="str">
        <f>+H35</f>
        <v>2014 (sept.)</v>
      </c>
    </row>
    <row r="43" spans="2:8" x14ac:dyDescent="0.2">
      <c r="B43" s="2408" t="s">
        <v>412</v>
      </c>
      <c r="C43" s="2394">
        <f t="shared" ref="C43:F43" si="9">+C25</f>
        <v>0.22</v>
      </c>
      <c r="D43" s="2394">
        <f t="shared" si="9"/>
        <v>0.21970000000000001</v>
      </c>
      <c r="E43" s="2395">
        <f t="shared" si="9"/>
        <v>0.17333333333333334</v>
      </c>
      <c r="F43" s="2395">
        <f t="shared" si="9"/>
        <v>0.17333333333333334</v>
      </c>
      <c r="G43" s="2395">
        <f t="shared" ref="G43:H43" si="10">+G25</f>
        <v>0.16</v>
      </c>
      <c r="H43" s="2395">
        <f t="shared" si="10"/>
        <v>0.17333333333333334</v>
      </c>
    </row>
    <row r="44" spans="2:8" x14ac:dyDescent="0.2">
      <c r="B44" s="2408" t="s">
        <v>413</v>
      </c>
      <c r="C44" s="2396">
        <f t="shared" ref="C44:F44" si="11">+C32</f>
        <v>0.04</v>
      </c>
      <c r="D44" s="2396">
        <f t="shared" si="11"/>
        <v>0.04</v>
      </c>
      <c r="E44" s="2396">
        <f t="shared" si="11"/>
        <v>3.3333333333333333E-2</v>
      </c>
      <c r="F44" s="2396">
        <f t="shared" si="11"/>
        <v>5.3333333333333337E-2</v>
      </c>
      <c r="G44" s="2396">
        <f t="shared" ref="G44:H44" si="12">+G32</f>
        <v>5.8000000000000003E-2</v>
      </c>
      <c r="H44" s="2396">
        <f t="shared" si="12"/>
        <v>4.4666666666666667E-2</v>
      </c>
    </row>
    <row r="45" spans="2:8" x14ac:dyDescent="0.2">
      <c r="B45" s="2408" t="s">
        <v>414</v>
      </c>
      <c r="C45" s="2396">
        <f t="shared" ref="C45:F45" si="13">+C18</f>
        <v>0.22</v>
      </c>
      <c r="D45" s="2396">
        <f t="shared" si="13"/>
        <v>0.15733333333333333</v>
      </c>
      <c r="E45" s="2396">
        <f t="shared" si="13"/>
        <v>0.16666666666666666</v>
      </c>
      <c r="F45" s="2396">
        <f t="shared" si="13"/>
        <v>0.17666666666666667</v>
      </c>
      <c r="G45" s="2396">
        <f t="shared" ref="G45:H45" si="14">+G18</f>
        <v>0.16333333333333333</v>
      </c>
      <c r="H45" s="2396">
        <f t="shared" si="14"/>
        <v>0.18333333333333332</v>
      </c>
    </row>
    <row r="46" spans="2:8" ht="13.5" thickBot="1" x14ac:dyDescent="0.25">
      <c r="B46" s="2409" t="s">
        <v>415</v>
      </c>
      <c r="C46" s="2398">
        <f t="shared" ref="C46:F46" si="15">+C39</f>
        <v>0.11666666666666665</v>
      </c>
      <c r="D46" s="2398">
        <f t="shared" si="15"/>
        <v>0.11666666666666665</v>
      </c>
      <c r="E46" s="2398">
        <f t="shared" si="15"/>
        <v>0.12666666666666665</v>
      </c>
      <c r="F46" s="2398">
        <f t="shared" si="15"/>
        <v>0.12666666666666665</v>
      </c>
      <c r="G46" s="2398">
        <f t="shared" ref="G46:H46" si="16">+G39</f>
        <v>0.12333333333333331</v>
      </c>
      <c r="H46" s="2398">
        <f t="shared" si="16"/>
        <v>0.13666666666666666</v>
      </c>
    </row>
    <row r="47" spans="2:8" x14ac:dyDescent="0.2">
      <c r="B47" s="2236"/>
    </row>
    <row r="48" spans="2:8" ht="13.5" thickBot="1" x14ac:dyDescent="0.25"/>
    <row r="49" spans="2:8" ht="13.5" thickBot="1" x14ac:dyDescent="0.25">
      <c r="B49" s="6259" t="s">
        <v>416</v>
      </c>
      <c r="C49" s="6260"/>
      <c r="D49" s="6260"/>
      <c r="E49" s="6260"/>
      <c r="F49" s="6260"/>
      <c r="G49" s="6260"/>
      <c r="H49" s="6261"/>
    </row>
    <row r="50" spans="2:8" ht="15" customHeight="1" thickBot="1" x14ac:dyDescent="0.25">
      <c r="B50" s="2477"/>
      <c r="C50" s="2478">
        <v>2009</v>
      </c>
      <c r="D50" s="2478">
        <v>2010</v>
      </c>
      <c r="E50" s="2473">
        <v>2011</v>
      </c>
      <c r="F50" s="2479">
        <f>+F42</f>
        <v>2012</v>
      </c>
      <c r="G50" s="2479">
        <f>+G42</f>
        <v>2013</v>
      </c>
      <c r="H50" s="2479" t="str">
        <f>+H42</f>
        <v>2014 (sept.)</v>
      </c>
    </row>
    <row r="51" spans="2:8" x14ac:dyDescent="0.2">
      <c r="B51" s="2408" t="s">
        <v>417</v>
      </c>
      <c r="C51" s="2395">
        <v>0.22</v>
      </c>
      <c r="D51" s="2395">
        <v>0.22</v>
      </c>
      <c r="E51" s="2395">
        <v>0.22</v>
      </c>
      <c r="F51" s="2395">
        <v>0.22</v>
      </c>
      <c r="G51" s="2395">
        <v>0.22</v>
      </c>
      <c r="H51" s="2395">
        <v>0.22</v>
      </c>
    </row>
    <row r="52" spans="2:8" x14ac:dyDescent="0.2">
      <c r="B52" s="2408" t="s">
        <v>418</v>
      </c>
      <c r="C52" s="2397">
        <v>0.22</v>
      </c>
      <c r="D52" s="2397">
        <v>0.22</v>
      </c>
      <c r="E52" s="2397">
        <v>0.22</v>
      </c>
      <c r="F52" s="2397">
        <v>0.22</v>
      </c>
      <c r="G52" s="2397">
        <v>0.22</v>
      </c>
      <c r="H52" s="2397">
        <v>0.22</v>
      </c>
    </row>
    <row r="53" spans="2:8" ht="13.5" thickBot="1" x14ac:dyDescent="0.25">
      <c r="B53" s="2410" t="s">
        <v>3156</v>
      </c>
      <c r="C53" s="2411">
        <v>0.49</v>
      </c>
      <c r="D53" s="2411">
        <v>0.49</v>
      </c>
      <c r="E53" s="2411">
        <v>0.49</v>
      </c>
      <c r="F53" s="2411">
        <v>0.22</v>
      </c>
      <c r="G53" s="2411">
        <v>0.22</v>
      </c>
      <c r="H53" s="2411">
        <v>0.22</v>
      </c>
    </row>
    <row r="54" spans="2:8" ht="13.5" thickBot="1" x14ac:dyDescent="0.25">
      <c r="B54" s="2412" t="s">
        <v>419</v>
      </c>
      <c r="C54" s="2482">
        <f t="shared" ref="C54:F54" si="17">AVERAGE(C51:C53)</f>
        <v>0.31</v>
      </c>
      <c r="D54" s="2482">
        <f t="shared" si="17"/>
        <v>0.31</v>
      </c>
      <c r="E54" s="2482">
        <f>AVERAGE(E51:E53)</f>
        <v>0.31</v>
      </c>
      <c r="F54" s="2482">
        <f t="shared" si="17"/>
        <v>0.22</v>
      </c>
      <c r="G54" s="2482">
        <f t="shared" ref="G54:H54" si="18">AVERAGE(G51:G53)</f>
        <v>0.22</v>
      </c>
      <c r="H54" s="2482">
        <f t="shared" si="18"/>
        <v>0.22</v>
      </c>
    </row>
    <row r="57" spans="2:8" x14ac:dyDescent="0.2">
      <c r="B57" s="2445" t="s">
        <v>1469</v>
      </c>
    </row>
    <row r="58" spans="2:8" x14ac:dyDescent="0.2">
      <c r="B58" s="2445"/>
    </row>
    <row r="59" spans="2:8" x14ac:dyDescent="0.2">
      <c r="B59" s="2447" t="s">
        <v>2900</v>
      </c>
    </row>
    <row r="60" spans="2:8" x14ac:dyDescent="0.2">
      <c r="B60" s="2447" t="s">
        <v>2901</v>
      </c>
    </row>
    <row r="61" spans="2:8" x14ac:dyDescent="0.2">
      <c r="B61" s="2447" t="s">
        <v>6540</v>
      </c>
    </row>
    <row r="62" spans="2:8" x14ac:dyDescent="0.2">
      <c r="B62" s="2448"/>
    </row>
  </sheetData>
  <sheetProtection algorithmName="SHA-512" hashValue="rypGU9y5V8tL8BhnrEjR1ALVrBLBrIAkySTp/q7HsQHOjyGorGw3XTDMEwRswGMkJcIKkvhJaFGitteWW7dcIQ==" saltValue="LmIU/guxI7vU4VFxLEwitQ==" spinCount="100000" sheet="1" objects="1" scenarios="1"/>
  <mergeCells count="6">
    <mergeCell ref="B49:H49"/>
    <mergeCell ref="B13:H13"/>
    <mergeCell ref="B20:H20"/>
    <mergeCell ref="B27:H27"/>
    <mergeCell ref="B34:H34"/>
    <mergeCell ref="B41:H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P30" sqref="P30"/>
    </sheetView>
  </sheetViews>
  <sheetFormatPr baseColWidth="10" defaultRowHeight="12.75" x14ac:dyDescent="0.2"/>
  <cols>
    <col min="1" max="16384" width="11.42578125" style="2469"/>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4973</v>
      </c>
      <c r="C3" s="2451"/>
      <c r="D3" s="2451"/>
      <c r="E3" s="2451"/>
      <c r="F3" s="2451"/>
      <c r="G3" s="2451"/>
      <c r="H3" s="2451"/>
      <c r="I3" s="2451"/>
      <c r="J3" s="2451"/>
      <c r="K3" s="2451"/>
      <c r="L3" s="2451"/>
      <c r="M3" s="2451"/>
      <c r="N3" s="2451"/>
    </row>
    <row r="4" spans="2:14" ht="14.25" x14ac:dyDescent="0.2">
      <c r="B4" s="2416" t="s">
        <v>4979</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Septiembre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P40" sqref="P40"/>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4975</v>
      </c>
      <c r="C3" s="2451"/>
      <c r="D3" s="2451"/>
      <c r="E3" s="2451"/>
      <c r="F3" s="2451"/>
      <c r="G3" s="2451"/>
      <c r="H3" s="2451"/>
      <c r="I3" s="2451"/>
      <c r="J3" s="2451"/>
      <c r="K3" s="2451"/>
      <c r="L3" s="2451"/>
      <c r="M3" s="2451"/>
      <c r="N3" s="2451"/>
    </row>
    <row r="4" spans="2:14" ht="14.25" x14ac:dyDescent="0.2">
      <c r="B4" s="2416" t="s">
        <v>4979</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Septiembre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P33" sqref="P33"/>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4976</v>
      </c>
      <c r="C3" s="2451"/>
      <c r="D3" s="2451"/>
      <c r="E3" s="2451"/>
      <c r="F3" s="2451"/>
      <c r="G3" s="2451"/>
      <c r="H3" s="2451"/>
      <c r="I3" s="2451"/>
      <c r="J3" s="2451"/>
      <c r="K3" s="2451"/>
      <c r="L3" s="2451"/>
      <c r="M3" s="2451"/>
      <c r="N3" s="2451"/>
    </row>
    <row r="4" spans="2:14" ht="14.25" x14ac:dyDescent="0.2">
      <c r="B4" s="2416" t="s">
        <v>4979</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Septiembre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35" sqref="O35"/>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4980</v>
      </c>
      <c r="C3" s="2451"/>
      <c r="D3" s="2451"/>
      <c r="E3" s="2451"/>
      <c r="F3" s="2451"/>
      <c r="G3" s="2451"/>
      <c r="H3" s="2451"/>
      <c r="I3" s="2451"/>
      <c r="J3" s="2451"/>
      <c r="K3" s="2451"/>
      <c r="L3" s="2451"/>
      <c r="M3" s="2451"/>
      <c r="N3" s="2451"/>
    </row>
    <row r="4" spans="2:14" ht="14.25" x14ac:dyDescent="0.2">
      <c r="B4" s="2416" t="s">
        <v>4977</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Septiembre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39"/>
  <sheetViews>
    <sheetView zoomScaleNormal="100" workbookViewId="0">
      <selection activeCell="F40" sqref="F40"/>
    </sheetView>
  </sheetViews>
  <sheetFormatPr baseColWidth="10" defaultColWidth="14.140625" defaultRowHeight="12.75" x14ac:dyDescent="0.2"/>
  <cols>
    <col min="1" max="1" width="9" style="2421" customWidth="1"/>
    <col min="2" max="2" width="25.140625" style="2421" customWidth="1"/>
    <col min="3" max="4" width="20" style="2421" customWidth="1"/>
    <col min="5" max="5" width="19.85546875" style="2421" customWidth="1"/>
    <col min="6" max="6" width="17.85546875" style="2421" customWidth="1"/>
    <col min="7" max="7" width="10.5703125" style="2421" customWidth="1"/>
    <col min="8" max="16384" width="14.140625" style="2421"/>
  </cols>
  <sheetData>
    <row r="1" spans="1:8" x14ac:dyDescent="0.2">
      <c r="B1" s="2443"/>
      <c r="C1" s="2443"/>
      <c r="D1" s="2443"/>
      <c r="E1" s="2443"/>
      <c r="F1" s="2449"/>
    </row>
    <row r="2" spans="1:8" ht="18" x14ac:dyDescent="0.25">
      <c r="B2" s="2417" t="s">
        <v>4964</v>
      </c>
      <c r="C2" s="2443"/>
      <c r="D2" s="2443"/>
      <c r="E2" s="2443"/>
      <c r="F2" s="2443"/>
    </row>
    <row r="3" spans="1:8" ht="14.25" x14ac:dyDescent="0.2">
      <c r="B3" s="2416" t="s">
        <v>4966</v>
      </c>
      <c r="C3" s="2443"/>
      <c r="D3" s="2443"/>
      <c r="E3" s="2443"/>
      <c r="F3" s="2443"/>
    </row>
    <row r="4" spans="1:8" ht="14.25" x14ac:dyDescent="0.2">
      <c r="B4" s="2414"/>
      <c r="C4" s="2443"/>
      <c r="D4" s="2443"/>
      <c r="E4" s="2443"/>
      <c r="F4" s="2443"/>
    </row>
    <row r="5" spans="1:8" ht="14.25" x14ac:dyDescent="0.2">
      <c r="B5" s="2414"/>
      <c r="C5" s="2443"/>
      <c r="D5" s="2443"/>
      <c r="E5" s="2443"/>
      <c r="F5" s="2443"/>
    </row>
    <row r="6" spans="1:8" ht="14.25" x14ac:dyDescent="0.2">
      <c r="B6" s="2415"/>
      <c r="C6" s="2443"/>
      <c r="D6" s="2443"/>
      <c r="E6" s="2443"/>
      <c r="F6" s="2443"/>
    </row>
    <row r="7" spans="1:8" ht="14.25" x14ac:dyDescent="0.2">
      <c r="B7" s="2415"/>
      <c r="C7" s="2443"/>
      <c r="D7" s="2443"/>
      <c r="E7" s="2443"/>
      <c r="F7" s="2443"/>
    </row>
    <row r="8" spans="1:8" x14ac:dyDescent="0.2">
      <c r="B8" s="2418" t="str">
        <f>+Inicio!B8</f>
        <v xml:space="preserve">          Fecha de publicación: Septiembre de 2014</v>
      </c>
      <c r="C8" s="2443"/>
      <c r="D8" s="2443"/>
      <c r="E8" s="2443"/>
      <c r="F8" s="2443"/>
    </row>
    <row r="9" spans="1:8" x14ac:dyDescent="0.2">
      <c r="B9" s="2443"/>
      <c r="C9" s="2443"/>
      <c r="D9" s="2443"/>
      <c r="E9" s="2443"/>
      <c r="F9" s="2443"/>
      <c r="G9" s="2422"/>
    </row>
    <row r="10" spans="1:8" x14ac:dyDescent="0.2">
      <c r="B10" s="2443"/>
      <c r="C10" s="2443"/>
      <c r="D10" s="2443"/>
      <c r="E10" s="2443"/>
      <c r="F10" s="2443"/>
    </row>
    <row r="11" spans="1:8" x14ac:dyDescent="0.2">
      <c r="B11" s="2444"/>
      <c r="C11" s="2444"/>
      <c r="D11" s="2444"/>
      <c r="E11" s="2444"/>
      <c r="F11" s="2444"/>
    </row>
    <row r="12" spans="1:8" ht="13.5" thickBot="1" x14ac:dyDescent="0.25">
      <c r="A12" s="2423"/>
      <c r="B12" s="2391"/>
      <c r="C12" s="2391"/>
      <c r="D12" s="2391"/>
      <c r="E12" s="2391"/>
      <c r="F12" s="2391"/>
    </row>
    <row r="13" spans="1:8" ht="17.25" thickTop="1" thickBot="1" x14ac:dyDescent="0.3">
      <c r="A13" s="2424"/>
      <c r="B13" s="4139" t="s">
        <v>1467</v>
      </c>
      <c r="C13" s="4140"/>
      <c r="D13" s="4140"/>
      <c r="E13" s="4140"/>
      <c r="F13" s="4141"/>
    </row>
    <row r="14" spans="1:8" ht="13.5" customHeight="1" thickTop="1" x14ac:dyDescent="0.2">
      <c r="A14" s="2423"/>
      <c r="B14" s="4142" t="s">
        <v>1147</v>
      </c>
      <c r="C14" s="2425" t="s">
        <v>337</v>
      </c>
      <c r="D14" s="2426" t="s">
        <v>338</v>
      </c>
      <c r="E14" s="2426" t="s">
        <v>339</v>
      </c>
      <c r="F14" s="4144" t="s">
        <v>1441</v>
      </c>
    </row>
    <row r="15" spans="1:8" ht="25.5" x14ac:dyDescent="0.2">
      <c r="A15" s="2423"/>
      <c r="B15" s="4143"/>
      <c r="C15" s="2907" t="s">
        <v>1804</v>
      </c>
      <c r="D15" s="2907" t="s">
        <v>378</v>
      </c>
      <c r="E15" s="2907" t="s">
        <v>377</v>
      </c>
      <c r="F15" s="4145"/>
    </row>
    <row r="16" spans="1:8" x14ac:dyDescent="0.2">
      <c r="A16" s="2423"/>
      <c r="B16" s="2427" t="s">
        <v>1717</v>
      </c>
      <c r="C16" s="2909">
        <v>0.05</v>
      </c>
      <c r="D16" s="2909">
        <v>0.18</v>
      </c>
      <c r="E16" s="2909">
        <v>0.18</v>
      </c>
      <c r="F16" s="2429">
        <f>AVERAGE(C16:E16)</f>
        <v>0.13666666666666666</v>
      </c>
      <c r="G16" s="2430"/>
      <c r="H16" s="2430"/>
    </row>
    <row r="17" spans="1:8" x14ac:dyDescent="0.2">
      <c r="A17" s="2423"/>
      <c r="B17" s="2427" t="s">
        <v>1716</v>
      </c>
      <c r="C17" s="2909">
        <v>0.1</v>
      </c>
      <c r="D17" s="2909">
        <v>0.18</v>
      </c>
      <c r="E17" s="2909">
        <v>0.18</v>
      </c>
      <c r="F17" s="2429">
        <f t="shared" ref="F17:F18" si="0">AVERAGE(C17:E17)</f>
        <v>0.15333333333333335</v>
      </c>
      <c r="G17" s="2430"/>
      <c r="H17" s="2430"/>
    </row>
    <row r="18" spans="1:8" ht="13.5" thickBot="1" x14ac:dyDescent="0.25">
      <c r="A18" s="2423"/>
      <c r="B18" s="2431" t="s">
        <v>4425</v>
      </c>
      <c r="C18" s="2910">
        <v>0.08</v>
      </c>
      <c r="D18" s="2910">
        <v>0.12</v>
      </c>
      <c r="E18" s="2911">
        <v>0.22</v>
      </c>
      <c r="F18" s="2908">
        <f t="shared" si="0"/>
        <v>0.14000000000000001</v>
      </c>
      <c r="G18" s="2430"/>
      <c r="H18" s="2430"/>
    </row>
    <row r="19" spans="1:8" ht="14.25" thickTop="1" thickBot="1" x14ac:dyDescent="0.25">
      <c r="A19" s="2423"/>
      <c r="B19" s="2391"/>
      <c r="C19" s="2391"/>
      <c r="D19" s="2391"/>
      <c r="E19" s="2391"/>
      <c r="F19" s="2391"/>
    </row>
    <row r="20" spans="1:8" ht="17.25" thickTop="1" thickBot="1" x14ac:dyDescent="0.3">
      <c r="A20" s="2424"/>
      <c r="B20" s="4139" t="s">
        <v>1468</v>
      </c>
      <c r="C20" s="4140"/>
      <c r="D20" s="4140"/>
      <c r="E20" s="4140"/>
      <c r="F20" s="4141"/>
    </row>
    <row r="21" spans="1:8" ht="13.5" thickTop="1" x14ac:dyDescent="0.2">
      <c r="A21" s="2423"/>
      <c r="B21" s="4142" t="s">
        <v>1147</v>
      </c>
      <c r="C21" s="4146" t="s">
        <v>375</v>
      </c>
      <c r="D21" s="4147"/>
      <c r="E21" s="4146" t="s">
        <v>376</v>
      </c>
      <c r="F21" s="4148"/>
    </row>
    <row r="22" spans="1:8" ht="25.5" x14ac:dyDescent="0.2">
      <c r="A22" s="2423"/>
      <c r="B22" s="4143"/>
      <c r="C22" s="2434" t="s">
        <v>2444</v>
      </c>
      <c r="D22" s="2434" t="s">
        <v>359</v>
      </c>
      <c r="E22" s="2434" t="s">
        <v>2443</v>
      </c>
      <c r="F22" s="2435" t="s">
        <v>360</v>
      </c>
    </row>
    <row r="23" spans="1:8" x14ac:dyDescent="0.2">
      <c r="A23" s="2423"/>
      <c r="B23" s="2427" t="s">
        <v>1717</v>
      </c>
      <c r="C23" s="2428">
        <v>0.18</v>
      </c>
      <c r="D23" s="2428">
        <v>0.22</v>
      </c>
      <c r="E23" s="2428">
        <v>0.05</v>
      </c>
      <c r="F23" s="2436">
        <v>4.4800000000000006E-2</v>
      </c>
    </row>
    <row r="24" spans="1:8" x14ac:dyDescent="0.2">
      <c r="A24" s="2423"/>
      <c r="B24" s="2427" t="s">
        <v>1716</v>
      </c>
      <c r="C24" s="2428">
        <v>0.18</v>
      </c>
      <c r="D24" s="2428">
        <v>0.15</v>
      </c>
      <c r="E24" s="2428">
        <v>0.1</v>
      </c>
      <c r="F24" s="2436">
        <v>0.04</v>
      </c>
    </row>
    <row r="25" spans="1:8" ht="13.5" thickBot="1" x14ac:dyDescent="0.25">
      <c r="A25" s="2423"/>
      <c r="B25" s="2431" t="s">
        <v>4425</v>
      </c>
      <c r="C25" s="2433">
        <v>0.22</v>
      </c>
      <c r="D25" s="2432">
        <v>0.15</v>
      </c>
      <c r="E25" s="2432">
        <v>0.08</v>
      </c>
      <c r="F25" s="2437">
        <v>0.08</v>
      </c>
    </row>
    <row r="26" spans="1:8" s="2438" customFormat="1" ht="13.5" thickTop="1" x14ac:dyDescent="0.2">
      <c r="A26" s="2441"/>
      <c r="B26" s="2442"/>
      <c r="C26" s="2442"/>
      <c r="D26" s="2442"/>
      <c r="E26" s="2442"/>
      <c r="F26" s="2442"/>
    </row>
    <row r="27" spans="1:8" x14ac:dyDescent="0.2">
      <c r="B27" s="2439"/>
      <c r="C27" s="2413"/>
      <c r="D27" s="2413"/>
      <c r="E27" s="2413"/>
      <c r="F27" s="2413"/>
    </row>
    <row r="28" spans="1:8" ht="3" customHeight="1" x14ac:dyDescent="0.2">
      <c r="B28" s="2439"/>
      <c r="C28" s="2413"/>
      <c r="D28" s="2413"/>
      <c r="E28" s="2413"/>
      <c r="F28" s="2413"/>
    </row>
    <row r="29" spans="1:8" x14ac:dyDescent="0.2">
      <c r="B29" s="2445" t="s">
        <v>1469</v>
      </c>
      <c r="C29" s="2413"/>
      <c r="D29" s="2413"/>
      <c r="E29" s="2413"/>
      <c r="F29" s="2413"/>
    </row>
    <row r="30" spans="1:8" x14ac:dyDescent="0.2">
      <c r="B30" s="2445"/>
      <c r="C30" s="2413"/>
      <c r="D30" s="2413"/>
      <c r="E30" s="2413"/>
      <c r="F30" s="2413"/>
    </row>
    <row r="31" spans="1:8" x14ac:dyDescent="0.2">
      <c r="B31" s="2446" t="s">
        <v>1684</v>
      </c>
      <c r="C31" s="2413"/>
      <c r="D31" s="2413"/>
      <c r="E31" s="2413"/>
      <c r="F31" s="2413"/>
    </row>
    <row r="32" spans="1:8" x14ac:dyDescent="0.2">
      <c r="B32" s="2447" t="s">
        <v>2847</v>
      </c>
      <c r="C32" s="2413"/>
      <c r="D32" s="2413"/>
      <c r="E32" s="2413"/>
      <c r="F32" s="2413"/>
    </row>
    <row r="33" spans="1:6" x14ac:dyDescent="0.2">
      <c r="B33" s="2447" t="s">
        <v>7029</v>
      </c>
      <c r="C33" s="2413"/>
      <c r="D33" s="2413"/>
      <c r="E33" s="2413"/>
      <c r="F33" s="2413"/>
    </row>
    <row r="34" spans="1:6" x14ac:dyDescent="0.2">
      <c r="A34" s="2413"/>
      <c r="B34" s="2447" t="s">
        <v>7030</v>
      </c>
      <c r="C34" s="2413"/>
      <c r="D34" s="2413"/>
      <c r="E34" s="2413"/>
      <c r="F34" s="2413"/>
    </row>
    <row r="35" spans="1:6" x14ac:dyDescent="0.2">
      <c r="B35" s="2448"/>
    </row>
    <row r="38" spans="1:6" x14ac:dyDescent="0.2">
      <c r="C38" s="2440"/>
    </row>
    <row r="39" spans="1:6" x14ac:dyDescent="0.2">
      <c r="C39" s="2440"/>
    </row>
  </sheetData>
  <sheetProtection algorithmName="SHA-512" hashValue="VvE+QlZZ6i27UNtis+QV/CyF1lgFtURH0ERbEdLkYpkjvMgSqqykltyYPq15Huxzi9P1kAfK29HfsGHj35wRXQ==" saltValue="uaqTB9e+J9oMPiCh53wcUQ==" spinCount="100000" sheet="1" objects="1" scenarios="1"/>
  <mergeCells count="7">
    <mergeCell ref="B13:F13"/>
    <mergeCell ref="B20:F20"/>
    <mergeCell ref="B21:B22"/>
    <mergeCell ref="B14:B15"/>
    <mergeCell ref="F14:F15"/>
    <mergeCell ref="C21:D21"/>
    <mergeCell ref="E21:F21"/>
  </mergeCells>
  <phoneticPr fontId="9"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6717"/>
  <sheetViews>
    <sheetView showGridLines="0" zoomScale="90" zoomScaleNormal="90" workbookViewId="0">
      <selection activeCell="J1" sqref="J1"/>
    </sheetView>
  </sheetViews>
  <sheetFormatPr baseColWidth="10" defaultRowHeight="12.75" x14ac:dyDescent="0.2"/>
  <cols>
    <col min="1" max="1" width="2.85546875" style="97" customWidth="1"/>
    <col min="2" max="2" width="27.140625" style="97" customWidth="1"/>
    <col min="3" max="3" width="18.42578125" style="97" customWidth="1"/>
    <col min="4" max="4" width="15" style="97" customWidth="1"/>
    <col min="5" max="5" width="15.85546875" style="97" customWidth="1"/>
    <col min="6" max="6" width="19.5703125" style="97" customWidth="1"/>
    <col min="7" max="7" width="14.140625" style="97" bestFit="1" customWidth="1"/>
    <col min="8" max="8" width="13.7109375" style="97" customWidth="1"/>
    <col min="9" max="9" width="23.42578125" style="97" customWidth="1"/>
    <col min="10" max="10" width="19.5703125" style="97" customWidth="1"/>
    <col min="11" max="11" width="12.140625" style="97" bestFit="1" customWidth="1"/>
    <col min="12" max="12" width="13.7109375" style="97" customWidth="1"/>
    <col min="13" max="13" width="13.5703125" style="97" customWidth="1"/>
    <col min="14" max="14" width="13.140625" style="97" bestFit="1" customWidth="1"/>
    <col min="15" max="15" width="14" style="97" customWidth="1"/>
    <col min="16" max="16" width="13.140625" style="97" bestFit="1" customWidth="1"/>
    <col min="17" max="17" width="15.140625" style="97" customWidth="1"/>
    <col min="18" max="33" width="11.42578125" style="97"/>
    <col min="34" max="34" width="15.42578125" style="97" customWidth="1"/>
    <col min="35" max="36" width="11.42578125" style="97"/>
    <col min="37" max="37" width="14.140625" style="97" customWidth="1"/>
    <col min="38" max="16384" width="11.42578125" style="97"/>
  </cols>
  <sheetData>
    <row r="1" spans="2:32" x14ac:dyDescent="0.2">
      <c r="B1" s="2443"/>
      <c r="C1" s="2443"/>
      <c r="D1" s="2443"/>
      <c r="E1" s="2443"/>
      <c r="F1" s="2443"/>
      <c r="G1" s="2443"/>
      <c r="H1" s="2443"/>
      <c r="I1" s="2449"/>
      <c r="J1" s="2449"/>
      <c r="K1" s="2449"/>
      <c r="L1" s="2449"/>
      <c r="M1" s="2449"/>
      <c r="N1" s="2449"/>
      <c r="O1" s="2449"/>
    </row>
    <row r="2" spans="2:32" ht="18" x14ac:dyDescent="0.25">
      <c r="B2" s="2417" t="s">
        <v>4964</v>
      </c>
      <c r="C2" s="2443"/>
      <c r="D2" s="2443"/>
      <c r="E2" s="2443"/>
      <c r="F2" s="2443"/>
      <c r="G2" s="2443"/>
      <c r="H2" s="2443"/>
      <c r="I2" s="2443"/>
      <c r="J2" s="2443"/>
      <c r="K2" s="2443"/>
      <c r="L2" s="2443"/>
      <c r="M2" s="2443"/>
      <c r="N2" s="2443"/>
      <c r="O2" s="2443"/>
    </row>
    <row r="3" spans="2:32" ht="14.25" x14ac:dyDescent="0.2">
      <c r="B3" s="2416" t="s">
        <v>4967</v>
      </c>
      <c r="C3" s="2443"/>
      <c r="D3" s="2443"/>
      <c r="E3" s="2443"/>
      <c r="F3" s="2443"/>
      <c r="G3" s="2443"/>
      <c r="H3" s="2443"/>
      <c r="I3" s="2443"/>
      <c r="J3" s="2443"/>
      <c r="K3" s="2443"/>
      <c r="L3" s="2443"/>
      <c r="M3" s="2443"/>
      <c r="N3" s="2443"/>
      <c r="O3" s="2443"/>
    </row>
    <row r="4" spans="2:32" ht="14.25" x14ac:dyDescent="0.2">
      <c r="B4" s="2414"/>
      <c r="C4" s="2443"/>
      <c r="D4" s="2443"/>
      <c r="E4" s="2443"/>
      <c r="F4" s="2443"/>
      <c r="G4" s="2443"/>
      <c r="H4" s="2443"/>
      <c r="I4" s="2443"/>
      <c r="J4" s="2443"/>
      <c r="K4" s="2443"/>
      <c r="L4" s="2443"/>
      <c r="M4" s="2443"/>
      <c r="N4" s="2443"/>
      <c r="O4" s="2443"/>
    </row>
    <row r="5" spans="2:32" ht="14.25" x14ac:dyDescent="0.2">
      <c r="B5" s="2414"/>
      <c r="C5" s="2443"/>
      <c r="D5" s="2443"/>
      <c r="E5" s="2443"/>
      <c r="F5" s="2443"/>
      <c r="G5" s="2443"/>
      <c r="H5" s="2443"/>
      <c r="I5" s="2443"/>
      <c r="J5" s="2443"/>
      <c r="K5" s="2443"/>
      <c r="L5" s="2443"/>
      <c r="M5" s="2443"/>
      <c r="N5" s="2443"/>
      <c r="O5" s="2443"/>
    </row>
    <row r="6" spans="2:32" ht="14.25" x14ac:dyDescent="0.2">
      <c r="B6" s="2415"/>
      <c r="C6" s="2443"/>
      <c r="D6" s="2443"/>
      <c r="E6" s="2443"/>
      <c r="F6" s="2443"/>
      <c r="G6" s="2443"/>
      <c r="H6" s="2443"/>
      <c r="I6" s="2443"/>
      <c r="J6" s="2443"/>
      <c r="K6" s="2443"/>
      <c r="L6" s="2443"/>
      <c r="M6" s="2443"/>
      <c r="N6" s="2443"/>
      <c r="O6" s="2443"/>
    </row>
    <row r="7" spans="2:32" ht="14.25" x14ac:dyDescent="0.2">
      <c r="B7" s="2415"/>
      <c r="C7" s="2443"/>
      <c r="D7" s="2443"/>
      <c r="E7" s="2443"/>
      <c r="F7" s="2443"/>
      <c r="G7" s="2443"/>
      <c r="H7" s="2443"/>
      <c r="I7" s="2443"/>
      <c r="J7" s="2443"/>
      <c r="K7" s="2443"/>
      <c r="L7" s="2443"/>
      <c r="M7" s="2443"/>
      <c r="N7" s="2443"/>
      <c r="O7" s="2443"/>
    </row>
    <row r="8" spans="2:32" x14ac:dyDescent="0.2">
      <c r="B8" s="2418" t="str">
        <f>+Inicio!B8</f>
        <v xml:space="preserve">          Fecha de publicación: Septiembre de 2014</v>
      </c>
      <c r="C8" s="2443"/>
      <c r="D8" s="2443"/>
      <c r="E8" s="2443"/>
      <c r="F8" s="2443"/>
      <c r="G8" s="2443"/>
      <c r="H8" s="2443"/>
      <c r="I8" s="2443"/>
      <c r="J8" s="2443"/>
      <c r="K8" s="2443"/>
      <c r="L8" s="2443"/>
      <c r="M8" s="2443"/>
      <c r="N8" s="2443"/>
      <c r="O8" s="2443"/>
    </row>
    <row r="9" spans="2:32" x14ac:dyDescent="0.2">
      <c r="B9" s="2443"/>
      <c r="C9" s="2443"/>
      <c r="D9" s="2443"/>
      <c r="E9" s="2443"/>
      <c r="F9" s="2443"/>
      <c r="G9" s="2443"/>
      <c r="H9" s="2443"/>
      <c r="I9" s="2443"/>
      <c r="J9" s="2443"/>
      <c r="K9" s="2443"/>
      <c r="L9" s="2443"/>
      <c r="M9" s="2443"/>
      <c r="N9" s="2443"/>
      <c r="O9" s="2443"/>
    </row>
    <row r="10" spans="2:32" x14ac:dyDescent="0.2">
      <c r="B10" s="2443"/>
      <c r="C10" s="2443"/>
      <c r="D10" s="2443"/>
      <c r="E10" s="2443"/>
      <c r="F10" s="2443"/>
      <c r="G10" s="2443"/>
      <c r="H10" s="2443"/>
      <c r="I10" s="2443"/>
      <c r="J10" s="2443"/>
      <c r="K10" s="2443"/>
      <c r="L10" s="2443"/>
      <c r="M10" s="2443"/>
      <c r="N10" s="2443"/>
      <c r="O10" s="2443"/>
    </row>
    <row r="11" spans="2:32" s="2801" customFormat="1" x14ac:dyDescent="0.2">
      <c r="B11" s="3443"/>
      <c r="C11" s="3443"/>
      <c r="D11" s="3443"/>
      <c r="E11" s="3443"/>
      <c r="F11" s="3443"/>
      <c r="G11" s="3443"/>
      <c r="H11" s="3443"/>
      <c r="I11" s="3443"/>
      <c r="J11" s="3443"/>
      <c r="K11" s="3443"/>
      <c r="L11" s="3443"/>
      <c r="M11" s="3443"/>
      <c r="N11" s="3443"/>
      <c r="O11" s="3443"/>
    </row>
    <row r="12" spans="2:32" s="2801" customFormat="1" ht="13.5" thickBot="1" x14ac:dyDescent="0.25"/>
    <row r="13" spans="2:32" s="2801" customFormat="1" ht="20.25" x14ac:dyDescent="0.2">
      <c r="B13" s="4169" t="s">
        <v>5058</v>
      </c>
      <c r="C13" s="4170"/>
      <c r="D13" s="4170"/>
      <c r="E13" s="4170"/>
      <c r="F13" s="4170"/>
      <c r="G13" s="4170"/>
      <c r="H13" s="4170"/>
      <c r="I13" s="4170"/>
      <c r="J13" s="4170"/>
      <c r="K13" s="4170"/>
      <c r="L13" s="4170"/>
      <c r="M13" s="4170"/>
      <c r="N13" s="4170"/>
      <c r="O13" s="4170"/>
      <c r="P13" s="4170"/>
      <c r="Q13" s="4170"/>
      <c r="R13" s="4170"/>
      <c r="S13" s="4170"/>
      <c r="T13" s="4170"/>
      <c r="U13" s="4170"/>
      <c r="V13" s="4170"/>
      <c r="W13" s="4170"/>
      <c r="X13" s="4170"/>
      <c r="Y13" s="4170"/>
      <c r="Z13" s="4170"/>
      <c r="AA13" s="4170"/>
      <c r="AB13" s="4170"/>
      <c r="AC13" s="4170"/>
      <c r="AD13" s="4170"/>
      <c r="AE13" s="4170"/>
      <c r="AF13" s="4171"/>
    </row>
    <row r="14" spans="2:32" s="2801" customFormat="1" x14ac:dyDescent="0.2">
      <c r="B14" s="3804"/>
      <c r="C14" s="3805"/>
      <c r="D14" s="3805"/>
      <c r="E14" s="3805"/>
      <c r="F14" s="3805"/>
      <c r="G14" s="2501"/>
      <c r="H14" s="2501"/>
      <c r="I14" s="2501"/>
      <c r="J14" s="2501"/>
      <c r="K14" s="2501"/>
      <c r="L14" s="2501"/>
      <c r="M14" s="2501"/>
      <c r="N14" s="2501"/>
      <c r="O14" s="2501"/>
      <c r="P14" s="2501"/>
      <c r="Q14" s="2501"/>
      <c r="R14" s="2501"/>
      <c r="S14" s="2501"/>
      <c r="T14" s="2501"/>
      <c r="U14" s="2501"/>
      <c r="V14" s="2501"/>
      <c r="W14" s="2501"/>
      <c r="X14" s="2501"/>
      <c r="Y14" s="2501"/>
      <c r="Z14" s="2501"/>
      <c r="AA14" s="2501"/>
      <c r="AB14" s="2501"/>
      <c r="AC14" s="2501"/>
      <c r="AD14" s="2501"/>
      <c r="AE14" s="2501"/>
      <c r="AF14" s="2502"/>
    </row>
    <row r="15" spans="2:32" s="2801" customFormat="1" ht="13.5" thickBot="1" x14ac:dyDescent="0.25">
      <c r="B15" s="2563" t="s">
        <v>5078</v>
      </c>
      <c r="C15" s="3805"/>
      <c r="D15" s="4172" t="s">
        <v>7379</v>
      </c>
      <c r="E15" s="4172"/>
      <c r="F15" s="4172"/>
      <c r="G15" s="2501"/>
      <c r="H15" s="2501"/>
      <c r="I15" s="2501"/>
      <c r="J15" s="2501"/>
      <c r="K15" s="2501"/>
      <c r="L15" s="2501"/>
      <c r="M15" s="2501"/>
      <c r="N15" s="2501"/>
      <c r="O15" s="2501"/>
      <c r="P15" s="2501"/>
      <c r="Q15" s="2501"/>
      <c r="R15" s="2501"/>
      <c r="S15" s="2501"/>
      <c r="T15" s="2501"/>
      <c r="U15" s="2501"/>
      <c r="V15" s="2501"/>
      <c r="W15" s="2501"/>
      <c r="X15" s="2501"/>
      <c r="Y15" s="2501"/>
      <c r="Z15" s="2501"/>
      <c r="AA15" s="2501"/>
      <c r="AB15" s="2501"/>
      <c r="AC15" s="2501"/>
      <c r="AD15" s="2501"/>
      <c r="AE15" s="2501"/>
      <c r="AF15" s="2502"/>
    </row>
    <row r="16" spans="2:32" s="2801" customFormat="1" ht="13.5" thickBot="1" x14ac:dyDescent="0.25">
      <c r="B16" s="4173" t="s">
        <v>5061</v>
      </c>
      <c r="C16" s="4174"/>
      <c r="D16" s="4206">
        <v>41892</v>
      </c>
      <c r="E16" s="4207"/>
      <c r="F16" s="4208"/>
      <c r="G16" s="2501"/>
      <c r="H16" s="2501"/>
      <c r="I16" s="2501"/>
      <c r="J16" s="2501"/>
      <c r="K16" s="2501"/>
      <c r="L16" s="2501"/>
      <c r="M16" s="2501"/>
      <c r="N16" s="2501"/>
      <c r="O16" s="2501"/>
      <c r="P16" s="2501"/>
      <c r="Q16" s="2501"/>
      <c r="R16" s="2501"/>
      <c r="S16" s="2501"/>
      <c r="T16" s="2501"/>
      <c r="U16" s="2501"/>
      <c r="V16" s="2501"/>
      <c r="W16" s="2501"/>
      <c r="X16" s="2501"/>
      <c r="Y16" s="2501"/>
      <c r="Z16" s="2501"/>
      <c r="AA16" s="2501"/>
      <c r="AB16" s="2501"/>
      <c r="AC16" s="2501"/>
      <c r="AD16" s="2501"/>
      <c r="AE16" s="2501"/>
      <c r="AF16" s="2502"/>
    </row>
    <row r="17" spans="2:32" s="2801" customFormat="1" x14ac:dyDescent="0.2">
      <c r="B17" s="4176" t="s">
        <v>5059</v>
      </c>
      <c r="C17" s="4177"/>
      <c r="D17" s="4204">
        <v>41912</v>
      </c>
      <c r="E17" s="4204"/>
      <c r="F17" s="4204"/>
      <c r="G17" s="2501"/>
      <c r="H17" s="2501"/>
      <c r="I17" s="2501"/>
      <c r="J17" s="2501"/>
      <c r="K17" s="2501"/>
      <c r="L17" s="2501"/>
      <c r="M17" s="2501"/>
      <c r="N17" s="2501"/>
      <c r="O17" s="2501"/>
      <c r="P17" s="2501"/>
      <c r="Q17" s="2501"/>
      <c r="R17" s="2501"/>
      <c r="S17" s="2501"/>
      <c r="T17" s="2501"/>
      <c r="U17" s="2501"/>
      <c r="V17" s="2501"/>
      <c r="W17" s="2501"/>
      <c r="X17" s="2501"/>
      <c r="Y17" s="2501"/>
      <c r="Z17" s="2501"/>
      <c r="AA17" s="2501"/>
      <c r="AB17" s="2501"/>
      <c r="AC17" s="2501"/>
      <c r="AD17" s="2501"/>
      <c r="AE17" s="2501"/>
      <c r="AF17" s="2502"/>
    </row>
    <row r="18" spans="2:32" s="2801" customFormat="1" ht="13.5" thickBot="1" x14ac:dyDescent="0.25">
      <c r="B18" s="3804"/>
      <c r="C18" s="3805"/>
      <c r="D18" s="3805"/>
      <c r="E18" s="3805"/>
      <c r="F18" s="3805"/>
      <c r="G18" s="2501"/>
      <c r="H18" s="2501"/>
      <c r="I18" s="2501"/>
      <c r="J18" s="2501"/>
      <c r="K18" s="2501"/>
      <c r="L18" s="2501"/>
      <c r="M18" s="2501"/>
      <c r="N18" s="2501"/>
      <c r="O18" s="2501"/>
      <c r="P18" s="2501"/>
      <c r="Q18" s="2501"/>
      <c r="R18" s="2501"/>
      <c r="S18" s="2501"/>
      <c r="T18" s="2501"/>
      <c r="U18" s="2501"/>
      <c r="V18" s="2501"/>
      <c r="W18" s="2501"/>
      <c r="X18" s="2501"/>
      <c r="Y18" s="2501"/>
      <c r="Z18" s="2501"/>
      <c r="AA18" s="2501"/>
      <c r="AB18" s="2501"/>
      <c r="AC18" s="2501"/>
      <c r="AD18" s="2501"/>
      <c r="AE18" s="2501"/>
      <c r="AF18" s="2502"/>
    </row>
    <row r="19" spans="2:32" s="2801" customFormat="1" ht="41.25" customHeight="1" thickBot="1" x14ac:dyDescent="0.25">
      <c r="B19" s="4179" t="s">
        <v>5060</v>
      </c>
      <c r="C19" s="4180"/>
      <c r="D19" s="4181" t="s">
        <v>7380</v>
      </c>
      <c r="E19" s="4182"/>
      <c r="F19" s="4182"/>
      <c r="G19" s="4182"/>
      <c r="H19" s="4182"/>
      <c r="I19" s="4182"/>
      <c r="J19" s="4182"/>
      <c r="K19" s="4182"/>
      <c r="L19" s="4182"/>
      <c r="M19" s="4182"/>
      <c r="N19" s="4182"/>
      <c r="O19" s="4182"/>
      <c r="P19" s="4182"/>
      <c r="Q19" s="4183"/>
      <c r="R19" s="2501"/>
      <c r="S19" s="2501"/>
      <c r="T19" s="2501"/>
      <c r="U19" s="2501"/>
      <c r="V19" s="2501"/>
      <c r="W19" s="2501"/>
      <c r="X19" s="2501"/>
      <c r="Y19" s="2501"/>
      <c r="Z19" s="2501"/>
      <c r="AA19" s="2501"/>
      <c r="AB19" s="2501"/>
      <c r="AC19" s="2501"/>
      <c r="AD19" s="2501"/>
      <c r="AE19" s="2501"/>
      <c r="AF19" s="2502"/>
    </row>
    <row r="20" spans="2:32" s="2801" customFormat="1" ht="13.5" thickBot="1" x14ac:dyDescent="0.25">
      <c r="B20" s="3804"/>
      <c r="C20" s="3805"/>
      <c r="D20" s="3805"/>
      <c r="E20" s="3805"/>
      <c r="F20" s="3805"/>
      <c r="G20" s="2501"/>
      <c r="H20" s="2501"/>
      <c r="I20" s="2501"/>
      <c r="J20" s="2501"/>
      <c r="K20" s="2501"/>
      <c r="L20" s="2501"/>
      <c r="M20" s="2501"/>
      <c r="N20" s="2501"/>
      <c r="O20" s="2501"/>
      <c r="P20" s="2501"/>
      <c r="Q20" s="2501"/>
      <c r="R20" s="2565"/>
      <c r="S20" s="2501"/>
      <c r="T20" s="2501"/>
      <c r="U20" s="2501"/>
      <c r="V20" s="2501"/>
      <c r="W20" s="2501"/>
      <c r="X20" s="2501"/>
      <c r="Y20" s="2501"/>
      <c r="Z20" s="2501"/>
      <c r="AA20" s="2501"/>
      <c r="AB20" s="2501"/>
      <c r="AC20" s="2501"/>
      <c r="AD20" s="2501"/>
      <c r="AE20" s="2501"/>
      <c r="AF20" s="2502"/>
    </row>
    <row r="21" spans="2:32" s="2801" customFormat="1" ht="13.5" thickBot="1" x14ac:dyDescent="0.25">
      <c r="B21" s="4184" t="s">
        <v>5062</v>
      </c>
      <c r="C21" s="4185"/>
      <c r="D21" s="4188" t="s">
        <v>5063</v>
      </c>
      <c r="E21" s="4190" t="s">
        <v>224</v>
      </c>
      <c r="F21" s="4191"/>
      <c r="G21" s="4191"/>
      <c r="H21" s="4191"/>
      <c r="I21" s="4191"/>
      <c r="J21" s="4191"/>
      <c r="K21" s="4191"/>
      <c r="L21" s="4191"/>
      <c r="M21" s="4191"/>
      <c r="N21" s="4191"/>
      <c r="O21" s="4191"/>
      <c r="P21" s="4192"/>
      <c r="Q21" s="4193" t="s">
        <v>340</v>
      </c>
      <c r="R21" s="4194"/>
      <c r="S21" s="4195"/>
      <c r="T21" s="4195"/>
      <c r="U21" s="4195"/>
      <c r="V21" s="4195"/>
      <c r="W21" s="4195"/>
      <c r="X21" s="4195"/>
      <c r="Y21" s="4196"/>
      <c r="Z21" s="4193" t="s">
        <v>225</v>
      </c>
      <c r="AA21" s="4195"/>
      <c r="AB21" s="4196"/>
      <c r="AC21" s="4197" t="s">
        <v>4982</v>
      </c>
      <c r="AD21" s="4198"/>
      <c r="AE21" s="4199"/>
      <c r="AF21" s="2502"/>
    </row>
    <row r="22" spans="2:32" s="2801" customFormat="1" ht="13.5" thickBot="1" x14ac:dyDescent="0.25">
      <c r="B22" s="4186"/>
      <c r="C22" s="4187"/>
      <c r="D22" s="4188"/>
      <c r="E22" s="4188" t="s">
        <v>5000</v>
      </c>
      <c r="F22" s="4188" t="s">
        <v>5001</v>
      </c>
      <c r="G22" s="4200" t="s">
        <v>5003</v>
      </c>
      <c r="H22" s="4200" t="s">
        <v>5064</v>
      </c>
      <c r="I22" s="4202" t="s">
        <v>5065</v>
      </c>
      <c r="J22" s="4202" t="s">
        <v>5066</v>
      </c>
      <c r="K22" s="4202" t="s">
        <v>5006</v>
      </c>
      <c r="L22" s="4202"/>
      <c r="M22" s="4202" t="s">
        <v>5067</v>
      </c>
      <c r="N22" s="4202" t="s">
        <v>5068</v>
      </c>
      <c r="O22" s="4202" t="s">
        <v>5069</v>
      </c>
      <c r="P22" s="4202" t="s">
        <v>5070</v>
      </c>
      <c r="Q22" s="4189" t="s">
        <v>5012</v>
      </c>
      <c r="R22" s="4189" t="s">
        <v>5013</v>
      </c>
      <c r="S22" s="4189" t="s">
        <v>5014</v>
      </c>
      <c r="T22" s="4189" t="s">
        <v>5071</v>
      </c>
      <c r="U22" s="4189" t="s">
        <v>5072</v>
      </c>
      <c r="V22" s="4189" t="s">
        <v>5017</v>
      </c>
      <c r="W22" s="4189" t="s">
        <v>5019</v>
      </c>
      <c r="X22" s="4200" t="s">
        <v>5073</v>
      </c>
      <c r="Y22" s="4200" t="s">
        <v>5074</v>
      </c>
      <c r="Z22" s="4189" t="s">
        <v>5075</v>
      </c>
      <c r="AA22" s="4189" t="s">
        <v>5076</v>
      </c>
      <c r="AB22" s="4189" t="s">
        <v>5077</v>
      </c>
      <c r="AC22" s="4189" t="s">
        <v>1150</v>
      </c>
      <c r="AD22" s="4189" t="s">
        <v>4983</v>
      </c>
      <c r="AE22" s="4189" t="s">
        <v>4984</v>
      </c>
      <c r="AF22" s="2502"/>
    </row>
    <row r="23" spans="2:32" s="2801" customFormat="1" ht="13.5" thickBot="1" x14ac:dyDescent="0.25">
      <c r="B23" s="4186"/>
      <c r="C23" s="4187"/>
      <c r="D23" s="4189"/>
      <c r="E23" s="4189"/>
      <c r="F23" s="4189"/>
      <c r="G23" s="4201"/>
      <c r="H23" s="4201"/>
      <c r="I23" s="4200"/>
      <c r="J23" s="4200"/>
      <c r="K23" s="3802" t="s">
        <v>5026</v>
      </c>
      <c r="L23" s="3803" t="s">
        <v>2793</v>
      </c>
      <c r="M23" s="4200"/>
      <c r="N23" s="4200"/>
      <c r="O23" s="4200"/>
      <c r="P23" s="4200"/>
      <c r="Q23" s="4203"/>
      <c r="R23" s="4203"/>
      <c r="S23" s="4203"/>
      <c r="T23" s="4203"/>
      <c r="U23" s="4203"/>
      <c r="V23" s="4203"/>
      <c r="W23" s="4203"/>
      <c r="X23" s="4201"/>
      <c r="Y23" s="4201"/>
      <c r="Z23" s="4203"/>
      <c r="AA23" s="4203"/>
      <c r="AB23" s="4203"/>
      <c r="AC23" s="4203"/>
      <c r="AD23" s="4203"/>
      <c r="AE23" s="4203"/>
      <c r="AF23" s="2502"/>
    </row>
    <row r="24" spans="2:32" s="2801" customFormat="1" x14ac:dyDescent="0.2">
      <c r="B24" s="4123" t="s">
        <v>6409</v>
      </c>
      <c r="C24" s="4124"/>
      <c r="D24" s="4010" t="s">
        <v>1529</v>
      </c>
      <c r="E24" s="4010" t="s">
        <v>1529</v>
      </c>
      <c r="F24" s="4010" t="s">
        <v>1529</v>
      </c>
      <c r="G24" s="4010" t="s">
        <v>1529</v>
      </c>
      <c r="H24" s="4010" t="s">
        <v>1529</v>
      </c>
      <c r="I24" s="4010" t="s">
        <v>1529</v>
      </c>
      <c r="J24" s="4010" t="s">
        <v>1529</v>
      </c>
      <c r="K24" s="4010" t="s">
        <v>1529</v>
      </c>
      <c r="L24" s="4010" t="s">
        <v>1529</v>
      </c>
      <c r="M24" s="4010" t="s">
        <v>1529</v>
      </c>
      <c r="N24" s="4010" t="s">
        <v>1529</v>
      </c>
      <c r="O24" s="4010" t="s">
        <v>1529</v>
      </c>
      <c r="P24" s="4010" t="s">
        <v>1529</v>
      </c>
      <c r="Q24" s="4010" t="s">
        <v>1529</v>
      </c>
      <c r="R24" s="4010" t="s">
        <v>1529</v>
      </c>
      <c r="S24" s="4010" t="s">
        <v>1529</v>
      </c>
      <c r="T24" s="4010" t="s">
        <v>1529</v>
      </c>
      <c r="U24" s="4010" t="s">
        <v>1529</v>
      </c>
      <c r="V24" s="4010" t="s">
        <v>1529</v>
      </c>
      <c r="W24" s="4010" t="s">
        <v>1529</v>
      </c>
      <c r="X24" s="4010" t="s">
        <v>1529</v>
      </c>
      <c r="Y24" s="4010" t="s">
        <v>1529</v>
      </c>
      <c r="Z24" s="4010" t="s">
        <v>1529</v>
      </c>
      <c r="AA24" s="4010" t="s">
        <v>1529</v>
      </c>
      <c r="AB24" s="4010" t="s">
        <v>1529</v>
      </c>
      <c r="AC24" s="4010" t="s">
        <v>1529</v>
      </c>
      <c r="AD24" s="4010" t="s">
        <v>1529</v>
      </c>
      <c r="AE24" s="3059" t="s">
        <v>1529</v>
      </c>
      <c r="AF24" s="2502"/>
    </row>
    <row r="25" spans="2:32" s="2801" customFormat="1" x14ac:dyDescent="0.2">
      <c r="B25" s="4125" t="s">
        <v>6411</v>
      </c>
      <c r="C25" s="4126"/>
      <c r="D25" s="4000" t="s">
        <v>1529</v>
      </c>
      <c r="E25" s="4000" t="s">
        <v>1529</v>
      </c>
      <c r="F25" s="4000" t="s">
        <v>1529</v>
      </c>
      <c r="G25" s="4000" t="s">
        <v>1529</v>
      </c>
      <c r="H25" s="4000" t="s">
        <v>1529</v>
      </c>
      <c r="I25" s="4000" t="s">
        <v>1529</v>
      </c>
      <c r="J25" s="4000" t="s">
        <v>1529</v>
      </c>
      <c r="K25" s="4000" t="s">
        <v>1529</v>
      </c>
      <c r="L25" s="4000" t="s">
        <v>1529</v>
      </c>
      <c r="M25" s="4000" t="s">
        <v>1529</v>
      </c>
      <c r="N25" s="4000" t="s">
        <v>1529</v>
      </c>
      <c r="O25" s="4000" t="s">
        <v>1529</v>
      </c>
      <c r="P25" s="4000" t="s">
        <v>1529</v>
      </c>
      <c r="Q25" s="4000" t="s">
        <v>1529</v>
      </c>
      <c r="R25" s="4000" t="s">
        <v>1529</v>
      </c>
      <c r="S25" s="4000" t="s">
        <v>1529</v>
      </c>
      <c r="T25" s="4000" t="s">
        <v>1529</v>
      </c>
      <c r="U25" s="4000" t="s">
        <v>1529</v>
      </c>
      <c r="V25" s="4000" t="s">
        <v>1529</v>
      </c>
      <c r="W25" s="4000" t="s">
        <v>1529</v>
      </c>
      <c r="X25" s="4000" t="s">
        <v>1529</v>
      </c>
      <c r="Y25" s="4000" t="s">
        <v>1529</v>
      </c>
      <c r="Z25" s="4000" t="s">
        <v>1529</v>
      </c>
      <c r="AA25" s="4000" t="s">
        <v>1529</v>
      </c>
      <c r="AB25" s="4000" t="s">
        <v>1529</v>
      </c>
      <c r="AC25" s="4000" t="s">
        <v>1529</v>
      </c>
      <c r="AD25" s="4000" t="s">
        <v>1529</v>
      </c>
      <c r="AE25" s="4138" t="s">
        <v>1529</v>
      </c>
      <c r="AF25" s="2502"/>
    </row>
    <row r="26" spans="2:32" s="2801" customFormat="1" x14ac:dyDescent="0.2">
      <c r="B26" s="4125" t="s">
        <v>6413</v>
      </c>
      <c r="C26" s="4126"/>
      <c r="D26" s="4000" t="s">
        <v>1529</v>
      </c>
      <c r="E26" s="4000" t="s">
        <v>1529</v>
      </c>
      <c r="F26" s="4000" t="s">
        <v>1529</v>
      </c>
      <c r="G26" s="4000" t="s">
        <v>1529</v>
      </c>
      <c r="H26" s="4000" t="s">
        <v>1529</v>
      </c>
      <c r="I26" s="4000" t="s">
        <v>1529</v>
      </c>
      <c r="J26" s="4000" t="s">
        <v>1529</v>
      </c>
      <c r="K26" s="4000" t="s">
        <v>1529</v>
      </c>
      <c r="L26" s="4000" t="s">
        <v>1529</v>
      </c>
      <c r="M26" s="4000" t="s">
        <v>1529</v>
      </c>
      <c r="N26" s="4000" t="s">
        <v>1529</v>
      </c>
      <c r="O26" s="4000" t="s">
        <v>1529</v>
      </c>
      <c r="P26" s="4000" t="s">
        <v>1529</v>
      </c>
      <c r="Q26" s="4000" t="s">
        <v>1529</v>
      </c>
      <c r="R26" s="4000" t="s">
        <v>1529</v>
      </c>
      <c r="S26" s="4000" t="s">
        <v>1529</v>
      </c>
      <c r="T26" s="4000" t="s">
        <v>1529</v>
      </c>
      <c r="U26" s="4000" t="s">
        <v>1529</v>
      </c>
      <c r="V26" s="4000" t="s">
        <v>1529</v>
      </c>
      <c r="W26" s="4000" t="s">
        <v>1529</v>
      </c>
      <c r="X26" s="4000" t="s">
        <v>1529</v>
      </c>
      <c r="Y26" s="4000" t="s">
        <v>1529</v>
      </c>
      <c r="Z26" s="4000" t="s">
        <v>1529</v>
      </c>
      <c r="AA26" s="4000" t="s">
        <v>1529</v>
      </c>
      <c r="AB26" s="4000" t="s">
        <v>1529</v>
      </c>
      <c r="AC26" s="4000" t="s">
        <v>1529</v>
      </c>
      <c r="AD26" s="4000" t="s">
        <v>1529</v>
      </c>
      <c r="AE26" s="4138" t="s">
        <v>1529</v>
      </c>
      <c r="AF26" s="2502"/>
    </row>
    <row r="27" spans="2:32" s="2801" customFormat="1" x14ac:dyDescent="0.2">
      <c r="B27" s="4125" t="s">
        <v>6415</v>
      </c>
      <c r="C27" s="4126"/>
      <c r="D27" s="4000" t="s">
        <v>1529</v>
      </c>
      <c r="E27" s="4000" t="s">
        <v>1529</v>
      </c>
      <c r="F27" s="4000" t="s">
        <v>1529</v>
      </c>
      <c r="G27" s="4000" t="s">
        <v>1529</v>
      </c>
      <c r="H27" s="4000" t="s">
        <v>1529</v>
      </c>
      <c r="I27" s="4000" t="s">
        <v>1529</v>
      </c>
      <c r="J27" s="4000" t="s">
        <v>1529</v>
      </c>
      <c r="K27" s="4000" t="s">
        <v>1529</v>
      </c>
      <c r="L27" s="4000" t="s">
        <v>1529</v>
      </c>
      <c r="M27" s="4000" t="s">
        <v>1529</v>
      </c>
      <c r="N27" s="4000" t="s">
        <v>1529</v>
      </c>
      <c r="O27" s="4000" t="s">
        <v>1529</v>
      </c>
      <c r="P27" s="4000" t="s">
        <v>1529</v>
      </c>
      <c r="Q27" s="4000" t="s">
        <v>1529</v>
      </c>
      <c r="R27" s="4000" t="s">
        <v>1529</v>
      </c>
      <c r="S27" s="4000" t="s">
        <v>1529</v>
      </c>
      <c r="T27" s="4000" t="s">
        <v>1529</v>
      </c>
      <c r="U27" s="4000" t="s">
        <v>1529</v>
      </c>
      <c r="V27" s="4000" t="s">
        <v>1529</v>
      </c>
      <c r="W27" s="4000" t="s">
        <v>1529</v>
      </c>
      <c r="X27" s="4000" t="s">
        <v>1529</v>
      </c>
      <c r="Y27" s="4000" t="s">
        <v>1529</v>
      </c>
      <c r="Z27" s="4000" t="s">
        <v>1529</v>
      </c>
      <c r="AA27" s="4000" t="s">
        <v>1529</v>
      </c>
      <c r="AB27" s="4000" t="s">
        <v>1529</v>
      </c>
      <c r="AC27" s="4000" t="s">
        <v>1529</v>
      </c>
      <c r="AD27" s="4000" t="s">
        <v>1529</v>
      </c>
      <c r="AE27" s="4138" t="s">
        <v>1529</v>
      </c>
      <c r="AF27" s="2502"/>
    </row>
    <row r="28" spans="2:32" s="2801" customFormat="1" x14ac:dyDescent="0.2">
      <c r="B28" s="4125" t="s">
        <v>6417</v>
      </c>
      <c r="C28" s="4126"/>
      <c r="D28" s="4000" t="s">
        <v>1529</v>
      </c>
      <c r="E28" s="4000" t="s">
        <v>1529</v>
      </c>
      <c r="F28" s="4000" t="s">
        <v>1529</v>
      </c>
      <c r="G28" s="4000" t="s">
        <v>1529</v>
      </c>
      <c r="H28" s="4000" t="s">
        <v>1529</v>
      </c>
      <c r="I28" s="4000" t="s">
        <v>1529</v>
      </c>
      <c r="J28" s="4000" t="s">
        <v>1529</v>
      </c>
      <c r="K28" s="4000" t="s">
        <v>1529</v>
      </c>
      <c r="L28" s="4000" t="s">
        <v>1529</v>
      </c>
      <c r="M28" s="4000" t="s">
        <v>1529</v>
      </c>
      <c r="N28" s="4000" t="s">
        <v>1529</v>
      </c>
      <c r="O28" s="4000" t="s">
        <v>1529</v>
      </c>
      <c r="P28" s="4000" t="s">
        <v>1529</v>
      </c>
      <c r="Q28" s="4000" t="s">
        <v>1529</v>
      </c>
      <c r="R28" s="4000" t="s">
        <v>1529</v>
      </c>
      <c r="S28" s="4000" t="s">
        <v>1529</v>
      </c>
      <c r="T28" s="4000" t="s">
        <v>1529</v>
      </c>
      <c r="U28" s="4000" t="s">
        <v>1529</v>
      </c>
      <c r="V28" s="4000" t="s">
        <v>1529</v>
      </c>
      <c r="W28" s="4000" t="s">
        <v>1529</v>
      </c>
      <c r="X28" s="4000" t="s">
        <v>1529</v>
      </c>
      <c r="Y28" s="4000" t="s">
        <v>1529</v>
      </c>
      <c r="Z28" s="4000" t="s">
        <v>1529</v>
      </c>
      <c r="AA28" s="4000" t="s">
        <v>1529</v>
      </c>
      <c r="AB28" s="4000" t="s">
        <v>1529</v>
      </c>
      <c r="AC28" s="4000" t="s">
        <v>1529</v>
      </c>
      <c r="AD28" s="4000" t="s">
        <v>1529</v>
      </c>
      <c r="AE28" s="4138" t="s">
        <v>1529</v>
      </c>
      <c r="AF28" s="2502"/>
    </row>
    <row r="29" spans="2:32" s="2801" customFormat="1" x14ac:dyDescent="0.2">
      <c r="B29" s="4125" t="s">
        <v>6419</v>
      </c>
      <c r="C29" s="4126"/>
      <c r="D29" s="4000" t="s">
        <v>1529</v>
      </c>
      <c r="E29" s="4000" t="s">
        <v>1529</v>
      </c>
      <c r="F29" s="4000" t="s">
        <v>1529</v>
      </c>
      <c r="G29" s="4000" t="s">
        <v>1529</v>
      </c>
      <c r="H29" s="4000" t="s">
        <v>1529</v>
      </c>
      <c r="I29" s="4000" t="s">
        <v>1529</v>
      </c>
      <c r="J29" s="4000" t="s">
        <v>1529</v>
      </c>
      <c r="K29" s="4000" t="s">
        <v>1529</v>
      </c>
      <c r="L29" s="4000" t="s">
        <v>1529</v>
      </c>
      <c r="M29" s="4000" t="s">
        <v>1529</v>
      </c>
      <c r="N29" s="4000" t="s">
        <v>1529</v>
      </c>
      <c r="O29" s="4000" t="s">
        <v>1529</v>
      </c>
      <c r="P29" s="4000" t="s">
        <v>1529</v>
      </c>
      <c r="Q29" s="4000" t="s">
        <v>1529</v>
      </c>
      <c r="R29" s="4000" t="s">
        <v>1529</v>
      </c>
      <c r="S29" s="4000" t="s">
        <v>1529</v>
      </c>
      <c r="T29" s="4000" t="s">
        <v>1529</v>
      </c>
      <c r="U29" s="4000" t="s">
        <v>1529</v>
      </c>
      <c r="V29" s="4000" t="s">
        <v>1529</v>
      </c>
      <c r="W29" s="4000" t="s">
        <v>1529</v>
      </c>
      <c r="X29" s="4000" t="s">
        <v>1529</v>
      </c>
      <c r="Y29" s="4000" t="s">
        <v>1529</v>
      </c>
      <c r="Z29" s="4000" t="s">
        <v>1529</v>
      </c>
      <c r="AA29" s="4000" t="s">
        <v>1529</v>
      </c>
      <c r="AB29" s="4000" t="s">
        <v>1529</v>
      </c>
      <c r="AC29" s="4000" t="s">
        <v>1529</v>
      </c>
      <c r="AD29" s="4000" t="s">
        <v>1529</v>
      </c>
      <c r="AE29" s="4138" t="s">
        <v>1529</v>
      </c>
      <c r="AF29" s="2502"/>
    </row>
    <row r="30" spans="2:32" s="2801" customFormat="1" x14ac:dyDescent="0.2">
      <c r="B30" s="4125" t="s">
        <v>6421</v>
      </c>
      <c r="C30" s="4126"/>
      <c r="D30" s="4000" t="s">
        <v>1529</v>
      </c>
      <c r="E30" s="4000" t="s">
        <v>1529</v>
      </c>
      <c r="F30" s="4000" t="s">
        <v>1529</v>
      </c>
      <c r="G30" s="4000" t="s">
        <v>1529</v>
      </c>
      <c r="H30" s="4000" t="s">
        <v>1529</v>
      </c>
      <c r="I30" s="4000" t="s">
        <v>1529</v>
      </c>
      <c r="J30" s="4000" t="s">
        <v>1529</v>
      </c>
      <c r="K30" s="4000" t="s">
        <v>1529</v>
      </c>
      <c r="L30" s="4000" t="s">
        <v>1529</v>
      </c>
      <c r="M30" s="4000" t="s">
        <v>1529</v>
      </c>
      <c r="N30" s="4000" t="s">
        <v>1529</v>
      </c>
      <c r="O30" s="4000" t="s">
        <v>1529</v>
      </c>
      <c r="P30" s="4000" t="s">
        <v>1529</v>
      </c>
      <c r="Q30" s="4000" t="s">
        <v>1529</v>
      </c>
      <c r="R30" s="4000" t="s">
        <v>1529</v>
      </c>
      <c r="S30" s="4000" t="s">
        <v>1529</v>
      </c>
      <c r="T30" s="4000" t="s">
        <v>1529</v>
      </c>
      <c r="U30" s="4000" t="s">
        <v>1529</v>
      </c>
      <c r="V30" s="4000" t="s">
        <v>1529</v>
      </c>
      <c r="W30" s="4000" t="s">
        <v>1529</v>
      </c>
      <c r="X30" s="4000" t="s">
        <v>1529</v>
      </c>
      <c r="Y30" s="4000" t="s">
        <v>1529</v>
      </c>
      <c r="Z30" s="4000" t="s">
        <v>1529</v>
      </c>
      <c r="AA30" s="4000" t="s">
        <v>1529</v>
      </c>
      <c r="AB30" s="4000" t="s">
        <v>1529</v>
      </c>
      <c r="AC30" s="4000" t="s">
        <v>1529</v>
      </c>
      <c r="AD30" s="4000" t="s">
        <v>1529</v>
      </c>
      <c r="AE30" s="4138" t="s">
        <v>1529</v>
      </c>
      <c r="AF30" s="2502"/>
    </row>
    <row r="31" spans="2:32" s="2801" customFormat="1" x14ac:dyDescent="0.2">
      <c r="B31" s="4125" t="s">
        <v>6423</v>
      </c>
      <c r="C31" s="4126"/>
      <c r="D31" s="4000" t="s">
        <v>1529</v>
      </c>
      <c r="E31" s="4000" t="s">
        <v>1529</v>
      </c>
      <c r="F31" s="4000" t="s">
        <v>1529</v>
      </c>
      <c r="G31" s="4000" t="s">
        <v>1529</v>
      </c>
      <c r="H31" s="4000" t="s">
        <v>1529</v>
      </c>
      <c r="I31" s="4000" t="s">
        <v>1529</v>
      </c>
      <c r="J31" s="4000" t="s">
        <v>1529</v>
      </c>
      <c r="K31" s="4000" t="s">
        <v>1529</v>
      </c>
      <c r="L31" s="4000" t="s">
        <v>1529</v>
      </c>
      <c r="M31" s="4000" t="s">
        <v>1529</v>
      </c>
      <c r="N31" s="4000" t="s">
        <v>1529</v>
      </c>
      <c r="O31" s="4000" t="s">
        <v>1529</v>
      </c>
      <c r="P31" s="4000" t="s">
        <v>1529</v>
      </c>
      <c r="Q31" s="4000" t="s">
        <v>1529</v>
      </c>
      <c r="R31" s="4000" t="s">
        <v>1529</v>
      </c>
      <c r="S31" s="4000" t="s">
        <v>1529</v>
      </c>
      <c r="T31" s="4000" t="s">
        <v>1529</v>
      </c>
      <c r="U31" s="4000" t="s">
        <v>1529</v>
      </c>
      <c r="V31" s="4000" t="s">
        <v>1529</v>
      </c>
      <c r="W31" s="4000" t="s">
        <v>1529</v>
      </c>
      <c r="X31" s="4000" t="s">
        <v>1529</v>
      </c>
      <c r="Y31" s="4000" t="s">
        <v>1529</v>
      </c>
      <c r="Z31" s="4000" t="s">
        <v>1529</v>
      </c>
      <c r="AA31" s="4000" t="s">
        <v>1529</v>
      </c>
      <c r="AB31" s="4000" t="s">
        <v>1529</v>
      </c>
      <c r="AC31" s="4000" t="s">
        <v>1529</v>
      </c>
      <c r="AD31" s="4000" t="s">
        <v>1529</v>
      </c>
      <c r="AE31" s="4138" t="s">
        <v>1529</v>
      </c>
      <c r="AF31" s="2502"/>
    </row>
    <row r="32" spans="2:32" s="2801" customFormat="1" x14ac:dyDescent="0.2">
      <c r="B32" s="4125" t="s">
        <v>6425</v>
      </c>
      <c r="C32" s="4126"/>
      <c r="D32" s="4000" t="s">
        <v>1529</v>
      </c>
      <c r="E32" s="4000" t="s">
        <v>1529</v>
      </c>
      <c r="F32" s="4000" t="s">
        <v>1529</v>
      </c>
      <c r="G32" s="4000" t="s">
        <v>1529</v>
      </c>
      <c r="H32" s="4000" t="s">
        <v>1529</v>
      </c>
      <c r="I32" s="4000" t="s">
        <v>1529</v>
      </c>
      <c r="J32" s="4000" t="s">
        <v>1529</v>
      </c>
      <c r="K32" s="4000" t="s">
        <v>1529</v>
      </c>
      <c r="L32" s="4000" t="s">
        <v>1529</v>
      </c>
      <c r="M32" s="4000" t="s">
        <v>1529</v>
      </c>
      <c r="N32" s="4000" t="s">
        <v>1529</v>
      </c>
      <c r="O32" s="4000" t="s">
        <v>1529</v>
      </c>
      <c r="P32" s="4000" t="s">
        <v>1529</v>
      </c>
      <c r="Q32" s="4000" t="s">
        <v>1529</v>
      </c>
      <c r="R32" s="4000" t="s">
        <v>1529</v>
      </c>
      <c r="S32" s="4000" t="s">
        <v>1529</v>
      </c>
      <c r="T32" s="4000" t="s">
        <v>1529</v>
      </c>
      <c r="U32" s="4000" t="s">
        <v>1529</v>
      </c>
      <c r="V32" s="4000" t="s">
        <v>1529</v>
      </c>
      <c r="W32" s="4000" t="s">
        <v>1529</v>
      </c>
      <c r="X32" s="4000" t="s">
        <v>1529</v>
      </c>
      <c r="Y32" s="4000" t="s">
        <v>1529</v>
      </c>
      <c r="Z32" s="4000" t="s">
        <v>1529</v>
      </c>
      <c r="AA32" s="4000" t="s">
        <v>1529</v>
      </c>
      <c r="AB32" s="4000" t="s">
        <v>1529</v>
      </c>
      <c r="AC32" s="4000" t="s">
        <v>1529</v>
      </c>
      <c r="AD32" s="4000" t="s">
        <v>1529</v>
      </c>
      <c r="AE32" s="4138" t="s">
        <v>1529</v>
      </c>
      <c r="AF32" s="2502"/>
    </row>
    <row r="33" spans="2:32" s="2801" customFormat="1" x14ac:dyDescent="0.2">
      <c r="B33" s="4125" t="s">
        <v>6427</v>
      </c>
      <c r="C33" s="4126"/>
      <c r="D33" s="4000" t="s">
        <v>1529</v>
      </c>
      <c r="E33" s="4000" t="s">
        <v>1529</v>
      </c>
      <c r="F33" s="4000" t="s">
        <v>1529</v>
      </c>
      <c r="G33" s="4000" t="s">
        <v>1529</v>
      </c>
      <c r="H33" s="4000" t="s">
        <v>1529</v>
      </c>
      <c r="I33" s="4000" t="s">
        <v>1529</v>
      </c>
      <c r="J33" s="4000" t="s">
        <v>1529</v>
      </c>
      <c r="K33" s="4000" t="s">
        <v>1529</v>
      </c>
      <c r="L33" s="4000" t="s">
        <v>1529</v>
      </c>
      <c r="M33" s="4000" t="s">
        <v>1529</v>
      </c>
      <c r="N33" s="4000" t="s">
        <v>1529</v>
      </c>
      <c r="O33" s="4000" t="s">
        <v>1529</v>
      </c>
      <c r="P33" s="4000" t="s">
        <v>1529</v>
      </c>
      <c r="Q33" s="4000" t="s">
        <v>1529</v>
      </c>
      <c r="R33" s="4000" t="s">
        <v>1529</v>
      </c>
      <c r="S33" s="4000" t="s">
        <v>1529</v>
      </c>
      <c r="T33" s="4000" t="s">
        <v>1529</v>
      </c>
      <c r="U33" s="4000" t="s">
        <v>1529</v>
      </c>
      <c r="V33" s="4000" t="s">
        <v>1529</v>
      </c>
      <c r="W33" s="4000" t="s">
        <v>1529</v>
      </c>
      <c r="X33" s="4000" t="s">
        <v>1529</v>
      </c>
      <c r="Y33" s="4000" t="s">
        <v>1529</v>
      </c>
      <c r="Z33" s="4000" t="s">
        <v>1529</v>
      </c>
      <c r="AA33" s="4000" t="s">
        <v>1529</v>
      </c>
      <c r="AB33" s="4000" t="s">
        <v>1529</v>
      </c>
      <c r="AC33" s="4000" t="s">
        <v>1529</v>
      </c>
      <c r="AD33" s="4000" t="s">
        <v>1529</v>
      </c>
      <c r="AE33" s="4138" t="s">
        <v>1529</v>
      </c>
      <c r="AF33" s="2502"/>
    </row>
    <row r="34" spans="2:32" s="2801" customFormat="1" x14ac:dyDescent="0.2">
      <c r="B34" s="4125" t="s">
        <v>6429</v>
      </c>
      <c r="C34" s="4126"/>
      <c r="D34" s="4000" t="s">
        <v>1529</v>
      </c>
      <c r="E34" s="4000" t="s">
        <v>1529</v>
      </c>
      <c r="F34" s="4000" t="s">
        <v>1529</v>
      </c>
      <c r="G34" s="4000" t="s">
        <v>1529</v>
      </c>
      <c r="H34" s="4000" t="s">
        <v>1529</v>
      </c>
      <c r="I34" s="4000" t="s">
        <v>1529</v>
      </c>
      <c r="J34" s="4000" t="s">
        <v>1529</v>
      </c>
      <c r="K34" s="4000" t="s">
        <v>1529</v>
      </c>
      <c r="L34" s="4000" t="s">
        <v>1529</v>
      </c>
      <c r="M34" s="4000" t="s">
        <v>1529</v>
      </c>
      <c r="N34" s="4000" t="s">
        <v>1529</v>
      </c>
      <c r="O34" s="4000" t="s">
        <v>1529</v>
      </c>
      <c r="P34" s="4000" t="s">
        <v>1529</v>
      </c>
      <c r="Q34" s="4000" t="s">
        <v>1529</v>
      </c>
      <c r="R34" s="4000" t="s">
        <v>1529</v>
      </c>
      <c r="S34" s="4000" t="s">
        <v>1529</v>
      </c>
      <c r="T34" s="4000" t="s">
        <v>1529</v>
      </c>
      <c r="U34" s="4000" t="s">
        <v>1529</v>
      </c>
      <c r="V34" s="4000" t="s">
        <v>1529</v>
      </c>
      <c r="W34" s="4000" t="s">
        <v>1529</v>
      </c>
      <c r="X34" s="4000" t="s">
        <v>1529</v>
      </c>
      <c r="Y34" s="4000" t="s">
        <v>1529</v>
      </c>
      <c r="Z34" s="4000" t="s">
        <v>1529</v>
      </c>
      <c r="AA34" s="4000" t="s">
        <v>1529</v>
      </c>
      <c r="AB34" s="4000" t="s">
        <v>1529</v>
      </c>
      <c r="AC34" s="4000" t="s">
        <v>1529</v>
      </c>
      <c r="AD34" s="4000" t="s">
        <v>1529</v>
      </c>
      <c r="AE34" s="4138" t="s">
        <v>1529</v>
      </c>
      <c r="AF34" s="2502"/>
    </row>
    <row r="35" spans="2:32" s="2801" customFormat="1" x14ac:dyDescent="0.2">
      <c r="B35" s="4125" t="s">
        <v>6431</v>
      </c>
      <c r="C35" s="4126"/>
      <c r="D35" s="4000" t="s">
        <v>1529</v>
      </c>
      <c r="E35" s="4000" t="s">
        <v>1529</v>
      </c>
      <c r="F35" s="4000" t="s">
        <v>1529</v>
      </c>
      <c r="G35" s="4000" t="s">
        <v>1529</v>
      </c>
      <c r="H35" s="4000" t="s">
        <v>1529</v>
      </c>
      <c r="I35" s="4000" t="s">
        <v>1529</v>
      </c>
      <c r="J35" s="4000" t="s">
        <v>1529</v>
      </c>
      <c r="K35" s="4000" t="s">
        <v>1529</v>
      </c>
      <c r="L35" s="4000" t="s">
        <v>1529</v>
      </c>
      <c r="M35" s="4000" t="s">
        <v>1529</v>
      </c>
      <c r="N35" s="4000" t="s">
        <v>1529</v>
      </c>
      <c r="O35" s="4000" t="s">
        <v>1529</v>
      </c>
      <c r="P35" s="4000" t="s">
        <v>1529</v>
      </c>
      <c r="Q35" s="4000" t="s">
        <v>1529</v>
      </c>
      <c r="R35" s="4000" t="s">
        <v>1529</v>
      </c>
      <c r="S35" s="4000" t="s">
        <v>1529</v>
      </c>
      <c r="T35" s="4000" t="s">
        <v>1529</v>
      </c>
      <c r="U35" s="4000" t="s">
        <v>1529</v>
      </c>
      <c r="V35" s="4000" t="s">
        <v>1529</v>
      </c>
      <c r="W35" s="4000" t="s">
        <v>1529</v>
      </c>
      <c r="X35" s="4000" t="s">
        <v>1529</v>
      </c>
      <c r="Y35" s="4000" t="s">
        <v>1529</v>
      </c>
      <c r="Z35" s="4000" t="s">
        <v>1529</v>
      </c>
      <c r="AA35" s="4000" t="s">
        <v>1529</v>
      </c>
      <c r="AB35" s="4000" t="s">
        <v>1529</v>
      </c>
      <c r="AC35" s="4000" t="s">
        <v>1529</v>
      </c>
      <c r="AD35" s="4000" t="s">
        <v>1529</v>
      </c>
      <c r="AE35" s="4138" t="s">
        <v>1529</v>
      </c>
      <c r="AF35" s="2502"/>
    </row>
    <row r="36" spans="2:32" s="2801" customFormat="1" x14ac:dyDescent="0.2">
      <c r="B36" s="4125" t="s">
        <v>6433</v>
      </c>
      <c r="C36" s="4126"/>
      <c r="D36" s="4000" t="s">
        <v>1529</v>
      </c>
      <c r="E36" s="4000" t="s">
        <v>1529</v>
      </c>
      <c r="F36" s="4000" t="s">
        <v>1529</v>
      </c>
      <c r="G36" s="4000" t="s">
        <v>1529</v>
      </c>
      <c r="H36" s="4000" t="s">
        <v>1529</v>
      </c>
      <c r="I36" s="4000" t="s">
        <v>1529</v>
      </c>
      <c r="J36" s="4000" t="s">
        <v>1529</v>
      </c>
      <c r="K36" s="4000" t="s">
        <v>1529</v>
      </c>
      <c r="L36" s="4000" t="s">
        <v>1529</v>
      </c>
      <c r="M36" s="4000" t="s">
        <v>1529</v>
      </c>
      <c r="N36" s="4000" t="s">
        <v>1529</v>
      </c>
      <c r="O36" s="4000" t="s">
        <v>1529</v>
      </c>
      <c r="P36" s="4000" t="s">
        <v>1529</v>
      </c>
      <c r="Q36" s="4000" t="s">
        <v>1529</v>
      </c>
      <c r="R36" s="4000" t="s">
        <v>1529</v>
      </c>
      <c r="S36" s="4000" t="s">
        <v>1529</v>
      </c>
      <c r="T36" s="4000" t="s">
        <v>1529</v>
      </c>
      <c r="U36" s="4000" t="s">
        <v>1529</v>
      </c>
      <c r="V36" s="4000" t="s">
        <v>1529</v>
      </c>
      <c r="W36" s="4000" t="s">
        <v>1529</v>
      </c>
      <c r="X36" s="4000" t="s">
        <v>1529</v>
      </c>
      <c r="Y36" s="4000" t="s">
        <v>1529</v>
      </c>
      <c r="Z36" s="4000" t="s">
        <v>1529</v>
      </c>
      <c r="AA36" s="4000" t="s">
        <v>1529</v>
      </c>
      <c r="AB36" s="4000" t="s">
        <v>1529</v>
      </c>
      <c r="AC36" s="4000" t="s">
        <v>1529</v>
      </c>
      <c r="AD36" s="4000" t="s">
        <v>1529</v>
      </c>
      <c r="AE36" s="4138" t="s">
        <v>1529</v>
      </c>
      <c r="AF36" s="2502"/>
    </row>
    <row r="37" spans="2:32" s="2801" customFormat="1" x14ac:dyDescent="0.2">
      <c r="B37" s="4125" t="s">
        <v>6435</v>
      </c>
      <c r="C37" s="4126"/>
      <c r="D37" s="4000" t="s">
        <v>1529</v>
      </c>
      <c r="E37" s="4000" t="s">
        <v>1529</v>
      </c>
      <c r="F37" s="4000" t="s">
        <v>1529</v>
      </c>
      <c r="G37" s="4000" t="s">
        <v>1529</v>
      </c>
      <c r="H37" s="4000" t="s">
        <v>1529</v>
      </c>
      <c r="I37" s="4000" t="s">
        <v>1529</v>
      </c>
      <c r="J37" s="4000" t="s">
        <v>1529</v>
      </c>
      <c r="K37" s="4000" t="s">
        <v>1529</v>
      </c>
      <c r="L37" s="4000" t="s">
        <v>1529</v>
      </c>
      <c r="M37" s="4000" t="s">
        <v>1529</v>
      </c>
      <c r="N37" s="4000" t="s">
        <v>1529</v>
      </c>
      <c r="O37" s="4000" t="s">
        <v>1529</v>
      </c>
      <c r="P37" s="4000" t="s">
        <v>1529</v>
      </c>
      <c r="Q37" s="4000" t="s">
        <v>1529</v>
      </c>
      <c r="R37" s="4000" t="s">
        <v>1529</v>
      </c>
      <c r="S37" s="4000" t="s">
        <v>1529</v>
      </c>
      <c r="T37" s="4000" t="s">
        <v>1529</v>
      </c>
      <c r="U37" s="4000" t="s">
        <v>1529</v>
      </c>
      <c r="V37" s="4000" t="s">
        <v>1529</v>
      </c>
      <c r="W37" s="4000" t="s">
        <v>1529</v>
      </c>
      <c r="X37" s="4000" t="s">
        <v>1529</v>
      </c>
      <c r="Y37" s="4000" t="s">
        <v>1529</v>
      </c>
      <c r="Z37" s="4000" t="s">
        <v>1529</v>
      </c>
      <c r="AA37" s="4000" t="s">
        <v>1529</v>
      </c>
      <c r="AB37" s="4000" t="s">
        <v>1529</v>
      </c>
      <c r="AC37" s="4000" t="s">
        <v>1529</v>
      </c>
      <c r="AD37" s="4000" t="s">
        <v>1529</v>
      </c>
      <c r="AE37" s="4138" t="s">
        <v>1529</v>
      </c>
      <c r="AF37" s="2502"/>
    </row>
    <row r="38" spans="2:32" s="2801" customFormat="1" x14ac:dyDescent="0.2">
      <c r="B38" s="4125" t="s">
        <v>6437</v>
      </c>
      <c r="C38" s="4126"/>
      <c r="D38" s="4000" t="s">
        <v>1529</v>
      </c>
      <c r="E38" s="4000" t="s">
        <v>1529</v>
      </c>
      <c r="F38" s="4000" t="s">
        <v>1529</v>
      </c>
      <c r="G38" s="4000" t="s">
        <v>1529</v>
      </c>
      <c r="H38" s="4000" t="s">
        <v>1529</v>
      </c>
      <c r="I38" s="4000" t="s">
        <v>1529</v>
      </c>
      <c r="J38" s="4000" t="s">
        <v>1529</v>
      </c>
      <c r="K38" s="4000" t="s">
        <v>1529</v>
      </c>
      <c r="L38" s="4000" t="s">
        <v>1529</v>
      </c>
      <c r="M38" s="4000" t="s">
        <v>1529</v>
      </c>
      <c r="N38" s="4000" t="s">
        <v>1529</v>
      </c>
      <c r="O38" s="4000" t="s">
        <v>1529</v>
      </c>
      <c r="P38" s="4000" t="s">
        <v>1529</v>
      </c>
      <c r="Q38" s="4000" t="s">
        <v>1529</v>
      </c>
      <c r="R38" s="4000" t="s">
        <v>1529</v>
      </c>
      <c r="S38" s="4000" t="s">
        <v>1529</v>
      </c>
      <c r="T38" s="4000" t="s">
        <v>1529</v>
      </c>
      <c r="U38" s="4000" t="s">
        <v>1529</v>
      </c>
      <c r="V38" s="4000" t="s">
        <v>1529</v>
      </c>
      <c r="W38" s="4000" t="s">
        <v>1529</v>
      </c>
      <c r="X38" s="4000" t="s">
        <v>1529</v>
      </c>
      <c r="Y38" s="4000" t="s">
        <v>1529</v>
      </c>
      <c r="Z38" s="4000" t="s">
        <v>1529</v>
      </c>
      <c r="AA38" s="4000" t="s">
        <v>1529</v>
      </c>
      <c r="AB38" s="4000" t="s">
        <v>1529</v>
      </c>
      <c r="AC38" s="4000" t="s">
        <v>1529</v>
      </c>
      <c r="AD38" s="4000" t="s">
        <v>1529</v>
      </c>
      <c r="AE38" s="4138" t="s">
        <v>1529</v>
      </c>
      <c r="AF38" s="2502"/>
    </row>
    <row r="39" spans="2:32" s="2801" customFormat="1" x14ac:dyDescent="0.2">
      <c r="B39" s="4125" t="s">
        <v>6439</v>
      </c>
      <c r="C39" s="4126"/>
      <c r="D39" s="4000" t="s">
        <v>1529</v>
      </c>
      <c r="E39" s="4000" t="s">
        <v>1529</v>
      </c>
      <c r="F39" s="4000" t="s">
        <v>1529</v>
      </c>
      <c r="G39" s="4000" t="s">
        <v>1529</v>
      </c>
      <c r="H39" s="4000" t="s">
        <v>1529</v>
      </c>
      <c r="I39" s="4000" t="s">
        <v>1529</v>
      </c>
      <c r="J39" s="4000" t="s">
        <v>1529</v>
      </c>
      <c r="K39" s="4000" t="s">
        <v>1529</v>
      </c>
      <c r="L39" s="4000" t="s">
        <v>1529</v>
      </c>
      <c r="M39" s="4000" t="s">
        <v>1529</v>
      </c>
      <c r="N39" s="4000" t="s">
        <v>1529</v>
      </c>
      <c r="O39" s="4000" t="s">
        <v>1529</v>
      </c>
      <c r="P39" s="4000" t="s">
        <v>1529</v>
      </c>
      <c r="Q39" s="4000" t="s">
        <v>1529</v>
      </c>
      <c r="R39" s="4000" t="s">
        <v>1529</v>
      </c>
      <c r="S39" s="4000" t="s">
        <v>1529</v>
      </c>
      <c r="T39" s="4000" t="s">
        <v>1529</v>
      </c>
      <c r="U39" s="4000" t="s">
        <v>1529</v>
      </c>
      <c r="V39" s="4000" t="s">
        <v>1529</v>
      </c>
      <c r="W39" s="4000" t="s">
        <v>1529</v>
      </c>
      <c r="X39" s="4000" t="s">
        <v>1529</v>
      </c>
      <c r="Y39" s="4000" t="s">
        <v>1529</v>
      </c>
      <c r="Z39" s="4000" t="s">
        <v>1529</v>
      </c>
      <c r="AA39" s="4000" t="s">
        <v>1529</v>
      </c>
      <c r="AB39" s="4000" t="s">
        <v>1529</v>
      </c>
      <c r="AC39" s="4000" t="s">
        <v>1529</v>
      </c>
      <c r="AD39" s="4000" t="s">
        <v>1529</v>
      </c>
      <c r="AE39" s="4138" t="s">
        <v>1529</v>
      </c>
      <c r="AF39" s="2502"/>
    </row>
    <row r="40" spans="2:32" s="2801" customFormat="1" x14ac:dyDescent="0.2">
      <c r="B40" s="4125" t="s">
        <v>6441</v>
      </c>
      <c r="C40" s="4126"/>
      <c r="D40" s="4000" t="s">
        <v>1529</v>
      </c>
      <c r="E40" s="4000" t="s">
        <v>1529</v>
      </c>
      <c r="F40" s="4000" t="s">
        <v>1529</v>
      </c>
      <c r="G40" s="4000" t="s">
        <v>1529</v>
      </c>
      <c r="H40" s="4000" t="s">
        <v>1529</v>
      </c>
      <c r="I40" s="4000" t="s">
        <v>1529</v>
      </c>
      <c r="J40" s="4000" t="s">
        <v>1529</v>
      </c>
      <c r="K40" s="4000" t="s">
        <v>1529</v>
      </c>
      <c r="L40" s="4000" t="s">
        <v>1529</v>
      </c>
      <c r="M40" s="4000" t="s">
        <v>1529</v>
      </c>
      <c r="N40" s="4000" t="s">
        <v>1529</v>
      </c>
      <c r="O40" s="4000" t="s">
        <v>1529</v>
      </c>
      <c r="P40" s="4000" t="s">
        <v>1529</v>
      </c>
      <c r="Q40" s="4000" t="s">
        <v>1529</v>
      </c>
      <c r="R40" s="4000" t="s">
        <v>1529</v>
      </c>
      <c r="S40" s="4000" t="s">
        <v>1529</v>
      </c>
      <c r="T40" s="4000" t="s">
        <v>1529</v>
      </c>
      <c r="U40" s="4000" t="s">
        <v>1529</v>
      </c>
      <c r="V40" s="4000" t="s">
        <v>1529</v>
      </c>
      <c r="W40" s="4000" t="s">
        <v>1529</v>
      </c>
      <c r="X40" s="4000" t="s">
        <v>1529</v>
      </c>
      <c r="Y40" s="4000" t="s">
        <v>1529</v>
      </c>
      <c r="Z40" s="4000" t="s">
        <v>1529</v>
      </c>
      <c r="AA40" s="4000" t="s">
        <v>1529</v>
      </c>
      <c r="AB40" s="4000" t="s">
        <v>1529</v>
      </c>
      <c r="AC40" s="4000" t="s">
        <v>1529</v>
      </c>
      <c r="AD40" s="4000" t="s">
        <v>1529</v>
      </c>
      <c r="AE40" s="4138" t="s">
        <v>1529</v>
      </c>
      <c r="AF40" s="2502"/>
    </row>
    <row r="41" spans="2:32" s="2801" customFormat="1" x14ac:dyDescent="0.2">
      <c r="B41" s="4125" t="s">
        <v>6443</v>
      </c>
      <c r="C41" s="4126"/>
      <c r="D41" s="4000" t="s">
        <v>1529</v>
      </c>
      <c r="E41" s="4000" t="s">
        <v>1529</v>
      </c>
      <c r="F41" s="4000" t="s">
        <v>1529</v>
      </c>
      <c r="G41" s="4000" t="s">
        <v>1529</v>
      </c>
      <c r="H41" s="4000" t="s">
        <v>1529</v>
      </c>
      <c r="I41" s="4000" t="s">
        <v>1529</v>
      </c>
      <c r="J41" s="4000" t="s">
        <v>1529</v>
      </c>
      <c r="K41" s="4000" t="s">
        <v>1529</v>
      </c>
      <c r="L41" s="4000" t="s">
        <v>1529</v>
      </c>
      <c r="M41" s="4000" t="s">
        <v>1529</v>
      </c>
      <c r="N41" s="4000" t="s">
        <v>1529</v>
      </c>
      <c r="O41" s="4000" t="s">
        <v>1529</v>
      </c>
      <c r="P41" s="4000" t="s">
        <v>1529</v>
      </c>
      <c r="Q41" s="4000" t="s">
        <v>1529</v>
      </c>
      <c r="R41" s="4000" t="s">
        <v>1529</v>
      </c>
      <c r="S41" s="4000" t="s">
        <v>1529</v>
      </c>
      <c r="T41" s="4000" t="s">
        <v>1529</v>
      </c>
      <c r="U41" s="4000" t="s">
        <v>1529</v>
      </c>
      <c r="V41" s="4000" t="s">
        <v>1529</v>
      </c>
      <c r="W41" s="4000" t="s">
        <v>1529</v>
      </c>
      <c r="X41" s="4000" t="s">
        <v>1529</v>
      </c>
      <c r="Y41" s="4000" t="s">
        <v>1529</v>
      </c>
      <c r="Z41" s="4000" t="s">
        <v>1529</v>
      </c>
      <c r="AA41" s="4000" t="s">
        <v>1529</v>
      </c>
      <c r="AB41" s="4000" t="s">
        <v>1529</v>
      </c>
      <c r="AC41" s="4000" t="s">
        <v>1529</v>
      </c>
      <c r="AD41" s="4000" t="s">
        <v>1529</v>
      </c>
      <c r="AE41" s="4138" t="s">
        <v>1529</v>
      </c>
      <c r="AF41" s="2502"/>
    </row>
    <row r="42" spans="2:32" s="2801" customFormat="1" x14ac:dyDescent="0.2">
      <c r="B42" s="4125" t="s">
        <v>6371</v>
      </c>
      <c r="C42" s="4126"/>
      <c r="D42" s="4000" t="s">
        <v>1529</v>
      </c>
      <c r="E42" s="4000" t="s">
        <v>1529</v>
      </c>
      <c r="F42" s="4000" t="s">
        <v>1529</v>
      </c>
      <c r="G42" s="4000" t="s">
        <v>1529</v>
      </c>
      <c r="H42" s="4000" t="s">
        <v>1529</v>
      </c>
      <c r="I42" s="4000" t="s">
        <v>1529</v>
      </c>
      <c r="J42" s="4000" t="s">
        <v>1529</v>
      </c>
      <c r="K42" s="4000" t="s">
        <v>1529</v>
      </c>
      <c r="L42" s="4000" t="s">
        <v>1529</v>
      </c>
      <c r="M42" s="4000" t="s">
        <v>1529</v>
      </c>
      <c r="N42" s="4000" t="s">
        <v>1529</v>
      </c>
      <c r="O42" s="4000" t="s">
        <v>1529</v>
      </c>
      <c r="P42" s="4000" t="s">
        <v>1529</v>
      </c>
      <c r="Q42" s="4000" t="s">
        <v>1529</v>
      </c>
      <c r="R42" s="4000" t="s">
        <v>1529</v>
      </c>
      <c r="S42" s="4000" t="s">
        <v>1529</v>
      </c>
      <c r="T42" s="4000" t="s">
        <v>1529</v>
      </c>
      <c r="U42" s="4000" t="s">
        <v>1529</v>
      </c>
      <c r="V42" s="4000" t="s">
        <v>1529</v>
      </c>
      <c r="W42" s="4000" t="s">
        <v>1529</v>
      </c>
      <c r="X42" s="4000" t="s">
        <v>1529</v>
      </c>
      <c r="Y42" s="4000" t="s">
        <v>1529</v>
      </c>
      <c r="Z42" s="4000" t="s">
        <v>1529</v>
      </c>
      <c r="AA42" s="4000" t="s">
        <v>1529</v>
      </c>
      <c r="AB42" s="4000" t="s">
        <v>1529</v>
      </c>
      <c r="AC42" s="4000" t="s">
        <v>1529</v>
      </c>
      <c r="AD42" s="4000" t="s">
        <v>1529</v>
      </c>
      <c r="AE42" s="4138" t="s">
        <v>1529</v>
      </c>
      <c r="AF42" s="2502"/>
    </row>
    <row r="43" spans="2:32" s="2801" customFormat="1" x14ac:dyDescent="0.2">
      <c r="B43" s="4125" t="s">
        <v>6373</v>
      </c>
      <c r="C43" s="4126"/>
      <c r="D43" s="4000" t="s">
        <v>1529</v>
      </c>
      <c r="E43" s="4000" t="s">
        <v>1529</v>
      </c>
      <c r="F43" s="4000" t="s">
        <v>1529</v>
      </c>
      <c r="G43" s="4000" t="s">
        <v>1529</v>
      </c>
      <c r="H43" s="4000" t="s">
        <v>1529</v>
      </c>
      <c r="I43" s="4000" t="s">
        <v>1529</v>
      </c>
      <c r="J43" s="4000" t="s">
        <v>1529</v>
      </c>
      <c r="K43" s="4000" t="s">
        <v>1529</v>
      </c>
      <c r="L43" s="4000" t="s">
        <v>1529</v>
      </c>
      <c r="M43" s="4000" t="s">
        <v>1529</v>
      </c>
      <c r="N43" s="4000" t="s">
        <v>1529</v>
      </c>
      <c r="O43" s="4000" t="s">
        <v>1529</v>
      </c>
      <c r="P43" s="4000" t="s">
        <v>1529</v>
      </c>
      <c r="Q43" s="4000" t="s">
        <v>1529</v>
      </c>
      <c r="R43" s="4000" t="s">
        <v>1529</v>
      </c>
      <c r="S43" s="4000" t="s">
        <v>1529</v>
      </c>
      <c r="T43" s="4000" t="s">
        <v>1529</v>
      </c>
      <c r="U43" s="4000" t="s">
        <v>1529</v>
      </c>
      <c r="V43" s="4000" t="s">
        <v>1529</v>
      </c>
      <c r="W43" s="4000" t="s">
        <v>1529</v>
      </c>
      <c r="X43" s="4000" t="s">
        <v>1529</v>
      </c>
      <c r="Y43" s="4000" t="s">
        <v>1529</v>
      </c>
      <c r="Z43" s="4000" t="s">
        <v>1529</v>
      </c>
      <c r="AA43" s="4000" t="s">
        <v>1529</v>
      </c>
      <c r="AB43" s="4000" t="s">
        <v>1529</v>
      </c>
      <c r="AC43" s="4000" t="s">
        <v>1529</v>
      </c>
      <c r="AD43" s="4000" t="s">
        <v>1529</v>
      </c>
      <c r="AE43" s="4138" t="s">
        <v>1529</v>
      </c>
      <c r="AF43" s="2502"/>
    </row>
    <row r="44" spans="2:32" s="2801" customFormat="1" x14ac:dyDescent="0.2">
      <c r="B44" s="4125" t="s">
        <v>6375</v>
      </c>
      <c r="C44" s="4126"/>
      <c r="D44" s="4000" t="s">
        <v>1529</v>
      </c>
      <c r="E44" s="4000" t="s">
        <v>1529</v>
      </c>
      <c r="F44" s="4000" t="s">
        <v>1529</v>
      </c>
      <c r="G44" s="4000" t="s">
        <v>1529</v>
      </c>
      <c r="H44" s="4000" t="s">
        <v>1529</v>
      </c>
      <c r="I44" s="4000" t="s">
        <v>1529</v>
      </c>
      <c r="J44" s="4000" t="s">
        <v>1529</v>
      </c>
      <c r="K44" s="4000" t="s">
        <v>1529</v>
      </c>
      <c r="L44" s="4000" t="s">
        <v>1529</v>
      </c>
      <c r="M44" s="4000" t="s">
        <v>1529</v>
      </c>
      <c r="N44" s="4000" t="s">
        <v>1529</v>
      </c>
      <c r="O44" s="4000" t="s">
        <v>1529</v>
      </c>
      <c r="P44" s="4000" t="s">
        <v>1529</v>
      </c>
      <c r="Q44" s="4000" t="s">
        <v>1529</v>
      </c>
      <c r="R44" s="4000" t="s">
        <v>1529</v>
      </c>
      <c r="S44" s="4000" t="s">
        <v>1529</v>
      </c>
      <c r="T44" s="4000" t="s">
        <v>1529</v>
      </c>
      <c r="U44" s="4000" t="s">
        <v>1529</v>
      </c>
      <c r="V44" s="4000" t="s">
        <v>1529</v>
      </c>
      <c r="W44" s="4000" t="s">
        <v>1529</v>
      </c>
      <c r="X44" s="4000" t="s">
        <v>1529</v>
      </c>
      <c r="Y44" s="4000" t="s">
        <v>1529</v>
      </c>
      <c r="Z44" s="4000" t="s">
        <v>1529</v>
      </c>
      <c r="AA44" s="4000" t="s">
        <v>1529</v>
      </c>
      <c r="AB44" s="4000" t="s">
        <v>1529</v>
      </c>
      <c r="AC44" s="4000" t="s">
        <v>1529</v>
      </c>
      <c r="AD44" s="4000" t="s">
        <v>1529</v>
      </c>
      <c r="AE44" s="4138" t="s">
        <v>1529</v>
      </c>
      <c r="AF44" s="2502"/>
    </row>
    <row r="45" spans="2:32" s="2801" customFormat="1" x14ac:dyDescent="0.2">
      <c r="B45" s="4125" t="s">
        <v>6377</v>
      </c>
      <c r="C45" s="4126"/>
      <c r="D45" s="4000" t="s">
        <v>1529</v>
      </c>
      <c r="E45" s="4000" t="s">
        <v>1529</v>
      </c>
      <c r="F45" s="4000" t="s">
        <v>1529</v>
      </c>
      <c r="G45" s="4000" t="s">
        <v>1529</v>
      </c>
      <c r="H45" s="4000" t="s">
        <v>1529</v>
      </c>
      <c r="I45" s="4000" t="s">
        <v>1529</v>
      </c>
      <c r="J45" s="4000" t="s">
        <v>1529</v>
      </c>
      <c r="K45" s="4000" t="s">
        <v>1529</v>
      </c>
      <c r="L45" s="4000" t="s">
        <v>1529</v>
      </c>
      <c r="M45" s="4000" t="s">
        <v>1529</v>
      </c>
      <c r="N45" s="4000" t="s">
        <v>1529</v>
      </c>
      <c r="O45" s="4000" t="s">
        <v>1529</v>
      </c>
      <c r="P45" s="4000" t="s">
        <v>1529</v>
      </c>
      <c r="Q45" s="4000" t="s">
        <v>1529</v>
      </c>
      <c r="R45" s="4000" t="s">
        <v>1529</v>
      </c>
      <c r="S45" s="4000" t="s">
        <v>1529</v>
      </c>
      <c r="T45" s="4000" t="s">
        <v>1529</v>
      </c>
      <c r="U45" s="4000" t="s">
        <v>1529</v>
      </c>
      <c r="V45" s="4000" t="s">
        <v>1529</v>
      </c>
      <c r="W45" s="4000" t="s">
        <v>1529</v>
      </c>
      <c r="X45" s="4000" t="s">
        <v>1529</v>
      </c>
      <c r="Y45" s="4000" t="s">
        <v>1529</v>
      </c>
      <c r="Z45" s="4000" t="s">
        <v>1529</v>
      </c>
      <c r="AA45" s="4000" t="s">
        <v>1529</v>
      </c>
      <c r="AB45" s="4000" t="s">
        <v>1529</v>
      </c>
      <c r="AC45" s="4000" t="s">
        <v>1529</v>
      </c>
      <c r="AD45" s="4000" t="s">
        <v>1529</v>
      </c>
      <c r="AE45" s="4138" t="s">
        <v>1529</v>
      </c>
      <c r="AF45" s="2502"/>
    </row>
    <row r="46" spans="2:32" s="2801" customFormat="1" x14ac:dyDescent="0.2">
      <c r="B46" s="4125" t="s">
        <v>6379</v>
      </c>
      <c r="C46" s="4126"/>
      <c r="D46" s="4000" t="s">
        <v>1529</v>
      </c>
      <c r="E46" s="4000" t="s">
        <v>1529</v>
      </c>
      <c r="F46" s="4000" t="s">
        <v>1529</v>
      </c>
      <c r="G46" s="4000" t="s">
        <v>1529</v>
      </c>
      <c r="H46" s="4000" t="s">
        <v>1529</v>
      </c>
      <c r="I46" s="4000" t="s">
        <v>1529</v>
      </c>
      <c r="J46" s="4000" t="s">
        <v>1529</v>
      </c>
      <c r="K46" s="4000" t="s">
        <v>1529</v>
      </c>
      <c r="L46" s="4000" t="s">
        <v>1529</v>
      </c>
      <c r="M46" s="4000" t="s">
        <v>1529</v>
      </c>
      <c r="N46" s="4000" t="s">
        <v>1529</v>
      </c>
      <c r="O46" s="4000" t="s">
        <v>1529</v>
      </c>
      <c r="P46" s="4000" t="s">
        <v>1529</v>
      </c>
      <c r="Q46" s="4000" t="s">
        <v>1529</v>
      </c>
      <c r="R46" s="4000" t="s">
        <v>1529</v>
      </c>
      <c r="S46" s="4000" t="s">
        <v>1529</v>
      </c>
      <c r="T46" s="4000" t="s">
        <v>1529</v>
      </c>
      <c r="U46" s="4000" t="s">
        <v>1529</v>
      </c>
      <c r="V46" s="4000" t="s">
        <v>1529</v>
      </c>
      <c r="W46" s="4000" t="s">
        <v>1529</v>
      </c>
      <c r="X46" s="4000" t="s">
        <v>1529</v>
      </c>
      <c r="Y46" s="4000" t="s">
        <v>1529</v>
      </c>
      <c r="Z46" s="4000" t="s">
        <v>1529</v>
      </c>
      <c r="AA46" s="4000" t="s">
        <v>1529</v>
      </c>
      <c r="AB46" s="4000" t="s">
        <v>1529</v>
      </c>
      <c r="AC46" s="4000" t="s">
        <v>1529</v>
      </c>
      <c r="AD46" s="4000" t="s">
        <v>1529</v>
      </c>
      <c r="AE46" s="4138" t="s">
        <v>1529</v>
      </c>
      <c r="AF46" s="2502"/>
    </row>
    <row r="47" spans="2:32" s="2801" customFormat="1" x14ac:dyDescent="0.2">
      <c r="B47" s="4125" t="s">
        <v>6381</v>
      </c>
      <c r="C47" s="4126"/>
      <c r="D47" s="4000" t="s">
        <v>1529</v>
      </c>
      <c r="E47" s="4000" t="s">
        <v>1529</v>
      </c>
      <c r="F47" s="4000" t="s">
        <v>1529</v>
      </c>
      <c r="G47" s="4000" t="s">
        <v>1529</v>
      </c>
      <c r="H47" s="4000" t="s">
        <v>1529</v>
      </c>
      <c r="I47" s="4000" t="s">
        <v>1529</v>
      </c>
      <c r="J47" s="4000" t="s">
        <v>1529</v>
      </c>
      <c r="K47" s="4000" t="s">
        <v>1529</v>
      </c>
      <c r="L47" s="4000" t="s">
        <v>1529</v>
      </c>
      <c r="M47" s="4000" t="s">
        <v>1529</v>
      </c>
      <c r="N47" s="4000" t="s">
        <v>1529</v>
      </c>
      <c r="O47" s="4000" t="s">
        <v>1529</v>
      </c>
      <c r="P47" s="4000" t="s">
        <v>1529</v>
      </c>
      <c r="Q47" s="4000" t="s">
        <v>1529</v>
      </c>
      <c r="R47" s="4000" t="s">
        <v>1529</v>
      </c>
      <c r="S47" s="4000" t="s">
        <v>1529</v>
      </c>
      <c r="T47" s="4000" t="s">
        <v>1529</v>
      </c>
      <c r="U47" s="4000" t="s">
        <v>1529</v>
      </c>
      <c r="V47" s="4000" t="s">
        <v>1529</v>
      </c>
      <c r="W47" s="4000" t="s">
        <v>1529</v>
      </c>
      <c r="X47" s="4000" t="s">
        <v>1529</v>
      </c>
      <c r="Y47" s="4000" t="s">
        <v>1529</v>
      </c>
      <c r="Z47" s="4000" t="s">
        <v>1529</v>
      </c>
      <c r="AA47" s="4000" t="s">
        <v>1529</v>
      </c>
      <c r="AB47" s="4000" t="s">
        <v>1529</v>
      </c>
      <c r="AC47" s="4000" t="s">
        <v>1529</v>
      </c>
      <c r="AD47" s="4000" t="s">
        <v>1529</v>
      </c>
      <c r="AE47" s="4138" t="s">
        <v>1529</v>
      </c>
      <c r="AF47" s="2502"/>
    </row>
    <row r="48" spans="2:32" s="2801" customFormat="1" x14ac:dyDescent="0.2">
      <c r="B48" s="4125" t="s">
        <v>6383</v>
      </c>
      <c r="C48" s="4126"/>
      <c r="D48" s="4000" t="s">
        <v>1529</v>
      </c>
      <c r="E48" s="4000" t="s">
        <v>1529</v>
      </c>
      <c r="F48" s="4000" t="s">
        <v>1529</v>
      </c>
      <c r="G48" s="4000" t="s">
        <v>1529</v>
      </c>
      <c r="H48" s="4000" t="s">
        <v>1529</v>
      </c>
      <c r="I48" s="4000" t="s">
        <v>1529</v>
      </c>
      <c r="J48" s="4000" t="s">
        <v>1529</v>
      </c>
      <c r="K48" s="4000" t="s">
        <v>1529</v>
      </c>
      <c r="L48" s="4000" t="s">
        <v>1529</v>
      </c>
      <c r="M48" s="4000" t="s">
        <v>1529</v>
      </c>
      <c r="N48" s="4000" t="s">
        <v>1529</v>
      </c>
      <c r="O48" s="4000" t="s">
        <v>1529</v>
      </c>
      <c r="P48" s="4000" t="s">
        <v>1529</v>
      </c>
      <c r="Q48" s="4000" t="s">
        <v>1529</v>
      </c>
      <c r="R48" s="4000" t="s">
        <v>1529</v>
      </c>
      <c r="S48" s="4000" t="s">
        <v>1529</v>
      </c>
      <c r="T48" s="4000" t="s">
        <v>1529</v>
      </c>
      <c r="U48" s="4000" t="s">
        <v>1529</v>
      </c>
      <c r="V48" s="4000" t="s">
        <v>1529</v>
      </c>
      <c r="W48" s="4000" t="s">
        <v>1529</v>
      </c>
      <c r="X48" s="4000" t="s">
        <v>1529</v>
      </c>
      <c r="Y48" s="4000" t="s">
        <v>1529</v>
      </c>
      <c r="Z48" s="4000" t="s">
        <v>1529</v>
      </c>
      <c r="AA48" s="4000" t="s">
        <v>1529</v>
      </c>
      <c r="AB48" s="4000" t="s">
        <v>1529</v>
      </c>
      <c r="AC48" s="4000" t="s">
        <v>1529</v>
      </c>
      <c r="AD48" s="4000" t="s">
        <v>1529</v>
      </c>
      <c r="AE48" s="4138" t="s">
        <v>1529</v>
      </c>
      <c r="AF48" s="2502"/>
    </row>
    <row r="49" spans="2:32" s="2801" customFormat="1" x14ac:dyDescent="0.2">
      <c r="B49" s="4125" t="s">
        <v>6385</v>
      </c>
      <c r="C49" s="4126"/>
      <c r="D49" s="4000" t="s">
        <v>1529</v>
      </c>
      <c r="E49" s="4000" t="s">
        <v>1529</v>
      </c>
      <c r="F49" s="4000" t="s">
        <v>1529</v>
      </c>
      <c r="G49" s="4000" t="s">
        <v>1529</v>
      </c>
      <c r="H49" s="4000" t="s">
        <v>1529</v>
      </c>
      <c r="I49" s="4000" t="s">
        <v>1529</v>
      </c>
      <c r="J49" s="4000" t="s">
        <v>1529</v>
      </c>
      <c r="K49" s="4000" t="s">
        <v>1529</v>
      </c>
      <c r="L49" s="4000" t="s">
        <v>1529</v>
      </c>
      <c r="M49" s="4000" t="s">
        <v>1529</v>
      </c>
      <c r="N49" s="4000" t="s">
        <v>1529</v>
      </c>
      <c r="O49" s="4000" t="s">
        <v>1529</v>
      </c>
      <c r="P49" s="4000" t="s">
        <v>1529</v>
      </c>
      <c r="Q49" s="4000" t="s">
        <v>1529</v>
      </c>
      <c r="R49" s="4000" t="s">
        <v>1529</v>
      </c>
      <c r="S49" s="4000" t="s">
        <v>1529</v>
      </c>
      <c r="T49" s="4000" t="s">
        <v>1529</v>
      </c>
      <c r="U49" s="4000" t="s">
        <v>1529</v>
      </c>
      <c r="V49" s="4000" t="s">
        <v>1529</v>
      </c>
      <c r="W49" s="4000" t="s">
        <v>1529</v>
      </c>
      <c r="X49" s="4000" t="s">
        <v>1529</v>
      </c>
      <c r="Y49" s="4000" t="s">
        <v>1529</v>
      </c>
      <c r="Z49" s="4000" t="s">
        <v>1529</v>
      </c>
      <c r="AA49" s="4000" t="s">
        <v>1529</v>
      </c>
      <c r="AB49" s="4000" t="s">
        <v>1529</v>
      </c>
      <c r="AC49" s="4000" t="s">
        <v>1529</v>
      </c>
      <c r="AD49" s="4000" t="s">
        <v>1529</v>
      </c>
      <c r="AE49" s="4138" t="s">
        <v>1529</v>
      </c>
      <c r="AF49" s="2502"/>
    </row>
    <row r="50" spans="2:32" s="2801" customFormat="1" x14ac:dyDescent="0.2">
      <c r="B50" s="4125" t="s">
        <v>6387</v>
      </c>
      <c r="C50" s="4126"/>
      <c r="D50" s="4000" t="s">
        <v>1529</v>
      </c>
      <c r="E50" s="4000" t="s">
        <v>1529</v>
      </c>
      <c r="F50" s="4000" t="s">
        <v>1529</v>
      </c>
      <c r="G50" s="4000" t="s">
        <v>1529</v>
      </c>
      <c r="H50" s="4000" t="s">
        <v>1529</v>
      </c>
      <c r="I50" s="4000" t="s">
        <v>1529</v>
      </c>
      <c r="J50" s="4000" t="s">
        <v>1529</v>
      </c>
      <c r="K50" s="4000" t="s">
        <v>1529</v>
      </c>
      <c r="L50" s="4000" t="s">
        <v>1529</v>
      </c>
      <c r="M50" s="4000" t="s">
        <v>1529</v>
      </c>
      <c r="N50" s="4000" t="s">
        <v>1529</v>
      </c>
      <c r="O50" s="4000" t="s">
        <v>1529</v>
      </c>
      <c r="P50" s="4000" t="s">
        <v>1529</v>
      </c>
      <c r="Q50" s="4000" t="s">
        <v>1529</v>
      </c>
      <c r="R50" s="4000" t="s">
        <v>1529</v>
      </c>
      <c r="S50" s="4000" t="s">
        <v>1529</v>
      </c>
      <c r="T50" s="4000" t="s">
        <v>1529</v>
      </c>
      <c r="U50" s="4000" t="s">
        <v>1529</v>
      </c>
      <c r="V50" s="4000" t="s">
        <v>1529</v>
      </c>
      <c r="W50" s="4000" t="s">
        <v>1529</v>
      </c>
      <c r="X50" s="4000" t="s">
        <v>1529</v>
      </c>
      <c r="Y50" s="4000" t="s">
        <v>1529</v>
      </c>
      <c r="Z50" s="4000" t="s">
        <v>1529</v>
      </c>
      <c r="AA50" s="4000" t="s">
        <v>1529</v>
      </c>
      <c r="AB50" s="4000" t="s">
        <v>1529</v>
      </c>
      <c r="AC50" s="4000" t="s">
        <v>1529</v>
      </c>
      <c r="AD50" s="4000" t="s">
        <v>1529</v>
      </c>
      <c r="AE50" s="4138" t="s">
        <v>1529</v>
      </c>
      <c r="AF50" s="2502"/>
    </row>
    <row r="51" spans="2:32" s="2801" customFormat="1" x14ac:dyDescent="0.2">
      <c r="B51" s="4125" t="s">
        <v>6389</v>
      </c>
      <c r="C51" s="4126"/>
      <c r="D51" s="4000" t="s">
        <v>1529</v>
      </c>
      <c r="E51" s="4000" t="s">
        <v>1529</v>
      </c>
      <c r="F51" s="4000" t="s">
        <v>1529</v>
      </c>
      <c r="G51" s="4000" t="s">
        <v>1529</v>
      </c>
      <c r="H51" s="4000" t="s">
        <v>1529</v>
      </c>
      <c r="I51" s="4000" t="s">
        <v>1529</v>
      </c>
      <c r="J51" s="4000" t="s">
        <v>1529</v>
      </c>
      <c r="K51" s="4000" t="s">
        <v>1529</v>
      </c>
      <c r="L51" s="4000" t="s">
        <v>1529</v>
      </c>
      <c r="M51" s="4000" t="s">
        <v>1529</v>
      </c>
      <c r="N51" s="4000" t="s">
        <v>1529</v>
      </c>
      <c r="O51" s="4000" t="s">
        <v>1529</v>
      </c>
      <c r="P51" s="4000" t="s">
        <v>1529</v>
      </c>
      <c r="Q51" s="4000" t="s">
        <v>1529</v>
      </c>
      <c r="R51" s="4000" t="s">
        <v>1529</v>
      </c>
      <c r="S51" s="4000" t="s">
        <v>1529</v>
      </c>
      <c r="T51" s="4000" t="s">
        <v>1529</v>
      </c>
      <c r="U51" s="4000" t="s">
        <v>1529</v>
      </c>
      <c r="V51" s="4000" t="s">
        <v>1529</v>
      </c>
      <c r="W51" s="4000" t="s">
        <v>1529</v>
      </c>
      <c r="X51" s="4000" t="s">
        <v>1529</v>
      </c>
      <c r="Y51" s="4000" t="s">
        <v>1529</v>
      </c>
      <c r="Z51" s="4000" t="s">
        <v>1529</v>
      </c>
      <c r="AA51" s="4000" t="s">
        <v>1529</v>
      </c>
      <c r="AB51" s="4000" t="s">
        <v>1529</v>
      </c>
      <c r="AC51" s="4000" t="s">
        <v>1529</v>
      </c>
      <c r="AD51" s="4000" t="s">
        <v>1529</v>
      </c>
      <c r="AE51" s="4138" t="s">
        <v>1529</v>
      </c>
      <c r="AF51" s="2502"/>
    </row>
    <row r="52" spans="2:32" s="2801" customFormat="1" x14ac:dyDescent="0.2">
      <c r="B52" s="4125" t="s">
        <v>6391</v>
      </c>
      <c r="C52" s="4126"/>
      <c r="D52" s="4000" t="s">
        <v>1529</v>
      </c>
      <c r="E52" s="4000" t="s">
        <v>1529</v>
      </c>
      <c r="F52" s="4000" t="s">
        <v>1529</v>
      </c>
      <c r="G52" s="4000" t="s">
        <v>1529</v>
      </c>
      <c r="H52" s="4000" t="s">
        <v>1529</v>
      </c>
      <c r="I52" s="4000" t="s">
        <v>1529</v>
      </c>
      <c r="J52" s="4000" t="s">
        <v>1529</v>
      </c>
      <c r="K52" s="4000" t="s">
        <v>1529</v>
      </c>
      <c r="L52" s="4000" t="s">
        <v>1529</v>
      </c>
      <c r="M52" s="4000" t="s">
        <v>1529</v>
      </c>
      <c r="N52" s="4000" t="s">
        <v>1529</v>
      </c>
      <c r="O52" s="4000" t="s">
        <v>1529</v>
      </c>
      <c r="P52" s="4000" t="s">
        <v>1529</v>
      </c>
      <c r="Q52" s="4000" t="s">
        <v>1529</v>
      </c>
      <c r="R52" s="4000" t="s">
        <v>1529</v>
      </c>
      <c r="S52" s="4000" t="s">
        <v>1529</v>
      </c>
      <c r="T52" s="4000" t="s">
        <v>1529</v>
      </c>
      <c r="U52" s="4000" t="s">
        <v>1529</v>
      </c>
      <c r="V52" s="4000" t="s">
        <v>1529</v>
      </c>
      <c r="W52" s="4000" t="s">
        <v>1529</v>
      </c>
      <c r="X52" s="4000" t="s">
        <v>1529</v>
      </c>
      <c r="Y52" s="4000" t="s">
        <v>1529</v>
      </c>
      <c r="Z52" s="4000" t="s">
        <v>1529</v>
      </c>
      <c r="AA52" s="4000" t="s">
        <v>1529</v>
      </c>
      <c r="AB52" s="4000" t="s">
        <v>1529</v>
      </c>
      <c r="AC52" s="4000" t="s">
        <v>1529</v>
      </c>
      <c r="AD52" s="4000" t="s">
        <v>1529</v>
      </c>
      <c r="AE52" s="4138" t="s">
        <v>1529</v>
      </c>
      <c r="AF52" s="2502"/>
    </row>
    <row r="53" spans="2:32" s="2801" customFormat="1" x14ac:dyDescent="0.2">
      <c r="B53" s="4125" t="s">
        <v>6393</v>
      </c>
      <c r="C53" s="4126"/>
      <c r="D53" s="4000" t="s">
        <v>1529</v>
      </c>
      <c r="E53" s="4000" t="s">
        <v>1529</v>
      </c>
      <c r="F53" s="4000" t="s">
        <v>1529</v>
      </c>
      <c r="G53" s="4000" t="s">
        <v>1529</v>
      </c>
      <c r="H53" s="4000" t="s">
        <v>1529</v>
      </c>
      <c r="I53" s="4000" t="s">
        <v>1529</v>
      </c>
      <c r="J53" s="4000" t="s">
        <v>1529</v>
      </c>
      <c r="K53" s="4000" t="s">
        <v>1529</v>
      </c>
      <c r="L53" s="4000" t="s">
        <v>1529</v>
      </c>
      <c r="M53" s="4000" t="s">
        <v>1529</v>
      </c>
      <c r="N53" s="4000" t="s">
        <v>1529</v>
      </c>
      <c r="O53" s="4000" t="s">
        <v>1529</v>
      </c>
      <c r="P53" s="4000" t="s">
        <v>1529</v>
      </c>
      <c r="Q53" s="4000" t="s">
        <v>1529</v>
      </c>
      <c r="R53" s="4000" t="s">
        <v>1529</v>
      </c>
      <c r="S53" s="4000" t="s">
        <v>1529</v>
      </c>
      <c r="T53" s="4000" t="s">
        <v>1529</v>
      </c>
      <c r="U53" s="4000" t="s">
        <v>1529</v>
      </c>
      <c r="V53" s="4000" t="s">
        <v>1529</v>
      </c>
      <c r="W53" s="4000" t="s">
        <v>1529</v>
      </c>
      <c r="X53" s="4000" t="s">
        <v>1529</v>
      </c>
      <c r="Y53" s="4000" t="s">
        <v>1529</v>
      </c>
      <c r="Z53" s="4000" t="s">
        <v>1529</v>
      </c>
      <c r="AA53" s="4000" t="s">
        <v>1529</v>
      </c>
      <c r="AB53" s="4000" t="s">
        <v>1529</v>
      </c>
      <c r="AC53" s="4000" t="s">
        <v>1529</v>
      </c>
      <c r="AD53" s="4000" t="s">
        <v>1529</v>
      </c>
      <c r="AE53" s="4138" t="s">
        <v>1529</v>
      </c>
      <c r="AF53" s="2502"/>
    </row>
    <row r="54" spans="2:32" s="2801" customFormat="1" x14ac:dyDescent="0.2">
      <c r="B54" s="4125" t="s">
        <v>6395</v>
      </c>
      <c r="C54" s="4126"/>
      <c r="D54" s="4000" t="s">
        <v>1529</v>
      </c>
      <c r="E54" s="4000" t="s">
        <v>1529</v>
      </c>
      <c r="F54" s="4000" t="s">
        <v>1529</v>
      </c>
      <c r="G54" s="4000" t="s">
        <v>1529</v>
      </c>
      <c r="H54" s="4000" t="s">
        <v>1529</v>
      </c>
      <c r="I54" s="4000" t="s">
        <v>1529</v>
      </c>
      <c r="J54" s="4000" t="s">
        <v>1529</v>
      </c>
      <c r="K54" s="4000" t="s">
        <v>1529</v>
      </c>
      <c r="L54" s="4000" t="s">
        <v>1529</v>
      </c>
      <c r="M54" s="4000" t="s">
        <v>1529</v>
      </c>
      <c r="N54" s="4000" t="s">
        <v>1529</v>
      </c>
      <c r="O54" s="4000" t="s">
        <v>1529</v>
      </c>
      <c r="P54" s="4000" t="s">
        <v>1529</v>
      </c>
      <c r="Q54" s="4000" t="s">
        <v>1529</v>
      </c>
      <c r="R54" s="4000" t="s">
        <v>1529</v>
      </c>
      <c r="S54" s="4000" t="s">
        <v>1529</v>
      </c>
      <c r="T54" s="4000" t="s">
        <v>1529</v>
      </c>
      <c r="U54" s="4000" t="s">
        <v>1529</v>
      </c>
      <c r="V54" s="4000" t="s">
        <v>1529</v>
      </c>
      <c r="W54" s="4000" t="s">
        <v>1529</v>
      </c>
      <c r="X54" s="4000" t="s">
        <v>1529</v>
      </c>
      <c r="Y54" s="4000" t="s">
        <v>1529</v>
      </c>
      <c r="Z54" s="4000" t="s">
        <v>1529</v>
      </c>
      <c r="AA54" s="4000" t="s">
        <v>1529</v>
      </c>
      <c r="AB54" s="4000" t="s">
        <v>1529</v>
      </c>
      <c r="AC54" s="4000" t="s">
        <v>1529</v>
      </c>
      <c r="AD54" s="4000" t="s">
        <v>1529</v>
      </c>
      <c r="AE54" s="4138" t="s">
        <v>1529</v>
      </c>
      <c r="AF54" s="2502"/>
    </row>
    <row r="55" spans="2:32" s="2801" customFormat="1" x14ac:dyDescent="0.2">
      <c r="B55" s="4125" t="s">
        <v>6397</v>
      </c>
      <c r="C55" s="4126"/>
      <c r="D55" s="4000" t="s">
        <v>1529</v>
      </c>
      <c r="E55" s="4000" t="s">
        <v>1529</v>
      </c>
      <c r="F55" s="4000" t="s">
        <v>1529</v>
      </c>
      <c r="G55" s="4000" t="s">
        <v>1529</v>
      </c>
      <c r="H55" s="4000" t="s">
        <v>1529</v>
      </c>
      <c r="I55" s="4000" t="s">
        <v>1529</v>
      </c>
      <c r="J55" s="4000" t="s">
        <v>1529</v>
      </c>
      <c r="K55" s="4000" t="s">
        <v>1529</v>
      </c>
      <c r="L55" s="4000" t="s">
        <v>1529</v>
      </c>
      <c r="M55" s="4000" t="s">
        <v>1529</v>
      </c>
      <c r="N55" s="4000" t="s">
        <v>1529</v>
      </c>
      <c r="O55" s="4000" t="s">
        <v>1529</v>
      </c>
      <c r="P55" s="4000" t="s">
        <v>1529</v>
      </c>
      <c r="Q55" s="4000" t="s">
        <v>1529</v>
      </c>
      <c r="R55" s="4000" t="s">
        <v>1529</v>
      </c>
      <c r="S55" s="4000" t="s">
        <v>1529</v>
      </c>
      <c r="T55" s="4000" t="s">
        <v>1529</v>
      </c>
      <c r="U55" s="4000" t="s">
        <v>1529</v>
      </c>
      <c r="V55" s="4000" t="s">
        <v>1529</v>
      </c>
      <c r="W55" s="4000" t="s">
        <v>1529</v>
      </c>
      <c r="X55" s="4000" t="s">
        <v>1529</v>
      </c>
      <c r="Y55" s="4000" t="s">
        <v>1529</v>
      </c>
      <c r="Z55" s="4000" t="s">
        <v>1529</v>
      </c>
      <c r="AA55" s="4000" t="s">
        <v>1529</v>
      </c>
      <c r="AB55" s="4000" t="s">
        <v>1529</v>
      </c>
      <c r="AC55" s="4000" t="s">
        <v>1529</v>
      </c>
      <c r="AD55" s="4000" t="s">
        <v>1529</v>
      </c>
      <c r="AE55" s="4138" t="s">
        <v>1529</v>
      </c>
      <c r="AF55" s="2502"/>
    </row>
    <row r="56" spans="2:32" s="2801" customFormat="1" x14ac:dyDescent="0.2">
      <c r="B56" s="4125" t="s">
        <v>6399</v>
      </c>
      <c r="C56" s="4126"/>
      <c r="D56" s="4000" t="s">
        <v>1529</v>
      </c>
      <c r="E56" s="4000" t="s">
        <v>1529</v>
      </c>
      <c r="F56" s="4000" t="s">
        <v>1529</v>
      </c>
      <c r="G56" s="4000" t="s">
        <v>1529</v>
      </c>
      <c r="H56" s="4000" t="s">
        <v>1529</v>
      </c>
      <c r="I56" s="4000" t="s">
        <v>1529</v>
      </c>
      <c r="J56" s="4000" t="s">
        <v>1529</v>
      </c>
      <c r="K56" s="4000" t="s">
        <v>1529</v>
      </c>
      <c r="L56" s="4000" t="s">
        <v>1529</v>
      </c>
      <c r="M56" s="4000" t="s">
        <v>1529</v>
      </c>
      <c r="N56" s="4000" t="s">
        <v>1529</v>
      </c>
      <c r="O56" s="4000" t="s">
        <v>1529</v>
      </c>
      <c r="P56" s="4000" t="s">
        <v>1529</v>
      </c>
      <c r="Q56" s="4000" t="s">
        <v>1529</v>
      </c>
      <c r="R56" s="4000" t="s">
        <v>1529</v>
      </c>
      <c r="S56" s="4000" t="s">
        <v>1529</v>
      </c>
      <c r="T56" s="4000" t="s">
        <v>1529</v>
      </c>
      <c r="U56" s="4000" t="s">
        <v>1529</v>
      </c>
      <c r="V56" s="4000" t="s">
        <v>1529</v>
      </c>
      <c r="W56" s="4000" t="s">
        <v>1529</v>
      </c>
      <c r="X56" s="4000" t="s">
        <v>1529</v>
      </c>
      <c r="Y56" s="4000" t="s">
        <v>1529</v>
      </c>
      <c r="Z56" s="4000" t="s">
        <v>1529</v>
      </c>
      <c r="AA56" s="4000" t="s">
        <v>1529</v>
      </c>
      <c r="AB56" s="4000" t="s">
        <v>1529</v>
      </c>
      <c r="AC56" s="4000" t="s">
        <v>1529</v>
      </c>
      <c r="AD56" s="4000" t="s">
        <v>1529</v>
      </c>
      <c r="AE56" s="4138" t="s">
        <v>1529</v>
      </c>
      <c r="AF56" s="2502"/>
    </row>
    <row r="57" spans="2:32" s="2801" customFormat="1" x14ac:dyDescent="0.2">
      <c r="B57" s="4125" t="s">
        <v>6401</v>
      </c>
      <c r="C57" s="4126"/>
      <c r="D57" s="4000" t="s">
        <v>1529</v>
      </c>
      <c r="E57" s="4000" t="s">
        <v>1529</v>
      </c>
      <c r="F57" s="4000" t="s">
        <v>1529</v>
      </c>
      <c r="G57" s="4000" t="s">
        <v>1529</v>
      </c>
      <c r="H57" s="4000" t="s">
        <v>1529</v>
      </c>
      <c r="I57" s="4000" t="s">
        <v>1529</v>
      </c>
      <c r="J57" s="4000" t="s">
        <v>1529</v>
      </c>
      <c r="K57" s="4000" t="s">
        <v>1529</v>
      </c>
      <c r="L57" s="4000" t="s">
        <v>1529</v>
      </c>
      <c r="M57" s="4000" t="s">
        <v>1529</v>
      </c>
      <c r="N57" s="4000" t="s">
        <v>1529</v>
      </c>
      <c r="O57" s="4000" t="s">
        <v>1529</v>
      </c>
      <c r="P57" s="4000" t="s">
        <v>1529</v>
      </c>
      <c r="Q57" s="4000" t="s">
        <v>1529</v>
      </c>
      <c r="R57" s="4000" t="s">
        <v>1529</v>
      </c>
      <c r="S57" s="4000" t="s">
        <v>1529</v>
      </c>
      <c r="T57" s="4000" t="s">
        <v>1529</v>
      </c>
      <c r="U57" s="4000" t="s">
        <v>1529</v>
      </c>
      <c r="V57" s="4000" t="s">
        <v>1529</v>
      </c>
      <c r="W57" s="4000" t="s">
        <v>1529</v>
      </c>
      <c r="X57" s="4000" t="s">
        <v>1529</v>
      </c>
      <c r="Y57" s="4000" t="s">
        <v>1529</v>
      </c>
      <c r="Z57" s="4000" t="s">
        <v>1529</v>
      </c>
      <c r="AA57" s="4000" t="s">
        <v>1529</v>
      </c>
      <c r="AB57" s="4000" t="s">
        <v>1529</v>
      </c>
      <c r="AC57" s="4000" t="s">
        <v>1529</v>
      </c>
      <c r="AD57" s="4000" t="s">
        <v>1529</v>
      </c>
      <c r="AE57" s="4138" t="s">
        <v>1529</v>
      </c>
      <c r="AF57" s="2502"/>
    </row>
    <row r="58" spans="2:32" s="2801" customFormat="1" x14ac:dyDescent="0.2">
      <c r="B58" s="4125" t="s">
        <v>6403</v>
      </c>
      <c r="C58" s="4126"/>
      <c r="D58" s="4000" t="s">
        <v>1529</v>
      </c>
      <c r="E58" s="4000" t="s">
        <v>1529</v>
      </c>
      <c r="F58" s="4000" t="s">
        <v>1529</v>
      </c>
      <c r="G58" s="4000" t="s">
        <v>1529</v>
      </c>
      <c r="H58" s="4000" t="s">
        <v>1529</v>
      </c>
      <c r="I58" s="4000" t="s">
        <v>1529</v>
      </c>
      <c r="J58" s="4000" t="s">
        <v>1529</v>
      </c>
      <c r="K58" s="4000" t="s">
        <v>1529</v>
      </c>
      <c r="L58" s="4000" t="s">
        <v>1529</v>
      </c>
      <c r="M58" s="4000" t="s">
        <v>1529</v>
      </c>
      <c r="N58" s="4000" t="s">
        <v>1529</v>
      </c>
      <c r="O58" s="4000" t="s">
        <v>1529</v>
      </c>
      <c r="P58" s="4000" t="s">
        <v>1529</v>
      </c>
      <c r="Q58" s="4000" t="s">
        <v>1529</v>
      </c>
      <c r="R58" s="4000" t="s">
        <v>1529</v>
      </c>
      <c r="S58" s="4000" t="s">
        <v>1529</v>
      </c>
      <c r="T58" s="4000" t="s">
        <v>1529</v>
      </c>
      <c r="U58" s="4000" t="s">
        <v>1529</v>
      </c>
      <c r="V58" s="4000" t="s">
        <v>1529</v>
      </c>
      <c r="W58" s="4000" t="s">
        <v>1529</v>
      </c>
      <c r="X58" s="4000" t="s">
        <v>1529</v>
      </c>
      <c r="Y58" s="4000" t="s">
        <v>1529</v>
      </c>
      <c r="Z58" s="4000" t="s">
        <v>1529</v>
      </c>
      <c r="AA58" s="4000" t="s">
        <v>1529</v>
      </c>
      <c r="AB58" s="4000" t="s">
        <v>1529</v>
      </c>
      <c r="AC58" s="4000" t="s">
        <v>1529</v>
      </c>
      <c r="AD58" s="4000" t="s">
        <v>1529</v>
      </c>
      <c r="AE58" s="4138" t="s">
        <v>1529</v>
      </c>
      <c r="AF58" s="2502"/>
    </row>
    <row r="59" spans="2:32" s="2801" customFormat="1" x14ac:dyDescent="0.2">
      <c r="B59" s="4125" t="s">
        <v>6405</v>
      </c>
      <c r="C59" s="4126"/>
      <c r="D59" s="4000" t="s">
        <v>1529</v>
      </c>
      <c r="E59" s="4000" t="s">
        <v>1529</v>
      </c>
      <c r="F59" s="4000" t="s">
        <v>1529</v>
      </c>
      <c r="G59" s="4000" t="s">
        <v>1529</v>
      </c>
      <c r="H59" s="4000" t="s">
        <v>1529</v>
      </c>
      <c r="I59" s="4000" t="s">
        <v>1529</v>
      </c>
      <c r="J59" s="4000" t="s">
        <v>1529</v>
      </c>
      <c r="K59" s="4000" t="s">
        <v>1529</v>
      </c>
      <c r="L59" s="4000" t="s">
        <v>1529</v>
      </c>
      <c r="M59" s="4000" t="s">
        <v>1529</v>
      </c>
      <c r="N59" s="4000" t="s">
        <v>1529</v>
      </c>
      <c r="O59" s="4000" t="s">
        <v>1529</v>
      </c>
      <c r="P59" s="4000" t="s">
        <v>1529</v>
      </c>
      <c r="Q59" s="4000" t="s">
        <v>1529</v>
      </c>
      <c r="R59" s="4000" t="s">
        <v>1529</v>
      </c>
      <c r="S59" s="4000" t="s">
        <v>1529</v>
      </c>
      <c r="T59" s="4000" t="s">
        <v>1529</v>
      </c>
      <c r="U59" s="4000" t="s">
        <v>1529</v>
      </c>
      <c r="V59" s="4000" t="s">
        <v>1529</v>
      </c>
      <c r="W59" s="4000" t="s">
        <v>1529</v>
      </c>
      <c r="X59" s="4000" t="s">
        <v>1529</v>
      </c>
      <c r="Y59" s="4000" t="s">
        <v>1529</v>
      </c>
      <c r="Z59" s="4000" t="s">
        <v>1529</v>
      </c>
      <c r="AA59" s="4000" t="s">
        <v>1529</v>
      </c>
      <c r="AB59" s="4000" t="s">
        <v>1529</v>
      </c>
      <c r="AC59" s="4000" t="s">
        <v>1529</v>
      </c>
      <c r="AD59" s="4000" t="s">
        <v>1529</v>
      </c>
      <c r="AE59" s="4138" t="s">
        <v>1529</v>
      </c>
      <c r="AF59" s="2502"/>
    </row>
    <row r="60" spans="2:32" s="2801" customFormat="1" x14ac:dyDescent="0.2">
      <c r="B60" s="4125" t="s">
        <v>6300</v>
      </c>
      <c r="C60" s="4126"/>
      <c r="D60" s="4000" t="s">
        <v>1529</v>
      </c>
      <c r="E60" s="4000" t="s">
        <v>1529</v>
      </c>
      <c r="F60" s="4000" t="s">
        <v>1529</v>
      </c>
      <c r="G60" s="4000" t="s">
        <v>1529</v>
      </c>
      <c r="H60" s="4000" t="s">
        <v>1529</v>
      </c>
      <c r="I60" s="4000" t="s">
        <v>1529</v>
      </c>
      <c r="J60" s="4000" t="s">
        <v>1529</v>
      </c>
      <c r="K60" s="4000" t="s">
        <v>1529</v>
      </c>
      <c r="L60" s="4000" t="s">
        <v>1529</v>
      </c>
      <c r="M60" s="4000" t="s">
        <v>1529</v>
      </c>
      <c r="N60" s="4000" t="s">
        <v>1529</v>
      </c>
      <c r="O60" s="4000" t="s">
        <v>1529</v>
      </c>
      <c r="P60" s="4000" t="s">
        <v>1529</v>
      </c>
      <c r="Q60" s="4000" t="s">
        <v>1529</v>
      </c>
      <c r="R60" s="4000" t="s">
        <v>1529</v>
      </c>
      <c r="S60" s="4000" t="s">
        <v>1529</v>
      </c>
      <c r="T60" s="4000" t="s">
        <v>1529</v>
      </c>
      <c r="U60" s="4000" t="s">
        <v>1529</v>
      </c>
      <c r="V60" s="4000" t="s">
        <v>1529</v>
      </c>
      <c r="W60" s="4000" t="s">
        <v>1529</v>
      </c>
      <c r="X60" s="4000" t="s">
        <v>1529</v>
      </c>
      <c r="Y60" s="4000" t="s">
        <v>1529</v>
      </c>
      <c r="Z60" s="4000" t="s">
        <v>1529</v>
      </c>
      <c r="AA60" s="4000" t="s">
        <v>1529</v>
      </c>
      <c r="AB60" s="4000" t="s">
        <v>1529</v>
      </c>
      <c r="AC60" s="4000" t="s">
        <v>1529</v>
      </c>
      <c r="AD60" s="4000" t="s">
        <v>1529</v>
      </c>
      <c r="AE60" s="4138" t="s">
        <v>1529</v>
      </c>
      <c r="AF60" s="2502"/>
    </row>
    <row r="61" spans="2:32" s="2801" customFormat="1" x14ac:dyDescent="0.2">
      <c r="B61" s="4125" t="s">
        <v>6302</v>
      </c>
      <c r="C61" s="4126"/>
      <c r="D61" s="4000" t="s">
        <v>1529</v>
      </c>
      <c r="E61" s="4000" t="s">
        <v>1529</v>
      </c>
      <c r="F61" s="4000" t="s">
        <v>1529</v>
      </c>
      <c r="G61" s="4000" t="s">
        <v>1529</v>
      </c>
      <c r="H61" s="4000" t="s">
        <v>1529</v>
      </c>
      <c r="I61" s="4000" t="s">
        <v>1529</v>
      </c>
      <c r="J61" s="4000" t="s">
        <v>1529</v>
      </c>
      <c r="K61" s="4000" t="s">
        <v>1529</v>
      </c>
      <c r="L61" s="4000" t="s">
        <v>1529</v>
      </c>
      <c r="M61" s="4000" t="s">
        <v>1529</v>
      </c>
      <c r="N61" s="4000" t="s">
        <v>1529</v>
      </c>
      <c r="O61" s="4000" t="s">
        <v>1529</v>
      </c>
      <c r="P61" s="4000" t="s">
        <v>1529</v>
      </c>
      <c r="Q61" s="4000" t="s">
        <v>1529</v>
      </c>
      <c r="R61" s="4000" t="s">
        <v>1529</v>
      </c>
      <c r="S61" s="4000" t="s">
        <v>1529</v>
      </c>
      <c r="T61" s="4000" t="s">
        <v>1529</v>
      </c>
      <c r="U61" s="4000" t="s">
        <v>1529</v>
      </c>
      <c r="V61" s="4000" t="s">
        <v>1529</v>
      </c>
      <c r="W61" s="4000" t="s">
        <v>1529</v>
      </c>
      <c r="X61" s="4000" t="s">
        <v>1529</v>
      </c>
      <c r="Y61" s="4000" t="s">
        <v>1529</v>
      </c>
      <c r="Z61" s="4000" t="s">
        <v>1529</v>
      </c>
      <c r="AA61" s="4000" t="s">
        <v>1529</v>
      </c>
      <c r="AB61" s="4000" t="s">
        <v>1529</v>
      </c>
      <c r="AC61" s="4000" t="s">
        <v>1529</v>
      </c>
      <c r="AD61" s="4000" t="s">
        <v>1529</v>
      </c>
      <c r="AE61" s="4138" t="s">
        <v>1529</v>
      </c>
      <c r="AF61" s="2502"/>
    </row>
    <row r="62" spans="2:32" s="2801" customFormat="1" ht="13.5" thickBot="1" x14ac:dyDescent="0.25">
      <c r="B62" s="3975"/>
      <c r="C62" s="3976"/>
      <c r="D62" s="4024"/>
      <c r="E62" s="3062"/>
      <c r="F62" s="3062"/>
      <c r="G62" s="3062"/>
      <c r="H62" s="3062"/>
      <c r="I62" s="3062"/>
      <c r="J62" s="3062"/>
      <c r="K62" s="3062"/>
      <c r="L62" s="3062"/>
      <c r="M62" s="3062"/>
      <c r="N62" s="3062"/>
      <c r="O62" s="3062"/>
      <c r="P62" s="3062"/>
      <c r="Q62" s="3062"/>
      <c r="R62" s="3062"/>
      <c r="S62" s="3061"/>
      <c r="T62" s="3062"/>
      <c r="U62" s="3062"/>
      <c r="V62" s="3062"/>
      <c r="W62" s="3062"/>
      <c r="X62" s="2688"/>
      <c r="Y62" s="2688"/>
      <c r="Z62" s="3062"/>
      <c r="AA62" s="3062"/>
      <c r="AB62" s="3062"/>
      <c r="AC62" s="3062"/>
      <c r="AD62" s="3062"/>
      <c r="AE62" s="2978"/>
      <c r="AF62" s="2502"/>
    </row>
    <row r="63" spans="2:32" s="2801" customFormat="1" x14ac:dyDescent="0.2">
      <c r="B63" s="2564"/>
      <c r="C63" s="2496"/>
      <c r="D63" s="2496"/>
      <c r="E63" s="2496"/>
      <c r="F63" s="2496"/>
      <c r="G63" s="2497"/>
      <c r="H63" s="2497"/>
      <c r="I63" s="2497"/>
      <c r="J63" s="2497"/>
      <c r="K63" s="2496"/>
      <c r="L63" s="2497"/>
      <c r="M63" s="2497"/>
      <c r="N63" s="2497"/>
      <c r="O63" s="2497"/>
      <c r="P63" s="2497"/>
      <c r="Q63" s="2561"/>
      <c r="R63" s="2561"/>
      <c r="S63" s="2561"/>
      <c r="T63" s="2561"/>
      <c r="U63" s="2561"/>
      <c r="V63" s="2561"/>
      <c r="W63" s="2561"/>
      <c r="X63" s="2561"/>
      <c r="Y63" s="2561"/>
      <c r="Z63" s="2561"/>
      <c r="AA63" s="2561"/>
      <c r="AB63" s="2561"/>
      <c r="AC63" s="2561"/>
      <c r="AD63" s="2561"/>
      <c r="AE63" s="2561"/>
      <c r="AF63" s="2502"/>
    </row>
    <row r="64" spans="2:32" s="2801" customFormat="1" x14ac:dyDescent="0.2">
      <c r="B64" s="4166" t="s">
        <v>4985</v>
      </c>
      <c r="C64" s="4167"/>
      <c r="D64" s="4168" t="s">
        <v>7213</v>
      </c>
      <c r="E64" s="4168"/>
      <c r="F64" s="4168"/>
      <c r="G64" s="4168"/>
      <c r="H64" s="4168"/>
      <c r="I64" s="2562"/>
      <c r="J64" s="2562"/>
      <c r="K64" s="2562"/>
      <c r="L64" s="2562"/>
      <c r="M64" s="2562"/>
      <c r="N64" s="2562"/>
      <c r="O64" s="2562"/>
      <c r="P64" s="2562"/>
      <c r="Q64" s="2561"/>
      <c r="R64" s="2561"/>
      <c r="S64" s="2561"/>
      <c r="T64" s="2561"/>
      <c r="U64" s="2561"/>
      <c r="V64" s="2561"/>
      <c r="W64" s="2561"/>
      <c r="X64" s="2561"/>
      <c r="Y64" s="2561"/>
      <c r="Z64" s="2561"/>
      <c r="AA64" s="2561"/>
      <c r="AB64" s="2561"/>
      <c r="AC64" s="2561"/>
      <c r="AD64" s="2561"/>
      <c r="AE64" s="2561"/>
      <c r="AF64" s="2502"/>
    </row>
    <row r="65" spans="2:32" s="2801" customFormat="1" x14ac:dyDescent="0.2">
      <c r="B65" s="4166" t="s">
        <v>4986</v>
      </c>
      <c r="C65" s="4167"/>
      <c r="D65" s="4168" t="s">
        <v>7213</v>
      </c>
      <c r="E65" s="4168"/>
      <c r="F65" s="4168"/>
      <c r="G65" s="4168"/>
      <c r="H65" s="4168"/>
      <c r="I65" s="2562"/>
      <c r="J65" s="2562"/>
      <c r="K65" s="2562"/>
      <c r="L65" s="2562"/>
      <c r="M65" s="2562"/>
      <c r="N65" s="2562"/>
      <c r="O65" s="2562"/>
      <c r="P65" s="2562"/>
      <c r="Q65" s="2561"/>
      <c r="R65" s="2561"/>
      <c r="S65" s="2561"/>
      <c r="T65" s="2561"/>
      <c r="U65" s="2561"/>
      <c r="V65" s="2561"/>
      <c r="W65" s="2561"/>
      <c r="X65" s="2561"/>
      <c r="Y65" s="2561"/>
      <c r="Z65" s="2561"/>
      <c r="AA65" s="2561"/>
      <c r="AB65" s="2561"/>
      <c r="AC65" s="2561"/>
      <c r="AD65" s="2561"/>
      <c r="AE65" s="2561"/>
      <c r="AF65" s="2502"/>
    </row>
    <row r="66" spans="2:32" s="2801" customFormat="1" ht="13.5" thickBot="1" x14ac:dyDescent="0.25">
      <c r="B66" s="3806"/>
      <c r="C66" s="3807"/>
      <c r="D66" s="3807"/>
      <c r="E66" s="3807"/>
      <c r="F66" s="3807"/>
      <c r="G66" s="2565"/>
      <c r="H66" s="2565"/>
      <c r="I66" s="2565"/>
      <c r="J66" s="2565"/>
      <c r="K66" s="2565"/>
      <c r="L66" s="2565"/>
      <c r="M66" s="2565"/>
      <c r="N66" s="2565"/>
      <c r="O66" s="2565"/>
      <c r="P66" s="2565"/>
      <c r="Q66" s="2565"/>
      <c r="R66" s="2565"/>
      <c r="S66" s="2565"/>
      <c r="T66" s="2565"/>
      <c r="U66" s="2565"/>
      <c r="V66" s="2565"/>
      <c r="W66" s="2565"/>
      <c r="X66" s="2565"/>
      <c r="Y66" s="2565"/>
      <c r="Z66" s="2565"/>
      <c r="AA66" s="2565"/>
      <c r="AB66" s="2565"/>
      <c r="AC66" s="2565"/>
      <c r="AD66" s="2565"/>
      <c r="AE66" s="2565"/>
      <c r="AF66" s="2507"/>
    </row>
    <row r="67" spans="2:32" s="2801" customFormat="1" ht="13.5" thickBot="1" x14ac:dyDescent="0.25"/>
    <row r="68" spans="2:32" s="2801" customFormat="1" ht="20.25" x14ac:dyDescent="0.2">
      <c r="B68" s="4169" t="s">
        <v>5058</v>
      </c>
      <c r="C68" s="4170"/>
      <c r="D68" s="4170"/>
      <c r="E68" s="4170"/>
      <c r="F68" s="4170"/>
      <c r="G68" s="4170"/>
      <c r="H68" s="4170"/>
      <c r="I68" s="4170"/>
      <c r="J68" s="4170"/>
      <c r="K68" s="4170"/>
      <c r="L68" s="4170"/>
      <c r="M68" s="4170"/>
      <c r="N68" s="4170"/>
      <c r="O68" s="4170"/>
      <c r="P68" s="4170"/>
      <c r="Q68" s="4170"/>
      <c r="R68" s="4170"/>
      <c r="S68" s="4170"/>
      <c r="T68" s="4170"/>
      <c r="U68" s="4170"/>
      <c r="V68" s="4170"/>
      <c r="W68" s="4170"/>
      <c r="X68" s="4170"/>
      <c r="Y68" s="4170"/>
      <c r="Z68" s="4170"/>
      <c r="AA68" s="4170"/>
      <c r="AB68" s="4170"/>
      <c r="AC68" s="4170"/>
      <c r="AD68" s="4170"/>
      <c r="AE68" s="4170"/>
      <c r="AF68" s="4171"/>
    </row>
    <row r="69" spans="2:32" s="2801" customFormat="1" x14ac:dyDescent="0.2">
      <c r="B69" s="3804"/>
      <c r="C69" s="3805"/>
      <c r="D69" s="3805"/>
      <c r="E69" s="3805"/>
      <c r="F69" s="3805"/>
      <c r="G69" s="2501"/>
      <c r="H69" s="2501"/>
      <c r="I69" s="2501"/>
      <c r="J69" s="2501"/>
      <c r="K69" s="2501"/>
      <c r="L69" s="2501"/>
      <c r="M69" s="2501"/>
      <c r="N69" s="2501"/>
      <c r="O69" s="2501"/>
      <c r="P69" s="2501"/>
      <c r="Q69" s="2501"/>
      <c r="R69" s="2501"/>
      <c r="S69" s="2501"/>
      <c r="T69" s="2501"/>
      <c r="U69" s="2501"/>
      <c r="V69" s="2501"/>
      <c r="W69" s="2501"/>
      <c r="X69" s="2501"/>
      <c r="Y69" s="2501"/>
      <c r="Z69" s="2501"/>
      <c r="AA69" s="2501"/>
      <c r="AB69" s="2501"/>
      <c r="AC69" s="2501"/>
      <c r="AD69" s="2501"/>
      <c r="AE69" s="2501"/>
      <c r="AF69" s="2502"/>
    </row>
    <row r="70" spans="2:32" s="2801" customFormat="1" x14ac:dyDescent="0.2">
      <c r="B70" s="2563" t="s">
        <v>5078</v>
      </c>
      <c r="C70" s="3805"/>
      <c r="D70" s="4172" t="s">
        <v>7376</v>
      </c>
      <c r="E70" s="4172"/>
      <c r="F70" s="4172"/>
      <c r="G70" s="2501"/>
      <c r="H70" s="2501"/>
      <c r="I70" s="2501"/>
      <c r="J70" s="2501"/>
      <c r="K70" s="2501"/>
      <c r="L70" s="2501"/>
      <c r="M70" s="2501"/>
      <c r="N70" s="2501"/>
      <c r="O70" s="2501"/>
      <c r="P70" s="2501"/>
      <c r="Q70" s="2501"/>
      <c r="R70" s="2501"/>
      <c r="S70" s="2501"/>
      <c r="T70" s="2501"/>
      <c r="U70" s="2501"/>
      <c r="V70" s="2501"/>
      <c r="W70" s="2501"/>
      <c r="X70" s="2501"/>
      <c r="Y70" s="2501"/>
      <c r="Z70" s="2501"/>
      <c r="AA70" s="2501"/>
      <c r="AB70" s="2501"/>
      <c r="AC70" s="2501"/>
      <c r="AD70" s="2501"/>
      <c r="AE70" s="2501"/>
      <c r="AF70" s="2502"/>
    </row>
    <row r="71" spans="2:32" s="2801" customFormat="1" x14ac:dyDescent="0.2">
      <c r="B71" s="4173" t="s">
        <v>5061</v>
      </c>
      <c r="C71" s="4174"/>
      <c r="D71" s="4204">
        <v>41898</v>
      </c>
      <c r="E71" s="4204"/>
      <c r="F71" s="4204"/>
      <c r="G71" s="2501"/>
      <c r="H71" s="2501"/>
      <c r="I71" s="2501"/>
      <c r="J71" s="2501"/>
      <c r="K71" s="2501"/>
      <c r="L71" s="2501"/>
      <c r="M71" s="2501"/>
      <c r="N71" s="2501"/>
      <c r="O71" s="2501"/>
      <c r="P71" s="2501"/>
      <c r="Q71" s="2501"/>
      <c r="R71" s="2501"/>
      <c r="S71" s="2501"/>
      <c r="T71" s="2501"/>
      <c r="U71" s="2501"/>
      <c r="V71" s="2501"/>
      <c r="W71" s="2501"/>
      <c r="X71" s="2501"/>
      <c r="Y71" s="2501"/>
      <c r="Z71" s="2501"/>
      <c r="AA71" s="2501"/>
      <c r="AB71" s="2501"/>
      <c r="AC71" s="2501"/>
      <c r="AD71" s="2501"/>
      <c r="AE71" s="2501"/>
      <c r="AF71" s="2502"/>
    </row>
    <row r="72" spans="2:32" s="2801" customFormat="1" x14ac:dyDescent="0.2">
      <c r="B72" s="4176" t="s">
        <v>5059</v>
      </c>
      <c r="C72" s="4177"/>
      <c r="D72" s="4205">
        <v>41928</v>
      </c>
      <c r="E72" s="4205"/>
      <c r="F72" s="4205"/>
      <c r="G72" s="2501"/>
      <c r="H72" s="2501"/>
      <c r="I72" s="2501"/>
      <c r="J72" s="2501"/>
      <c r="K72" s="2501"/>
      <c r="L72" s="2501"/>
      <c r="M72" s="2501"/>
      <c r="N72" s="2501"/>
      <c r="O72" s="2501"/>
      <c r="P72" s="2501"/>
      <c r="Q72" s="2501"/>
      <c r="R72" s="2501"/>
      <c r="S72" s="2501"/>
      <c r="T72" s="2501"/>
      <c r="U72" s="2501"/>
      <c r="V72" s="2501"/>
      <c r="W72" s="2501"/>
      <c r="X72" s="2501"/>
      <c r="Y72" s="2501"/>
      <c r="Z72" s="2501"/>
      <c r="AA72" s="2501"/>
      <c r="AB72" s="2501"/>
      <c r="AC72" s="2501"/>
      <c r="AD72" s="2501"/>
      <c r="AE72" s="2501"/>
      <c r="AF72" s="2502"/>
    </row>
    <row r="73" spans="2:32" s="2801" customFormat="1" ht="13.5" thickBot="1" x14ac:dyDescent="0.25">
      <c r="B73" s="3804"/>
      <c r="C73" s="3805"/>
      <c r="D73" s="3805"/>
      <c r="E73" s="3805"/>
      <c r="F73" s="3805"/>
      <c r="G73" s="2501"/>
      <c r="H73" s="2501"/>
      <c r="I73" s="2501"/>
      <c r="J73" s="2501"/>
      <c r="K73" s="2501"/>
      <c r="L73" s="2501"/>
      <c r="M73" s="2501"/>
      <c r="N73" s="2501"/>
      <c r="O73" s="2501"/>
      <c r="P73" s="2501"/>
      <c r="Q73" s="2501"/>
      <c r="R73" s="2501"/>
      <c r="S73" s="2501"/>
      <c r="T73" s="2501"/>
      <c r="U73" s="2501"/>
      <c r="V73" s="2501"/>
      <c r="W73" s="2501"/>
      <c r="X73" s="2501"/>
      <c r="Y73" s="2501"/>
      <c r="Z73" s="2501"/>
      <c r="AA73" s="2501"/>
      <c r="AB73" s="2501"/>
      <c r="AC73" s="2501"/>
      <c r="AD73" s="2501"/>
      <c r="AE73" s="2501"/>
      <c r="AF73" s="2502"/>
    </row>
    <row r="74" spans="2:32" s="2801" customFormat="1" ht="50.25" customHeight="1" thickBot="1" x14ac:dyDescent="0.25">
      <c r="B74" s="4179" t="s">
        <v>5060</v>
      </c>
      <c r="C74" s="4180"/>
      <c r="D74" s="4181" t="s">
        <v>7377</v>
      </c>
      <c r="E74" s="4182"/>
      <c r="F74" s="4182"/>
      <c r="G74" s="4182"/>
      <c r="H74" s="4182"/>
      <c r="I74" s="4182"/>
      <c r="J74" s="4182"/>
      <c r="K74" s="4182"/>
      <c r="L74" s="4182"/>
      <c r="M74" s="4182"/>
      <c r="N74" s="4182"/>
      <c r="O74" s="4182"/>
      <c r="P74" s="4182"/>
      <c r="Q74" s="4183"/>
      <c r="R74" s="2501"/>
      <c r="S74" s="2501"/>
      <c r="T74" s="2501"/>
      <c r="U74" s="2501"/>
      <c r="V74" s="2501"/>
      <c r="W74" s="2501"/>
      <c r="X74" s="2501"/>
      <c r="Y74" s="2501"/>
      <c r="Z74" s="2501"/>
      <c r="AA74" s="2501"/>
      <c r="AB74" s="2501"/>
      <c r="AC74" s="2501"/>
      <c r="AD74" s="2501"/>
      <c r="AE74" s="2501"/>
      <c r="AF74" s="2502"/>
    </row>
    <row r="75" spans="2:32" s="2801" customFormat="1" ht="13.5" thickBot="1" x14ac:dyDescent="0.25">
      <c r="B75" s="3804"/>
      <c r="C75" s="3805"/>
      <c r="D75" s="3805"/>
      <c r="E75" s="3805"/>
      <c r="F75" s="3805"/>
      <c r="G75" s="2501"/>
      <c r="H75" s="2501"/>
      <c r="I75" s="2501"/>
      <c r="J75" s="2501"/>
      <c r="K75" s="2501"/>
      <c r="L75" s="2501"/>
      <c r="M75" s="2501"/>
      <c r="N75" s="2501"/>
      <c r="O75" s="2501"/>
      <c r="P75" s="2501"/>
      <c r="Q75" s="2501"/>
      <c r="R75" s="2565"/>
      <c r="S75" s="2501"/>
      <c r="T75" s="2501"/>
      <c r="U75" s="2501"/>
      <c r="V75" s="2501"/>
      <c r="W75" s="2501"/>
      <c r="X75" s="2501"/>
      <c r="Y75" s="2501"/>
      <c r="Z75" s="2501"/>
      <c r="AA75" s="2501"/>
      <c r="AB75" s="2501"/>
      <c r="AC75" s="2501"/>
      <c r="AD75" s="2501"/>
      <c r="AE75" s="2501"/>
      <c r="AF75" s="2502"/>
    </row>
    <row r="76" spans="2:32" s="2801" customFormat="1" ht="13.5" thickBot="1" x14ac:dyDescent="0.25">
      <c r="B76" s="4184" t="s">
        <v>5062</v>
      </c>
      <c r="C76" s="4185"/>
      <c r="D76" s="4188" t="s">
        <v>5063</v>
      </c>
      <c r="E76" s="4190" t="s">
        <v>224</v>
      </c>
      <c r="F76" s="4191"/>
      <c r="G76" s="4191"/>
      <c r="H76" s="4191"/>
      <c r="I76" s="4191"/>
      <c r="J76" s="4191"/>
      <c r="K76" s="4191"/>
      <c r="L76" s="4191"/>
      <c r="M76" s="4191"/>
      <c r="N76" s="4191"/>
      <c r="O76" s="4191"/>
      <c r="P76" s="4192"/>
      <c r="Q76" s="4193" t="s">
        <v>340</v>
      </c>
      <c r="R76" s="4194"/>
      <c r="S76" s="4195"/>
      <c r="T76" s="4195"/>
      <c r="U76" s="4195"/>
      <c r="V76" s="4195"/>
      <c r="W76" s="4195"/>
      <c r="X76" s="4195"/>
      <c r="Y76" s="4196"/>
      <c r="Z76" s="4193" t="s">
        <v>225</v>
      </c>
      <c r="AA76" s="4195"/>
      <c r="AB76" s="4196"/>
      <c r="AC76" s="4197" t="s">
        <v>4982</v>
      </c>
      <c r="AD76" s="4198"/>
      <c r="AE76" s="4199"/>
      <c r="AF76" s="2502"/>
    </row>
    <row r="77" spans="2:32" s="2801" customFormat="1" ht="13.5" thickBot="1" x14ac:dyDescent="0.25">
      <c r="B77" s="4186"/>
      <c r="C77" s="4187"/>
      <c r="D77" s="4188"/>
      <c r="E77" s="4188" t="s">
        <v>5000</v>
      </c>
      <c r="F77" s="4188" t="s">
        <v>5001</v>
      </c>
      <c r="G77" s="4200" t="s">
        <v>5003</v>
      </c>
      <c r="H77" s="4200" t="s">
        <v>5064</v>
      </c>
      <c r="I77" s="4202" t="s">
        <v>5065</v>
      </c>
      <c r="J77" s="4202" t="s">
        <v>5066</v>
      </c>
      <c r="K77" s="4202" t="s">
        <v>5006</v>
      </c>
      <c r="L77" s="4202"/>
      <c r="M77" s="4202" t="s">
        <v>5067</v>
      </c>
      <c r="N77" s="4202" t="s">
        <v>5068</v>
      </c>
      <c r="O77" s="4202" t="s">
        <v>5069</v>
      </c>
      <c r="P77" s="4202" t="s">
        <v>5070</v>
      </c>
      <c r="Q77" s="4189" t="s">
        <v>5012</v>
      </c>
      <c r="R77" s="4189" t="s">
        <v>5013</v>
      </c>
      <c r="S77" s="4189" t="s">
        <v>5014</v>
      </c>
      <c r="T77" s="4189" t="s">
        <v>5071</v>
      </c>
      <c r="U77" s="4189" t="s">
        <v>5072</v>
      </c>
      <c r="V77" s="4189" t="s">
        <v>5017</v>
      </c>
      <c r="W77" s="4189" t="s">
        <v>5019</v>
      </c>
      <c r="X77" s="4200" t="s">
        <v>5073</v>
      </c>
      <c r="Y77" s="4200" t="s">
        <v>5074</v>
      </c>
      <c r="Z77" s="4189" t="s">
        <v>5075</v>
      </c>
      <c r="AA77" s="4189" t="s">
        <v>5076</v>
      </c>
      <c r="AB77" s="4189" t="s">
        <v>5077</v>
      </c>
      <c r="AC77" s="4189" t="s">
        <v>1150</v>
      </c>
      <c r="AD77" s="4189" t="s">
        <v>4983</v>
      </c>
      <c r="AE77" s="4189" t="s">
        <v>4984</v>
      </c>
      <c r="AF77" s="2502"/>
    </row>
    <row r="78" spans="2:32" s="2801" customFormat="1" ht="13.5" thickBot="1" x14ac:dyDescent="0.25">
      <c r="B78" s="4186"/>
      <c r="C78" s="4187"/>
      <c r="D78" s="4189"/>
      <c r="E78" s="4189"/>
      <c r="F78" s="4189"/>
      <c r="G78" s="4201"/>
      <c r="H78" s="4201"/>
      <c r="I78" s="4200"/>
      <c r="J78" s="4200"/>
      <c r="K78" s="3802" t="s">
        <v>5026</v>
      </c>
      <c r="L78" s="3803" t="s">
        <v>2793</v>
      </c>
      <c r="M78" s="4200"/>
      <c r="N78" s="4200"/>
      <c r="O78" s="4200"/>
      <c r="P78" s="4200"/>
      <c r="Q78" s="4203"/>
      <c r="R78" s="4203"/>
      <c r="S78" s="4203"/>
      <c r="T78" s="4203"/>
      <c r="U78" s="4203"/>
      <c r="V78" s="4203"/>
      <c r="W78" s="4203"/>
      <c r="X78" s="4201"/>
      <c r="Y78" s="4201"/>
      <c r="Z78" s="4203"/>
      <c r="AA78" s="4203"/>
      <c r="AB78" s="4203"/>
      <c r="AC78" s="4203"/>
      <c r="AD78" s="4203"/>
      <c r="AE78" s="4203"/>
      <c r="AF78" s="2502"/>
    </row>
    <row r="79" spans="2:32" s="2801" customFormat="1" ht="13.5" thickBot="1" x14ac:dyDescent="0.25">
      <c r="B79" s="4164" t="s">
        <v>7378</v>
      </c>
      <c r="C79" s="4165"/>
      <c r="D79" s="3073" t="s">
        <v>1529</v>
      </c>
      <c r="E79" s="3073" t="s">
        <v>1529</v>
      </c>
      <c r="F79" s="3073" t="s">
        <v>1529</v>
      </c>
      <c r="G79" s="3073" t="s">
        <v>1529</v>
      </c>
      <c r="H79" s="3073" t="s">
        <v>1529</v>
      </c>
      <c r="I79" s="3073" t="s">
        <v>1529</v>
      </c>
      <c r="J79" s="3073" t="s">
        <v>1529</v>
      </c>
      <c r="K79" s="3073" t="s">
        <v>1529</v>
      </c>
      <c r="L79" s="3073" t="s">
        <v>1529</v>
      </c>
      <c r="M79" s="3073" t="s">
        <v>1529</v>
      </c>
      <c r="N79" s="3073" t="s">
        <v>1529</v>
      </c>
      <c r="O79" s="3073" t="s">
        <v>1529</v>
      </c>
      <c r="P79" s="3073" t="s">
        <v>1529</v>
      </c>
      <c r="Q79" s="3073" t="s">
        <v>1529</v>
      </c>
      <c r="R79" s="3073" t="s">
        <v>1529</v>
      </c>
      <c r="S79" s="3073" t="s">
        <v>1529</v>
      </c>
      <c r="T79" s="3073" t="s">
        <v>1529</v>
      </c>
      <c r="U79" s="3073" t="s">
        <v>1529</v>
      </c>
      <c r="V79" s="3073" t="s">
        <v>1529</v>
      </c>
      <c r="W79" s="3073" t="s">
        <v>1529</v>
      </c>
      <c r="X79" s="3073" t="s">
        <v>1529</v>
      </c>
      <c r="Y79" s="3073" t="s">
        <v>1529</v>
      </c>
      <c r="Z79" s="3073">
        <v>300</v>
      </c>
      <c r="AA79" s="4136">
        <v>0</v>
      </c>
      <c r="AB79" s="4137">
        <v>0.4</v>
      </c>
      <c r="AC79" s="3073" t="s">
        <v>1529</v>
      </c>
      <c r="AD79" s="3073" t="s">
        <v>1529</v>
      </c>
      <c r="AE79" s="3073" t="s">
        <v>1529</v>
      </c>
      <c r="AF79" s="2502"/>
    </row>
    <row r="80" spans="2:32" s="2801" customFormat="1" x14ac:dyDescent="0.2">
      <c r="B80" s="2564"/>
      <c r="C80" s="2496"/>
      <c r="D80" s="2496"/>
      <c r="E80" s="2496"/>
      <c r="F80" s="2496"/>
      <c r="G80" s="2497"/>
      <c r="H80" s="2497"/>
      <c r="I80" s="2497"/>
      <c r="J80" s="2497"/>
      <c r="K80" s="2496"/>
      <c r="L80" s="2497"/>
      <c r="M80" s="2497"/>
      <c r="N80" s="2497"/>
      <c r="O80" s="2497"/>
      <c r="P80" s="2497"/>
      <c r="Q80" s="2561"/>
      <c r="R80" s="2561"/>
      <c r="S80" s="2561"/>
      <c r="T80" s="2561"/>
      <c r="U80" s="2561"/>
      <c r="V80" s="2561"/>
      <c r="W80" s="2561"/>
      <c r="X80" s="2561"/>
      <c r="Y80" s="2561"/>
      <c r="Z80" s="2561"/>
      <c r="AA80" s="2561"/>
      <c r="AB80" s="2561"/>
      <c r="AC80" s="2561"/>
      <c r="AD80" s="2561"/>
      <c r="AE80" s="2561"/>
      <c r="AF80" s="2502"/>
    </row>
    <row r="81" spans="2:32" s="2801" customFormat="1" x14ac:dyDescent="0.2">
      <c r="B81" s="4166" t="s">
        <v>4985</v>
      </c>
      <c r="C81" s="4167"/>
      <c r="D81" s="4168" t="s">
        <v>5079</v>
      </c>
      <c r="E81" s="4168"/>
      <c r="F81" s="4168"/>
      <c r="G81" s="4168"/>
      <c r="H81" s="4168"/>
      <c r="I81" s="2562"/>
      <c r="J81" s="2562"/>
      <c r="K81" s="2562"/>
      <c r="L81" s="2562"/>
      <c r="M81" s="2562"/>
      <c r="N81" s="2562"/>
      <c r="O81" s="2562"/>
      <c r="P81" s="2562"/>
      <c r="Q81" s="2561"/>
      <c r="R81" s="2561"/>
      <c r="S81" s="2561"/>
      <c r="T81" s="2561"/>
      <c r="U81" s="2561"/>
      <c r="V81" s="2561"/>
      <c r="W81" s="2561"/>
      <c r="X81" s="2561"/>
      <c r="Y81" s="2561"/>
      <c r="Z81" s="2561"/>
      <c r="AA81" s="2561"/>
      <c r="AB81" s="2561"/>
      <c r="AC81" s="2561"/>
      <c r="AD81" s="2561"/>
      <c r="AE81" s="2561"/>
      <c r="AF81" s="2502"/>
    </row>
    <row r="82" spans="2:32" s="2801" customFormat="1" x14ac:dyDescent="0.2">
      <c r="B82" s="4166" t="s">
        <v>4986</v>
      </c>
      <c r="C82" s="4167"/>
      <c r="D82" s="4168" t="s">
        <v>1512</v>
      </c>
      <c r="E82" s="4168"/>
      <c r="F82" s="4168"/>
      <c r="G82" s="4168"/>
      <c r="H82" s="4168"/>
      <c r="I82" s="2562"/>
      <c r="J82" s="2562"/>
      <c r="K82" s="2562"/>
      <c r="L82" s="2562"/>
      <c r="M82" s="2562"/>
      <c r="N82" s="2562"/>
      <c r="O82" s="2562"/>
      <c r="P82" s="2562"/>
      <c r="Q82" s="2561"/>
      <c r="R82" s="2561"/>
      <c r="S82" s="2561"/>
      <c r="T82" s="2561"/>
      <c r="U82" s="2561"/>
      <c r="V82" s="2561"/>
      <c r="W82" s="2561"/>
      <c r="X82" s="2561"/>
      <c r="Y82" s="2561"/>
      <c r="Z82" s="2561"/>
      <c r="AA82" s="2561"/>
      <c r="AB82" s="2561"/>
      <c r="AC82" s="2561"/>
      <c r="AD82" s="2561"/>
      <c r="AE82" s="2561"/>
      <c r="AF82" s="2502"/>
    </row>
    <row r="83" spans="2:32" s="2801" customFormat="1" ht="13.5" thickBot="1" x14ac:dyDescent="0.25">
      <c r="B83" s="3806"/>
      <c r="C83" s="3807"/>
      <c r="D83" s="3807"/>
      <c r="E83" s="3807"/>
      <c r="F83" s="3807"/>
      <c r="G83" s="2565"/>
      <c r="H83" s="2565"/>
      <c r="I83" s="2565"/>
      <c r="J83" s="2565"/>
      <c r="K83" s="2565"/>
      <c r="L83" s="2565"/>
      <c r="M83" s="2565"/>
      <c r="N83" s="2565"/>
      <c r="O83" s="2565"/>
      <c r="P83" s="2565"/>
      <c r="Q83" s="2565"/>
      <c r="R83" s="2565"/>
      <c r="S83" s="2565"/>
      <c r="T83" s="2565"/>
      <c r="U83" s="2565"/>
      <c r="V83" s="2565"/>
      <c r="W83" s="2565"/>
      <c r="X83" s="2565"/>
      <c r="Y83" s="2565"/>
      <c r="Z83" s="2565"/>
      <c r="AA83" s="2565"/>
      <c r="AB83" s="2565"/>
      <c r="AC83" s="2565"/>
      <c r="AD83" s="2565"/>
      <c r="AE83" s="2565"/>
      <c r="AF83" s="2507"/>
    </row>
    <row r="84" spans="2:32" s="2801" customFormat="1" ht="13.5" thickBot="1" x14ac:dyDescent="0.25"/>
    <row r="85" spans="2:32" s="2801" customFormat="1" ht="20.25" x14ac:dyDescent="0.2">
      <c r="B85" s="4169" t="s">
        <v>5058</v>
      </c>
      <c r="C85" s="4170"/>
      <c r="D85" s="4170"/>
      <c r="E85" s="4170"/>
      <c r="F85" s="4170"/>
      <c r="G85" s="4170"/>
      <c r="H85" s="4170"/>
      <c r="I85" s="4170"/>
      <c r="J85" s="4170"/>
      <c r="K85" s="4170"/>
      <c r="L85" s="4170"/>
      <c r="M85" s="4170"/>
      <c r="N85" s="4170"/>
      <c r="O85" s="4170"/>
      <c r="P85" s="4170"/>
      <c r="Q85" s="4170"/>
      <c r="R85" s="4170"/>
      <c r="S85" s="4170"/>
      <c r="T85" s="4170"/>
      <c r="U85" s="4170"/>
      <c r="V85" s="4170"/>
      <c r="W85" s="4170"/>
      <c r="X85" s="4170"/>
      <c r="Y85" s="4170"/>
      <c r="Z85" s="4170"/>
      <c r="AA85" s="4170"/>
      <c r="AB85" s="4170"/>
      <c r="AC85" s="4170"/>
      <c r="AD85" s="4170"/>
      <c r="AE85" s="4170"/>
      <c r="AF85" s="4171"/>
    </row>
    <row r="86" spans="2:32" s="2801" customFormat="1" x14ac:dyDescent="0.2">
      <c r="B86" s="3804"/>
      <c r="C86" s="3805"/>
      <c r="D86" s="3805"/>
      <c r="E86" s="3805"/>
      <c r="F86" s="3805"/>
      <c r="G86" s="2501"/>
      <c r="H86" s="2501"/>
      <c r="I86" s="2501"/>
      <c r="J86" s="2501"/>
      <c r="K86" s="2501"/>
      <c r="L86" s="2501"/>
      <c r="M86" s="2501"/>
      <c r="N86" s="2501"/>
      <c r="O86" s="2501"/>
      <c r="P86" s="2501"/>
      <c r="Q86" s="2501"/>
      <c r="R86" s="2501"/>
      <c r="S86" s="2501"/>
      <c r="T86" s="2501"/>
      <c r="U86" s="2501"/>
      <c r="V86" s="2501"/>
      <c r="W86" s="2501"/>
      <c r="X86" s="2501"/>
      <c r="Y86" s="2501"/>
      <c r="Z86" s="2501"/>
      <c r="AA86" s="2501"/>
      <c r="AB86" s="2501"/>
      <c r="AC86" s="2501"/>
      <c r="AD86" s="2501"/>
      <c r="AE86" s="2501"/>
      <c r="AF86" s="2502"/>
    </row>
    <row r="87" spans="2:32" s="2801" customFormat="1" x14ac:dyDescent="0.2">
      <c r="B87" s="2563" t="s">
        <v>5078</v>
      </c>
      <c r="C87" s="3805"/>
      <c r="D87" s="4172" t="s">
        <v>7373</v>
      </c>
      <c r="E87" s="4172"/>
      <c r="F87" s="4172"/>
      <c r="G87" s="2501"/>
      <c r="H87" s="2501"/>
      <c r="I87" s="2501"/>
      <c r="J87" s="2501"/>
      <c r="K87" s="2501"/>
      <c r="L87" s="2501"/>
      <c r="M87" s="2501"/>
      <c r="N87" s="2501"/>
      <c r="O87" s="2501"/>
      <c r="P87" s="2501"/>
      <c r="Q87" s="2501"/>
      <c r="R87" s="2501"/>
      <c r="S87" s="2501"/>
      <c r="T87" s="2501"/>
      <c r="U87" s="2501"/>
      <c r="V87" s="2501"/>
      <c r="W87" s="2501"/>
      <c r="X87" s="2501"/>
      <c r="Y87" s="2501"/>
      <c r="Z87" s="2501"/>
      <c r="AA87" s="2501"/>
      <c r="AB87" s="2501"/>
      <c r="AC87" s="2501"/>
      <c r="AD87" s="2501"/>
      <c r="AE87" s="2501"/>
      <c r="AF87" s="2502"/>
    </row>
    <row r="88" spans="2:32" s="2801" customFormat="1" x14ac:dyDescent="0.2">
      <c r="B88" s="4173" t="s">
        <v>5061</v>
      </c>
      <c r="C88" s="4174"/>
      <c r="D88" s="4175">
        <v>41886</v>
      </c>
      <c r="E88" s="4175"/>
      <c r="F88" s="4175"/>
      <c r="G88" s="2501"/>
      <c r="H88" s="2501"/>
      <c r="I88" s="2501"/>
      <c r="J88" s="2501"/>
      <c r="K88" s="2501"/>
      <c r="L88" s="2501"/>
      <c r="M88" s="2501"/>
      <c r="N88" s="2501"/>
      <c r="O88" s="2501"/>
      <c r="P88" s="2501"/>
      <c r="Q88" s="2501"/>
      <c r="R88" s="2501"/>
      <c r="S88" s="2501"/>
      <c r="T88" s="2501"/>
      <c r="U88" s="2501"/>
      <c r="V88" s="2501"/>
      <c r="W88" s="2501"/>
      <c r="X88" s="2501"/>
      <c r="Y88" s="2501"/>
      <c r="Z88" s="2501"/>
      <c r="AA88" s="2501"/>
      <c r="AB88" s="2501"/>
      <c r="AC88" s="2501"/>
      <c r="AD88" s="2501"/>
      <c r="AE88" s="2501"/>
      <c r="AF88" s="2502"/>
    </row>
    <row r="89" spans="2:32" s="2801" customFormat="1" x14ac:dyDescent="0.2">
      <c r="B89" s="4176" t="s">
        <v>5059</v>
      </c>
      <c r="C89" s="4177"/>
      <c r="D89" s="4178">
        <v>41912</v>
      </c>
      <c r="E89" s="4178"/>
      <c r="F89" s="4178"/>
      <c r="G89" s="2501"/>
      <c r="H89" s="2501"/>
      <c r="I89" s="2501"/>
      <c r="J89" s="2501"/>
      <c r="K89" s="2501"/>
      <c r="L89" s="2501"/>
      <c r="M89" s="2501"/>
      <c r="N89" s="2501"/>
      <c r="O89" s="2501"/>
      <c r="P89" s="2501"/>
      <c r="Q89" s="2501"/>
      <c r="R89" s="2501"/>
      <c r="S89" s="2501"/>
      <c r="T89" s="2501"/>
      <c r="U89" s="2501"/>
      <c r="V89" s="2501"/>
      <c r="W89" s="2501"/>
      <c r="X89" s="2501"/>
      <c r="Y89" s="2501"/>
      <c r="Z89" s="2501"/>
      <c r="AA89" s="2501"/>
      <c r="AB89" s="2501"/>
      <c r="AC89" s="2501"/>
      <c r="AD89" s="2501"/>
      <c r="AE89" s="2501"/>
      <c r="AF89" s="2502"/>
    </row>
    <row r="90" spans="2:32" s="2801" customFormat="1" ht="13.5" thickBot="1" x14ac:dyDescent="0.25">
      <c r="B90" s="3804"/>
      <c r="C90" s="3805"/>
      <c r="D90" s="3805"/>
      <c r="E90" s="3805"/>
      <c r="F90" s="3805"/>
      <c r="G90" s="2501"/>
      <c r="H90" s="2501"/>
      <c r="I90" s="2501"/>
      <c r="J90" s="2501"/>
      <c r="K90" s="2501"/>
      <c r="L90" s="2501"/>
      <c r="M90" s="2501"/>
      <c r="N90" s="2501"/>
      <c r="O90" s="2501"/>
      <c r="P90" s="2501"/>
      <c r="Q90" s="2501"/>
      <c r="R90" s="2501"/>
      <c r="S90" s="2501"/>
      <c r="T90" s="2501"/>
      <c r="U90" s="2501"/>
      <c r="V90" s="2501"/>
      <c r="W90" s="2501"/>
      <c r="X90" s="2501"/>
      <c r="Y90" s="2501"/>
      <c r="Z90" s="2501"/>
      <c r="AA90" s="2501"/>
      <c r="AB90" s="2501"/>
      <c r="AC90" s="2501"/>
      <c r="AD90" s="2501"/>
      <c r="AE90" s="2501"/>
      <c r="AF90" s="2502"/>
    </row>
    <row r="91" spans="2:32" s="2801" customFormat="1" ht="52.5" customHeight="1" thickBot="1" x14ac:dyDescent="0.25">
      <c r="B91" s="4179" t="s">
        <v>5060</v>
      </c>
      <c r="C91" s="4180"/>
      <c r="D91" s="4181" t="s">
        <v>7374</v>
      </c>
      <c r="E91" s="4182"/>
      <c r="F91" s="4182"/>
      <c r="G91" s="4182"/>
      <c r="H91" s="4182"/>
      <c r="I91" s="4182"/>
      <c r="J91" s="4182"/>
      <c r="K91" s="4182"/>
      <c r="L91" s="4182"/>
      <c r="M91" s="4182"/>
      <c r="N91" s="4182"/>
      <c r="O91" s="4182"/>
      <c r="P91" s="4182"/>
      <c r="Q91" s="4183"/>
      <c r="R91" s="2501"/>
      <c r="S91" s="2501"/>
      <c r="T91" s="2501"/>
      <c r="U91" s="2501"/>
      <c r="V91" s="2501"/>
      <c r="W91" s="2501"/>
      <c r="X91" s="2501"/>
      <c r="Y91" s="2501"/>
      <c r="Z91" s="2501"/>
      <c r="AA91" s="2501"/>
      <c r="AB91" s="2501"/>
      <c r="AC91" s="2501"/>
      <c r="AD91" s="2501"/>
      <c r="AE91" s="2501"/>
      <c r="AF91" s="2502"/>
    </row>
    <row r="92" spans="2:32" s="2801" customFormat="1" ht="13.5" thickBot="1" x14ac:dyDescent="0.25">
      <c r="B92" s="3804"/>
      <c r="C92" s="3805"/>
      <c r="D92" s="3805"/>
      <c r="E92" s="3805"/>
      <c r="F92" s="3805"/>
      <c r="G92" s="2501"/>
      <c r="H92" s="2501"/>
      <c r="I92" s="2501"/>
      <c r="J92" s="2501"/>
      <c r="K92" s="2501"/>
      <c r="L92" s="2501"/>
      <c r="M92" s="2501"/>
      <c r="N92" s="2501"/>
      <c r="O92" s="2501"/>
      <c r="P92" s="2501"/>
      <c r="Q92" s="2501"/>
      <c r="R92" s="2565"/>
      <c r="S92" s="2501"/>
      <c r="T92" s="2501"/>
      <c r="U92" s="2501"/>
      <c r="V92" s="2501"/>
      <c r="W92" s="2501"/>
      <c r="X92" s="2501"/>
      <c r="Y92" s="2501"/>
      <c r="Z92" s="2501"/>
      <c r="AA92" s="2501"/>
      <c r="AB92" s="2501"/>
      <c r="AC92" s="2501"/>
      <c r="AD92" s="2501"/>
      <c r="AE92" s="2501"/>
      <c r="AF92" s="2502"/>
    </row>
    <row r="93" spans="2:32" s="2801" customFormat="1" ht="13.5" thickBot="1" x14ac:dyDescent="0.25">
      <c r="B93" s="4184" t="s">
        <v>5062</v>
      </c>
      <c r="C93" s="4185"/>
      <c r="D93" s="4188" t="s">
        <v>5063</v>
      </c>
      <c r="E93" s="4190" t="s">
        <v>224</v>
      </c>
      <c r="F93" s="4191"/>
      <c r="G93" s="4191"/>
      <c r="H93" s="4191"/>
      <c r="I93" s="4191"/>
      <c r="J93" s="4191"/>
      <c r="K93" s="4191"/>
      <c r="L93" s="4191"/>
      <c r="M93" s="4191"/>
      <c r="N93" s="4191"/>
      <c r="O93" s="4191"/>
      <c r="P93" s="4192"/>
      <c r="Q93" s="4193" t="s">
        <v>340</v>
      </c>
      <c r="R93" s="4194"/>
      <c r="S93" s="4195"/>
      <c r="T93" s="4195"/>
      <c r="U93" s="4195"/>
      <c r="V93" s="4195"/>
      <c r="W93" s="4195"/>
      <c r="X93" s="4195"/>
      <c r="Y93" s="4196"/>
      <c r="Z93" s="4193" t="s">
        <v>225</v>
      </c>
      <c r="AA93" s="4195"/>
      <c r="AB93" s="4196"/>
      <c r="AC93" s="4197" t="s">
        <v>4982</v>
      </c>
      <c r="AD93" s="4198"/>
      <c r="AE93" s="4199"/>
      <c r="AF93" s="2502"/>
    </row>
    <row r="94" spans="2:32" s="2801" customFormat="1" ht="13.5" thickBot="1" x14ac:dyDescent="0.25">
      <c r="B94" s="4186"/>
      <c r="C94" s="4187"/>
      <c r="D94" s="4188"/>
      <c r="E94" s="4188" t="s">
        <v>5000</v>
      </c>
      <c r="F94" s="4188" t="s">
        <v>5001</v>
      </c>
      <c r="G94" s="4200" t="s">
        <v>5003</v>
      </c>
      <c r="H94" s="4200" t="s">
        <v>5064</v>
      </c>
      <c r="I94" s="4202" t="s">
        <v>5065</v>
      </c>
      <c r="J94" s="4202" t="s">
        <v>5066</v>
      </c>
      <c r="K94" s="4202" t="s">
        <v>5006</v>
      </c>
      <c r="L94" s="4202"/>
      <c r="M94" s="4202" t="s">
        <v>5067</v>
      </c>
      <c r="N94" s="4202" t="s">
        <v>5068</v>
      </c>
      <c r="O94" s="4202" t="s">
        <v>5069</v>
      </c>
      <c r="P94" s="4202" t="s">
        <v>5070</v>
      </c>
      <c r="Q94" s="4189" t="s">
        <v>5012</v>
      </c>
      <c r="R94" s="4189" t="s">
        <v>5013</v>
      </c>
      <c r="S94" s="4189" t="s">
        <v>5014</v>
      </c>
      <c r="T94" s="4189" t="s">
        <v>5071</v>
      </c>
      <c r="U94" s="4189" t="s">
        <v>5072</v>
      </c>
      <c r="V94" s="4189" t="s">
        <v>5017</v>
      </c>
      <c r="W94" s="4189" t="s">
        <v>5019</v>
      </c>
      <c r="X94" s="4200" t="s">
        <v>5073</v>
      </c>
      <c r="Y94" s="4200" t="s">
        <v>5074</v>
      </c>
      <c r="Z94" s="4189" t="s">
        <v>5075</v>
      </c>
      <c r="AA94" s="4189" t="s">
        <v>5076</v>
      </c>
      <c r="AB94" s="4189" t="s">
        <v>5077</v>
      </c>
      <c r="AC94" s="4189" t="s">
        <v>1150</v>
      </c>
      <c r="AD94" s="4189" t="s">
        <v>4983</v>
      </c>
      <c r="AE94" s="4189" t="s">
        <v>4984</v>
      </c>
      <c r="AF94" s="2502"/>
    </row>
    <row r="95" spans="2:32" s="2801" customFormat="1" ht="13.5" thickBot="1" x14ac:dyDescent="0.25">
      <c r="B95" s="4186"/>
      <c r="C95" s="4187"/>
      <c r="D95" s="4189"/>
      <c r="E95" s="4189"/>
      <c r="F95" s="4189"/>
      <c r="G95" s="4201"/>
      <c r="H95" s="4201"/>
      <c r="I95" s="4200"/>
      <c r="J95" s="4200"/>
      <c r="K95" s="3802" t="s">
        <v>5026</v>
      </c>
      <c r="L95" s="3803" t="s">
        <v>2793</v>
      </c>
      <c r="M95" s="4200"/>
      <c r="N95" s="4200"/>
      <c r="O95" s="4200"/>
      <c r="P95" s="4200"/>
      <c r="Q95" s="4203"/>
      <c r="R95" s="4203"/>
      <c r="S95" s="4203"/>
      <c r="T95" s="4203"/>
      <c r="U95" s="4203"/>
      <c r="V95" s="4203"/>
      <c r="W95" s="4203"/>
      <c r="X95" s="4201"/>
      <c r="Y95" s="4201"/>
      <c r="Z95" s="4203"/>
      <c r="AA95" s="4203"/>
      <c r="AB95" s="4203"/>
      <c r="AC95" s="4203"/>
      <c r="AD95" s="4203"/>
      <c r="AE95" s="4203"/>
      <c r="AF95" s="2502"/>
    </row>
    <row r="96" spans="2:32" s="2801" customFormat="1" ht="28.5" customHeight="1" thickBot="1" x14ac:dyDescent="0.25">
      <c r="B96" s="4164" t="s">
        <v>7375</v>
      </c>
      <c r="C96" s="4165"/>
      <c r="D96" s="3073" t="s">
        <v>1529</v>
      </c>
      <c r="E96" s="3055" t="s">
        <v>1529</v>
      </c>
      <c r="F96" s="3074" t="s">
        <v>1529</v>
      </c>
      <c r="G96" s="3074" t="s">
        <v>1529</v>
      </c>
      <c r="H96" s="3317" t="s">
        <v>1529</v>
      </c>
      <c r="I96" s="3317" t="s">
        <v>1529</v>
      </c>
      <c r="J96" s="3055" t="s">
        <v>1529</v>
      </c>
      <c r="K96" s="3074" t="s">
        <v>1529</v>
      </c>
      <c r="L96" s="3317" t="s">
        <v>1529</v>
      </c>
      <c r="M96" s="3055" t="s">
        <v>1529</v>
      </c>
      <c r="N96" s="3055" t="s">
        <v>1529</v>
      </c>
      <c r="O96" s="3055" t="s">
        <v>1529</v>
      </c>
      <c r="P96" s="3055" t="s">
        <v>1529</v>
      </c>
      <c r="Q96" s="3055" t="s">
        <v>1529</v>
      </c>
      <c r="R96" s="3074" t="s">
        <v>1529</v>
      </c>
      <c r="S96" s="3074" t="s">
        <v>1529</v>
      </c>
      <c r="T96" s="3055" t="s">
        <v>1529</v>
      </c>
      <c r="U96" s="3055" t="s">
        <v>1529</v>
      </c>
      <c r="V96" s="3055" t="s">
        <v>1529</v>
      </c>
      <c r="W96" s="3055" t="s">
        <v>1529</v>
      </c>
      <c r="X96" s="3055" t="s">
        <v>1529</v>
      </c>
      <c r="Y96" s="3055" t="s">
        <v>1529</v>
      </c>
      <c r="Z96" s="3074">
        <v>1200</v>
      </c>
      <c r="AA96" s="3318" t="s">
        <v>1529</v>
      </c>
      <c r="AB96" s="3055">
        <v>0.4</v>
      </c>
      <c r="AC96" s="3318" t="s">
        <v>1529</v>
      </c>
      <c r="AD96" s="3318" t="s">
        <v>1529</v>
      </c>
      <c r="AE96" s="3318" t="s">
        <v>1529</v>
      </c>
      <c r="AF96" s="2502"/>
    </row>
    <row r="97" spans="2:32" s="2801" customFormat="1" x14ac:dyDescent="0.2">
      <c r="B97" s="2564"/>
      <c r="C97" s="2496"/>
      <c r="D97" s="2496"/>
      <c r="E97" s="2496"/>
      <c r="F97" s="2496"/>
      <c r="G97" s="2497"/>
      <c r="H97" s="2497"/>
      <c r="I97" s="2497"/>
      <c r="J97" s="2497"/>
      <c r="K97" s="2496"/>
      <c r="L97" s="2497"/>
      <c r="M97" s="2497"/>
      <c r="N97" s="2497"/>
      <c r="O97" s="2497"/>
      <c r="P97" s="2497"/>
      <c r="Q97" s="2561"/>
      <c r="R97" s="2561"/>
      <c r="S97" s="2561"/>
      <c r="T97" s="2561"/>
      <c r="U97" s="2561"/>
      <c r="V97" s="2561"/>
      <c r="W97" s="2561"/>
      <c r="X97" s="2561"/>
      <c r="Y97" s="2561"/>
      <c r="Z97" s="2561"/>
      <c r="AA97" s="2561"/>
      <c r="AB97" s="2561"/>
      <c r="AC97" s="2561"/>
      <c r="AD97" s="2561"/>
      <c r="AE97" s="2561"/>
      <c r="AF97" s="2502"/>
    </row>
    <row r="98" spans="2:32" s="2801" customFormat="1" x14ac:dyDescent="0.2">
      <c r="B98" s="4166" t="s">
        <v>4985</v>
      </c>
      <c r="C98" s="4167"/>
      <c r="D98" s="4168" t="s">
        <v>5079</v>
      </c>
      <c r="E98" s="4168"/>
      <c r="F98" s="4168"/>
      <c r="G98" s="4168"/>
      <c r="H98" s="4168"/>
      <c r="I98" s="2562"/>
      <c r="J98" s="2562"/>
      <c r="K98" s="2562"/>
      <c r="L98" s="2562"/>
      <c r="M98" s="2562"/>
      <c r="N98" s="2562"/>
      <c r="O98" s="2562"/>
      <c r="P98" s="2562"/>
      <c r="Q98" s="2561"/>
      <c r="R98" s="2561"/>
      <c r="S98" s="2561"/>
      <c r="T98" s="2561"/>
      <c r="U98" s="2561"/>
      <c r="V98" s="2561"/>
      <c r="W98" s="2561"/>
      <c r="X98" s="2561"/>
      <c r="Y98" s="2561"/>
      <c r="Z98" s="2561"/>
      <c r="AA98" s="2561"/>
      <c r="AB98" s="2561"/>
      <c r="AC98" s="2561"/>
      <c r="AD98" s="2561"/>
      <c r="AE98" s="2561"/>
      <c r="AF98" s="2502"/>
    </row>
    <row r="99" spans="2:32" s="2801" customFormat="1" x14ac:dyDescent="0.2">
      <c r="B99" s="4166" t="s">
        <v>4986</v>
      </c>
      <c r="C99" s="4167"/>
      <c r="D99" s="4168" t="s">
        <v>1512</v>
      </c>
      <c r="E99" s="4168"/>
      <c r="F99" s="4168"/>
      <c r="G99" s="4168"/>
      <c r="H99" s="4168"/>
      <c r="I99" s="2562"/>
      <c r="J99" s="2562"/>
      <c r="K99" s="2562"/>
      <c r="L99" s="2562"/>
      <c r="M99" s="2562"/>
      <c r="N99" s="2562"/>
      <c r="O99" s="2562"/>
      <c r="P99" s="2562"/>
      <c r="Q99" s="2561"/>
      <c r="R99" s="2561"/>
      <c r="S99" s="2561"/>
      <c r="T99" s="2561"/>
      <c r="U99" s="2561"/>
      <c r="V99" s="2561"/>
      <c r="W99" s="2561"/>
      <c r="X99" s="2561"/>
      <c r="Y99" s="2561"/>
      <c r="Z99" s="2561"/>
      <c r="AA99" s="2561"/>
      <c r="AB99" s="2561"/>
      <c r="AC99" s="2561"/>
      <c r="AD99" s="2561"/>
      <c r="AE99" s="2561"/>
      <c r="AF99" s="2502"/>
    </row>
    <row r="100" spans="2:32" s="2801" customFormat="1" ht="13.5" thickBot="1" x14ac:dyDescent="0.25">
      <c r="B100" s="3806"/>
      <c r="C100" s="3807"/>
      <c r="D100" s="3807"/>
      <c r="E100" s="3807"/>
      <c r="F100" s="3807"/>
      <c r="G100" s="2565"/>
      <c r="H100" s="2565"/>
      <c r="I100" s="2565"/>
      <c r="J100" s="2565"/>
      <c r="K100" s="2565"/>
      <c r="L100" s="2565"/>
      <c r="M100" s="2565"/>
      <c r="N100" s="2565"/>
      <c r="O100" s="2565"/>
      <c r="P100" s="2565"/>
      <c r="Q100" s="2565"/>
      <c r="R100" s="2565"/>
      <c r="S100" s="2565"/>
      <c r="T100" s="2565"/>
      <c r="U100" s="2565"/>
      <c r="V100" s="2565"/>
      <c r="W100" s="2565"/>
      <c r="X100" s="2565"/>
      <c r="Y100" s="2565"/>
      <c r="Z100" s="2565"/>
      <c r="AA100" s="2565"/>
      <c r="AB100" s="2565"/>
      <c r="AC100" s="2565"/>
      <c r="AD100" s="2565"/>
      <c r="AE100" s="2565"/>
      <c r="AF100" s="2507"/>
    </row>
    <row r="101" spans="2:32" s="2801" customFormat="1" ht="13.5" thickBot="1" x14ac:dyDescent="0.25"/>
    <row r="102" spans="2:32" s="2801" customFormat="1" ht="20.25" x14ac:dyDescent="0.2">
      <c r="B102" s="4169" t="s">
        <v>5058</v>
      </c>
      <c r="C102" s="4170"/>
      <c r="D102" s="4170"/>
      <c r="E102" s="4170"/>
      <c r="F102" s="4170"/>
      <c r="G102" s="4170"/>
      <c r="H102" s="4170"/>
      <c r="I102" s="4170"/>
      <c r="J102" s="4170"/>
      <c r="K102" s="4170"/>
      <c r="L102" s="4170"/>
      <c r="M102" s="4170"/>
      <c r="N102" s="4170"/>
      <c r="O102" s="4170"/>
      <c r="P102" s="4170"/>
      <c r="Q102" s="4170"/>
      <c r="R102" s="4170"/>
      <c r="S102" s="4170"/>
      <c r="T102" s="4170"/>
      <c r="U102" s="4170"/>
      <c r="V102" s="4170"/>
      <c r="W102" s="4170"/>
      <c r="X102" s="4170"/>
      <c r="Y102" s="4170"/>
      <c r="Z102" s="4170"/>
      <c r="AA102" s="4170"/>
      <c r="AB102" s="4170"/>
      <c r="AC102" s="4170"/>
      <c r="AD102" s="4170"/>
      <c r="AE102" s="4170"/>
      <c r="AF102" s="4171"/>
    </row>
    <row r="103" spans="2:32" s="2801" customFormat="1" x14ac:dyDescent="0.2">
      <c r="B103" s="3767"/>
      <c r="C103" s="3768"/>
      <c r="D103" s="3768"/>
      <c r="E103" s="3768"/>
      <c r="F103" s="3768"/>
      <c r="G103" s="2501"/>
      <c r="H103" s="2501"/>
      <c r="I103" s="2501"/>
      <c r="J103" s="2501"/>
      <c r="K103" s="2501"/>
      <c r="L103" s="2501"/>
      <c r="M103" s="2501"/>
      <c r="N103" s="2501"/>
      <c r="O103" s="2501"/>
      <c r="P103" s="2501"/>
      <c r="Q103" s="2501"/>
      <c r="R103" s="2501"/>
      <c r="S103" s="2501"/>
      <c r="T103" s="2501"/>
      <c r="U103" s="2501"/>
      <c r="V103" s="2501"/>
      <c r="W103" s="2501"/>
      <c r="X103" s="2501"/>
      <c r="Y103" s="2501"/>
      <c r="Z103" s="2501"/>
      <c r="AA103" s="2501"/>
      <c r="AB103" s="2501"/>
      <c r="AC103" s="2501"/>
      <c r="AD103" s="2501"/>
      <c r="AE103" s="2501"/>
      <c r="AF103" s="2502"/>
    </row>
    <row r="104" spans="2:32" s="2801" customFormat="1" x14ac:dyDescent="0.2">
      <c r="B104" s="2563" t="s">
        <v>5078</v>
      </c>
      <c r="C104" s="3768"/>
      <c r="D104" s="4172" t="s">
        <v>7370</v>
      </c>
      <c r="E104" s="4172"/>
      <c r="F104" s="4172"/>
      <c r="G104" s="2501"/>
      <c r="H104" s="2501"/>
      <c r="I104" s="2501"/>
      <c r="J104" s="2501"/>
      <c r="K104" s="2501"/>
      <c r="L104" s="2501"/>
      <c r="M104" s="2501"/>
      <c r="N104" s="2501"/>
      <c r="O104" s="2501"/>
      <c r="P104" s="2501"/>
      <c r="Q104" s="2501"/>
      <c r="R104" s="2501"/>
      <c r="S104" s="2501"/>
      <c r="T104" s="2501"/>
      <c r="U104" s="2501"/>
      <c r="V104" s="2501"/>
      <c r="W104" s="2501"/>
      <c r="X104" s="2501"/>
      <c r="Y104" s="2501"/>
      <c r="Z104" s="2501"/>
      <c r="AA104" s="2501"/>
      <c r="AB104" s="2501"/>
      <c r="AC104" s="2501"/>
      <c r="AD104" s="2501"/>
      <c r="AE104" s="2501"/>
      <c r="AF104" s="2502"/>
    </row>
    <row r="105" spans="2:32" s="2801" customFormat="1" x14ac:dyDescent="0.2">
      <c r="B105" s="4173" t="s">
        <v>5061</v>
      </c>
      <c r="C105" s="4174"/>
      <c r="D105" s="4213">
        <v>41883</v>
      </c>
      <c r="E105" s="4213"/>
      <c r="F105" s="4213"/>
      <c r="G105" s="2501"/>
      <c r="H105" s="2501"/>
      <c r="I105" s="2501"/>
      <c r="J105" s="2501"/>
      <c r="K105" s="2501"/>
      <c r="L105" s="2501"/>
      <c r="M105" s="2501"/>
      <c r="N105" s="2501"/>
      <c r="O105" s="2501"/>
      <c r="P105" s="2501"/>
      <c r="Q105" s="2501"/>
      <c r="R105" s="2501"/>
      <c r="S105" s="2501"/>
      <c r="T105" s="2501"/>
      <c r="U105" s="2501"/>
      <c r="V105" s="2501"/>
      <c r="W105" s="2501"/>
      <c r="X105" s="2501"/>
      <c r="Y105" s="2501"/>
      <c r="Z105" s="2501"/>
      <c r="AA105" s="2501"/>
      <c r="AB105" s="2501"/>
      <c r="AC105" s="2501"/>
      <c r="AD105" s="2501"/>
      <c r="AE105" s="2501"/>
      <c r="AF105" s="2502"/>
    </row>
    <row r="106" spans="2:32" s="2801" customFormat="1" x14ac:dyDescent="0.2">
      <c r="B106" s="4176" t="s">
        <v>5059</v>
      </c>
      <c r="C106" s="4177"/>
      <c r="D106" s="4213">
        <v>41912</v>
      </c>
      <c r="E106" s="4213"/>
      <c r="F106" s="4213"/>
      <c r="G106" s="2501"/>
      <c r="H106" s="2501"/>
      <c r="I106" s="2501"/>
      <c r="J106" s="2501"/>
      <c r="K106" s="2501"/>
      <c r="L106" s="2501"/>
      <c r="M106" s="2501"/>
      <c r="N106" s="2501"/>
      <c r="O106" s="2501"/>
      <c r="P106" s="2501"/>
      <c r="Q106" s="2501"/>
      <c r="R106" s="2501"/>
      <c r="S106" s="2501"/>
      <c r="T106" s="2501"/>
      <c r="U106" s="2501"/>
      <c r="V106" s="2501"/>
      <c r="W106" s="2501"/>
      <c r="X106" s="2501"/>
      <c r="Y106" s="2501"/>
      <c r="Z106" s="2501"/>
      <c r="AA106" s="2501"/>
      <c r="AB106" s="2501"/>
      <c r="AC106" s="2501"/>
      <c r="AD106" s="2501"/>
      <c r="AE106" s="2501"/>
      <c r="AF106" s="2502"/>
    </row>
    <row r="107" spans="2:32" s="2801" customFormat="1" ht="13.5" thickBot="1" x14ac:dyDescent="0.25">
      <c r="B107" s="3767"/>
      <c r="C107" s="3768"/>
      <c r="D107" s="3768"/>
      <c r="E107" s="3768"/>
      <c r="F107" s="3768"/>
      <c r="G107" s="2501"/>
      <c r="H107" s="2501"/>
      <c r="I107" s="2501"/>
      <c r="J107" s="2501"/>
      <c r="K107" s="2501"/>
      <c r="L107" s="2501"/>
      <c r="M107" s="2501"/>
      <c r="N107" s="2501"/>
      <c r="O107" s="2501"/>
      <c r="P107" s="2501"/>
      <c r="Q107" s="2501"/>
      <c r="R107" s="2501"/>
      <c r="S107" s="2501"/>
      <c r="T107" s="2501"/>
      <c r="U107" s="2501"/>
      <c r="V107" s="2501"/>
      <c r="W107" s="2501"/>
      <c r="X107" s="2501"/>
      <c r="Y107" s="2501"/>
      <c r="Z107" s="2501"/>
      <c r="AA107" s="2501"/>
      <c r="AB107" s="2501"/>
      <c r="AC107" s="2501"/>
      <c r="AD107" s="2501"/>
      <c r="AE107" s="2501"/>
      <c r="AF107" s="2502"/>
    </row>
    <row r="108" spans="2:32" s="2801" customFormat="1" ht="63.75" customHeight="1" thickBot="1" x14ac:dyDescent="0.25">
      <c r="B108" s="4179" t="s">
        <v>5060</v>
      </c>
      <c r="C108" s="4180"/>
      <c r="D108" s="4181" t="s">
        <v>7371</v>
      </c>
      <c r="E108" s="4182"/>
      <c r="F108" s="4182"/>
      <c r="G108" s="4182"/>
      <c r="H108" s="4182"/>
      <c r="I108" s="4182"/>
      <c r="J108" s="4182"/>
      <c r="K108" s="4182"/>
      <c r="L108" s="4182"/>
      <c r="M108" s="4182"/>
      <c r="N108" s="4182"/>
      <c r="O108" s="4182"/>
      <c r="P108" s="4182"/>
      <c r="Q108" s="4183"/>
      <c r="R108" s="2501"/>
      <c r="S108" s="2501"/>
      <c r="T108" s="2501"/>
      <c r="U108" s="2501"/>
      <c r="V108" s="2501"/>
      <c r="W108" s="2501"/>
      <c r="X108" s="2501"/>
      <c r="Y108" s="2501"/>
      <c r="Z108" s="2501"/>
      <c r="AA108" s="2501"/>
      <c r="AB108" s="2501"/>
      <c r="AC108" s="2501"/>
      <c r="AD108" s="2501"/>
      <c r="AE108" s="2501"/>
      <c r="AF108" s="2502"/>
    </row>
    <row r="109" spans="2:32" s="2801" customFormat="1" ht="13.5" thickBot="1" x14ac:dyDescent="0.25">
      <c r="B109" s="3767"/>
      <c r="C109" s="3768"/>
      <c r="D109" s="3768"/>
      <c r="E109" s="3768"/>
      <c r="F109" s="3768"/>
      <c r="G109" s="2501"/>
      <c r="H109" s="2501"/>
      <c r="I109" s="2501"/>
      <c r="J109" s="2501"/>
      <c r="K109" s="2501"/>
      <c r="L109" s="2501"/>
      <c r="M109" s="2501"/>
      <c r="N109" s="2501"/>
      <c r="O109" s="2501"/>
      <c r="P109" s="2501"/>
      <c r="Q109" s="2501"/>
      <c r="R109" s="2565"/>
      <c r="S109" s="2501"/>
      <c r="T109" s="2501"/>
      <c r="U109" s="2501"/>
      <c r="V109" s="2501"/>
      <c r="W109" s="2501"/>
      <c r="X109" s="2501"/>
      <c r="Y109" s="2501"/>
      <c r="Z109" s="2501"/>
      <c r="AA109" s="2501"/>
      <c r="AB109" s="2501"/>
      <c r="AC109" s="2501"/>
      <c r="AD109" s="2501"/>
      <c r="AE109" s="2501"/>
      <c r="AF109" s="2502"/>
    </row>
    <row r="110" spans="2:32" s="2801" customFormat="1" ht="13.5" thickBot="1" x14ac:dyDescent="0.25">
      <c r="B110" s="4184" t="s">
        <v>5062</v>
      </c>
      <c r="C110" s="4185"/>
      <c r="D110" s="4188" t="s">
        <v>5063</v>
      </c>
      <c r="E110" s="4190" t="s">
        <v>224</v>
      </c>
      <c r="F110" s="4191"/>
      <c r="G110" s="4191"/>
      <c r="H110" s="4191"/>
      <c r="I110" s="4191"/>
      <c r="J110" s="4191"/>
      <c r="K110" s="4191"/>
      <c r="L110" s="4191"/>
      <c r="M110" s="4191"/>
      <c r="N110" s="4191"/>
      <c r="O110" s="4191"/>
      <c r="P110" s="4192"/>
      <c r="Q110" s="4193" t="s">
        <v>340</v>
      </c>
      <c r="R110" s="4194"/>
      <c r="S110" s="4195"/>
      <c r="T110" s="4195"/>
      <c r="U110" s="4195"/>
      <c r="V110" s="4195"/>
      <c r="W110" s="4195"/>
      <c r="X110" s="4195"/>
      <c r="Y110" s="4196"/>
      <c r="Z110" s="4193" t="s">
        <v>225</v>
      </c>
      <c r="AA110" s="4195"/>
      <c r="AB110" s="4196"/>
      <c r="AC110" s="4197" t="s">
        <v>4982</v>
      </c>
      <c r="AD110" s="4198"/>
      <c r="AE110" s="4199"/>
      <c r="AF110" s="2502"/>
    </row>
    <row r="111" spans="2:32" s="2801" customFormat="1" ht="13.5" thickBot="1" x14ac:dyDescent="0.25">
      <c r="B111" s="4186"/>
      <c r="C111" s="4187"/>
      <c r="D111" s="4188"/>
      <c r="E111" s="4188" t="s">
        <v>5000</v>
      </c>
      <c r="F111" s="4188" t="s">
        <v>5001</v>
      </c>
      <c r="G111" s="4200" t="s">
        <v>5003</v>
      </c>
      <c r="H111" s="4200" t="s">
        <v>5064</v>
      </c>
      <c r="I111" s="4202" t="s">
        <v>5065</v>
      </c>
      <c r="J111" s="4202" t="s">
        <v>5066</v>
      </c>
      <c r="K111" s="4202" t="s">
        <v>5006</v>
      </c>
      <c r="L111" s="4202"/>
      <c r="M111" s="4202" t="s">
        <v>5067</v>
      </c>
      <c r="N111" s="4202" t="s">
        <v>5068</v>
      </c>
      <c r="O111" s="4202" t="s">
        <v>5069</v>
      </c>
      <c r="P111" s="4202" t="s">
        <v>5070</v>
      </c>
      <c r="Q111" s="4189" t="s">
        <v>5012</v>
      </c>
      <c r="R111" s="4189" t="s">
        <v>5013</v>
      </c>
      <c r="S111" s="4189" t="s">
        <v>5014</v>
      </c>
      <c r="T111" s="4189" t="s">
        <v>5071</v>
      </c>
      <c r="U111" s="4189" t="s">
        <v>5072</v>
      </c>
      <c r="V111" s="4189" t="s">
        <v>5017</v>
      </c>
      <c r="W111" s="4189" t="s">
        <v>5019</v>
      </c>
      <c r="X111" s="4200" t="s">
        <v>5073</v>
      </c>
      <c r="Y111" s="4200" t="s">
        <v>5074</v>
      </c>
      <c r="Z111" s="4189" t="s">
        <v>5075</v>
      </c>
      <c r="AA111" s="4189" t="s">
        <v>5076</v>
      </c>
      <c r="AB111" s="4189" t="s">
        <v>5077</v>
      </c>
      <c r="AC111" s="4189" t="s">
        <v>1150</v>
      </c>
      <c r="AD111" s="4189" t="s">
        <v>4983</v>
      </c>
      <c r="AE111" s="4189" t="s">
        <v>4984</v>
      </c>
      <c r="AF111" s="2502"/>
    </row>
    <row r="112" spans="2:32" s="2801" customFormat="1" ht="13.5" thickBot="1" x14ac:dyDescent="0.25">
      <c r="B112" s="4186"/>
      <c r="C112" s="4187"/>
      <c r="D112" s="4189"/>
      <c r="E112" s="4189"/>
      <c r="F112" s="4189"/>
      <c r="G112" s="4201"/>
      <c r="H112" s="4201"/>
      <c r="I112" s="4200"/>
      <c r="J112" s="4200"/>
      <c r="K112" s="3765" t="s">
        <v>5026</v>
      </c>
      <c r="L112" s="3766" t="s">
        <v>2793</v>
      </c>
      <c r="M112" s="4200"/>
      <c r="N112" s="4200"/>
      <c r="O112" s="4200"/>
      <c r="P112" s="4200"/>
      <c r="Q112" s="4203"/>
      <c r="R112" s="4203"/>
      <c r="S112" s="4203"/>
      <c r="T112" s="4203"/>
      <c r="U112" s="4203"/>
      <c r="V112" s="4203"/>
      <c r="W112" s="4203"/>
      <c r="X112" s="4201"/>
      <c r="Y112" s="4201"/>
      <c r="Z112" s="4203"/>
      <c r="AA112" s="4203"/>
      <c r="AB112" s="4203"/>
      <c r="AC112" s="4203"/>
      <c r="AD112" s="4203"/>
      <c r="AE112" s="4203"/>
      <c r="AF112" s="2502"/>
    </row>
    <row r="113" spans="2:32" s="2801" customFormat="1" ht="32.25" customHeight="1" thickBot="1" x14ac:dyDescent="0.25">
      <c r="B113" s="4210" t="s">
        <v>7372</v>
      </c>
      <c r="C113" s="4211"/>
      <c r="D113" s="3064" t="s">
        <v>1529</v>
      </c>
      <c r="E113" s="3064" t="s">
        <v>1529</v>
      </c>
      <c r="F113" s="3064" t="s">
        <v>1529</v>
      </c>
      <c r="G113" s="3064" t="s">
        <v>1529</v>
      </c>
      <c r="H113" s="3064" t="s">
        <v>1529</v>
      </c>
      <c r="I113" s="3064" t="s">
        <v>1529</v>
      </c>
      <c r="J113" s="3064" t="s">
        <v>1529</v>
      </c>
      <c r="K113" s="3064" t="s">
        <v>1529</v>
      </c>
      <c r="L113" s="3064" t="s">
        <v>1529</v>
      </c>
      <c r="M113" s="3064" t="s">
        <v>1529</v>
      </c>
      <c r="N113" s="3064" t="s">
        <v>1529</v>
      </c>
      <c r="O113" s="3064" t="s">
        <v>1529</v>
      </c>
      <c r="P113" s="3064" t="s">
        <v>1529</v>
      </c>
      <c r="Q113" s="3064" t="s">
        <v>1529</v>
      </c>
      <c r="R113" s="3064" t="s">
        <v>1529</v>
      </c>
      <c r="S113" s="3064" t="s">
        <v>1529</v>
      </c>
      <c r="T113" s="3064" t="s">
        <v>1529</v>
      </c>
      <c r="U113" s="3064" t="s">
        <v>1529</v>
      </c>
      <c r="V113" s="3064" t="s">
        <v>1529</v>
      </c>
      <c r="W113" s="3064" t="s">
        <v>1529</v>
      </c>
      <c r="X113" s="3064" t="s">
        <v>1529</v>
      </c>
      <c r="Y113" s="3064" t="s">
        <v>1529</v>
      </c>
      <c r="Z113" s="3065" t="s">
        <v>4991</v>
      </c>
      <c r="AA113" s="3066" t="s">
        <v>1529</v>
      </c>
      <c r="AB113" s="3066">
        <v>0.44800000000000001</v>
      </c>
      <c r="AC113" s="3297" t="s">
        <v>1529</v>
      </c>
      <c r="AD113" s="3297" t="s">
        <v>1529</v>
      </c>
      <c r="AE113" s="3297" t="s">
        <v>1529</v>
      </c>
      <c r="AF113" s="2502"/>
    </row>
    <row r="114" spans="2:32" s="2801" customFormat="1" x14ac:dyDescent="0.2">
      <c r="B114" s="2564"/>
      <c r="C114" s="2496"/>
      <c r="D114" s="2496"/>
      <c r="E114" s="2496"/>
      <c r="F114" s="2496"/>
      <c r="G114" s="2497"/>
      <c r="H114" s="2497"/>
      <c r="I114" s="2497"/>
      <c r="J114" s="2497"/>
      <c r="K114" s="2496"/>
      <c r="L114" s="2497"/>
      <c r="M114" s="2497"/>
      <c r="N114" s="2497"/>
      <c r="O114" s="2497"/>
      <c r="P114" s="2497"/>
      <c r="Q114" s="2561"/>
      <c r="R114" s="2561"/>
      <c r="S114" s="2561"/>
      <c r="T114" s="2561"/>
      <c r="U114" s="2561"/>
      <c r="V114" s="2561"/>
      <c r="W114" s="2561"/>
      <c r="X114" s="2561"/>
      <c r="Y114" s="2561"/>
      <c r="Z114" s="2561"/>
      <c r="AA114" s="2561"/>
      <c r="AB114" s="2561"/>
      <c r="AC114" s="2561"/>
      <c r="AD114" s="2561"/>
      <c r="AE114" s="2561"/>
      <c r="AF114" s="2502"/>
    </row>
    <row r="115" spans="2:32" s="2801" customFormat="1" x14ac:dyDescent="0.2">
      <c r="B115" s="4166" t="s">
        <v>4985</v>
      </c>
      <c r="C115" s="4167"/>
      <c r="D115" s="4209" t="s">
        <v>1529</v>
      </c>
      <c r="E115" s="4209"/>
      <c r="F115" s="4209"/>
      <c r="G115" s="4209"/>
      <c r="H115" s="4209"/>
      <c r="I115" s="2562"/>
      <c r="J115" s="2562"/>
      <c r="K115" s="2562"/>
      <c r="L115" s="2562"/>
      <c r="M115" s="2562"/>
      <c r="N115" s="2562"/>
      <c r="O115" s="2562"/>
      <c r="P115" s="2562"/>
      <c r="Q115" s="2561"/>
      <c r="R115" s="2561"/>
      <c r="S115" s="2561"/>
      <c r="T115" s="2561"/>
      <c r="U115" s="2561"/>
      <c r="V115" s="2561"/>
      <c r="W115" s="2561"/>
      <c r="X115" s="2561"/>
      <c r="Y115" s="2561"/>
      <c r="Z115" s="2561"/>
      <c r="AA115" s="2561"/>
      <c r="AB115" s="2561"/>
      <c r="AC115" s="2561"/>
      <c r="AD115" s="2561"/>
      <c r="AE115" s="2561"/>
      <c r="AF115" s="2502"/>
    </row>
    <row r="116" spans="2:32" s="2801" customFormat="1" x14ac:dyDescent="0.2">
      <c r="B116" s="4166" t="s">
        <v>4986</v>
      </c>
      <c r="C116" s="4167"/>
      <c r="D116" s="4209" t="s">
        <v>10</v>
      </c>
      <c r="E116" s="4209"/>
      <c r="F116" s="4209"/>
      <c r="G116" s="4209"/>
      <c r="H116" s="4209"/>
      <c r="I116" s="2562"/>
      <c r="J116" s="2562"/>
      <c r="K116" s="2562"/>
      <c r="L116" s="2562"/>
      <c r="M116" s="2562"/>
      <c r="N116" s="2562"/>
      <c r="O116" s="2562"/>
      <c r="P116" s="2562"/>
      <c r="Q116" s="2561"/>
      <c r="R116" s="2561"/>
      <c r="S116" s="2561"/>
      <c r="T116" s="2561"/>
      <c r="U116" s="2561"/>
      <c r="V116" s="2561"/>
      <c r="W116" s="2561"/>
      <c r="X116" s="2561"/>
      <c r="Y116" s="2561"/>
      <c r="Z116" s="2561"/>
      <c r="AA116" s="2561"/>
      <c r="AB116" s="2561"/>
      <c r="AC116" s="2561"/>
      <c r="AD116" s="2561"/>
      <c r="AE116" s="2561"/>
      <c r="AF116" s="2502"/>
    </row>
    <row r="117" spans="2:32" s="2801" customFormat="1" ht="13.5" thickBot="1" x14ac:dyDescent="0.25">
      <c r="B117" s="3769"/>
      <c r="C117" s="3770"/>
      <c r="D117" s="3770"/>
      <c r="E117" s="3770"/>
      <c r="F117" s="3770"/>
      <c r="G117" s="2565"/>
      <c r="H117" s="2565"/>
      <c r="I117" s="2565"/>
      <c r="J117" s="2565"/>
      <c r="K117" s="2565"/>
      <c r="L117" s="2565"/>
      <c r="M117" s="2565"/>
      <c r="N117" s="2565"/>
      <c r="O117" s="2565"/>
      <c r="P117" s="2565"/>
      <c r="Q117" s="2565"/>
      <c r="R117" s="2565"/>
      <c r="S117" s="2565"/>
      <c r="T117" s="2565"/>
      <c r="U117" s="2565"/>
      <c r="V117" s="2565"/>
      <c r="W117" s="2565"/>
      <c r="X117" s="2565"/>
      <c r="Y117" s="2565"/>
      <c r="Z117" s="2565"/>
      <c r="AA117" s="2565"/>
      <c r="AB117" s="2565"/>
      <c r="AC117" s="2565"/>
      <c r="AD117" s="2565"/>
      <c r="AE117" s="2565"/>
      <c r="AF117" s="2507"/>
    </row>
    <row r="118" spans="2:32" s="2801" customFormat="1" ht="13.5" thickBot="1" x14ac:dyDescent="0.25"/>
    <row r="119" spans="2:32" s="2801" customFormat="1" ht="20.25" x14ac:dyDescent="0.2">
      <c r="B119" s="4169" t="s">
        <v>5058</v>
      </c>
      <c r="C119" s="4170"/>
      <c r="D119" s="4170"/>
      <c r="E119" s="4170"/>
      <c r="F119" s="4170"/>
      <c r="G119" s="4170"/>
      <c r="H119" s="4170"/>
      <c r="I119" s="4170"/>
      <c r="J119" s="4170"/>
      <c r="K119" s="4170"/>
      <c r="L119" s="4170"/>
      <c r="M119" s="4170"/>
      <c r="N119" s="4170"/>
      <c r="O119" s="4170"/>
      <c r="P119" s="4170"/>
      <c r="Q119" s="4170"/>
      <c r="R119" s="4170"/>
      <c r="S119" s="4170"/>
      <c r="T119" s="4170"/>
      <c r="U119" s="4170"/>
      <c r="V119" s="4170"/>
      <c r="W119" s="4170"/>
      <c r="X119" s="4170"/>
      <c r="Y119" s="4170"/>
      <c r="Z119" s="4170"/>
      <c r="AA119" s="4170"/>
      <c r="AB119" s="4170"/>
      <c r="AC119" s="4170"/>
      <c r="AD119" s="4170"/>
      <c r="AE119" s="4170"/>
      <c r="AF119" s="4171"/>
    </row>
    <row r="120" spans="2:32" s="2801" customFormat="1" x14ac:dyDescent="0.2">
      <c r="B120" s="3767"/>
      <c r="C120" s="3768"/>
      <c r="D120" s="3768"/>
      <c r="E120" s="3768"/>
      <c r="F120" s="3768"/>
      <c r="G120" s="2501"/>
      <c r="H120" s="2501"/>
      <c r="I120" s="2501"/>
      <c r="J120" s="2501"/>
      <c r="K120" s="2501"/>
      <c r="L120" s="2501"/>
      <c r="M120" s="2501"/>
      <c r="N120" s="2501"/>
      <c r="O120" s="2501"/>
      <c r="P120" s="2501"/>
      <c r="Q120" s="2501"/>
      <c r="R120" s="2501"/>
      <c r="S120" s="2501"/>
      <c r="T120" s="2501"/>
      <c r="U120" s="2501"/>
      <c r="V120" s="2501"/>
      <c r="W120" s="2501"/>
      <c r="X120" s="2501"/>
      <c r="Y120" s="2501"/>
      <c r="Z120" s="2501"/>
      <c r="AA120" s="2501"/>
      <c r="AB120" s="2501"/>
      <c r="AC120" s="2501"/>
      <c r="AD120" s="2501"/>
      <c r="AE120" s="2501"/>
      <c r="AF120" s="2502"/>
    </row>
    <row r="121" spans="2:32" s="2801" customFormat="1" x14ac:dyDescent="0.2">
      <c r="B121" s="2563" t="s">
        <v>5078</v>
      </c>
      <c r="C121" s="3768"/>
      <c r="D121" s="4172" t="s">
        <v>7367</v>
      </c>
      <c r="E121" s="4172"/>
      <c r="F121" s="4172"/>
      <c r="G121" s="2501"/>
      <c r="H121" s="2501"/>
      <c r="I121" s="2501"/>
      <c r="J121" s="2501"/>
      <c r="K121" s="2501"/>
      <c r="L121" s="2501"/>
      <c r="M121" s="2501"/>
      <c r="N121" s="2501"/>
      <c r="O121" s="2501"/>
      <c r="P121" s="2501"/>
      <c r="Q121" s="2501"/>
      <c r="R121" s="2501"/>
      <c r="S121" s="2501"/>
      <c r="T121" s="2501"/>
      <c r="U121" s="2501"/>
      <c r="V121" s="2501"/>
      <c r="W121" s="2501"/>
      <c r="X121" s="2501"/>
      <c r="Y121" s="2501"/>
      <c r="Z121" s="2501"/>
      <c r="AA121" s="2501"/>
      <c r="AB121" s="2501"/>
      <c r="AC121" s="2501"/>
      <c r="AD121" s="2501"/>
      <c r="AE121" s="2501"/>
      <c r="AF121" s="2502"/>
    </row>
    <row r="122" spans="2:32" s="2801" customFormat="1" x14ac:dyDescent="0.2">
      <c r="B122" s="4173" t="s">
        <v>5061</v>
      </c>
      <c r="C122" s="4174"/>
      <c r="D122" s="4213">
        <v>41883</v>
      </c>
      <c r="E122" s="4213"/>
      <c r="F122" s="4213"/>
      <c r="G122" s="2501"/>
      <c r="H122" s="2501"/>
      <c r="I122" s="2501"/>
      <c r="J122" s="2501"/>
      <c r="K122" s="2501"/>
      <c r="L122" s="2501"/>
      <c r="M122" s="2501"/>
      <c r="N122" s="2501"/>
      <c r="O122" s="2501"/>
      <c r="P122" s="2501"/>
      <c r="Q122" s="2501"/>
      <c r="R122" s="2501"/>
      <c r="S122" s="2501"/>
      <c r="T122" s="2501"/>
      <c r="U122" s="2501"/>
      <c r="V122" s="2501"/>
      <c r="W122" s="2501"/>
      <c r="X122" s="2501"/>
      <c r="Y122" s="2501"/>
      <c r="Z122" s="2501"/>
      <c r="AA122" s="2501"/>
      <c r="AB122" s="2501"/>
      <c r="AC122" s="2501"/>
      <c r="AD122" s="2501"/>
      <c r="AE122" s="2501"/>
      <c r="AF122" s="2502"/>
    </row>
    <row r="123" spans="2:32" s="2801" customFormat="1" x14ac:dyDescent="0.2">
      <c r="B123" s="4176" t="s">
        <v>5059</v>
      </c>
      <c r="C123" s="4177"/>
      <c r="D123" s="4213">
        <v>41912</v>
      </c>
      <c r="E123" s="4213"/>
      <c r="F123" s="4213"/>
      <c r="G123" s="2501"/>
      <c r="H123" s="2501"/>
      <c r="I123" s="2501"/>
      <c r="J123" s="2501"/>
      <c r="K123" s="2501"/>
      <c r="L123" s="2501"/>
      <c r="M123" s="2501"/>
      <c r="N123" s="2501"/>
      <c r="O123" s="2501"/>
      <c r="P123" s="2501"/>
      <c r="Q123" s="2501"/>
      <c r="R123" s="2501"/>
      <c r="S123" s="2501"/>
      <c r="T123" s="2501"/>
      <c r="U123" s="2501"/>
      <c r="V123" s="2501"/>
      <c r="W123" s="2501"/>
      <c r="X123" s="2501"/>
      <c r="Y123" s="2501"/>
      <c r="Z123" s="2501"/>
      <c r="AA123" s="2501"/>
      <c r="AB123" s="2501"/>
      <c r="AC123" s="2501"/>
      <c r="AD123" s="2501"/>
      <c r="AE123" s="2501"/>
      <c r="AF123" s="2502"/>
    </row>
    <row r="124" spans="2:32" s="2801" customFormat="1" ht="13.5" thickBot="1" x14ac:dyDescent="0.25">
      <c r="B124" s="3767"/>
      <c r="C124" s="3768"/>
      <c r="D124" s="3768"/>
      <c r="E124" s="3768"/>
      <c r="F124" s="3768"/>
      <c r="G124" s="2501"/>
      <c r="H124" s="2501"/>
      <c r="I124" s="2501"/>
      <c r="J124" s="2501"/>
      <c r="K124" s="2501"/>
      <c r="L124" s="2501"/>
      <c r="M124" s="2501"/>
      <c r="N124" s="2501"/>
      <c r="O124" s="2501"/>
      <c r="P124" s="2501"/>
      <c r="Q124" s="2501"/>
      <c r="R124" s="2501"/>
      <c r="S124" s="2501"/>
      <c r="T124" s="2501"/>
      <c r="U124" s="2501"/>
      <c r="V124" s="2501"/>
      <c r="W124" s="2501"/>
      <c r="X124" s="2501"/>
      <c r="Y124" s="2501"/>
      <c r="Z124" s="2501"/>
      <c r="AA124" s="2501"/>
      <c r="AB124" s="2501"/>
      <c r="AC124" s="2501"/>
      <c r="AD124" s="2501"/>
      <c r="AE124" s="2501"/>
      <c r="AF124" s="2502"/>
    </row>
    <row r="125" spans="2:32" s="2801" customFormat="1" ht="54" customHeight="1" thickBot="1" x14ac:dyDescent="0.25">
      <c r="B125" s="4179" t="s">
        <v>5060</v>
      </c>
      <c r="C125" s="4180"/>
      <c r="D125" s="4181" t="s">
        <v>7368</v>
      </c>
      <c r="E125" s="4182"/>
      <c r="F125" s="4182"/>
      <c r="G125" s="4182"/>
      <c r="H125" s="4182"/>
      <c r="I125" s="4182"/>
      <c r="J125" s="4182"/>
      <c r="K125" s="4182"/>
      <c r="L125" s="4182"/>
      <c r="M125" s="4182"/>
      <c r="N125" s="4182"/>
      <c r="O125" s="4182"/>
      <c r="P125" s="4182"/>
      <c r="Q125" s="4183"/>
      <c r="R125" s="2501"/>
      <c r="S125" s="2501"/>
      <c r="T125" s="2501"/>
      <c r="U125" s="2501"/>
      <c r="V125" s="2501"/>
      <c r="W125" s="2501"/>
      <c r="X125" s="2501"/>
      <c r="Y125" s="2501"/>
      <c r="Z125" s="2501"/>
      <c r="AA125" s="2501"/>
      <c r="AB125" s="2501"/>
      <c r="AC125" s="2501"/>
      <c r="AD125" s="2501"/>
      <c r="AE125" s="2501"/>
      <c r="AF125" s="2502"/>
    </row>
    <row r="126" spans="2:32" s="2801" customFormat="1" ht="13.5" thickBot="1" x14ac:dyDescent="0.25">
      <c r="B126" s="3767"/>
      <c r="C126" s="3768"/>
      <c r="D126" s="3768"/>
      <c r="E126" s="3768"/>
      <c r="F126" s="3768"/>
      <c r="G126" s="2501"/>
      <c r="H126" s="2501"/>
      <c r="I126" s="2501"/>
      <c r="J126" s="2501"/>
      <c r="K126" s="2501"/>
      <c r="L126" s="2501"/>
      <c r="M126" s="2501"/>
      <c r="N126" s="2501"/>
      <c r="O126" s="2501"/>
      <c r="P126" s="2501"/>
      <c r="Q126" s="2501"/>
      <c r="R126" s="2565"/>
      <c r="S126" s="2501"/>
      <c r="T126" s="2501"/>
      <c r="U126" s="2501"/>
      <c r="V126" s="2501"/>
      <c r="W126" s="2501"/>
      <c r="X126" s="2501"/>
      <c r="Y126" s="2501"/>
      <c r="Z126" s="2501"/>
      <c r="AA126" s="2501"/>
      <c r="AB126" s="2501"/>
      <c r="AC126" s="2501"/>
      <c r="AD126" s="2501"/>
      <c r="AE126" s="2501"/>
      <c r="AF126" s="2502"/>
    </row>
    <row r="127" spans="2:32" s="2801" customFormat="1" ht="13.5" thickBot="1" x14ac:dyDescent="0.25">
      <c r="B127" s="4184" t="s">
        <v>5062</v>
      </c>
      <c r="C127" s="4185"/>
      <c r="D127" s="4188" t="s">
        <v>5063</v>
      </c>
      <c r="E127" s="4190" t="s">
        <v>224</v>
      </c>
      <c r="F127" s="4191"/>
      <c r="G127" s="4191"/>
      <c r="H127" s="4191"/>
      <c r="I127" s="4191"/>
      <c r="J127" s="4191"/>
      <c r="K127" s="4191"/>
      <c r="L127" s="4191"/>
      <c r="M127" s="4191"/>
      <c r="N127" s="4191"/>
      <c r="O127" s="4191"/>
      <c r="P127" s="4192"/>
      <c r="Q127" s="4193" t="s">
        <v>340</v>
      </c>
      <c r="R127" s="4194"/>
      <c r="S127" s="4195"/>
      <c r="T127" s="4195"/>
      <c r="U127" s="4195"/>
      <c r="V127" s="4195"/>
      <c r="W127" s="4195"/>
      <c r="X127" s="4195"/>
      <c r="Y127" s="4196"/>
      <c r="Z127" s="4193" t="s">
        <v>225</v>
      </c>
      <c r="AA127" s="4195"/>
      <c r="AB127" s="4196"/>
      <c r="AC127" s="4197" t="s">
        <v>4982</v>
      </c>
      <c r="AD127" s="4198"/>
      <c r="AE127" s="4199"/>
      <c r="AF127" s="2502"/>
    </row>
    <row r="128" spans="2:32" s="2801" customFormat="1" ht="13.5" thickBot="1" x14ac:dyDescent="0.25">
      <c r="B128" s="4186"/>
      <c r="C128" s="4187"/>
      <c r="D128" s="4188"/>
      <c r="E128" s="4188" t="s">
        <v>5000</v>
      </c>
      <c r="F128" s="4188" t="s">
        <v>5001</v>
      </c>
      <c r="G128" s="4200" t="s">
        <v>5003</v>
      </c>
      <c r="H128" s="4200" t="s">
        <v>5064</v>
      </c>
      <c r="I128" s="4202" t="s">
        <v>5065</v>
      </c>
      <c r="J128" s="4202" t="s">
        <v>5066</v>
      </c>
      <c r="K128" s="4202" t="s">
        <v>5006</v>
      </c>
      <c r="L128" s="4202"/>
      <c r="M128" s="4202" t="s">
        <v>5067</v>
      </c>
      <c r="N128" s="4202" t="s">
        <v>5068</v>
      </c>
      <c r="O128" s="4202" t="s">
        <v>5069</v>
      </c>
      <c r="P128" s="4202" t="s">
        <v>5070</v>
      </c>
      <c r="Q128" s="4189" t="s">
        <v>5012</v>
      </c>
      <c r="R128" s="4189" t="s">
        <v>5013</v>
      </c>
      <c r="S128" s="4189" t="s">
        <v>5014</v>
      </c>
      <c r="T128" s="4189" t="s">
        <v>5071</v>
      </c>
      <c r="U128" s="4189" t="s">
        <v>5072</v>
      </c>
      <c r="V128" s="4189" t="s">
        <v>5017</v>
      </c>
      <c r="W128" s="4189" t="s">
        <v>5019</v>
      </c>
      <c r="X128" s="4200" t="s">
        <v>5073</v>
      </c>
      <c r="Y128" s="4200" t="s">
        <v>5074</v>
      </c>
      <c r="Z128" s="4189" t="s">
        <v>5075</v>
      </c>
      <c r="AA128" s="4189" t="s">
        <v>5076</v>
      </c>
      <c r="AB128" s="4189" t="s">
        <v>5077</v>
      </c>
      <c r="AC128" s="4189" t="s">
        <v>1150</v>
      </c>
      <c r="AD128" s="4189" t="s">
        <v>4983</v>
      </c>
      <c r="AE128" s="4189" t="s">
        <v>4984</v>
      </c>
      <c r="AF128" s="2502"/>
    </row>
    <row r="129" spans="2:32" s="2801" customFormat="1" ht="13.5" thickBot="1" x14ac:dyDescent="0.25">
      <c r="B129" s="4186"/>
      <c r="C129" s="4187"/>
      <c r="D129" s="4189"/>
      <c r="E129" s="4189"/>
      <c r="F129" s="4189"/>
      <c r="G129" s="4201"/>
      <c r="H129" s="4201"/>
      <c r="I129" s="4200"/>
      <c r="J129" s="4200"/>
      <c r="K129" s="3765" t="s">
        <v>5026</v>
      </c>
      <c r="L129" s="3766" t="s">
        <v>2793</v>
      </c>
      <c r="M129" s="4200"/>
      <c r="N129" s="4200"/>
      <c r="O129" s="4200"/>
      <c r="P129" s="4200"/>
      <c r="Q129" s="4203"/>
      <c r="R129" s="4203"/>
      <c r="S129" s="4203"/>
      <c r="T129" s="4203"/>
      <c r="U129" s="4203"/>
      <c r="V129" s="4203"/>
      <c r="W129" s="4203"/>
      <c r="X129" s="4201"/>
      <c r="Y129" s="4201"/>
      <c r="Z129" s="4203"/>
      <c r="AA129" s="4203"/>
      <c r="AB129" s="4203"/>
      <c r="AC129" s="4203"/>
      <c r="AD129" s="4203"/>
      <c r="AE129" s="4203"/>
      <c r="AF129" s="2502"/>
    </row>
    <row r="130" spans="2:32" s="2801" customFormat="1" ht="33.75" customHeight="1" thickBot="1" x14ac:dyDescent="0.25">
      <c r="B130" s="5114" t="s">
        <v>7369</v>
      </c>
      <c r="C130" s="5115"/>
      <c r="D130" s="3064" t="s">
        <v>1529</v>
      </c>
      <c r="E130" s="3064" t="s">
        <v>1529</v>
      </c>
      <c r="F130" s="3064" t="s">
        <v>1529</v>
      </c>
      <c r="G130" s="3064" t="s">
        <v>1529</v>
      </c>
      <c r="H130" s="3064" t="s">
        <v>1529</v>
      </c>
      <c r="I130" s="3064" t="s">
        <v>1529</v>
      </c>
      <c r="J130" s="3064" t="s">
        <v>1529</v>
      </c>
      <c r="K130" s="3064" t="s">
        <v>1529</v>
      </c>
      <c r="L130" s="3064" t="s">
        <v>1529</v>
      </c>
      <c r="M130" s="3064" t="s">
        <v>1529</v>
      </c>
      <c r="N130" s="3064" t="s">
        <v>1529</v>
      </c>
      <c r="O130" s="3064" t="s">
        <v>1529</v>
      </c>
      <c r="P130" s="3064" t="s">
        <v>1529</v>
      </c>
      <c r="Q130" s="3064" t="s">
        <v>1529</v>
      </c>
      <c r="R130" s="3064" t="s">
        <v>1529</v>
      </c>
      <c r="S130" s="3064" t="s">
        <v>1529</v>
      </c>
      <c r="T130" s="3064" t="s">
        <v>1529</v>
      </c>
      <c r="U130" s="3064" t="s">
        <v>1529</v>
      </c>
      <c r="V130" s="3064" t="s">
        <v>1529</v>
      </c>
      <c r="W130" s="3064" t="s">
        <v>1529</v>
      </c>
      <c r="X130" s="3064" t="s">
        <v>1529</v>
      </c>
      <c r="Y130" s="3064" t="s">
        <v>1529</v>
      </c>
      <c r="Z130" s="3065" t="s">
        <v>4991</v>
      </c>
      <c r="AA130" s="3066" t="s">
        <v>1529</v>
      </c>
      <c r="AB130" s="3066">
        <v>0.44800000000000001</v>
      </c>
      <c r="AC130" s="3297" t="s">
        <v>1529</v>
      </c>
      <c r="AD130" s="3297" t="s">
        <v>1529</v>
      </c>
      <c r="AE130" s="3297" t="s">
        <v>1529</v>
      </c>
      <c r="AF130" s="2502"/>
    </row>
    <row r="131" spans="2:32" s="2801" customFormat="1" x14ac:dyDescent="0.2">
      <c r="B131" s="2564"/>
      <c r="C131" s="2496"/>
      <c r="D131" s="2496"/>
      <c r="E131" s="2496"/>
      <c r="F131" s="2496"/>
      <c r="G131" s="2497"/>
      <c r="H131" s="2497"/>
      <c r="I131" s="2497"/>
      <c r="J131" s="2497"/>
      <c r="K131" s="2496"/>
      <c r="L131" s="2497"/>
      <c r="M131" s="2497"/>
      <c r="N131" s="2497"/>
      <c r="O131" s="2497"/>
      <c r="P131" s="2497"/>
      <c r="Q131" s="2561"/>
      <c r="R131" s="2561"/>
      <c r="S131" s="2561"/>
      <c r="T131" s="2561"/>
      <c r="U131" s="2561"/>
      <c r="V131" s="2561"/>
      <c r="W131" s="2561"/>
      <c r="X131" s="2561"/>
      <c r="Y131" s="2561"/>
      <c r="Z131" s="2561"/>
      <c r="AA131" s="2561"/>
      <c r="AB131" s="2561"/>
      <c r="AC131" s="2561"/>
      <c r="AD131" s="2561"/>
      <c r="AE131" s="2561"/>
      <c r="AF131" s="2502"/>
    </row>
    <row r="132" spans="2:32" s="2801" customFormat="1" x14ac:dyDescent="0.2">
      <c r="B132" s="4166" t="s">
        <v>4985</v>
      </c>
      <c r="C132" s="4167"/>
      <c r="D132" s="4209" t="s">
        <v>1529</v>
      </c>
      <c r="E132" s="4209"/>
      <c r="F132" s="4209"/>
      <c r="G132" s="4209"/>
      <c r="H132" s="4209"/>
      <c r="I132" s="2562"/>
      <c r="J132" s="2562"/>
      <c r="K132" s="2562"/>
      <c r="L132" s="2562"/>
      <c r="M132" s="2562"/>
      <c r="N132" s="2562"/>
      <c r="O132" s="2562"/>
      <c r="P132" s="2562"/>
      <c r="Q132" s="2561"/>
      <c r="R132" s="2561"/>
      <c r="S132" s="2561"/>
      <c r="T132" s="2561"/>
      <c r="U132" s="2561"/>
      <c r="V132" s="2561"/>
      <c r="W132" s="2561"/>
      <c r="X132" s="2561"/>
      <c r="Y132" s="2561"/>
      <c r="Z132" s="2561"/>
      <c r="AA132" s="2561"/>
      <c r="AB132" s="2561"/>
      <c r="AC132" s="2561"/>
      <c r="AD132" s="2561"/>
      <c r="AE132" s="2561"/>
      <c r="AF132" s="2502"/>
    </row>
    <row r="133" spans="2:32" s="2801" customFormat="1" x14ac:dyDescent="0.2">
      <c r="B133" s="4166" t="s">
        <v>4986</v>
      </c>
      <c r="C133" s="4167"/>
      <c r="D133" s="4209" t="s">
        <v>10</v>
      </c>
      <c r="E133" s="4209"/>
      <c r="F133" s="4209"/>
      <c r="G133" s="4209"/>
      <c r="H133" s="4209"/>
      <c r="I133" s="2562"/>
      <c r="J133" s="2562"/>
      <c r="K133" s="2562"/>
      <c r="L133" s="2562"/>
      <c r="M133" s="2562"/>
      <c r="N133" s="2562"/>
      <c r="O133" s="2562"/>
      <c r="P133" s="2562"/>
      <c r="Q133" s="2561"/>
      <c r="R133" s="2561"/>
      <c r="S133" s="2561"/>
      <c r="T133" s="2561"/>
      <c r="U133" s="2561"/>
      <c r="V133" s="2561"/>
      <c r="W133" s="2561"/>
      <c r="X133" s="2561"/>
      <c r="Y133" s="2561"/>
      <c r="Z133" s="2561"/>
      <c r="AA133" s="2561"/>
      <c r="AB133" s="2561"/>
      <c r="AC133" s="2561"/>
      <c r="AD133" s="2561"/>
      <c r="AE133" s="2561"/>
      <c r="AF133" s="2502"/>
    </row>
    <row r="134" spans="2:32" s="2801" customFormat="1" ht="13.5" thickBot="1" x14ac:dyDescent="0.25">
      <c r="B134" s="3769"/>
      <c r="C134" s="3770"/>
      <c r="D134" s="3770"/>
      <c r="E134" s="3770"/>
      <c r="F134" s="3770"/>
      <c r="G134" s="2565"/>
      <c r="H134" s="2565"/>
      <c r="I134" s="2565"/>
      <c r="J134" s="2565"/>
      <c r="K134" s="2565"/>
      <c r="L134" s="2565"/>
      <c r="M134" s="2565"/>
      <c r="N134" s="2565"/>
      <c r="O134" s="2565"/>
      <c r="P134" s="2565"/>
      <c r="Q134" s="2565"/>
      <c r="R134" s="2565"/>
      <c r="S134" s="2565"/>
      <c r="T134" s="2565"/>
      <c r="U134" s="2565"/>
      <c r="V134" s="2565"/>
      <c r="W134" s="2565"/>
      <c r="X134" s="2565"/>
      <c r="Y134" s="2565"/>
      <c r="Z134" s="2565"/>
      <c r="AA134" s="2565"/>
      <c r="AB134" s="2565"/>
      <c r="AC134" s="2565"/>
      <c r="AD134" s="2565"/>
      <c r="AE134" s="2565"/>
      <c r="AF134" s="2507"/>
    </row>
    <row r="135" spans="2:32" s="2801" customFormat="1" ht="13.5" thickBot="1" x14ac:dyDescent="0.25"/>
    <row r="136" spans="2:32" s="2801" customFormat="1" ht="20.25" x14ac:dyDescent="0.2">
      <c r="B136" s="4169" t="s">
        <v>5058</v>
      </c>
      <c r="C136" s="4170"/>
      <c r="D136" s="4170"/>
      <c r="E136" s="4170"/>
      <c r="F136" s="4170"/>
      <c r="G136" s="4170"/>
      <c r="H136" s="4170"/>
      <c r="I136" s="4170"/>
      <c r="J136" s="4170"/>
      <c r="K136" s="4170"/>
      <c r="L136" s="4170"/>
      <c r="M136" s="4170"/>
      <c r="N136" s="4170"/>
      <c r="O136" s="4170"/>
      <c r="P136" s="4170"/>
      <c r="Q136" s="4170"/>
      <c r="R136" s="4170"/>
      <c r="S136" s="4170"/>
      <c r="T136" s="4170"/>
      <c r="U136" s="4170"/>
      <c r="V136" s="4170"/>
      <c r="W136" s="4170"/>
      <c r="X136" s="4170"/>
      <c r="Y136" s="4170"/>
      <c r="Z136" s="4170"/>
      <c r="AA136" s="4170"/>
      <c r="AB136" s="4170"/>
      <c r="AC136" s="4170"/>
      <c r="AD136" s="4170"/>
      <c r="AE136" s="4170"/>
      <c r="AF136" s="4171"/>
    </row>
    <row r="137" spans="2:32" s="2801" customFormat="1" x14ac:dyDescent="0.2">
      <c r="B137" s="3767"/>
      <c r="C137" s="3768"/>
      <c r="D137" s="3768"/>
      <c r="E137" s="3768"/>
      <c r="F137" s="3768"/>
      <c r="G137" s="2501"/>
      <c r="H137" s="2501"/>
      <c r="I137" s="2501"/>
      <c r="J137" s="2501"/>
      <c r="K137" s="2501"/>
      <c r="L137" s="2501"/>
      <c r="M137" s="2501"/>
      <c r="N137" s="2501"/>
      <c r="O137" s="2501"/>
      <c r="P137" s="2501"/>
      <c r="Q137" s="2501"/>
      <c r="R137" s="2501"/>
      <c r="S137" s="2501"/>
      <c r="T137" s="2501"/>
      <c r="U137" s="2501"/>
      <c r="V137" s="2501"/>
      <c r="W137" s="2501"/>
      <c r="X137" s="2501"/>
      <c r="Y137" s="2501"/>
      <c r="Z137" s="2501"/>
      <c r="AA137" s="2501"/>
      <c r="AB137" s="2501"/>
      <c r="AC137" s="2501"/>
      <c r="AD137" s="2501"/>
      <c r="AE137" s="2501"/>
      <c r="AF137" s="2502"/>
    </row>
    <row r="138" spans="2:32" s="2801" customFormat="1" x14ac:dyDescent="0.2">
      <c r="B138" s="2563" t="s">
        <v>5078</v>
      </c>
      <c r="C138" s="3768"/>
      <c r="D138" s="4172" t="s">
        <v>7364</v>
      </c>
      <c r="E138" s="4172"/>
      <c r="F138" s="4172"/>
      <c r="G138" s="2501"/>
      <c r="H138" s="2501"/>
      <c r="I138" s="2501"/>
      <c r="J138" s="2501"/>
      <c r="K138" s="2501"/>
      <c r="L138" s="2501"/>
      <c r="M138" s="2501"/>
      <c r="N138" s="2501"/>
      <c r="O138" s="2501"/>
      <c r="P138" s="2501"/>
      <c r="Q138" s="2501"/>
      <c r="R138" s="2501"/>
      <c r="S138" s="2501"/>
      <c r="T138" s="2501"/>
      <c r="U138" s="2501"/>
      <c r="V138" s="2501"/>
      <c r="W138" s="2501"/>
      <c r="X138" s="2501"/>
      <c r="Y138" s="2501"/>
      <c r="Z138" s="2501"/>
      <c r="AA138" s="2501"/>
      <c r="AB138" s="2501"/>
      <c r="AC138" s="2501"/>
      <c r="AD138" s="2501"/>
      <c r="AE138" s="2501"/>
      <c r="AF138" s="2502"/>
    </row>
    <row r="139" spans="2:32" s="2801" customFormat="1" x14ac:dyDescent="0.2">
      <c r="B139" s="4173" t="s">
        <v>5061</v>
      </c>
      <c r="C139" s="4174"/>
      <c r="D139" s="4213">
        <v>41883</v>
      </c>
      <c r="E139" s="4213"/>
      <c r="F139" s="4213"/>
      <c r="G139" s="2501"/>
      <c r="H139" s="2501"/>
      <c r="I139" s="2501"/>
      <c r="J139" s="2501"/>
      <c r="K139" s="2501"/>
      <c r="L139" s="2501"/>
      <c r="M139" s="2501"/>
      <c r="N139" s="2501"/>
      <c r="O139" s="2501"/>
      <c r="P139" s="2501"/>
      <c r="Q139" s="2501"/>
      <c r="R139" s="2501"/>
      <c r="S139" s="2501"/>
      <c r="T139" s="2501"/>
      <c r="U139" s="2501"/>
      <c r="V139" s="2501"/>
      <c r="W139" s="2501"/>
      <c r="X139" s="2501"/>
      <c r="Y139" s="2501"/>
      <c r="Z139" s="2501"/>
      <c r="AA139" s="2501"/>
      <c r="AB139" s="2501"/>
      <c r="AC139" s="2501"/>
      <c r="AD139" s="2501"/>
      <c r="AE139" s="2501"/>
      <c r="AF139" s="2502"/>
    </row>
    <row r="140" spans="2:32" s="2801" customFormat="1" x14ac:dyDescent="0.2">
      <c r="B140" s="4176" t="s">
        <v>5059</v>
      </c>
      <c r="C140" s="4177"/>
      <c r="D140" s="4213">
        <v>41912</v>
      </c>
      <c r="E140" s="4213"/>
      <c r="F140" s="4213"/>
      <c r="G140" s="2501"/>
      <c r="H140" s="2501"/>
      <c r="I140" s="2501"/>
      <c r="J140" s="2501"/>
      <c r="K140" s="2501"/>
      <c r="L140" s="2501"/>
      <c r="M140" s="2501"/>
      <c r="N140" s="2501"/>
      <c r="O140" s="2501"/>
      <c r="P140" s="2501"/>
      <c r="Q140" s="2501"/>
      <c r="R140" s="2501"/>
      <c r="S140" s="2501"/>
      <c r="T140" s="2501"/>
      <c r="U140" s="2501"/>
      <c r="V140" s="2501"/>
      <c r="W140" s="2501"/>
      <c r="X140" s="2501"/>
      <c r="Y140" s="2501"/>
      <c r="Z140" s="2501"/>
      <c r="AA140" s="2501"/>
      <c r="AB140" s="2501"/>
      <c r="AC140" s="2501"/>
      <c r="AD140" s="2501"/>
      <c r="AE140" s="2501"/>
      <c r="AF140" s="2502"/>
    </row>
    <row r="141" spans="2:32" s="2801" customFormat="1" ht="13.5" thickBot="1" x14ac:dyDescent="0.25">
      <c r="B141" s="3767"/>
      <c r="C141" s="3768"/>
      <c r="D141" s="3768"/>
      <c r="E141" s="3768"/>
      <c r="F141" s="3768"/>
      <c r="G141" s="2501"/>
      <c r="H141" s="2501"/>
      <c r="I141" s="2501"/>
      <c r="J141" s="2501"/>
      <c r="K141" s="2501"/>
      <c r="L141" s="2501"/>
      <c r="M141" s="2501"/>
      <c r="N141" s="2501"/>
      <c r="O141" s="2501"/>
      <c r="P141" s="2501"/>
      <c r="Q141" s="2501"/>
      <c r="R141" s="2501"/>
      <c r="S141" s="2501"/>
      <c r="T141" s="2501"/>
      <c r="U141" s="2501"/>
      <c r="V141" s="2501"/>
      <c r="W141" s="2501"/>
      <c r="X141" s="2501"/>
      <c r="Y141" s="2501"/>
      <c r="Z141" s="2501"/>
      <c r="AA141" s="2501"/>
      <c r="AB141" s="2501"/>
      <c r="AC141" s="2501"/>
      <c r="AD141" s="2501"/>
      <c r="AE141" s="2501"/>
      <c r="AF141" s="2502"/>
    </row>
    <row r="142" spans="2:32" s="2801" customFormat="1" ht="47.25" customHeight="1" thickBot="1" x14ac:dyDescent="0.25">
      <c r="B142" s="4179" t="s">
        <v>5060</v>
      </c>
      <c r="C142" s="4180"/>
      <c r="D142" s="4181" t="s">
        <v>7365</v>
      </c>
      <c r="E142" s="4182"/>
      <c r="F142" s="4182"/>
      <c r="G142" s="4182"/>
      <c r="H142" s="4182"/>
      <c r="I142" s="4182"/>
      <c r="J142" s="4182"/>
      <c r="K142" s="4182"/>
      <c r="L142" s="4182"/>
      <c r="M142" s="4182"/>
      <c r="N142" s="4182"/>
      <c r="O142" s="4182"/>
      <c r="P142" s="4182"/>
      <c r="Q142" s="4183"/>
      <c r="R142" s="2501"/>
      <c r="S142" s="2501"/>
      <c r="T142" s="2501"/>
      <c r="U142" s="2501"/>
      <c r="V142" s="2501"/>
      <c r="W142" s="2501"/>
      <c r="X142" s="2501"/>
      <c r="Y142" s="2501"/>
      <c r="Z142" s="2501"/>
      <c r="AA142" s="2501"/>
      <c r="AB142" s="2501"/>
      <c r="AC142" s="2501"/>
      <c r="AD142" s="2501"/>
      <c r="AE142" s="2501"/>
      <c r="AF142" s="2502"/>
    </row>
    <row r="143" spans="2:32" s="2801" customFormat="1" ht="13.5" thickBot="1" x14ac:dyDescent="0.25">
      <c r="B143" s="3767"/>
      <c r="C143" s="3768"/>
      <c r="D143" s="3768"/>
      <c r="E143" s="3768"/>
      <c r="F143" s="3768"/>
      <c r="G143" s="2501"/>
      <c r="H143" s="2501"/>
      <c r="I143" s="2501"/>
      <c r="J143" s="2501"/>
      <c r="K143" s="2501"/>
      <c r="L143" s="2501"/>
      <c r="M143" s="2501"/>
      <c r="N143" s="2501"/>
      <c r="O143" s="2501"/>
      <c r="P143" s="2501"/>
      <c r="Q143" s="2501"/>
      <c r="R143" s="2565"/>
      <c r="S143" s="2501"/>
      <c r="T143" s="2501"/>
      <c r="U143" s="2501"/>
      <c r="V143" s="2501"/>
      <c r="W143" s="2501"/>
      <c r="X143" s="2501"/>
      <c r="Y143" s="2501"/>
      <c r="Z143" s="2501"/>
      <c r="AA143" s="2501"/>
      <c r="AB143" s="2501"/>
      <c r="AC143" s="2501"/>
      <c r="AD143" s="2501"/>
      <c r="AE143" s="2501"/>
      <c r="AF143" s="2502"/>
    </row>
    <row r="144" spans="2:32" s="2801" customFormat="1" ht="13.5" thickBot="1" x14ac:dyDescent="0.25">
      <c r="B144" s="4184" t="s">
        <v>5062</v>
      </c>
      <c r="C144" s="4185"/>
      <c r="D144" s="4188" t="s">
        <v>5063</v>
      </c>
      <c r="E144" s="4190" t="s">
        <v>224</v>
      </c>
      <c r="F144" s="4191"/>
      <c r="G144" s="4191"/>
      <c r="H144" s="4191"/>
      <c r="I144" s="4191"/>
      <c r="J144" s="4191"/>
      <c r="K144" s="4191"/>
      <c r="L144" s="4191"/>
      <c r="M144" s="4191"/>
      <c r="N144" s="4191"/>
      <c r="O144" s="4191"/>
      <c r="P144" s="4192"/>
      <c r="Q144" s="4193" t="s">
        <v>340</v>
      </c>
      <c r="R144" s="4194"/>
      <c r="S144" s="4195"/>
      <c r="T144" s="4195"/>
      <c r="U144" s="4195"/>
      <c r="V144" s="4195"/>
      <c r="W144" s="4195"/>
      <c r="X144" s="4195"/>
      <c r="Y144" s="4196"/>
      <c r="Z144" s="4193" t="s">
        <v>225</v>
      </c>
      <c r="AA144" s="4195"/>
      <c r="AB144" s="4196"/>
      <c r="AC144" s="4197" t="s">
        <v>4982</v>
      </c>
      <c r="AD144" s="4198"/>
      <c r="AE144" s="4199"/>
      <c r="AF144" s="2502"/>
    </row>
    <row r="145" spans="2:32" s="2801" customFormat="1" ht="13.5" thickBot="1" x14ac:dyDescent="0.25">
      <c r="B145" s="4186"/>
      <c r="C145" s="4187"/>
      <c r="D145" s="4188"/>
      <c r="E145" s="4188" t="s">
        <v>5000</v>
      </c>
      <c r="F145" s="4188" t="s">
        <v>5001</v>
      </c>
      <c r="G145" s="4200" t="s">
        <v>5003</v>
      </c>
      <c r="H145" s="4200" t="s">
        <v>5064</v>
      </c>
      <c r="I145" s="4202" t="s">
        <v>5065</v>
      </c>
      <c r="J145" s="4202" t="s">
        <v>5066</v>
      </c>
      <c r="K145" s="4202" t="s">
        <v>5006</v>
      </c>
      <c r="L145" s="4202"/>
      <c r="M145" s="4202" t="s">
        <v>5067</v>
      </c>
      <c r="N145" s="4202" t="s">
        <v>5068</v>
      </c>
      <c r="O145" s="4202" t="s">
        <v>5069</v>
      </c>
      <c r="P145" s="4202" t="s">
        <v>5070</v>
      </c>
      <c r="Q145" s="4189" t="s">
        <v>5012</v>
      </c>
      <c r="R145" s="4189" t="s">
        <v>5013</v>
      </c>
      <c r="S145" s="4189" t="s">
        <v>5014</v>
      </c>
      <c r="T145" s="4189" t="s">
        <v>5071</v>
      </c>
      <c r="U145" s="4189" t="s">
        <v>5072</v>
      </c>
      <c r="V145" s="4189" t="s">
        <v>5017</v>
      </c>
      <c r="W145" s="4189" t="s">
        <v>5019</v>
      </c>
      <c r="X145" s="4200" t="s">
        <v>5073</v>
      </c>
      <c r="Y145" s="4200" t="s">
        <v>5074</v>
      </c>
      <c r="Z145" s="4189" t="s">
        <v>5075</v>
      </c>
      <c r="AA145" s="4189" t="s">
        <v>5076</v>
      </c>
      <c r="AB145" s="4189" t="s">
        <v>5077</v>
      </c>
      <c r="AC145" s="4189" t="s">
        <v>1150</v>
      </c>
      <c r="AD145" s="4189" t="s">
        <v>4983</v>
      </c>
      <c r="AE145" s="4189" t="s">
        <v>4984</v>
      </c>
      <c r="AF145" s="2502"/>
    </row>
    <row r="146" spans="2:32" s="2801" customFormat="1" ht="13.5" thickBot="1" x14ac:dyDescent="0.25">
      <c r="B146" s="4186"/>
      <c r="C146" s="4187"/>
      <c r="D146" s="4189"/>
      <c r="E146" s="4189"/>
      <c r="F146" s="4189"/>
      <c r="G146" s="4201"/>
      <c r="H146" s="4201"/>
      <c r="I146" s="4200"/>
      <c r="J146" s="4200"/>
      <c r="K146" s="3765" t="s">
        <v>5026</v>
      </c>
      <c r="L146" s="3766" t="s">
        <v>2793</v>
      </c>
      <c r="M146" s="4200"/>
      <c r="N146" s="4200"/>
      <c r="O146" s="4200"/>
      <c r="P146" s="4200"/>
      <c r="Q146" s="4203"/>
      <c r="R146" s="4203"/>
      <c r="S146" s="4203"/>
      <c r="T146" s="4203"/>
      <c r="U146" s="4203"/>
      <c r="V146" s="4203"/>
      <c r="W146" s="4203"/>
      <c r="X146" s="4201"/>
      <c r="Y146" s="4201"/>
      <c r="Z146" s="4203"/>
      <c r="AA146" s="4203"/>
      <c r="AB146" s="4203"/>
      <c r="AC146" s="4203"/>
      <c r="AD146" s="4203"/>
      <c r="AE146" s="4203"/>
      <c r="AF146" s="2502"/>
    </row>
    <row r="147" spans="2:32" s="2801" customFormat="1" ht="27" customHeight="1" thickBot="1" x14ac:dyDescent="0.25">
      <c r="B147" s="4210" t="s">
        <v>7366</v>
      </c>
      <c r="C147" s="4211"/>
      <c r="D147" s="3064" t="s">
        <v>1529</v>
      </c>
      <c r="E147" s="3064" t="s">
        <v>1529</v>
      </c>
      <c r="F147" s="3064" t="s">
        <v>1529</v>
      </c>
      <c r="G147" s="3064" t="s">
        <v>1529</v>
      </c>
      <c r="H147" s="3064" t="s">
        <v>1529</v>
      </c>
      <c r="I147" s="3064" t="s">
        <v>1529</v>
      </c>
      <c r="J147" s="3064" t="s">
        <v>1529</v>
      </c>
      <c r="K147" s="3064" t="s">
        <v>1529</v>
      </c>
      <c r="L147" s="3064" t="s">
        <v>1529</v>
      </c>
      <c r="M147" s="3064" t="s">
        <v>1529</v>
      </c>
      <c r="N147" s="3064" t="s">
        <v>1529</v>
      </c>
      <c r="O147" s="3064" t="s">
        <v>1529</v>
      </c>
      <c r="P147" s="3064" t="s">
        <v>1529</v>
      </c>
      <c r="Q147" s="3064" t="s">
        <v>1529</v>
      </c>
      <c r="R147" s="3064" t="s">
        <v>1529</v>
      </c>
      <c r="S147" s="3064" t="s">
        <v>1529</v>
      </c>
      <c r="T147" s="3064" t="s">
        <v>1529</v>
      </c>
      <c r="U147" s="3064" t="s">
        <v>1529</v>
      </c>
      <c r="V147" s="3064" t="s">
        <v>1529</v>
      </c>
      <c r="W147" s="3064" t="s">
        <v>1529</v>
      </c>
      <c r="X147" s="3064" t="s">
        <v>1529</v>
      </c>
      <c r="Y147" s="3064" t="s">
        <v>1529</v>
      </c>
      <c r="Z147" s="3065" t="s">
        <v>4991</v>
      </c>
      <c r="AA147" s="3937">
        <v>4.99</v>
      </c>
      <c r="AB147" s="3066">
        <v>0.44800000000000001</v>
      </c>
      <c r="AC147" s="3297" t="s">
        <v>1529</v>
      </c>
      <c r="AD147" s="3297" t="s">
        <v>1529</v>
      </c>
      <c r="AE147" s="3297" t="s">
        <v>1529</v>
      </c>
      <c r="AF147" s="2502"/>
    </row>
    <row r="148" spans="2:32" s="2801" customFormat="1" x14ac:dyDescent="0.2">
      <c r="B148" s="2564"/>
      <c r="C148" s="2496"/>
      <c r="D148" s="2496"/>
      <c r="E148" s="2496"/>
      <c r="F148" s="2496"/>
      <c r="G148" s="2497"/>
      <c r="H148" s="2497"/>
      <c r="I148" s="2497"/>
      <c r="J148" s="2497"/>
      <c r="K148" s="2496"/>
      <c r="L148" s="2497"/>
      <c r="M148" s="2497"/>
      <c r="N148" s="2497"/>
      <c r="O148" s="2497"/>
      <c r="P148" s="2497"/>
      <c r="Q148" s="2561"/>
      <c r="R148" s="2561"/>
      <c r="S148" s="2561"/>
      <c r="T148" s="2561"/>
      <c r="U148" s="2561"/>
      <c r="V148" s="2561"/>
      <c r="W148" s="2561"/>
      <c r="X148" s="2561"/>
      <c r="Y148" s="2561"/>
      <c r="Z148" s="2561"/>
      <c r="AA148" s="2561"/>
      <c r="AB148" s="2561"/>
      <c r="AC148" s="2561"/>
      <c r="AD148" s="2561"/>
      <c r="AE148" s="2561"/>
      <c r="AF148" s="2502"/>
    </row>
    <row r="149" spans="2:32" s="2801" customFormat="1" x14ac:dyDescent="0.2">
      <c r="B149" s="4166" t="s">
        <v>4985</v>
      </c>
      <c r="C149" s="4167"/>
      <c r="D149" s="4209" t="s">
        <v>1529</v>
      </c>
      <c r="E149" s="4209"/>
      <c r="F149" s="4209"/>
      <c r="G149" s="4209"/>
      <c r="H149" s="4209"/>
      <c r="I149" s="2562"/>
      <c r="J149" s="2562"/>
      <c r="K149" s="2562"/>
      <c r="L149" s="2562"/>
      <c r="M149" s="2562"/>
      <c r="N149" s="2562"/>
      <c r="O149" s="2562"/>
      <c r="P149" s="2562"/>
      <c r="Q149" s="2561"/>
      <c r="R149" s="2561"/>
      <c r="S149" s="2561"/>
      <c r="T149" s="2561"/>
      <c r="U149" s="2561"/>
      <c r="V149" s="2561"/>
      <c r="W149" s="2561"/>
      <c r="X149" s="2561"/>
      <c r="Y149" s="2561"/>
      <c r="Z149" s="2561"/>
      <c r="AA149" s="2561"/>
      <c r="AB149" s="2561"/>
      <c r="AC149" s="2561"/>
      <c r="AD149" s="2561"/>
      <c r="AE149" s="2561"/>
      <c r="AF149" s="2502"/>
    </row>
    <row r="150" spans="2:32" s="2801" customFormat="1" x14ac:dyDescent="0.2">
      <c r="B150" s="4166" t="s">
        <v>4986</v>
      </c>
      <c r="C150" s="4167"/>
      <c r="D150" s="4209" t="s">
        <v>10</v>
      </c>
      <c r="E150" s="4209"/>
      <c r="F150" s="4209"/>
      <c r="G150" s="4209"/>
      <c r="H150" s="4209"/>
      <c r="I150" s="2562"/>
      <c r="J150" s="2562"/>
      <c r="K150" s="2562"/>
      <c r="L150" s="2562"/>
      <c r="M150" s="2562"/>
      <c r="N150" s="2562"/>
      <c r="O150" s="2562"/>
      <c r="P150" s="2562"/>
      <c r="Q150" s="2561"/>
      <c r="R150" s="2561"/>
      <c r="S150" s="2561"/>
      <c r="T150" s="2561"/>
      <c r="U150" s="2561"/>
      <c r="V150" s="2561"/>
      <c r="W150" s="2561"/>
      <c r="X150" s="2561"/>
      <c r="Y150" s="2561"/>
      <c r="Z150" s="2561"/>
      <c r="AA150" s="2561"/>
      <c r="AB150" s="2561"/>
      <c r="AC150" s="2561"/>
      <c r="AD150" s="2561"/>
      <c r="AE150" s="2561"/>
      <c r="AF150" s="2502"/>
    </row>
    <row r="151" spans="2:32" s="2801" customFormat="1" ht="13.5" thickBot="1" x14ac:dyDescent="0.25">
      <c r="B151" s="3769"/>
      <c r="C151" s="3770"/>
      <c r="D151" s="3770"/>
      <c r="E151" s="3770"/>
      <c r="F151" s="3770"/>
      <c r="G151" s="2565"/>
      <c r="H151" s="2565"/>
      <c r="I151" s="2565"/>
      <c r="J151" s="2565"/>
      <c r="K151" s="2565"/>
      <c r="L151" s="2565"/>
      <c r="M151" s="2565"/>
      <c r="N151" s="2565"/>
      <c r="O151" s="2565"/>
      <c r="P151" s="2565"/>
      <c r="Q151" s="2565"/>
      <c r="R151" s="2565"/>
      <c r="S151" s="2565"/>
      <c r="T151" s="2565"/>
      <c r="U151" s="2565"/>
      <c r="V151" s="2565"/>
      <c r="W151" s="2565"/>
      <c r="X151" s="2565"/>
      <c r="Y151" s="2565"/>
      <c r="Z151" s="2565"/>
      <c r="AA151" s="2565"/>
      <c r="AB151" s="2565"/>
      <c r="AC151" s="2565"/>
      <c r="AD151" s="2565"/>
      <c r="AE151" s="2565"/>
      <c r="AF151" s="2507"/>
    </row>
    <row r="152" spans="2:32" s="2801" customFormat="1" ht="13.5" thickBot="1" x14ac:dyDescent="0.25"/>
    <row r="153" spans="2:32" s="2801" customFormat="1" ht="20.25" x14ac:dyDescent="0.2">
      <c r="B153" s="4169" t="s">
        <v>5058</v>
      </c>
      <c r="C153" s="4170"/>
      <c r="D153" s="4170"/>
      <c r="E153" s="4170"/>
      <c r="F153" s="4170"/>
      <c r="G153" s="4170"/>
      <c r="H153" s="4170"/>
      <c r="I153" s="4170"/>
      <c r="J153" s="4170"/>
      <c r="K153" s="4170"/>
      <c r="L153" s="4170"/>
      <c r="M153" s="4170"/>
      <c r="N153" s="4170"/>
      <c r="O153" s="4170"/>
      <c r="P153" s="4170"/>
      <c r="Q153" s="4170"/>
      <c r="R153" s="4170"/>
      <c r="S153" s="4170"/>
      <c r="T153" s="4170"/>
      <c r="U153" s="4170"/>
      <c r="V153" s="4170"/>
      <c r="W153" s="4170"/>
      <c r="X153" s="4170"/>
      <c r="Y153" s="4170"/>
      <c r="Z153" s="4170"/>
      <c r="AA153" s="4170"/>
      <c r="AB153" s="4170"/>
      <c r="AC153" s="4170"/>
      <c r="AD153" s="4170"/>
      <c r="AE153" s="4170"/>
      <c r="AF153" s="4171"/>
    </row>
    <row r="154" spans="2:32" s="2801" customFormat="1" x14ac:dyDescent="0.2">
      <c r="B154" s="3767"/>
      <c r="C154" s="3768"/>
      <c r="D154" s="3768"/>
      <c r="E154" s="3768"/>
      <c r="F154" s="3768"/>
      <c r="G154" s="2501"/>
      <c r="H154" s="2501"/>
      <c r="I154" s="2501"/>
      <c r="J154" s="2501"/>
      <c r="K154" s="2501"/>
      <c r="L154" s="2501"/>
      <c r="M154" s="2501"/>
      <c r="N154" s="2501"/>
      <c r="O154" s="2501"/>
      <c r="P154" s="2501"/>
      <c r="Q154" s="2501"/>
      <c r="R154" s="2501"/>
      <c r="S154" s="2501"/>
      <c r="T154" s="2501"/>
      <c r="U154" s="2501"/>
      <c r="V154" s="2501"/>
      <c r="W154" s="2501"/>
      <c r="X154" s="2501"/>
      <c r="Y154" s="2501"/>
      <c r="Z154" s="2501"/>
      <c r="AA154" s="2501"/>
      <c r="AB154" s="2501"/>
      <c r="AC154" s="2501"/>
      <c r="AD154" s="2501"/>
      <c r="AE154" s="2501"/>
      <c r="AF154" s="2502"/>
    </row>
    <row r="155" spans="2:32" s="2801" customFormat="1" x14ac:dyDescent="0.2">
      <c r="B155" s="2563" t="s">
        <v>5078</v>
      </c>
      <c r="C155" s="3768"/>
      <c r="D155" s="4172" t="s">
        <v>7361</v>
      </c>
      <c r="E155" s="4172"/>
      <c r="F155" s="4172"/>
      <c r="G155" s="2501"/>
      <c r="H155" s="2501"/>
      <c r="I155" s="2501"/>
      <c r="J155" s="2501"/>
      <c r="K155" s="2501"/>
      <c r="L155" s="2501"/>
      <c r="M155" s="2501"/>
      <c r="N155" s="2501"/>
      <c r="O155" s="2501"/>
      <c r="P155" s="2501"/>
      <c r="Q155" s="2501"/>
      <c r="R155" s="2501"/>
      <c r="S155" s="2501"/>
      <c r="T155" s="2501"/>
      <c r="U155" s="2501"/>
      <c r="V155" s="2501"/>
      <c r="W155" s="2501"/>
      <c r="X155" s="2501"/>
      <c r="Y155" s="2501"/>
      <c r="Z155" s="2501"/>
      <c r="AA155" s="2501"/>
      <c r="AB155" s="2501"/>
      <c r="AC155" s="2501"/>
      <c r="AD155" s="2501"/>
      <c r="AE155" s="2501"/>
      <c r="AF155" s="2502"/>
    </row>
    <row r="156" spans="2:32" s="2801" customFormat="1" x14ac:dyDescent="0.2">
      <c r="B156" s="4173" t="s">
        <v>5061</v>
      </c>
      <c r="C156" s="4174"/>
      <c r="D156" s="4213">
        <v>41883</v>
      </c>
      <c r="E156" s="4213"/>
      <c r="F156" s="4213"/>
      <c r="G156" s="2501"/>
      <c r="H156" s="2501"/>
      <c r="I156" s="2501"/>
      <c r="J156" s="2501"/>
      <c r="K156" s="2501"/>
      <c r="L156" s="2501"/>
      <c r="M156" s="2501"/>
      <c r="N156" s="2501"/>
      <c r="O156" s="2501"/>
      <c r="P156" s="2501"/>
      <c r="Q156" s="2501"/>
      <c r="R156" s="2501"/>
      <c r="S156" s="2501"/>
      <c r="T156" s="2501"/>
      <c r="U156" s="2501"/>
      <c r="V156" s="2501"/>
      <c r="W156" s="2501"/>
      <c r="X156" s="2501"/>
      <c r="Y156" s="2501"/>
      <c r="Z156" s="2501"/>
      <c r="AA156" s="2501"/>
      <c r="AB156" s="2501"/>
      <c r="AC156" s="2501"/>
      <c r="AD156" s="2501"/>
      <c r="AE156" s="2501"/>
      <c r="AF156" s="2502"/>
    </row>
    <row r="157" spans="2:32" s="2801" customFormat="1" x14ac:dyDescent="0.2">
      <c r="B157" s="4176" t="s">
        <v>5059</v>
      </c>
      <c r="C157" s="4177"/>
      <c r="D157" s="4213">
        <v>41912</v>
      </c>
      <c r="E157" s="4213"/>
      <c r="F157" s="4213"/>
      <c r="G157" s="2501"/>
      <c r="H157" s="2501"/>
      <c r="I157" s="2501"/>
      <c r="J157" s="2501"/>
      <c r="K157" s="2501"/>
      <c r="L157" s="2501"/>
      <c r="M157" s="2501"/>
      <c r="N157" s="2501"/>
      <c r="O157" s="2501"/>
      <c r="P157" s="2501"/>
      <c r="Q157" s="2501"/>
      <c r="R157" s="2501"/>
      <c r="S157" s="2501"/>
      <c r="T157" s="2501"/>
      <c r="U157" s="2501"/>
      <c r="V157" s="2501"/>
      <c r="W157" s="2501"/>
      <c r="X157" s="2501"/>
      <c r="Y157" s="2501"/>
      <c r="Z157" s="2501"/>
      <c r="AA157" s="2501"/>
      <c r="AB157" s="2501"/>
      <c r="AC157" s="2501"/>
      <c r="AD157" s="2501"/>
      <c r="AE157" s="2501"/>
      <c r="AF157" s="2502"/>
    </row>
    <row r="158" spans="2:32" s="2801" customFormat="1" ht="13.5" thickBot="1" x14ac:dyDescent="0.25">
      <c r="B158" s="3767"/>
      <c r="C158" s="3768"/>
      <c r="D158" s="3974"/>
      <c r="E158" s="3974"/>
      <c r="F158" s="3974"/>
      <c r="G158" s="2501"/>
      <c r="H158" s="2501"/>
      <c r="I158" s="2501"/>
      <c r="J158" s="2501"/>
      <c r="K158" s="2501"/>
      <c r="L158" s="2501"/>
      <c r="M158" s="2501"/>
      <c r="N158" s="2501"/>
      <c r="O158" s="2501"/>
      <c r="P158" s="2501"/>
      <c r="Q158" s="2501"/>
      <c r="R158" s="2501"/>
      <c r="S158" s="2501"/>
      <c r="T158" s="2501"/>
      <c r="U158" s="2501"/>
      <c r="V158" s="2501"/>
      <c r="W158" s="2501"/>
      <c r="X158" s="2501"/>
      <c r="Y158" s="2501"/>
      <c r="Z158" s="2501"/>
      <c r="AA158" s="2501"/>
      <c r="AB158" s="2501"/>
      <c r="AC158" s="2501"/>
      <c r="AD158" s="2501"/>
      <c r="AE158" s="2501"/>
      <c r="AF158" s="2502"/>
    </row>
    <row r="159" spans="2:32" s="2801" customFormat="1" ht="47.25" customHeight="1" thickBot="1" x14ac:dyDescent="0.25">
      <c r="B159" s="4179" t="s">
        <v>5060</v>
      </c>
      <c r="C159" s="4180"/>
      <c r="D159" s="4181" t="s">
        <v>7362</v>
      </c>
      <c r="E159" s="4182"/>
      <c r="F159" s="4182"/>
      <c r="G159" s="4182"/>
      <c r="H159" s="4182"/>
      <c r="I159" s="4182"/>
      <c r="J159" s="4182"/>
      <c r="K159" s="4182"/>
      <c r="L159" s="4182"/>
      <c r="M159" s="4182"/>
      <c r="N159" s="4182"/>
      <c r="O159" s="4182"/>
      <c r="P159" s="4182"/>
      <c r="Q159" s="4183"/>
      <c r="R159" s="2501"/>
      <c r="S159" s="2501"/>
      <c r="T159" s="2501"/>
      <c r="U159" s="2501"/>
      <c r="V159" s="2501"/>
      <c r="W159" s="2501"/>
      <c r="X159" s="2501"/>
      <c r="Y159" s="2501"/>
      <c r="Z159" s="2501"/>
      <c r="AA159" s="2501"/>
      <c r="AB159" s="2501"/>
      <c r="AC159" s="2501"/>
      <c r="AD159" s="2501"/>
      <c r="AE159" s="2501"/>
      <c r="AF159" s="2502"/>
    </row>
    <row r="160" spans="2:32" s="2801" customFormat="1" ht="13.5" thickBot="1" x14ac:dyDescent="0.25">
      <c r="B160" s="3767"/>
      <c r="C160" s="3768"/>
      <c r="D160" s="3768"/>
      <c r="E160" s="3768"/>
      <c r="F160" s="3768"/>
      <c r="G160" s="2501"/>
      <c r="H160" s="2501"/>
      <c r="I160" s="2501"/>
      <c r="J160" s="2501"/>
      <c r="K160" s="2501"/>
      <c r="L160" s="2501"/>
      <c r="M160" s="2501"/>
      <c r="N160" s="2501"/>
      <c r="O160" s="2501"/>
      <c r="P160" s="2501"/>
      <c r="Q160" s="2501"/>
      <c r="R160" s="2565"/>
      <c r="S160" s="2501"/>
      <c r="T160" s="2501"/>
      <c r="U160" s="2501"/>
      <c r="V160" s="2501"/>
      <c r="W160" s="2501"/>
      <c r="X160" s="2501"/>
      <c r="Y160" s="2501"/>
      <c r="Z160" s="2501"/>
      <c r="AA160" s="2501"/>
      <c r="AB160" s="2501"/>
      <c r="AC160" s="2501"/>
      <c r="AD160" s="2501"/>
      <c r="AE160" s="2501"/>
      <c r="AF160" s="2502"/>
    </row>
    <row r="161" spans="2:32" s="2801" customFormat="1" ht="13.5" thickBot="1" x14ac:dyDescent="0.25">
      <c r="B161" s="4184" t="s">
        <v>5062</v>
      </c>
      <c r="C161" s="4185"/>
      <c r="D161" s="4188" t="s">
        <v>5063</v>
      </c>
      <c r="E161" s="4190" t="s">
        <v>224</v>
      </c>
      <c r="F161" s="4191"/>
      <c r="G161" s="4191"/>
      <c r="H161" s="4191"/>
      <c r="I161" s="4191"/>
      <c r="J161" s="4191"/>
      <c r="K161" s="4191"/>
      <c r="L161" s="4191"/>
      <c r="M161" s="4191"/>
      <c r="N161" s="4191"/>
      <c r="O161" s="4191"/>
      <c r="P161" s="4192"/>
      <c r="Q161" s="4193" t="s">
        <v>340</v>
      </c>
      <c r="R161" s="4194"/>
      <c r="S161" s="4195"/>
      <c r="T161" s="4195"/>
      <c r="U161" s="4195"/>
      <c r="V161" s="4195"/>
      <c r="W161" s="4195"/>
      <c r="X161" s="4195"/>
      <c r="Y161" s="4196"/>
      <c r="Z161" s="4193" t="s">
        <v>225</v>
      </c>
      <c r="AA161" s="4195"/>
      <c r="AB161" s="4196"/>
      <c r="AC161" s="4197" t="s">
        <v>4982</v>
      </c>
      <c r="AD161" s="4198"/>
      <c r="AE161" s="4199"/>
      <c r="AF161" s="2502"/>
    </row>
    <row r="162" spans="2:32" s="2801" customFormat="1" ht="13.5" thickBot="1" x14ac:dyDescent="0.25">
      <c r="B162" s="4186"/>
      <c r="C162" s="4187"/>
      <c r="D162" s="4188"/>
      <c r="E162" s="4188" t="s">
        <v>5000</v>
      </c>
      <c r="F162" s="4188" t="s">
        <v>5001</v>
      </c>
      <c r="G162" s="4200" t="s">
        <v>5003</v>
      </c>
      <c r="H162" s="4200" t="s">
        <v>5064</v>
      </c>
      <c r="I162" s="4202" t="s">
        <v>5065</v>
      </c>
      <c r="J162" s="4202" t="s">
        <v>5066</v>
      </c>
      <c r="K162" s="4202" t="s">
        <v>5006</v>
      </c>
      <c r="L162" s="4202"/>
      <c r="M162" s="4202" t="s">
        <v>5067</v>
      </c>
      <c r="N162" s="4202" t="s">
        <v>5068</v>
      </c>
      <c r="O162" s="4202" t="s">
        <v>5069</v>
      </c>
      <c r="P162" s="4202" t="s">
        <v>5070</v>
      </c>
      <c r="Q162" s="4189" t="s">
        <v>5012</v>
      </c>
      <c r="R162" s="4189" t="s">
        <v>5013</v>
      </c>
      <c r="S162" s="4189" t="s">
        <v>5014</v>
      </c>
      <c r="T162" s="4189" t="s">
        <v>5071</v>
      </c>
      <c r="U162" s="4189" t="s">
        <v>5072</v>
      </c>
      <c r="V162" s="4189" t="s">
        <v>5017</v>
      </c>
      <c r="W162" s="4189" t="s">
        <v>5019</v>
      </c>
      <c r="X162" s="4200" t="s">
        <v>5073</v>
      </c>
      <c r="Y162" s="4200" t="s">
        <v>5074</v>
      </c>
      <c r="Z162" s="4189" t="s">
        <v>5075</v>
      </c>
      <c r="AA162" s="4189" t="s">
        <v>5076</v>
      </c>
      <c r="AB162" s="4189" t="s">
        <v>5077</v>
      </c>
      <c r="AC162" s="4189" t="s">
        <v>1150</v>
      </c>
      <c r="AD162" s="4189" t="s">
        <v>4983</v>
      </c>
      <c r="AE162" s="4189" t="s">
        <v>4984</v>
      </c>
      <c r="AF162" s="2502"/>
    </row>
    <row r="163" spans="2:32" s="2801" customFormat="1" ht="13.5" thickBot="1" x14ac:dyDescent="0.25">
      <c r="B163" s="4186"/>
      <c r="C163" s="4187"/>
      <c r="D163" s="4189"/>
      <c r="E163" s="4189"/>
      <c r="F163" s="4189"/>
      <c r="G163" s="4201"/>
      <c r="H163" s="4201"/>
      <c r="I163" s="4200"/>
      <c r="J163" s="4200"/>
      <c r="K163" s="3765" t="s">
        <v>5026</v>
      </c>
      <c r="L163" s="3766" t="s">
        <v>2793</v>
      </c>
      <c r="M163" s="4200"/>
      <c r="N163" s="4200"/>
      <c r="O163" s="4200"/>
      <c r="P163" s="4200"/>
      <c r="Q163" s="4203"/>
      <c r="R163" s="4203"/>
      <c r="S163" s="4203"/>
      <c r="T163" s="4203"/>
      <c r="U163" s="4203"/>
      <c r="V163" s="4203"/>
      <c r="W163" s="4203"/>
      <c r="X163" s="4201"/>
      <c r="Y163" s="4201"/>
      <c r="Z163" s="4203"/>
      <c r="AA163" s="4203"/>
      <c r="AB163" s="4203"/>
      <c r="AC163" s="4203"/>
      <c r="AD163" s="4203"/>
      <c r="AE163" s="4203"/>
      <c r="AF163" s="2502"/>
    </row>
    <row r="164" spans="2:32" s="2801" customFormat="1" ht="21" customHeight="1" thickBot="1" x14ac:dyDescent="0.25">
      <c r="B164" s="5114" t="s">
        <v>7363</v>
      </c>
      <c r="C164" s="5115"/>
      <c r="D164" s="3064" t="s">
        <v>1529</v>
      </c>
      <c r="E164" s="3064" t="s">
        <v>1529</v>
      </c>
      <c r="F164" s="3064" t="s">
        <v>1529</v>
      </c>
      <c r="G164" s="3064" t="s">
        <v>1529</v>
      </c>
      <c r="H164" s="3064" t="s">
        <v>1529</v>
      </c>
      <c r="I164" s="3064" t="s">
        <v>1529</v>
      </c>
      <c r="J164" s="3064" t="s">
        <v>1529</v>
      </c>
      <c r="K164" s="3064" t="s">
        <v>1529</v>
      </c>
      <c r="L164" s="3064" t="s">
        <v>1529</v>
      </c>
      <c r="M164" s="3064" t="s">
        <v>1529</v>
      </c>
      <c r="N164" s="3064" t="s">
        <v>1529</v>
      </c>
      <c r="O164" s="3064" t="s">
        <v>1529</v>
      </c>
      <c r="P164" s="3064" t="s">
        <v>1529</v>
      </c>
      <c r="Q164" s="3064" t="s">
        <v>1529</v>
      </c>
      <c r="R164" s="3064" t="s">
        <v>1529</v>
      </c>
      <c r="S164" s="3064" t="s">
        <v>1529</v>
      </c>
      <c r="T164" s="3064" t="s">
        <v>1529</v>
      </c>
      <c r="U164" s="3064" t="s">
        <v>1529</v>
      </c>
      <c r="V164" s="3064" t="s">
        <v>1529</v>
      </c>
      <c r="W164" s="3064" t="s">
        <v>1529</v>
      </c>
      <c r="X164" s="3064" t="s">
        <v>1529</v>
      </c>
      <c r="Y164" s="3064" t="s">
        <v>1529</v>
      </c>
      <c r="Z164" s="3065" t="s">
        <v>4991</v>
      </c>
      <c r="AA164" s="3937">
        <v>1</v>
      </c>
      <c r="AB164" s="3066">
        <v>0.44800000000000001</v>
      </c>
      <c r="AC164" s="3297" t="s">
        <v>1529</v>
      </c>
      <c r="AD164" s="3297" t="s">
        <v>1529</v>
      </c>
      <c r="AE164" s="3297" t="s">
        <v>1529</v>
      </c>
      <c r="AF164" s="2502"/>
    </row>
    <row r="165" spans="2:32" s="2801" customFormat="1" x14ac:dyDescent="0.2">
      <c r="B165" s="2564"/>
      <c r="C165" s="2496"/>
      <c r="D165" s="2496"/>
      <c r="E165" s="2496"/>
      <c r="F165" s="2496"/>
      <c r="G165" s="2497"/>
      <c r="H165" s="2497"/>
      <c r="I165" s="2497"/>
      <c r="J165" s="2497"/>
      <c r="K165" s="2496"/>
      <c r="L165" s="2497"/>
      <c r="M165" s="2497"/>
      <c r="N165" s="2497"/>
      <c r="O165" s="2497"/>
      <c r="P165" s="2497"/>
      <c r="Q165" s="2561"/>
      <c r="R165" s="2561"/>
      <c r="S165" s="2561"/>
      <c r="T165" s="2561"/>
      <c r="U165" s="2561"/>
      <c r="V165" s="2561"/>
      <c r="W165" s="2561"/>
      <c r="X165" s="2561"/>
      <c r="Y165" s="2561"/>
      <c r="Z165" s="2561"/>
      <c r="AA165" s="2561"/>
      <c r="AB165" s="2561"/>
      <c r="AC165" s="2561"/>
      <c r="AD165" s="2561"/>
      <c r="AE165" s="2561"/>
      <c r="AF165" s="2502"/>
    </row>
    <row r="166" spans="2:32" s="2801" customFormat="1" x14ac:dyDescent="0.2">
      <c r="B166" s="4166" t="s">
        <v>4985</v>
      </c>
      <c r="C166" s="4167"/>
      <c r="D166" s="4209" t="s">
        <v>1529</v>
      </c>
      <c r="E166" s="4209"/>
      <c r="F166" s="4209"/>
      <c r="G166" s="4209"/>
      <c r="H166" s="4209"/>
      <c r="I166" s="2562"/>
      <c r="J166" s="2562"/>
      <c r="K166" s="2562"/>
      <c r="L166" s="2562"/>
      <c r="M166" s="2562"/>
      <c r="N166" s="2562"/>
      <c r="O166" s="2562"/>
      <c r="P166" s="2562"/>
      <c r="Q166" s="2561"/>
      <c r="R166" s="2561"/>
      <c r="S166" s="2561"/>
      <c r="T166" s="2561"/>
      <c r="U166" s="2561"/>
      <c r="V166" s="2561"/>
      <c r="W166" s="2561"/>
      <c r="X166" s="2561"/>
      <c r="Y166" s="2561"/>
      <c r="Z166" s="2561"/>
      <c r="AA166" s="2561"/>
      <c r="AB166" s="2561"/>
      <c r="AC166" s="2561"/>
      <c r="AD166" s="2561"/>
      <c r="AE166" s="2561"/>
      <c r="AF166" s="2502"/>
    </row>
    <row r="167" spans="2:32" s="2801" customFormat="1" x14ac:dyDescent="0.2">
      <c r="B167" s="4166" t="s">
        <v>4986</v>
      </c>
      <c r="C167" s="4167"/>
      <c r="D167" s="4209" t="s">
        <v>10</v>
      </c>
      <c r="E167" s="4209"/>
      <c r="F167" s="4209"/>
      <c r="G167" s="4209"/>
      <c r="H167" s="4209"/>
      <c r="I167" s="2562"/>
      <c r="J167" s="2562"/>
      <c r="K167" s="2562"/>
      <c r="L167" s="2562"/>
      <c r="M167" s="2562"/>
      <c r="N167" s="2562"/>
      <c r="O167" s="2562"/>
      <c r="P167" s="2562"/>
      <c r="Q167" s="2561"/>
      <c r="R167" s="2561"/>
      <c r="S167" s="2561"/>
      <c r="T167" s="2561"/>
      <c r="U167" s="2561"/>
      <c r="V167" s="2561"/>
      <c r="W167" s="2561"/>
      <c r="X167" s="2561"/>
      <c r="Y167" s="2561"/>
      <c r="Z167" s="2561"/>
      <c r="AA167" s="2561"/>
      <c r="AB167" s="2561"/>
      <c r="AC167" s="2561"/>
      <c r="AD167" s="2561"/>
      <c r="AE167" s="2561"/>
      <c r="AF167" s="2502"/>
    </row>
    <row r="168" spans="2:32" s="2801" customFormat="1" ht="13.5" thickBot="1" x14ac:dyDescent="0.25">
      <c r="B168" s="3769"/>
      <c r="C168" s="3770"/>
      <c r="D168" s="3770"/>
      <c r="E168" s="3770"/>
      <c r="F168" s="3770"/>
      <c r="G168" s="2565"/>
      <c r="H168" s="2565"/>
      <c r="I168" s="2565"/>
      <c r="J168" s="2565"/>
      <c r="K168" s="2565"/>
      <c r="L168" s="2565"/>
      <c r="M168" s="2565"/>
      <c r="N168" s="2565"/>
      <c r="O168" s="2565"/>
      <c r="P168" s="2565"/>
      <c r="Q168" s="2565"/>
      <c r="R168" s="2565"/>
      <c r="S168" s="2565"/>
      <c r="T168" s="2565"/>
      <c r="U168" s="2565"/>
      <c r="V168" s="2565"/>
      <c r="W168" s="2565"/>
      <c r="X168" s="2565"/>
      <c r="Y168" s="2565"/>
      <c r="Z168" s="2565"/>
      <c r="AA168" s="2565"/>
      <c r="AB168" s="2565"/>
      <c r="AC168" s="2565"/>
      <c r="AD168" s="2565"/>
      <c r="AE168" s="2565"/>
      <c r="AF168" s="2507"/>
    </row>
    <row r="169" spans="2:32" s="2801" customFormat="1" ht="13.5" thickBot="1" x14ac:dyDescent="0.25"/>
    <row r="170" spans="2:32" s="2801" customFormat="1" ht="20.25" x14ac:dyDescent="0.2">
      <c r="B170" s="4169" t="s">
        <v>5058</v>
      </c>
      <c r="C170" s="4170"/>
      <c r="D170" s="4170"/>
      <c r="E170" s="4170"/>
      <c r="F170" s="4170"/>
      <c r="G170" s="4170"/>
      <c r="H170" s="4170"/>
      <c r="I170" s="4170"/>
      <c r="J170" s="4170"/>
      <c r="K170" s="4170"/>
      <c r="L170" s="4170"/>
      <c r="M170" s="4170"/>
      <c r="N170" s="4170"/>
      <c r="O170" s="4170"/>
      <c r="P170" s="4170"/>
      <c r="Q170" s="4170"/>
      <c r="R170" s="4170"/>
      <c r="S170" s="4170"/>
      <c r="T170" s="4170"/>
      <c r="U170" s="4170"/>
      <c r="V170" s="4170"/>
      <c r="W170" s="4170"/>
      <c r="X170" s="4170"/>
      <c r="Y170" s="4170"/>
      <c r="Z170" s="4170"/>
      <c r="AA170" s="4170"/>
      <c r="AB170" s="4170"/>
      <c r="AC170" s="4170"/>
      <c r="AD170" s="4170"/>
      <c r="AE170" s="4170"/>
      <c r="AF170" s="4171"/>
    </row>
    <row r="171" spans="2:32" s="2801" customFormat="1" x14ac:dyDescent="0.2">
      <c r="B171" s="3767"/>
      <c r="C171" s="3768"/>
      <c r="D171" s="3768"/>
      <c r="E171" s="3768"/>
      <c r="F171" s="3768"/>
      <c r="G171" s="2501"/>
      <c r="H171" s="2501"/>
      <c r="I171" s="2501"/>
      <c r="J171" s="2501"/>
      <c r="K171" s="2501"/>
      <c r="L171" s="2501"/>
      <c r="M171" s="2501"/>
      <c r="N171" s="2501"/>
      <c r="O171" s="2501"/>
      <c r="P171" s="2501"/>
      <c r="Q171" s="2501"/>
      <c r="R171" s="2501"/>
      <c r="S171" s="2501"/>
      <c r="T171" s="2501"/>
      <c r="U171" s="2501"/>
      <c r="V171" s="2501"/>
      <c r="W171" s="2501"/>
      <c r="X171" s="2501"/>
      <c r="Y171" s="2501"/>
      <c r="Z171" s="2501"/>
      <c r="AA171" s="2501"/>
      <c r="AB171" s="2501"/>
      <c r="AC171" s="2501"/>
      <c r="AD171" s="2501"/>
      <c r="AE171" s="2501"/>
      <c r="AF171" s="2502"/>
    </row>
    <row r="172" spans="2:32" s="2801" customFormat="1" x14ac:dyDescent="0.2">
      <c r="B172" s="2563" t="s">
        <v>5078</v>
      </c>
      <c r="C172" s="3768"/>
      <c r="D172" s="4172" t="s">
        <v>7358</v>
      </c>
      <c r="E172" s="4172"/>
      <c r="F172" s="4172"/>
      <c r="G172" s="2501"/>
      <c r="H172" s="2501"/>
      <c r="I172" s="2501"/>
      <c r="J172" s="2501"/>
      <c r="K172" s="2501"/>
      <c r="L172" s="2501"/>
      <c r="M172" s="2501"/>
      <c r="N172" s="2501"/>
      <c r="O172" s="2501"/>
      <c r="P172" s="2501"/>
      <c r="Q172" s="2501"/>
      <c r="R172" s="2501"/>
      <c r="S172" s="2501"/>
      <c r="T172" s="2501"/>
      <c r="U172" s="2501"/>
      <c r="V172" s="2501"/>
      <c r="W172" s="2501"/>
      <c r="X172" s="2501"/>
      <c r="Y172" s="2501"/>
      <c r="Z172" s="2501"/>
      <c r="AA172" s="2501"/>
      <c r="AB172" s="2501"/>
      <c r="AC172" s="2501"/>
      <c r="AD172" s="2501"/>
      <c r="AE172" s="2501"/>
      <c r="AF172" s="2502"/>
    </row>
    <row r="173" spans="2:32" s="2801" customFormat="1" x14ac:dyDescent="0.2">
      <c r="B173" s="4173" t="s">
        <v>5061</v>
      </c>
      <c r="C173" s="4174"/>
      <c r="D173" s="4212">
        <v>41883</v>
      </c>
      <c r="E173" s="4212"/>
      <c r="F173" s="4212"/>
      <c r="G173" s="2501"/>
      <c r="H173" s="2501"/>
      <c r="I173" s="2501"/>
      <c r="J173" s="2501"/>
      <c r="K173" s="2501"/>
      <c r="L173" s="2501"/>
      <c r="M173" s="2501"/>
      <c r="N173" s="2501"/>
      <c r="O173" s="2501"/>
      <c r="P173" s="2501"/>
      <c r="Q173" s="2501"/>
      <c r="R173" s="2501"/>
      <c r="S173" s="2501"/>
      <c r="T173" s="2501"/>
      <c r="U173" s="2501"/>
      <c r="V173" s="2501"/>
      <c r="W173" s="2501"/>
      <c r="X173" s="2501"/>
      <c r="Y173" s="2501"/>
      <c r="Z173" s="2501"/>
      <c r="AA173" s="2501"/>
      <c r="AB173" s="2501"/>
      <c r="AC173" s="2501"/>
      <c r="AD173" s="2501"/>
      <c r="AE173" s="2501"/>
      <c r="AF173" s="2502"/>
    </row>
    <row r="174" spans="2:32" s="2801" customFormat="1" x14ac:dyDescent="0.2">
      <c r="B174" s="4176" t="s">
        <v>5059</v>
      </c>
      <c r="C174" s="4177"/>
      <c r="D174" s="4213">
        <v>41912</v>
      </c>
      <c r="E174" s="4213"/>
      <c r="F174" s="4213"/>
      <c r="G174" s="2501"/>
      <c r="H174" s="2501"/>
      <c r="I174" s="2501"/>
      <c r="J174" s="2501"/>
      <c r="K174" s="2501"/>
      <c r="L174" s="2501"/>
      <c r="M174" s="2501"/>
      <c r="N174" s="2501"/>
      <c r="O174" s="2501"/>
      <c r="P174" s="2501"/>
      <c r="Q174" s="2501"/>
      <c r="R174" s="2501"/>
      <c r="S174" s="2501"/>
      <c r="T174" s="2501"/>
      <c r="U174" s="2501"/>
      <c r="V174" s="2501"/>
      <c r="W174" s="2501"/>
      <c r="X174" s="2501"/>
      <c r="Y174" s="2501"/>
      <c r="Z174" s="2501"/>
      <c r="AA174" s="2501"/>
      <c r="AB174" s="2501"/>
      <c r="AC174" s="2501"/>
      <c r="AD174" s="2501"/>
      <c r="AE174" s="2501"/>
      <c r="AF174" s="2502"/>
    </row>
    <row r="175" spans="2:32" s="2801" customFormat="1" ht="13.5" thickBot="1" x14ac:dyDescent="0.25">
      <c r="B175" s="3767"/>
      <c r="C175" s="3768"/>
      <c r="D175" s="3768"/>
      <c r="E175" s="3768"/>
      <c r="F175" s="3768"/>
      <c r="G175" s="2501"/>
      <c r="H175" s="2501"/>
      <c r="I175" s="2501"/>
      <c r="J175" s="2501"/>
      <c r="K175" s="2501"/>
      <c r="L175" s="2501"/>
      <c r="M175" s="2501"/>
      <c r="N175" s="2501"/>
      <c r="O175" s="2501"/>
      <c r="P175" s="2501"/>
      <c r="Q175" s="2501"/>
      <c r="R175" s="2501"/>
      <c r="S175" s="2501"/>
      <c r="T175" s="2501"/>
      <c r="U175" s="2501"/>
      <c r="V175" s="2501"/>
      <c r="W175" s="2501"/>
      <c r="X175" s="2501"/>
      <c r="Y175" s="2501"/>
      <c r="Z175" s="2501"/>
      <c r="AA175" s="2501"/>
      <c r="AB175" s="2501"/>
      <c r="AC175" s="2501"/>
      <c r="AD175" s="2501"/>
      <c r="AE175" s="2501"/>
      <c r="AF175" s="2502"/>
    </row>
    <row r="176" spans="2:32" s="2801" customFormat="1" ht="48" customHeight="1" thickBot="1" x14ac:dyDescent="0.25">
      <c r="B176" s="4179" t="s">
        <v>5060</v>
      </c>
      <c r="C176" s="4180"/>
      <c r="D176" s="4181" t="s">
        <v>7359</v>
      </c>
      <c r="E176" s="4182"/>
      <c r="F176" s="4182"/>
      <c r="G176" s="4182"/>
      <c r="H176" s="4182"/>
      <c r="I176" s="4182"/>
      <c r="J176" s="4182"/>
      <c r="K176" s="4182"/>
      <c r="L176" s="4182"/>
      <c r="M176" s="4182"/>
      <c r="N176" s="4182"/>
      <c r="O176" s="4182"/>
      <c r="P176" s="4182"/>
      <c r="Q176" s="4183"/>
      <c r="R176" s="2501"/>
      <c r="S176" s="2501"/>
      <c r="T176" s="2501"/>
      <c r="U176" s="2501"/>
      <c r="V176" s="2501"/>
      <c r="W176" s="2501"/>
      <c r="X176" s="2501"/>
      <c r="Y176" s="2501"/>
      <c r="Z176" s="2501"/>
      <c r="AA176" s="2501"/>
      <c r="AB176" s="2501"/>
      <c r="AC176" s="2501"/>
      <c r="AD176" s="2501"/>
      <c r="AE176" s="2501"/>
      <c r="AF176" s="2502"/>
    </row>
    <row r="177" spans="2:32" s="2801" customFormat="1" ht="13.5" thickBot="1" x14ac:dyDescent="0.25">
      <c r="B177" s="3767"/>
      <c r="C177" s="3768"/>
      <c r="D177" s="3768"/>
      <c r="E177" s="3768"/>
      <c r="F177" s="3768"/>
      <c r="G177" s="2501"/>
      <c r="H177" s="2501"/>
      <c r="I177" s="2501"/>
      <c r="J177" s="2501"/>
      <c r="K177" s="2501"/>
      <c r="L177" s="2501"/>
      <c r="M177" s="2501"/>
      <c r="N177" s="2501"/>
      <c r="O177" s="2501"/>
      <c r="P177" s="2501"/>
      <c r="Q177" s="2501"/>
      <c r="R177" s="2565"/>
      <c r="S177" s="2501"/>
      <c r="T177" s="2501"/>
      <c r="U177" s="2501"/>
      <c r="V177" s="2501"/>
      <c r="W177" s="2501"/>
      <c r="X177" s="2501"/>
      <c r="Y177" s="2501"/>
      <c r="Z177" s="2501"/>
      <c r="AA177" s="2501"/>
      <c r="AB177" s="2501"/>
      <c r="AC177" s="2501"/>
      <c r="AD177" s="2501"/>
      <c r="AE177" s="2501"/>
      <c r="AF177" s="2502"/>
    </row>
    <row r="178" spans="2:32" s="2801" customFormat="1" ht="13.5" thickBot="1" x14ac:dyDescent="0.25">
      <c r="B178" s="4184" t="s">
        <v>5062</v>
      </c>
      <c r="C178" s="4185"/>
      <c r="D178" s="4188" t="s">
        <v>5063</v>
      </c>
      <c r="E178" s="4190" t="s">
        <v>224</v>
      </c>
      <c r="F178" s="4191"/>
      <c r="G178" s="4191"/>
      <c r="H178" s="4191"/>
      <c r="I178" s="4191"/>
      <c r="J178" s="4191"/>
      <c r="K178" s="4191"/>
      <c r="L178" s="4191"/>
      <c r="M178" s="4191"/>
      <c r="N178" s="4191"/>
      <c r="O178" s="4191"/>
      <c r="P178" s="4192"/>
      <c r="Q178" s="4193" t="s">
        <v>340</v>
      </c>
      <c r="R178" s="4194"/>
      <c r="S178" s="4195"/>
      <c r="T178" s="4195"/>
      <c r="U178" s="4195"/>
      <c r="V178" s="4195"/>
      <c r="W178" s="4195"/>
      <c r="X178" s="4195"/>
      <c r="Y178" s="4196"/>
      <c r="Z178" s="4193" t="s">
        <v>225</v>
      </c>
      <c r="AA178" s="4195"/>
      <c r="AB178" s="4196"/>
      <c r="AC178" s="4197" t="s">
        <v>4982</v>
      </c>
      <c r="AD178" s="4198"/>
      <c r="AE178" s="4199"/>
      <c r="AF178" s="2502"/>
    </row>
    <row r="179" spans="2:32" s="2801" customFormat="1" ht="13.5" thickBot="1" x14ac:dyDescent="0.25">
      <c r="B179" s="4186"/>
      <c r="C179" s="4187"/>
      <c r="D179" s="4188"/>
      <c r="E179" s="4188" t="s">
        <v>5000</v>
      </c>
      <c r="F179" s="4188" t="s">
        <v>5001</v>
      </c>
      <c r="G179" s="4200" t="s">
        <v>5003</v>
      </c>
      <c r="H179" s="4200" t="s">
        <v>5064</v>
      </c>
      <c r="I179" s="4202" t="s">
        <v>5065</v>
      </c>
      <c r="J179" s="4202" t="s">
        <v>5066</v>
      </c>
      <c r="K179" s="4202" t="s">
        <v>5006</v>
      </c>
      <c r="L179" s="4202"/>
      <c r="M179" s="4202" t="s">
        <v>5067</v>
      </c>
      <c r="N179" s="4202" t="s">
        <v>5068</v>
      </c>
      <c r="O179" s="4202" t="s">
        <v>5069</v>
      </c>
      <c r="P179" s="4202" t="s">
        <v>5070</v>
      </c>
      <c r="Q179" s="4189" t="s">
        <v>5012</v>
      </c>
      <c r="R179" s="4189" t="s">
        <v>5013</v>
      </c>
      <c r="S179" s="4189" t="s">
        <v>5014</v>
      </c>
      <c r="T179" s="4189" t="s">
        <v>5071</v>
      </c>
      <c r="U179" s="4189" t="s">
        <v>5072</v>
      </c>
      <c r="V179" s="4189" t="s">
        <v>5017</v>
      </c>
      <c r="W179" s="4189" t="s">
        <v>5019</v>
      </c>
      <c r="X179" s="4200" t="s">
        <v>5073</v>
      </c>
      <c r="Y179" s="4200" t="s">
        <v>5074</v>
      </c>
      <c r="Z179" s="4189" t="s">
        <v>5075</v>
      </c>
      <c r="AA179" s="4189" t="s">
        <v>5076</v>
      </c>
      <c r="AB179" s="4189" t="s">
        <v>5077</v>
      </c>
      <c r="AC179" s="4189" t="s">
        <v>1150</v>
      </c>
      <c r="AD179" s="4189" t="s">
        <v>4983</v>
      </c>
      <c r="AE179" s="4189" t="s">
        <v>4984</v>
      </c>
      <c r="AF179" s="2502"/>
    </row>
    <row r="180" spans="2:32" s="2801" customFormat="1" ht="13.5" thickBot="1" x14ac:dyDescent="0.25">
      <c r="B180" s="4186"/>
      <c r="C180" s="4187"/>
      <c r="D180" s="4189"/>
      <c r="E180" s="4189"/>
      <c r="F180" s="4189"/>
      <c r="G180" s="4201"/>
      <c r="H180" s="4201"/>
      <c r="I180" s="4200"/>
      <c r="J180" s="4200"/>
      <c r="K180" s="3765" t="s">
        <v>5026</v>
      </c>
      <c r="L180" s="3766" t="s">
        <v>2793</v>
      </c>
      <c r="M180" s="4200"/>
      <c r="N180" s="4200"/>
      <c r="O180" s="4200"/>
      <c r="P180" s="4200"/>
      <c r="Q180" s="4203"/>
      <c r="R180" s="4203"/>
      <c r="S180" s="4203"/>
      <c r="T180" s="4203"/>
      <c r="U180" s="4203"/>
      <c r="V180" s="4203"/>
      <c r="W180" s="4203"/>
      <c r="X180" s="4201"/>
      <c r="Y180" s="4201"/>
      <c r="Z180" s="4203"/>
      <c r="AA180" s="4203"/>
      <c r="AB180" s="4203"/>
      <c r="AC180" s="4203"/>
      <c r="AD180" s="4203"/>
      <c r="AE180" s="4203"/>
      <c r="AF180" s="2502"/>
    </row>
    <row r="181" spans="2:32" s="2801" customFormat="1" ht="27" customHeight="1" thickBot="1" x14ac:dyDescent="0.25">
      <c r="B181" s="4210" t="s">
        <v>7360</v>
      </c>
      <c r="C181" s="4211"/>
      <c r="D181" s="3064" t="s">
        <v>1529</v>
      </c>
      <c r="E181" s="3064" t="s">
        <v>1529</v>
      </c>
      <c r="F181" s="3064" t="s">
        <v>1529</v>
      </c>
      <c r="G181" s="3064" t="s">
        <v>1529</v>
      </c>
      <c r="H181" s="3064" t="s">
        <v>1529</v>
      </c>
      <c r="I181" s="3064" t="s">
        <v>1529</v>
      </c>
      <c r="J181" s="3064" t="s">
        <v>1529</v>
      </c>
      <c r="K181" s="3064" t="s">
        <v>1529</v>
      </c>
      <c r="L181" s="3064" t="s">
        <v>1529</v>
      </c>
      <c r="M181" s="3064" t="s">
        <v>1529</v>
      </c>
      <c r="N181" s="3064" t="s">
        <v>1529</v>
      </c>
      <c r="O181" s="3064" t="s">
        <v>1529</v>
      </c>
      <c r="P181" s="3064" t="s">
        <v>1529</v>
      </c>
      <c r="Q181" s="3064" t="s">
        <v>1529</v>
      </c>
      <c r="R181" s="3064" t="s">
        <v>1529</v>
      </c>
      <c r="S181" s="3064" t="s">
        <v>1529</v>
      </c>
      <c r="T181" s="3064" t="s">
        <v>1529</v>
      </c>
      <c r="U181" s="3064" t="s">
        <v>1529</v>
      </c>
      <c r="V181" s="3064" t="s">
        <v>1529</v>
      </c>
      <c r="W181" s="3064" t="s">
        <v>1529</v>
      </c>
      <c r="X181" s="3064" t="s">
        <v>1529</v>
      </c>
      <c r="Y181" s="3064" t="s">
        <v>1529</v>
      </c>
      <c r="Z181" s="3065" t="s">
        <v>4991</v>
      </c>
      <c r="AA181" s="3066" t="s">
        <v>1529</v>
      </c>
      <c r="AB181" s="3066">
        <v>0.44800000000000001</v>
      </c>
      <c r="AC181" s="3297" t="s">
        <v>1529</v>
      </c>
      <c r="AD181" s="3297" t="s">
        <v>1529</v>
      </c>
      <c r="AE181" s="3297" t="s">
        <v>1529</v>
      </c>
      <c r="AF181" s="2502"/>
    </row>
    <row r="182" spans="2:32" s="2801" customFormat="1" x14ac:dyDescent="0.2">
      <c r="B182" s="2564"/>
      <c r="C182" s="2496"/>
      <c r="D182" s="2496"/>
      <c r="E182" s="2496"/>
      <c r="F182" s="2496"/>
      <c r="G182" s="2497"/>
      <c r="H182" s="2497"/>
      <c r="I182" s="2497"/>
      <c r="J182" s="2497"/>
      <c r="K182" s="2496"/>
      <c r="L182" s="2497"/>
      <c r="M182" s="2497"/>
      <c r="N182" s="2497"/>
      <c r="O182" s="2497"/>
      <c r="P182" s="2497"/>
      <c r="Q182" s="2561"/>
      <c r="R182" s="2561"/>
      <c r="S182" s="2561"/>
      <c r="T182" s="2561"/>
      <c r="U182" s="2561"/>
      <c r="V182" s="2561"/>
      <c r="W182" s="2561"/>
      <c r="X182" s="2561"/>
      <c r="Y182" s="2561"/>
      <c r="Z182" s="2561"/>
      <c r="AA182" s="2561"/>
      <c r="AB182" s="2561"/>
      <c r="AC182" s="2561"/>
      <c r="AD182" s="2561"/>
      <c r="AE182" s="2561"/>
      <c r="AF182" s="2502"/>
    </row>
    <row r="183" spans="2:32" s="2801" customFormat="1" x14ac:dyDescent="0.2">
      <c r="B183" s="4166" t="s">
        <v>4985</v>
      </c>
      <c r="C183" s="4167"/>
      <c r="D183" s="4209" t="s">
        <v>1529</v>
      </c>
      <c r="E183" s="4209"/>
      <c r="F183" s="4209"/>
      <c r="G183" s="4209"/>
      <c r="H183" s="4209"/>
      <c r="I183" s="2562"/>
      <c r="J183" s="2562"/>
      <c r="K183" s="2562"/>
      <c r="L183" s="2562"/>
      <c r="M183" s="2562"/>
      <c r="N183" s="2562"/>
      <c r="O183" s="2562"/>
      <c r="P183" s="2562"/>
      <c r="Q183" s="2561"/>
      <c r="R183" s="2561"/>
      <c r="S183" s="2561"/>
      <c r="T183" s="2561"/>
      <c r="U183" s="2561"/>
      <c r="V183" s="2561"/>
      <c r="W183" s="2561"/>
      <c r="X183" s="2561"/>
      <c r="Y183" s="2561"/>
      <c r="Z183" s="2561"/>
      <c r="AA183" s="2561"/>
      <c r="AB183" s="2561"/>
      <c r="AC183" s="2561"/>
      <c r="AD183" s="2561"/>
      <c r="AE183" s="2561"/>
      <c r="AF183" s="2502"/>
    </row>
    <row r="184" spans="2:32" s="2801" customFormat="1" x14ac:dyDescent="0.2">
      <c r="B184" s="4166" t="s">
        <v>4986</v>
      </c>
      <c r="C184" s="4167"/>
      <c r="D184" s="4209" t="s">
        <v>10</v>
      </c>
      <c r="E184" s="4209"/>
      <c r="F184" s="4209"/>
      <c r="G184" s="4209"/>
      <c r="H184" s="4209"/>
      <c r="I184" s="2562"/>
      <c r="J184" s="2562"/>
      <c r="K184" s="2562"/>
      <c r="L184" s="2562"/>
      <c r="M184" s="2562"/>
      <c r="N184" s="2562"/>
      <c r="O184" s="2562"/>
      <c r="P184" s="2562"/>
      <c r="Q184" s="2561"/>
      <c r="R184" s="2561"/>
      <c r="S184" s="2561"/>
      <c r="T184" s="2561"/>
      <c r="U184" s="2561"/>
      <c r="V184" s="2561"/>
      <c r="W184" s="2561"/>
      <c r="X184" s="2561"/>
      <c r="Y184" s="2561"/>
      <c r="Z184" s="2561"/>
      <c r="AA184" s="2561"/>
      <c r="AB184" s="2561"/>
      <c r="AC184" s="2561"/>
      <c r="AD184" s="2561"/>
      <c r="AE184" s="2561"/>
      <c r="AF184" s="2502"/>
    </row>
    <row r="185" spans="2:32" s="2801" customFormat="1" ht="13.5" thickBot="1" x14ac:dyDescent="0.25">
      <c r="B185" s="3769"/>
      <c r="C185" s="3770"/>
      <c r="D185" s="3770"/>
      <c r="E185" s="3770"/>
      <c r="F185" s="3770"/>
      <c r="G185" s="2565"/>
      <c r="H185" s="2565"/>
      <c r="I185" s="2565"/>
      <c r="J185" s="2565"/>
      <c r="K185" s="2565"/>
      <c r="L185" s="2565"/>
      <c r="M185" s="2565"/>
      <c r="N185" s="2565"/>
      <c r="O185" s="2565"/>
      <c r="P185" s="2565"/>
      <c r="Q185" s="2565"/>
      <c r="R185" s="2565"/>
      <c r="S185" s="2565"/>
      <c r="T185" s="2565"/>
      <c r="U185" s="2565"/>
      <c r="V185" s="2565"/>
      <c r="W185" s="2565"/>
      <c r="X185" s="2565"/>
      <c r="Y185" s="2565"/>
      <c r="Z185" s="2565"/>
      <c r="AA185" s="2565"/>
      <c r="AB185" s="2565"/>
      <c r="AC185" s="2565"/>
      <c r="AD185" s="2565"/>
      <c r="AE185" s="2565"/>
      <c r="AF185" s="2507"/>
    </row>
    <row r="186" spans="2:32" s="2801" customFormat="1" ht="13.5" thickBot="1" x14ac:dyDescent="0.25"/>
    <row r="187" spans="2:32" s="2801" customFormat="1" ht="20.25" x14ac:dyDescent="0.2">
      <c r="B187" s="4169" t="s">
        <v>5058</v>
      </c>
      <c r="C187" s="4170"/>
      <c r="D187" s="4170"/>
      <c r="E187" s="4170"/>
      <c r="F187" s="4170"/>
      <c r="G187" s="4170"/>
      <c r="H187" s="4170"/>
      <c r="I187" s="4170"/>
      <c r="J187" s="4170"/>
      <c r="K187" s="4170"/>
      <c r="L187" s="4170"/>
      <c r="M187" s="4170"/>
      <c r="N187" s="4170"/>
      <c r="O187" s="4170"/>
      <c r="P187" s="4170"/>
      <c r="Q187" s="4170"/>
      <c r="R187" s="4170"/>
      <c r="S187" s="4170"/>
      <c r="T187" s="4170"/>
      <c r="U187" s="4170"/>
      <c r="V187" s="4170"/>
      <c r="W187" s="4170"/>
      <c r="X187" s="4170"/>
      <c r="Y187" s="4170"/>
      <c r="Z187" s="4170"/>
      <c r="AA187" s="4170"/>
      <c r="AB187" s="4170"/>
      <c r="AC187" s="4170"/>
      <c r="AD187" s="4170"/>
      <c r="AE187" s="4170"/>
      <c r="AF187" s="4171"/>
    </row>
    <row r="188" spans="2:32" s="2801" customFormat="1" x14ac:dyDescent="0.2">
      <c r="B188" s="3767"/>
      <c r="C188" s="3768"/>
      <c r="D188" s="3768"/>
      <c r="E188" s="3768"/>
      <c r="F188" s="3768"/>
      <c r="G188" s="2501"/>
      <c r="H188" s="2501"/>
      <c r="I188" s="2501"/>
      <c r="J188" s="2501"/>
      <c r="K188" s="2501"/>
      <c r="L188" s="2501"/>
      <c r="M188" s="2501"/>
      <c r="N188" s="2501"/>
      <c r="O188" s="2501"/>
      <c r="P188" s="2501"/>
      <c r="Q188" s="2501"/>
      <c r="R188" s="2501"/>
      <c r="S188" s="2501"/>
      <c r="T188" s="2501"/>
      <c r="U188" s="2501"/>
      <c r="V188" s="2501"/>
      <c r="W188" s="2501"/>
      <c r="X188" s="2501"/>
      <c r="Y188" s="2501"/>
      <c r="Z188" s="2501"/>
      <c r="AA188" s="2501"/>
      <c r="AB188" s="2501"/>
      <c r="AC188" s="2501"/>
      <c r="AD188" s="2501"/>
      <c r="AE188" s="2501"/>
      <c r="AF188" s="2502"/>
    </row>
    <row r="189" spans="2:32" s="2801" customFormat="1" x14ac:dyDescent="0.2">
      <c r="B189" s="2563" t="s">
        <v>5078</v>
      </c>
      <c r="C189" s="3768"/>
      <c r="D189" s="4172" t="s">
        <v>7355</v>
      </c>
      <c r="E189" s="4172"/>
      <c r="F189" s="4172"/>
      <c r="G189" s="2501"/>
      <c r="H189" s="2501"/>
      <c r="I189" s="2501"/>
      <c r="J189" s="2501"/>
      <c r="K189" s="2501"/>
      <c r="L189" s="2501"/>
      <c r="M189" s="2501"/>
      <c r="N189" s="2501"/>
      <c r="O189" s="2501"/>
      <c r="P189" s="2501"/>
      <c r="Q189" s="2501"/>
      <c r="R189" s="2501"/>
      <c r="S189" s="2501"/>
      <c r="T189" s="2501"/>
      <c r="U189" s="2501"/>
      <c r="V189" s="2501"/>
      <c r="W189" s="2501"/>
      <c r="X189" s="2501"/>
      <c r="Y189" s="2501"/>
      <c r="Z189" s="2501"/>
      <c r="AA189" s="2501"/>
      <c r="AB189" s="2501"/>
      <c r="AC189" s="2501"/>
      <c r="AD189" s="2501"/>
      <c r="AE189" s="2501"/>
      <c r="AF189" s="2502"/>
    </row>
    <row r="190" spans="2:32" s="2801" customFormat="1" x14ac:dyDescent="0.2">
      <c r="B190" s="4173" t="s">
        <v>5061</v>
      </c>
      <c r="C190" s="4174"/>
      <c r="D190" s="4213">
        <v>41883</v>
      </c>
      <c r="E190" s="4213"/>
      <c r="F190" s="4213"/>
      <c r="G190" s="2501"/>
      <c r="H190" s="2501"/>
      <c r="I190" s="2501"/>
      <c r="J190" s="2501"/>
      <c r="K190" s="2501"/>
      <c r="L190" s="2501"/>
      <c r="M190" s="2501"/>
      <c r="N190" s="2501"/>
      <c r="O190" s="2501"/>
      <c r="P190" s="2501"/>
      <c r="Q190" s="2501"/>
      <c r="R190" s="2501"/>
      <c r="S190" s="2501"/>
      <c r="T190" s="2501"/>
      <c r="U190" s="2501"/>
      <c r="V190" s="2501"/>
      <c r="W190" s="2501"/>
      <c r="X190" s="2501"/>
      <c r="Y190" s="2501"/>
      <c r="Z190" s="2501"/>
      <c r="AA190" s="2501"/>
      <c r="AB190" s="2501"/>
      <c r="AC190" s="2501"/>
      <c r="AD190" s="2501"/>
      <c r="AE190" s="2501"/>
      <c r="AF190" s="2502"/>
    </row>
    <row r="191" spans="2:32" s="2801" customFormat="1" x14ac:dyDescent="0.2">
      <c r="B191" s="4176" t="s">
        <v>5059</v>
      </c>
      <c r="C191" s="4177"/>
      <c r="D191" s="4213">
        <v>41912</v>
      </c>
      <c r="E191" s="4213"/>
      <c r="F191" s="4213"/>
      <c r="G191" s="2501"/>
      <c r="H191" s="2501"/>
      <c r="I191" s="2501"/>
      <c r="J191" s="2501"/>
      <c r="K191" s="2501"/>
      <c r="L191" s="2501"/>
      <c r="M191" s="2501"/>
      <c r="N191" s="2501"/>
      <c r="O191" s="2501"/>
      <c r="P191" s="2501"/>
      <c r="Q191" s="2501"/>
      <c r="R191" s="2501"/>
      <c r="S191" s="2501"/>
      <c r="T191" s="2501"/>
      <c r="U191" s="2501"/>
      <c r="V191" s="2501"/>
      <c r="W191" s="2501"/>
      <c r="X191" s="2501"/>
      <c r="Y191" s="2501"/>
      <c r="Z191" s="2501"/>
      <c r="AA191" s="2501"/>
      <c r="AB191" s="2501"/>
      <c r="AC191" s="2501"/>
      <c r="AD191" s="2501"/>
      <c r="AE191" s="2501"/>
      <c r="AF191" s="2502"/>
    </row>
    <row r="192" spans="2:32" s="2801" customFormat="1" ht="13.5" thickBot="1" x14ac:dyDescent="0.25">
      <c r="B192" s="3767"/>
      <c r="C192" s="3768"/>
      <c r="D192" s="3768"/>
      <c r="E192" s="3768"/>
      <c r="F192" s="3768"/>
      <c r="G192" s="2501"/>
      <c r="H192" s="2501"/>
      <c r="I192" s="2501"/>
      <c r="J192" s="2501"/>
      <c r="K192" s="2501"/>
      <c r="L192" s="2501"/>
      <c r="M192" s="2501"/>
      <c r="N192" s="2501"/>
      <c r="O192" s="2501"/>
      <c r="P192" s="2501"/>
      <c r="Q192" s="2501"/>
      <c r="R192" s="2501"/>
      <c r="S192" s="2501"/>
      <c r="T192" s="2501"/>
      <c r="U192" s="2501"/>
      <c r="V192" s="2501"/>
      <c r="W192" s="2501"/>
      <c r="X192" s="2501"/>
      <c r="Y192" s="2501"/>
      <c r="Z192" s="2501"/>
      <c r="AA192" s="2501"/>
      <c r="AB192" s="2501"/>
      <c r="AC192" s="2501"/>
      <c r="AD192" s="2501"/>
      <c r="AE192" s="2501"/>
      <c r="AF192" s="2502"/>
    </row>
    <row r="193" spans="2:32" s="2801" customFormat="1" ht="45" customHeight="1" thickBot="1" x14ac:dyDescent="0.25">
      <c r="B193" s="4179" t="s">
        <v>5060</v>
      </c>
      <c r="C193" s="4180"/>
      <c r="D193" s="4181" t="s">
        <v>7356</v>
      </c>
      <c r="E193" s="4182"/>
      <c r="F193" s="4182"/>
      <c r="G193" s="4182"/>
      <c r="H193" s="4182"/>
      <c r="I193" s="4182"/>
      <c r="J193" s="4182"/>
      <c r="K193" s="4182"/>
      <c r="L193" s="4182"/>
      <c r="M193" s="4182"/>
      <c r="N193" s="4182"/>
      <c r="O193" s="4182"/>
      <c r="P193" s="4182"/>
      <c r="Q193" s="4183"/>
      <c r="R193" s="2501"/>
      <c r="S193" s="2501"/>
      <c r="T193" s="2501"/>
      <c r="U193" s="2501"/>
      <c r="V193" s="2501"/>
      <c r="W193" s="2501"/>
      <c r="X193" s="2501"/>
      <c r="Y193" s="2501"/>
      <c r="Z193" s="2501"/>
      <c r="AA193" s="2501"/>
      <c r="AB193" s="2501"/>
      <c r="AC193" s="2501"/>
      <c r="AD193" s="2501"/>
      <c r="AE193" s="2501"/>
      <c r="AF193" s="2502"/>
    </row>
    <row r="194" spans="2:32" s="2801" customFormat="1" ht="13.5" thickBot="1" x14ac:dyDescent="0.25">
      <c r="B194" s="3767"/>
      <c r="C194" s="3768"/>
      <c r="D194" s="3768"/>
      <c r="E194" s="3768"/>
      <c r="F194" s="3768"/>
      <c r="G194" s="2501"/>
      <c r="H194" s="2501"/>
      <c r="I194" s="2501"/>
      <c r="J194" s="2501"/>
      <c r="K194" s="2501"/>
      <c r="L194" s="2501"/>
      <c r="M194" s="2501"/>
      <c r="N194" s="2501"/>
      <c r="O194" s="2501"/>
      <c r="P194" s="2501"/>
      <c r="Q194" s="2501"/>
      <c r="R194" s="2565"/>
      <c r="S194" s="2501"/>
      <c r="T194" s="2501"/>
      <c r="U194" s="2501"/>
      <c r="V194" s="2501"/>
      <c r="W194" s="2501"/>
      <c r="X194" s="2501"/>
      <c r="Y194" s="2501"/>
      <c r="Z194" s="2501"/>
      <c r="AA194" s="2501"/>
      <c r="AB194" s="2501"/>
      <c r="AC194" s="2501"/>
      <c r="AD194" s="2501"/>
      <c r="AE194" s="2501"/>
      <c r="AF194" s="2502"/>
    </row>
    <row r="195" spans="2:32" s="2801" customFormat="1" ht="13.5" thickBot="1" x14ac:dyDescent="0.25">
      <c r="B195" s="4184" t="s">
        <v>5062</v>
      </c>
      <c r="C195" s="4185"/>
      <c r="D195" s="4188" t="s">
        <v>5063</v>
      </c>
      <c r="E195" s="4190" t="s">
        <v>224</v>
      </c>
      <c r="F195" s="4191"/>
      <c r="G195" s="4191"/>
      <c r="H195" s="4191"/>
      <c r="I195" s="4191"/>
      <c r="J195" s="4191"/>
      <c r="K195" s="4191"/>
      <c r="L195" s="4191"/>
      <c r="M195" s="4191"/>
      <c r="N195" s="4191"/>
      <c r="O195" s="4191"/>
      <c r="P195" s="4192"/>
      <c r="Q195" s="4193" t="s">
        <v>340</v>
      </c>
      <c r="R195" s="4194"/>
      <c r="S195" s="4195"/>
      <c r="T195" s="4195"/>
      <c r="U195" s="4195"/>
      <c r="V195" s="4195"/>
      <c r="W195" s="4195"/>
      <c r="X195" s="4195"/>
      <c r="Y195" s="4196"/>
      <c r="Z195" s="4193" t="s">
        <v>225</v>
      </c>
      <c r="AA195" s="4195"/>
      <c r="AB195" s="4196"/>
      <c r="AC195" s="4197" t="s">
        <v>4982</v>
      </c>
      <c r="AD195" s="4198"/>
      <c r="AE195" s="4199"/>
      <c r="AF195" s="2502"/>
    </row>
    <row r="196" spans="2:32" s="2801" customFormat="1" ht="13.5" thickBot="1" x14ac:dyDescent="0.25">
      <c r="B196" s="4186"/>
      <c r="C196" s="4187"/>
      <c r="D196" s="4188"/>
      <c r="E196" s="4188" t="s">
        <v>5000</v>
      </c>
      <c r="F196" s="4188" t="s">
        <v>5001</v>
      </c>
      <c r="G196" s="4200" t="s">
        <v>5003</v>
      </c>
      <c r="H196" s="4200" t="s">
        <v>5064</v>
      </c>
      <c r="I196" s="4202" t="s">
        <v>5065</v>
      </c>
      <c r="J196" s="4202" t="s">
        <v>5066</v>
      </c>
      <c r="K196" s="4202" t="s">
        <v>5006</v>
      </c>
      <c r="L196" s="4202"/>
      <c r="M196" s="4202" t="s">
        <v>5067</v>
      </c>
      <c r="N196" s="4202" t="s">
        <v>5068</v>
      </c>
      <c r="O196" s="4202" t="s">
        <v>5069</v>
      </c>
      <c r="P196" s="4202" t="s">
        <v>5070</v>
      </c>
      <c r="Q196" s="4189" t="s">
        <v>5012</v>
      </c>
      <c r="R196" s="4189" t="s">
        <v>5013</v>
      </c>
      <c r="S196" s="4189" t="s">
        <v>5014</v>
      </c>
      <c r="T196" s="4189" t="s">
        <v>5071</v>
      </c>
      <c r="U196" s="4189" t="s">
        <v>5072</v>
      </c>
      <c r="V196" s="4189" t="s">
        <v>5017</v>
      </c>
      <c r="W196" s="4189" t="s">
        <v>5019</v>
      </c>
      <c r="X196" s="4200" t="s">
        <v>5073</v>
      </c>
      <c r="Y196" s="4200" t="s">
        <v>5074</v>
      </c>
      <c r="Z196" s="4189" t="s">
        <v>5075</v>
      </c>
      <c r="AA196" s="4189" t="s">
        <v>5076</v>
      </c>
      <c r="AB196" s="4189" t="s">
        <v>5077</v>
      </c>
      <c r="AC196" s="4189" t="s">
        <v>1150</v>
      </c>
      <c r="AD196" s="4189" t="s">
        <v>4983</v>
      </c>
      <c r="AE196" s="4189" t="s">
        <v>4984</v>
      </c>
      <c r="AF196" s="2502"/>
    </row>
    <row r="197" spans="2:32" s="2801" customFormat="1" ht="13.5" thickBot="1" x14ac:dyDescent="0.25">
      <c r="B197" s="4186"/>
      <c r="C197" s="4187"/>
      <c r="D197" s="4189"/>
      <c r="E197" s="4189"/>
      <c r="F197" s="4189"/>
      <c r="G197" s="4201"/>
      <c r="H197" s="4201"/>
      <c r="I197" s="4200"/>
      <c r="J197" s="4200"/>
      <c r="K197" s="3765" t="s">
        <v>5026</v>
      </c>
      <c r="L197" s="3766" t="s">
        <v>2793</v>
      </c>
      <c r="M197" s="4200"/>
      <c r="N197" s="4200"/>
      <c r="O197" s="4200"/>
      <c r="P197" s="4200"/>
      <c r="Q197" s="4203"/>
      <c r="R197" s="4203"/>
      <c r="S197" s="4203"/>
      <c r="T197" s="4203"/>
      <c r="U197" s="4203"/>
      <c r="V197" s="4203"/>
      <c r="W197" s="4203"/>
      <c r="X197" s="4201"/>
      <c r="Y197" s="4201"/>
      <c r="Z197" s="4203"/>
      <c r="AA197" s="4203"/>
      <c r="AB197" s="4203"/>
      <c r="AC197" s="4203"/>
      <c r="AD197" s="4203"/>
      <c r="AE197" s="4203"/>
      <c r="AF197" s="2502"/>
    </row>
    <row r="198" spans="2:32" s="2801" customFormat="1" ht="30" customHeight="1" thickBot="1" x14ac:dyDescent="0.25">
      <c r="B198" s="4210" t="s">
        <v>7357</v>
      </c>
      <c r="C198" s="4211"/>
      <c r="D198" s="3064" t="s">
        <v>1529</v>
      </c>
      <c r="E198" s="3064" t="s">
        <v>1529</v>
      </c>
      <c r="F198" s="3064" t="s">
        <v>1529</v>
      </c>
      <c r="G198" s="3064" t="s">
        <v>1529</v>
      </c>
      <c r="H198" s="3064" t="s">
        <v>1529</v>
      </c>
      <c r="I198" s="3064" t="s">
        <v>1529</v>
      </c>
      <c r="J198" s="3064" t="s">
        <v>1529</v>
      </c>
      <c r="K198" s="3064" t="s">
        <v>1529</v>
      </c>
      <c r="L198" s="3064" t="s">
        <v>1529</v>
      </c>
      <c r="M198" s="3064" t="s">
        <v>1529</v>
      </c>
      <c r="N198" s="3064" t="s">
        <v>1529</v>
      </c>
      <c r="O198" s="3064" t="s">
        <v>1529</v>
      </c>
      <c r="P198" s="3064" t="s">
        <v>1529</v>
      </c>
      <c r="Q198" s="3064" t="s">
        <v>1529</v>
      </c>
      <c r="R198" s="3064" t="s">
        <v>1529</v>
      </c>
      <c r="S198" s="3064" t="s">
        <v>1529</v>
      </c>
      <c r="T198" s="3064" t="s">
        <v>1529</v>
      </c>
      <c r="U198" s="3064" t="s">
        <v>1529</v>
      </c>
      <c r="V198" s="3064" t="s">
        <v>1529</v>
      </c>
      <c r="W198" s="3064" t="s">
        <v>1529</v>
      </c>
      <c r="X198" s="3064" t="s">
        <v>1529</v>
      </c>
      <c r="Y198" s="3064" t="s">
        <v>1529</v>
      </c>
      <c r="Z198" s="3065" t="s">
        <v>4991</v>
      </c>
      <c r="AA198" s="3937">
        <v>9.99</v>
      </c>
      <c r="AB198" s="3066">
        <v>0.44800000000000001</v>
      </c>
      <c r="AC198" s="3297" t="s">
        <v>1529</v>
      </c>
      <c r="AD198" s="3297" t="s">
        <v>1529</v>
      </c>
      <c r="AE198" s="3297" t="s">
        <v>1529</v>
      </c>
      <c r="AF198" s="2502"/>
    </row>
    <row r="199" spans="2:32" s="2801" customFormat="1" x14ac:dyDescent="0.2">
      <c r="B199" s="2564"/>
      <c r="C199" s="2496"/>
      <c r="D199" s="2496"/>
      <c r="E199" s="2496"/>
      <c r="F199" s="2496"/>
      <c r="G199" s="2497"/>
      <c r="H199" s="2497"/>
      <c r="I199" s="2497"/>
      <c r="J199" s="2497"/>
      <c r="K199" s="2496"/>
      <c r="L199" s="2497"/>
      <c r="M199" s="2497"/>
      <c r="N199" s="2497"/>
      <c r="O199" s="2497"/>
      <c r="P199" s="2497"/>
      <c r="Q199" s="2561"/>
      <c r="R199" s="2561"/>
      <c r="S199" s="2561"/>
      <c r="T199" s="2561"/>
      <c r="U199" s="2561"/>
      <c r="V199" s="2561"/>
      <c r="W199" s="2561"/>
      <c r="X199" s="2561"/>
      <c r="Y199" s="2561"/>
      <c r="Z199" s="2561"/>
      <c r="AA199" s="2561"/>
      <c r="AB199" s="2561"/>
      <c r="AC199" s="2561"/>
      <c r="AD199" s="2561"/>
      <c r="AE199" s="2561"/>
      <c r="AF199" s="2502"/>
    </row>
    <row r="200" spans="2:32" s="2801" customFormat="1" x14ac:dyDescent="0.2">
      <c r="B200" s="4166" t="s">
        <v>4985</v>
      </c>
      <c r="C200" s="4167"/>
      <c r="D200" s="4209" t="s">
        <v>1529</v>
      </c>
      <c r="E200" s="4209"/>
      <c r="F200" s="4209"/>
      <c r="G200" s="4209"/>
      <c r="H200" s="4209"/>
      <c r="I200" s="2562"/>
      <c r="J200" s="2562"/>
      <c r="K200" s="2562"/>
      <c r="L200" s="2562"/>
      <c r="M200" s="2562"/>
      <c r="N200" s="2562"/>
      <c r="O200" s="2562"/>
      <c r="P200" s="2562"/>
      <c r="Q200" s="2561"/>
      <c r="R200" s="2561"/>
      <c r="S200" s="2561"/>
      <c r="T200" s="2561"/>
      <c r="U200" s="2561"/>
      <c r="V200" s="2561"/>
      <c r="W200" s="2561"/>
      <c r="X200" s="2561"/>
      <c r="Y200" s="2561"/>
      <c r="Z200" s="2561"/>
      <c r="AA200" s="2561"/>
      <c r="AB200" s="2561"/>
      <c r="AC200" s="2561"/>
      <c r="AD200" s="2561"/>
      <c r="AE200" s="2561"/>
      <c r="AF200" s="2502"/>
    </row>
    <row r="201" spans="2:32" s="2801" customFormat="1" x14ac:dyDescent="0.2">
      <c r="B201" s="4166" t="s">
        <v>4986</v>
      </c>
      <c r="C201" s="4167"/>
      <c r="D201" s="4209" t="s">
        <v>10</v>
      </c>
      <c r="E201" s="4209"/>
      <c r="F201" s="4209"/>
      <c r="G201" s="4209"/>
      <c r="H201" s="4209"/>
      <c r="I201" s="2562"/>
      <c r="J201" s="2562"/>
      <c r="K201" s="2562"/>
      <c r="L201" s="2562"/>
      <c r="M201" s="2562"/>
      <c r="N201" s="2562"/>
      <c r="O201" s="2562"/>
      <c r="P201" s="2562"/>
      <c r="Q201" s="2561"/>
      <c r="R201" s="2561"/>
      <c r="S201" s="2561"/>
      <c r="T201" s="2561"/>
      <c r="U201" s="2561"/>
      <c r="V201" s="2561"/>
      <c r="W201" s="2561"/>
      <c r="X201" s="2561"/>
      <c r="Y201" s="2561"/>
      <c r="Z201" s="2561"/>
      <c r="AA201" s="2561"/>
      <c r="AB201" s="2561"/>
      <c r="AC201" s="2561"/>
      <c r="AD201" s="2561"/>
      <c r="AE201" s="2561"/>
      <c r="AF201" s="2502"/>
    </row>
    <row r="202" spans="2:32" s="2801" customFormat="1" ht="13.5" thickBot="1" x14ac:dyDescent="0.25">
      <c r="B202" s="3769"/>
      <c r="C202" s="3770"/>
      <c r="D202" s="3770"/>
      <c r="E202" s="3770"/>
      <c r="F202" s="3770"/>
      <c r="G202" s="2565"/>
      <c r="H202" s="2565"/>
      <c r="I202" s="2565"/>
      <c r="J202" s="2565"/>
      <c r="K202" s="2565"/>
      <c r="L202" s="2565"/>
      <c r="M202" s="2565"/>
      <c r="N202" s="2565"/>
      <c r="O202" s="2565"/>
      <c r="P202" s="2565"/>
      <c r="Q202" s="2565"/>
      <c r="R202" s="2565"/>
      <c r="S202" s="2565"/>
      <c r="T202" s="2565"/>
      <c r="U202" s="2565"/>
      <c r="V202" s="2565"/>
      <c r="W202" s="2565"/>
      <c r="X202" s="2565"/>
      <c r="Y202" s="2565"/>
      <c r="Z202" s="2565"/>
      <c r="AA202" s="2565"/>
      <c r="AB202" s="2565"/>
      <c r="AC202" s="2565"/>
      <c r="AD202" s="2565"/>
      <c r="AE202" s="2565"/>
      <c r="AF202" s="2507"/>
    </row>
    <row r="203" spans="2:32" s="2801" customFormat="1" ht="13.5" thickBot="1" x14ac:dyDescent="0.25"/>
    <row r="204" spans="2:32" s="2801" customFormat="1" ht="20.25" x14ac:dyDescent="0.2">
      <c r="B204" s="4169" t="s">
        <v>5058</v>
      </c>
      <c r="C204" s="4170"/>
      <c r="D204" s="4170"/>
      <c r="E204" s="4170"/>
      <c r="F204" s="4170"/>
      <c r="G204" s="4170"/>
      <c r="H204" s="4170"/>
      <c r="I204" s="4170"/>
      <c r="J204" s="4170"/>
      <c r="K204" s="4170"/>
      <c r="L204" s="4170"/>
      <c r="M204" s="4170"/>
      <c r="N204" s="4170"/>
      <c r="O204" s="4170"/>
      <c r="P204" s="4170"/>
      <c r="Q204" s="4170"/>
      <c r="R204" s="4170"/>
      <c r="S204" s="4170"/>
      <c r="T204" s="4170"/>
      <c r="U204" s="4170"/>
      <c r="V204" s="4170"/>
      <c r="W204" s="4170"/>
      <c r="X204" s="4170"/>
      <c r="Y204" s="4170"/>
      <c r="Z204" s="4170"/>
      <c r="AA204" s="4170"/>
      <c r="AB204" s="4170"/>
      <c r="AC204" s="4170"/>
      <c r="AD204" s="4170"/>
      <c r="AE204" s="4170"/>
      <c r="AF204" s="4171"/>
    </row>
    <row r="205" spans="2:32" s="2801" customFormat="1" x14ac:dyDescent="0.2">
      <c r="B205" s="3767"/>
      <c r="C205" s="3768"/>
      <c r="D205" s="3768"/>
      <c r="E205" s="3768"/>
      <c r="F205" s="3768"/>
      <c r="G205" s="2501"/>
      <c r="H205" s="2501"/>
      <c r="I205" s="2501"/>
      <c r="J205" s="2501"/>
      <c r="K205" s="2501"/>
      <c r="L205" s="2501"/>
      <c r="M205" s="2501"/>
      <c r="N205" s="2501"/>
      <c r="O205" s="2501"/>
      <c r="P205" s="2501"/>
      <c r="Q205" s="2501"/>
      <c r="R205" s="2501"/>
      <c r="S205" s="2501"/>
      <c r="T205" s="2501"/>
      <c r="U205" s="2501"/>
      <c r="V205" s="2501"/>
      <c r="W205" s="2501"/>
      <c r="X205" s="2501"/>
      <c r="Y205" s="2501"/>
      <c r="Z205" s="2501"/>
      <c r="AA205" s="2501"/>
      <c r="AB205" s="2501"/>
      <c r="AC205" s="2501"/>
      <c r="AD205" s="2501"/>
      <c r="AE205" s="2501"/>
      <c r="AF205" s="2502"/>
    </row>
    <row r="206" spans="2:32" s="2801" customFormat="1" x14ac:dyDescent="0.2">
      <c r="B206" s="2563" t="s">
        <v>5078</v>
      </c>
      <c r="C206" s="3768"/>
      <c r="D206" s="4172" t="s">
        <v>7347</v>
      </c>
      <c r="E206" s="4172"/>
      <c r="F206" s="4172"/>
      <c r="G206" s="2501"/>
      <c r="H206" s="2501"/>
      <c r="I206" s="2501"/>
      <c r="J206" s="2501"/>
      <c r="K206" s="2501"/>
      <c r="L206" s="2501"/>
      <c r="M206" s="2501"/>
      <c r="N206" s="2501"/>
      <c r="O206" s="2501"/>
      <c r="P206" s="2501"/>
      <c r="Q206" s="2501"/>
      <c r="R206" s="2501"/>
      <c r="S206" s="2501"/>
      <c r="T206" s="2501"/>
      <c r="U206" s="2501"/>
      <c r="V206" s="2501"/>
      <c r="W206" s="2501"/>
      <c r="X206" s="2501"/>
      <c r="Y206" s="2501"/>
      <c r="Z206" s="2501"/>
      <c r="AA206" s="2501"/>
      <c r="AB206" s="2501"/>
      <c r="AC206" s="2501"/>
      <c r="AD206" s="2501"/>
      <c r="AE206" s="2501"/>
      <c r="AF206" s="2502"/>
    </row>
    <row r="207" spans="2:32" s="2801" customFormat="1" x14ac:dyDescent="0.2">
      <c r="B207" s="4173" t="s">
        <v>5061</v>
      </c>
      <c r="C207" s="4174"/>
      <c r="D207" s="4213">
        <v>41883</v>
      </c>
      <c r="E207" s="4213"/>
      <c r="F207" s="4213"/>
      <c r="G207" s="2501"/>
      <c r="H207" s="2501"/>
      <c r="I207" s="2501"/>
      <c r="J207" s="2501"/>
      <c r="K207" s="2501"/>
      <c r="L207" s="2501"/>
      <c r="M207" s="2501"/>
      <c r="N207" s="2501"/>
      <c r="O207" s="2501"/>
      <c r="P207" s="2501"/>
      <c r="Q207" s="2501"/>
      <c r="R207" s="2501"/>
      <c r="S207" s="2501"/>
      <c r="T207" s="2501"/>
      <c r="U207" s="2501"/>
      <c r="V207" s="2501"/>
      <c r="W207" s="2501"/>
      <c r="X207" s="2501"/>
      <c r="Y207" s="2501"/>
      <c r="Z207" s="2501"/>
      <c r="AA207" s="2501"/>
      <c r="AB207" s="2501"/>
      <c r="AC207" s="2501"/>
      <c r="AD207" s="2501"/>
      <c r="AE207" s="2501"/>
      <c r="AF207" s="2502"/>
    </row>
    <row r="208" spans="2:32" s="2801" customFormat="1" x14ac:dyDescent="0.2">
      <c r="B208" s="4176" t="s">
        <v>5059</v>
      </c>
      <c r="C208" s="4177"/>
      <c r="D208" s="4213">
        <v>41912</v>
      </c>
      <c r="E208" s="4213"/>
      <c r="F208" s="4213"/>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2501"/>
      <c r="AD208" s="2501"/>
      <c r="AE208" s="2501"/>
      <c r="AF208" s="2502"/>
    </row>
    <row r="209" spans="2:32" s="2801" customFormat="1" ht="13.5" thickBot="1" x14ac:dyDescent="0.25">
      <c r="B209" s="3767"/>
      <c r="C209" s="3768"/>
      <c r="D209" s="3768"/>
      <c r="E209" s="3768"/>
      <c r="F209" s="3768"/>
      <c r="G209" s="2501"/>
      <c r="H209" s="2501"/>
      <c r="I209" s="2501"/>
      <c r="J209" s="2501"/>
      <c r="K209" s="2501"/>
      <c r="L209" s="2501"/>
      <c r="M209" s="2501"/>
      <c r="N209" s="2501"/>
      <c r="O209" s="2501"/>
      <c r="P209" s="2501"/>
      <c r="Q209" s="2501"/>
      <c r="R209" s="2501"/>
      <c r="S209" s="2501"/>
      <c r="T209" s="2501"/>
      <c r="U209" s="2501"/>
      <c r="V209" s="2501"/>
      <c r="W209" s="2501"/>
      <c r="X209" s="2501"/>
      <c r="Y209" s="2501"/>
      <c r="Z209" s="2501"/>
      <c r="AA209" s="2501"/>
      <c r="AB209" s="2501"/>
      <c r="AC209" s="2501"/>
      <c r="AD209" s="2501"/>
      <c r="AE209" s="2501"/>
      <c r="AF209" s="2502"/>
    </row>
    <row r="210" spans="2:32" s="2801" customFormat="1" ht="56.25" customHeight="1" thickBot="1" x14ac:dyDescent="0.25">
      <c r="B210" s="4179" t="s">
        <v>5060</v>
      </c>
      <c r="C210" s="4180"/>
      <c r="D210" s="4181" t="s">
        <v>7353</v>
      </c>
      <c r="E210" s="4182"/>
      <c r="F210" s="4182"/>
      <c r="G210" s="4182"/>
      <c r="H210" s="4182"/>
      <c r="I210" s="4182"/>
      <c r="J210" s="4182"/>
      <c r="K210" s="4182"/>
      <c r="L210" s="4182"/>
      <c r="M210" s="4182"/>
      <c r="N210" s="4182"/>
      <c r="O210" s="4182"/>
      <c r="P210" s="4182"/>
      <c r="Q210" s="4183"/>
      <c r="R210" s="2501"/>
      <c r="S210" s="2501"/>
      <c r="T210" s="2501"/>
      <c r="U210" s="2501"/>
      <c r="V210" s="2501"/>
      <c r="W210" s="2501"/>
      <c r="X210" s="2501"/>
      <c r="Y210" s="2501"/>
      <c r="Z210" s="2501"/>
      <c r="AA210" s="2501"/>
      <c r="AB210" s="2501"/>
      <c r="AC210" s="2501"/>
      <c r="AD210" s="2501"/>
      <c r="AE210" s="2501"/>
      <c r="AF210" s="2502"/>
    </row>
    <row r="211" spans="2:32" s="2801" customFormat="1" ht="13.5" thickBot="1" x14ac:dyDescent="0.25">
      <c r="B211" s="3767"/>
      <c r="C211" s="3768"/>
      <c r="D211" s="3768"/>
      <c r="E211" s="3768"/>
      <c r="F211" s="3768"/>
      <c r="G211" s="2501"/>
      <c r="H211" s="2501"/>
      <c r="I211" s="2501"/>
      <c r="J211" s="2501"/>
      <c r="K211" s="2501"/>
      <c r="L211" s="2501"/>
      <c r="M211" s="2501"/>
      <c r="N211" s="2501"/>
      <c r="O211" s="2501"/>
      <c r="P211" s="2501"/>
      <c r="Q211" s="2501"/>
      <c r="R211" s="2565"/>
      <c r="S211" s="2501"/>
      <c r="T211" s="2501"/>
      <c r="U211" s="2501"/>
      <c r="V211" s="2501"/>
      <c r="W211" s="2501"/>
      <c r="X211" s="2501"/>
      <c r="Y211" s="2501"/>
      <c r="Z211" s="2501"/>
      <c r="AA211" s="2501"/>
      <c r="AB211" s="2501"/>
      <c r="AC211" s="2501"/>
      <c r="AD211" s="2501"/>
      <c r="AE211" s="2501"/>
      <c r="AF211" s="2502"/>
    </row>
    <row r="212" spans="2:32" s="2801" customFormat="1" ht="13.5" thickBot="1" x14ac:dyDescent="0.25">
      <c r="B212" s="4184" t="s">
        <v>5062</v>
      </c>
      <c r="C212" s="4185"/>
      <c r="D212" s="4188" t="s">
        <v>5063</v>
      </c>
      <c r="E212" s="4190" t="s">
        <v>224</v>
      </c>
      <c r="F212" s="4191"/>
      <c r="G212" s="4191"/>
      <c r="H212" s="4191"/>
      <c r="I212" s="4191"/>
      <c r="J212" s="4191"/>
      <c r="K212" s="4191"/>
      <c r="L212" s="4191"/>
      <c r="M212" s="4191"/>
      <c r="N212" s="4191"/>
      <c r="O212" s="4191"/>
      <c r="P212" s="4192"/>
      <c r="Q212" s="4193" t="s">
        <v>340</v>
      </c>
      <c r="R212" s="4194"/>
      <c r="S212" s="4195"/>
      <c r="T212" s="4195"/>
      <c r="U212" s="4195"/>
      <c r="V212" s="4195"/>
      <c r="W212" s="4195"/>
      <c r="X212" s="4195"/>
      <c r="Y212" s="4196"/>
      <c r="Z212" s="4193" t="s">
        <v>225</v>
      </c>
      <c r="AA212" s="4195"/>
      <c r="AB212" s="4196"/>
      <c r="AC212" s="4197" t="s">
        <v>4982</v>
      </c>
      <c r="AD212" s="4198"/>
      <c r="AE212" s="4199"/>
      <c r="AF212" s="2502"/>
    </row>
    <row r="213" spans="2:32" s="2801" customFormat="1" ht="13.5" thickBot="1" x14ac:dyDescent="0.25">
      <c r="B213" s="4186"/>
      <c r="C213" s="4187"/>
      <c r="D213" s="4188"/>
      <c r="E213" s="4188" t="s">
        <v>5000</v>
      </c>
      <c r="F213" s="4188" t="s">
        <v>5001</v>
      </c>
      <c r="G213" s="4200" t="s">
        <v>5003</v>
      </c>
      <c r="H213" s="4200" t="s">
        <v>5064</v>
      </c>
      <c r="I213" s="4202" t="s">
        <v>5065</v>
      </c>
      <c r="J213" s="4202" t="s">
        <v>5066</v>
      </c>
      <c r="K213" s="4202" t="s">
        <v>5006</v>
      </c>
      <c r="L213" s="4202"/>
      <c r="M213" s="4202" t="s">
        <v>5067</v>
      </c>
      <c r="N213" s="4202" t="s">
        <v>5068</v>
      </c>
      <c r="O213" s="4202" t="s">
        <v>5069</v>
      </c>
      <c r="P213" s="4202" t="s">
        <v>5070</v>
      </c>
      <c r="Q213" s="4189" t="s">
        <v>5012</v>
      </c>
      <c r="R213" s="4189" t="s">
        <v>5013</v>
      </c>
      <c r="S213" s="4189" t="s">
        <v>5014</v>
      </c>
      <c r="T213" s="4189" t="s">
        <v>5071</v>
      </c>
      <c r="U213" s="4189" t="s">
        <v>5072</v>
      </c>
      <c r="V213" s="4189" t="s">
        <v>5017</v>
      </c>
      <c r="W213" s="4189" t="s">
        <v>5019</v>
      </c>
      <c r="X213" s="4200" t="s">
        <v>5073</v>
      </c>
      <c r="Y213" s="4200" t="s">
        <v>5074</v>
      </c>
      <c r="Z213" s="4189" t="s">
        <v>5075</v>
      </c>
      <c r="AA213" s="4189" t="s">
        <v>5076</v>
      </c>
      <c r="AB213" s="4189" t="s">
        <v>5077</v>
      </c>
      <c r="AC213" s="4189" t="s">
        <v>1150</v>
      </c>
      <c r="AD213" s="4189" t="s">
        <v>4983</v>
      </c>
      <c r="AE213" s="4189" t="s">
        <v>4984</v>
      </c>
      <c r="AF213" s="2502"/>
    </row>
    <row r="214" spans="2:32" s="2801" customFormat="1" ht="13.5" thickBot="1" x14ac:dyDescent="0.25">
      <c r="B214" s="4186"/>
      <c r="C214" s="4187"/>
      <c r="D214" s="4189"/>
      <c r="E214" s="4189"/>
      <c r="F214" s="4189"/>
      <c r="G214" s="4201"/>
      <c r="H214" s="4201"/>
      <c r="I214" s="4200"/>
      <c r="J214" s="4200"/>
      <c r="K214" s="3765" t="s">
        <v>5026</v>
      </c>
      <c r="L214" s="3766" t="s">
        <v>2793</v>
      </c>
      <c r="M214" s="4200"/>
      <c r="N214" s="4200"/>
      <c r="O214" s="4200"/>
      <c r="P214" s="4200"/>
      <c r="Q214" s="4203"/>
      <c r="R214" s="4203"/>
      <c r="S214" s="4203"/>
      <c r="T214" s="4203"/>
      <c r="U214" s="4203"/>
      <c r="V214" s="4203"/>
      <c r="W214" s="4203"/>
      <c r="X214" s="4201"/>
      <c r="Y214" s="4201"/>
      <c r="Z214" s="4203"/>
      <c r="AA214" s="4203"/>
      <c r="AB214" s="4203"/>
      <c r="AC214" s="4203"/>
      <c r="AD214" s="4203"/>
      <c r="AE214" s="4203"/>
      <c r="AF214" s="2502"/>
    </row>
    <row r="215" spans="2:32" s="2801" customFormat="1" ht="21" customHeight="1" thickBot="1" x14ac:dyDescent="0.25">
      <c r="B215" s="5116" t="s">
        <v>7354</v>
      </c>
      <c r="C215" s="5117"/>
      <c r="D215" s="4131" t="s">
        <v>1529</v>
      </c>
      <c r="E215" s="4131" t="s">
        <v>1529</v>
      </c>
      <c r="F215" s="4131" t="s">
        <v>1529</v>
      </c>
      <c r="G215" s="4131" t="s">
        <v>1529</v>
      </c>
      <c r="H215" s="4131" t="s">
        <v>1529</v>
      </c>
      <c r="I215" s="4131" t="s">
        <v>1529</v>
      </c>
      <c r="J215" s="4131" t="s">
        <v>1529</v>
      </c>
      <c r="K215" s="4131" t="s">
        <v>1529</v>
      </c>
      <c r="L215" s="4131" t="s">
        <v>1529</v>
      </c>
      <c r="M215" s="4131" t="s">
        <v>1529</v>
      </c>
      <c r="N215" s="4131" t="s">
        <v>1529</v>
      </c>
      <c r="O215" s="4131" t="s">
        <v>1529</v>
      </c>
      <c r="P215" s="4131" t="s">
        <v>1529</v>
      </c>
      <c r="Q215" s="4131" t="s">
        <v>1529</v>
      </c>
      <c r="R215" s="4131" t="s">
        <v>1529</v>
      </c>
      <c r="S215" s="4131" t="s">
        <v>1529</v>
      </c>
      <c r="T215" s="4131" t="s">
        <v>1529</v>
      </c>
      <c r="U215" s="4131" t="s">
        <v>1529</v>
      </c>
      <c r="V215" s="4131" t="s">
        <v>1529</v>
      </c>
      <c r="W215" s="4131" t="s">
        <v>1529</v>
      </c>
      <c r="X215" s="4131" t="s">
        <v>1529</v>
      </c>
      <c r="Y215" s="4131" t="s">
        <v>1529</v>
      </c>
      <c r="Z215" s="4132" t="s">
        <v>4991</v>
      </c>
      <c r="AA215" s="4133">
        <v>4.99</v>
      </c>
      <c r="AB215" s="4134">
        <v>0.44800000000000001</v>
      </c>
      <c r="AC215" s="4135" t="s">
        <v>1529</v>
      </c>
      <c r="AD215" s="4135" t="s">
        <v>1529</v>
      </c>
      <c r="AE215" s="4135" t="s">
        <v>1529</v>
      </c>
      <c r="AF215" s="2502"/>
    </row>
    <row r="216" spans="2:32" s="2801" customFormat="1" x14ac:dyDescent="0.2">
      <c r="B216" s="2564"/>
      <c r="C216" s="2496"/>
      <c r="D216" s="2496"/>
      <c r="E216" s="2496"/>
      <c r="F216" s="2496"/>
      <c r="G216" s="2497"/>
      <c r="H216" s="2497"/>
      <c r="I216" s="2497"/>
      <c r="J216" s="2497"/>
      <c r="K216" s="2496"/>
      <c r="L216" s="2497"/>
      <c r="M216" s="2497"/>
      <c r="N216" s="2497"/>
      <c r="O216" s="2497"/>
      <c r="P216" s="2497"/>
      <c r="Q216" s="2561"/>
      <c r="R216" s="2561"/>
      <c r="S216" s="2561"/>
      <c r="T216" s="2561"/>
      <c r="U216" s="2561"/>
      <c r="V216" s="2561"/>
      <c r="W216" s="2561"/>
      <c r="X216" s="2561"/>
      <c r="Y216" s="2561"/>
      <c r="Z216" s="2561"/>
      <c r="AA216" s="2561"/>
      <c r="AB216" s="2561"/>
      <c r="AC216" s="2561"/>
      <c r="AD216" s="2561"/>
      <c r="AE216" s="2561"/>
      <c r="AF216" s="2502"/>
    </row>
    <row r="217" spans="2:32" s="2801" customFormat="1" x14ac:dyDescent="0.2">
      <c r="B217" s="4166" t="s">
        <v>4985</v>
      </c>
      <c r="C217" s="4167"/>
      <c r="D217" s="4209" t="s">
        <v>1529</v>
      </c>
      <c r="E217" s="4209"/>
      <c r="F217" s="4209"/>
      <c r="G217" s="4209"/>
      <c r="H217" s="4209"/>
      <c r="I217" s="2562"/>
      <c r="J217" s="2562"/>
      <c r="K217" s="2562"/>
      <c r="L217" s="2562"/>
      <c r="M217" s="2562"/>
      <c r="N217" s="2562"/>
      <c r="O217" s="2562"/>
      <c r="P217" s="2562"/>
      <c r="Q217" s="2561"/>
      <c r="R217" s="2561"/>
      <c r="S217" s="2561"/>
      <c r="T217" s="2561"/>
      <c r="U217" s="2561"/>
      <c r="V217" s="2561"/>
      <c r="W217" s="2561"/>
      <c r="X217" s="2561"/>
      <c r="Y217" s="2561"/>
      <c r="Z217" s="2561"/>
      <c r="AA217" s="2561"/>
      <c r="AB217" s="2561"/>
      <c r="AC217" s="2561"/>
      <c r="AD217" s="2561"/>
      <c r="AE217" s="2561"/>
      <c r="AF217" s="2502"/>
    </row>
    <row r="218" spans="2:32" s="2801" customFormat="1" x14ac:dyDescent="0.2">
      <c r="B218" s="4166" t="s">
        <v>4986</v>
      </c>
      <c r="C218" s="4167"/>
      <c r="D218" s="4209" t="s">
        <v>10</v>
      </c>
      <c r="E218" s="4209"/>
      <c r="F218" s="4209"/>
      <c r="G218" s="4209"/>
      <c r="H218" s="4209"/>
      <c r="I218" s="2562"/>
      <c r="J218" s="2562"/>
      <c r="K218" s="2562"/>
      <c r="L218" s="2562"/>
      <c r="M218" s="2562"/>
      <c r="N218" s="2562"/>
      <c r="O218" s="2562"/>
      <c r="P218" s="2562"/>
      <c r="Q218" s="2561"/>
      <c r="R218" s="2561"/>
      <c r="S218" s="2561"/>
      <c r="T218" s="2561"/>
      <c r="U218" s="2561"/>
      <c r="V218" s="2561"/>
      <c r="W218" s="2561"/>
      <c r="X218" s="2561"/>
      <c r="Y218" s="2561"/>
      <c r="Z218" s="2561"/>
      <c r="AA218" s="2561"/>
      <c r="AB218" s="2561"/>
      <c r="AC218" s="2561"/>
      <c r="AD218" s="2561"/>
      <c r="AE218" s="2561"/>
      <c r="AF218" s="2502"/>
    </row>
    <row r="219" spans="2:32" s="2801" customFormat="1" ht="13.5" thickBot="1" x14ac:dyDescent="0.25">
      <c r="B219" s="3769"/>
      <c r="C219" s="3770"/>
      <c r="D219" s="3770"/>
      <c r="E219" s="3770"/>
      <c r="F219" s="3770"/>
      <c r="G219" s="2565"/>
      <c r="H219" s="2565"/>
      <c r="I219" s="2565"/>
      <c r="J219" s="2565"/>
      <c r="K219" s="2565"/>
      <c r="L219" s="2565"/>
      <c r="M219" s="2565"/>
      <c r="N219" s="2565"/>
      <c r="O219" s="2565"/>
      <c r="P219" s="2565"/>
      <c r="Q219" s="2565"/>
      <c r="R219" s="2565"/>
      <c r="S219" s="2565"/>
      <c r="T219" s="2565"/>
      <c r="U219" s="2565"/>
      <c r="V219" s="2565"/>
      <c r="W219" s="2565"/>
      <c r="X219" s="2565"/>
      <c r="Y219" s="2565"/>
      <c r="Z219" s="2565"/>
      <c r="AA219" s="2565"/>
      <c r="AB219" s="2565"/>
      <c r="AC219" s="2565"/>
      <c r="AD219" s="2565"/>
      <c r="AE219" s="2565"/>
      <c r="AF219" s="2507"/>
    </row>
    <row r="220" spans="2:32" s="2801" customFormat="1" ht="13.5" thickBot="1" x14ac:dyDescent="0.25"/>
    <row r="221" spans="2:32" s="2801" customFormat="1" ht="20.25" x14ac:dyDescent="0.2">
      <c r="B221" s="4169" t="s">
        <v>5058</v>
      </c>
      <c r="C221" s="4170"/>
      <c r="D221" s="4170"/>
      <c r="E221" s="4170"/>
      <c r="F221" s="4170"/>
      <c r="G221" s="4170"/>
      <c r="H221" s="4170"/>
      <c r="I221" s="4170"/>
      <c r="J221" s="4170"/>
      <c r="K221" s="4170"/>
      <c r="L221" s="4170"/>
      <c r="M221" s="4170"/>
      <c r="N221" s="4170"/>
      <c r="O221" s="4170"/>
      <c r="P221" s="4170"/>
      <c r="Q221" s="4170"/>
      <c r="R221" s="4170"/>
      <c r="S221" s="4170"/>
      <c r="T221" s="4170"/>
      <c r="U221" s="4170"/>
      <c r="V221" s="4170"/>
      <c r="W221" s="4170"/>
      <c r="X221" s="4170"/>
      <c r="Y221" s="4170"/>
      <c r="Z221" s="4170"/>
      <c r="AA221" s="4170"/>
      <c r="AB221" s="4170"/>
      <c r="AC221" s="4170"/>
      <c r="AD221" s="4170"/>
      <c r="AE221" s="4170"/>
      <c r="AF221" s="4171"/>
    </row>
    <row r="222" spans="2:32" s="2801" customFormat="1" x14ac:dyDescent="0.2">
      <c r="B222" s="3767"/>
      <c r="C222" s="3768"/>
      <c r="D222" s="3768"/>
      <c r="E222" s="3768"/>
      <c r="F222" s="3768"/>
      <c r="G222" s="2501"/>
      <c r="H222" s="2501"/>
      <c r="I222" s="2501"/>
      <c r="J222" s="2501"/>
      <c r="K222" s="2501"/>
      <c r="L222" s="2501"/>
      <c r="M222" s="2501"/>
      <c r="N222" s="2501"/>
      <c r="O222" s="2501"/>
      <c r="P222" s="2501"/>
      <c r="Q222" s="2501"/>
      <c r="R222" s="2501"/>
      <c r="S222" s="2501"/>
      <c r="T222" s="2501"/>
      <c r="U222" s="2501"/>
      <c r="V222" s="2501"/>
      <c r="W222" s="2501"/>
      <c r="X222" s="2501"/>
      <c r="Y222" s="2501"/>
      <c r="Z222" s="2501"/>
      <c r="AA222" s="2501"/>
      <c r="AB222" s="2501"/>
      <c r="AC222" s="2501"/>
      <c r="AD222" s="2501"/>
      <c r="AE222" s="2501"/>
      <c r="AF222" s="2502"/>
    </row>
    <row r="223" spans="2:32" s="2801" customFormat="1" x14ac:dyDescent="0.2">
      <c r="B223" s="2563" t="s">
        <v>5078</v>
      </c>
      <c r="C223" s="3768"/>
      <c r="D223" s="4172" t="s">
        <v>7350</v>
      </c>
      <c r="E223" s="4172"/>
      <c r="F223" s="4172"/>
      <c r="G223" s="2501"/>
      <c r="H223" s="2501"/>
      <c r="I223" s="2501"/>
      <c r="J223" s="2501"/>
      <c r="K223" s="2501"/>
      <c r="L223" s="2501"/>
      <c r="M223" s="2501"/>
      <c r="N223" s="2501"/>
      <c r="O223" s="2501"/>
      <c r="P223" s="2501"/>
      <c r="Q223" s="2501"/>
      <c r="R223" s="2501"/>
      <c r="S223" s="2501"/>
      <c r="T223" s="2501"/>
      <c r="U223" s="2501"/>
      <c r="V223" s="2501"/>
      <c r="W223" s="2501"/>
      <c r="X223" s="2501"/>
      <c r="Y223" s="2501"/>
      <c r="Z223" s="2501"/>
      <c r="AA223" s="2501"/>
      <c r="AB223" s="2501"/>
      <c r="AC223" s="2501"/>
      <c r="AD223" s="2501"/>
      <c r="AE223" s="2501"/>
      <c r="AF223" s="2502"/>
    </row>
    <row r="224" spans="2:32" s="2801" customFormat="1" x14ac:dyDescent="0.2">
      <c r="B224" s="4173" t="s">
        <v>5061</v>
      </c>
      <c r="C224" s="4174"/>
      <c r="D224" s="4213">
        <v>41883</v>
      </c>
      <c r="E224" s="4213"/>
      <c r="F224" s="4213"/>
      <c r="G224" s="2501"/>
      <c r="H224" s="2501"/>
      <c r="I224" s="2501"/>
      <c r="J224" s="2501"/>
      <c r="K224" s="2501"/>
      <c r="L224" s="2501"/>
      <c r="M224" s="2501"/>
      <c r="N224" s="2501"/>
      <c r="O224" s="2501"/>
      <c r="P224" s="2501"/>
      <c r="Q224" s="2501"/>
      <c r="R224" s="2501"/>
      <c r="S224" s="2501"/>
      <c r="T224" s="2501"/>
      <c r="U224" s="2501"/>
      <c r="V224" s="2501"/>
      <c r="W224" s="2501"/>
      <c r="X224" s="2501"/>
      <c r="Y224" s="2501"/>
      <c r="Z224" s="2501"/>
      <c r="AA224" s="2501"/>
      <c r="AB224" s="2501"/>
      <c r="AC224" s="2501"/>
      <c r="AD224" s="2501"/>
      <c r="AE224" s="2501"/>
      <c r="AF224" s="2502"/>
    </row>
    <row r="225" spans="2:32" s="2801" customFormat="1" x14ac:dyDescent="0.2">
      <c r="B225" s="4176" t="s">
        <v>5059</v>
      </c>
      <c r="C225" s="4177"/>
      <c r="D225" s="4213">
        <v>41912</v>
      </c>
      <c r="E225" s="4213"/>
      <c r="F225" s="4213"/>
      <c r="G225" s="2501"/>
      <c r="H225" s="2501"/>
      <c r="I225" s="2501"/>
      <c r="J225" s="2501"/>
      <c r="K225" s="2501"/>
      <c r="L225" s="2501"/>
      <c r="M225" s="2501"/>
      <c r="N225" s="2501"/>
      <c r="O225" s="2501"/>
      <c r="P225" s="2501"/>
      <c r="Q225" s="2501"/>
      <c r="R225" s="2501"/>
      <c r="S225" s="2501"/>
      <c r="T225" s="2501"/>
      <c r="U225" s="2501"/>
      <c r="V225" s="2501"/>
      <c r="W225" s="2501"/>
      <c r="X225" s="2501"/>
      <c r="Y225" s="2501"/>
      <c r="Z225" s="2501"/>
      <c r="AA225" s="2501"/>
      <c r="AB225" s="2501"/>
      <c r="AC225" s="2501"/>
      <c r="AD225" s="2501"/>
      <c r="AE225" s="2501"/>
      <c r="AF225" s="2502"/>
    </row>
    <row r="226" spans="2:32" s="2801" customFormat="1" ht="13.5" thickBot="1" x14ac:dyDescent="0.25">
      <c r="B226" s="3767"/>
      <c r="C226" s="3768"/>
      <c r="D226" s="3768"/>
      <c r="E226" s="3768"/>
      <c r="F226" s="3768"/>
      <c r="G226" s="2501"/>
      <c r="H226" s="2501"/>
      <c r="I226" s="2501"/>
      <c r="J226" s="2501"/>
      <c r="K226" s="2501"/>
      <c r="L226" s="2501"/>
      <c r="M226" s="2501"/>
      <c r="N226" s="2501"/>
      <c r="O226" s="2501"/>
      <c r="P226" s="2501"/>
      <c r="Q226" s="2501"/>
      <c r="R226" s="2501"/>
      <c r="S226" s="2501"/>
      <c r="T226" s="2501"/>
      <c r="U226" s="2501"/>
      <c r="V226" s="2501"/>
      <c r="W226" s="2501"/>
      <c r="X226" s="2501"/>
      <c r="Y226" s="2501"/>
      <c r="Z226" s="2501"/>
      <c r="AA226" s="2501"/>
      <c r="AB226" s="2501"/>
      <c r="AC226" s="2501"/>
      <c r="AD226" s="2501"/>
      <c r="AE226" s="2501"/>
      <c r="AF226" s="2502"/>
    </row>
    <row r="227" spans="2:32" s="2801" customFormat="1" ht="59.25" customHeight="1" thickBot="1" x14ac:dyDescent="0.25">
      <c r="B227" s="4179" t="s">
        <v>5060</v>
      </c>
      <c r="C227" s="4180"/>
      <c r="D227" s="4181" t="s">
        <v>7351</v>
      </c>
      <c r="E227" s="4182"/>
      <c r="F227" s="4182"/>
      <c r="G227" s="4182"/>
      <c r="H227" s="4182"/>
      <c r="I227" s="4182"/>
      <c r="J227" s="4182"/>
      <c r="K227" s="4182"/>
      <c r="L227" s="4182"/>
      <c r="M227" s="4182"/>
      <c r="N227" s="4182"/>
      <c r="O227" s="4182"/>
      <c r="P227" s="4182"/>
      <c r="Q227" s="4183"/>
      <c r="R227" s="2501"/>
      <c r="S227" s="2501"/>
      <c r="T227" s="2501"/>
      <c r="U227" s="2501"/>
      <c r="V227" s="2501"/>
      <c r="W227" s="2501"/>
      <c r="X227" s="2501"/>
      <c r="Y227" s="2501"/>
      <c r="Z227" s="2501"/>
      <c r="AA227" s="2501"/>
      <c r="AB227" s="2501"/>
      <c r="AC227" s="2501"/>
      <c r="AD227" s="2501"/>
      <c r="AE227" s="2501"/>
      <c r="AF227" s="2502"/>
    </row>
    <row r="228" spans="2:32" s="2801" customFormat="1" ht="13.5" thickBot="1" x14ac:dyDescent="0.25">
      <c r="B228" s="3767"/>
      <c r="C228" s="3768"/>
      <c r="D228" s="3768"/>
      <c r="E228" s="3768"/>
      <c r="F228" s="3768"/>
      <c r="G228" s="2501"/>
      <c r="H228" s="2501"/>
      <c r="I228" s="2501"/>
      <c r="J228" s="2501"/>
      <c r="K228" s="2501"/>
      <c r="L228" s="2501"/>
      <c r="M228" s="2501"/>
      <c r="N228" s="2501"/>
      <c r="O228" s="2501"/>
      <c r="P228" s="2501"/>
      <c r="Q228" s="2501"/>
      <c r="R228" s="2565"/>
      <c r="S228" s="2501"/>
      <c r="T228" s="2501"/>
      <c r="U228" s="2501"/>
      <c r="V228" s="2501"/>
      <c r="W228" s="2501"/>
      <c r="X228" s="2501"/>
      <c r="Y228" s="2501"/>
      <c r="Z228" s="2501"/>
      <c r="AA228" s="2501"/>
      <c r="AB228" s="2501"/>
      <c r="AC228" s="2501"/>
      <c r="AD228" s="2501"/>
      <c r="AE228" s="2501"/>
      <c r="AF228" s="2502"/>
    </row>
    <row r="229" spans="2:32" s="2801" customFormat="1" ht="23.25" customHeight="1" thickBot="1" x14ac:dyDescent="0.25">
      <c r="B229" s="4184" t="s">
        <v>5062</v>
      </c>
      <c r="C229" s="4185"/>
      <c r="D229" s="4188" t="s">
        <v>5063</v>
      </c>
      <c r="E229" s="4190" t="s">
        <v>224</v>
      </c>
      <c r="F229" s="4191"/>
      <c r="G229" s="4191"/>
      <c r="H229" s="4191"/>
      <c r="I229" s="4191"/>
      <c r="J229" s="4191"/>
      <c r="K229" s="4191"/>
      <c r="L229" s="4191"/>
      <c r="M229" s="4191"/>
      <c r="N229" s="4191"/>
      <c r="O229" s="4191"/>
      <c r="P229" s="4192"/>
      <c r="Q229" s="4193" t="s">
        <v>340</v>
      </c>
      <c r="R229" s="4194"/>
      <c r="S229" s="4195"/>
      <c r="T229" s="4195"/>
      <c r="U229" s="4195"/>
      <c r="V229" s="4195"/>
      <c r="W229" s="4195"/>
      <c r="X229" s="4195"/>
      <c r="Y229" s="4196"/>
      <c r="Z229" s="4193" t="s">
        <v>225</v>
      </c>
      <c r="AA229" s="4195"/>
      <c r="AB229" s="4196"/>
      <c r="AC229" s="4197" t="s">
        <v>4982</v>
      </c>
      <c r="AD229" s="4198"/>
      <c r="AE229" s="4199"/>
      <c r="AF229" s="2502"/>
    </row>
    <row r="230" spans="2:32" s="2801" customFormat="1" ht="16.5" customHeight="1" thickBot="1" x14ac:dyDescent="0.25">
      <c r="B230" s="4186"/>
      <c r="C230" s="4187"/>
      <c r="D230" s="4188"/>
      <c r="E230" s="4188" t="s">
        <v>5000</v>
      </c>
      <c r="F230" s="4188" t="s">
        <v>5001</v>
      </c>
      <c r="G230" s="4200" t="s">
        <v>5003</v>
      </c>
      <c r="H230" s="4200" t="s">
        <v>5064</v>
      </c>
      <c r="I230" s="4202" t="s">
        <v>5065</v>
      </c>
      <c r="J230" s="4202" t="s">
        <v>5066</v>
      </c>
      <c r="K230" s="4202" t="s">
        <v>5006</v>
      </c>
      <c r="L230" s="4202"/>
      <c r="M230" s="4202" t="s">
        <v>5067</v>
      </c>
      <c r="N230" s="4202" t="s">
        <v>5068</v>
      </c>
      <c r="O230" s="4202" t="s">
        <v>5069</v>
      </c>
      <c r="P230" s="4202" t="s">
        <v>5070</v>
      </c>
      <c r="Q230" s="4189" t="s">
        <v>5012</v>
      </c>
      <c r="R230" s="4189" t="s">
        <v>5013</v>
      </c>
      <c r="S230" s="4189" t="s">
        <v>5014</v>
      </c>
      <c r="T230" s="4189" t="s">
        <v>5071</v>
      </c>
      <c r="U230" s="4189" t="s">
        <v>5072</v>
      </c>
      <c r="V230" s="4189" t="s">
        <v>5017</v>
      </c>
      <c r="W230" s="4189" t="s">
        <v>5019</v>
      </c>
      <c r="X230" s="4200" t="s">
        <v>5073</v>
      </c>
      <c r="Y230" s="4200" t="s">
        <v>5074</v>
      </c>
      <c r="Z230" s="4189" t="s">
        <v>5075</v>
      </c>
      <c r="AA230" s="4189" t="s">
        <v>5076</v>
      </c>
      <c r="AB230" s="4189" t="s">
        <v>5077</v>
      </c>
      <c r="AC230" s="4189" t="s">
        <v>1150</v>
      </c>
      <c r="AD230" s="4189" t="s">
        <v>4983</v>
      </c>
      <c r="AE230" s="4189" t="s">
        <v>4984</v>
      </c>
      <c r="AF230" s="2502"/>
    </row>
    <row r="231" spans="2:32" s="2801" customFormat="1" ht="26.25" customHeight="1" thickBot="1" x14ac:dyDescent="0.25">
      <c r="B231" s="4186"/>
      <c r="C231" s="4187"/>
      <c r="D231" s="4189"/>
      <c r="E231" s="4189"/>
      <c r="F231" s="4189"/>
      <c r="G231" s="4201"/>
      <c r="H231" s="4201"/>
      <c r="I231" s="4200"/>
      <c r="J231" s="4200"/>
      <c r="K231" s="3765" t="s">
        <v>5026</v>
      </c>
      <c r="L231" s="3766" t="s">
        <v>2793</v>
      </c>
      <c r="M231" s="4200"/>
      <c r="N231" s="4200"/>
      <c r="O231" s="4200"/>
      <c r="P231" s="4200"/>
      <c r="Q231" s="4203"/>
      <c r="R231" s="4203"/>
      <c r="S231" s="4203"/>
      <c r="T231" s="4203"/>
      <c r="U231" s="4203"/>
      <c r="V231" s="4203"/>
      <c r="W231" s="4203"/>
      <c r="X231" s="4201"/>
      <c r="Y231" s="4201"/>
      <c r="Z231" s="4203"/>
      <c r="AA231" s="4203"/>
      <c r="AB231" s="4203"/>
      <c r="AC231" s="4203"/>
      <c r="AD231" s="4203"/>
      <c r="AE231" s="4203"/>
      <c r="AF231" s="2502"/>
    </row>
    <row r="232" spans="2:32" s="2801" customFormat="1" ht="43.5" customHeight="1" thickBot="1" x14ac:dyDescent="0.25">
      <c r="B232" s="4210" t="s">
        <v>7352</v>
      </c>
      <c r="C232" s="4211"/>
      <c r="D232" s="3064" t="s">
        <v>1529</v>
      </c>
      <c r="E232" s="3064" t="s">
        <v>1529</v>
      </c>
      <c r="F232" s="3064" t="s">
        <v>1529</v>
      </c>
      <c r="G232" s="3064" t="s">
        <v>1529</v>
      </c>
      <c r="H232" s="3064" t="s">
        <v>1529</v>
      </c>
      <c r="I232" s="3064" t="s">
        <v>1529</v>
      </c>
      <c r="J232" s="3064" t="s">
        <v>1529</v>
      </c>
      <c r="K232" s="3064" t="s">
        <v>1529</v>
      </c>
      <c r="L232" s="3064" t="s">
        <v>1529</v>
      </c>
      <c r="M232" s="3064" t="s">
        <v>1529</v>
      </c>
      <c r="N232" s="3064" t="s">
        <v>1529</v>
      </c>
      <c r="O232" s="3064" t="s">
        <v>1529</v>
      </c>
      <c r="P232" s="3064" t="s">
        <v>1529</v>
      </c>
      <c r="Q232" s="3064" t="s">
        <v>1529</v>
      </c>
      <c r="R232" s="3064" t="s">
        <v>1529</v>
      </c>
      <c r="S232" s="3064" t="s">
        <v>1529</v>
      </c>
      <c r="T232" s="3064" t="s">
        <v>1529</v>
      </c>
      <c r="U232" s="3064" t="s">
        <v>1529</v>
      </c>
      <c r="V232" s="3064" t="s">
        <v>1529</v>
      </c>
      <c r="W232" s="3064" t="s">
        <v>1529</v>
      </c>
      <c r="X232" s="3064" t="s">
        <v>1529</v>
      </c>
      <c r="Y232" s="3064" t="s">
        <v>1529</v>
      </c>
      <c r="Z232" s="3065" t="s">
        <v>4991</v>
      </c>
      <c r="AA232" s="3066" t="s">
        <v>1529</v>
      </c>
      <c r="AB232" s="3066">
        <v>0.44800000000000001</v>
      </c>
      <c r="AC232" s="3297" t="s">
        <v>1529</v>
      </c>
      <c r="AD232" s="3297" t="s">
        <v>1529</v>
      </c>
      <c r="AE232" s="3297" t="s">
        <v>1529</v>
      </c>
      <c r="AF232" s="2502"/>
    </row>
    <row r="233" spans="2:32" s="2801" customFormat="1" x14ac:dyDescent="0.2">
      <c r="B233" s="2564"/>
      <c r="C233" s="2496"/>
      <c r="D233" s="2496"/>
      <c r="E233" s="2496"/>
      <c r="F233" s="2496"/>
      <c r="G233" s="2497"/>
      <c r="H233" s="2497"/>
      <c r="I233" s="2497"/>
      <c r="J233" s="2497"/>
      <c r="K233" s="2496"/>
      <c r="L233" s="2497"/>
      <c r="M233" s="2497"/>
      <c r="N233" s="2497"/>
      <c r="O233" s="2497"/>
      <c r="P233" s="2497"/>
      <c r="Q233" s="2561"/>
      <c r="R233" s="2561"/>
      <c r="S233" s="2561"/>
      <c r="T233" s="2561"/>
      <c r="U233" s="2561"/>
      <c r="V233" s="2561"/>
      <c r="W233" s="2561"/>
      <c r="X233" s="2561"/>
      <c r="Y233" s="2561"/>
      <c r="Z233" s="2561"/>
      <c r="AA233" s="2561"/>
      <c r="AB233" s="2561"/>
      <c r="AC233" s="2561"/>
      <c r="AD233" s="2561"/>
      <c r="AE233" s="2561"/>
      <c r="AF233" s="2502"/>
    </row>
    <row r="234" spans="2:32" s="2801" customFormat="1" x14ac:dyDescent="0.2">
      <c r="B234" s="4166" t="s">
        <v>4985</v>
      </c>
      <c r="C234" s="4167"/>
      <c r="D234" s="4209" t="s">
        <v>1529</v>
      </c>
      <c r="E234" s="4209"/>
      <c r="F234" s="4209"/>
      <c r="G234" s="4209"/>
      <c r="H234" s="4209"/>
      <c r="I234" s="2562"/>
      <c r="J234" s="2562"/>
      <c r="K234" s="2562"/>
      <c r="L234" s="2562"/>
      <c r="M234" s="2562"/>
      <c r="N234" s="2562"/>
      <c r="O234" s="2562"/>
      <c r="P234" s="2562"/>
      <c r="Q234" s="2561"/>
      <c r="R234" s="2561"/>
      <c r="S234" s="2561"/>
      <c r="T234" s="2561"/>
      <c r="U234" s="2561"/>
      <c r="V234" s="2561"/>
      <c r="W234" s="2561"/>
      <c r="X234" s="2561"/>
      <c r="Y234" s="2561"/>
      <c r="Z234" s="2561"/>
      <c r="AA234" s="2561"/>
      <c r="AB234" s="2561"/>
      <c r="AC234" s="2561"/>
      <c r="AD234" s="2561"/>
      <c r="AE234" s="2561"/>
      <c r="AF234" s="2502"/>
    </row>
    <row r="235" spans="2:32" s="2801" customFormat="1" x14ac:dyDescent="0.2">
      <c r="B235" s="4166" t="s">
        <v>4986</v>
      </c>
      <c r="C235" s="4167"/>
      <c r="D235" s="4209" t="s">
        <v>10</v>
      </c>
      <c r="E235" s="4209"/>
      <c r="F235" s="4209"/>
      <c r="G235" s="4209"/>
      <c r="H235" s="4209"/>
      <c r="I235" s="2562"/>
      <c r="J235" s="2562"/>
      <c r="K235" s="2562"/>
      <c r="L235" s="2562"/>
      <c r="M235" s="2562"/>
      <c r="N235" s="2562"/>
      <c r="O235" s="2562"/>
      <c r="P235" s="2562"/>
      <c r="Q235" s="2561"/>
      <c r="R235" s="2561"/>
      <c r="S235" s="2561"/>
      <c r="T235" s="2561"/>
      <c r="U235" s="2561"/>
      <c r="V235" s="2561"/>
      <c r="W235" s="2561"/>
      <c r="X235" s="2561"/>
      <c r="Y235" s="2561"/>
      <c r="Z235" s="2561"/>
      <c r="AA235" s="2561"/>
      <c r="AB235" s="2561"/>
      <c r="AC235" s="2561"/>
      <c r="AD235" s="2561"/>
      <c r="AE235" s="2561"/>
      <c r="AF235" s="2502"/>
    </row>
    <row r="236" spans="2:32" s="2801" customFormat="1" ht="13.5" thickBot="1" x14ac:dyDescent="0.25">
      <c r="B236" s="3769"/>
      <c r="C236" s="3770"/>
      <c r="D236" s="3770"/>
      <c r="E236" s="3770"/>
      <c r="F236" s="3770"/>
      <c r="G236" s="2565"/>
      <c r="H236" s="2565"/>
      <c r="I236" s="2565"/>
      <c r="J236" s="2565"/>
      <c r="K236" s="2565"/>
      <c r="L236" s="2565"/>
      <c r="M236" s="2565"/>
      <c r="N236" s="2565"/>
      <c r="O236" s="2565"/>
      <c r="P236" s="2565"/>
      <c r="Q236" s="2565"/>
      <c r="R236" s="2565"/>
      <c r="S236" s="2565"/>
      <c r="T236" s="2565"/>
      <c r="U236" s="2565"/>
      <c r="V236" s="2565"/>
      <c r="W236" s="2565"/>
      <c r="X236" s="2565"/>
      <c r="Y236" s="2565"/>
      <c r="Z236" s="2565"/>
      <c r="AA236" s="2565"/>
      <c r="AB236" s="2565"/>
      <c r="AC236" s="2565"/>
      <c r="AD236" s="2565"/>
      <c r="AE236" s="2565"/>
      <c r="AF236" s="2507"/>
    </row>
    <row r="237" spans="2:32" s="2801" customFormat="1" ht="13.5" thickBot="1" x14ac:dyDescent="0.25"/>
    <row r="238" spans="2:32" s="2801" customFormat="1" ht="20.25" x14ac:dyDescent="0.2">
      <c r="B238" s="4169" t="s">
        <v>5058</v>
      </c>
      <c r="C238" s="4170"/>
      <c r="D238" s="4170"/>
      <c r="E238" s="4170"/>
      <c r="F238" s="4170"/>
      <c r="G238" s="4170"/>
      <c r="H238" s="4170"/>
      <c r="I238" s="4170"/>
      <c r="J238" s="4170"/>
      <c r="K238" s="4170"/>
      <c r="L238" s="4170"/>
      <c r="M238" s="4170"/>
      <c r="N238" s="4170"/>
      <c r="O238" s="4170"/>
      <c r="P238" s="4170"/>
      <c r="Q238" s="4170"/>
      <c r="R238" s="4170"/>
      <c r="S238" s="4170"/>
      <c r="T238" s="4170"/>
      <c r="U238" s="4170"/>
      <c r="V238" s="4170"/>
      <c r="W238" s="4170"/>
      <c r="X238" s="4170"/>
      <c r="Y238" s="4170"/>
      <c r="Z238" s="4170"/>
      <c r="AA238" s="4170"/>
      <c r="AB238" s="4170"/>
      <c r="AC238" s="4170"/>
      <c r="AD238" s="4170"/>
      <c r="AE238" s="4170"/>
      <c r="AF238" s="4171"/>
    </row>
    <row r="239" spans="2:32" s="2801" customFormat="1" x14ac:dyDescent="0.2">
      <c r="B239" s="3767"/>
      <c r="C239" s="3768"/>
      <c r="D239" s="3768"/>
      <c r="E239" s="3768"/>
      <c r="F239" s="3768"/>
      <c r="G239" s="2501"/>
      <c r="H239" s="2501"/>
      <c r="I239" s="2501"/>
      <c r="J239" s="2501"/>
      <c r="K239" s="2501"/>
      <c r="L239" s="2501"/>
      <c r="M239" s="2501"/>
      <c r="N239" s="2501"/>
      <c r="O239" s="2501"/>
      <c r="P239" s="2501"/>
      <c r="Q239" s="2501"/>
      <c r="R239" s="2501"/>
      <c r="S239" s="2501"/>
      <c r="T239" s="2501"/>
      <c r="U239" s="2501"/>
      <c r="V239" s="2501"/>
      <c r="W239" s="2501"/>
      <c r="X239" s="2501"/>
      <c r="Y239" s="2501"/>
      <c r="Z239" s="2501"/>
      <c r="AA239" s="2501"/>
      <c r="AB239" s="2501"/>
      <c r="AC239" s="2501"/>
      <c r="AD239" s="2501"/>
      <c r="AE239" s="2501"/>
      <c r="AF239" s="2502"/>
    </row>
    <row r="240" spans="2:32" s="2801" customFormat="1" x14ac:dyDescent="0.2">
      <c r="B240" s="2563" t="s">
        <v>5078</v>
      </c>
      <c r="C240" s="3768"/>
      <c r="D240" s="4172" t="s">
        <v>7347</v>
      </c>
      <c r="E240" s="4172"/>
      <c r="F240" s="4172"/>
      <c r="G240" s="2501"/>
      <c r="H240" s="2501"/>
      <c r="I240" s="2501"/>
      <c r="J240" s="2501"/>
      <c r="K240" s="2501"/>
      <c r="L240" s="2501"/>
      <c r="M240" s="2501"/>
      <c r="N240" s="2501"/>
      <c r="O240" s="2501"/>
      <c r="P240" s="2501"/>
      <c r="Q240" s="2501"/>
      <c r="R240" s="2501"/>
      <c r="S240" s="2501"/>
      <c r="T240" s="2501"/>
      <c r="U240" s="2501"/>
      <c r="V240" s="2501"/>
      <c r="W240" s="2501"/>
      <c r="X240" s="2501"/>
      <c r="Y240" s="2501"/>
      <c r="Z240" s="2501"/>
      <c r="AA240" s="2501"/>
      <c r="AB240" s="2501"/>
      <c r="AC240" s="2501"/>
      <c r="AD240" s="2501"/>
      <c r="AE240" s="2501"/>
      <c r="AF240" s="2502"/>
    </row>
    <row r="241" spans="2:32" s="2801" customFormat="1" x14ac:dyDescent="0.2">
      <c r="B241" s="4173" t="s">
        <v>5061</v>
      </c>
      <c r="C241" s="4174"/>
      <c r="D241" s="4213">
        <v>41883</v>
      </c>
      <c r="E241" s="4213"/>
      <c r="F241" s="4213"/>
      <c r="G241" s="2501"/>
      <c r="H241" s="2501"/>
      <c r="I241" s="2501"/>
      <c r="J241" s="2501"/>
      <c r="K241" s="2501"/>
      <c r="L241" s="2501"/>
      <c r="M241" s="2501"/>
      <c r="N241" s="2501"/>
      <c r="O241" s="2501"/>
      <c r="P241" s="2501"/>
      <c r="Q241" s="2501"/>
      <c r="R241" s="2501"/>
      <c r="S241" s="2501"/>
      <c r="T241" s="2501"/>
      <c r="U241" s="2501"/>
      <c r="V241" s="2501"/>
      <c r="W241" s="2501"/>
      <c r="X241" s="2501"/>
      <c r="Y241" s="2501"/>
      <c r="Z241" s="2501"/>
      <c r="AA241" s="2501"/>
      <c r="AB241" s="2501"/>
      <c r="AC241" s="2501"/>
      <c r="AD241" s="2501"/>
      <c r="AE241" s="2501"/>
      <c r="AF241" s="2502"/>
    </row>
    <row r="242" spans="2:32" s="2801" customFormat="1" x14ac:dyDescent="0.2">
      <c r="B242" s="4176" t="s">
        <v>5059</v>
      </c>
      <c r="C242" s="4177"/>
      <c r="D242" s="4213">
        <v>41912</v>
      </c>
      <c r="E242" s="4213"/>
      <c r="F242" s="4213"/>
      <c r="G242" s="2501"/>
      <c r="H242" s="2501"/>
      <c r="I242" s="2501"/>
      <c r="J242" s="2501"/>
      <c r="K242" s="2501"/>
      <c r="L242" s="2501"/>
      <c r="M242" s="2501"/>
      <c r="N242" s="2501"/>
      <c r="O242" s="2501"/>
      <c r="P242" s="2501"/>
      <c r="Q242" s="2501"/>
      <c r="R242" s="2501"/>
      <c r="S242" s="2501"/>
      <c r="T242" s="2501"/>
      <c r="U242" s="2501"/>
      <c r="V242" s="2501"/>
      <c r="W242" s="2501"/>
      <c r="X242" s="2501"/>
      <c r="Y242" s="2501"/>
      <c r="Z242" s="2501"/>
      <c r="AA242" s="2501"/>
      <c r="AB242" s="2501"/>
      <c r="AC242" s="2501"/>
      <c r="AD242" s="2501"/>
      <c r="AE242" s="2501"/>
      <c r="AF242" s="2502"/>
    </row>
    <row r="243" spans="2:32" s="2801" customFormat="1" ht="13.5" thickBot="1" x14ac:dyDescent="0.25">
      <c r="B243" s="3767"/>
      <c r="C243" s="3768"/>
      <c r="D243" s="3768"/>
      <c r="E243" s="3768"/>
      <c r="F243" s="3768"/>
      <c r="G243" s="2501"/>
      <c r="H243" s="2501"/>
      <c r="I243" s="2501"/>
      <c r="J243" s="2501"/>
      <c r="K243" s="2501"/>
      <c r="L243" s="2501"/>
      <c r="M243" s="2501"/>
      <c r="N243" s="2501"/>
      <c r="O243" s="2501"/>
      <c r="P243" s="2501"/>
      <c r="Q243" s="2501"/>
      <c r="R243" s="2501"/>
      <c r="S243" s="2501"/>
      <c r="T243" s="2501"/>
      <c r="U243" s="2501"/>
      <c r="V243" s="2501"/>
      <c r="W243" s="2501"/>
      <c r="X243" s="2501"/>
      <c r="Y243" s="2501"/>
      <c r="Z243" s="2501"/>
      <c r="AA243" s="2501"/>
      <c r="AB243" s="2501"/>
      <c r="AC243" s="2501"/>
      <c r="AD243" s="2501"/>
      <c r="AE243" s="2501"/>
      <c r="AF243" s="2502"/>
    </row>
    <row r="244" spans="2:32" s="2801" customFormat="1" ht="63" customHeight="1" thickBot="1" x14ac:dyDescent="0.25">
      <c r="B244" s="4179" t="s">
        <v>5060</v>
      </c>
      <c r="C244" s="4180"/>
      <c r="D244" s="4181" t="s">
        <v>7348</v>
      </c>
      <c r="E244" s="4182"/>
      <c r="F244" s="4182"/>
      <c r="G244" s="4182"/>
      <c r="H244" s="4182"/>
      <c r="I244" s="4182"/>
      <c r="J244" s="4182"/>
      <c r="K244" s="4182"/>
      <c r="L244" s="4182"/>
      <c r="M244" s="4182"/>
      <c r="N244" s="4182"/>
      <c r="O244" s="4182"/>
      <c r="P244" s="4182"/>
      <c r="Q244" s="4183"/>
      <c r="R244" s="2501"/>
      <c r="S244" s="2501"/>
      <c r="T244" s="2501"/>
      <c r="U244" s="2501"/>
      <c r="V244" s="2501"/>
      <c r="W244" s="2501"/>
      <c r="X244" s="2501"/>
      <c r="Y244" s="2501"/>
      <c r="Z244" s="2501"/>
      <c r="AA244" s="2501"/>
      <c r="AB244" s="2501"/>
      <c r="AC244" s="2501"/>
      <c r="AD244" s="2501"/>
      <c r="AE244" s="2501"/>
      <c r="AF244" s="2502"/>
    </row>
    <row r="245" spans="2:32" s="2801" customFormat="1" ht="13.5" thickBot="1" x14ac:dyDescent="0.25">
      <c r="B245" s="3767"/>
      <c r="C245" s="3768"/>
      <c r="D245" s="3768"/>
      <c r="E245" s="3768"/>
      <c r="F245" s="3768"/>
      <c r="G245" s="2501"/>
      <c r="H245" s="2501"/>
      <c r="I245" s="2501"/>
      <c r="J245" s="2501"/>
      <c r="K245" s="2501"/>
      <c r="L245" s="2501"/>
      <c r="M245" s="2501"/>
      <c r="N245" s="2501"/>
      <c r="O245" s="2501"/>
      <c r="P245" s="2501"/>
      <c r="Q245" s="2501"/>
      <c r="R245" s="2565"/>
      <c r="S245" s="2501"/>
      <c r="T245" s="2501"/>
      <c r="U245" s="2501"/>
      <c r="V245" s="2501"/>
      <c r="W245" s="2501"/>
      <c r="X245" s="2501"/>
      <c r="Y245" s="2501"/>
      <c r="Z245" s="2501"/>
      <c r="AA245" s="2501"/>
      <c r="AB245" s="2501"/>
      <c r="AC245" s="2501"/>
      <c r="AD245" s="2501"/>
      <c r="AE245" s="2501"/>
      <c r="AF245" s="2502"/>
    </row>
    <row r="246" spans="2:32" s="2801" customFormat="1" ht="13.5" thickBot="1" x14ac:dyDescent="0.25">
      <c r="B246" s="4184" t="s">
        <v>5062</v>
      </c>
      <c r="C246" s="4185"/>
      <c r="D246" s="4188" t="s">
        <v>5063</v>
      </c>
      <c r="E246" s="4190" t="s">
        <v>224</v>
      </c>
      <c r="F246" s="4191"/>
      <c r="G246" s="4191"/>
      <c r="H246" s="4191"/>
      <c r="I246" s="4191"/>
      <c r="J246" s="4191"/>
      <c r="K246" s="4191"/>
      <c r="L246" s="4191"/>
      <c r="M246" s="4191"/>
      <c r="N246" s="4191"/>
      <c r="O246" s="4191"/>
      <c r="P246" s="4192"/>
      <c r="Q246" s="4193" t="s">
        <v>340</v>
      </c>
      <c r="R246" s="4194"/>
      <c r="S246" s="4195"/>
      <c r="T246" s="4195"/>
      <c r="U246" s="4195"/>
      <c r="V246" s="4195"/>
      <c r="W246" s="4195"/>
      <c r="X246" s="4195"/>
      <c r="Y246" s="4196"/>
      <c r="Z246" s="4193" t="s">
        <v>225</v>
      </c>
      <c r="AA246" s="4195"/>
      <c r="AB246" s="4196"/>
      <c r="AC246" s="4197" t="s">
        <v>4982</v>
      </c>
      <c r="AD246" s="4198"/>
      <c r="AE246" s="4199"/>
      <c r="AF246" s="2502"/>
    </row>
    <row r="247" spans="2:32" s="2801" customFormat="1" ht="13.5" thickBot="1" x14ac:dyDescent="0.25">
      <c r="B247" s="4186"/>
      <c r="C247" s="4187"/>
      <c r="D247" s="4188"/>
      <c r="E247" s="4188" t="s">
        <v>5000</v>
      </c>
      <c r="F247" s="4188" t="s">
        <v>5001</v>
      </c>
      <c r="G247" s="4200" t="s">
        <v>5003</v>
      </c>
      <c r="H247" s="4200" t="s">
        <v>5064</v>
      </c>
      <c r="I247" s="4202" t="s">
        <v>5065</v>
      </c>
      <c r="J247" s="4202" t="s">
        <v>5066</v>
      </c>
      <c r="K247" s="4202" t="s">
        <v>5006</v>
      </c>
      <c r="L247" s="4202"/>
      <c r="M247" s="4202" t="s">
        <v>5067</v>
      </c>
      <c r="N247" s="4202" t="s">
        <v>5068</v>
      </c>
      <c r="O247" s="4202" t="s">
        <v>5069</v>
      </c>
      <c r="P247" s="4202" t="s">
        <v>5070</v>
      </c>
      <c r="Q247" s="4189" t="s">
        <v>5012</v>
      </c>
      <c r="R247" s="4189" t="s">
        <v>5013</v>
      </c>
      <c r="S247" s="4189" t="s">
        <v>5014</v>
      </c>
      <c r="T247" s="4189" t="s">
        <v>5071</v>
      </c>
      <c r="U247" s="4189" t="s">
        <v>5072</v>
      </c>
      <c r="V247" s="4189" t="s">
        <v>5017</v>
      </c>
      <c r="W247" s="4189" t="s">
        <v>5019</v>
      </c>
      <c r="X247" s="4200" t="s">
        <v>5073</v>
      </c>
      <c r="Y247" s="4200" t="s">
        <v>5074</v>
      </c>
      <c r="Z247" s="4189" t="s">
        <v>5075</v>
      </c>
      <c r="AA247" s="4189" t="s">
        <v>5076</v>
      </c>
      <c r="AB247" s="4189" t="s">
        <v>5077</v>
      </c>
      <c r="AC247" s="4189" t="s">
        <v>1150</v>
      </c>
      <c r="AD247" s="4189" t="s">
        <v>4983</v>
      </c>
      <c r="AE247" s="4189" t="s">
        <v>4984</v>
      </c>
      <c r="AF247" s="2502"/>
    </row>
    <row r="248" spans="2:32" s="2801" customFormat="1" ht="13.5" thickBot="1" x14ac:dyDescent="0.25">
      <c r="B248" s="4186"/>
      <c r="C248" s="4187"/>
      <c r="D248" s="4189"/>
      <c r="E248" s="4189"/>
      <c r="F248" s="4189"/>
      <c r="G248" s="4201"/>
      <c r="H248" s="4201"/>
      <c r="I248" s="4200"/>
      <c r="J248" s="4200"/>
      <c r="K248" s="3765" t="s">
        <v>5026</v>
      </c>
      <c r="L248" s="3766" t="s">
        <v>2793</v>
      </c>
      <c r="M248" s="4200"/>
      <c r="N248" s="4200"/>
      <c r="O248" s="4200"/>
      <c r="P248" s="4200"/>
      <c r="Q248" s="4203"/>
      <c r="R248" s="4203"/>
      <c r="S248" s="4203"/>
      <c r="T248" s="4203"/>
      <c r="U248" s="4203"/>
      <c r="V248" s="4203"/>
      <c r="W248" s="4203"/>
      <c r="X248" s="4201"/>
      <c r="Y248" s="4201"/>
      <c r="Z248" s="4203"/>
      <c r="AA248" s="4203"/>
      <c r="AB248" s="4203"/>
      <c r="AC248" s="4203"/>
      <c r="AD248" s="4203"/>
      <c r="AE248" s="4203"/>
      <c r="AF248" s="2502"/>
    </row>
    <row r="249" spans="2:32" s="2801" customFormat="1" ht="35.25" customHeight="1" thickBot="1" x14ac:dyDescent="0.25">
      <c r="B249" s="4210" t="s">
        <v>7349</v>
      </c>
      <c r="C249" s="4211"/>
      <c r="D249" s="3064" t="s">
        <v>1529</v>
      </c>
      <c r="E249" s="3064" t="s">
        <v>1529</v>
      </c>
      <c r="F249" s="3064" t="s">
        <v>1529</v>
      </c>
      <c r="G249" s="3064" t="s">
        <v>1529</v>
      </c>
      <c r="H249" s="3064" t="s">
        <v>1529</v>
      </c>
      <c r="I249" s="3064" t="s">
        <v>1529</v>
      </c>
      <c r="J249" s="3064" t="s">
        <v>1529</v>
      </c>
      <c r="K249" s="3064" t="s">
        <v>1529</v>
      </c>
      <c r="L249" s="3064" t="s">
        <v>1529</v>
      </c>
      <c r="M249" s="3064" t="s">
        <v>1529</v>
      </c>
      <c r="N249" s="3064" t="s">
        <v>1529</v>
      </c>
      <c r="O249" s="3064" t="s">
        <v>1529</v>
      </c>
      <c r="P249" s="3064" t="s">
        <v>1529</v>
      </c>
      <c r="Q249" s="3064" t="s">
        <v>1529</v>
      </c>
      <c r="R249" s="3064" t="s">
        <v>1529</v>
      </c>
      <c r="S249" s="3064" t="s">
        <v>1529</v>
      </c>
      <c r="T249" s="3064" t="s">
        <v>1529</v>
      </c>
      <c r="U249" s="3064" t="s">
        <v>1529</v>
      </c>
      <c r="V249" s="3064" t="s">
        <v>1529</v>
      </c>
      <c r="W249" s="3064" t="s">
        <v>1529</v>
      </c>
      <c r="X249" s="3064" t="s">
        <v>1529</v>
      </c>
      <c r="Y249" s="3064" t="s">
        <v>1529</v>
      </c>
      <c r="Z249" s="3065" t="s">
        <v>4991</v>
      </c>
      <c r="AA249" s="3066" t="s">
        <v>1529</v>
      </c>
      <c r="AB249" s="3066">
        <v>0.44800000000000001</v>
      </c>
      <c r="AC249" s="3297" t="s">
        <v>1529</v>
      </c>
      <c r="AD249" s="3297" t="s">
        <v>1529</v>
      </c>
      <c r="AE249" s="3297" t="s">
        <v>1529</v>
      </c>
      <c r="AF249" s="2502"/>
    </row>
    <row r="250" spans="2:32" s="2801" customFormat="1" x14ac:dyDescent="0.2">
      <c r="B250" s="2564"/>
      <c r="C250" s="2496"/>
      <c r="D250" s="2496"/>
      <c r="E250" s="2496"/>
      <c r="F250" s="2496"/>
      <c r="G250" s="2497"/>
      <c r="H250" s="2497"/>
      <c r="I250" s="2497"/>
      <c r="J250" s="2497"/>
      <c r="K250" s="2496"/>
      <c r="L250" s="2497"/>
      <c r="M250" s="2497"/>
      <c r="N250" s="2497"/>
      <c r="O250" s="2497"/>
      <c r="P250" s="2497"/>
      <c r="Q250" s="2561"/>
      <c r="R250" s="2561"/>
      <c r="S250" s="2561"/>
      <c r="T250" s="2561"/>
      <c r="U250" s="2561"/>
      <c r="V250" s="2561"/>
      <c r="W250" s="2561"/>
      <c r="X250" s="2561"/>
      <c r="Y250" s="2561"/>
      <c r="Z250" s="2561"/>
      <c r="AA250" s="2561"/>
      <c r="AB250" s="2561"/>
      <c r="AC250" s="2561"/>
      <c r="AD250" s="2561"/>
      <c r="AE250" s="2561"/>
      <c r="AF250" s="2502"/>
    </row>
    <row r="251" spans="2:32" s="2801" customFormat="1" x14ac:dyDescent="0.2">
      <c r="B251" s="4166" t="s">
        <v>4985</v>
      </c>
      <c r="C251" s="4167"/>
      <c r="D251" s="4209" t="s">
        <v>1529</v>
      </c>
      <c r="E251" s="4209"/>
      <c r="F251" s="4209"/>
      <c r="G251" s="4209"/>
      <c r="H251" s="4209"/>
      <c r="I251" s="2562"/>
      <c r="J251" s="2562"/>
      <c r="K251" s="2562"/>
      <c r="L251" s="2562"/>
      <c r="M251" s="2562"/>
      <c r="N251" s="2562"/>
      <c r="O251" s="2562"/>
      <c r="P251" s="2562"/>
      <c r="Q251" s="2561"/>
      <c r="R251" s="2561"/>
      <c r="S251" s="2561"/>
      <c r="T251" s="2561"/>
      <c r="U251" s="2561"/>
      <c r="V251" s="2561"/>
      <c r="W251" s="2561"/>
      <c r="X251" s="2561"/>
      <c r="Y251" s="2561"/>
      <c r="Z251" s="2561"/>
      <c r="AA251" s="2561"/>
      <c r="AB251" s="2561"/>
      <c r="AC251" s="2561"/>
      <c r="AD251" s="2561"/>
      <c r="AE251" s="2561"/>
      <c r="AF251" s="2502"/>
    </row>
    <row r="252" spans="2:32" s="2801" customFormat="1" x14ac:dyDescent="0.2">
      <c r="B252" s="4166" t="s">
        <v>4986</v>
      </c>
      <c r="C252" s="4167"/>
      <c r="D252" s="4209" t="s">
        <v>10</v>
      </c>
      <c r="E252" s="4209"/>
      <c r="F252" s="4209"/>
      <c r="G252" s="4209"/>
      <c r="H252" s="4209"/>
      <c r="I252" s="2562"/>
      <c r="J252" s="2562"/>
      <c r="K252" s="2562"/>
      <c r="L252" s="2562"/>
      <c r="M252" s="2562"/>
      <c r="N252" s="2562"/>
      <c r="O252" s="2562"/>
      <c r="P252" s="2562"/>
      <c r="Q252" s="2561"/>
      <c r="R252" s="2561"/>
      <c r="S252" s="2561"/>
      <c r="T252" s="2561"/>
      <c r="U252" s="2561"/>
      <c r="V252" s="2561"/>
      <c r="W252" s="2561"/>
      <c r="X252" s="2561"/>
      <c r="Y252" s="2561"/>
      <c r="Z252" s="2561"/>
      <c r="AA252" s="2561"/>
      <c r="AB252" s="2561"/>
      <c r="AC252" s="2561"/>
      <c r="AD252" s="2561"/>
      <c r="AE252" s="2561"/>
      <c r="AF252" s="2502"/>
    </row>
    <row r="253" spans="2:32" s="2801" customFormat="1" ht="13.5" thickBot="1" x14ac:dyDescent="0.25">
      <c r="B253" s="3769"/>
      <c r="C253" s="3770"/>
      <c r="D253" s="3770"/>
      <c r="E253" s="3770"/>
      <c r="F253" s="3770"/>
      <c r="G253" s="2565"/>
      <c r="H253" s="2565"/>
      <c r="I253" s="2565"/>
      <c r="J253" s="2565"/>
      <c r="K253" s="2565"/>
      <c r="L253" s="2565"/>
      <c r="M253" s="2565"/>
      <c r="N253" s="2565"/>
      <c r="O253" s="2565"/>
      <c r="P253" s="2565"/>
      <c r="Q253" s="2565"/>
      <c r="R253" s="2565"/>
      <c r="S253" s="2565"/>
      <c r="T253" s="2565"/>
      <c r="U253" s="2565"/>
      <c r="V253" s="2565"/>
      <c r="W253" s="2565"/>
      <c r="X253" s="2565"/>
      <c r="Y253" s="2565"/>
      <c r="Z253" s="2565"/>
      <c r="AA253" s="2565"/>
      <c r="AB253" s="2565"/>
      <c r="AC253" s="2565"/>
      <c r="AD253" s="2565"/>
      <c r="AE253" s="2565"/>
      <c r="AF253" s="2507"/>
    </row>
    <row r="254" spans="2:32" s="2801" customFormat="1" ht="13.5" thickBot="1" x14ac:dyDescent="0.25"/>
    <row r="255" spans="2:32" s="2801" customFormat="1" ht="20.25" x14ac:dyDescent="0.2">
      <c r="B255" s="4169" t="s">
        <v>5058</v>
      </c>
      <c r="C255" s="4170"/>
      <c r="D255" s="4170"/>
      <c r="E255" s="4170"/>
      <c r="F255" s="4170"/>
      <c r="G255" s="4170"/>
      <c r="H255" s="4170"/>
      <c r="I255" s="4170"/>
      <c r="J255" s="4170"/>
      <c r="K255" s="4170"/>
      <c r="L255" s="4170"/>
      <c r="M255" s="4170"/>
      <c r="N255" s="4170"/>
      <c r="O255" s="4170"/>
      <c r="P255" s="4170"/>
      <c r="Q255" s="4170"/>
      <c r="R255" s="4170"/>
      <c r="S255" s="4170"/>
      <c r="T255" s="4170"/>
      <c r="U255" s="4170"/>
      <c r="V255" s="4170"/>
      <c r="W255" s="4170"/>
      <c r="X255" s="4170"/>
      <c r="Y255" s="4170"/>
      <c r="Z255" s="4170"/>
      <c r="AA255" s="4170"/>
      <c r="AB255" s="4170"/>
      <c r="AC255" s="4170"/>
      <c r="AD255" s="4170"/>
      <c r="AE255" s="4170"/>
      <c r="AF255" s="4171"/>
    </row>
    <row r="256" spans="2:32" s="2801" customFormat="1" x14ac:dyDescent="0.2">
      <c r="B256" s="3767"/>
      <c r="C256" s="3768"/>
      <c r="D256" s="3768"/>
      <c r="E256" s="3768"/>
      <c r="F256" s="3768"/>
      <c r="G256" s="2501"/>
      <c r="H256" s="2501"/>
      <c r="I256" s="2501"/>
      <c r="J256" s="2501"/>
      <c r="K256" s="2501"/>
      <c r="L256" s="2501"/>
      <c r="M256" s="2501"/>
      <c r="N256" s="2501"/>
      <c r="O256" s="2501"/>
      <c r="P256" s="2501"/>
      <c r="Q256" s="2501"/>
      <c r="R256" s="2501"/>
      <c r="S256" s="2501"/>
      <c r="T256" s="2501"/>
      <c r="U256" s="2501"/>
      <c r="V256" s="2501"/>
      <c r="W256" s="2501"/>
      <c r="X256" s="2501"/>
      <c r="Y256" s="2501"/>
      <c r="Z256" s="2501"/>
      <c r="AA256" s="2501"/>
      <c r="AB256" s="2501"/>
      <c r="AC256" s="2501"/>
      <c r="AD256" s="2501"/>
      <c r="AE256" s="2501"/>
      <c r="AF256" s="2502"/>
    </row>
    <row r="257" spans="2:32" s="2801" customFormat="1" x14ac:dyDescent="0.2">
      <c r="B257" s="2563" t="s">
        <v>5078</v>
      </c>
      <c r="C257" s="3768"/>
      <c r="D257" s="4172" t="s">
        <v>7344</v>
      </c>
      <c r="E257" s="4172"/>
      <c r="F257" s="4172"/>
      <c r="G257" s="2501"/>
      <c r="H257" s="2501"/>
      <c r="I257" s="2501"/>
      <c r="J257" s="2501"/>
      <c r="K257" s="2501"/>
      <c r="L257" s="2501"/>
      <c r="M257" s="2501"/>
      <c r="N257" s="2501"/>
      <c r="O257" s="2501"/>
      <c r="P257" s="2501"/>
      <c r="Q257" s="2501"/>
      <c r="R257" s="2501"/>
      <c r="S257" s="2501"/>
      <c r="T257" s="2501"/>
      <c r="U257" s="2501"/>
      <c r="V257" s="2501"/>
      <c r="W257" s="2501"/>
      <c r="X257" s="2501"/>
      <c r="Y257" s="2501"/>
      <c r="Z257" s="2501"/>
      <c r="AA257" s="2501"/>
      <c r="AB257" s="2501"/>
      <c r="AC257" s="2501"/>
      <c r="AD257" s="2501"/>
      <c r="AE257" s="2501"/>
      <c r="AF257" s="2502"/>
    </row>
    <row r="258" spans="2:32" s="2801" customFormat="1" x14ac:dyDescent="0.2">
      <c r="B258" s="4173" t="s">
        <v>5061</v>
      </c>
      <c r="C258" s="4174"/>
      <c r="D258" s="4213">
        <v>41883</v>
      </c>
      <c r="E258" s="4213"/>
      <c r="F258" s="4213"/>
      <c r="G258" s="2501"/>
      <c r="H258" s="2501"/>
      <c r="I258" s="2501"/>
      <c r="J258" s="2501"/>
      <c r="K258" s="2501"/>
      <c r="L258" s="2501"/>
      <c r="M258" s="2501"/>
      <c r="N258" s="2501"/>
      <c r="O258" s="2501"/>
      <c r="P258" s="2501"/>
      <c r="Q258" s="2501"/>
      <c r="R258" s="2501"/>
      <c r="S258" s="2501"/>
      <c r="T258" s="2501"/>
      <c r="U258" s="2501"/>
      <c r="V258" s="2501"/>
      <c r="W258" s="2501"/>
      <c r="X258" s="2501"/>
      <c r="Y258" s="2501"/>
      <c r="Z258" s="2501"/>
      <c r="AA258" s="2501"/>
      <c r="AB258" s="2501"/>
      <c r="AC258" s="2501"/>
      <c r="AD258" s="2501"/>
      <c r="AE258" s="2501"/>
      <c r="AF258" s="2502"/>
    </row>
    <row r="259" spans="2:32" s="2801" customFormat="1" x14ac:dyDescent="0.2">
      <c r="B259" s="4176" t="s">
        <v>5059</v>
      </c>
      <c r="C259" s="4177"/>
      <c r="D259" s="4213">
        <v>41912</v>
      </c>
      <c r="E259" s="4213"/>
      <c r="F259" s="4213"/>
      <c r="G259" s="2501"/>
      <c r="H259" s="2501"/>
      <c r="I259" s="2501"/>
      <c r="J259" s="2501"/>
      <c r="K259" s="2501"/>
      <c r="L259" s="2501"/>
      <c r="M259" s="2501"/>
      <c r="N259" s="2501"/>
      <c r="O259" s="2501"/>
      <c r="P259" s="2501"/>
      <c r="Q259" s="2501"/>
      <c r="R259" s="2501"/>
      <c r="S259" s="2501"/>
      <c r="T259" s="2501"/>
      <c r="U259" s="2501"/>
      <c r="V259" s="2501"/>
      <c r="W259" s="2501"/>
      <c r="X259" s="2501"/>
      <c r="Y259" s="2501"/>
      <c r="Z259" s="2501"/>
      <c r="AA259" s="2501"/>
      <c r="AB259" s="2501"/>
      <c r="AC259" s="2501"/>
      <c r="AD259" s="2501"/>
      <c r="AE259" s="2501"/>
      <c r="AF259" s="2502"/>
    </row>
    <row r="260" spans="2:32" s="2801" customFormat="1" ht="13.5" thickBot="1" x14ac:dyDescent="0.25">
      <c r="B260" s="3767"/>
      <c r="C260" s="3768"/>
      <c r="D260" s="3768"/>
      <c r="E260" s="3768"/>
      <c r="F260" s="3768"/>
      <c r="G260" s="2501"/>
      <c r="H260" s="2501"/>
      <c r="I260" s="2501"/>
      <c r="J260" s="2501"/>
      <c r="K260" s="2501"/>
      <c r="L260" s="2501"/>
      <c r="M260" s="2501"/>
      <c r="N260" s="2501"/>
      <c r="O260" s="2501"/>
      <c r="P260" s="2501"/>
      <c r="Q260" s="2501"/>
      <c r="R260" s="2501"/>
      <c r="S260" s="2501"/>
      <c r="T260" s="2501"/>
      <c r="U260" s="2501"/>
      <c r="V260" s="2501"/>
      <c r="W260" s="2501"/>
      <c r="X260" s="2501"/>
      <c r="Y260" s="2501"/>
      <c r="Z260" s="2501"/>
      <c r="AA260" s="2501"/>
      <c r="AB260" s="2501"/>
      <c r="AC260" s="2501"/>
      <c r="AD260" s="2501"/>
      <c r="AE260" s="2501"/>
      <c r="AF260" s="2502"/>
    </row>
    <row r="261" spans="2:32" s="2801" customFormat="1" ht="69.75" customHeight="1" thickBot="1" x14ac:dyDescent="0.25">
      <c r="B261" s="4179" t="s">
        <v>5060</v>
      </c>
      <c r="C261" s="4180"/>
      <c r="D261" s="4181" t="s">
        <v>7345</v>
      </c>
      <c r="E261" s="4182"/>
      <c r="F261" s="4182"/>
      <c r="G261" s="4182"/>
      <c r="H261" s="4182"/>
      <c r="I261" s="4182"/>
      <c r="J261" s="4182"/>
      <c r="K261" s="4182"/>
      <c r="L261" s="4182"/>
      <c r="M261" s="4182"/>
      <c r="N261" s="4182"/>
      <c r="O261" s="4182"/>
      <c r="P261" s="4182"/>
      <c r="Q261" s="4183"/>
      <c r="R261" s="2501"/>
      <c r="S261" s="2501"/>
      <c r="T261" s="2501"/>
      <c r="U261" s="2501"/>
      <c r="V261" s="2501"/>
      <c r="W261" s="2501"/>
      <c r="X261" s="2501"/>
      <c r="Y261" s="2501"/>
      <c r="Z261" s="2501"/>
      <c r="AA261" s="2501"/>
      <c r="AB261" s="2501"/>
      <c r="AC261" s="2501"/>
      <c r="AD261" s="2501"/>
      <c r="AE261" s="2501"/>
      <c r="AF261" s="2502"/>
    </row>
    <row r="262" spans="2:32" s="2801" customFormat="1" ht="13.5" thickBot="1" x14ac:dyDescent="0.25">
      <c r="B262" s="3767"/>
      <c r="C262" s="3768"/>
      <c r="D262" s="3768"/>
      <c r="E262" s="3768"/>
      <c r="F262" s="3768"/>
      <c r="G262" s="2501"/>
      <c r="H262" s="2501"/>
      <c r="I262" s="2501"/>
      <c r="J262" s="2501"/>
      <c r="K262" s="2501"/>
      <c r="L262" s="2501"/>
      <c r="M262" s="2501"/>
      <c r="N262" s="2501"/>
      <c r="O262" s="2501"/>
      <c r="P262" s="2501"/>
      <c r="Q262" s="2501"/>
      <c r="R262" s="2565"/>
      <c r="S262" s="2501"/>
      <c r="T262" s="2501"/>
      <c r="U262" s="2501"/>
      <c r="V262" s="2501"/>
      <c r="W262" s="2501"/>
      <c r="X262" s="2501"/>
      <c r="Y262" s="2501"/>
      <c r="Z262" s="2501"/>
      <c r="AA262" s="2501"/>
      <c r="AB262" s="2501"/>
      <c r="AC262" s="2501"/>
      <c r="AD262" s="2501"/>
      <c r="AE262" s="2501"/>
      <c r="AF262" s="2502"/>
    </row>
    <row r="263" spans="2:32" s="2801" customFormat="1" ht="13.5" thickBot="1" x14ac:dyDescent="0.25">
      <c r="B263" s="4184" t="s">
        <v>5062</v>
      </c>
      <c r="C263" s="4185"/>
      <c r="D263" s="4188" t="s">
        <v>5063</v>
      </c>
      <c r="E263" s="4190" t="s">
        <v>224</v>
      </c>
      <c r="F263" s="4191"/>
      <c r="G263" s="4191"/>
      <c r="H263" s="4191"/>
      <c r="I263" s="4191"/>
      <c r="J263" s="4191"/>
      <c r="K263" s="4191"/>
      <c r="L263" s="4191"/>
      <c r="M263" s="4191"/>
      <c r="N263" s="4191"/>
      <c r="O263" s="4191"/>
      <c r="P263" s="4192"/>
      <c r="Q263" s="4193" t="s">
        <v>340</v>
      </c>
      <c r="R263" s="4194"/>
      <c r="S263" s="4195"/>
      <c r="T263" s="4195"/>
      <c r="U263" s="4195"/>
      <c r="V263" s="4195"/>
      <c r="W263" s="4195"/>
      <c r="X263" s="4195"/>
      <c r="Y263" s="4196"/>
      <c r="Z263" s="4193" t="s">
        <v>225</v>
      </c>
      <c r="AA263" s="4195"/>
      <c r="AB263" s="4196"/>
      <c r="AC263" s="4197" t="s">
        <v>4982</v>
      </c>
      <c r="AD263" s="4198"/>
      <c r="AE263" s="4199"/>
      <c r="AF263" s="2502"/>
    </row>
    <row r="264" spans="2:32" s="2801" customFormat="1" ht="13.5" thickBot="1" x14ac:dyDescent="0.25">
      <c r="B264" s="4186"/>
      <c r="C264" s="4187"/>
      <c r="D264" s="4188"/>
      <c r="E264" s="4188" t="s">
        <v>5000</v>
      </c>
      <c r="F264" s="4188" t="s">
        <v>5001</v>
      </c>
      <c r="G264" s="4200" t="s">
        <v>5003</v>
      </c>
      <c r="H264" s="4200" t="s">
        <v>5064</v>
      </c>
      <c r="I264" s="4202" t="s">
        <v>5065</v>
      </c>
      <c r="J264" s="4202" t="s">
        <v>5066</v>
      </c>
      <c r="K264" s="4202" t="s">
        <v>5006</v>
      </c>
      <c r="L264" s="4202"/>
      <c r="M264" s="4202" t="s">
        <v>5067</v>
      </c>
      <c r="N264" s="4202" t="s">
        <v>5068</v>
      </c>
      <c r="O264" s="4202" t="s">
        <v>5069</v>
      </c>
      <c r="P264" s="4202" t="s">
        <v>5070</v>
      </c>
      <c r="Q264" s="4189" t="s">
        <v>5012</v>
      </c>
      <c r="R264" s="4189" t="s">
        <v>5013</v>
      </c>
      <c r="S264" s="4189" t="s">
        <v>5014</v>
      </c>
      <c r="T264" s="4189" t="s">
        <v>5071</v>
      </c>
      <c r="U264" s="4189" t="s">
        <v>5072</v>
      </c>
      <c r="V264" s="4189" t="s">
        <v>5017</v>
      </c>
      <c r="W264" s="4189" t="s">
        <v>5019</v>
      </c>
      <c r="X264" s="4200" t="s">
        <v>5073</v>
      </c>
      <c r="Y264" s="4200" t="s">
        <v>5074</v>
      </c>
      <c r="Z264" s="4189" t="s">
        <v>5075</v>
      </c>
      <c r="AA264" s="4189" t="s">
        <v>5076</v>
      </c>
      <c r="AB264" s="4189" t="s">
        <v>5077</v>
      </c>
      <c r="AC264" s="4189" t="s">
        <v>1150</v>
      </c>
      <c r="AD264" s="4189" t="s">
        <v>4983</v>
      </c>
      <c r="AE264" s="4189" t="s">
        <v>4984</v>
      </c>
      <c r="AF264" s="2502"/>
    </row>
    <row r="265" spans="2:32" s="2801" customFormat="1" ht="13.5" thickBot="1" x14ac:dyDescent="0.25">
      <c r="B265" s="4186"/>
      <c r="C265" s="4187"/>
      <c r="D265" s="4189"/>
      <c r="E265" s="4189"/>
      <c r="F265" s="4189"/>
      <c r="G265" s="4201"/>
      <c r="H265" s="4201"/>
      <c r="I265" s="4200"/>
      <c r="J265" s="4200"/>
      <c r="K265" s="3765" t="s">
        <v>5026</v>
      </c>
      <c r="L265" s="3766" t="s">
        <v>2793</v>
      </c>
      <c r="M265" s="4200"/>
      <c r="N265" s="4200"/>
      <c r="O265" s="4200"/>
      <c r="P265" s="4200"/>
      <c r="Q265" s="4203"/>
      <c r="R265" s="4203"/>
      <c r="S265" s="4203"/>
      <c r="T265" s="4203"/>
      <c r="U265" s="4203"/>
      <c r="V265" s="4203"/>
      <c r="W265" s="4203"/>
      <c r="X265" s="4201"/>
      <c r="Y265" s="4201"/>
      <c r="Z265" s="4203"/>
      <c r="AA265" s="4203"/>
      <c r="AB265" s="4203"/>
      <c r="AC265" s="4203"/>
      <c r="AD265" s="4203"/>
      <c r="AE265" s="4203"/>
      <c r="AF265" s="2502"/>
    </row>
    <row r="266" spans="2:32" s="2801" customFormat="1" ht="34.5" customHeight="1" thickBot="1" x14ac:dyDescent="0.25">
      <c r="B266" s="5114" t="s">
        <v>7346</v>
      </c>
      <c r="C266" s="5115"/>
      <c r="D266" s="3064" t="s">
        <v>1529</v>
      </c>
      <c r="E266" s="3064" t="s">
        <v>1529</v>
      </c>
      <c r="F266" s="3064" t="s">
        <v>1529</v>
      </c>
      <c r="G266" s="3064" t="s">
        <v>1529</v>
      </c>
      <c r="H266" s="3064" t="s">
        <v>1529</v>
      </c>
      <c r="I266" s="3064" t="s">
        <v>1529</v>
      </c>
      <c r="J266" s="3064" t="s">
        <v>1529</v>
      </c>
      <c r="K266" s="3064" t="s">
        <v>1529</v>
      </c>
      <c r="L266" s="3064" t="s">
        <v>1529</v>
      </c>
      <c r="M266" s="3064" t="s">
        <v>1529</v>
      </c>
      <c r="N266" s="3064" t="s">
        <v>1529</v>
      </c>
      <c r="O266" s="3064" t="s">
        <v>1529</v>
      </c>
      <c r="P266" s="3064" t="s">
        <v>1529</v>
      </c>
      <c r="Q266" s="3064" t="s">
        <v>1529</v>
      </c>
      <c r="R266" s="3064" t="s">
        <v>1529</v>
      </c>
      <c r="S266" s="3064" t="s">
        <v>1529</v>
      </c>
      <c r="T266" s="3064" t="s">
        <v>1529</v>
      </c>
      <c r="U266" s="3064" t="s">
        <v>1529</v>
      </c>
      <c r="V266" s="3064" t="s">
        <v>1529</v>
      </c>
      <c r="W266" s="3064" t="s">
        <v>1529</v>
      </c>
      <c r="X266" s="3064" t="s">
        <v>1529</v>
      </c>
      <c r="Y266" s="3064" t="s">
        <v>1529</v>
      </c>
      <c r="Z266" s="3065" t="s">
        <v>4991</v>
      </c>
      <c r="AA266" s="3937">
        <v>2</v>
      </c>
      <c r="AB266" s="3066">
        <v>0.44800000000000001</v>
      </c>
      <c r="AC266" s="3297" t="s">
        <v>1529</v>
      </c>
      <c r="AD266" s="3297" t="s">
        <v>1529</v>
      </c>
      <c r="AE266" s="3297" t="s">
        <v>1529</v>
      </c>
      <c r="AF266" s="2502"/>
    </row>
    <row r="267" spans="2:32" s="2801" customFormat="1" x14ac:dyDescent="0.2">
      <c r="B267" s="2564"/>
      <c r="C267" s="2496"/>
      <c r="D267" s="2496"/>
      <c r="E267" s="2496"/>
      <c r="F267" s="2496"/>
      <c r="G267" s="2497"/>
      <c r="H267" s="2497"/>
      <c r="I267" s="2497"/>
      <c r="J267" s="2497"/>
      <c r="K267" s="2496"/>
      <c r="L267" s="2497"/>
      <c r="M267" s="2497"/>
      <c r="N267" s="2497"/>
      <c r="O267" s="2497"/>
      <c r="P267" s="2497"/>
      <c r="Q267" s="2561"/>
      <c r="R267" s="2561"/>
      <c r="S267" s="2561"/>
      <c r="T267" s="2561"/>
      <c r="U267" s="2561"/>
      <c r="V267" s="2561"/>
      <c r="W267" s="2561"/>
      <c r="X267" s="2561"/>
      <c r="Y267" s="2561"/>
      <c r="Z267" s="2561"/>
      <c r="AA267" s="2561"/>
      <c r="AB267" s="2561"/>
      <c r="AC267" s="2561"/>
      <c r="AD267" s="2561"/>
      <c r="AE267" s="2561"/>
      <c r="AF267" s="2502"/>
    </row>
    <row r="268" spans="2:32" s="2801" customFormat="1" x14ac:dyDescent="0.2">
      <c r="B268" s="4166" t="s">
        <v>4985</v>
      </c>
      <c r="C268" s="4167"/>
      <c r="D268" s="4209" t="s">
        <v>1529</v>
      </c>
      <c r="E268" s="4209"/>
      <c r="F268" s="4209"/>
      <c r="G268" s="4209"/>
      <c r="H268" s="4209"/>
      <c r="I268" s="2562"/>
      <c r="J268" s="2562"/>
      <c r="K268" s="2562"/>
      <c r="L268" s="2562"/>
      <c r="M268" s="2562"/>
      <c r="N268" s="2562"/>
      <c r="O268" s="2562"/>
      <c r="P268" s="2562"/>
      <c r="Q268" s="2561"/>
      <c r="R268" s="2561"/>
      <c r="S268" s="2561"/>
      <c r="T268" s="2561"/>
      <c r="U268" s="2561"/>
      <c r="V268" s="2561"/>
      <c r="W268" s="2561"/>
      <c r="X268" s="2561"/>
      <c r="Y268" s="2561"/>
      <c r="Z268" s="2561"/>
      <c r="AA268" s="2561"/>
      <c r="AB268" s="2561"/>
      <c r="AC268" s="2561"/>
      <c r="AD268" s="2561"/>
      <c r="AE268" s="2561"/>
      <c r="AF268" s="2502"/>
    </row>
    <row r="269" spans="2:32" s="2801" customFormat="1" x14ac:dyDescent="0.2">
      <c r="B269" s="4166" t="s">
        <v>4986</v>
      </c>
      <c r="C269" s="4167"/>
      <c r="D269" s="4209" t="s">
        <v>10</v>
      </c>
      <c r="E269" s="4209"/>
      <c r="F269" s="4209"/>
      <c r="G269" s="4209"/>
      <c r="H269" s="4209"/>
      <c r="I269" s="2562"/>
      <c r="J269" s="2562"/>
      <c r="K269" s="2562"/>
      <c r="L269" s="2562"/>
      <c r="M269" s="2562"/>
      <c r="N269" s="2562"/>
      <c r="O269" s="2562"/>
      <c r="P269" s="2562"/>
      <c r="Q269" s="2561"/>
      <c r="R269" s="2561"/>
      <c r="S269" s="2561"/>
      <c r="T269" s="2561"/>
      <c r="U269" s="2561"/>
      <c r="V269" s="2561"/>
      <c r="W269" s="2561"/>
      <c r="X269" s="2561"/>
      <c r="Y269" s="2561"/>
      <c r="Z269" s="2561"/>
      <c r="AA269" s="2561"/>
      <c r="AB269" s="2561"/>
      <c r="AC269" s="2561"/>
      <c r="AD269" s="2561"/>
      <c r="AE269" s="2561"/>
      <c r="AF269" s="2502"/>
    </row>
    <row r="270" spans="2:32" s="2801" customFormat="1" ht="13.5" thickBot="1" x14ac:dyDescent="0.25">
      <c r="B270" s="3769"/>
      <c r="C270" s="3770"/>
      <c r="D270" s="3770"/>
      <c r="E270" s="3770"/>
      <c r="F270" s="3770"/>
      <c r="G270" s="2565"/>
      <c r="H270" s="2565"/>
      <c r="I270" s="2565"/>
      <c r="J270" s="2565"/>
      <c r="K270" s="2565"/>
      <c r="L270" s="2565"/>
      <c r="M270" s="2565"/>
      <c r="N270" s="2565"/>
      <c r="O270" s="2565"/>
      <c r="P270" s="2565"/>
      <c r="Q270" s="2565"/>
      <c r="R270" s="2565"/>
      <c r="S270" s="2565"/>
      <c r="T270" s="2565"/>
      <c r="U270" s="2565"/>
      <c r="V270" s="2565"/>
      <c r="W270" s="2565"/>
      <c r="X270" s="2565"/>
      <c r="Y270" s="2565"/>
      <c r="Z270" s="2565"/>
      <c r="AA270" s="2565"/>
      <c r="AB270" s="2565"/>
      <c r="AC270" s="2565"/>
      <c r="AD270" s="2565"/>
      <c r="AE270" s="2565"/>
      <c r="AF270" s="2507"/>
    </row>
    <row r="271" spans="2:32" s="2801" customFormat="1" ht="13.5" thickBot="1" x14ac:dyDescent="0.25"/>
    <row r="272" spans="2:32" s="2801" customFormat="1" ht="20.25" x14ac:dyDescent="0.2">
      <c r="B272" s="4169" t="s">
        <v>5058</v>
      </c>
      <c r="C272" s="4170"/>
      <c r="D272" s="4170"/>
      <c r="E272" s="4170"/>
      <c r="F272" s="4170"/>
      <c r="G272" s="4170"/>
      <c r="H272" s="4170"/>
      <c r="I272" s="4170"/>
      <c r="J272" s="4170"/>
      <c r="K272" s="4170"/>
      <c r="L272" s="4170"/>
      <c r="M272" s="4170"/>
      <c r="N272" s="4170"/>
      <c r="O272" s="4170"/>
      <c r="P272" s="4170"/>
      <c r="Q272" s="4170"/>
      <c r="R272" s="4170"/>
      <c r="S272" s="4170"/>
      <c r="T272" s="4170"/>
      <c r="U272" s="4170"/>
      <c r="V272" s="4170"/>
      <c r="W272" s="4170"/>
      <c r="X272" s="4170"/>
      <c r="Y272" s="4170"/>
      <c r="Z272" s="4170"/>
      <c r="AA272" s="4170"/>
      <c r="AB272" s="4170"/>
      <c r="AC272" s="4170"/>
      <c r="AD272" s="4170"/>
      <c r="AE272" s="4170"/>
      <c r="AF272" s="4171"/>
    </row>
    <row r="273" spans="2:32" s="2801" customFormat="1" x14ac:dyDescent="0.2">
      <c r="B273" s="3767"/>
      <c r="C273" s="3768"/>
      <c r="D273" s="3768"/>
      <c r="E273" s="3768"/>
      <c r="F273" s="3768"/>
      <c r="G273" s="2501"/>
      <c r="H273" s="2501"/>
      <c r="I273" s="2501"/>
      <c r="J273" s="2501"/>
      <c r="K273" s="2501"/>
      <c r="L273" s="2501"/>
      <c r="M273" s="2501"/>
      <c r="N273" s="2501"/>
      <c r="O273" s="2501"/>
      <c r="P273" s="2501"/>
      <c r="Q273" s="2501"/>
      <c r="R273" s="2501"/>
      <c r="S273" s="2501"/>
      <c r="T273" s="2501"/>
      <c r="U273" s="2501"/>
      <c r="V273" s="2501"/>
      <c r="W273" s="2501"/>
      <c r="X273" s="2501"/>
      <c r="Y273" s="2501"/>
      <c r="Z273" s="2501"/>
      <c r="AA273" s="2501"/>
      <c r="AB273" s="2501"/>
      <c r="AC273" s="2501"/>
      <c r="AD273" s="2501"/>
      <c r="AE273" s="2501"/>
      <c r="AF273" s="2502"/>
    </row>
    <row r="274" spans="2:32" s="2801" customFormat="1" x14ac:dyDescent="0.2">
      <c r="B274" s="2563" t="s">
        <v>5078</v>
      </c>
      <c r="C274" s="3768"/>
      <c r="D274" s="4172" t="s">
        <v>7341</v>
      </c>
      <c r="E274" s="4172"/>
      <c r="F274" s="4172"/>
      <c r="G274" s="2501"/>
      <c r="H274" s="2501"/>
      <c r="I274" s="2501"/>
      <c r="J274" s="2501"/>
      <c r="K274" s="2501"/>
      <c r="L274" s="2501"/>
      <c r="M274" s="2501"/>
      <c r="N274" s="2501"/>
      <c r="O274" s="2501"/>
      <c r="P274" s="2501"/>
      <c r="Q274" s="2501"/>
      <c r="R274" s="2501"/>
      <c r="S274" s="2501"/>
      <c r="T274" s="2501"/>
      <c r="U274" s="2501"/>
      <c r="V274" s="2501"/>
      <c r="W274" s="2501"/>
      <c r="X274" s="2501"/>
      <c r="Y274" s="2501"/>
      <c r="Z274" s="2501"/>
      <c r="AA274" s="2501"/>
      <c r="AB274" s="2501"/>
      <c r="AC274" s="2501"/>
      <c r="AD274" s="2501"/>
      <c r="AE274" s="2501"/>
      <c r="AF274" s="2502"/>
    </row>
    <row r="275" spans="2:32" s="2801" customFormat="1" x14ac:dyDescent="0.2">
      <c r="B275" s="4173" t="s">
        <v>5061</v>
      </c>
      <c r="C275" s="4174"/>
      <c r="D275" s="4212">
        <v>41883</v>
      </c>
      <c r="E275" s="4212"/>
      <c r="F275" s="4212"/>
      <c r="G275" s="2501"/>
      <c r="H275" s="2501"/>
      <c r="I275" s="2501"/>
      <c r="J275" s="2501"/>
      <c r="K275" s="2501"/>
      <c r="L275" s="2501"/>
      <c r="M275" s="2501"/>
      <c r="N275" s="2501"/>
      <c r="O275" s="2501"/>
      <c r="P275" s="2501"/>
      <c r="Q275" s="2501"/>
      <c r="R275" s="2501"/>
      <c r="S275" s="2501"/>
      <c r="T275" s="2501"/>
      <c r="U275" s="2501"/>
      <c r="V275" s="2501"/>
      <c r="W275" s="2501"/>
      <c r="X275" s="2501"/>
      <c r="Y275" s="2501"/>
      <c r="Z275" s="2501"/>
      <c r="AA275" s="2501"/>
      <c r="AB275" s="2501"/>
      <c r="AC275" s="2501"/>
      <c r="AD275" s="2501"/>
      <c r="AE275" s="2501"/>
      <c r="AF275" s="2502"/>
    </row>
    <row r="276" spans="2:32" s="2801" customFormat="1" x14ac:dyDescent="0.2">
      <c r="B276" s="4176" t="s">
        <v>5059</v>
      </c>
      <c r="C276" s="4177"/>
      <c r="D276" s="4213">
        <v>41912</v>
      </c>
      <c r="E276" s="4213"/>
      <c r="F276" s="4213"/>
      <c r="G276" s="2501"/>
      <c r="H276" s="2501"/>
      <c r="I276" s="2501"/>
      <c r="J276" s="2501"/>
      <c r="K276" s="2501"/>
      <c r="L276" s="2501"/>
      <c r="M276" s="2501"/>
      <c r="N276" s="2501"/>
      <c r="O276" s="2501"/>
      <c r="P276" s="2501"/>
      <c r="Q276" s="2501"/>
      <c r="R276" s="2501"/>
      <c r="S276" s="2501"/>
      <c r="T276" s="2501"/>
      <c r="U276" s="2501"/>
      <c r="V276" s="2501"/>
      <c r="W276" s="2501"/>
      <c r="X276" s="2501"/>
      <c r="Y276" s="2501"/>
      <c r="Z276" s="2501"/>
      <c r="AA276" s="2501"/>
      <c r="AB276" s="2501"/>
      <c r="AC276" s="2501"/>
      <c r="AD276" s="2501"/>
      <c r="AE276" s="2501"/>
      <c r="AF276" s="2502"/>
    </row>
    <row r="277" spans="2:32" s="2801" customFormat="1" ht="13.5" thickBot="1" x14ac:dyDescent="0.25">
      <c r="B277" s="3767"/>
      <c r="C277" s="3768"/>
      <c r="D277" s="3768"/>
      <c r="E277" s="3768"/>
      <c r="F277" s="3768"/>
      <c r="G277" s="2501"/>
      <c r="H277" s="2501"/>
      <c r="I277" s="2501"/>
      <c r="J277" s="2501"/>
      <c r="K277" s="2501"/>
      <c r="L277" s="2501"/>
      <c r="M277" s="2501"/>
      <c r="N277" s="2501"/>
      <c r="O277" s="2501"/>
      <c r="P277" s="2501"/>
      <c r="Q277" s="2501"/>
      <c r="R277" s="2501"/>
      <c r="S277" s="2501"/>
      <c r="T277" s="2501"/>
      <c r="U277" s="2501"/>
      <c r="V277" s="2501"/>
      <c r="W277" s="2501"/>
      <c r="X277" s="2501"/>
      <c r="Y277" s="2501"/>
      <c r="Z277" s="2501"/>
      <c r="AA277" s="2501"/>
      <c r="AB277" s="2501"/>
      <c r="AC277" s="2501"/>
      <c r="AD277" s="2501"/>
      <c r="AE277" s="2501"/>
      <c r="AF277" s="2502"/>
    </row>
    <row r="278" spans="2:32" s="2801" customFormat="1" ht="72.75" customHeight="1" thickBot="1" x14ac:dyDescent="0.25">
      <c r="B278" s="4179" t="s">
        <v>5060</v>
      </c>
      <c r="C278" s="4180"/>
      <c r="D278" s="4181" t="s">
        <v>7342</v>
      </c>
      <c r="E278" s="4182"/>
      <c r="F278" s="4182"/>
      <c r="G278" s="4182"/>
      <c r="H278" s="4182"/>
      <c r="I278" s="4182"/>
      <c r="J278" s="4182"/>
      <c r="K278" s="4182"/>
      <c r="L278" s="4182"/>
      <c r="M278" s="4182"/>
      <c r="N278" s="4182"/>
      <c r="O278" s="4182"/>
      <c r="P278" s="4182"/>
      <c r="Q278" s="4183"/>
      <c r="R278" s="2501"/>
      <c r="S278" s="2501"/>
      <c r="T278" s="2501"/>
      <c r="U278" s="2501"/>
      <c r="V278" s="2501"/>
      <c r="W278" s="2501"/>
      <c r="X278" s="2501"/>
      <c r="Y278" s="2501"/>
      <c r="Z278" s="2501"/>
      <c r="AA278" s="2501"/>
      <c r="AB278" s="2501"/>
      <c r="AC278" s="2501"/>
      <c r="AD278" s="2501"/>
      <c r="AE278" s="2501"/>
      <c r="AF278" s="2502"/>
    </row>
    <row r="279" spans="2:32" s="2801" customFormat="1" ht="13.5" thickBot="1" x14ac:dyDescent="0.25">
      <c r="B279" s="3767"/>
      <c r="C279" s="3768"/>
      <c r="D279" s="3768"/>
      <c r="E279" s="3768"/>
      <c r="F279" s="3768"/>
      <c r="G279" s="2501"/>
      <c r="H279" s="2501"/>
      <c r="I279" s="2501"/>
      <c r="J279" s="2501"/>
      <c r="K279" s="2501"/>
      <c r="L279" s="2501"/>
      <c r="M279" s="2501"/>
      <c r="N279" s="2501"/>
      <c r="O279" s="2501"/>
      <c r="P279" s="2501"/>
      <c r="Q279" s="2501"/>
      <c r="R279" s="2565"/>
      <c r="S279" s="2501"/>
      <c r="T279" s="2501"/>
      <c r="U279" s="2501"/>
      <c r="V279" s="2501"/>
      <c r="W279" s="2501"/>
      <c r="X279" s="2501"/>
      <c r="Y279" s="2501"/>
      <c r="Z279" s="2501"/>
      <c r="AA279" s="2501"/>
      <c r="AB279" s="2501"/>
      <c r="AC279" s="2501"/>
      <c r="AD279" s="2501"/>
      <c r="AE279" s="2501"/>
      <c r="AF279" s="2502"/>
    </row>
    <row r="280" spans="2:32" s="2801" customFormat="1" ht="13.5" thickBot="1" x14ac:dyDescent="0.25">
      <c r="B280" s="4184" t="s">
        <v>5062</v>
      </c>
      <c r="C280" s="4185"/>
      <c r="D280" s="4188" t="s">
        <v>5063</v>
      </c>
      <c r="E280" s="4190" t="s">
        <v>224</v>
      </c>
      <c r="F280" s="4191"/>
      <c r="G280" s="4191"/>
      <c r="H280" s="4191"/>
      <c r="I280" s="4191"/>
      <c r="J280" s="4191"/>
      <c r="K280" s="4191"/>
      <c r="L280" s="4191"/>
      <c r="M280" s="4191"/>
      <c r="N280" s="4191"/>
      <c r="O280" s="4191"/>
      <c r="P280" s="4192"/>
      <c r="Q280" s="4193" t="s">
        <v>340</v>
      </c>
      <c r="R280" s="4194"/>
      <c r="S280" s="4195"/>
      <c r="T280" s="4195"/>
      <c r="U280" s="4195"/>
      <c r="V280" s="4195"/>
      <c r="W280" s="4195"/>
      <c r="X280" s="4195"/>
      <c r="Y280" s="4196"/>
      <c r="Z280" s="4193" t="s">
        <v>225</v>
      </c>
      <c r="AA280" s="4195"/>
      <c r="AB280" s="4196"/>
      <c r="AC280" s="4197" t="s">
        <v>4982</v>
      </c>
      <c r="AD280" s="4198"/>
      <c r="AE280" s="4199"/>
      <c r="AF280" s="2502"/>
    </row>
    <row r="281" spans="2:32" s="2801" customFormat="1" ht="13.5" thickBot="1" x14ac:dyDescent="0.25">
      <c r="B281" s="4186"/>
      <c r="C281" s="4187"/>
      <c r="D281" s="4188"/>
      <c r="E281" s="4188" t="s">
        <v>5000</v>
      </c>
      <c r="F281" s="4188" t="s">
        <v>5001</v>
      </c>
      <c r="G281" s="4200" t="s">
        <v>5003</v>
      </c>
      <c r="H281" s="4200" t="s">
        <v>5064</v>
      </c>
      <c r="I281" s="4202" t="s">
        <v>5065</v>
      </c>
      <c r="J281" s="4202" t="s">
        <v>5066</v>
      </c>
      <c r="K281" s="4202" t="s">
        <v>5006</v>
      </c>
      <c r="L281" s="4202"/>
      <c r="M281" s="4202" t="s">
        <v>5067</v>
      </c>
      <c r="N281" s="4202" t="s">
        <v>5068</v>
      </c>
      <c r="O281" s="4202" t="s">
        <v>5069</v>
      </c>
      <c r="P281" s="4202" t="s">
        <v>5070</v>
      </c>
      <c r="Q281" s="4189" t="s">
        <v>5012</v>
      </c>
      <c r="R281" s="4189" t="s">
        <v>5013</v>
      </c>
      <c r="S281" s="4189" t="s">
        <v>5014</v>
      </c>
      <c r="T281" s="4189" t="s">
        <v>5071</v>
      </c>
      <c r="U281" s="4189" t="s">
        <v>5072</v>
      </c>
      <c r="V281" s="4189" t="s">
        <v>5017</v>
      </c>
      <c r="W281" s="4189" t="s">
        <v>5019</v>
      </c>
      <c r="X281" s="4200" t="s">
        <v>5073</v>
      </c>
      <c r="Y281" s="4200" t="s">
        <v>5074</v>
      </c>
      <c r="Z281" s="4189" t="s">
        <v>5075</v>
      </c>
      <c r="AA281" s="4189" t="s">
        <v>5076</v>
      </c>
      <c r="AB281" s="4189" t="s">
        <v>5077</v>
      </c>
      <c r="AC281" s="4189" t="s">
        <v>1150</v>
      </c>
      <c r="AD281" s="4189" t="s">
        <v>4983</v>
      </c>
      <c r="AE281" s="4189" t="s">
        <v>4984</v>
      </c>
      <c r="AF281" s="2502"/>
    </row>
    <row r="282" spans="2:32" s="2801" customFormat="1" ht="13.5" thickBot="1" x14ac:dyDescent="0.25">
      <c r="B282" s="4186"/>
      <c r="C282" s="4187"/>
      <c r="D282" s="4189"/>
      <c r="E282" s="4189"/>
      <c r="F282" s="4189"/>
      <c r="G282" s="4201"/>
      <c r="H282" s="4201"/>
      <c r="I282" s="4200"/>
      <c r="J282" s="4200"/>
      <c r="K282" s="3765" t="s">
        <v>5026</v>
      </c>
      <c r="L282" s="3766" t="s">
        <v>2793</v>
      </c>
      <c r="M282" s="4200"/>
      <c r="N282" s="4200"/>
      <c r="O282" s="4200"/>
      <c r="P282" s="4200"/>
      <c r="Q282" s="4203"/>
      <c r="R282" s="4203"/>
      <c r="S282" s="4203"/>
      <c r="T282" s="4203"/>
      <c r="U282" s="4203"/>
      <c r="V282" s="4203"/>
      <c r="W282" s="4203"/>
      <c r="X282" s="4201"/>
      <c r="Y282" s="4201"/>
      <c r="Z282" s="4203"/>
      <c r="AA282" s="4203"/>
      <c r="AB282" s="4203"/>
      <c r="AC282" s="4203"/>
      <c r="AD282" s="4203"/>
      <c r="AE282" s="4203"/>
      <c r="AF282" s="2502"/>
    </row>
    <row r="283" spans="2:32" s="2801" customFormat="1" ht="38.25" customHeight="1" thickBot="1" x14ac:dyDescent="0.25">
      <c r="B283" s="4210" t="s">
        <v>7343</v>
      </c>
      <c r="C283" s="4211"/>
      <c r="D283" s="3064" t="s">
        <v>1529</v>
      </c>
      <c r="E283" s="3064" t="s">
        <v>1529</v>
      </c>
      <c r="F283" s="3064" t="s">
        <v>1529</v>
      </c>
      <c r="G283" s="3064" t="s">
        <v>1529</v>
      </c>
      <c r="H283" s="3064" t="s">
        <v>1529</v>
      </c>
      <c r="I283" s="3064" t="s">
        <v>1529</v>
      </c>
      <c r="J283" s="3064" t="s">
        <v>1529</v>
      </c>
      <c r="K283" s="3064" t="s">
        <v>1529</v>
      </c>
      <c r="L283" s="3064" t="s">
        <v>1529</v>
      </c>
      <c r="M283" s="3064" t="s">
        <v>1529</v>
      </c>
      <c r="N283" s="3064" t="s">
        <v>1529</v>
      </c>
      <c r="O283" s="3064" t="s">
        <v>1529</v>
      </c>
      <c r="P283" s="3064" t="s">
        <v>1529</v>
      </c>
      <c r="Q283" s="3064" t="s">
        <v>1529</v>
      </c>
      <c r="R283" s="3064" t="s">
        <v>1529</v>
      </c>
      <c r="S283" s="3064" t="s">
        <v>1529</v>
      </c>
      <c r="T283" s="3064" t="s">
        <v>1529</v>
      </c>
      <c r="U283" s="3064" t="s">
        <v>1529</v>
      </c>
      <c r="V283" s="3064" t="s">
        <v>1529</v>
      </c>
      <c r="W283" s="3064" t="s">
        <v>1529</v>
      </c>
      <c r="X283" s="3064" t="s">
        <v>1529</v>
      </c>
      <c r="Y283" s="3064" t="s">
        <v>1529</v>
      </c>
      <c r="Z283" s="3065" t="s">
        <v>4991</v>
      </c>
      <c r="AA283" s="3937">
        <v>4.99</v>
      </c>
      <c r="AB283" s="3066">
        <v>0.44800000000000001</v>
      </c>
      <c r="AC283" s="3297" t="s">
        <v>1529</v>
      </c>
      <c r="AD283" s="3297" t="s">
        <v>1529</v>
      </c>
      <c r="AE283" s="3297" t="s">
        <v>1529</v>
      </c>
      <c r="AF283" s="2502"/>
    </row>
    <row r="284" spans="2:32" s="2801" customFormat="1" x14ac:dyDescent="0.2">
      <c r="B284" s="2564"/>
      <c r="C284" s="2496"/>
      <c r="D284" s="2496"/>
      <c r="E284" s="2496"/>
      <c r="F284" s="2496"/>
      <c r="G284" s="2497"/>
      <c r="H284" s="2497"/>
      <c r="I284" s="2497"/>
      <c r="J284" s="2497"/>
      <c r="K284" s="2496"/>
      <c r="L284" s="2497"/>
      <c r="M284" s="2497"/>
      <c r="N284" s="2497"/>
      <c r="O284" s="2497"/>
      <c r="P284" s="2497"/>
      <c r="Q284" s="2561"/>
      <c r="R284" s="2561"/>
      <c r="S284" s="2561"/>
      <c r="T284" s="2561"/>
      <c r="U284" s="2561"/>
      <c r="V284" s="2561"/>
      <c r="W284" s="2561"/>
      <c r="X284" s="2561"/>
      <c r="Y284" s="2561"/>
      <c r="Z284" s="2561"/>
      <c r="AA284" s="2561"/>
      <c r="AB284" s="2561"/>
      <c r="AC284" s="2561"/>
      <c r="AD284" s="2561"/>
      <c r="AE284" s="2561"/>
      <c r="AF284" s="2502"/>
    </row>
    <row r="285" spans="2:32" s="2801" customFormat="1" x14ac:dyDescent="0.2">
      <c r="B285" s="4166" t="s">
        <v>4985</v>
      </c>
      <c r="C285" s="4167"/>
      <c r="D285" s="4209" t="s">
        <v>1529</v>
      </c>
      <c r="E285" s="4209"/>
      <c r="F285" s="4209"/>
      <c r="G285" s="4209"/>
      <c r="H285" s="4209"/>
      <c r="I285" s="2562"/>
      <c r="J285" s="2562"/>
      <c r="K285" s="2562"/>
      <c r="L285" s="2562"/>
      <c r="M285" s="2562"/>
      <c r="N285" s="2562"/>
      <c r="O285" s="2562"/>
      <c r="P285" s="2562"/>
      <c r="Q285" s="2561"/>
      <c r="R285" s="2561"/>
      <c r="S285" s="2561"/>
      <c r="T285" s="2561"/>
      <c r="U285" s="2561"/>
      <c r="V285" s="2561"/>
      <c r="W285" s="2561"/>
      <c r="X285" s="2561"/>
      <c r="Y285" s="2561"/>
      <c r="Z285" s="2561"/>
      <c r="AA285" s="2561"/>
      <c r="AB285" s="2561"/>
      <c r="AC285" s="2561"/>
      <c r="AD285" s="2561"/>
      <c r="AE285" s="2561"/>
      <c r="AF285" s="2502"/>
    </row>
    <row r="286" spans="2:32" s="2801" customFormat="1" x14ac:dyDescent="0.2">
      <c r="B286" s="4166" t="s">
        <v>4986</v>
      </c>
      <c r="C286" s="4167"/>
      <c r="D286" s="4209" t="s">
        <v>10</v>
      </c>
      <c r="E286" s="4209"/>
      <c r="F286" s="4209"/>
      <c r="G286" s="4209"/>
      <c r="H286" s="4209"/>
      <c r="I286" s="2562"/>
      <c r="J286" s="2562"/>
      <c r="K286" s="2562"/>
      <c r="L286" s="2562"/>
      <c r="M286" s="2562"/>
      <c r="N286" s="2562"/>
      <c r="O286" s="2562"/>
      <c r="P286" s="2562"/>
      <c r="Q286" s="2561"/>
      <c r="R286" s="2561"/>
      <c r="S286" s="2561"/>
      <c r="T286" s="2561"/>
      <c r="U286" s="2561"/>
      <c r="V286" s="2561"/>
      <c r="W286" s="2561"/>
      <c r="X286" s="2561"/>
      <c r="Y286" s="2561"/>
      <c r="Z286" s="2561"/>
      <c r="AA286" s="2561"/>
      <c r="AB286" s="2561"/>
      <c r="AC286" s="2561"/>
      <c r="AD286" s="2561"/>
      <c r="AE286" s="2561"/>
      <c r="AF286" s="2502"/>
    </row>
    <row r="287" spans="2:32" s="2801" customFormat="1" ht="13.5" thickBot="1" x14ac:dyDescent="0.25">
      <c r="B287" s="3769"/>
      <c r="C287" s="3770"/>
      <c r="D287" s="3770"/>
      <c r="E287" s="3770"/>
      <c r="F287" s="3770"/>
      <c r="G287" s="2565"/>
      <c r="H287" s="2565"/>
      <c r="I287" s="2565"/>
      <c r="J287" s="2565"/>
      <c r="K287" s="2565"/>
      <c r="L287" s="2565"/>
      <c r="M287" s="2565"/>
      <c r="N287" s="2565"/>
      <c r="O287" s="2565"/>
      <c r="P287" s="2565"/>
      <c r="Q287" s="2565"/>
      <c r="R287" s="2565"/>
      <c r="S287" s="2565"/>
      <c r="T287" s="2565"/>
      <c r="U287" s="2565"/>
      <c r="V287" s="2565"/>
      <c r="W287" s="2565"/>
      <c r="X287" s="2565"/>
      <c r="Y287" s="2565"/>
      <c r="Z287" s="2565"/>
      <c r="AA287" s="2565"/>
      <c r="AB287" s="2565"/>
      <c r="AC287" s="2565"/>
      <c r="AD287" s="2565"/>
      <c r="AE287" s="2565"/>
      <c r="AF287" s="2507"/>
    </row>
    <row r="288" spans="2:32" s="2801" customFormat="1" ht="13.5" thickBot="1" x14ac:dyDescent="0.25"/>
    <row r="289" spans="2:32" s="2801" customFormat="1" ht="20.25" x14ac:dyDescent="0.2">
      <c r="B289" s="4169" t="s">
        <v>5058</v>
      </c>
      <c r="C289" s="4170"/>
      <c r="D289" s="4170"/>
      <c r="E289" s="4170"/>
      <c r="F289" s="4170"/>
      <c r="G289" s="4170"/>
      <c r="H289" s="4170"/>
      <c r="I289" s="4170"/>
      <c r="J289" s="4170"/>
      <c r="K289" s="4170"/>
      <c r="L289" s="4170"/>
      <c r="M289" s="4170"/>
      <c r="N289" s="4170"/>
      <c r="O289" s="4170"/>
      <c r="P289" s="4170"/>
      <c r="Q289" s="4170"/>
      <c r="R289" s="4170"/>
      <c r="S289" s="4170"/>
      <c r="T289" s="4170"/>
      <c r="U289" s="4170"/>
      <c r="V289" s="4170"/>
      <c r="W289" s="4170"/>
      <c r="X289" s="4170"/>
      <c r="Y289" s="4170"/>
      <c r="Z289" s="4170"/>
      <c r="AA289" s="4170"/>
      <c r="AB289" s="4170"/>
      <c r="AC289" s="4170"/>
      <c r="AD289" s="4170"/>
      <c r="AE289" s="4170"/>
      <c r="AF289" s="4171"/>
    </row>
    <row r="290" spans="2:32" s="2801" customFormat="1" x14ac:dyDescent="0.2">
      <c r="B290" s="3767"/>
      <c r="C290" s="3768"/>
      <c r="D290" s="3768"/>
      <c r="E290" s="3768"/>
      <c r="F290" s="3768"/>
      <c r="G290" s="2501"/>
      <c r="H290" s="2501"/>
      <c r="I290" s="2501"/>
      <c r="J290" s="2501"/>
      <c r="K290" s="2501"/>
      <c r="L290" s="2501"/>
      <c r="M290" s="2501"/>
      <c r="N290" s="2501"/>
      <c r="O290" s="2501"/>
      <c r="P290" s="2501"/>
      <c r="Q290" s="2501"/>
      <c r="R290" s="2501"/>
      <c r="S290" s="2501"/>
      <c r="T290" s="2501"/>
      <c r="U290" s="2501"/>
      <c r="V290" s="2501"/>
      <c r="W290" s="2501"/>
      <c r="X290" s="2501"/>
      <c r="Y290" s="2501"/>
      <c r="Z290" s="2501"/>
      <c r="AA290" s="2501"/>
      <c r="AB290" s="2501"/>
      <c r="AC290" s="2501"/>
      <c r="AD290" s="2501"/>
      <c r="AE290" s="2501"/>
      <c r="AF290" s="2502"/>
    </row>
    <row r="291" spans="2:32" s="2801" customFormat="1" x14ac:dyDescent="0.2">
      <c r="B291" s="2563" t="s">
        <v>5078</v>
      </c>
      <c r="C291" s="3768"/>
      <c r="D291" s="4172" t="s">
        <v>7338</v>
      </c>
      <c r="E291" s="4172"/>
      <c r="F291" s="4172"/>
      <c r="G291" s="2501"/>
      <c r="H291" s="2501"/>
      <c r="I291" s="2501"/>
      <c r="J291" s="2501"/>
      <c r="K291" s="2501"/>
      <c r="L291" s="2501"/>
      <c r="M291" s="2501"/>
      <c r="N291" s="2501"/>
      <c r="O291" s="2501"/>
      <c r="P291" s="2501"/>
      <c r="Q291" s="2501"/>
      <c r="R291" s="2501"/>
      <c r="S291" s="2501"/>
      <c r="T291" s="2501"/>
      <c r="U291" s="2501"/>
      <c r="V291" s="2501"/>
      <c r="W291" s="2501"/>
      <c r="X291" s="2501"/>
      <c r="Y291" s="2501"/>
      <c r="Z291" s="2501"/>
      <c r="AA291" s="2501"/>
      <c r="AB291" s="2501"/>
      <c r="AC291" s="2501"/>
      <c r="AD291" s="2501"/>
      <c r="AE291" s="2501"/>
      <c r="AF291" s="2502"/>
    </row>
    <row r="292" spans="2:32" s="2801" customFormat="1" x14ac:dyDescent="0.2">
      <c r="B292" s="4173" t="s">
        <v>5061</v>
      </c>
      <c r="C292" s="4174"/>
      <c r="D292" s="4212">
        <v>41883</v>
      </c>
      <c r="E292" s="4212"/>
      <c r="F292" s="4212"/>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1"/>
      <c r="AE292" s="2501"/>
      <c r="AF292" s="2502"/>
    </row>
    <row r="293" spans="2:32" s="2801" customFormat="1" x14ac:dyDescent="0.2">
      <c r="B293" s="4176" t="s">
        <v>5059</v>
      </c>
      <c r="C293" s="4177"/>
      <c r="D293" s="4213">
        <v>41912</v>
      </c>
      <c r="E293" s="4213"/>
      <c r="F293" s="4213"/>
      <c r="G293" s="2501"/>
      <c r="H293" s="2501"/>
      <c r="I293" s="2501"/>
      <c r="J293" s="2501"/>
      <c r="K293" s="2501"/>
      <c r="L293" s="2501"/>
      <c r="M293" s="2501"/>
      <c r="N293" s="2501"/>
      <c r="O293" s="2501"/>
      <c r="P293" s="2501"/>
      <c r="Q293" s="2501"/>
      <c r="R293" s="2501"/>
      <c r="S293" s="2501"/>
      <c r="T293" s="2501"/>
      <c r="U293" s="2501"/>
      <c r="V293" s="2501"/>
      <c r="W293" s="2501"/>
      <c r="X293" s="2501"/>
      <c r="Y293" s="2501"/>
      <c r="Z293" s="2501"/>
      <c r="AA293" s="2501"/>
      <c r="AB293" s="2501"/>
      <c r="AC293" s="2501"/>
      <c r="AD293" s="2501"/>
      <c r="AE293" s="2501"/>
      <c r="AF293" s="2502"/>
    </row>
    <row r="294" spans="2:32" s="2801" customFormat="1" ht="13.5" thickBot="1" x14ac:dyDescent="0.25">
      <c r="B294" s="3767"/>
      <c r="C294" s="3768"/>
      <c r="D294" s="3768"/>
      <c r="E294" s="3768"/>
      <c r="F294" s="3768"/>
      <c r="G294" s="2501"/>
      <c r="H294" s="2501"/>
      <c r="I294" s="2501"/>
      <c r="J294" s="2501"/>
      <c r="K294" s="2501"/>
      <c r="L294" s="2501"/>
      <c r="M294" s="2501"/>
      <c r="N294" s="2501"/>
      <c r="O294" s="2501"/>
      <c r="P294" s="2501"/>
      <c r="Q294" s="2501"/>
      <c r="R294" s="2501"/>
      <c r="S294" s="2501"/>
      <c r="T294" s="2501"/>
      <c r="U294" s="2501"/>
      <c r="V294" s="2501"/>
      <c r="W294" s="2501"/>
      <c r="X294" s="2501"/>
      <c r="Y294" s="2501"/>
      <c r="Z294" s="2501"/>
      <c r="AA294" s="2501"/>
      <c r="AB294" s="2501"/>
      <c r="AC294" s="2501"/>
      <c r="AD294" s="2501"/>
      <c r="AE294" s="2501"/>
      <c r="AF294" s="2502"/>
    </row>
    <row r="295" spans="2:32" s="2801" customFormat="1" ht="64.5" customHeight="1" thickBot="1" x14ac:dyDescent="0.25">
      <c r="B295" s="4179" t="s">
        <v>5060</v>
      </c>
      <c r="C295" s="4180"/>
      <c r="D295" s="4181" t="s">
        <v>7339</v>
      </c>
      <c r="E295" s="4182"/>
      <c r="F295" s="4182"/>
      <c r="G295" s="4182"/>
      <c r="H295" s="4182"/>
      <c r="I295" s="4182"/>
      <c r="J295" s="4182"/>
      <c r="K295" s="4182"/>
      <c r="L295" s="4182"/>
      <c r="M295" s="4182"/>
      <c r="N295" s="4182"/>
      <c r="O295" s="4182"/>
      <c r="P295" s="4182"/>
      <c r="Q295" s="4183"/>
      <c r="R295" s="2501"/>
      <c r="S295" s="2501"/>
      <c r="T295" s="2501"/>
      <c r="U295" s="2501"/>
      <c r="V295" s="2501"/>
      <c r="W295" s="2501"/>
      <c r="X295" s="2501"/>
      <c r="Y295" s="2501"/>
      <c r="Z295" s="2501"/>
      <c r="AA295" s="2501"/>
      <c r="AB295" s="2501"/>
      <c r="AC295" s="2501"/>
      <c r="AD295" s="2501"/>
      <c r="AE295" s="2501"/>
      <c r="AF295" s="2502"/>
    </row>
    <row r="296" spans="2:32" s="2801" customFormat="1" ht="13.5" thickBot="1" x14ac:dyDescent="0.25">
      <c r="B296" s="3767"/>
      <c r="C296" s="3768"/>
      <c r="D296" s="3768"/>
      <c r="E296" s="3768"/>
      <c r="F296" s="3768"/>
      <c r="G296" s="2501"/>
      <c r="H296" s="2501"/>
      <c r="I296" s="2501"/>
      <c r="J296" s="2501"/>
      <c r="K296" s="2501"/>
      <c r="L296" s="2501"/>
      <c r="M296" s="2501"/>
      <c r="N296" s="2501"/>
      <c r="O296" s="2501"/>
      <c r="P296" s="2501"/>
      <c r="Q296" s="2501"/>
      <c r="R296" s="2565"/>
      <c r="S296" s="2501"/>
      <c r="T296" s="2501"/>
      <c r="U296" s="2501"/>
      <c r="V296" s="2501"/>
      <c r="W296" s="2501"/>
      <c r="X296" s="2501"/>
      <c r="Y296" s="2501"/>
      <c r="Z296" s="2501"/>
      <c r="AA296" s="2501"/>
      <c r="AB296" s="2501"/>
      <c r="AC296" s="2501"/>
      <c r="AD296" s="2501"/>
      <c r="AE296" s="2501"/>
      <c r="AF296" s="2502"/>
    </row>
    <row r="297" spans="2:32" s="2801" customFormat="1" ht="13.5" thickBot="1" x14ac:dyDescent="0.25">
      <c r="B297" s="4184" t="s">
        <v>5062</v>
      </c>
      <c r="C297" s="4185"/>
      <c r="D297" s="4188" t="s">
        <v>5063</v>
      </c>
      <c r="E297" s="4190" t="s">
        <v>224</v>
      </c>
      <c r="F297" s="4191"/>
      <c r="G297" s="4191"/>
      <c r="H297" s="4191"/>
      <c r="I297" s="4191"/>
      <c r="J297" s="4191"/>
      <c r="K297" s="4191"/>
      <c r="L297" s="4191"/>
      <c r="M297" s="4191"/>
      <c r="N297" s="4191"/>
      <c r="O297" s="4191"/>
      <c r="P297" s="4192"/>
      <c r="Q297" s="4193" t="s">
        <v>340</v>
      </c>
      <c r="R297" s="4194"/>
      <c r="S297" s="4195"/>
      <c r="T297" s="4195"/>
      <c r="U297" s="4195"/>
      <c r="V297" s="4195"/>
      <c r="W297" s="4195"/>
      <c r="X297" s="4195"/>
      <c r="Y297" s="4196"/>
      <c r="Z297" s="4193" t="s">
        <v>225</v>
      </c>
      <c r="AA297" s="4195"/>
      <c r="AB297" s="4196"/>
      <c r="AC297" s="4197" t="s">
        <v>4982</v>
      </c>
      <c r="AD297" s="4198"/>
      <c r="AE297" s="4199"/>
      <c r="AF297" s="2502"/>
    </row>
    <row r="298" spans="2:32" s="2801" customFormat="1" ht="13.5" thickBot="1" x14ac:dyDescent="0.25">
      <c r="B298" s="4186"/>
      <c r="C298" s="4187"/>
      <c r="D298" s="4188"/>
      <c r="E298" s="4188" t="s">
        <v>5000</v>
      </c>
      <c r="F298" s="4188" t="s">
        <v>5001</v>
      </c>
      <c r="G298" s="4200" t="s">
        <v>5003</v>
      </c>
      <c r="H298" s="4200" t="s">
        <v>5064</v>
      </c>
      <c r="I298" s="4202" t="s">
        <v>5065</v>
      </c>
      <c r="J298" s="4202" t="s">
        <v>5066</v>
      </c>
      <c r="K298" s="4202" t="s">
        <v>5006</v>
      </c>
      <c r="L298" s="4202"/>
      <c r="M298" s="4202" t="s">
        <v>5067</v>
      </c>
      <c r="N298" s="4202" t="s">
        <v>5068</v>
      </c>
      <c r="O298" s="4202" t="s">
        <v>5069</v>
      </c>
      <c r="P298" s="4202" t="s">
        <v>5070</v>
      </c>
      <c r="Q298" s="4189" t="s">
        <v>5012</v>
      </c>
      <c r="R298" s="4189" t="s">
        <v>5013</v>
      </c>
      <c r="S298" s="4189" t="s">
        <v>5014</v>
      </c>
      <c r="T298" s="4189" t="s">
        <v>5071</v>
      </c>
      <c r="U298" s="4189" t="s">
        <v>5072</v>
      </c>
      <c r="V298" s="4189" t="s">
        <v>5017</v>
      </c>
      <c r="W298" s="4189" t="s">
        <v>5019</v>
      </c>
      <c r="X298" s="4200" t="s">
        <v>5073</v>
      </c>
      <c r="Y298" s="4200" t="s">
        <v>5074</v>
      </c>
      <c r="Z298" s="4189" t="s">
        <v>5075</v>
      </c>
      <c r="AA298" s="4189" t="s">
        <v>5076</v>
      </c>
      <c r="AB298" s="4189" t="s">
        <v>5077</v>
      </c>
      <c r="AC298" s="4189" t="s">
        <v>1150</v>
      </c>
      <c r="AD298" s="4189" t="s">
        <v>4983</v>
      </c>
      <c r="AE298" s="4189" t="s">
        <v>4984</v>
      </c>
      <c r="AF298" s="2502"/>
    </row>
    <row r="299" spans="2:32" s="2801" customFormat="1" ht="13.5" thickBot="1" x14ac:dyDescent="0.25">
      <c r="B299" s="4186"/>
      <c r="C299" s="4187"/>
      <c r="D299" s="4189"/>
      <c r="E299" s="4189"/>
      <c r="F299" s="4189"/>
      <c r="G299" s="4201"/>
      <c r="H299" s="4201"/>
      <c r="I299" s="4200"/>
      <c r="J299" s="4200"/>
      <c r="K299" s="3765" t="s">
        <v>5026</v>
      </c>
      <c r="L299" s="3766" t="s">
        <v>2793</v>
      </c>
      <c r="M299" s="4200"/>
      <c r="N299" s="4200"/>
      <c r="O299" s="4200"/>
      <c r="P299" s="4200"/>
      <c r="Q299" s="4203"/>
      <c r="R299" s="4203"/>
      <c r="S299" s="4203"/>
      <c r="T299" s="4203"/>
      <c r="U299" s="4203"/>
      <c r="V299" s="4203"/>
      <c r="W299" s="4203"/>
      <c r="X299" s="4201"/>
      <c r="Y299" s="4201"/>
      <c r="Z299" s="4203"/>
      <c r="AA299" s="4203"/>
      <c r="AB299" s="4203"/>
      <c r="AC299" s="4203"/>
      <c r="AD299" s="4203"/>
      <c r="AE299" s="4203"/>
      <c r="AF299" s="2502"/>
    </row>
    <row r="300" spans="2:32" s="2801" customFormat="1" ht="31.5" customHeight="1" thickBot="1" x14ac:dyDescent="0.25">
      <c r="B300" s="4210" t="s">
        <v>7340</v>
      </c>
      <c r="C300" s="4211"/>
      <c r="D300" s="3064" t="s">
        <v>1529</v>
      </c>
      <c r="E300" s="3064" t="s">
        <v>1529</v>
      </c>
      <c r="F300" s="3064" t="s">
        <v>1529</v>
      </c>
      <c r="G300" s="3064" t="s">
        <v>1529</v>
      </c>
      <c r="H300" s="3064" t="s">
        <v>1529</v>
      </c>
      <c r="I300" s="3064" t="s">
        <v>1529</v>
      </c>
      <c r="J300" s="3064" t="s">
        <v>1529</v>
      </c>
      <c r="K300" s="3064" t="s">
        <v>1529</v>
      </c>
      <c r="L300" s="3064" t="s">
        <v>1529</v>
      </c>
      <c r="M300" s="3064" t="s">
        <v>1529</v>
      </c>
      <c r="N300" s="3064" t="s">
        <v>1529</v>
      </c>
      <c r="O300" s="3064" t="s">
        <v>1529</v>
      </c>
      <c r="P300" s="3064" t="s">
        <v>1529</v>
      </c>
      <c r="Q300" s="3064" t="s">
        <v>1529</v>
      </c>
      <c r="R300" s="3064" t="s">
        <v>1529</v>
      </c>
      <c r="S300" s="3064" t="s">
        <v>1529</v>
      </c>
      <c r="T300" s="3064" t="s">
        <v>1529</v>
      </c>
      <c r="U300" s="3064" t="s">
        <v>1529</v>
      </c>
      <c r="V300" s="3064" t="s">
        <v>1529</v>
      </c>
      <c r="W300" s="3064" t="s">
        <v>1529</v>
      </c>
      <c r="X300" s="3064" t="s">
        <v>1529</v>
      </c>
      <c r="Y300" s="3064" t="s">
        <v>1529</v>
      </c>
      <c r="Z300" s="3065" t="s">
        <v>4991</v>
      </c>
      <c r="AA300" s="3937">
        <v>9.99</v>
      </c>
      <c r="AB300" s="3066">
        <v>0.44800000000000001</v>
      </c>
      <c r="AC300" s="3297" t="s">
        <v>1529</v>
      </c>
      <c r="AD300" s="3297" t="s">
        <v>1529</v>
      </c>
      <c r="AE300" s="3297" t="s">
        <v>1529</v>
      </c>
      <c r="AF300" s="2502"/>
    </row>
    <row r="301" spans="2:32" s="2801" customFormat="1" x14ac:dyDescent="0.2">
      <c r="B301" s="2564"/>
      <c r="C301" s="2496"/>
      <c r="D301" s="2496"/>
      <c r="E301" s="2496"/>
      <c r="F301" s="2496"/>
      <c r="G301" s="2497"/>
      <c r="H301" s="2497"/>
      <c r="I301" s="2497"/>
      <c r="J301" s="2497"/>
      <c r="K301" s="2496"/>
      <c r="L301" s="2497"/>
      <c r="M301" s="2497"/>
      <c r="N301" s="2497"/>
      <c r="O301" s="2497"/>
      <c r="P301" s="2497"/>
      <c r="Q301" s="2561"/>
      <c r="R301" s="2561"/>
      <c r="S301" s="2561"/>
      <c r="T301" s="2561"/>
      <c r="U301" s="2561"/>
      <c r="V301" s="2561"/>
      <c r="W301" s="2561"/>
      <c r="X301" s="2561"/>
      <c r="Y301" s="2561"/>
      <c r="Z301" s="2561"/>
      <c r="AA301" s="2561"/>
      <c r="AB301" s="2561"/>
      <c r="AC301" s="2561"/>
      <c r="AD301" s="2561"/>
      <c r="AE301" s="2561"/>
      <c r="AF301" s="2502"/>
    </row>
    <row r="302" spans="2:32" s="2801" customFormat="1" x14ac:dyDescent="0.2">
      <c r="B302" s="4166" t="s">
        <v>4985</v>
      </c>
      <c r="C302" s="4167"/>
      <c r="D302" s="4209" t="s">
        <v>1529</v>
      </c>
      <c r="E302" s="4209"/>
      <c r="F302" s="4209"/>
      <c r="G302" s="4209"/>
      <c r="H302" s="4209"/>
      <c r="I302" s="2562"/>
      <c r="J302" s="2562"/>
      <c r="K302" s="2562"/>
      <c r="L302" s="2562"/>
      <c r="M302" s="2562"/>
      <c r="N302" s="2562"/>
      <c r="O302" s="2562"/>
      <c r="P302" s="2562"/>
      <c r="Q302" s="2561"/>
      <c r="R302" s="2561"/>
      <c r="S302" s="2561"/>
      <c r="T302" s="2561"/>
      <c r="U302" s="2561"/>
      <c r="V302" s="2561"/>
      <c r="W302" s="2561"/>
      <c r="X302" s="2561"/>
      <c r="Y302" s="2561"/>
      <c r="Z302" s="2561"/>
      <c r="AA302" s="2561"/>
      <c r="AB302" s="2561"/>
      <c r="AC302" s="2561"/>
      <c r="AD302" s="2561"/>
      <c r="AE302" s="2561"/>
      <c r="AF302" s="2502"/>
    </row>
    <row r="303" spans="2:32" s="2801" customFormat="1" x14ac:dyDescent="0.2">
      <c r="B303" s="4166" t="s">
        <v>4986</v>
      </c>
      <c r="C303" s="4167"/>
      <c r="D303" s="4209" t="s">
        <v>10</v>
      </c>
      <c r="E303" s="4209"/>
      <c r="F303" s="4209"/>
      <c r="G303" s="4209"/>
      <c r="H303" s="4209"/>
      <c r="I303" s="2562"/>
      <c r="J303" s="2562"/>
      <c r="K303" s="2562"/>
      <c r="L303" s="2562"/>
      <c r="M303" s="2562"/>
      <c r="N303" s="2562"/>
      <c r="O303" s="2562"/>
      <c r="P303" s="2562"/>
      <c r="Q303" s="2561"/>
      <c r="R303" s="2561"/>
      <c r="S303" s="2561"/>
      <c r="T303" s="2561"/>
      <c r="U303" s="2561"/>
      <c r="V303" s="2561"/>
      <c r="W303" s="2561"/>
      <c r="X303" s="2561"/>
      <c r="Y303" s="2561"/>
      <c r="Z303" s="2561"/>
      <c r="AA303" s="2561"/>
      <c r="AB303" s="2561"/>
      <c r="AC303" s="2561"/>
      <c r="AD303" s="2561"/>
      <c r="AE303" s="2561"/>
      <c r="AF303" s="2502"/>
    </row>
    <row r="304" spans="2:32" s="2801" customFormat="1" ht="13.5" thickBot="1" x14ac:dyDescent="0.25">
      <c r="B304" s="3769"/>
      <c r="C304" s="3770"/>
      <c r="D304" s="3770"/>
      <c r="E304" s="3770"/>
      <c r="F304" s="3770"/>
      <c r="G304" s="2565"/>
      <c r="H304" s="2565"/>
      <c r="I304" s="2565"/>
      <c r="J304" s="2565"/>
      <c r="K304" s="2565"/>
      <c r="L304" s="2565"/>
      <c r="M304" s="2565"/>
      <c r="N304" s="2565"/>
      <c r="O304" s="2565"/>
      <c r="P304" s="2565"/>
      <c r="Q304" s="2565"/>
      <c r="R304" s="2565"/>
      <c r="S304" s="2565"/>
      <c r="T304" s="2565"/>
      <c r="U304" s="2565"/>
      <c r="V304" s="2565"/>
      <c r="W304" s="2565"/>
      <c r="X304" s="2565"/>
      <c r="Y304" s="2565"/>
      <c r="Z304" s="2565"/>
      <c r="AA304" s="2565"/>
      <c r="AB304" s="2565"/>
      <c r="AC304" s="2565"/>
      <c r="AD304" s="2565"/>
      <c r="AE304" s="2565"/>
      <c r="AF304" s="2507"/>
    </row>
    <row r="305" spans="2:32" s="2801" customFormat="1" ht="13.5" thickBot="1" x14ac:dyDescent="0.25"/>
    <row r="306" spans="2:32" s="2801" customFormat="1" ht="20.25" x14ac:dyDescent="0.2">
      <c r="B306" s="4169" t="s">
        <v>5058</v>
      </c>
      <c r="C306" s="4170"/>
      <c r="D306" s="4170"/>
      <c r="E306" s="4170"/>
      <c r="F306" s="4170"/>
      <c r="G306" s="4170"/>
      <c r="H306" s="4170"/>
      <c r="I306" s="4170"/>
      <c r="J306" s="4170"/>
      <c r="K306" s="4170"/>
      <c r="L306" s="4170"/>
      <c r="M306" s="4170"/>
      <c r="N306" s="4170"/>
      <c r="O306" s="4170"/>
      <c r="P306" s="4170"/>
      <c r="Q306" s="4170"/>
      <c r="R306" s="4170"/>
      <c r="S306" s="4170"/>
      <c r="T306" s="4170"/>
      <c r="U306" s="4170"/>
      <c r="V306" s="4170"/>
      <c r="W306" s="4170"/>
      <c r="X306" s="4170"/>
      <c r="Y306" s="4170"/>
      <c r="Z306" s="4170"/>
      <c r="AA306" s="4170"/>
      <c r="AB306" s="4170"/>
      <c r="AC306" s="4170"/>
      <c r="AD306" s="4170"/>
      <c r="AE306" s="4170"/>
      <c r="AF306" s="4171"/>
    </row>
    <row r="307" spans="2:32" s="2801" customFormat="1" x14ac:dyDescent="0.2">
      <c r="B307" s="3737"/>
      <c r="C307" s="3738"/>
      <c r="D307" s="3738"/>
      <c r="E307" s="3738"/>
      <c r="F307" s="3738"/>
      <c r="G307" s="2501"/>
      <c r="H307" s="2501"/>
      <c r="I307" s="2501"/>
      <c r="J307" s="2501"/>
      <c r="K307" s="2501"/>
      <c r="L307" s="2501"/>
      <c r="M307" s="2501"/>
      <c r="N307" s="2501"/>
      <c r="O307" s="2501"/>
      <c r="P307" s="2501"/>
      <c r="Q307" s="2501"/>
      <c r="R307" s="2501"/>
      <c r="S307" s="2501"/>
      <c r="T307" s="2501"/>
      <c r="U307" s="2501"/>
      <c r="V307" s="2501"/>
      <c r="W307" s="2501"/>
      <c r="X307" s="2501"/>
      <c r="Y307" s="2501"/>
      <c r="Z307" s="2501"/>
      <c r="AA307" s="2501"/>
      <c r="AB307" s="2501"/>
      <c r="AC307" s="2501"/>
      <c r="AD307" s="2501"/>
      <c r="AE307" s="2501"/>
      <c r="AF307" s="2502"/>
    </row>
    <row r="308" spans="2:32" s="2801" customFormat="1" x14ac:dyDescent="0.2">
      <c r="B308" s="2563" t="s">
        <v>5078</v>
      </c>
      <c r="C308" s="3738"/>
      <c r="D308" s="4172" t="s">
        <v>7335</v>
      </c>
      <c r="E308" s="4172"/>
      <c r="F308" s="4172"/>
      <c r="G308" s="2501"/>
      <c r="H308" s="2501"/>
      <c r="I308" s="2501"/>
      <c r="J308" s="2501"/>
      <c r="K308" s="2501"/>
      <c r="L308" s="2501"/>
      <c r="M308" s="2501"/>
      <c r="N308" s="2501"/>
      <c r="O308" s="2501"/>
      <c r="P308" s="2501"/>
      <c r="Q308" s="2501"/>
      <c r="R308" s="2501"/>
      <c r="S308" s="2501"/>
      <c r="T308" s="2501"/>
      <c r="U308" s="2501"/>
      <c r="V308" s="2501"/>
      <c r="W308" s="2501"/>
      <c r="X308" s="2501"/>
      <c r="Y308" s="2501"/>
      <c r="Z308" s="2501"/>
      <c r="AA308" s="2501"/>
      <c r="AB308" s="2501"/>
      <c r="AC308" s="2501"/>
      <c r="AD308" s="2501"/>
      <c r="AE308" s="2501"/>
      <c r="AF308" s="2502"/>
    </row>
    <row r="309" spans="2:32" s="2801" customFormat="1" x14ac:dyDescent="0.2">
      <c r="B309" s="4173" t="s">
        <v>5061</v>
      </c>
      <c r="C309" s="4174"/>
      <c r="D309" s="4212">
        <v>41883</v>
      </c>
      <c r="E309" s="4212"/>
      <c r="F309" s="4212"/>
      <c r="G309" s="2501"/>
      <c r="H309" s="2501"/>
      <c r="I309" s="2501"/>
      <c r="J309" s="2501"/>
      <c r="K309" s="2501"/>
      <c r="L309" s="2501"/>
      <c r="M309" s="2501"/>
      <c r="N309" s="2501"/>
      <c r="O309" s="2501"/>
      <c r="P309" s="2501"/>
      <c r="Q309" s="2501"/>
      <c r="R309" s="2501"/>
      <c r="S309" s="2501"/>
      <c r="T309" s="2501"/>
      <c r="U309" s="2501"/>
      <c r="V309" s="2501"/>
      <c r="W309" s="2501"/>
      <c r="X309" s="2501"/>
      <c r="Y309" s="2501"/>
      <c r="Z309" s="2501"/>
      <c r="AA309" s="2501"/>
      <c r="AB309" s="2501"/>
      <c r="AC309" s="2501"/>
      <c r="AD309" s="2501"/>
      <c r="AE309" s="2501"/>
      <c r="AF309" s="2502"/>
    </row>
    <row r="310" spans="2:32" s="2801" customFormat="1" x14ac:dyDescent="0.2">
      <c r="B310" s="4176" t="s">
        <v>5059</v>
      </c>
      <c r="C310" s="4177"/>
      <c r="D310" s="4213">
        <v>41912</v>
      </c>
      <c r="E310" s="4213"/>
      <c r="F310" s="4213"/>
      <c r="G310" s="2501"/>
      <c r="H310" s="2501"/>
      <c r="I310" s="2501"/>
      <c r="J310" s="2501"/>
      <c r="K310" s="2501"/>
      <c r="L310" s="2501"/>
      <c r="M310" s="2501"/>
      <c r="N310" s="2501"/>
      <c r="O310" s="2501"/>
      <c r="P310" s="2501"/>
      <c r="Q310" s="2501"/>
      <c r="R310" s="2501"/>
      <c r="S310" s="2501"/>
      <c r="T310" s="2501"/>
      <c r="U310" s="2501"/>
      <c r="V310" s="2501"/>
      <c r="W310" s="2501"/>
      <c r="X310" s="2501"/>
      <c r="Y310" s="2501"/>
      <c r="Z310" s="2501"/>
      <c r="AA310" s="2501"/>
      <c r="AB310" s="2501"/>
      <c r="AC310" s="2501"/>
      <c r="AD310" s="2501"/>
      <c r="AE310" s="2501"/>
      <c r="AF310" s="2502"/>
    </row>
    <row r="311" spans="2:32" s="2801" customFormat="1" ht="13.5" thickBot="1" x14ac:dyDescent="0.25">
      <c r="B311" s="3737"/>
      <c r="C311" s="3738"/>
      <c r="D311" s="3738"/>
      <c r="E311" s="3738"/>
      <c r="F311" s="3738"/>
      <c r="G311" s="2501"/>
      <c r="H311" s="2501"/>
      <c r="I311" s="2501"/>
      <c r="J311" s="2501"/>
      <c r="K311" s="2501"/>
      <c r="L311" s="2501"/>
      <c r="M311" s="2501"/>
      <c r="N311" s="2501"/>
      <c r="O311" s="2501"/>
      <c r="P311" s="2501"/>
      <c r="Q311" s="2501"/>
      <c r="R311" s="2501"/>
      <c r="S311" s="2501"/>
      <c r="T311" s="2501"/>
      <c r="U311" s="2501"/>
      <c r="V311" s="2501"/>
      <c r="W311" s="2501"/>
      <c r="X311" s="2501"/>
      <c r="Y311" s="2501"/>
      <c r="Z311" s="2501"/>
      <c r="AA311" s="2501"/>
      <c r="AB311" s="2501"/>
      <c r="AC311" s="2501"/>
      <c r="AD311" s="2501"/>
      <c r="AE311" s="2501"/>
      <c r="AF311" s="2502"/>
    </row>
    <row r="312" spans="2:32" s="2801" customFormat="1" ht="60.75" customHeight="1" thickBot="1" x14ac:dyDescent="0.25">
      <c r="B312" s="4179" t="s">
        <v>5060</v>
      </c>
      <c r="C312" s="4180"/>
      <c r="D312" s="4181" t="s">
        <v>7336</v>
      </c>
      <c r="E312" s="4182"/>
      <c r="F312" s="4182"/>
      <c r="G312" s="4182"/>
      <c r="H312" s="4182"/>
      <c r="I312" s="4182"/>
      <c r="J312" s="4182"/>
      <c r="K312" s="4182"/>
      <c r="L312" s="4182"/>
      <c r="M312" s="4182"/>
      <c r="N312" s="4182"/>
      <c r="O312" s="4182"/>
      <c r="P312" s="4182"/>
      <c r="Q312" s="4183"/>
      <c r="R312" s="2501"/>
      <c r="S312" s="2501"/>
      <c r="T312" s="2501"/>
      <c r="U312" s="2501"/>
      <c r="V312" s="2501"/>
      <c r="W312" s="2501"/>
      <c r="X312" s="2501"/>
      <c r="Y312" s="2501"/>
      <c r="Z312" s="2501"/>
      <c r="AA312" s="2501"/>
      <c r="AB312" s="2501"/>
      <c r="AC312" s="2501"/>
      <c r="AD312" s="2501"/>
      <c r="AE312" s="2501"/>
      <c r="AF312" s="2502"/>
    </row>
    <row r="313" spans="2:32" s="2801" customFormat="1" ht="13.5" thickBot="1" x14ac:dyDescent="0.25">
      <c r="B313" s="3737"/>
      <c r="C313" s="3738"/>
      <c r="D313" s="3738"/>
      <c r="E313" s="3738"/>
      <c r="F313" s="3738"/>
      <c r="G313" s="2501"/>
      <c r="H313" s="2501"/>
      <c r="I313" s="2501"/>
      <c r="J313" s="2501"/>
      <c r="K313" s="2501"/>
      <c r="L313" s="2501"/>
      <c r="M313" s="2501"/>
      <c r="N313" s="2501"/>
      <c r="O313" s="2501"/>
      <c r="P313" s="2501"/>
      <c r="Q313" s="2501"/>
      <c r="R313" s="2565"/>
      <c r="S313" s="2501"/>
      <c r="T313" s="2501"/>
      <c r="U313" s="2501"/>
      <c r="V313" s="2501"/>
      <c r="W313" s="2501"/>
      <c r="X313" s="2501"/>
      <c r="Y313" s="2501"/>
      <c r="Z313" s="2501"/>
      <c r="AA313" s="2501"/>
      <c r="AB313" s="2501"/>
      <c r="AC313" s="2501"/>
      <c r="AD313" s="2501"/>
      <c r="AE313" s="2501"/>
      <c r="AF313" s="2502"/>
    </row>
    <row r="314" spans="2:32" s="2801" customFormat="1" ht="13.5" thickBot="1" x14ac:dyDescent="0.25">
      <c r="B314" s="4184" t="s">
        <v>5062</v>
      </c>
      <c r="C314" s="4185"/>
      <c r="D314" s="4188" t="s">
        <v>5063</v>
      </c>
      <c r="E314" s="4190" t="s">
        <v>224</v>
      </c>
      <c r="F314" s="4191"/>
      <c r="G314" s="4191"/>
      <c r="H314" s="4191"/>
      <c r="I314" s="4191"/>
      <c r="J314" s="4191"/>
      <c r="K314" s="4191"/>
      <c r="L314" s="4191"/>
      <c r="M314" s="4191"/>
      <c r="N314" s="4191"/>
      <c r="O314" s="4191"/>
      <c r="P314" s="4192"/>
      <c r="Q314" s="4193" t="s">
        <v>340</v>
      </c>
      <c r="R314" s="4194"/>
      <c r="S314" s="4195"/>
      <c r="T314" s="4195"/>
      <c r="U314" s="4195"/>
      <c r="V314" s="4195"/>
      <c r="W314" s="4195"/>
      <c r="X314" s="4195"/>
      <c r="Y314" s="4196"/>
      <c r="Z314" s="4193" t="s">
        <v>225</v>
      </c>
      <c r="AA314" s="4195"/>
      <c r="AB314" s="4196"/>
      <c r="AC314" s="4197" t="s">
        <v>4982</v>
      </c>
      <c r="AD314" s="4198"/>
      <c r="AE314" s="4199"/>
      <c r="AF314" s="2502"/>
    </row>
    <row r="315" spans="2:32" s="2801" customFormat="1" ht="13.5" thickBot="1" x14ac:dyDescent="0.25">
      <c r="B315" s="4186"/>
      <c r="C315" s="4187"/>
      <c r="D315" s="4188"/>
      <c r="E315" s="4188" t="s">
        <v>5000</v>
      </c>
      <c r="F315" s="4188" t="s">
        <v>5001</v>
      </c>
      <c r="G315" s="4200" t="s">
        <v>5003</v>
      </c>
      <c r="H315" s="4200" t="s">
        <v>5064</v>
      </c>
      <c r="I315" s="4202" t="s">
        <v>5065</v>
      </c>
      <c r="J315" s="4202" t="s">
        <v>5066</v>
      </c>
      <c r="K315" s="4202" t="s">
        <v>5006</v>
      </c>
      <c r="L315" s="4202"/>
      <c r="M315" s="4202" t="s">
        <v>5067</v>
      </c>
      <c r="N315" s="4202" t="s">
        <v>5068</v>
      </c>
      <c r="O315" s="4202" t="s">
        <v>5069</v>
      </c>
      <c r="P315" s="4202" t="s">
        <v>5070</v>
      </c>
      <c r="Q315" s="4189" t="s">
        <v>5012</v>
      </c>
      <c r="R315" s="4189" t="s">
        <v>5013</v>
      </c>
      <c r="S315" s="4189" t="s">
        <v>5014</v>
      </c>
      <c r="T315" s="4189" t="s">
        <v>5071</v>
      </c>
      <c r="U315" s="4189" t="s">
        <v>5072</v>
      </c>
      <c r="V315" s="4189" t="s">
        <v>5017</v>
      </c>
      <c r="W315" s="4189" t="s">
        <v>5019</v>
      </c>
      <c r="X315" s="4200" t="s">
        <v>5073</v>
      </c>
      <c r="Y315" s="4200" t="s">
        <v>5074</v>
      </c>
      <c r="Z315" s="4189" t="s">
        <v>5075</v>
      </c>
      <c r="AA315" s="4189" t="s">
        <v>5076</v>
      </c>
      <c r="AB315" s="4189" t="s">
        <v>5077</v>
      </c>
      <c r="AC315" s="4189" t="s">
        <v>1150</v>
      </c>
      <c r="AD315" s="4189" t="s">
        <v>4983</v>
      </c>
      <c r="AE315" s="4189" t="s">
        <v>4984</v>
      </c>
      <c r="AF315" s="2502"/>
    </row>
    <row r="316" spans="2:32" s="2801" customFormat="1" ht="13.5" thickBot="1" x14ac:dyDescent="0.25">
      <c r="B316" s="4186"/>
      <c r="C316" s="4187"/>
      <c r="D316" s="4189"/>
      <c r="E316" s="4189"/>
      <c r="F316" s="4189"/>
      <c r="G316" s="4201"/>
      <c r="H316" s="4201"/>
      <c r="I316" s="4200"/>
      <c r="J316" s="4200"/>
      <c r="K316" s="3735" t="s">
        <v>5026</v>
      </c>
      <c r="L316" s="3736" t="s">
        <v>2793</v>
      </c>
      <c r="M316" s="4200"/>
      <c r="N316" s="4200"/>
      <c r="O316" s="4200"/>
      <c r="P316" s="4200"/>
      <c r="Q316" s="4203"/>
      <c r="R316" s="4203"/>
      <c r="S316" s="4203"/>
      <c r="T316" s="4203"/>
      <c r="U316" s="4203"/>
      <c r="V316" s="4203"/>
      <c r="W316" s="4203"/>
      <c r="X316" s="4201"/>
      <c r="Y316" s="4201"/>
      <c r="Z316" s="4203"/>
      <c r="AA316" s="4203"/>
      <c r="AB316" s="4203"/>
      <c r="AC316" s="4203"/>
      <c r="AD316" s="4203"/>
      <c r="AE316" s="4203"/>
      <c r="AF316" s="2502"/>
    </row>
    <row r="317" spans="2:32" s="2801" customFormat="1" ht="24.75" customHeight="1" thickBot="1" x14ac:dyDescent="0.25">
      <c r="B317" s="4210" t="s">
        <v>7337</v>
      </c>
      <c r="C317" s="4211"/>
      <c r="D317" s="3064" t="s">
        <v>1529</v>
      </c>
      <c r="E317" s="3064" t="s">
        <v>1529</v>
      </c>
      <c r="F317" s="3064" t="s">
        <v>1529</v>
      </c>
      <c r="G317" s="3064" t="s">
        <v>1529</v>
      </c>
      <c r="H317" s="3064" t="s">
        <v>1529</v>
      </c>
      <c r="I317" s="3064" t="s">
        <v>1529</v>
      </c>
      <c r="J317" s="3064" t="s">
        <v>1529</v>
      </c>
      <c r="K317" s="3064" t="s">
        <v>1529</v>
      </c>
      <c r="L317" s="3064" t="s">
        <v>1529</v>
      </c>
      <c r="M317" s="3064" t="s">
        <v>1529</v>
      </c>
      <c r="N317" s="3064" t="s">
        <v>1529</v>
      </c>
      <c r="O317" s="3064" t="s">
        <v>1529</v>
      </c>
      <c r="P317" s="3064" t="s">
        <v>1529</v>
      </c>
      <c r="Q317" s="3064" t="s">
        <v>1529</v>
      </c>
      <c r="R317" s="3064" t="s">
        <v>1529</v>
      </c>
      <c r="S317" s="3064" t="s">
        <v>1529</v>
      </c>
      <c r="T317" s="3064" t="s">
        <v>1529</v>
      </c>
      <c r="U317" s="3064" t="s">
        <v>1529</v>
      </c>
      <c r="V317" s="3064" t="s">
        <v>1529</v>
      </c>
      <c r="W317" s="3064" t="s">
        <v>1529</v>
      </c>
      <c r="X317" s="3064" t="s">
        <v>1529</v>
      </c>
      <c r="Y317" s="3064" t="s">
        <v>1529</v>
      </c>
      <c r="Z317" s="3065" t="s">
        <v>4991</v>
      </c>
      <c r="AA317" s="3066" t="s">
        <v>1529</v>
      </c>
      <c r="AB317" s="3066">
        <v>0.44800000000000001</v>
      </c>
      <c r="AC317" s="3297" t="s">
        <v>1529</v>
      </c>
      <c r="AD317" s="3297" t="s">
        <v>1529</v>
      </c>
      <c r="AE317" s="3297" t="s">
        <v>1529</v>
      </c>
      <c r="AF317" s="2502"/>
    </row>
    <row r="318" spans="2:32" s="2801" customFormat="1" x14ac:dyDescent="0.2">
      <c r="B318" s="2564"/>
      <c r="C318" s="2496"/>
      <c r="D318" s="2496"/>
      <c r="E318" s="2501"/>
      <c r="F318" s="2496"/>
      <c r="G318" s="2497"/>
      <c r="H318" s="2497"/>
      <c r="I318" s="2497"/>
      <c r="J318" s="2497"/>
      <c r="K318" s="2496"/>
      <c r="L318" s="2497"/>
      <c r="M318" s="2497"/>
      <c r="N318" s="2497"/>
      <c r="O318" s="2497"/>
      <c r="P318" s="2497"/>
      <c r="Q318" s="2561"/>
      <c r="R318" s="2561"/>
      <c r="S318" s="2561"/>
      <c r="T318" s="2561"/>
      <c r="U318" s="2561"/>
      <c r="V318" s="2561"/>
      <c r="W318" s="2561"/>
      <c r="X318" s="2561"/>
      <c r="Y318" s="2561"/>
      <c r="Z318" s="2561"/>
      <c r="AA318" s="2561"/>
      <c r="AB318" s="2561"/>
      <c r="AC318" s="2561"/>
      <c r="AD318" s="2561"/>
      <c r="AE318" s="2561"/>
      <c r="AF318" s="2502"/>
    </row>
    <row r="319" spans="2:32" s="2801" customFormat="1" x14ac:dyDescent="0.2">
      <c r="B319" s="4166" t="s">
        <v>4985</v>
      </c>
      <c r="C319" s="4167"/>
      <c r="D319" s="4209" t="s">
        <v>1529</v>
      </c>
      <c r="E319" s="4209"/>
      <c r="F319" s="4209"/>
      <c r="G319" s="4209"/>
      <c r="H319" s="4209"/>
      <c r="I319" s="2501"/>
      <c r="J319" s="2501"/>
      <c r="K319" s="2501"/>
      <c r="L319" s="2501"/>
      <c r="M319" s="2501"/>
      <c r="N319" s="2501"/>
      <c r="O319" s="2501"/>
      <c r="P319" s="2501"/>
      <c r="Q319" s="2501"/>
      <c r="R319" s="2501"/>
      <c r="S319" s="2501"/>
      <c r="T319" s="2501"/>
      <c r="U319" s="2501"/>
      <c r="V319" s="2501"/>
      <c r="W319" s="2501"/>
      <c r="X319" s="2501"/>
      <c r="Y319" s="2501"/>
      <c r="Z319" s="2501"/>
      <c r="AA319" s="2501"/>
      <c r="AB319" s="2501"/>
      <c r="AC319" s="2501"/>
      <c r="AD319" s="2501"/>
      <c r="AE319" s="2501"/>
      <c r="AF319" s="2502"/>
    </row>
    <row r="320" spans="2:32" s="2801" customFormat="1" x14ac:dyDescent="0.2">
      <c r="B320" s="4166" t="s">
        <v>4986</v>
      </c>
      <c r="C320" s="4167"/>
      <c r="D320" s="4209" t="s">
        <v>10</v>
      </c>
      <c r="E320" s="4209"/>
      <c r="F320" s="4209"/>
      <c r="G320" s="4209"/>
      <c r="H320" s="4209"/>
      <c r="I320" s="2501"/>
      <c r="J320" s="2501"/>
      <c r="K320" s="2501"/>
      <c r="L320" s="2501"/>
      <c r="M320" s="2501"/>
      <c r="N320" s="2501"/>
      <c r="O320" s="2501"/>
      <c r="P320" s="2501"/>
      <c r="Q320" s="2501"/>
      <c r="R320" s="2501"/>
      <c r="S320" s="2501"/>
      <c r="T320" s="2501"/>
      <c r="U320" s="2501"/>
      <c r="V320" s="2501"/>
      <c r="W320" s="2501"/>
      <c r="X320" s="2501"/>
      <c r="Y320" s="2501"/>
      <c r="Z320" s="2501"/>
      <c r="AA320" s="2501"/>
      <c r="AB320" s="2501"/>
      <c r="AC320" s="2501"/>
      <c r="AD320" s="2501"/>
      <c r="AE320" s="2501"/>
      <c r="AF320" s="2502"/>
    </row>
    <row r="321" spans="2:32" s="2801" customFormat="1" ht="13.5" thickBot="1" x14ac:dyDescent="0.25">
      <c r="B321" s="3739"/>
      <c r="C321" s="3740"/>
      <c r="D321" s="3740"/>
      <c r="E321" s="3740"/>
      <c r="F321" s="3740"/>
      <c r="G321" s="2565"/>
      <c r="H321" s="2565"/>
      <c r="I321" s="2565"/>
      <c r="J321" s="2565"/>
      <c r="K321" s="2565"/>
      <c r="L321" s="2565"/>
      <c r="M321" s="2565"/>
      <c r="N321" s="2565"/>
      <c r="O321" s="2565"/>
      <c r="P321" s="2565"/>
      <c r="Q321" s="2565"/>
      <c r="R321" s="2565"/>
      <c r="S321" s="2565"/>
      <c r="T321" s="2565"/>
      <c r="U321" s="2565"/>
      <c r="V321" s="2565"/>
      <c r="W321" s="2565"/>
      <c r="X321" s="2565"/>
      <c r="Y321" s="2565"/>
      <c r="Z321" s="2565"/>
      <c r="AA321" s="2565"/>
      <c r="AB321" s="2565"/>
      <c r="AC321" s="2565"/>
      <c r="AD321" s="2565"/>
      <c r="AE321" s="2565"/>
      <c r="AF321" s="2507"/>
    </row>
    <row r="322" spans="2:32" s="2801" customFormat="1" ht="13.5" thickBot="1" x14ac:dyDescent="0.25"/>
    <row r="323" spans="2:32" s="2801" customFormat="1" ht="20.25" x14ac:dyDescent="0.2">
      <c r="B323" s="4169" t="s">
        <v>5058</v>
      </c>
      <c r="C323" s="4170"/>
      <c r="D323" s="4170"/>
      <c r="E323" s="4170"/>
      <c r="F323" s="4170"/>
      <c r="G323" s="4170"/>
      <c r="H323" s="4170"/>
      <c r="I323" s="4170"/>
      <c r="J323" s="4170"/>
      <c r="K323" s="4170"/>
      <c r="L323" s="4170"/>
      <c r="M323" s="4170"/>
      <c r="N323" s="4170"/>
      <c r="O323" s="4170"/>
      <c r="P323" s="4170"/>
      <c r="Q323" s="4170"/>
      <c r="R323" s="4170"/>
      <c r="S323" s="4170"/>
      <c r="T323" s="4170"/>
      <c r="U323" s="4170"/>
      <c r="V323" s="4170"/>
      <c r="W323" s="4170"/>
      <c r="X323" s="4170"/>
      <c r="Y323" s="4170"/>
      <c r="Z323" s="4170"/>
      <c r="AA323" s="4170"/>
      <c r="AB323" s="4170"/>
      <c r="AC323" s="4170"/>
      <c r="AD323" s="4170"/>
      <c r="AE323" s="4170"/>
      <c r="AF323" s="4171"/>
    </row>
    <row r="324" spans="2:32" s="2801" customFormat="1" x14ac:dyDescent="0.2">
      <c r="B324" s="3737"/>
      <c r="C324" s="3738"/>
      <c r="D324" s="3738"/>
      <c r="E324" s="3738"/>
      <c r="F324" s="3738"/>
      <c r="G324" s="2501"/>
      <c r="H324" s="2501"/>
      <c r="I324" s="2501"/>
      <c r="J324" s="2501"/>
      <c r="K324" s="2501"/>
      <c r="L324" s="2501"/>
      <c r="M324" s="2501"/>
      <c r="N324" s="2501"/>
      <c r="O324" s="2501"/>
      <c r="P324" s="2501"/>
      <c r="Q324" s="2501"/>
      <c r="R324" s="2501"/>
      <c r="S324" s="2501"/>
      <c r="T324" s="2501"/>
      <c r="U324" s="2501"/>
      <c r="V324" s="2501"/>
      <c r="W324" s="2501"/>
      <c r="X324" s="2501"/>
      <c r="Y324" s="2501"/>
      <c r="Z324" s="2501"/>
      <c r="AA324" s="2501"/>
      <c r="AB324" s="2501"/>
      <c r="AC324" s="2501"/>
      <c r="AD324" s="2501"/>
      <c r="AE324" s="2501"/>
      <c r="AF324" s="2502"/>
    </row>
    <row r="325" spans="2:32" s="2801" customFormat="1" ht="12.75" customHeight="1" x14ac:dyDescent="0.2">
      <c r="B325" s="2563" t="s">
        <v>5078</v>
      </c>
      <c r="C325" s="3738"/>
      <c r="D325" s="4172" t="s">
        <v>7331</v>
      </c>
      <c r="E325" s="4172"/>
      <c r="F325" s="4172"/>
      <c r="G325" s="2501"/>
      <c r="H325" s="2501"/>
      <c r="I325" s="2501"/>
      <c r="J325" s="2501"/>
      <c r="K325" s="2501"/>
      <c r="L325" s="2501"/>
      <c r="M325" s="2501"/>
      <c r="N325" s="2501"/>
      <c r="O325" s="2501"/>
      <c r="P325" s="2501"/>
      <c r="Q325" s="2501"/>
      <c r="R325" s="2501"/>
      <c r="S325" s="2501"/>
      <c r="T325" s="2501"/>
      <c r="U325" s="2501"/>
      <c r="V325" s="2501"/>
      <c r="W325" s="2501"/>
      <c r="X325" s="2501"/>
      <c r="Y325" s="2501"/>
      <c r="Z325" s="2501"/>
      <c r="AA325" s="2501"/>
      <c r="AB325" s="2501"/>
      <c r="AC325" s="2501"/>
      <c r="AD325" s="2501"/>
      <c r="AE325" s="2501"/>
      <c r="AF325" s="2502"/>
    </row>
    <row r="326" spans="2:32" s="2801" customFormat="1" ht="12.75" customHeight="1" x14ac:dyDescent="0.2">
      <c r="B326" s="4173" t="s">
        <v>5061</v>
      </c>
      <c r="C326" s="4174"/>
      <c r="D326" s="4175">
        <v>41883</v>
      </c>
      <c r="E326" s="4175"/>
      <c r="F326" s="4175"/>
      <c r="G326" s="2501"/>
      <c r="H326" s="2501"/>
      <c r="I326" s="2501"/>
      <c r="J326" s="2501"/>
      <c r="K326" s="2501"/>
      <c r="L326" s="2501"/>
      <c r="M326" s="2501"/>
      <c r="N326" s="2501"/>
      <c r="O326" s="2501"/>
      <c r="P326" s="2501"/>
      <c r="Q326" s="2501"/>
      <c r="R326" s="2501"/>
      <c r="S326" s="2501"/>
      <c r="T326" s="2501"/>
      <c r="U326" s="2501"/>
      <c r="V326" s="2501"/>
      <c r="W326" s="2501"/>
      <c r="X326" s="2501"/>
      <c r="Y326" s="2501"/>
      <c r="Z326" s="2501"/>
      <c r="AA326" s="2501"/>
      <c r="AB326" s="2501"/>
      <c r="AC326" s="2501"/>
      <c r="AD326" s="2501"/>
      <c r="AE326" s="2501"/>
      <c r="AF326" s="2502"/>
    </row>
    <row r="327" spans="2:32" s="2801" customFormat="1" x14ac:dyDescent="0.2">
      <c r="B327" s="4176" t="s">
        <v>5059</v>
      </c>
      <c r="C327" s="4177"/>
      <c r="D327" s="4178">
        <v>41912</v>
      </c>
      <c r="E327" s="4178"/>
      <c r="F327" s="4178"/>
      <c r="G327" s="2501"/>
      <c r="H327" s="2501"/>
      <c r="I327" s="2501"/>
      <c r="J327" s="2501"/>
      <c r="K327" s="2501"/>
      <c r="L327" s="2501"/>
      <c r="M327" s="2501"/>
      <c r="N327" s="2501"/>
      <c r="O327" s="2501"/>
      <c r="P327" s="2501"/>
      <c r="Q327" s="2501"/>
      <c r="R327" s="2501"/>
      <c r="S327" s="2501"/>
      <c r="T327" s="2501"/>
      <c r="U327" s="2501"/>
      <c r="V327" s="2501"/>
      <c r="W327" s="2501"/>
      <c r="X327" s="2501"/>
      <c r="Y327" s="2501"/>
      <c r="Z327" s="2501"/>
      <c r="AA327" s="2501"/>
      <c r="AB327" s="2501"/>
      <c r="AC327" s="2501"/>
      <c r="AD327" s="2501"/>
      <c r="AE327" s="2501"/>
      <c r="AF327" s="2502"/>
    </row>
    <row r="328" spans="2:32" s="2801" customFormat="1" ht="13.5" customHeight="1" thickBot="1" x14ac:dyDescent="0.25">
      <c r="B328" s="3737"/>
      <c r="C328" s="3738"/>
      <c r="D328" s="3738"/>
      <c r="E328" s="3738"/>
      <c r="F328" s="3738"/>
      <c r="G328" s="2501"/>
      <c r="H328" s="2501"/>
      <c r="I328" s="2501"/>
      <c r="J328" s="2501"/>
      <c r="K328" s="2501"/>
      <c r="L328" s="2501"/>
      <c r="M328" s="2501"/>
      <c r="N328" s="2501"/>
      <c r="O328" s="2501"/>
      <c r="P328" s="2501"/>
      <c r="Q328" s="2501"/>
      <c r="R328" s="2501"/>
      <c r="S328" s="2501"/>
      <c r="T328" s="2501"/>
      <c r="U328" s="2501"/>
      <c r="V328" s="2501"/>
      <c r="W328" s="2501"/>
      <c r="X328" s="2501"/>
      <c r="Y328" s="2501"/>
      <c r="Z328" s="2501"/>
      <c r="AA328" s="2501"/>
      <c r="AB328" s="2501"/>
      <c r="AC328" s="2501"/>
      <c r="AD328" s="2501"/>
      <c r="AE328" s="2501"/>
      <c r="AF328" s="2502"/>
    </row>
    <row r="329" spans="2:32" s="2801" customFormat="1" ht="61.5" customHeight="1" thickBot="1" x14ac:dyDescent="0.25">
      <c r="B329" s="4179" t="s">
        <v>5060</v>
      </c>
      <c r="C329" s="4180"/>
      <c r="D329" s="4181" t="s">
        <v>7332</v>
      </c>
      <c r="E329" s="4182"/>
      <c r="F329" s="4182"/>
      <c r="G329" s="4182"/>
      <c r="H329" s="4182"/>
      <c r="I329" s="4182"/>
      <c r="J329" s="4182"/>
      <c r="K329" s="4182"/>
      <c r="L329" s="4182"/>
      <c r="M329" s="4182"/>
      <c r="N329" s="4182"/>
      <c r="O329" s="4182"/>
      <c r="P329" s="4182"/>
      <c r="Q329" s="4183"/>
      <c r="R329" s="2501"/>
      <c r="S329" s="2501"/>
      <c r="T329" s="2501"/>
      <c r="U329" s="2501"/>
      <c r="V329" s="2501"/>
      <c r="W329" s="2501"/>
      <c r="X329" s="2501"/>
      <c r="Y329" s="2501"/>
      <c r="Z329" s="2501"/>
      <c r="AA329" s="2501"/>
      <c r="AB329" s="2501"/>
      <c r="AC329" s="2501"/>
      <c r="AD329" s="2501"/>
      <c r="AE329" s="2501"/>
      <c r="AF329" s="2502"/>
    </row>
    <row r="330" spans="2:32" s="2801" customFormat="1" ht="13.5" customHeight="1" thickBot="1" x14ac:dyDescent="0.25">
      <c r="B330" s="3737"/>
      <c r="C330" s="3738"/>
      <c r="D330" s="3738"/>
      <c r="E330" s="3738"/>
      <c r="F330" s="3738"/>
      <c r="G330" s="2501"/>
      <c r="H330" s="2501"/>
      <c r="I330" s="2501"/>
      <c r="J330" s="2501"/>
      <c r="K330" s="2501"/>
      <c r="L330" s="2501"/>
      <c r="M330" s="2501"/>
      <c r="N330" s="2501"/>
      <c r="O330" s="2501"/>
      <c r="P330" s="2501"/>
      <c r="Q330" s="2501"/>
      <c r="R330" s="2565"/>
      <c r="S330" s="2501"/>
      <c r="T330" s="2501"/>
      <c r="U330" s="2501"/>
      <c r="V330" s="2501"/>
      <c r="W330" s="2501"/>
      <c r="X330" s="2501"/>
      <c r="Y330" s="2501"/>
      <c r="Z330" s="2501"/>
      <c r="AA330" s="2501"/>
      <c r="AB330" s="2501"/>
      <c r="AC330" s="2501"/>
      <c r="AD330" s="2501"/>
      <c r="AE330" s="2501"/>
      <c r="AF330" s="2502"/>
    </row>
    <row r="331" spans="2:32" s="2801" customFormat="1" ht="13.5" customHeight="1" thickBot="1" x14ac:dyDescent="0.25">
      <c r="B331" s="4184" t="s">
        <v>5062</v>
      </c>
      <c r="C331" s="4185"/>
      <c r="D331" s="4188" t="s">
        <v>5063</v>
      </c>
      <c r="E331" s="4190" t="s">
        <v>224</v>
      </c>
      <c r="F331" s="4191"/>
      <c r="G331" s="4191"/>
      <c r="H331" s="4191"/>
      <c r="I331" s="4191"/>
      <c r="J331" s="4191"/>
      <c r="K331" s="4191"/>
      <c r="L331" s="4191"/>
      <c r="M331" s="4191"/>
      <c r="N331" s="4191"/>
      <c r="O331" s="4191"/>
      <c r="P331" s="4192"/>
      <c r="Q331" s="4193" t="s">
        <v>340</v>
      </c>
      <c r="R331" s="4194"/>
      <c r="S331" s="4195"/>
      <c r="T331" s="4195"/>
      <c r="U331" s="4195"/>
      <c r="V331" s="4195"/>
      <c r="W331" s="4195"/>
      <c r="X331" s="4195"/>
      <c r="Y331" s="4196"/>
      <c r="Z331" s="4193" t="s">
        <v>225</v>
      </c>
      <c r="AA331" s="4195"/>
      <c r="AB331" s="4196"/>
      <c r="AC331" s="4197" t="s">
        <v>4982</v>
      </c>
      <c r="AD331" s="4198"/>
      <c r="AE331" s="4199"/>
      <c r="AF331" s="2502"/>
    </row>
    <row r="332" spans="2:32" s="2801" customFormat="1" ht="13.5" thickBot="1" x14ac:dyDescent="0.25">
      <c r="B332" s="4186"/>
      <c r="C332" s="4187"/>
      <c r="D332" s="4188"/>
      <c r="E332" s="4188" t="s">
        <v>5000</v>
      </c>
      <c r="F332" s="4188" t="s">
        <v>5001</v>
      </c>
      <c r="G332" s="4200" t="s">
        <v>5003</v>
      </c>
      <c r="H332" s="4200" t="s">
        <v>5064</v>
      </c>
      <c r="I332" s="4202" t="s">
        <v>5065</v>
      </c>
      <c r="J332" s="4202" t="s">
        <v>5066</v>
      </c>
      <c r="K332" s="4202" t="s">
        <v>5006</v>
      </c>
      <c r="L332" s="4202"/>
      <c r="M332" s="4202" t="s">
        <v>5067</v>
      </c>
      <c r="N332" s="4202" t="s">
        <v>5068</v>
      </c>
      <c r="O332" s="4202" t="s">
        <v>5069</v>
      </c>
      <c r="P332" s="4202" t="s">
        <v>5070</v>
      </c>
      <c r="Q332" s="4189" t="s">
        <v>5012</v>
      </c>
      <c r="R332" s="4189" t="s">
        <v>5013</v>
      </c>
      <c r="S332" s="4189" t="s">
        <v>5014</v>
      </c>
      <c r="T332" s="4189" t="s">
        <v>5071</v>
      </c>
      <c r="U332" s="4189" t="s">
        <v>5072</v>
      </c>
      <c r="V332" s="4189" t="s">
        <v>5017</v>
      </c>
      <c r="W332" s="4189" t="s">
        <v>5019</v>
      </c>
      <c r="X332" s="4200" t="s">
        <v>5073</v>
      </c>
      <c r="Y332" s="4200" t="s">
        <v>5074</v>
      </c>
      <c r="Z332" s="4189" t="s">
        <v>5075</v>
      </c>
      <c r="AA332" s="4189" t="s">
        <v>5076</v>
      </c>
      <c r="AB332" s="4189" t="s">
        <v>5077</v>
      </c>
      <c r="AC332" s="4189" t="s">
        <v>1150</v>
      </c>
      <c r="AD332" s="4189" t="s">
        <v>4983</v>
      </c>
      <c r="AE332" s="4189" t="s">
        <v>4984</v>
      </c>
      <c r="AF332" s="2502"/>
    </row>
    <row r="333" spans="2:32" s="2801" customFormat="1" ht="13.5" thickBot="1" x14ac:dyDescent="0.25">
      <c r="B333" s="4186"/>
      <c r="C333" s="4187"/>
      <c r="D333" s="4189"/>
      <c r="E333" s="4189"/>
      <c r="F333" s="4189"/>
      <c r="G333" s="4201"/>
      <c r="H333" s="4201"/>
      <c r="I333" s="4200"/>
      <c r="J333" s="4200"/>
      <c r="K333" s="3735" t="s">
        <v>5026</v>
      </c>
      <c r="L333" s="3736" t="s">
        <v>2793</v>
      </c>
      <c r="M333" s="4200"/>
      <c r="N333" s="4200"/>
      <c r="O333" s="4200"/>
      <c r="P333" s="4200"/>
      <c r="Q333" s="4203"/>
      <c r="R333" s="4203"/>
      <c r="S333" s="4203"/>
      <c r="T333" s="4203"/>
      <c r="U333" s="4203"/>
      <c r="V333" s="4203"/>
      <c r="W333" s="4203"/>
      <c r="X333" s="4201"/>
      <c r="Y333" s="4201"/>
      <c r="Z333" s="4203"/>
      <c r="AA333" s="4203"/>
      <c r="AB333" s="4203"/>
      <c r="AC333" s="4203"/>
      <c r="AD333" s="4203"/>
      <c r="AE333" s="4203"/>
      <c r="AF333" s="2502"/>
    </row>
    <row r="334" spans="2:32" s="2801" customFormat="1" ht="15.75" customHeight="1" thickBot="1" x14ac:dyDescent="0.25">
      <c r="B334" s="4216" t="s">
        <v>7333</v>
      </c>
      <c r="C334" s="4217"/>
      <c r="D334" s="4130"/>
      <c r="E334" s="3055"/>
      <c r="F334" s="3074"/>
      <c r="G334" s="3317"/>
      <c r="H334" s="3317"/>
      <c r="I334" s="3055"/>
      <c r="J334" s="3055"/>
      <c r="K334" s="3074"/>
      <c r="L334" s="3317"/>
      <c r="M334" s="3055"/>
      <c r="N334" s="3055"/>
      <c r="O334" s="3055"/>
      <c r="P334" s="3055"/>
      <c r="Q334" s="3055"/>
      <c r="R334" s="3074"/>
      <c r="S334" s="3074"/>
      <c r="T334" s="3055"/>
      <c r="U334" s="3055"/>
      <c r="V334" s="3074"/>
      <c r="W334" s="3074"/>
      <c r="X334" s="3055"/>
      <c r="Y334" s="3055"/>
      <c r="Z334" s="3722" t="s">
        <v>7334</v>
      </c>
      <c r="AA334" s="3722" t="s">
        <v>7334</v>
      </c>
      <c r="AB334" s="3723">
        <v>0.1</v>
      </c>
      <c r="AC334" s="3318"/>
      <c r="AD334" s="3318"/>
      <c r="AE334" s="3318"/>
      <c r="AF334" s="2502"/>
    </row>
    <row r="335" spans="2:32" s="2801" customFormat="1" ht="15.75" customHeight="1" x14ac:dyDescent="0.2">
      <c r="B335" s="3724"/>
      <c r="C335" s="3725"/>
      <c r="D335" s="3717"/>
      <c r="E335" s="3717"/>
      <c r="F335" s="3717"/>
      <c r="G335" s="3717"/>
      <c r="H335" s="3717"/>
      <c r="I335" s="3717"/>
      <c r="J335" s="3717"/>
      <c r="K335" s="3717"/>
      <c r="L335" s="3717"/>
      <c r="M335" s="3717"/>
      <c r="N335" s="3717"/>
      <c r="O335" s="3717"/>
      <c r="P335" s="3717"/>
      <c r="Q335" s="3717"/>
      <c r="R335" s="3717"/>
      <c r="S335" s="3717"/>
      <c r="T335" s="3717"/>
      <c r="U335" s="3717"/>
      <c r="V335" s="3717"/>
      <c r="W335" s="3717"/>
      <c r="X335" s="3717"/>
      <c r="Y335" s="3717"/>
      <c r="Z335" s="3718"/>
      <c r="AA335" s="3719"/>
      <c r="AB335" s="3719"/>
      <c r="AC335" s="3720"/>
      <c r="AD335" s="3720"/>
      <c r="AE335" s="3720"/>
      <c r="AF335" s="2502"/>
    </row>
    <row r="336" spans="2:32" s="2801" customFormat="1" x14ac:dyDescent="0.2">
      <c r="B336" s="4166" t="s">
        <v>4985</v>
      </c>
      <c r="C336" s="4167"/>
      <c r="D336" s="4168" t="s">
        <v>1529</v>
      </c>
      <c r="E336" s="4168"/>
      <c r="F336" s="4168"/>
      <c r="G336" s="4168"/>
      <c r="H336" s="4168"/>
      <c r="I336" s="2562"/>
      <c r="J336" s="2562"/>
      <c r="K336" s="2562"/>
      <c r="L336" s="2562"/>
      <c r="M336" s="2562"/>
      <c r="N336" s="2562"/>
      <c r="O336" s="2562"/>
      <c r="P336" s="2562"/>
      <c r="Q336" s="2561"/>
      <c r="R336" s="2561"/>
      <c r="S336" s="2561"/>
      <c r="T336" s="2561"/>
      <c r="U336" s="2561"/>
      <c r="V336" s="2561"/>
      <c r="W336" s="2561"/>
      <c r="X336" s="2561"/>
      <c r="Y336" s="2561"/>
      <c r="Z336" s="2561"/>
      <c r="AA336" s="2561"/>
      <c r="AB336" s="2561"/>
      <c r="AC336" s="2561"/>
      <c r="AD336" s="2561"/>
      <c r="AE336" s="2561"/>
      <c r="AF336" s="2502"/>
    </row>
    <row r="337" spans="2:32" s="2801" customFormat="1" x14ac:dyDescent="0.2">
      <c r="B337" s="4166" t="s">
        <v>4986</v>
      </c>
      <c r="C337" s="4167"/>
      <c r="D337" s="4168" t="s">
        <v>6</v>
      </c>
      <c r="E337" s="4168"/>
      <c r="F337" s="4168"/>
      <c r="G337" s="4168"/>
      <c r="H337" s="4168"/>
      <c r="I337" s="2562"/>
      <c r="J337" s="2562"/>
      <c r="K337" s="2562"/>
      <c r="L337" s="2562"/>
      <c r="M337" s="2562"/>
      <c r="N337" s="2562"/>
      <c r="O337" s="2562"/>
      <c r="P337" s="2562"/>
      <c r="Q337" s="2561"/>
      <c r="R337" s="2561"/>
      <c r="S337" s="2561"/>
      <c r="T337" s="2561"/>
      <c r="U337" s="2561"/>
      <c r="V337" s="2561"/>
      <c r="W337" s="2561"/>
      <c r="X337" s="2561"/>
      <c r="Y337" s="2561"/>
      <c r="Z337" s="2561"/>
      <c r="AA337" s="2561"/>
      <c r="AB337" s="2561"/>
      <c r="AC337" s="2561"/>
      <c r="AD337" s="2561"/>
      <c r="AE337" s="2561"/>
      <c r="AF337" s="2502"/>
    </row>
    <row r="338" spans="2:32" s="2801" customFormat="1" ht="13.5" thickBot="1" x14ac:dyDescent="0.25">
      <c r="B338" s="3739"/>
      <c r="C338" s="3740"/>
      <c r="D338" s="3740"/>
      <c r="E338" s="3740"/>
      <c r="F338" s="3740"/>
      <c r="G338" s="2565"/>
      <c r="H338" s="2565"/>
      <c r="I338" s="2565"/>
      <c r="J338" s="2565"/>
      <c r="K338" s="2565"/>
      <c r="L338" s="2565"/>
      <c r="M338" s="2565"/>
      <c r="N338" s="2565"/>
      <c r="O338" s="2565"/>
      <c r="P338" s="2565"/>
      <c r="Q338" s="2565"/>
      <c r="R338" s="2565"/>
      <c r="S338" s="2565"/>
      <c r="T338" s="2565"/>
      <c r="U338" s="2565"/>
      <c r="V338" s="2565"/>
      <c r="W338" s="2565"/>
      <c r="X338" s="2565"/>
      <c r="Y338" s="2565"/>
      <c r="Z338" s="2565"/>
      <c r="AA338" s="2565"/>
      <c r="AB338" s="2565"/>
      <c r="AC338" s="2565"/>
      <c r="AD338" s="2565"/>
      <c r="AE338" s="2565"/>
      <c r="AF338" s="2507"/>
    </row>
    <row r="339" spans="2:32" s="2801" customFormat="1" ht="13.5" thickBot="1" x14ac:dyDescent="0.25"/>
    <row r="340" spans="2:32" s="2801" customFormat="1" ht="12.75" customHeight="1" x14ac:dyDescent="0.2">
      <c r="B340" s="4169" t="s">
        <v>5058</v>
      </c>
      <c r="C340" s="4170"/>
      <c r="D340" s="4170"/>
      <c r="E340" s="4170"/>
      <c r="F340" s="4170"/>
      <c r="G340" s="4170"/>
      <c r="H340" s="4170"/>
      <c r="I340" s="4170"/>
      <c r="J340" s="4170"/>
      <c r="K340" s="4170"/>
      <c r="L340" s="4170"/>
      <c r="M340" s="4170"/>
      <c r="N340" s="4170"/>
      <c r="O340" s="4170"/>
      <c r="P340" s="4170"/>
      <c r="Q340" s="4170"/>
      <c r="R340" s="4170"/>
      <c r="S340" s="4170"/>
      <c r="T340" s="4170"/>
      <c r="U340" s="4170"/>
      <c r="V340" s="4170"/>
      <c r="W340" s="4170"/>
      <c r="X340" s="4170"/>
      <c r="Y340" s="4170"/>
      <c r="Z340" s="4170"/>
      <c r="AA340" s="4170"/>
      <c r="AB340" s="4170"/>
      <c r="AC340" s="4170"/>
      <c r="AD340" s="4170"/>
      <c r="AE340" s="4170"/>
      <c r="AF340" s="4171"/>
    </row>
    <row r="341" spans="2:32" s="2801" customFormat="1" ht="12.75" customHeight="1" x14ac:dyDescent="0.2">
      <c r="B341" s="3737"/>
      <c r="C341" s="3738"/>
      <c r="D341" s="3738"/>
      <c r="E341" s="3738"/>
      <c r="F341" s="3738"/>
      <c r="G341" s="2501"/>
      <c r="H341" s="2501"/>
      <c r="I341" s="2501"/>
      <c r="J341" s="2501"/>
      <c r="K341" s="2501"/>
      <c r="L341" s="2501"/>
      <c r="M341" s="2501"/>
      <c r="N341" s="2501"/>
      <c r="O341" s="2501"/>
      <c r="P341" s="2501"/>
      <c r="Q341" s="2501"/>
      <c r="R341" s="2501"/>
      <c r="S341" s="2501"/>
      <c r="T341" s="2501"/>
      <c r="U341" s="2501"/>
      <c r="V341" s="2501"/>
      <c r="W341" s="2501"/>
      <c r="X341" s="2501"/>
      <c r="Y341" s="2501"/>
      <c r="Z341" s="2501"/>
      <c r="AA341" s="2501"/>
      <c r="AB341" s="2501"/>
      <c r="AC341" s="2501"/>
      <c r="AD341" s="2501"/>
      <c r="AE341" s="2501"/>
      <c r="AF341" s="2502"/>
    </row>
    <row r="342" spans="2:32" s="2801" customFormat="1" ht="12.75" customHeight="1" x14ac:dyDescent="0.2">
      <c r="B342" s="2563" t="s">
        <v>5078</v>
      </c>
      <c r="C342" s="3738"/>
      <c r="D342" s="4172" t="s">
        <v>7279</v>
      </c>
      <c r="E342" s="4172"/>
      <c r="F342" s="4172"/>
      <c r="G342" s="2501"/>
      <c r="H342" s="2501"/>
      <c r="I342" s="2501"/>
      <c r="J342" s="2501"/>
      <c r="K342" s="2501"/>
      <c r="L342" s="2501"/>
      <c r="M342" s="2501"/>
      <c r="N342" s="2501"/>
      <c r="O342" s="2501"/>
      <c r="P342" s="2501"/>
      <c r="Q342" s="2501"/>
      <c r="R342" s="2501"/>
      <c r="S342" s="2501"/>
      <c r="T342" s="2501"/>
      <c r="U342" s="2501"/>
      <c r="V342" s="2501"/>
      <c r="W342" s="2501"/>
      <c r="X342" s="2501"/>
      <c r="Y342" s="2501"/>
      <c r="Z342" s="2501"/>
      <c r="AA342" s="2501"/>
      <c r="AB342" s="2501"/>
      <c r="AC342" s="2501"/>
      <c r="AD342" s="2501"/>
      <c r="AE342" s="2501"/>
      <c r="AF342" s="2502"/>
    </row>
    <row r="343" spans="2:32" s="2801" customFormat="1" ht="13.5" customHeight="1" x14ac:dyDescent="0.2">
      <c r="B343" s="4173" t="s">
        <v>5061</v>
      </c>
      <c r="C343" s="4174"/>
      <c r="D343" s="4204">
        <v>41893</v>
      </c>
      <c r="E343" s="4204"/>
      <c r="F343" s="4204"/>
      <c r="G343" s="2501"/>
      <c r="H343" s="2501"/>
      <c r="I343" s="2501"/>
      <c r="J343" s="2501"/>
      <c r="K343" s="2501"/>
      <c r="L343" s="2501"/>
      <c r="M343" s="2501"/>
      <c r="N343" s="2501"/>
      <c r="O343" s="2501"/>
      <c r="P343" s="2501"/>
      <c r="Q343" s="2501"/>
      <c r="R343" s="2501"/>
      <c r="S343" s="2501"/>
      <c r="T343" s="2501"/>
      <c r="U343" s="2501"/>
      <c r="V343" s="2501"/>
      <c r="W343" s="2501"/>
      <c r="X343" s="2501"/>
      <c r="Y343" s="2501"/>
      <c r="Z343" s="2501"/>
      <c r="AA343" s="2501"/>
      <c r="AB343" s="2501"/>
      <c r="AC343" s="2501"/>
      <c r="AD343" s="2501"/>
      <c r="AE343" s="2501"/>
      <c r="AF343" s="2502"/>
    </row>
    <row r="344" spans="2:32" s="2801" customFormat="1" x14ac:dyDescent="0.2">
      <c r="B344" s="4176" t="s">
        <v>5059</v>
      </c>
      <c r="C344" s="4177"/>
      <c r="D344" s="4204">
        <v>41896</v>
      </c>
      <c r="E344" s="4204"/>
      <c r="F344" s="4204"/>
      <c r="G344" s="2501"/>
      <c r="H344" s="2501"/>
      <c r="I344" s="2501"/>
      <c r="J344" s="2501"/>
      <c r="K344" s="2501"/>
      <c r="L344" s="2501"/>
      <c r="M344" s="2501"/>
      <c r="N344" s="2501"/>
      <c r="O344" s="2501"/>
      <c r="P344" s="2501"/>
      <c r="Q344" s="2501"/>
      <c r="R344" s="2501"/>
      <c r="S344" s="2501"/>
      <c r="T344" s="2501"/>
      <c r="U344" s="2501"/>
      <c r="V344" s="2501"/>
      <c r="W344" s="2501"/>
      <c r="X344" s="2501"/>
      <c r="Y344" s="2501"/>
      <c r="Z344" s="2501"/>
      <c r="AA344" s="2501"/>
      <c r="AB344" s="2501"/>
      <c r="AC344" s="2501"/>
      <c r="AD344" s="2501"/>
      <c r="AE344" s="2501"/>
      <c r="AF344" s="2502"/>
    </row>
    <row r="345" spans="2:32" s="2801" customFormat="1" ht="13.5" customHeight="1" thickBot="1" x14ac:dyDescent="0.25">
      <c r="B345" s="3737"/>
      <c r="C345" s="3738"/>
      <c r="D345" s="3738"/>
      <c r="E345" s="3738"/>
      <c r="F345" s="3738"/>
      <c r="G345" s="2501"/>
      <c r="H345" s="2501"/>
      <c r="I345" s="2501"/>
      <c r="J345" s="2501"/>
      <c r="K345" s="2501"/>
      <c r="L345" s="2501"/>
      <c r="M345" s="2501"/>
      <c r="N345" s="2501"/>
      <c r="O345" s="2501"/>
      <c r="P345" s="2501"/>
      <c r="Q345" s="2501"/>
      <c r="R345" s="2501"/>
      <c r="S345" s="2501"/>
      <c r="T345" s="2501"/>
      <c r="U345" s="2501"/>
      <c r="V345" s="2501"/>
      <c r="W345" s="2501"/>
      <c r="X345" s="2501"/>
      <c r="Y345" s="2501"/>
      <c r="Z345" s="2501"/>
      <c r="AA345" s="2501"/>
      <c r="AB345" s="2501"/>
      <c r="AC345" s="2501"/>
      <c r="AD345" s="2501"/>
      <c r="AE345" s="2501"/>
      <c r="AF345" s="2502"/>
    </row>
    <row r="346" spans="2:32" s="2801" customFormat="1" ht="56.25" customHeight="1" thickBot="1" x14ac:dyDescent="0.25">
      <c r="B346" s="4179" t="s">
        <v>5060</v>
      </c>
      <c r="C346" s="4180"/>
      <c r="D346" s="4181" t="s">
        <v>7330</v>
      </c>
      <c r="E346" s="4182"/>
      <c r="F346" s="4182"/>
      <c r="G346" s="4182"/>
      <c r="H346" s="4182"/>
      <c r="I346" s="4182"/>
      <c r="J346" s="4182"/>
      <c r="K346" s="4182"/>
      <c r="L346" s="4182"/>
      <c r="M346" s="4182"/>
      <c r="N346" s="4182"/>
      <c r="O346" s="4182"/>
      <c r="P346" s="4182"/>
      <c r="Q346" s="4183"/>
      <c r="R346" s="2501"/>
      <c r="S346" s="2501"/>
      <c r="T346" s="2501"/>
      <c r="U346" s="2501"/>
      <c r="V346" s="2501"/>
      <c r="W346" s="2501"/>
      <c r="X346" s="2501"/>
      <c r="Y346" s="2501"/>
      <c r="Z346" s="2501"/>
      <c r="AA346" s="2501"/>
      <c r="AB346" s="2501"/>
      <c r="AC346" s="2501"/>
      <c r="AD346" s="2501"/>
      <c r="AE346" s="2501"/>
      <c r="AF346" s="2502"/>
    </row>
    <row r="347" spans="2:32" s="2801" customFormat="1" ht="13.5" customHeight="1" thickBot="1" x14ac:dyDescent="0.25">
      <c r="B347" s="3737"/>
      <c r="C347" s="3738"/>
      <c r="D347" s="3738"/>
      <c r="E347" s="3738"/>
      <c r="F347" s="3738"/>
      <c r="G347" s="2501"/>
      <c r="H347" s="2501"/>
      <c r="I347" s="2501"/>
      <c r="J347" s="2501"/>
      <c r="K347" s="2501"/>
      <c r="L347" s="2501"/>
      <c r="M347" s="2501"/>
      <c r="N347" s="2501"/>
      <c r="O347" s="2501"/>
      <c r="P347" s="2501"/>
      <c r="Q347" s="2501"/>
      <c r="R347" s="2565"/>
      <c r="S347" s="2501"/>
      <c r="T347" s="2501"/>
      <c r="U347" s="2501"/>
      <c r="V347" s="2501"/>
      <c r="W347" s="2501"/>
      <c r="X347" s="2501"/>
      <c r="Y347" s="2501"/>
      <c r="Z347" s="2501"/>
      <c r="AA347" s="2501"/>
      <c r="AB347" s="2501"/>
      <c r="AC347" s="2501"/>
      <c r="AD347" s="2501"/>
      <c r="AE347" s="2501"/>
      <c r="AF347" s="2502"/>
    </row>
    <row r="348" spans="2:32" s="2801" customFormat="1" ht="13.5" customHeight="1" thickBot="1" x14ac:dyDescent="0.25">
      <c r="B348" s="4184" t="s">
        <v>5062</v>
      </c>
      <c r="C348" s="4185"/>
      <c r="D348" s="4188" t="s">
        <v>5063</v>
      </c>
      <c r="E348" s="4190" t="s">
        <v>224</v>
      </c>
      <c r="F348" s="4191"/>
      <c r="G348" s="4191"/>
      <c r="H348" s="4191"/>
      <c r="I348" s="4191"/>
      <c r="J348" s="4191"/>
      <c r="K348" s="4191"/>
      <c r="L348" s="4191"/>
      <c r="M348" s="4191"/>
      <c r="N348" s="4191"/>
      <c r="O348" s="4191"/>
      <c r="P348" s="4192"/>
      <c r="Q348" s="4193" t="s">
        <v>340</v>
      </c>
      <c r="R348" s="4194"/>
      <c r="S348" s="4195"/>
      <c r="T348" s="4195"/>
      <c r="U348" s="4195"/>
      <c r="V348" s="4195"/>
      <c r="W348" s="4195"/>
      <c r="X348" s="4195"/>
      <c r="Y348" s="4196"/>
      <c r="Z348" s="4193" t="s">
        <v>225</v>
      </c>
      <c r="AA348" s="4195"/>
      <c r="AB348" s="4196"/>
      <c r="AC348" s="4197" t="s">
        <v>4982</v>
      </c>
      <c r="AD348" s="4198"/>
      <c r="AE348" s="4199"/>
      <c r="AF348" s="2502"/>
    </row>
    <row r="349" spans="2:32" s="2801" customFormat="1" ht="13.5" thickBot="1" x14ac:dyDescent="0.25">
      <c r="B349" s="4186"/>
      <c r="C349" s="4187"/>
      <c r="D349" s="4188"/>
      <c r="E349" s="4188" t="s">
        <v>5000</v>
      </c>
      <c r="F349" s="4188" t="s">
        <v>5001</v>
      </c>
      <c r="G349" s="4200" t="s">
        <v>5003</v>
      </c>
      <c r="H349" s="4200" t="s">
        <v>5064</v>
      </c>
      <c r="I349" s="4202" t="s">
        <v>5065</v>
      </c>
      <c r="J349" s="4202" t="s">
        <v>5066</v>
      </c>
      <c r="K349" s="4202" t="s">
        <v>5006</v>
      </c>
      <c r="L349" s="4202"/>
      <c r="M349" s="4202" t="s">
        <v>5067</v>
      </c>
      <c r="N349" s="4202" t="s">
        <v>5068</v>
      </c>
      <c r="O349" s="4202" t="s">
        <v>5069</v>
      </c>
      <c r="P349" s="4202" t="s">
        <v>5070</v>
      </c>
      <c r="Q349" s="4189" t="s">
        <v>5012</v>
      </c>
      <c r="R349" s="4189" t="s">
        <v>5013</v>
      </c>
      <c r="S349" s="4189" t="s">
        <v>5014</v>
      </c>
      <c r="T349" s="4189" t="s">
        <v>5071</v>
      </c>
      <c r="U349" s="4189" t="s">
        <v>5072</v>
      </c>
      <c r="V349" s="4189" t="s">
        <v>5017</v>
      </c>
      <c r="W349" s="4189" t="s">
        <v>5019</v>
      </c>
      <c r="X349" s="4200" t="s">
        <v>5073</v>
      </c>
      <c r="Y349" s="4200" t="s">
        <v>5074</v>
      </c>
      <c r="Z349" s="4189" t="s">
        <v>5075</v>
      </c>
      <c r="AA349" s="4189" t="s">
        <v>5076</v>
      </c>
      <c r="AB349" s="4189" t="s">
        <v>5077</v>
      </c>
      <c r="AC349" s="4189" t="s">
        <v>1150</v>
      </c>
      <c r="AD349" s="4189" t="s">
        <v>4983</v>
      </c>
      <c r="AE349" s="4189" t="s">
        <v>4984</v>
      </c>
      <c r="AF349" s="2502"/>
    </row>
    <row r="350" spans="2:32" s="2801" customFormat="1" ht="13.5" thickBot="1" x14ac:dyDescent="0.25">
      <c r="B350" s="4186"/>
      <c r="C350" s="4187"/>
      <c r="D350" s="4189"/>
      <c r="E350" s="4189"/>
      <c r="F350" s="4189"/>
      <c r="G350" s="4201"/>
      <c r="H350" s="4201"/>
      <c r="I350" s="4200"/>
      <c r="J350" s="4200"/>
      <c r="K350" s="3735" t="s">
        <v>5026</v>
      </c>
      <c r="L350" s="3736" t="s">
        <v>2793</v>
      </c>
      <c r="M350" s="4200"/>
      <c r="N350" s="4200"/>
      <c r="O350" s="4200"/>
      <c r="P350" s="4200"/>
      <c r="Q350" s="4203"/>
      <c r="R350" s="4203"/>
      <c r="S350" s="4203"/>
      <c r="T350" s="4203"/>
      <c r="U350" s="4203"/>
      <c r="V350" s="4203"/>
      <c r="W350" s="4203"/>
      <c r="X350" s="4201"/>
      <c r="Y350" s="4201"/>
      <c r="Z350" s="4203"/>
      <c r="AA350" s="4203"/>
      <c r="AB350" s="4203"/>
      <c r="AC350" s="4203"/>
      <c r="AD350" s="4203"/>
      <c r="AE350" s="4203"/>
      <c r="AF350" s="2502"/>
    </row>
    <row r="351" spans="2:32" s="2801" customFormat="1" ht="13.5" customHeight="1" x14ac:dyDescent="0.2">
      <c r="B351" s="4214" t="s">
        <v>7281</v>
      </c>
      <c r="C351" s="4215"/>
      <c r="D351" s="4010" t="s">
        <v>1529</v>
      </c>
      <c r="E351" s="4010" t="s">
        <v>1529</v>
      </c>
      <c r="F351" s="4010" t="s">
        <v>1529</v>
      </c>
      <c r="G351" s="3057">
        <v>100</v>
      </c>
      <c r="H351" s="4010" t="s">
        <v>1529</v>
      </c>
      <c r="I351" s="4011">
        <v>0.18</v>
      </c>
      <c r="J351" s="4010" t="s">
        <v>1529</v>
      </c>
      <c r="K351" s="4010" t="s">
        <v>1529</v>
      </c>
      <c r="L351" s="4010" t="s">
        <v>1529</v>
      </c>
      <c r="M351" s="4010" t="s">
        <v>1529</v>
      </c>
      <c r="N351" s="4010" t="s">
        <v>1529</v>
      </c>
      <c r="O351" s="4010" t="s">
        <v>1529</v>
      </c>
      <c r="P351" s="4010" t="s">
        <v>1529</v>
      </c>
      <c r="Q351" s="4010" t="s">
        <v>1529</v>
      </c>
      <c r="R351" s="4010" t="s">
        <v>1529</v>
      </c>
      <c r="S351" s="4010" t="s">
        <v>1529</v>
      </c>
      <c r="T351" s="4010" t="s">
        <v>1529</v>
      </c>
      <c r="U351" s="4010" t="s">
        <v>1529</v>
      </c>
      <c r="V351" s="4010" t="s">
        <v>1529</v>
      </c>
      <c r="W351" s="4010" t="s">
        <v>1529</v>
      </c>
      <c r="X351" s="4010" t="s">
        <v>1529</v>
      </c>
      <c r="Y351" s="4010" t="s">
        <v>1529</v>
      </c>
      <c r="Z351" s="4010" t="s">
        <v>1529</v>
      </c>
      <c r="AA351" s="4010" t="s">
        <v>1529</v>
      </c>
      <c r="AB351" s="4010" t="s">
        <v>1529</v>
      </c>
      <c r="AC351" s="4010" t="s">
        <v>1529</v>
      </c>
      <c r="AD351" s="4010" t="s">
        <v>1529</v>
      </c>
      <c r="AE351" s="3059" t="s">
        <v>1529</v>
      </c>
      <c r="AF351" s="2502"/>
    </row>
    <row r="352" spans="2:32" s="2801" customFormat="1" ht="14.25" customHeight="1" thickBot="1" x14ac:dyDescent="0.25">
      <c r="B352" s="4218" t="s">
        <v>7282</v>
      </c>
      <c r="C352" s="4219"/>
      <c r="D352" s="4024" t="s">
        <v>1529</v>
      </c>
      <c r="E352" s="4024" t="s">
        <v>1529</v>
      </c>
      <c r="F352" s="4024" t="s">
        <v>1529</v>
      </c>
      <c r="G352" s="3061">
        <v>100</v>
      </c>
      <c r="H352" s="4024" t="s">
        <v>1529</v>
      </c>
      <c r="I352" s="3062">
        <v>0.16</v>
      </c>
      <c r="J352" s="4024" t="s">
        <v>1529</v>
      </c>
      <c r="K352" s="4024" t="s">
        <v>1529</v>
      </c>
      <c r="L352" s="4024" t="s">
        <v>1529</v>
      </c>
      <c r="M352" s="4024" t="s">
        <v>1529</v>
      </c>
      <c r="N352" s="4024" t="s">
        <v>1529</v>
      </c>
      <c r="O352" s="4024" t="s">
        <v>1529</v>
      </c>
      <c r="P352" s="4024" t="s">
        <v>1529</v>
      </c>
      <c r="Q352" s="4024" t="s">
        <v>1529</v>
      </c>
      <c r="R352" s="4024" t="s">
        <v>1529</v>
      </c>
      <c r="S352" s="4024" t="s">
        <v>1529</v>
      </c>
      <c r="T352" s="4024" t="s">
        <v>1529</v>
      </c>
      <c r="U352" s="4024" t="s">
        <v>1529</v>
      </c>
      <c r="V352" s="4024" t="s">
        <v>1529</v>
      </c>
      <c r="W352" s="4024" t="s">
        <v>1529</v>
      </c>
      <c r="X352" s="4024" t="s">
        <v>1529</v>
      </c>
      <c r="Y352" s="4024" t="s">
        <v>1529</v>
      </c>
      <c r="Z352" s="4024" t="s">
        <v>1529</v>
      </c>
      <c r="AA352" s="4024" t="s">
        <v>1529</v>
      </c>
      <c r="AB352" s="4024" t="s">
        <v>1529</v>
      </c>
      <c r="AC352" s="4024" t="s">
        <v>1529</v>
      </c>
      <c r="AD352" s="4024" t="s">
        <v>1529</v>
      </c>
      <c r="AE352" s="3063" t="s">
        <v>1529</v>
      </c>
      <c r="AF352" s="2502"/>
    </row>
    <row r="353" spans="2:32" s="2801" customFormat="1" ht="18.75" customHeight="1" x14ac:dyDescent="0.2">
      <c r="B353" s="3724"/>
      <c r="C353" s="3725"/>
      <c r="D353" s="3717"/>
      <c r="E353" s="3717"/>
      <c r="F353" s="3717"/>
      <c r="G353" s="3717"/>
      <c r="H353" s="3717"/>
      <c r="I353" s="3717"/>
      <c r="J353" s="3717"/>
      <c r="K353" s="3717"/>
      <c r="L353" s="3717"/>
      <c r="M353" s="3717"/>
      <c r="N353" s="3717"/>
      <c r="O353" s="3717"/>
      <c r="P353" s="3717"/>
      <c r="Q353" s="3717"/>
      <c r="R353" s="3717"/>
      <c r="S353" s="3717"/>
      <c r="T353" s="3717"/>
      <c r="U353" s="3717"/>
      <c r="V353" s="3717"/>
      <c r="W353" s="3717"/>
      <c r="X353" s="3717"/>
      <c r="Y353" s="3717"/>
      <c r="Z353" s="3718"/>
      <c r="AA353" s="3719"/>
      <c r="AB353" s="3719"/>
      <c r="AC353" s="3720"/>
      <c r="AD353" s="3720"/>
      <c r="AE353" s="3720"/>
      <c r="AF353" s="2502"/>
    </row>
    <row r="354" spans="2:32" s="2801" customFormat="1" x14ac:dyDescent="0.2">
      <c r="B354" s="4166" t="s">
        <v>4985</v>
      </c>
      <c r="C354" s="4167"/>
      <c r="D354" s="4168" t="s">
        <v>5079</v>
      </c>
      <c r="E354" s="4168"/>
      <c r="F354" s="4168"/>
      <c r="G354" s="4168"/>
      <c r="H354" s="4168"/>
      <c r="I354" s="2562"/>
      <c r="J354" s="2562"/>
      <c r="K354" s="2562"/>
      <c r="L354" s="2562"/>
      <c r="M354" s="2562"/>
      <c r="N354" s="2562"/>
      <c r="O354" s="2562"/>
      <c r="P354" s="2562"/>
      <c r="Q354" s="2561"/>
      <c r="R354" s="2561"/>
      <c r="S354" s="2561"/>
      <c r="T354" s="2561"/>
      <c r="U354" s="2561"/>
      <c r="V354" s="2561"/>
      <c r="W354" s="2561"/>
      <c r="X354" s="2561"/>
      <c r="Y354" s="2561"/>
      <c r="Z354" s="2561"/>
      <c r="AA354" s="2561"/>
      <c r="AB354" s="2561"/>
      <c r="AC354" s="2561"/>
      <c r="AD354" s="2561"/>
      <c r="AE354" s="2561"/>
      <c r="AF354" s="2502"/>
    </row>
    <row r="355" spans="2:32" s="2801" customFormat="1" x14ac:dyDescent="0.2">
      <c r="B355" s="4166" t="s">
        <v>4986</v>
      </c>
      <c r="C355" s="4167"/>
      <c r="D355" s="4168" t="s">
        <v>1512</v>
      </c>
      <c r="E355" s="4168"/>
      <c r="F355" s="4168"/>
      <c r="G355" s="4168"/>
      <c r="H355" s="4168"/>
      <c r="I355" s="2562"/>
      <c r="J355" s="2562"/>
      <c r="K355" s="2562"/>
      <c r="L355" s="2562"/>
      <c r="M355" s="2562"/>
      <c r="N355" s="2562"/>
      <c r="O355" s="2562"/>
      <c r="P355" s="2562"/>
      <c r="Q355" s="2561"/>
      <c r="R355" s="2561"/>
      <c r="S355" s="2561"/>
      <c r="T355" s="2561"/>
      <c r="U355" s="2561"/>
      <c r="V355" s="2561"/>
      <c r="W355" s="2561"/>
      <c r="X355" s="2561"/>
      <c r="Y355" s="2561"/>
      <c r="Z355" s="2561"/>
      <c r="AA355" s="2561"/>
      <c r="AB355" s="2561"/>
      <c r="AC355" s="2561"/>
      <c r="AD355" s="2561"/>
      <c r="AE355" s="2561"/>
      <c r="AF355" s="2502"/>
    </row>
    <row r="356" spans="2:32" s="2801" customFormat="1" ht="13.5" thickBot="1" x14ac:dyDescent="0.25">
      <c r="B356" s="3739"/>
      <c r="C356" s="3740"/>
      <c r="D356" s="3740"/>
      <c r="E356" s="3740"/>
      <c r="F356" s="3740"/>
      <c r="G356" s="2565"/>
      <c r="H356" s="2565"/>
      <c r="I356" s="2565"/>
      <c r="J356" s="2565"/>
      <c r="K356" s="2565"/>
      <c r="L356" s="2565"/>
      <c r="M356" s="2565"/>
      <c r="N356" s="2565"/>
      <c r="O356" s="2565"/>
      <c r="P356" s="2565"/>
      <c r="Q356" s="2565"/>
      <c r="R356" s="2565"/>
      <c r="S356" s="2565"/>
      <c r="T356" s="2565"/>
      <c r="U356" s="2565"/>
      <c r="V356" s="2565"/>
      <c r="W356" s="2565"/>
      <c r="X356" s="2565"/>
      <c r="Y356" s="2565"/>
      <c r="Z356" s="2565"/>
      <c r="AA356" s="2565"/>
      <c r="AB356" s="2565"/>
      <c r="AC356" s="2565"/>
      <c r="AD356" s="2565"/>
      <c r="AE356" s="2565"/>
      <c r="AF356" s="2507"/>
    </row>
    <row r="357" spans="2:32" s="2801" customFormat="1" ht="13.5" thickBot="1" x14ac:dyDescent="0.25"/>
    <row r="358" spans="2:32" s="2801" customFormat="1" ht="20.25" x14ac:dyDescent="0.2">
      <c r="B358" s="4169" t="s">
        <v>5058</v>
      </c>
      <c r="C358" s="4170"/>
      <c r="D358" s="4170"/>
      <c r="E358" s="4170"/>
      <c r="F358" s="4170"/>
      <c r="G358" s="4170"/>
      <c r="H358" s="4170"/>
      <c r="I358" s="4170"/>
      <c r="J358" s="4170"/>
      <c r="K358" s="4170"/>
      <c r="L358" s="4170"/>
      <c r="M358" s="4170"/>
      <c r="N358" s="4170"/>
      <c r="O358" s="4170"/>
      <c r="P358" s="4170"/>
      <c r="Q358" s="4170"/>
      <c r="R358" s="4170"/>
      <c r="S358" s="4170"/>
      <c r="T358" s="4170"/>
      <c r="U358" s="4170"/>
      <c r="V358" s="4170"/>
      <c r="W358" s="4170"/>
      <c r="X358" s="4170"/>
      <c r="Y358" s="4170"/>
      <c r="Z358" s="4170"/>
      <c r="AA358" s="4170"/>
      <c r="AB358" s="4170"/>
      <c r="AC358" s="4170"/>
      <c r="AD358" s="4170"/>
      <c r="AE358" s="4170"/>
      <c r="AF358" s="4171"/>
    </row>
    <row r="359" spans="2:32" s="2801" customFormat="1" x14ac:dyDescent="0.2">
      <c r="B359" s="3737"/>
      <c r="C359" s="3738"/>
      <c r="D359" s="3738"/>
      <c r="E359" s="3738"/>
      <c r="F359" s="3738"/>
      <c r="G359" s="2501"/>
      <c r="H359" s="2501"/>
      <c r="I359" s="2501"/>
      <c r="J359" s="2501"/>
      <c r="K359" s="2501"/>
      <c r="L359" s="2501"/>
      <c r="M359" s="2501"/>
      <c r="N359" s="2501"/>
      <c r="O359" s="2501"/>
      <c r="P359" s="2501"/>
      <c r="Q359" s="2501"/>
      <c r="R359" s="2501"/>
      <c r="S359" s="2501"/>
      <c r="T359" s="2501"/>
      <c r="U359" s="2501"/>
      <c r="V359" s="2501"/>
      <c r="W359" s="2501"/>
      <c r="X359" s="2501"/>
      <c r="Y359" s="2501"/>
      <c r="Z359" s="2501"/>
      <c r="AA359" s="2501"/>
      <c r="AB359" s="2501"/>
      <c r="AC359" s="2501"/>
      <c r="AD359" s="2501"/>
      <c r="AE359" s="2501"/>
      <c r="AF359" s="2502"/>
    </row>
    <row r="360" spans="2:32" s="2801" customFormat="1" ht="12.75" customHeight="1" x14ac:dyDescent="0.2">
      <c r="B360" s="2563" t="s">
        <v>5078</v>
      </c>
      <c r="C360" s="3738"/>
      <c r="D360" s="4172" t="s">
        <v>7279</v>
      </c>
      <c r="E360" s="4172"/>
      <c r="F360" s="4172"/>
      <c r="G360" s="2501"/>
      <c r="H360" s="2501"/>
      <c r="I360" s="2501"/>
      <c r="J360" s="2501"/>
      <c r="K360" s="2501"/>
      <c r="L360" s="2501"/>
      <c r="M360" s="2501"/>
      <c r="N360" s="2501"/>
      <c r="O360" s="2501"/>
      <c r="P360" s="2501"/>
      <c r="Q360" s="2501"/>
      <c r="R360" s="2501"/>
      <c r="S360" s="2501"/>
      <c r="T360" s="2501"/>
      <c r="U360" s="2501"/>
      <c r="V360" s="2501"/>
      <c r="W360" s="2501"/>
      <c r="X360" s="2501"/>
      <c r="Y360" s="2501"/>
      <c r="Z360" s="2501"/>
      <c r="AA360" s="2501"/>
      <c r="AB360" s="2501"/>
      <c r="AC360" s="2501"/>
      <c r="AD360" s="2501"/>
      <c r="AE360" s="2501"/>
      <c r="AF360" s="2502"/>
    </row>
    <row r="361" spans="2:32" s="2801" customFormat="1" ht="12.75" customHeight="1" x14ac:dyDescent="0.2">
      <c r="B361" s="4173" t="s">
        <v>5061</v>
      </c>
      <c r="C361" s="4174"/>
      <c r="D361" s="4204">
        <v>41888</v>
      </c>
      <c r="E361" s="4204"/>
      <c r="F361" s="4204"/>
      <c r="G361" s="3152"/>
      <c r="H361" s="2501"/>
      <c r="I361" s="2501"/>
      <c r="J361" s="2501"/>
      <c r="K361" s="2501"/>
      <c r="L361" s="2501"/>
      <c r="M361" s="2501"/>
      <c r="N361" s="2501"/>
      <c r="O361" s="2501"/>
      <c r="P361" s="2501"/>
      <c r="Q361" s="2501"/>
      <c r="R361" s="2501"/>
      <c r="S361" s="2501"/>
      <c r="T361" s="2501"/>
      <c r="U361" s="2501"/>
      <c r="V361" s="2501"/>
      <c r="W361" s="2501"/>
      <c r="X361" s="2501"/>
      <c r="Y361" s="2501"/>
      <c r="Z361" s="2501"/>
      <c r="AA361" s="2501"/>
      <c r="AB361" s="2501"/>
      <c r="AC361" s="2501"/>
      <c r="AD361" s="2501"/>
      <c r="AE361" s="2501"/>
      <c r="AF361" s="2502"/>
    </row>
    <row r="362" spans="2:32" s="2801" customFormat="1" x14ac:dyDescent="0.2">
      <c r="B362" s="4176" t="s">
        <v>5059</v>
      </c>
      <c r="C362" s="4177"/>
      <c r="D362" s="4204">
        <v>41889</v>
      </c>
      <c r="E362" s="4204"/>
      <c r="F362" s="4204"/>
      <c r="G362" s="3152"/>
      <c r="H362" s="2501"/>
      <c r="I362" s="2501"/>
      <c r="J362" s="2501"/>
      <c r="K362" s="2501"/>
      <c r="L362" s="2501"/>
      <c r="M362" s="2501"/>
      <c r="N362" s="2501"/>
      <c r="O362" s="2501"/>
      <c r="P362" s="2501"/>
      <c r="Q362" s="2501"/>
      <c r="R362" s="2501"/>
      <c r="S362" s="2501"/>
      <c r="T362" s="2501"/>
      <c r="U362" s="2501"/>
      <c r="V362" s="2501"/>
      <c r="W362" s="2501"/>
      <c r="X362" s="2501"/>
      <c r="Y362" s="2501"/>
      <c r="Z362" s="2501"/>
      <c r="AA362" s="2501"/>
      <c r="AB362" s="2501"/>
      <c r="AC362" s="2501"/>
      <c r="AD362" s="2501"/>
      <c r="AE362" s="2501"/>
      <c r="AF362" s="2502"/>
    </row>
    <row r="363" spans="2:32" s="2801" customFormat="1" ht="13.5" customHeight="1" thickBot="1" x14ac:dyDescent="0.25">
      <c r="B363" s="3737"/>
      <c r="C363" s="3738"/>
      <c r="D363" s="3738"/>
      <c r="E363" s="3738"/>
      <c r="F363" s="3738"/>
      <c r="G363" s="2501"/>
      <c r="H363" s="2501"/>
      <c r="I363" s="2501"/>
      <c r="J363" s="2501"/>
      <c r="K363" s="2501"/>
      <c r="L363" s="2501"/>
      <c r="M363" s="2501"/>
      <c r="N363" s="2501"/>
      <c r="O363" s="2501"/>
      <c r="P363" s="2501"/>
      <c r="Q363" s="2501"/>
      <c r="R363" s="2501"/>
      <c r="S363" s="2501"/>
      <c r="T363" s="2501"/>
      <c r="U363" s="2501"/>
      <c r="V363" s="2501"/>
      <c r="W363" s="2501"/>
      <c r="X363" s="2501"/>
      <c r="Y363" s="2501"/>
      <c r="Z363" s="2501"/>
      <c r="AA363" s="2501"/>
      <c r="AB363" s="2501"/>
      <c r="AC363" s="2501"/>
      <c r="AD363" s="2501"/>
      <c r="AE363" s="2501"/>
      <c r="AF363" s="2502"/>
    </row>
    <row r="364" spans="2:32" s="2801" customFormat="1" ht="53.25" customHeight="1" thickBot="1" x14ac:dyDescent="0.25">
      <c r="B364" s="4179" t="s">
        <v>5060</v>
      </c>
      <c r="C364" s="4180"/>
      <c r="D364" s="4181" t="s">
        <v>7329</v>
      </c>
      <c r="E364" s="4182"/>
      <c r="F364" s="4182"/>
      <c r="G364" s="4182"/>
      <c r="H364" s="4182"/>
      <c r="I364" s="4182"/>
      <c r="J364" s="4182"/>
      <c r="K364" s="4182"/>
      <c r="L364" s="4182"/>
      <c r="M364" s="4182"/>
      <c r="N364" s="4182"/>
      <c r="O364" s="4182"/>
      <c r="P364" s="4182"/>
      <c r="Q364" s="4183"/>
      <c r="R364" s="2501"/>
      <c r="S364" s="2501"/>
      <c r="T364" s="2501"/>
      <c r="U364" s="2501"/>
      <c r="V364" s="2501"/>
      <c r="W364" s="2501"/>
      <c r="X364" s="2501"/>
      <c r="Y364" s="2501"/>
      <c r="Z364" s="2501"/>
      <c r="AA364" s="2501"/>
      <c r="AB364" s="2501"/>
      <c r="AC364" s="2501"/>
      <c r="AD364" s="2501"/>
      <c r="AE364" s="2501"/>
      <c r="AF364" s="2502"/>
    </row>
    <row r="365" spans="2:32" s="2801" customFormat="1" ht="13.5" customHeight="1" thickBot="1" x14ac:dyDescent="0.25">
      <c r="B365" s="3737"/>
      <c r="C365" s="3738"/>
      <c r="D365" s="3738"/>
      <c r="E365" s="3738"/>
      <c r="F365" s="3738"/>
      <c r="G365" s="2501"/>
      <c r="H365" s="2501"/>
      <c r="I365" s="2501"/>
      <c r="J365" s="2501"/>
      <c r="K365" s="2501"/>
      <c r="L365" s="2501"/>
      <c r="M365" s="2501"/>
      <c r="N365" s="2501"/>
      <c r="O365" s="2501"/>
      <c r="P365" s="2501"/>
      <c r="Q365" s="2501"/>
      <c r="R365" s="2565"/>
      <c r="S365" s="2501"/>
      <c r="T365" s="2501"/>
      <c r="U365" s="2501"/>
      <c r="V365" s="2501"/>
      <c r="W365" s="2501"/>
      <c r="X365" s="2501"/>
      <c r="Y365" s="2501"/>
      <c r="Z365" s="2501"/>
      <c r="AA365" s="2501"/>
      <c r="AB365" s="2501"/>
      <c r="AC365" s="2501"/>
      <c r="AD365" s="2501"/>
      <c r="AE365" s="2501"/>
      <c r="AF365" s="2502"/>
    </row>
    <row r="366" spans="2:32" s="2801" customFormat="1" ht="13.5" customHeight="1" thickBot="1" x14ac:dyDescent="0.25">
      <c r="B366" s="4184" t="s">
        <v>5062</v>
      </c>
      <c r="C366" s="4185"/>
      <c r="D366" s="4188" t="s">
        <v>5063</v>
      </c>
      <c r="E366" s="4190" t="s">
        <v>224</v>
      </c>
      <c r="F366" s="4191"/>
      <c r="G366" s="4191"/>
      <c r="H366" s="4191"/>
      <c r="I366" s="4191"/>
      <c r="J366" s="4191"/>
      <c r="K366" s="4191"/>
      <c r="L366" s="4191"/>
      <c r="M366" s="4191"/>
      <c r="N366" s="4191"/>
      <c r="O366" s="4191"/>
      <c r="P366" s="4192"/>
      <c r="Q366" s="4193" t="s">
        <v>340</v>
      </c>
      <c r="R366" s="4194"/>
      <c r="S366" s="4195"/>
      <c r="T366" s="4195"/>
      <c r="U366" s="4195"/>
      <c r="V366" s="4195"/>
      <c r="W366" s="4195"/>
      <c r="X366" s="4195"/>
      <c r="Y366" s="4196"/>
      <c r="Z366" s="4193" t="s">
        <v>225</v>
      </c>
      <c r="AA366" s="4195"/>
      <c r="AB366" s="4196"/>
      <c r="AC366" s="4197" t="s">
        <v>4982</v>
      </c>
      <c r="AD366" s="4198"/>
      <c r="AE366" s="4199"/>
      <c r="AF366" s="2502"/>
    </row>
    <row r="367" spans="2:32" s="2801" customFormat="1" ht="13.5" thickBot="1" x14ac:dyDescent="0.25">
      <c r="B367" s="4186"/>
      <c r="C367" s="4187"/>
      <c r="D367" s="4188"/>
      <c r="E367" s="4188" t="s">
        <v>5000</v>
      </c>
      <c r="F367" s="4188" t="s">
        <v>5001</v>
      </c>
      <c r="G367" s="4200" t="s">
        <v>5003</v>
      </c>
      <c r="H367" s="4200" t="s">
        <v>5064</v>
      </c>
      <c r="I367" s="4202" t="s">
        <v>5065</v>
      </c>
      <c r="J367" s="4202" t="s">
        <v>5066</v>
      </c>
      <c r="K367" s="4202" t="s">
        <v>5006</v>
      </c>
      <c r="L367" s="4202"/>
      <c r="M367" s="4202" t="s">
        <v>5067</v>
      </c>
      <c r="N367" s="4202" t="s">
        <v>5068</v>
      </c>
      <c r="O367" s="4202" t="s">
        <v>5069</v>
      </c>
      <c r="P367" s="4202" t="s">
        <v>5070</v>
      </c>
      <c r="Q367" s="4189" t="s">
        <v>5012</v>
      </c>
      <c r="R367" s="4189" t="s">
        <v>5013</v>
      </c>
      <c r="S367" s="4189" t="s">
        <v>5014</v>
      </c>
      <c r="T367" s="4189" t="s">
        <v>5071</v>
      </c>
      <c r="U367" s="4189" t="s">
        <v>5072</v>
      </c>
      <c r="V367" s="4189" t="s">
        <v>5017</v>
      </c>
      <c r="W367" s="4189" t="s">
        <v>5019</v>
      </c>
      <c r="X367" s="4200" t="s">
        <v>5073</v>
      </c>
      <c r="Y367" s="4200" t="s">
        <v>5074</v>
      </c>
      <c r="Z367" s="4189" t="s">
        <v>5075</v>
      </c>
      <c r="AA367" s="4189" t="s">
        <v>5076</v>
      </c>
      <c r="AB367" s="4189" t="s">
        <v>5077</v>
      </c>
      <c r="AC367" s="4189" t="s">
        <v>1150</v>
      </c>
      <c r="AD367" s="4189" t="s">
        <v>4983</v>
      </c>
      <c r="AE367" s="4189" t="s">
        <v>4984</v>
      </c>
      <c r="AF367" s="2502"/>
    </row>
    <row r="368" spans="2:32" s="2801" customFormat="1" ht="13.5" thickBot="1" x14ac:dyDescent="0.25">
      <c r="B368" s="4186"/>
      <c r="C368" s="4187"/>
      <c r="D368" s="4189"/>
      <c r="E368" s="4189"/>
      <c r="F368" s="4189"/>
      <c r="G368" s="4201"/>
      <c r="H368" s="4201"/>
      <c r="I368" s="4200"/>
      <c r="J368" s="4200"/>
      <c r="K368" s="3735" t="s">
        <v>5026</v>
      </c>
      <c r="L368" s="3736" t="s">
        <v>2793</v>
      </c>
      <c r="M368" s="4200"/>
      <c r="N368" s="4200"/>
      <c r="O368" s="4200"/>
      <c r="P368" s="4200"/>
      <c r="Q368" s="4203"/>
      <c r="R368" s="4203"/>
      <c r="S368" s="4203"/>
      <c r="T368" s="4203"/>
      <c r="U368" s="4203"/>
      <c r="V368" s="4203"/>
      <c r="W368" s="4203"/>
      <c r="X368" s="4201"/>
      <c r="Y368" s="4201"/>
      <c r="Z368" s="4203"/>
      <c r="AA368" s="4203"/>
      <c r="AB368" s="4203"/>
      <c r="AC368" s="4203"/>
      <c r="AD368" s="4203"/>
      <c r="AE368" s="4203"/>
      <c r="AF368" s="2502"/>
    </row>
    <row r="369" spans="2:32" s="2801" customFormat="1" ht="17.25" customHeight="1" x14ac:dyDescent="0.2">
      <c r="B369" s="4214" t="s">
        <v>7281</v>
      </c>
      <c r="C369" s="4215"/>
      <c r="D369" s="4010" t="s">
        <v>1529</v>
      </c>
      <c r="E369" s="4010" t="s">
        <v>1529</v>
      </c>
      <c r="F369" s="4010" t="s">
        <v>1529</v>
      </c>
      <c r="G369" s="3057">
        <v>100</v>
      </c>
      <c r="H369" s="4010" t="s">
        <v>1529</v>
      </c>
      <c r="I369" s="4011">
        <v>0.18</v>
      </c>
      <c r="J369" s="4010" t="s">
        <v>1529</v>
      </c>
      <c r="K369" s="4010" t="s">
        <v>1529</v>
      </c>
      <c r="L369" s="4010" t="s">
        <v>1529</v>
      </c>
      <c r="M369" s="4010" t="s">
        <v>1529</v>
      </c>
      <c r="N369" s="4010" t="s">
        <v>1529</v>
      </c>
      <c r="O369" s="4010" t="s">
        <v>1529</v>
      </c>
      <c r="P369" s="4010" t="s">
        <v>1529</v>
      </c>
      <c r="Q369" s="4010" t="s">
        <v>1529</v>
      </c>
      <c r="R369" s="4010" t="s">
        <v>1529</v>
      </c>
      <c r="S369" s="4010" t="s">
        <v>1529</v>
      </c>
      <c r="T369" s="4010" t="s">
        <v>1529</v>
      </c>
      <c r="U369" s="4010" t="s">
        <v>1529</v>
      </c>
      <c r="V369" s="4010" t="s">
        <v>1529</v>
      </c>
      <c r="W369" s="4010" t="s">
        <v>1529</v>
      </c>
      <c r="X369" s="4010" t="s">
        <v>1529</v>
      </c>
      <c r="Y369" s="4010" t="s">
        <v>1529</v>
      </c>
      <c r="Z369" s="4010" t="s">
        <v>1529</v>
      </c>
      <c r="AA369" s="4010" t="s">
        <v>1529</v>
      </c>
      <c r="AB369" s="4010" t="s">
        <v>1529</v>
      </c>
      <c r="AC369" s="4010" t="s">
        <v>1529</v>
      </c>
      <c r="AD369" s="4010" t="s">
        <v>1529</v>
      </c>
      <c r="AE369" s="3059" t="s">
        <v>1529</v>
      </c>
      <c r="AF369" s="2502"/>
    </row>
    <row r="370" spans="2:32" s="2801" customFormat="1" ht="17.25" customHeight="1" thickBot="1" x14ac:dyDescent="0.25">
      <c r="B370" s="4218" t="s">
        <v>7282</v>
      </c>
      <c r="C370" s="4219"/>
      <c r="D370" s="4024" t="s">
        <v>1529</v>
      </c>
      <c r="E370" s="4024" t="s">
        <v>1529</v>
      </c>
      <c r="F370" s="4024" t="s">
        <v>1529</v>
      </c>
      <c r="G370" s="3061">
        <v>100</v>
      </c>
      <c r="H370" s="4024" t="s">
        <v>1529</v>
      </c>
      <c r="I370" s="3062">
        <v>0.16</v>
      </c>
      <c r="J370" s="4024" t="s">
        <v>1529</v>
      </c>
      <c r="K370" s="4024" t="s">
        <v>1529</v>
      </c>
      <c r="L370" s="4024" t="s">
        <v>1529</v>
      </c>
      <c r="M370" s="4024" t="s">
        <v>1529</v>
      </c>
      <c r="N370" s="4024" t="s">
        <v>1529</v>
      </c>
      <c r="O370" s="4024" t="s">
        <v>1529</v>
      </c>
      <c r="P370" s="4024" t="s">
        <v>1529</v>
      </c>
      <c r="Q370" s="4024" t="s">
        <v>1529</v>
      </c>
      <c r="R370" s="4024" t="s">
        <v>1529</v>
      </c>
      <c r="S370" s="4024" t="s">
        <v>1529</v>
      </c>
      <c r="T370" s="4024" t="s">
        <v>1529</v>
      </c>
      <c r="U370" s="4024" t="s">
        <v>1529</v>
      </c>
      <c r="V370" s="4024" t="s">
        <v>1529</v>
      </c>
      <c r="W370" s="4024" t="s">
        <v>1529</v>
      </c>
      <c r="X370" s="4024" t="s">
        <v>1529</v>
      </c>
      <c r="Y370" s="4024" t="s">
        <v>1529</v>
      </c>
      <c r="Z370" s="4024" t="s">
        <v>1529</v>
      </c>
      <c r="AA370" s="4024" t="s">
        <v>1529</v>
      </c>
      <c r="AB370" s="4024" t="s">
        <v>1529</v>
      </c>
      <c r="AC370" s="4024" t="s">
        <v>1529</v>
      </c>
      <c r="AD370" s="4024" t="s">
        <v>1529</v>
      </c>
      <c r="AE370" s="3063" t="s">
        <v>1529</v>
      </c>
      <c r="AF370" s="2502"/>
    </row>
    <row r="371" spans="2:32" s="2801" customFormat="1" x14ac:dyDescent="0.2">
      <c r="B371" s="2564"/>
      <c r="C371" s="2496"/>
      <c r="D371" s="2496"/>
      <c r="E371" s="2496"/>
      <c r="F371" s="2496"/>
      <c r="G371" s="2497"/>
      <c r="H371" s="2497"/>
      <c r="I371" s="2497"/>
      <c r="J371" s="2497"/>
      <c r="K371" s="2496"/>
      <c r="L371" s="2497"/>
      <c r="M371" s="2497"/>
      <c r="N371" s="2497"/>
      <c r="O371" s="2497"/>
      <c r="P371" s="2497"/>
      <c r="Q371" s="2561"/>
      <c r="R371" s="2561"/>
      <c r="S371" s="2561"/>
      <c r="T371" s="2561"/>
      <c r="U371" s="2561"/>
      <c r="V371" s="2561"/>
      <c r="W371" s="2561"/>
      <c r="X371" s="2561"/>
      <c r="Y371" s="2561"/>
      <c r="Z371" s="2561"/>
      <c r="AA371" s="2561"/>
      <c r="AB371" s="2561"/>
      <c r="AC371" s="2561"/>
      <c r="AD371" s="2561"/>
      <c r="AE371" s="2561"/>
      <c r="AF371" s="2502"/>
    </row>
    <row r="372" spans="2:32" s="2801" customFormat="1" x14ac:dyDescent="0.2">
      <c r="B372" s="4166" t="s">
        <v>4985</v>
      </c>
      <c r="C372" s="4167"/>
      <c r="D372" s="4168" t="s">
        <v>5079</v>
      </c>
      <c r="E372" s="4168"/>
      <c r="F372" s="4168"/>
      <c r="G372" s="4168"/>
      <c r="H372" s="4168"/>
      <c r="I372" s="2562"/>
      <c r="J372" s="2562"/>
      <c r="K372" s="2562"/>
      <c r="L372" s="2562"/>
      <c r="M372" s="2562"/>
      <c r="N372" s="2562"/>
      <c r="O372" s="2562"/>
      <c r="P372" s="2562"/>
      <c r="Q372" s="2561"/>
      <c r="R372" s="2561"/>
      <c r="S372" s="2561"/>
      <c r="T372" s="2561"/>
      <c r="U372" s="2561"/>
      <c r="V372" s="2561"/>
      <c r="W372" s="2561"/>
      <c r="X372" s="2561"/>
      <c r="Y372" s="2561"/>
      <c r="Z372" s="2561"/>
      <c r="AA372" s="2561"/>
      <c r="AB372" s="2561"/>
      <c r="AC372" s="2561"/>
      <c r="AD372" s="2561"/>
      <c r="AE372" s="2561"/>
      <c r="AF372" s="2502"/>
    </row>
    <row r="373" spans="2:32" s="2801" customFormat="1" x14ac:dyDescent="0.2">
      <c r="B373" s="4166" t="s">
        <v>4986</v>
      </c>
      <c r="C373" s="4167"/>
      <c r="D373" s="4168" t="s">
        <v>1512</v>
      </c>
      <c r="E373" s="4168"/>
      <c r="F373" s="4168"/>
      <c r="G373" s="4168"/>
      <c r="H373" s="4168"/>
      <c r="I373" s="2562"/>
      <c r="J373" s="2562"/>
      <c r="K373" s="2562"/>
      <c r="L373" s="2562"/>
      <c r="M373" s="2562"/>
      <c r="N373" s="2562"/>
      <c r="O373" s="2562"/>
      <c r="P373" s="2562"/>
      <c r="Q373" s="2561"/>
      <c r="R373" s="2561"/>
      <c r="S373" s="2561"/>
      <c r="T373" s="2561"/>
      <c r="U373" s="2561"/>
      <c r="V373" s="2561"/>
      <c r="W373" s="2561"/>
      <c r="X373" s="2561"/>
      <c r="Y373" s="2561"/>
      <c r="Z373" s="2561"/>
      <c r="AA373" s="2561"/>
      <c r="AB373" s="2561"/>
      <c r="AC373" s="2561"/>
      <c r="AD373" s="2561"/>
      <c r="AE373" s="2561"/>
      <c r="AF373" s="2502"/>
    </row>
    <row r="374" spans="2:32" s="2801" customFormat="1" ht="13.5" thickBot="1" x14ac:dyDescent="0.25">
      <c r="B374" s="3739"/>
      <c r="C374" s="3740"/>
      <c r="D374" s="3740"/>
      <c r="E374" s="3740"/>
      <c r="F374" s="3740"/>
      <c r="G374" s="2565"/>
      <c r="H374" s="2565"/>
      <c r="I374" s="2565"/>
      <c r="J374" s="2565"/>
      <c r="K374" s="2565"/>
      <c r="L374" s="2565"/>
      <c r="M374" s="2565"/>
      <c r="N374" s="2565"/>
      <c r="O374" s="2565"/>
      <c r="P374" s="2565"/>
      <c r="Q374" s="2565"/>
      <c r="R374" s="2565"/>
      <c r="S374" s="2565"/>
      <c r="T374" s="2565"/>
      <c r="U374" s="2565"/>
      <c r="V374" s="2565"/>
      <c r="W374" s="2565"/>
      <c r="X374" s="2565"/>
      <c r="Y374" s="2565"/>
      <c r="Z374" s="2565"/>
      <c r="AA374" s="2565"/>
      <c r="AB374" s="2565"/>
      <c r="AC374" s="2565"/>
      <c r="AD374" s="2565"/>
      <c r="AE374" s="2565"/>
      <c r="AF374" s="2507"/>
    </row>
    <row r="375" spans="2:32" s="2801" customFormat="1" ht="13.5" thickBot="1" x14ac:dyDescent="0.25"/>
    <row r="376" spans="2:32" s="2801" customFormat="1" ht="20.25" x14ac:dyDescent="0.2">
      <c r="B376" s="4169" t="s">
        <v>5058</v>
      </c>
      <c r="C376" s="4170"/>
      <c r="D376" s="4170"/>
      <c r="E376" s="4170"/>
      <c r="F376" s="4170"/>
      <c r="G376" s="4170"/>
      <c r="H376" s="4170"/>
      <c r="I376" s="4170"/>
      <c r="J376" s="4170"/>
      <c r="K376" s="4170"/>
      <c r="L376" s="4170"/>
      <c r="M376" s="4170"/>
      <c r="N376" s="4170"/>
      <c r="O376" s="4170"/>
      <c r="P376" s="4170"/>
      <c r="Q376" s="4170"/>
      <c r="R376" s="4170"/>
      <c r="S376" s="4170"/>
      <c r="T376" s="4170"/>
      <c r="U376" s="4170"/>
      <c r="V376" s="4170"/>
      <c r="W376" s="4170"/>
      <c r="X376" s="4170"/>
      <c r="Y376" s="4170"/>
      <c r="Z376" s="4170"/>
      <c r="AA376" s="4170"/>
      <c r="AB376" s="4170"/>
      <c r="AC376" s="4170"/>
      <c r="AD376" s="4170"/>
      <c r="AE376" s="4170"/>
      <c r="AF376" s="4171"/>
    </row>
    <row r="377" spans="2:32" s="2801" customFormat="1" ht="12.75" customHeight="1" x14ac:dyDescent="0.2">
      <c r="B377" s="3737"/>
      <c r="C377" s="3738"/>
      <c r="D377" s="3738"/>
      <c r="E377" s="3738"/>
      <c r="F377" s="3738"/>
      <c r="G377" s="2501"/>
      <c r="H377" s="2501"/>
      <c r="I377" s="2501"/>
      <c r="J377" s="2501"/>
      <c r="K377" s="2501"/>
      <c r="L377" s="2501"/>
      <c r="M377" s="2501"/>
      <c r="N377" s="2501"/>
      <c r="O377" s="2501"/>
      <c r="P377" s="2501"/>
      <c r="Q377" s="2501"/>
      <c r="R377" s="2501"/>
      <c r="S377" s="2501"/>
      <c r="T377" s="2501"/>
      <c r="U377" s="2501"/>
      <c r="V377" s="2501"/>
      <c r="W377" s="2501"/>
      <c r="X377" s="2501"/>
      <c r="Y377" s="2501"/>
      <c r="Z377" s="2501"/>
      <c r="AA377" s="2501"/>
      <c r="AB377" s="2501"/>
      <c r="AC377" s="2501"/>
      <c r="AD377" s="2501"/>
      <c r="AE377" s="2501"/>
      <c r="AF377" s="2502"/>
    </row>
    <row r="378" spans="2:32" s="2801" customFormat="1" ht="12.75" customHeight="1" x14ac:dyDescent="0.2">
      <c r="B378" s="2563" t="s">
        <v>5078</v>
      </c>
      <c r="C378" s="3738"/>
      <c r="D378" s="4172" t="s">
        <v>7197</v>
      </c>
      <c r="E378" s="4172"/>
      <c r="F378" s="4172"/>
      <c r="G378" s="2501"/>
      <c r="H378" s="2501"/>
      <c r="I378" s="2501"/>
      <c r="J378" s="2501"/>
      <c r="K378" s="2501"/>
      <c r="L378" s="2501"/>
      <c r="M378" s="2501"/>
      <c r="N378" s="2501"/>
      <c r="O378" s="2501"/>
      <c r="P378" s="2501"/>
      <c r="Q378" s="2501"/>
      <c r="R378" s="2501"/>
      <c r="S378" s="2501"/>
      <c r="T378" s="2501"/>
      <c r="U378" s="2501"/>
      <c r="V378" s="2501"/>
      <c r="W378" s="2501"/>
      <c r="X378" s="2501"/>
      <c r="Y378" s="2501"/>
      <c r="Z378" s="2501"/>
      <c r="AA378" s="2501"/>
      <c r="AB378" s="2501"/>
      <c r="AC378" s="2501"/>
      <c r="AD378" s="2501"/>
      <c r="AE378" s="2501"/>
      <c r="AF378" s="2502"/>
    </row>
    <row r="379" spans="2:32" s="2801" customFormat="1" x14ac:dyDescent="0.2">
      <c r="B379" s="4173" t="s">
        <v>5061</v>
      </c>
      <c r="C379" s="4174"/>
      <c r="D379" s="4204">
        <v>41894</v>
      </c>
      <c r="E379" s="4204"/>
      <c r="F379" s="4204"/>
      <c r="G379" s="2501"/>
      <c r="H379" s="2501"/>
      <c r="I379" s="2501"/>
      <c r="J379" s="2501"/>
      <c r="K379" s="2501"/>
      <c r="L379" s="2501"/>
      <c r="M379" s="2501"/>
      <c r="N379" s="2501"/>
      <c r="O379" s="2501"/>
      <c r="P379" s="2501"/>
      <c r="Q379" s="2501"/>
      <c r="R379" s="2501"/>
      <c r="S379" s="2501"/>
      <c r="T379" s="2501"/>
      <c r="U379" s="2501"/>
      <c r="V379" s="2501"/>
      <c r="W379" s="2501"/>
      <c r="X379" s="2501"/>
      <c r="Y379" s="2501"/>
      <c r="Z379" s="2501"/>
      <c r="AA379" s="2501"/>
      <c r="AB379" s="2501"/>
      <c r="AC379" s="2501"/>
      <c r="AD379" s="2501"/>
      <c r="AE379" s="2501"/>
      <c r="AF379" s="2502"/>
    </row>
    <row r="380" spans="2:32" s="2801" customFormat="1" ht="13.5" customHeight="1" x14ac:dyDescent="0.2">
      <c r="B380" s="4176" t="s">
        <v>5059</v>
      </c>
      <c r="C380" s="4177"/>
      <c r="D380" s="4204">
        <v>41895</v>
      </c>
      <c r="E380" s="4204"/>
      <c r="F380" s="4204"/>
      <c r="G380" s="2501"/>
      <c r="H380" s="2501"/>
      <c r="I380" s="2501"/>
      <c r="J380" s="2501"/>
      <c r="K380" s="2501"/>
      <c r="L380" s="2501"/>
      <c r="M380" s="2501"/>
      <c r="N380" s="2501"/>
      <c r="O380" s="2501"/>
      <c r="P380" s="2501"/>
      <c r="Q380" s="2501"/>
      <c r="R380" s="2501"/>
      <c r="S380" s="2501"/>
      <c r="T380" s="2501"/>
      <c r="U380" s="2501"/>
      <c r="V380" s="2501"/>
      <c r="W380" s="2501"/>
      <c r="X380" s="2501"/>
      <c r="Y380" s="2501"/>
      <c r="Z380" s="2501"/>
      <c r="AA380" s="2501"/>
      <c r="AB380" s="2501"/>
      <c r="AC380" s="2501"/>
      <c r="AD380" s="2501"/>
      <c r="AE380" s="2501"/>
      <c r="AF380" s="2502"/>
    </row>
    <row r="381" spans="2:32" s="2801" customFormat="1" ht="13.5" thickBot="1" x14ac:dyDescent="0.25">
      <c r="B381" s="3737"/>
      <c r="C381" s="3738"/>
      <c r="D381" s="3738"/>
      <c r="E381" s="3738"/>
      <c r="F381" s="3738"/>
      <c r="G381" s="2501"/>
      <c r="H381" s="2501"/>
      <c r="I381" s="2501"/>
      <c r="J381" s="2501"/>
      <c r="K381" s="2501"/>
      <c r="L381" s="2501"/>
      <c r="M381" s="2501"/>
      <c r="N381" s="2501"/>
      <c r="O381" s="2501"/>
      <c r="P381" s="2501"/>
      <c r="Q381" s="2501"/>
      <c r="R381" s="2501"/>
      <c r="S381" s="2501"/>
      <c r="T381" s="2501"/>
      <c r="U381" s="2501"/>
      <c r="V381" s="2501"/>
      <c r="W381" s="2501"/>
      <c r="X381" s="2501"/>
      <c r="Y381" s="2501"/>
      <c r="Z381" s="2501"/>
      <c r="AA381" s="2501"/>
      <c r="AB381" s="2501"/>
      <c r="AC381" s="2501"/>
      <c r="AD381" s="2501"/>
      <c r="AE381" s="2501"/>
      <c r="AF381" s="2502"/>
    </row>
    <row r="382" spans="2:32" s="2801" customFormat="1" ht="42" customHeight="1" thickBot="1" x14ac:dyDescent="0.25">
      <c r="B382" s="4179" t="s">
        <v>5060</v>
      </c>
      <c r="C382" s="4180"/>
      <c r="D382" s="4181" t="s">
        <v>7328</v>
      </c>
      <c r="E382" s="4182"/>
      <c r="F382" s="4182"/>
      <c r="G382" s="4182"/>
      <c r="H382" s="4182"/>
      <c r="I382" s="4182"/>
      <c r="J382" s="4182"/>
      <c r="K382" s="4182"/>
      <c r="L382" s="4182"/>
      <c r="M382" s="4182"/>
      <c r="N382" s="4182"/>
      <c r="O382" s="4182"/>
      <c r="P382" s="4182"/>
      <c r="Q382" s="4183"/>
      <c r="R382" s="2501"/>
      <c r="S382" s="2501"/>
      <c r="T382" s="2501"/>
      <c r="U382" s="2501"/>
      <c r="V382" s="2501"/>
      <c r="W382" s="2501"/>
      <c r="X382" s="2501"/>
      <c r="Y382" s="2501"/>
      <c r="Z382" s="2501"/>
      <c r="AA382" s="2501"/>
      <c r="AB382" s="2501"/>
      <c r="AC382" s="2501"/>
      <c r="AD382" s="2501"/>
      <c r="AE382" s="2501"/>
      <c r="AF382" s="2502"/>
    </row>
    <row r="383" spans="2:32" s="2801" customFormat="1" ht="13.5" customHeight="1" thickBot="1" x14ac:dyDescent="0.25">
      <c r="B383" s="3737"/>
      <c r="C383" s="3738"/>
      <c r="D383" s="3738"/>
      <c r="E383" s="3738"/>
      <c r="F383" s="3738"/>
      <c r="G383" s="2501"/>
      <c r="H383" s="2501"/>
      <c r="I383" s="2501"/>
      <c r="J383" s="2501"/>
      <c r="K383" s="2501"/>
      <c r="L383" s="2501"/>
      <c r="M383" s="2501"/>
      <c r="N383" s="2501"/>
      <c r="O383" s="2501"/>
      <c r="P383" s="2501"/>
      <c r="Q383" s="2501"/>
      <c r="R383" s="2565"/>
      <c r="S383" s="2501"/>
      <c r="T383" s="2501"/>
      <c r="U383" s="2501"/>
      <c r="V383" s="2501"/>
      <c r="W383" s="2501"/>
      <c r="X383" s="2501"/>
      <c r="Y383" s="2501"/>
      <c r="Z383" s="2501"/>
      <c r="AA383" s="2501"/>
      <c r="AB383" s="2501"/>
      <c r="AC383" s="2501"/>
      <c r="AD383" s="2501"/>
      <c r="AE383" s="2501"/>
      <c r="AF383" s="2502"/>
    </row>
    <row r="384" spans="2:32" s="2801" customFormat="1" ht="24.75" customHeight="1" thickBot="1" x14ac:dyDescent="0.25">
      <c r="B384" s="4184" t="s">
        <v>5062</v>
      </c>
      <c r="C384" s="4185"/>
      <c r="D384" s="4188" t="s">
        <v>5063</v>
      </c>
      <c r="E384" s="4190" t="s">
        <v>224</v>
      </c>
      <c r="F384" s="4191"/>
      <c r="G384" s="4191"/>
      <c r="H384" s="4191"/>
      <c r="I384" s="4191"/>
      <c r="J384" s="4191"/>
      <c r="K384" s="4191"/>
      <c r="L384" s="4191"/>
      <c r="M384" s="4191"/>
      <c r="N384" s="4191"/>
      <c r="O384" s="4191"/>
      <c r="P384" s="4192"/>
      <c r="Q384" s="4193" t="s">
        <v>340</v>
      </c>
      <c r="R384" s="4194"/>
      <c r="S384" s="4195"/>
      <c r="T384" s="4195"/>
      <c r="U384" s="4195"/>
      <c r="V384" s="4195"/>
      <c r="W384" s="4195"/>
      <c r="X384" s="4195"/>
      <c r="Y384" s="4196"/>
      <c r="Z384" s="4193" t="s">
        <v>225</v>
      </c>
      <c r="AA384" s="4195"/>
      <c r="AB384" s="4196"/>
      <c r="AC384" s="4197" t="s">
        <v>4982</v>
      </c>
      <c r="AD384" s="4198"/>
      <c r="AE384" s="4199"/>
      <c r="AF384" s="2502"/>
    </row>
    <row r="385" spans="2:32" s="2801" customFormat="1" ht="13.5" thickBot="1" x14ac:dyDescent="0.25">
      <c r="B385" s="4186"/>
      <c r="C385" s="4187"/>
      <c r="D385" s="4188"/>
      <c r="E385" s="4188" t="s">
        <v>5000</v>
      </c>
      <c r="F385" s="4188" t="s">
        <v>5001</v>
      </c>
      <c r="G385" s="4200" t="s">
        <v>5003</v>
      </c>
      <c r="H385" s="4200" t="s">
        <v>5064</v>
      </c>
      <c r="I385" s="4202" t="s">
        <v>5065</v>
      </c>
      <c r="J385" s="4202" t="s">
        <v>5066</v>
      </c>
      <c r="K385" s="4202" t="s">
        <v>5006</v>
      </c>
      <c r="L385" s="4202"/>
      <c r="M385" s="4202" t="s">
        <v>5067</v>
      </c>
      <c r="N385" s="4202" t="s">
        <v>5068</v>
      </c>
      <c r="O385" s="4202" t="s">
        <v>5069</v>
      </c>
      <c r="P385" s="4202" t="s">
        <v>5070</v>
      </c>
      <c r="Q385" s="4189" t="s">
        <v>5012</v>
      </c>
      <c r="R385" s="4189" t="s">
        <v>5013</v>
      </c>
      <c r="S385" s="4189" t="s">
        <v>5014</v>
      </c>
      <c r="T385" s="4189" t="s">
        <v>5071</v>
      </c>
      <c r="U385" s="4189" t="s">
        <v>5072</v>
      </c>
      <c r="V385" s="4189" t="s">
        <v>5017</v>
      </c>
      <c r="W385" s="4189" t="s">
        <v>5019</v>
      </c>
      <c r="X385" s="4200" t="s">
        <v>5073</v>
      </c>
      <c r="Y385" s="4200" t="s">
        <v>5074</v>
      </c>
      <c r="Z385" s="4189" t="s">
        <v>5075</v>
      </c>
      <c r="AA385" s="4189" t="s">
        <v>5076</v>
      </c>
      <c r="AB385" s="4189" t="s">
        <v>5077</v>
      </c>
      <c r="AC385" s="4189" t="s">
        <v>1150</v>
      </c>
      <c r="AD385" s="4189" t="s">
        <v>4983</v>
      </c>
      <c r="AE385" s="4189" t="s">
        <v>4984</v>
      </c>
      <c r="AF385" s="2502"/>
    </row>
    <row r="386" spans="2:32" s="2801" customFormat="1" ht="13.5" thickBot="1" x14ac:dyDescent="0.25">
      <c r="B386" s="4186"/>
      <c r="C386" s="4187"/>
      <c r="D386" s="4189"/>
      <c r="E386" s="4189"/>
      <c r="F386" s="4189"/>
      <c r="G386" s="4201"/>
      <c r="H386" s="4201"/>
      <c r="I386" s="4200"/>
      <c r="J386" s="4200"/>
      <c r="K386" s="3735" t="s">
        <v>5026</v>
      </c>
      <c r="L386" s="3736" t="s">
        <v>2793</v>
      </c>
      <c r="M386" s="4200"/>
      <c r="N386" s="4200"/>
      <c r="O386" s="4200"/>
      <c r="P386" s="4200"/>
      <c r="Q386" s="4203"/>
      <c r="R386" s="4203"/>
      <c r="S386" s="4203"/>
      <c r="T386" s="4203"/>
      <c r="U386" s="4203"/>
      <c r="V386" s="4203"/>
      <c r="W386" s="4203"/>
      <c r="X386" s="4201"/>
      <c r="Y386" s="4201"/>
      <c r="Z386" s="4203"/>
      <c r="AA386" s="4203"/>
      <c r="AB386" s="4203"/>
      <c r="AC386" s="4203"/>
      <c r="AD386" s="4203"/>
      <c r="AE386" s="4203"/>
      <c r="AF386" s="2502"/>
    </row>
    <row r="387" spans="2:32" s="2801" customFormat="1" ht="17.25" customHeight="1" x14ac:dyDescent="0.2">
      <c r="B387" s="4214" t="s">
        <v>6304</v>
      </c>
      <c r="C387" s="4215"/>
      <c r="D387" s="4010" t="s">
        <v>1529</v>
      </c>
      <c r="E387" s="4010" t="s">
        <v>1529</v>
      </c>
      <c r="F387" s="4010" t="s">
        <v>1529</v>
      </c>
      <c r="G387" s="3057">
        <f>3/0.18</f>
        <v>16.666666666666668</v>
      </c>
      <c r="H387" s="4010" t="s">
        <v>1529</v>
      </c>
      <c r="I387" s="4011">
        <v>0.18</v>
      </c>
      <c r="J387" s="4010" t="s">
        <v>1529</v>
      </c>
      <c r="K387" s="4010" t="s">
        <v>1529</v>
      </c>
      <c r="L387" s="4010" t="s">
        <v>1529</v>
      </c>
      <c r="M387" s="4010" t="s">
        <v>1529</v>
      </c>
      <c r="N387" s="4010" t="s">
        <v>1529</v>
      </c>
      <c r="O387" s="4010" t="s">
        <v>1529</v>
      </c>
      <c r="P387" s="4010" t="s">
        <v>1529</v>
      </c>
      <c r="Q387" s="4010" t="s">
        <v>1529</v>
      </c>
      <c r="R387" s="4010" t="s">
        <v>1529</v>
      </c>
      <c r="S387" s="4010" t="s">
        <v>1529</v>
      </c>
      <c r="T387" s="4010" t="s">
        <v>1529</v>
      </c>
      <c r="U387" s="4010" t="s">
        <v>1529</v>
      </c>
      <c r="V387" s="4010" t="s">
        <v>1529</v>
      </c>
      <c r="W387" s="4010" t="s">
        <v>1529</v>
      </c>
      <c r="X387" s="4010" t="s">
        <v>1529</v>
      </c>
      <c r="Y387" s="4010" t="s">
        <v>1529</v>
      </c>
      <c r="Z387" s="4010" t="s">
        <v>1529</v>
      </c>
      <c r="AA387" s="4010" t="s">
        <v>1529</v>
      </c>
      <c r="AB387" s="4010" t="s">
        <v>1529</v>
      </c>
      <c r="AC387" s="4010" t="s">
        <v>1529</v>
      </c>
      <c r="AD387" s="4010" t="s">
        <v>1529</v>
      </c>
      <c r="AE387" s="3059" t="s">
        <v>1529</v>
      </c>
      <c r="AF387" s="2502"/>
    </row>
    <row r="388" spans="2:32" s="2801" customFormat="1" ht="18.75" customHeight="1" thickBot="1" x14ac:dyDescent="0.25">
      <c r="B388" s="4218" t="s">
        <v>6805</v>
      </c>
      <c r="C388" s="4219"/>
      <c r="D388" s="4024" t="s">
        <v>1529</v>
      </c>
      <c r="E388" s="4024" t="s">
        <v>1529</v>
      </c>
      <c r="F388" s="4024" t="s">
        <v>1529</v>
      </c>
      <c r="G388" s="3061">
        <f>3/0.16</f>
        <v>18.75</v>
      </c>
      <c r="H388" s="4024" t="s">
        <v>1529</v>
      </c>
      <c r="I388" s="3062">
        <v>0.16</v>
      </c>
      <c r="J388" s="4024" t="s">
        <v>1529</v>
      </c>
      <c r="K388" s="4024" t="s">
        <v>1529</v>
      </c>
      <c r="L388" s="4024" t="s">
        <v>1529</v>
      </c>
      <c r="M388" s="4024" t="s">
        <v>1529</v>
      </c>
      <c r="N388" s="4024" t="s">
        <v>1529</v>
      </c>
      <c r="O388" s="4024" t="s">
        <v>1529</v>
      </c>
      <c r="P388" s="4024" t="s">
        <v>1529</v>
      </c>
      <c r="Q388" s="4024" t="s">
        <v>1529</v>
      </c>
      <c r="R388" s="4024" t="s">
        <v>1529</v>
      </c>
      <c r="S388" s="4024" t="s">
        <v>1529</v>
      </c>
      <c r="T388" s="4024" t="s">
        <v>1529</v>
      </c>
      <c r="U388" s="4024" t="s">
        <v>1529</v>
      </c>
      <c r="V388" s="4024" t="s">
        <v>1529</v>
      </c>
      <c r="W388" s="4024" t="s">
        <v>1529</v>
      </c>
      <c r="X388" s="4024" t="s">
        <v>1529</v>
      </c>
      <c r="Y388" s="4024" t="s">
        <v>1529</v>
      </c>
      <c r="Z388" s="4024" t="s">
        <v>1529</v>
      </c>
      <c r="AA388" s="4024" t="s">
        <v>1529</v>
      </c>
      <c r="AB388" s="4024" t="s">
        <v>1529</v>
      </c>
      <c r="AC388" s="4024" t="s">
        <v>1529</v>
      </c>
      <c r="AD388" s="4024" t="s">
        <v>1529</v>
      </c>
      <c r="AE388" s="3063" t="s">
        <v>1529</v>
      </c>
      <c r="AF388" s="2502"/>
    </row>
    <row r="389" spans="2:32" s="2801" customFormat="1" x14ac:dyDescent="0.2">
      <c r="B389" s="2564"/>
      <c r="C389" s="2496"/>
      <c r="D389" s="2496"/>
      <c r="E389" s="2496"/>
      <c r="F389" s="2496"/>
      <c r="G389" s="2497"/>
      <c r="H389" s="2497"/>
      <c r="I389" s="2497"/>
      <c r="J389" s="2497"/>
      <c r="K389" s="2496"/>
      <c r="L389" s="2497"/>
      <c r="M389" s="2497"/>
      <c r="N389" s="2497"/>
      <c r="O389" s="2497"/>
      <c r="P389" s="2497"/>
      <c r="Q389" s="2561"/>
      <c r="R389" s="2561"/>
      <c r="S389" s="2561"/>
      <c r="T389" s="2561"/>
      <c r="U389" s="2561"/>
      <c r="V389" s="2561"/>
      <c r="W389" s="2561"/>
      <c r="X389" s="2561"/>
      <c r="Y389" s="2561"/>
      <c r="Z389" s="2561"/>
      <c r="AA389" s="2561"/>
      <c r="AB389" s="2561"/>
      <c r="AC389" s="2561"/>
      <c r="AD389" s="2561"/>
      <c r="AE389" s="2561"/>
      <c r="AF389" s="2502"/>
    </row>
    <row r="390" spans="2:32" s="2801" customFormat="1" x14ac:dyDescent="0.2">
      <c r="B390" s="4166" t="s">
        <v>4985</v>
      </c>
      <c r="C390" s="4167"/>
      <c r="D390" s="4168" t="s">
        <v>5079</v>
      </c>
      <c r="E390" s="4168"/>
      <c r="F390" s="4168"/>
      <c r="G390" s="4168"/>
      <c r="H390" s="4168"/>
      <c r="I390" s="2562"/>
      <c r="J390" s="2562"/>
      <c r="K390" s="2562"/>
      <c r="L390" s="2562"/>
      <c r="M390" s="2562"/>
      <c r="N390" s="2562"/>
      <c r="O390" s="2562"/>
      <c r="P390" s="2562"/>
      <c r="Q390" s="2561"/>
      <c r="R390" s="2561"/>
      <c r="S390" s="2561"/>
      <c r="T390" s="2561"/>
      <c r="U390" s="2561"/>
      <c r="V390" s="2561"/>
      <c r="W390" s="2561"/>
      <c r="X390" s="2561"/>
      <c r="Y390" s="2561"/>
      <c r="Z390" s="2561"/>
      <c r="AA390" s="2561"/>
      <c r="AB390" s="2561"/>
      <c r="AC390" s="2561"/>
      <c r="AD390" s="2561"/>
      <c r="AE390" s="2561"/>
      <c r="AF390" s="2502"/>
    </row>
    <row r="391" spans="2:32" s="2801" customFormat="1" x14ac:dyDescent="0.2">
      <c r="B391" s="4166" t="s">
        <v>4986</v>
      </c>
      <c r="C391" s="4167"/>
      <c r="D391" s="4168" t="s">
        <v>1512</v>
      </c>
      <c r="E391" s="4168"/>
      <c r="F391" s="4168"/>
      <c r="G391" s="4168"/>
      <c r="H391" s="4168"/>
      <c r="I391" s="2562"/>
      <c r="J391" s="2562"/>
      <c r="K391" s="2562"/>
      <c r="L391" s="2562"/>
      <c r="M391" s="2562"/>
      <c r="N391" s="2562"/>
      <c r="O391" s="2562"/>
      <c r="P391" s="2562"/>
      <c r="Q391" s="2561"/>
      <c r="R391" s="2561"/>
      <c r="S391" s="2561"/>
      <c r="T391" s="2561"/>
      <c r="U391" s="2561"/>
      <c r="V391" s="2561"/>
      <c r="W391" s="2561"/>
      <c r="X391" s="2561"/>
      <c r="Y391" s="2561"/>
      <c r="Z391" s="2561"/>
      <c r="AA391" s="2561"/>
      <c r="AB391" s="2561"/>
      <c r="AC391" s="2561"/>
      <c r="AD391" s="2561"/>
      <c r="AE391" s="2561"/>
      <c r="AF391" s="2502"/>
    </row>
    <row r="392" spans="2:32" s="2801" customFormat="1" ht="13.5" thickBot="1" x14ac:dyDescent="0.25">
      <c r="B392" s="3739"/>
      <c r="C392" s="3740"/>
      <c r="D392" s="3740"/>
      <c r="E392" s="3740"/>
      <c r="F392" s="3740"/>
      <c r="G392" s="2565"/>
      <c r="H392" s="2565"/>
      <c r="I392" s="2565"/>
      <c r="J392" s="2565"/>
      <c r="K392" s="2565"/>
      <c r="L392" s="2565"/>
      <c r="M392" s="2565"/>
      <c r="N392" s="2565"/>
      <c r="O392" s="2565"/>
      <c r="P392" s="2565"/>
      <c r="Q392" s="2565"/>
      <c r="R392" s="2565"/>
      <c r="S392" s="2565"/>
      <c r="T392" s="2565"/>
      <c r="U392" s="2565"/>
      <c r="V392" s="2565"/>
      <c r="W392" s="2565"/>
      <c r="X392" s="2565"/>
      <c r="Y392" s="2565"/>
      <c r="Z392" s="2565"/>
      <c r="AA392" s="2565"/>
      <c r="AB392" s="2565"/>
      <c r="AC392" s="2565"/>
      <c r="AD392" s="2565"/>
      <c r="AE392" s="2565"/>
      <c r="AF392" s="2507"/>
    </row>
    <row r="393" spans="2:32" s="2801" customFormat="1" ht="13.5" thickBot="1" x14ac:dyDescent="0.25"/>
    <row r="394" spans="2:32" s="2801" customFormat="1" ht="20.25" x14ac:dyDescent="0.2">
      <c r="B394" s="4169" t="s">
        <v>5058</v>
      </c>
      <c r="C394" s="4170"/>
      <c r="D394" s="4170"/>
      <c r="E394" s="4170"/>
      <c r="F394" s="4170"/>
      <c r="G394" s="4170"/>
      <c r="H394" s="4170"/>
      <c r="I394" s="4170"/>
      <c r="J394" s="4170"/>
      <c r="K394" s="4170"/>
      <c r="L394" s="4170"/>
      <c r="M394" s="4170"/>
      <c r="N394" s="4170"/>
      <c r="O394" s="4170"/>
      <c r="P394" s="4170"/>
      <c r="Q394" s="4170"/>
      <c r="R394" s="4170"/>
      <c r="S394" s="4170"/>
      <c r="T394" s="4170"/>
      <c r="U394" s="4170"/>
      <c r="V394" s="4170"/>
      <c r="W394" s="4170"/>
      <c r="X394" s="4170"/>
      <c r="Y394" s="4170"/>
      <c r="Z394" s="4170"/>
      <c r="AA394" s="4170"/>
      <c r="AB394" s="4170"/>
      <c r="AC394" s="4170"/>
      <c r="AD394" s="4170"/>
      <c r="AE394" s="4170"/>
      <c r="AF394" s="4171"/>
    </row>
    <row r="395" spans="2:32" s="2801" customFormat="1" x14ac:dyDescent="0.2">
      <c r="B395" s="3737"/>
      <c r="C395" s="3738"/>
      <c r="D395" s="3738"/>
      <c r="E395" s="3738"/>
      <c r="F395" s="3738"/>
      <c r="G395" s="2501"/>
      <c r="H395" s="2501"/>
      <c r="I395" s="2501"/>
      <c r="J395" s="2501"/>
      <c r="K395" s="2501"/>
      <c r="L395" s="2501"/>
      <c r="M395" s="2501"/>
      <c r="N395" s="2501"/>
      <c r="O395" s="2501"/>
      <c r="P395" s="2501"/>
      <c r="Q395" s="2501"/>
      <c r="R395" s="2501"/>
      <c r="S395" s="2501"/>
      <c r="T395" s="2501"/>
      <c r="U395" s="2501"/>
      <c r="V395" s="2501"/>
      <c r="W395" s="2501"/>
      <c r="X395" s="2501"/>
      <c r="Y395" s="2501"/>
      <c r="Z395" s="2501"/>
      <c r="AA395" s="2501"/>
      <c r="AB395" s="2501"/>
      <c r="AC395" s="2501"/>
      <c r="AD395" s="2501"/>
      <c r="AE395" s="2501"/>
      <c r="AF395" s="2502"/>
    </row>
    <row r="396" spans="2:32" s="2801" customFormat="1" x14ac:dyDescent="0.2">
      <c r="B396" s="2563" t="s">
        <v>5078</v>
      </c>
      <c r="C396" s="3738"/>
      <c r="D396" s="4172" t="s">
        <v>7321</v>
      </c>
      <c r="E396" s="4172"/>
      <c r="F396" s="4172"/>
      <c r="G396" s="2501"/>
      <c r="H396" s="2501"/>
      <c r="I396" s="2501"/>
      <c r="J396" s="2501"/>
      <c r="K396" s="2501"/>
      <c r="L396" s="2501"/>
      <c r="M396" s="2501"/>
      <c r="N396" s="2501"/>
      <c r="O396" s="2501"/>
      <c r="P396" s="2501"/>
      <c r="Q396" s="2501"/>
      <c r="R396" s="2501"/>
      <c r="S396" s="2501"/>
      <c r="T396" s="2501"/>
      <c r="U396" s="2501"/>
      <c r="V396" s="2501"/>
      <c r="W396" s="2501"/>
      <c r="X396" s="2501"/>
      <c r="Y396" s="2501"/>
      <c r="Z396" s="2501"/>
      <c r="AA396" s="2501"/>
      <c r="AB396" s="2501"/>
      <c r="AC396" s="2501"/>
      <c r="AD396" s="2501"/>
      <c r="AE396" s="2501"/>
      <c r="AF396" s="2502"/>
    </row>
    <row r="397" spans="2:32" s="2801" customFormat="1" x14ac:dyDescent="0.2">
      <c r="B397" s="4173" t="s">
        <v>5061</v>
      </c>
      <c r="C397" s="4174"/>
      <c r="D397" s="4204">
        <v>41883</v>
      </c>
      <c r="E397" s="4204"/>
      <c r="F397" s="4204"/>
      <c r="G397" s="2501"/>
      <c r="H397" s="2501"/>
      <c r="I397" s="2501"/>
      <c r="J397" s="2501"/>
      <c r="K397" s="2501"/>
      <c r="L397" s="2501"/>
      <c r="M397" s="2501"/>
      <c r="N397" s="2501"/>
      <c r="O397" s="2501"/>
      <c r="P397" s="2501"/>
      <c r="Q397" s="2501"/>
      <c r="R397" s="2501"/>
      <c r="S397" s="2501"/>
      <c r="T397" s="2501"/>
      <c r="U397" s="2501"/>
      <c r="V397" s="2501"/>
      <c r="W397" s="2501"/>
      <c r="X397" s="2501"/>
      <c r="Y397" s="2501"/>
      <c r="Z397" s="2501"/>
      <c r="AA397" s="2501"/>
      <c r="AB397" s="2501"/>
      <c r="AC397" s="2501"/>
      <c r="AD397" s="2501"/>
      <c r="AE397" s="2501"/>
      <c r="AF397" s="2502"/>
    </row>
    <row r="398" spans="2:32" s="2801" customFormat="1" ht="12.75" customHeight="1" x14ac:dyDescent="0.2">
      <c r="B398" s="4176" t="s">
        <v>5059</v>
      </c>
      <c r="C398" s="4177"/>
      <c r="D398" s="4205">
        <v>41912</v>
      </c>
      <c r="E398" s="4205"/>
      <c r="F398" s="4205"/>
      <c r="G398" s="2501"/>
      <c r="H398" s="2501"/>
      <c r="I398" s="2501"/>
      <c r="J398" s="2501"/>
      <c r="K398" s="2501"/>
      <c r="L398" s="2501"/>
      <c r="M398" s="2501"/>
      <c r="N398" s="2501"/>
      <c r="O398" s="2501"/>
      <c r="P398" s="2501"/>
      <c r="Q398" s="2501"/>
      <c r="R398" s="2501"/>
      <c r="S398" s="2501"/>
      <c r="T398" s="2501"/>
      <c r="U398" s="2501"/>
      <c r="V398" s="2501"/>
      <c r="W398" s="2501"/>
      <c r="X398" s="2501"/>
      <c r="Y398" s="2501"/>
      <c r="Z398" s="2501"/>
      <c r="AA398" s="2501"/>
      <c r="AB398" s="2501"/>
      <c r="AC398" s="2501"/>
      <c r="AD398" s="2501"/>
      <c r="AE398" s="2501"/>
      <c r="AF398" s="2502"/>
    </row>
    <row r="399" spans="2:32" s="2801" customFormat="1" ht="12.75" customHeight="1" thickBot="1" x14ac:dyDescent="0.25">
      <c r="B399" s="3737"/>
      <c r="C399" s="3738"/>
      <c r="D399" s="3738"/>
      <c r="E399" s="3738"/>
      <c r="F399" s="3738"/>
      <c r="G399" s="2501"/>
      <c r="H399" s="2501"/>
      <c r="I399" s="2501"/>
      <c r="J399" s="2501"/>
      <c r="K399" s="2501"/>
      <c r="L399" s="2501"/>
      <c r="M399" s="2501"/>
      <c r="N399" s="2501"/>
      <c r="O399" s="2501"/>
      <c r="P399" s="2501"/>
      <c r="Q399" s="2501"/>
      <c r="R399" s="2501"/>
      <c r="S399" s="2501"/>
      <c r="T399" s="2501"/>
      <c r="U399" s="2501"/>
      <c r="V399" s="2501"/>
      <c r="W399" s="2501"/>
      <c r="X399" s="2501"/>
      <c r="Y399" s="2501"/>
      <c r="Z399" s="2501"/>
      <c r="AA399" s="2501"/>
      <c r="AB399" s="2501"/>
      <c r="AC399" s="2501"/>
      <c r="AD399" s="2501"/>
      <c r="AE399" s="2501"/>
      <c r="AF399" s="2502"/>
    </row>
    <row r="400" spans="2:32" s="2801" customFormat="1" ht="42.75" customHeight="1" thickBot="1" x14ac:dyDescent="0.25">
      <c r="B400" s="4179" t="s">
        <v>5060</v>
      </c>
      <c r="C400" s="4180"/>
      <c r="D400" s="4181" t="s">
        <v>7322</v>
      </c>
      <c r="E400" s="4182"/>
      <c r="F400" s="4182"/>
      <c r="G400" s="4182"/>
      <c r="H400" s="4182"/>
      <c r="I400" s="4182"/>
      <c r="J400" s="4182"/>
      <c r="K400" s="4182"/>
      <c r="L400" s="4182"/>
      <c r="M400" s="4182"/>
      <c r="N400" s="4182"/>
      <c r="O400" s="4182"/>
      <c r="P400" s="4182"/>
      <c r="Q400" s="4183"/>
      <c r="R400" s="2501"/>
      <c r="S400" s="2501"/>
      <c r="T400" s="2501"/>
      <c r="U400" s="2501"/>
      <c r="V400" s="2501"/>
      <c r="W400" s="2501"/>
      <c r="X400" s="2501"/>
      <c r="Y400" s="2501"/>
      <c r="Z400" s="2501"/>
      <c r="AA400" s="2501"/>
      <c r="AB400" s="2501"/>
      <c r="AC400" s="2501"/>
      <c r="AD400" s="2501"/>
      <c r="AE400" s="2501"/>
      <c r="AF400" s="2502"/>
    </row>
    <row r="401" spans="2:32" s="2801" customFormat="1" ht="13.5" customHeight="1" thickBot="1" x14ac:dyDescent="0.25">
      <c r="B401" s="3737"/>
      <c r="C401" s="3738"/>
      <c r="D401" s="3738"/>
      <c r="E401" s="3738"/>
      <c r="F401" s="3738"/>
      <c r="G401" s="2501"/>
      <c r="H401" s="2501"/>
      <c r="I401" s="2501"/>
      <c r="J401" s="2501"/>
      <c r="K401" s="2501"/>
      <c r="L401" s="2501"/>
      <c r="M401" s="2501"/>
      <c r="N401" s="2501"/>
      <c r="O401" s="2501"/>
      <c r="P401" s="2501"/>
      <c r="Q401" s="2501"/>
      <c r="R401" s="2565"/>
      <c r="S401" s="2501"/>
      <c r="T401" s="2501"/>
      <c r="U401" s="2501"/>
      <c r="V401" s="2501"/>
      <c r="W401" s="2501"/>
      <c r="X401" s="2501"/>
      <c r="Y401" s="2501"/>
      <c r="Z401" s="2501"/>
      <c r="AA401" s="2501"/>
      <c r="AB401" s="2501"/>
      <c r="AC401" s="2501"/>
      <c r="AD401" s="2501"/>
      <c r="AE401" s="2501"/>
      <c r="AF401" s="2502"/>
    </row>
    <row r="402" spans="2:32" s="2801" customFormat="1" ht="13.5" thickBot="1" x14ac:dyDescent="0.25">
      <c r="B402" s="4184" t="s">
        <v>5062</v>
      </c>
      <c r="C402" s="4185"/>
      <c r="D402" s="4188" t="s">
        <v>5063</v>
      </c>
      <c r="E402" s="4190" t="s">
        <v>224</v>
      </c>
      <c r="F402" s="4191"/>
      <c r="G402" s="4191"/>
      <c r="H402" s="4191"/>
      <c r="I402" s="4191"/>
      <c r="J402" s="4191"/>
      <c r="K402" s="4191"/>
      <c r="L402" s="4191"/>
      <c r="M402" s="4191"/>
      <c r="N402" s="4191"/>
      <c r="O402" s="4191"/>
      <c r="P402" s="4192"/>
      <c r="Q402" s="4193" t="s">
        <v>340</v>
      </c>
      <c r="R402" s="4194"/>
      <c r="S402" s="4195"/>
      <c r="T402" s="4195"/>
      <c r="U402" s="4195"/>
      <c r="V402" s="4195"/>
      <c r="W402" s="4195"/>
      <c r="X402" s="4195"/>
      <c r="Y402" s="4196"/>
      <c r="Z402" s="4193" t="s">
        <v>225</v>
      </c>
      <c r="AA402" s="4195"/>
      <c r="AB402" s="4196"/>
      <c r="AC402" s="4197" t="s">
        <v>4982</v>
      </c>
      <c r="AD402" s="4198"/>
      <c r="AE402" s="4199"/>
      <c r="AF402" s="2502"/>
    </row>
    <row r="403" spans="2:32" s="2801" customFormat="1" ht="27.75" customHeight="1" thickBot="1" x14ac:dyDescent="0.25">
      <c r="B403" s="4186"/>
      <c r="C403" s="4187"/>
      <c r="D403" s="4188"/>
      <c r="E403" s="4188" t="s">
        <v>5000</v>
      </c>
      <c r="F403" s="4188" t="s">
        <v>5001</v>
      </c>
      <c r="G403" s="4200" t="s">
        <v>5003</v>
      </c>
      <c r="H403" s="4200" t="s">
        <v>5064</v>
      </c>
      <c r="I403" s="4202" t="s">
        <v>5065</v>
      </c>
      <c r="J403" s="4202" t="s">
        <v>5066</v>
      </c>
      <c r="K403" s="4202" t="s">
        <v>5006</v>
      </c>
      <c r="L403" s="4202"/>
      <c r="M403" s="4202" t="s">
        <v>5067</v>
      </c>
      <c r="N403" s="4202" t="s">
        <v>5068</v>
      </c>
      <c r="O403" s="4202" t="s">
        <v>5069</v>
      </c>
      <c r="P403" s="4202" t="s">
        <v>5070</v>
      </c>
      <c r="Q403" s="4189" t="s">
        <v>5012</v>
      </c>
      <c r="R403" s="4189" t="s">
        <v>5013</v>
      </c>
      <c r="S403" s="4189" t="s">
        <v>5014</v>
      </c>
      <c r="T403" s="4189" t="s">
        <v>5071</v>
      </c>
      <c r="U403" s="4189" t="s">
        <v>5072</v>
      </c>
      <c r="V403" s="4189" t="s">
        <v>5017</v>
      </c>
      <c r="W403" s="4189" t="s">
        <v>5019</v>
      </c>
      <c r="X403" s="4200" t="s">
        <v>5073</v>
      </c>
      <c r="Y403" s="4200" t="s">
        <v>5074</v>
      </c>
      <c r="Z403" s="4189" t="s">
        <v>5075</v>
      </c>
      <c r="AA403" s="4189" t="s">
        <v>5076</v>
      </c>
      <c r="AB403" s="4189" t="s">
        <v>5077</v>
      </c>
      <c r="AC403" s="4189" t="s">
        <v>1150</v>
      </c>
      <c r="AD403" s="4189" t="s">
        <v>4983</v>
      </c>
      <c r="AE403" s="4189" t="s">
        <v>4984</v>
      </c>
      <c r="AF403" s="2502"/>
    </row>
    <row r="404" spans="2:32" s="2801" customFormat="1" ht="13.5" customHeight="1" thickBot="1" x14ac:dyDescent="0.25">
      <c r="B404" s="4186"/>
      <c r="C404" s="4187"/>
      <c r="D404" s="4189"/>
      <c r="E404" s="4189"/>
      <c r="F404" s="4189"/>
      <c r="G404" s="4201"/>
      <c r="H404" s="4201"/>
      <c r="I404" s="4200"/>
      <c r="J404" s="4200"/>
      <c r="K404" s="3735" t="s">
        <v>5026</v>
      </c>
      <c r="L404" s="3736" t="s">
        <v>2793</v>
      </c>
      <c r="M404" s="4200"/>
      <c r="N404" s="4200"/>
      <c r="O404" s="4200"/>
      <c r="P404" s="4200"/>
      <c r="Q404" s="4203"/>
      <c r="R404" s="4203"/>
      <c r="S404" s="4203"/>
      <c r="T404" s="4203"/>
      <c r="U404" s="4203"/>
      <c r="V404" s="4203"/>
      <c r="W404" s="4203"/>
      <c r="X404" s="4201"/>
      <c r="Y404" s="4201"/>
      <c r="Z404" s="4203"/>
      <c r="AA404" s="4203"/>
      <c r="AB404" s="4203"/>
      <c r="AC404" s="4203"/>
      <c r="AD404" s="4203"/>
      <c r="AE404" s="4203"/>
      <c r="AF404" s="2502"/>
    </row>
    <row r="405" spans="2:32" s="2801" customFormat="1" ht="18.75" customHeight="1" x14ac:dyDescent="0.2">
      <c r="B405" s="4157" t="s">
        <v>1680</v>
      </c>
      <c r="C405" s="4158"/>
      <c r="D405" s="4010" t="s">
        <v>1529</v>
      </c>
      <c r="E405" s="4010" t="s">
        <v>1529</v>
      </c>
      <c r="F405" s="3057" t="s">
        <v>1529</v>
      </c>
      <c r="G405" s="2579" t="s">
        <v>7323</v>
      </c>
      <c r="H405" s="2579" t="s">
        <v>1529</v>
      </c>
      <c r="I405" s="4011">
        <v>0.112</v>
      </c>
      <c r="J405" s="4011">
        <v>0.112</v>
      </c>
      <c r="K405" s="3057" t="s">
        <v>1529</v>
      </c>
      <c r="L405" s="3057" t="s">
        <v>1529</v>
      </c>
      <c r="M405" s="2579" t="s">
        <v>1529</v>
      </c>
      <c r="N405" s="2579" t="s">
        <v>1529</v>
      </c>
      <c r="O405" s="3729">
        <v>0.24640000000000004</v>
      </c>
      <c r="P405" s="3729">
        <v>0.16800000000000001</v>
      </c>
      <c r="Q405" s="2579" t="s">
        <v>1529</v>
      </c>
      <c r="R405" s="3057" t="s">
        <v>1529</v>
      </c>
      <c r="S405" s="3057" t="s">
        <v>1681</v>
      </c>
      <c r="T405" s="4011">
        <f>0.00333333333333333*1.12</f>
        <v>3.7333333333333298E-3</v>
      </c>
      <c r="U405" s="4011">
        <v>6.720000000000001E-2</v>
      </c>
      <c r="V405" s="3057" t="s">
        <v>1529</v>
      </c>
      <c r="W405" s="3057" t="s">
        <v>1529</v>
      </c>
      <c r="X405" s="3057" t="s">
        <v>1529</v>
      </c>
      <c r="Y405" s="3057" t="s">
        <v>1529</v>
      </c>
      <c r="Z405" s="3057" t="s">
        <v>1529</v>
      </c>
      <c r="AA405" s="3057" t="s">
        <v>1529</v>
      </c>
      <c r="AB405" s="3057" t="s">
        <v>1529</v>
      </c>
      <c r="AC405" s="2580" t="s">
        <v>1529</v>
      </c>
      <c r="AD405" s="2580" t="s">
        <v>1529</v>
      </c>
      <c r="AE405" s="3715" t="s">
        <v>1529</v>
      </c>
      <c r="AF405" s="2502"/>
    </row>
    <row r="406" spans="2:32" s="2801" customFormat="1" ht="18.75" customHeight="1" x14ac:dyDescent="0.2">
      <c r="B406" s="4159" t="s">
        <v>7324</v>
      </c>
      <c r="C406" s="4160"/>
      <c r="D406" s="4000" t="s">
        <v>1529</v>
      </c>
      <c r="E406" s="4000" t="s">
        <v>1529</v>
      </c>
      <c r="F406" s="3052" t="s">
        <v>1529</v>
      </c>
      <c r="G406" s="2569" t="s">
        <v>7325</v>
      </c>
      <c r="H406" s="2569" t="s">
        <v>1529</v>
      </c>
      <c r="I406" s="2960">
        <v>0.13440000000000002</v>
      </c>
      <c r="J406" s="2960">
        <v>0.13440000000000002</v>
      </c>
      <c r="K406" s="3052" t="s">
        <v>1529</v>
      </c>
      <c r="L406" s="2569" t="s">
        <v>1529</v>
      </c>
      <c r="M406" s="2569" t="s">
        <v>1529</v>
      </c>
      <c r="N406" s="2569" t="s">
        <v>1529</v>
      </c>
      <c r="O406" s="3730">
        <v>0.24640000000000004</v>
      </c>
      <c r="P406" s="3730">
        <v>0.16800000000000001</v>
      </c>
      <c r="Q406" s="2569" t="s">
        <v>1529</v>
      </c>
      <c r="R406" s="3052" t="s">
        <v>1529</v>
      </c>
      <c r="S406" s="3052" t="s">
        <v>1118</v>
      </c>
      <c r="T406" s="2960">
        <v>2.8000000000000004E-2</v>
      </c>
      <c r="U406" s="2960">
        <v>7.4666666666666709E-3</v>
      </c>
      <c r="V406" s="3052" t="s">
        <v>1529</v>
      </c>
      <c r="W406" s="3052" t="s">
        <v>1529</v>
      </c>
      <c r="X406" s="3052" t="s">
        <v>1529</v>
      </c>
      <c r="Y406" s="3052" t="s">
        <v>1529</v>
      </c>
      <c r="Z406" s="3052" t="s">
        <v>1529</v>
      </c>
      <c r="AA406" s="3052" t="s">
        <v>1529</v>
      </c>
      <c r="AB406" s="3052" t="s">
        <v>1529</v>
      </c>
      <c r="AC406" s="2541" t="s">
        <v>1529</v>
      </c>
      <c r="AD406" s="2541" t="s">
        <v>1529</v>
      </c>
      <c r="AE406" s="3721" t="s">
        <v>1529</v>
      </c>
      <c r="AF406" s="2502"/>
    </row>
    <row r="407" spans="2:32" s="2801" customFormat="1" ht="18.75" customHeight="1" x14ac:dyDescent="0.2">
      <c r="B407" s="4161" t="s">
        <v>1121</v>
      </c>
      <c r="C407" s="4160"/>
      <c r="D407" s="4000" t="s">
        <v>1529</v>
      </c>
      <c r="E407" s="4000" t="s">
        <v>1529</v>
      </c>
      <c r="F407" s="3052" t="s">
        <v>1529</v>
      </c>
      <c r="G407" s="2569" t="s">
        <v>7261</v>
      </c>
      <c r="H407" s="2569" t="s">
        <v>1529</v>
      </c>
      <c r="I407" s="2960">
        <v>0.13440000000000002</v>
      </c>
      <c r="J407" s="2960">
        <v>0.13440000000000002</v>
      </c>
      <c r="K407" s="3052" t="s">
        <v>1529</v>
      </c>
      <c r="L407" s="2569" t="s">
        <v>1529</v>
      </c>
      <c r="M407" s="2569" t="s">
        <v>1529</v>
      </c>
      <c r="N407" s="2569" t="s">
        <v>1529</v>
      </c>
      <c r="O407" s="3730">
        <v>0.24640000000000004</v>
      </c>
      <c r="P407" s="3730">
        <v>0.16800000000000001</v>
      </c>
      <c r="Q407" s="2569" t="s">
        <v>1529</v>
      </c>
      <c r="R407" s="3052" t="s">
        <v>1529</v>
      </c>
      <c r="S407" s="3052" t="s">
        <v>1118</v>
      </c>
      <c r="T407" s="2960">
        <v>2.8000000000000004E-2</v>
      </c>
      <c r="U407" s="2960">
        <v>8.8106666666666663E-3</v>
      </c>
      <c r="V407" s="3052" t="s">
        <v>1529</v>
      </c>
      <c r="W407" s="3052" t="s">
        <v>1529</v>
      </c>
      <c r="X407" s="3052" t="s">
        <v>1529</v>
      </c>
      <c r="Y407" s="3052" t="s">
        <v>1529</v>
      </c>
      <c r="Z407" s="3052" t="s">
        <v>1529</v>
      </c>
      <c r="AA407" s="3052" t="s">
        <v>1529</v>
      </c>
      <c r="AB407" s="3052" t="s">
        <v>1529</v>
      </c>
      <c r="AC407" s="2541" t="s">
        <v>1529</v>
      </c>
      <c r="AD407" s="2541" t="s">
        <v>1529</v>
      </c>
      <c r="AE407" s="3721" t="s">
        <v>1529</v>
      </c>
      <c r="AF407" s="2502"/>
    </row>
    <row r="408" spans="2:32" s="2801" customFormat="1" ht="18.75" customHeight="1" x14ac:dyDescent="0.2">
      <c r="B408" s="4161" t="s">
        <v>1123</v>
      </c>
      <c r="C408" s="4160"/>
      <c r="D408" s="4000" t="s">
        <v>1529</v>
      </c>
      <c r="E408" s="4000" t="s">
        <v>1529</v>
      </c>
      <c r="F408" s="3052" t="s">
        <v>1529</v>
      </c>
      <c r="G408" s="2569" t="s">
        <v>7262</v>
      </c>
      <c r="H408" s="2569" t="s">
        <v>1529</v>
      </c>
      <c r="I408" s="2960">
        <v>0.13440000000000002</v>
      </c>
      <c r="J408" s="2960">
        <v>0.13440000000000002</v>
      </c>
      <c r="K408" s="3052" t="s">
        <v>1529</v>
      </c>
      <c r="L408" s="2569" t="s">
        <v>1529</v>
      </c>
      <c r="M408" s="2569" t="s">
        <v>1529</v>
      </c>
      <c r="N408" s="2569" t="s">
        <v>1529</v>
      </c>
      <c r="O408" s="3730">
        <v>0.24640000000000004</v>
      </c>
      <c r="P408" s="3730">
        <v>0.16800000000000001</v>
      </c>
      <c r="Q408" s="2569" t="s">
        <v>1529</v>
      </c>
      <c r="R408" s="3052" t="s">
        <v>1529</v>
      </c>
      <c r="S408" s="3052" t="s">
        <v>1124</v>
      </c>
      <c r="T408" s="2960">
        <v>2.8000000000000004E-2</v>
      </c>
      <c r="U408" s="2960">
        <v>8.8032000000000023E-3</v>
      </c>
      <c r="V408" s="3052" t="s">
        <v>1529</v>
      </c>
      <c r="W408" s="3052" t="s">
        <v>1529</v>
      </c>
      <c r="X408" s="3052" t="s">
        <v>1529</v>
      </c>
      <c r="Y408" s="3052" t="s">
        <v>1529</v>
      </c>
      <c r="Z408" s="3052" t="s">
        <v>1529</v>
      </c>
      <c r="AA408" s="3052" t="s">
        <v>1529</v>
      </c>
      <c r="AB408" s="3052" t="s">
        <v>1529</v>
      </c>
      <c r="AC408" s="2541" t="s">
        <v>1529</v>
      </c>
      <c r="AD408" s="2541" t="s">
        <v>1529</v>
      </c>
      <c r="AE408" s="3721" t="s">
        <v>1529</v>
      </c>
      <c r="AF408" s="2502"/>
    </row>
    <row r="409" spans="2:32" s="2801" customFormat="1" ht="18.75" customHeight="1" x14ac:dyDescent="0.2">
      <c r="B409" s="4161" t="s">
        <v>1125</v>
      </c>
      <c r="C409" s="4160"/>
      <c r="D409" s="4000" t="s">
        <v>1529</v>
      </c>
      <c r="E409" s="4000" t="s">
        <v>1529</v>
      </c>
      <c r="F409" s="3052" t="s">
        <v>1529</v>
      </c>
      <c r="G409" s="2569" t="s">
        <v>7263</v>
      </c>
      <c r="H409" s="2569" t="s">
        <v>1529</v>
      </c>
      <c r="I409" s="2960">
        <v>0.13440000000000002</v>
      </c>
      <c r="J409" s="2960">
        <v>0.13440000000000002</v>
      </c>
      <c r="K409" s="3052" t="s">
        <v>1529</v>
      </c>
      <c r="L409" s="3052" t="s">
        <v>1529</v>
      </c>
      <c r="M409" s="2569" t="s">
        <v>1529</v>
      </c>
      <c r="N409" s="2569" t="s">
        <v>1529</v>
      </c>
      <c r="O409" s="3730">
        <v>0.24640000000000004</v>
      </c>
      <c r="P409" s="3730">
        <v>0.16800000000000001</v>
      </c>
      <c r="Q409" s="2569" t="s">
        <v>1529</v>
      </c>
      <c r="R409" s="3052" t="s">
        <v>1529</v>
      </c>
      <c r="S409" s="3052" t="s">
        <v>1126</v>
      </c>
      <c r="T409" s="2960">
        <v>2.8000000000000004E-2</v>
      </c>
      <c r="U409" s="2960">
        <v>8.8144000000000017E-3</v>
      </c>
      <c r="V409" s="3052" t="s">
        <v>1529</v>
      </c>
      <c r="W409" s="3052" t="s">
        <v>1529</v>
      </c>
      <c r="X409" s="3052" t="s">
        <v>1529</v>
      </c>
      <c r="Y409" s="3052" t="s">
        <v>1529</v>
      </c>
      <c r="Z409" s="3052" t="s">
        <v>1529</v>
      </c>
      <c r="AA409" s="3052" t="s">
        <v>1529</v>
      </c>
      <c r="AB409" s="3052" t="s">
        <v>1529</v>
      </c>
      <c r="AC409" s="2541" t="s">
        <v>1529</v>
      </c>
      <c r="AD409" s="2541" t="s">
        <v>1529</v>
      </c>
      <c r="AE409" s="3721" t="s">
        <v>1529</v>
      </c>
      <c r="AF409" s="2502"/>
    </row>
    <row r="410" spans="2:32" s="2801" customFormat="1" ht="18.75" customHeight="1" x14ac:dyDescent="0.2">
      <c r="B410" s="4161" t="s">
        <v>1128</v>
      </c>
      <c r="C410" s="4160"/>
      <c r="D410" s="4000" t="s">
        <v>1529</v>
      </c>
      <c r="E410" s="4000" t="s">
        <v>1529</v>
      </c>
      <c r="F410" s="3052" t="s">
        <v>1529</v>
      </c>
      <c r="G410" s="2569" t="s">
        <v>7326</v>
      </c>
      <c r="H410" s="2569" t="s">
        <v>1529</v>
      </c>
      <c r="I410" s="2960">
        <v>0.13440000000000002</v>
      </c>
      <c r="J410" s="2960">
        <v>0.13440000000000002</v>
      </c>
      <c r="K410" s="3052" t="s">
        <v>1529</v>
      </c>
      <c r="L410" s="3052" t="s">
        <v>1529</v>
      </c>
      <c r="M410" s="2569" t="s">
        <v>1529</v>
      </c>
      <c r="N410" s="2569" t="s">
        <v>1529</v>
      </c>
      <c r="O410" s="3730">
        <v>0.24640000000000004</v>
      </c>
      <c r="P410" s="3730">
        <v>0.16800000000000001</v>
      </c>
      <c r="Q410" s="2569" t="s">
        <v>1529</v>
      </c>
      <c r="R410" s="3052" t="s">
        <v>1529</v>
      </c>
      <c r="S410" s="3052" t="s">
        <v>1129</v>
      </c>
      <c r="T410" s="2960">
        <v>2.8000000000000004E-2</v>
      </c>
      <c r="U410" s="2960">
        <v>8.810666666666668E-3</v>
      </c>
      <c r="V410" s="3052" t="s">
        <v>1529</v>
      </c>
      <c r="W410" s="3052" t="s">
        <v>1529</v>
      </c>
      <c r="X410" s="3052" t="s">
        <v>1529</v>
      </c>
      <c r="Y410" s="3052" t="s">
        <v>1529</v>
      </c>
      <c r="Z410" s="3052" t="s">
        <v>1529</v>
      </c>
      <c r="AA410" s="3052" t="s">
        <v>1529</v>
      </c>
      <c r="AB410" s="3052" t="s">
        <v>1529</v>
      </c>
      <c r="AC410" s="2541" t="s">
        <v>1529</v>
      </c>
      <c r="AD410" s="2541" t="s">
        <v>1529</v>
      </c>
      <c r="AE410" s="3721" t="s">
        <v>1529</v>
      </c>
      <c r="AF410" s="2502"/>
    </row>
    <row r="411" spans="2:32" s="2801" customFormat="1" ht="18.75" customHeight="1" thickBot="1" x14ac:dyDescent="0.25">
      <c r="B411" s="4162" t="s">
        <v>1680</v>
      </c>
      <c r="C411" s="4163"/>
      <c r="D411" s="4024" t="s">
        <v>1529</v>
      </c>
      <c r="E411" s="4024" t="s">
        <v>1529</v>
      </c>
      <c r="F411" s="3061" t="s">
        <v>1529</v>
      </c>
      <c r="G411" s="2572" t="s">
        <v>7327</v>
      </c>
      <c r="H411" s="2572" t="s">
        <v>1529</v>
      </c>
      <c r="I411" s="3062">
        <v>0.12320000000000002</v>
      </c>
      <c r="J411" s="3062">
        <v>0.12320000000000002</v>
      </c>
      <c r="K411" s="3061" t="s">
        <v>1529</v>
      </c>
      <c r="L411" s="3061" t="s">
        <v>1529</v>
      </c>
      <c r="M411" s="2572" t="s">
        <v>1529</v>
      </c>
      <c r="N411" s="2572" t="s">
        <v>1529</v>
      </c>
      <c r="O411" s="3731">
        <v>0.24640000000000004</v>
      </c>
      <c r="P411" s="3731">
        <v>0.16800000000000001</v>
      </c>
      <c r="Q411" s="2572" t="s">
        <v>1529</v>
      </c>
      <c r="R411" s="3061" t="s">
        <v>1529</v>
      </c>
      <c r="S411" s="3061" t="s">
        <v>1681</v>
      </c>
      <c r="T411" s="3062">
        <f>0.00333333333333333*1.12</f>
        <v>3.7333333333333298E-3</v>
      </c>
      <c r="U411" s="3062">
        <v>6.720000000000001E-2</v>
      </c>
      <c r="V411" s="3061" t="s">
        <v>1529</v>
      </c>
      <c r="W411" s="3061" t="s">
        <v>1529</v>
      </c>
      <c r="X411" s="3061" t="s">
        <v>1529</v>
      </c>
      <c r="Y411" s="3061" t="s">
        <v>1529</v>
      </c>
      <c r="Z411" s="3061" t="s">
        <v>1529</v>
      </c>
      <c r="AA411" s="3061" t="s">
        <v>1529</v>
      </c>
      <c r="AB411" s="3061" t="s">
        <v>1529</v>
      </c>
      <c r="AC411" s="2601" t="s">
        <v>1529</v>
      </c>
      <c r="AD411" s="2601" t="s">
        <v>1529</v>
      </c>
      <c r="AE411" s="3716" t="s">
        <v>1529</v>
      </c>
      <c r="AF411" s="2502"/>
    </row>
    <row r="412" spans="2:32" s="2801" customFormat="1" x14ac:dyDescent="0.2">
      <c r="B412" s="2564"/>
      <c r="C412" s="2496"/>
      <c r="D412" s="2496"/>
      <c r="E412" s="2496"/>
      <c r="F412" s="2496"/>
      <c r="G412" s="2497"/>
      <c r="H412" s="2497"/>
      <c r="I412" s="2497"/>
      <c r="J412" s="2497"/>
      <c r="K412" s="2496"/>
      <c r="L412" s="2497"/>
      <c r="M412" s="2497"/>
      <c r="N412" s="2497"/>
      <c r="O412" s="2497"/>
      <c r="P412" s="2497"/>
      <c r="Q412" s="2561"/>
      <c r="R412" s="2561"/>
      <c r="S412" s="2561"/>
      <c r="T412" s="2561"/>
      <c r="U412" s="2561"/>
      <c r="V412" s="2561"/>
      <c r="W412" s="2561"/>
      <c r="X412" s="2561"/>
      <c r="Y412" s="2561"/>
      <c r="Z412" s="2561"/>
      <c r="AA412" s="2561"/>
      <c r="AB412" s="2561"/>
      <c r="AC412" s="2561"/>
      <c r="AD412" s="2561"/>
      <c r="AE412" s="2561"/>
      <c r="AF412" s="2502"/>
    </row>
    <row r="413" spans="2:32" s="2801" customFormat="1" x14ac:dyDescent="0.2">
      <c r="B413" s="4166" t="s">
        <v>4985</v>
      </c>
      <c r="C413" s="4167"/>
      <c r="D413" s="4168" t="s">
        <v>7213</v>
      </c>
      <c r="E413" s="4168"/>
      <c r="F413" s="4168"/>
      <c r="G413" s="4168"/>
      <c r="H413" s="4168"/>
      <c r="I413" s="2562"/>
      <c r="J413" s="2562"/>
      <c r="K413" s="2562"/>
      <c r="L413" s="2562"/>
      <c r="M413" s="2562"/>
      <c r="N413" s="2562"/>
      <c r="O413" s="2562"/>
      <c r="P413" s="2562"/>
      <c r="Q413" s="2561"/>
      <c r="R413" s="2561"/>
      <c r="S413" s="2561"/>
      <c r="T413" s="2561"/>
      <c r="U413" s="2561"/>
      <c r="V413" s="2561"/>
      <c r="W413" s="2561"/>
      <c r="X413" s="2561"/>
      <c r="Y413" s="2561"/>
      <c r="Z413" s="2561"/>
      <c r="AA413" s="2561"/>
      <c r="AB413" s="2561"/>
      <c r="AC413" s="2561"/>
      <c r="AD413" s="2561"/>
      <c r="AE413" s="2561"/>
      <c r="AF413" s="2502"/>
    </row>
    <row r="414" spans="2:32" s="2801" customFormat="1" x14ac:dyDescent="0.2">
      <c r="B414" s="4166" t="s">
        <v>4986</v>
      </c>
      <c r="C414" s="4167"/>
      <c r="D414" s="4168" t="s">
        <v>7213</v>
      </c>
      <c r="E414" s="4168"/>
      <c r="F414" s="4168"/>
      <c r="G414" s="4168"/>
      <c r="H414" s="4168"/>
      <c r="I414" s="2562"/>
      <c r="J414" s="2562"/>
      <c r="K414" s="2562"/>
      <c r="L414" s="2562"/>
      <c r="M414" s="2562"/>
      <c r="N414" s="2562"/>
      <c r="O414" s="2562"/>
      <c r="P414" s="2562"/>
      <c r="Q414" s="2561"/>
      <c r="R414" s="2561"/>
      <c r="S414" s="2561"/>
      <c r="T414" s="2561"/>
      <c r="U414" s="2561"/>
      <c r="V414" s="2561"/>
      <c r="W414" s="2561"/>
      <c r="X414" s="2561"/>
      <c r="Y414" s="2561"/>
      <c r="Z414" s="2561"/>
      <c r="AA414" s="2561"/>
      <c r="AB414" s="2561"/>
      <c r="AC414" s="2561"/>
      <c r="AD414" s="2561"/>
      <c r="AE414" s="2561"/>
      <c r="AF414" s="2502"/>
    </row>
    <row r="415" spans="2:32" s="2801" customFormat="1" ht="13.5" thickBot="1" x14ac:dyDescent="0.25">
      <c r="B415" s="3739"/>
      <c r="C415" s="3740"/>
      <c r="D415" s="3740"/>
      <c r="E415" s="3740"/>
      <c r="F415" s="3740"/>
      <c r="G415" s="2565"/>
      <c r="H415" s="2565"/>
      <c r="I415" s="2565"/>
      <c r="J415" s="2565"/>
      <c r="K415" s="2565"/>
      <c r="L415" s="2565"/>
      <c r="M415" s="2565"/>
      <c r="N415" s="2565"/>
      <c r="O415" s="2565"/>
      <c r="P415" s="2565"/>
      <c r="Q415" s="2565"/>
      <c r="R415" s="2565"/>
      <c r="S415" s="2565"/>
      <c r="T415" s="2565"/>
      <c r="U415" s="2565"/>
      <c r="V415" s="2565"/>
      <c r="W415" s="2565"/>
      <c r="X415" s="2565"/>
      <c r="Y415" s="2565"/>
      <c r="Z415" s="2565"/>
      <c r="AA415" s="2565"/>
      <c r="AB415" s="2565"/>
      <c r="AC415" s="2565"/>
      <c r="AD415" s="2565"/>
      <c r="AE415" s="2565"/>
      <c r="AF415" s="2507"/>
    </row>
    <row r="416" spans="2:32" s="2801" customFormat="1" ht="13.5" thickBot="1" x14ac:dyDescent="0.25"/>
    <row r="417" spans="2:32" s="2801" customFormat="1" ht="20.25" x14ac:dyDescent="0.2">
      <c r="B417" s="4169" t="s">
        <v>5058</v>
      </c>
      <c r="C417" s="4170"/>
      <c r="D417" s="4170"/>
      <c r="E417" s="4170"/>
      <c r="F417" s="4170"/>
      <c r="G417" s="4170"/>
      <c r="H417" s="4170"/>
      <c r="I417" s="4170"/>
      <c r="J417" s="4170"/>
      <c r="K417" s="4170"/>
      <c r="L417" s="4170"/>
      <c r="M417" s="4170"/>
      <c r="N417" s="4170"/>
      <c r="O417" s="4170"/>
      <c r="P417" s="4170"/>
      <c r="Q417" s="4170"/>
      <c r="R417" s="4170"/>
      <c r="S417" s="4170"/>
      <c r="T417" s="4170"/>
      <c r="U417" s="4170"/>
      <c r="V417" s="4170"/>
      <c r="W417" s="4170"/>
      <c r="X417" s="4170"/>
      <c r="Y417" s="4170"/>
      <c r="Z417" s="4170"/>
      <c r="AA417" s="4170"/>
      <c r="AB417" s="4170"/>
      <c r="AC417" s="4170"/>
      <c r="AD417" s="4170"/>
      <c r="AE417" s="4170"/>
      <c r="AF417" s="4171"/>
    </row>
    <row r="418" spans="2:32" s="2801" customFormat="1" x14ac:dyDescent="0.2">
      <c r="B418" s="3737"/>
      <c r="C418" s="3738"/>
      <c r="D418" s="3738"/>
      <c r="E418" s="3738"/>
      <c r="F418" s="3738"/>
      <c r="G418" s="2501"/>
      <c r="H418" s="2501"/>
      <c r="I418" s="2501"/>
      <c r="J418" s="2501"/>
      <c r="K418" s="2501"/>
      <c r="L418" s="2501"/>
      <c r="M418" s="2501"/>
      <c r="N418" s="2501"/>
      <c r="O418" s="2501"/>
      <c r="P418" s="2501"/>
      <c r="Q418" s="2501"/>
      <c r="R418" s="2501"/>
      <c r="S418" s="2501"/>
      <c r="T418" s="2501"/>
      <c r="U418" s="2501"/>
      <c r="V418" s="2501"/>
      <c r="W418" s="2501"/>
      <c r="X418" s="2501"/>
      <c r="Y418" s="2501"/>
      <c r="Z418" s="2501"/>
      <c r="AA418" s="2501"/>
      <c r="AB418" s="2501"/>
      <c r="AC418" s="2501"/>
      <c r="AD418" s="2501"/>
      <c r="AE418" s="2501"/>
      <c r="AF418" s="2502"/>
    </row>
    <row r="419" spans="2:32" s="2801" customFormat="1" x14ac:dyDescent="0.2">
      <c r="B419" s="2563" t="s">
        <v>5078</v>
      </c>
      <c r="C419" s="3738"/>
      <c r="D419" s="4172" t="s">
        <v>7318</v>
      </c>
      <c r="E419" s="4172"/>
      <c r="F419" s="4172"/>
      <c r="G419" s="2501"/>
      <c r="H419" s="2501"/>
      <c r="I419" s="2501"/>
      <c r="J419" s="2501"/>
      <c r="K419" s="2501"/>
      <c r="L419" s="2501"/>
      <c r="M419" s="2501"/>
      <c r="N419" s="2501"/>
      <c r="O419" s="2501"/>
      <c r="P419" s="2501"/>
      <c r="Q419" s="2501"/>
      <c r="R419" s="2501"/>
      <c r="S419" s="2501"/>
      <c r="T419" s="2501"/>
      <c r="U419" s="2501"/>
      <c r="V419" s="2501"/>
      <c r="W419" s="2501"/>
      <c r="X419" s="2501"/>
      <c r="Y419" s="2501"/>
      <c r="Z419" s="2501"/>
      <c r="AA419" s="2501"/>
      <c r="AB419" s="2501"/>
      <c r="AC419" s="2501"/>
      <c r="AD419" s="2501"/>
      <c r="AE419" s="2501"/>
      <c r="AF419" s="2502"/>
    </row>
    <row r="420" spans="2:32" s="2801" customFormat="1" x14ac:dyDescent="0.2">
      <c r="B420" s="4173" t="s">
        <v>5061</v>
      </c>
      <c r="C420" s="4174"/>
      <c r="D420" s="4204">
        <v>41883</v>
      </c>
      <c r="E420" s="4204"/>
      <c r="F420" s="4204"/>
      <c r="G420" s="2501"/>
      <c r="H420" s="2501"/>
      <c r="I420" s="2501"/>
      <c r="J420" s="2501"/>
      <c r="K420" s="2501"/>
      <c r="L420" s="2501"/>
      <c r="M420" s="2501"/>
      <c r="N420" s="2501"/>
      <c r="O420" s="2501"/>
      <c r="P420" s="2501"/>
      <c r="Q420" s="2501"/>
      <c r="R420" s="2501"/>
      <c r="S420" s="2501"/>
      <c r="T420" s="2501"/>
      <c r="U420" s="2501"/>
      <c r="V420" s="2501"/>
      <c r="W420" s="2501"/>
      <c r="X420" s="2501"/>
      <c r="Y420" s="2501"/>
      <c r="Z420" s="2501"/>
      <c r="AA420" s="2501"/>
      <c r="AB420" s="2501"/>
      <c r="AC420" s="2501"/>
      <c r="AD420" s="2501"/>
      <c r="AE420" s="2501"/>
      <c r="AF420" s="2502"/>
    </row>
    <row r="421" spans="2:32" s="2801" customFormat="1" x14ac:dyDescent="0.2">
      <c r="B421" s="4176" t="s">
        <v>5059</v>
      </c>
      <c r="C421" s="4177"/>
      <c r="D421" s="4205">
        <v>41912</v>
      </c>
      <c r="E421" s="4205"/>
      <c r="F421" s="4205"/>
      <c r="G421" s="2501"/>
      <c r="H421" s="2501"/>
      <c r="I421" s="2501"/>
      <c r="J421" s="2501"/>
      <c r="K421" s="2501"/>
      <c r="L421" s="2501"/>
      <c r="M421" s="2501"/>
      <c r="N421" s="2501"/>
      <c r="O421" s="2501"/>
      <c r="P421" s="2501"/>
      <c r="Q421" s="2501"/>
      <c r="R421" s="2501"/>
      <c r="S421" s="2501"/>
      <c r="T421" s="2501"/>
      <c r="U421" s="2501"/>
      <c r="V421" s="2501"/>
      <c r="W421" s="2501"/>
      <c r="X421" s="2501"/>
      <c r="Y421" s="2501"/>
      <c r="Z421" s="2501"/>
      <c r="AA421" s="2501"/>
      <c r="AB421" s="2501"/>
      <c r="AC421" s="2501"/>
      <c r="AD421" s="2501"/>
      <c r="AE421" s="2501"/>
      <c r="AF421" s="2502"/>
    </row>
    <row r="422" spans="2:32" s="2801" customFormat="1" ht="13.5" thickBot="1" x14ac:dyDescent="0.25">
      <c r="B422" s="3737"/>
      <c r="C422" s="3738"/>
      <c r="D422" s="3738"/>
      <c r="E422" s="3738"/>
      <c r="F422" s="3738"/>
      <c r="G422" s="2501"/>
      <c r="H422" s="2501"/>
      <c r="I422" s="2501"/>
      <c r="J422" s="2501"/>
      <c r="K422" s="2501"/>
      <c r="L422" s="2501"/>
      <c r="M422" s="2501"/>
      <c r="N422" s="2501"/>
      <c r="O422" s="2501"/>
      <c r="P422" s="2501"/>
      <c r="Q422" s="2501"/>
      <c r="R422" s="2501"/>
      <c r="S422" s="2501"/>
      <c r="T422" s="2501"/>
      <c r="U422" s="2501"/>
      <c r="V422" s="2501"/>
      <c r="W422" s="2501"/>
      <c r="X422" s="2501"/>
      <c r="Y422" s="2501"/>
      <c r="Z422" s="2501"/>
      <c r="AA422" s="2501"/>
      <c r="AB422" s="2501"/>
      <c r="AC422" s="2501"/>
      <c r="AD422" s="2501"/>
      <c r="AE422" s="2501"/>
      <c r="AF422" s="2502"/>
    </row>
    <row r="423" spans="2:32" s="2801" customFormat="1" ht="34.5" customHeight="1" thickBot="1" x14ac:dyDescent="0.25">
      <c r="B423" s="4179" t="s">
        <v>5060</v>
      </c>
      <c r="C423" s="4180"/>
      <c r="D423" s="4181" t="s">
        <v>7319</v>
      </c>
      <c r="E423" s="4182"/>
      <c r="F423" s="4182"/>
      <c r="G423" s="4182"/>
      <c r="H423" s="4182"/>
      <c r="I423" s="4182"/>
      <c r="J423" s="4182"/>
      <c r="K423" s="4182"/>
      <c r="L423" s="4182"/>
      <c r="M423" s="4182"/>
      <c r="N423" s="4182"/>
      <c r="O423" s="4182"/>
      <c r="P423" s="4182"/>
      <c r="Q423" s="4183"/>
      <c r="R423" s="2501"/>
      <c r="S423" s="2501"/>
      <c r="T423" s="2501"/>
      <c r="U423" s="2501"/>
      <c r="V423" s="2501"/>
      <c r="W423" s="2501"/>
      <c r="X423" s="2501"/>
      <c r="Y423" s="2501"/>
      <c r="Z423" s="2501"/>
      <c r="AA423" s="2501"/>
      <c r="AB423" s="2501"/>
      <c r="AC423" s="2501"/>
      <c r="AD423" s="2501"/>
      <c r="AE423" s="2501"/>
      <c r="AF423" s="2502"/>
    </row>
    <row r="424" spans="2:32" s="2801" customFormat="1" ht="13.5" thickBot="1" x14ac:dyDescent="0.25">
      <c r="B424" s="3737"/>
      <c r="C424" s="3738"/>
      <c r="D424" s="3738"/>
      <c r="E424" s="3738"/>
      <c r="F424" s="3738"/>
      <c r="G424" s="2501"/>
      <c r="H424" s="2501"/>
      <c r="I424" s="2501"/>
      <c r="J424" s="2501"/>
      <c r="K424" s="2501"/>
      <c r="L424" s="2501"/>
      <c r="M424" s="2501"/>
      <c r="N424" s="2501"/>
      <c r="O424" s="2501"/>
      <c r="P424" s="2501"/>
      <c r="Q424" s="2501"/>
      <c r="R424" s="2565"/>
      <c r="S424" s="2501"/>
      <c r="T424" s="2501"/>
      <c r="U424" s="2501"/>
      <c r="V424" s="2501"/>
      <c r="W424" s="2501"/>
      <c r="X424" s="2501"/>
      <c r="Y424" s="2501"/>
      <c r="Z424" s="2501"/>
      <c r="AA424" s="2501"/>
      <c r="AB424" s="2501"/>
      <c r="AC424" s="2501"/>
      <c r="AD424" s="2501"/>
      <c r="AE424" s="2501"/>
      <c r="AF424" s="2502"/>
    </row>
    <row r="425" spans="2:32" s="2801" customFormat="1" ht="13.5" thickBot="1" x14ac:dyDescent="0.25">
      <c r="B425" s="4184" t="s">
        <v>5062</v>
      </c>
      <c r="C425" s="4185"/>
      <c r="D425" s="4188" t="s">
        <v>5063</v>
      </c>
      <c r="E425" s="4190" t="s">
        <v>224</v>
      </c>
      <c r="F425" s="4191"/>
      <c r="G425" s="4191"/>
      <c r="H425" s="4191"/>
      <c r="I425" s="4191"/>
      <c r="J425" s="4191"/>
      <c r="K425" s="4191"/>
      <c r="L425" s="4191"/>
      <c r="M425" s="4191"/>
      <c r="N425" s="4191"/>
      <c r="O425" s="4191"/>
      <c r="P425" s="4192"/>
      <c r="Q425" s="4193" t="s">
        <v>340</v>
      </c>
      <c r="R425" s="4194"/>
      <c r="S425" s="4195"/>
      <c r="T425" s="4195"/>
      <c r="U425" s="4195"/>
      <c r="V425" s="4195"/>
      <c r="W425" s="4195"/>
      <c r="X425" s="4195"/>
      <c r="Y425" s="4196"/>
      <c r="Z425" s="4193" t="s">
        <v>225</v>
      </c>
      <c r="AA425" s="4195"/>
      <c r="AB425" s="4196"/>
      <c r="AC425" s="4197" t="s">
        <v>4982</v>
      </c>
      <c r="AD425" s="4198"/>
      <c r="AE425" s="4199"/>
      <c r="AF425" s="2502"/>
    </row>
    <row r="426" spans="2:32" s="2801" customFormat="1" ht="13.5" thickBot="1" x14ac:dyDescent="0.25">
      <c r="B426" s="4186"/>
      <c r="C426" s="4187"/>
      <c r="D426" s="4188"/>
      <c r="E426" s="4188" t="s">
        <v>5000</v>
      </c>
      <c r="F426" s="4188" t="s">
        <v>5001</v>
      </c>
      <c r="G426" s="4200" t="s">
        <v>5003</v>
      </c>
      <c r="H426" s="4200" t="s">
        <v>5064</v>
      </c>
      <c r="I426" s="4202" t="s">
        <v>5065</v>
      </c>
      <c r="J426" s="4202" t="s">
        <v>5066</v>
      </c>
      <c r="K426" s="4202" t="s">
        <v>5006</v>
      </c>
      <c r="L426" s="4202"/>
      <c r="M426" s="4202" t="s">
        <v>5067</v>
      </c>
      <c r="N426" s="4202" t="s">
        <v>5068</v>
      </c>
      <c r="O426" s="4202" t="s">
        <v>5069</v>
      </c>
      <c r="P426" s="4202" t="s">
        <v>5070</v>
      </c>
      <c r="Q426" s="4189" t="s">
        <v>5012</v>
      </c>
      <c r="R426" s="4189" t="s">
        <v>5013</v>
      </c>
      <c r="S426" s="4189" t="s">
        <v>5014</v>
      </c>
      <c r="T426" s="4189" t="s">
        <v>5071</v>
      </c>
      <c r="U426" s="4189" t="s">
        <v>5072</v>
      </c>
      <c r="V426" s="4189" t="s">
        <v>5017</v>
      </c>
      <c r="W426" s="4189" t="s">
        <v>5019</v>
      </c>
      <c r="X426" s="4200" t="s">
        <v>5073</v>
      </c>
      <c r="Y426" s="4200" t="s">
        <v>5074</v>
      </c>
      <c r="Z426" s="4189" t="s">
        <v>5075</v>
      </c>
      <c r="AA426" s="4189" t="s">
        <v>5076</v>
      </c>
      <c r="AB426" s="4189" t="s">
        <v>5077</v>
      </c>
      <c r="AC426" s="4189" t="s">
        <v>1150</v>
      </c>
      <c r="AD426" s="4189" t="s">
        <v>4983</v>
      </c>
      <c r="AE426" s="4189" t="s">
        <v>4984</v>
      </c>
      <c r="AF426" s="2502"/>
    </row>
    <row r="427" spans="2:32" s="2801" customFormat="1" ht="13.5" thickBot="1" x14ac:dyDescent="0.25">
      <c r="B427" s="4186"/>
      <c r="C427" s="4187"/>
      <c r="D427" s="4189"/>
      <c r="E427" s="4189"/>
      <c r="F427" s="4189"/>
      <c r="G427" s="4201"/>
      <c r="H427" s="4201"/>
      <c r="I427" s="4200"/>
      <c r="J427" s="4200"/>
      <c r="K427" s="3735" t="s">
        <v>5026</v>
      </c>
      <c r="L427" s="3736" t="s">
        <v>2793</v>
      </c>
      <c r="M427" s="4200"/>
      <c r="N427" s="4200"/>
      <c r="O427" s="4200"/>
      <c r="P427" s="4200"/>
      <c r="Q427" s="4203"/>
      <c r="R427" s="4203"/>
      <c r="S427" s="4203"/>
      <c r="T427" s="4203"/>
      <c r="U427" s="4203"/>
      <c r="V427" s="4203"/>
      <c r="W427" s="4203"/>
      <c r="X427" s="4201"/>
      <c r="Y427" s="4201"/>
      <c r="Z427" s="4203"/>
      <c r="AA427" s="4203"/>
      <c r="AB427" s="4203"/>
      <c r="AC427" s="4203"/>
      <c r="AD427" s="4203"/>
      <c r="AE427" s="4203"/>
      <c r="AF427" s="2502"/>
    </row>
    <row r="428" spans="2:32" s="2801" customFormat="1" x14ac:dyDescent="0.2">
      <c r="B428" s="3931" t="s">
        <v>6972</v>
      </c>
      <c r="C428" s="3932"/>
      <c r="D428" s="4010" t="s">
        <v>1529</v>
      </c>
      <c r="E428" s="4010" t="s">
        <v>1529</v>
      </c>
      <c r="F428" s="3057" t="s">
        <v>1529</v>
      </c>
      <c r="G428" s="2965">
        <v>120</v>
      </c>
      <c r="H428" s="2579" t="s">
        <v>1529</v>
      </c>
      <c r="I428" s="4011">
        <v>0.112</v>
      </c>
      <c r="J428" s="4011">
        <v>0.112</v>
      </c>
      <c r="K428" s="3057" t="s">
        <v>1529</v>
      </c>
      <c r="L428" s="2579" t="s">
        <v>1529</v>
      </c>
      <c r="M428" s="2579" t="s">
        <v>1529</v>
      </c>
      <c r="N428" s="2579" t="s">
        <v>1529</v>
      </c>
      <c r="O428" s="3729">
        <v>0.24640000000000004</v>
      </c>
      <c r="P428" s="3729">
        <f>0.15*1.12</f>
        <v>0.16800000000000001</v>
      </c>
      <c r="Q428" s="2579" t="s">
        <v>1529</v>
      </c>
      <c r="R428" s="3057" t="s">
        <v>1529</v>
      </c>
      <c r="S428" s="3057" t="s">
        <v>1529</v>
      </c>
      <c r="T428" s="3057" t="s">
        <v>1529</v>
      </c>
      <c r="U428" s="4011">
        <v>6.720000000000001E-2</v>
      </c>
      <c r="V428" s="3057" t="s">
        <v>1529</v>
      </c>
      <c r="W428" s="3057" t="s">
        <v>1529</v>
      </c>
      <c r="X428" s="3057" t="s">
        <v>1529</v>
      </c>
      <c r="Y428" s="4011">
        <v>6.720000000000001E-2</v>
      </c>
      <c r="Z428" s="3057" t="s">
        <v>7320</v>
      </c>
      <c r="AA428" s="4011">
        <v>2.4864000000000001E-2</v>
      </c>
      <c r="AB428" s="4011">
        <v>0.112</v>
      </c>
      <c r="AC428" s="2580" t="s">
        <v>1529</v>
      </c>
      <c r="AD428" s="2580" t="s">
        <v>1529</v>
      </c>
      <c r="AE428" s="3715" t="s">
        <v>1529</v>
      </c>
      <c r="AF428" s="2502"/>
    </row>
    <row r="429" spans="2:32" s="2801" customFormat="1" x14ac:dyDescent="0.2">
      <c r="B429" s="3933" t="s">
        <v>6975</v>
      </c>
      <c r="C429" s="3934"/>
      <c r="D429" s="4000" t="s">
        <v>1529</v>
      </c>
      <c r="E429" s="4000" t="s">
        <v>1529</v>
      </c>
      <c r="F429" s="3052" t="s">
        <v>1529</v>
      </c>
      <c r="G429" s="2945">
        <v>120</v>
      </c>
      <c r="H429" s="2569" t="s">
        <v>1529</v>
      </c>
      <c r="I429" s="2960">
        <v>0.112</v>
      </c>
      <c r="J429" s="2960">
        <v>0.112</v>
      </c>
      <c r="K429" s="3052" t="s">
        <v>1529</v>
      </c>
      <c r="L429" s="2569" t="s">
        <v>1529</v>
      </c>
      <c r="M429" s="2569" t="s">
        <v>1529</v>
      </c>
      <c r="N429" s="2569" t="s">
        <v>1529</v>
      </c>
      <c r="O429" s="3730">
        <v>0.24640000000000004</v>
      </c>
      <c r="P429" s="3730">
        <v>0.16800000000000001</v>
      </c>
      <c r="Q429" s="2569" t="s">
        <v>1529</v>
      </c>
      <c r="R429" s="3052" t="s">
        <v>1529</v>
      </c>
      <c r="S429" s="3052" t="s">
        <v>1529</v>
      </c>
      <c r="T429" s="3052" t="s">
        <v>1529</v>
      </c>
      <c r="U429" s="2960">
        <v>6.720000000000001E-2</v>
      </c>
      <c r="V429" s="3052" t="s">
        <v>1529</v>
      </c>
      <c r="W429" s="3052" t="s">
        <v>1529</v>
      </c>
      <c r="X429" s="3052" t="s">
        <v>1529</v>
      </c>
      <c r="Y429" s="2960">
        <v>6.720000000000001E-2</v>
      </c>
      <c r="Z429" s="3052" t="s">
        <v>7320</v>
      </c>
      <c r="AA429" s="2960">
        <v>2.4864000000000001E-2</v>
      </c>
      <c r="AB429" s="2960">
        <v>0.112</v>
      </c>
      <c r="AC429" s="2541" t="s">
        <v>1529</v>
      </c>
      <c r="AD429" s="2541" t="s">
        <v>1529</v>
      </c>
      <c r="AE429" s="3721" t="s">
        <v>1529</v>
      </c>
      <c r="AF429" s="2502"/>
    </row>
    <row r="430" spans="2:32" s="2801" customFormat="1" x14ac:dyDescent="0.2">
      <c r="B430" s="3933" t="s">
        <v>6977</v>
      </c>
      <c r="C430" s="3934"/>
      <c r="D430" s="4000" t="s">
        <v>1529</v>
      </c>
      <c r="E430" s="4000" t="s">
        <v>1529</v>
      </c>
      <c r="F430" s="3052" t="s">
        <v>1529</v>
      </c>
      <c r="G430" s="2945">
        <v>150</v>
      </c>
      <c r="H430" s="2569" t="s">
        <v>1529</v>
      </c>
      <c r="I430" s="2960">
        <v>0.112</v>
      </c>
      <c r="J430" s="2960">
        <v>0.112</v>
      </c>
      <c r="K430" s="3052" t="s">
        <v>1529</v>
      </c>
      <c r="L430" s="2569" t="s">
        <v>1529</v>
      </c>
      <c r="M430" s="2569" t="s">
        <v>1529</v>
      </c>
      <c r="N430" s="2569" t="s">
        <v>1529</v>
      </c>
      <c r="O430" s="3730">
        <v>0.24640000000000004</v>
      </c>
      <c r="P430" s="3730">
        <v>0.16800000000000001</v>
      </c>
      <c r="Q430" s="2569" t="s">
        <v>1529</v>
      </c>
      <c r="R430" s="3052" t="s">
        <v>1529</v>
      </c>
      <c r="S430" s="3052" t="s">
        <v>1529</v>
      </c>
      <c r="T430" s="3052" t="s">
        <v>1529</v>
      </c>
      <c r="U430" s="2960">
        <v>6.720000000000001E-2</v>
      </c>
      <c r="V430" s="3052" t="s">
        <v>1529</v>
      </c>
      <c r="W430" s="3052" t="s">
        <v>1529</v>
      </c>
      <c r="X430" s="3052" t="s">
        <v>1529</v>
      </c>
      <c r="Y430" s="2960">
        <v>6.720000000000001E-2</v>
      </c>
      <c r="Z430" s="3052" t="s">
        <v>7320</v>
      </c>
      <c r="AA430" s="2960">
        <v>2.4864000000000001E-2</v>
      </c>
      <c r="AB430" s="2960">
        <v>0.112</v>
      </c>
      <c r="AC430" s="2541" t="s">
        <v>1529</v>
      </c>
      <c r="AD430" s="2541" t="s">
        <v>1529</v>
      </c>
      <c r="AE430" s="3721" t="s">
        <v>1529</v>
      </c>
      <c r="AF430" s="2502"/>
    </row>
    <row r="431" spans="2:32" s="2801" customFormat="1" x14ac:dyDescent="0.2">
      <c r="B431" s="3933" t="s">
        <v>6979</v>
      </c>
      <c r="C431" s="3934"/>
      <c r="D431" s="4000" t="s">
        <v>1529</v>
      </c>
      <c r="E431" s="4000" t="s">
        <v>1529</v>
      </c>
      <c r="F431" s="4000" t="s">
        <v>1529</v>
      </c>
      <c r="G431" s="2945">
        <v>150</v>
      </c>
      <c r="H431" s="2569" t="s">
        <v>1529</v>
      </c>
      <c r="I431" s="2960">
        <v>0.112</v>
      </c>
      <c r="J431" s="2960">
        <v>0.112</v>
      </c>
      <c r="K431" s="3052" t="s">
        <v>1529</v>
      </c>
      <c r="L431" s="2569" t="s">
        <v>1529</v>
      </c>
      <c r="M431" s="2569" t="s">
        <v>1529</v>
      </c>
      <c r="N431" s="2569" t="s">
        <v>1529</v>
      </c>
      <c r="O431" s="3730">
        <v>0.24640000000000004</v>
      </c>
      <c r="P431" s="3730">
        <v>0.16800000000000001</v>
      </c>
      <c r="Q431" s="2569" t="s">
        <v>1529</v>
      </c>
      <c r="R431" s="3052" t="s">
        <v>1529</v>
      </c>
      <c r="S431" s="3052" t="s">
        <v>1529</v>
      </c>
      <c r="T431" s="3052" t="s">
        <v>1529</v>
      </c>
      <c r="U431" s="2960">
        <v>6.720000000000001E-2</v>
      </c>
      <c r="V431" s="3052" t="s">
        <v>1529</v>
      </c>
      <c r="W431" s="3052" t="s">
        <v>1529</v>
      </c>
      <c r="X431" s="3052" t="s">
        <v>1529</v>
      </c>
      <c r="Y431" s="2960">
        <v>6.720000000000001E-2</v>
      </c>
      <c r="Z431" s="3052" t="s">
        <v>7320</v>
      </c>
      <c r="AA431" s="2960">
        <v>2.4864000000000001E-2</v>
      </c>
      <c r="AB431" s="2960">
        <v>0.112</v>
      </c>
      <c r="AC431" s="2541" t="s">
        <v>1529</v>
      </c>
      <c r="AD431" s="2541" t="s">
        <v>1529</v>
      </c>
      <c r="AE431" s="3721" t="s">
        <v>1529</v>
      </c>
      <c r="AF431" s="2502"/>
    </row>
    <row r="432" spans="2:32" s="2801" customFormat="1" x14ac:dyDescent="0.2">
      <c r="B432" s="3933" t="s">
        <v>6981</v>
      </c>
      <c r="C432" s="3934"/>
      <c r="D432" s="4000" t="s">
        <v>1529</v>
      </c>
      <c r="E432" s="4000" t="s">
        <v>1529</v>
      </c>
      <c r="F432" s="4000" t="s">
        <v>1529</v>
      </c>
      <c r="G432" s="2945">
        <v>100</v>
      </c>
      <c r="H432" s="2569" t="s">
        <v>1529</v>
      </c>
      <c r="I432" s="2960">
        <v>0.11200000000000002</v>
      </c>
      <c r="J432" s="2960">
        <v>0.11200000000000002</v>
      </c>
      <c r="K432" s="3052" t="s">
        <v>1529</v>
      </c>
      <c r="L432" s="2569" t="s">
        <v>1529</v>
      </c>
      <c r="M432" s="2569" t="s">
        <v>1529</v>
      </c>
      <c r="N432" s="2569" t="s">
        <v>1529</v>
      </c>
      <c r="O432" s="3730">
        <v>0.24640000000000004</v>
      </c>
      <c r="P432" s="3730">
        <v>0.16800000000000001</v>
      </c>
      <c r="Q432" s="2569" t="s">
        <v>1529</v>
      </c>
      <c r="R432" s="3052" t="s">
        <v>1529</v>
      </c>
      <c r="S432" s="3052" t="s">
        <v>1529</v>
      </c>
      <c r="T432" s="3052" t="s">
        <v>1529</v>
      </c>
      <c r="U432" s="2960">
        <v>6.720000000000001E-2</v>
      </c>
      <c r="V432" s="3052" t="s">
        <v>1529</v>
      </c>
      <c r="W432" s="3052" t="s">
        <v>1529</v>
      </c>
      <c r="X432" s="3052" t="s">
        <v>1529</v>
      </c>
      <c r="Y432" s="2960">
        <v>6.720000000000001E-2</v>
      </c>
      <c r="Z432" s="3052" t="s">
        <v>5591</v>
      </c>
      <c r="AA432" s="2960">
        <v>1.4925867000000001E-2</v>
      </c>
      <c r="AB432" s="2960">
        <v>0.112</v>
      </c>
      <c r="AC432" s="2541" t="s">
        <v>1529</v>
      </c>
      <c r="AD432" s="2541" t="s">
        <v>1529</v>
      </c>
      <c r="AE432" s="3721" t="s">
        <v>1529</v>
      </c>
      <c r="AF432" s="2502"/>
    </row>
    <row r="433" spans="2:32" s="2801" customFormat="1" x14ac:dyDescent="0.2">
      <c r="B433" s="3933" t="s">
        <v>6984</v>
      </c>
      <c r="C433" s="3934"/>
      <c r="D433" s="4000" t="s">
        <v>1529</v>
      </c>
      <c r="E433" s="4000" t="s">
        <v>1529</v>
      </c>
      <c r="F433" s="4000" t="s">
        <v>1529</v>
      </c>
      <c r="G433" s="2945">
        <v>100</v>
      </c>
      <c r="H433" s="2569" t="s">
        <v>1529</v>
      </c>
      <c r="I433" s="2960">
        <v>0.112</v>
      </c>
      <c r="J433" s="2960">
        <v>0.112</v>
      </c>
      <c r="K433" s="3052" t="s">
        <v>1529</v>
      </c>
      <c r="L433" s="2569" t="s">
        <v>1529</v>
      </c>
      <c r="M433" s="2569" t="s">
        <v>1529</v>
      </c>
      <c r="N433" s="2569" t="s">
        <v>1529</v>
      </c>
      <c r="O433" s="3730">
        <v>0.24640000000000004</v>
      </c>
      <c r="P433" s="3730">
        <v>0.16800000000000001</v>
      </c>
      <c r="Q433" s="2569" t="s">
        <v>1529</v>
      </c>
      <c r="R433" s="3052" t="s">
        <v>1529</v>
      </c>
      <c r="S433" s="3052" t="s">
        <v>1529</v>
      </c>
      <c r="T433" s="3052" t="s">
        <v>1529</v>
      </c>
      <c r="U433" s="2960">
        <v>6.720000000000001E-2</v>
      </c>
      <c r="V433" s="3052" t="s">
        <v>1529</v>
      </c>
      <c r="W433" s="3052" t="s">
        <v>1529</v>
      </c>
      <c r="X433" s="3052" t="s">
        <v>1529</v>
      </c>
      <c r="Y433" s="2960">
        <v>6.720000000000001E-2</v>
      </c>
      <c r="Z433" s="3052" t="s">
        <v>5591</v>
      </c>
      <c r="AA433" s="2960">
        <v>1.4925867000000001E-2</v>
      </c>
      <c r="AB433" s="2960">
        <v>0.112</v>
      </c>
      <c r="AC433" s="2541" t="s">
        <v>1529</v>
      </c>
      <c r="AD433" s="2541" t="s">
        <v>1529</v>
      </c>
      <c r="AE433" s="3721" t="s">
        <v>1529</v>
      </c>
      <c r="AF433" s="2502"/>
    </row>
    <row r="434" spans="2:32" s="2801" customFormat="1" x14ac:dyDescent="0.2">
      <c r="B434" s="3933" t="s">
        <v>6986</v>
      </c>
      <c r="C434" s="3934"/>
      <c r="D434" s="4000" t="s">
        <v>1529</v>
      </c>
      <c r="E434" s="4000" t="s">
        <v>1529</v>
      </c>
      <c r="F434" s="4000" t="s">
        <v>1529</v>
      </c>
      <c r="G434" s="2945">
        <v>140</v>
      </c>
      <c r="H434" s="2569" t="s">
        <v>1529</v>
      </c>
      <c r="I434" s="2960">
        <v>0.112</v>
      </c>
      <c r="J434" s="2960">
        <v>0.112</v>
      </c>
      <c r="K434" s="3052" t="s">
        <v>1529</v>
      </c>
      <c r="L434" s="2569" t="s">
        <v>1529</v>
      </c>
      <c r="M434" s="2569" t="s">
        <v>1529</v>
      </c>
      <c r="N434" s="2569" t="s">
        <v>1529</v>
      </c>
      <c r="O434" s="3730">
        <v>0.24640000000000004</v>
      </c>
      <c r="P434" s="3730">
        <v>0.16800000000000001</v>
      </c>
      <c r="Q434" s="2569" t="s">
        <v>1529</v>
      </c>
      <c r="R434" s="3052" t="s">
        <v>1529</v>
      </c>
      <c r="S434" s="3052" t="s">
        <v>1529</v>
      </c>
      <c r="T434" s="3052" t="s">
        <v>1529</v>
      </c>
      <c r="U434" s="2960">
        <v>6.720000000000001E-2</v>
      </c>
      <c r="V434" s="3052" t="s">
        <v>1529</v>
      </c>
      <c r="W434" s="3052" t="s">
        <v>1529</v>
      </c>
      <c r="X434" s="3052" t="s">
        <v>1529</v>
      </c>
      <c r="Y434" s="2960">
        <v>6.720000000000001E-2</v>
      </c>
      <c r="Z434" s="3052" t="s">
        <v>5591</v>
      </c>
      <c r="AA434" s="2960">
        <v>1.4925867000000001E-2</v>
      </c>
      <c r="AB434" s="2960">
        <v>0.112</v>
      </c>
      <c r="AC434" s="2541" t="s">
        <v>1529</v>
      </c>
      <c r="AD434" s="2541" t="s">
        <v>1529</v>
      </c>
      <c r="AE434" s="3721" t="s">
        <v>1529</v>
      </c>
      <c r="AF434" s="2502"/>
    </row>
    <row r="435" spans="2:32" s="2801" customFormat="1" x14ac:dyDescent="0.2">
      <c r="B435" s="3933" t="s">
        <v>6988</v>
      </c>
      <c r="C435" s="3934"/>
      <c r="D435" s="4000" t="s">
        <v>1529</v>
      </c>
      <c r="E435" s="4000" t="s">
        <v>1529</v>
      </c>
      <c r="F435" s="4000" t="s">
        <v>1529</v>
      </c>
      <c r="G435" s="2945">
        <v>140</v>
      </c>
      <c r="H435" s="2569" t="s">
        <v>1529</v>
      </c>
      <c r="I435" s="2960">
        <v>0.112</v>
      </c>
      <c r="J435" s="2960">
        <v>0.112</v>
      </c>
      <c r="K435" s="3052" t="s">
        <v>1529</v>
      </c>
      <c r="L435" s="2569" t="s">
        <v>1529</v>
      </c>
      <c r="M435" s="2569" t="s">
        <v>1529</v>
      </c>
      <c r="N435" s="2569" t="s">
        <v>1529</v>
      </c>
      <c r="O435" s="3730">
        <v>0.24640000000000004</v>
      </c>
      <c r="P435" s="3730">
        <v>0.16800000000000001</v>
      </c>
      <c r="Q435" s="2569" t="s">
        <v>1529</v>
      </c>
      <c r="R435" s="3052" t="s">
        <v>1529</v>
      </c>
      <c r="S435" s="3052" t="s">
        <v>1529</v>
      </c>
      <c r="T435" s="3052" t="s">
        <v>1529</v>
      </c>
      <c r="U435" s="2960">
        <v>6.720000000000001E-2</v>
      </c>
      <c r="V435" s="3052" t="s">
        <v>1529</v>
      </c>
      <c r="W435" s="3052" t="s">
        <v>1529</v>
      </c>
      <c r="X435" s="3052" t="s">
        <v>1529</v>
      </c>
      <c r="Y435" s="2960">
        <v>6.720000000000001E-2</v>
      </c>
      <c r="Z435" s="3052" t="s">
        <v>5591</v>
      </c>
      <c r="AA435" s="2960">
        <v>1.4925867000000001E-2</v>
      </c>
      <c r="AB435" s="2960">
        <v>0.112</v>
      </c>
      <c r="AC435" s="2541" t="s">
        <v>1529</v>
      </c>
      <c r="AD435" s="2541" t="s">
        <v>1529</v>
      </c>
      <c r="AE435" s="3721" t="s">
        <v>1529</v>
      </c>
      <c r="AF435" s="2502"/>
    </row>
    <row r="436" spans="2:32" s="2801" customFormat="1" x14ac:dyDescent="0.2">
      <c r="B436" s="3933" t="s">
        <v>6990</v>
      </c>
      <c r="C436" s="3934"/>
      <c r="D436" s="4000" t="s">
        <v>1529</v>
      </c>
      <c r="E436" s="4000" t="s">
        <v>1529</v>
      </c>
      <c r="F436" s="4000" t="s">
        <v>1529</v>
      </c>
      <c r="G436" s="2945">
        <v>190</v>
      </c>
      <c r="H436" s="2569" t="s">
        <v>1529</v>
      </c>
      <c r="I436" s="2960">
        <v>0.112</v>
      </c>
      <c r="J436" s="2960">
        <v>0.112</v>
      </c>
      <c r="K436" s="3052" t="s">
        <v>1529</v>
      </c>
      <c r="L436" s="2569" t="s">
        <v>1529</v>
      </c>
      <c r="M436" s="2569" t="s">
        <v>1529</v>
      </c>
      <c r="N436" s="2569" t="s">
        <v>1529</v>
      </c>
      <c r="O436" s="3730">
        <v>0.24640000000000004</v>
      </c>
      <c r="P436" s="3730">
        <v>0.16800000000000001</v>
      </c>
      <c r="Q436" s="2569" t="s">
        <v>1529</v>
      </c>
      <c r="R436" s="3052" t="s">
        <v>1529</v>
      </c>
      <c r="S436" s="3052" t="s">
        <v>1529</v>
      </c>
      <c r="T436" s="3052" t="s">
        <v>1529</v>
      </c>
      <c r="U436" s="2960">
        <v>6.720000000000001E-2</v>
      </c>
      <c r="V436" s="3052" t="s">
        <v>1529</v>
      </c>
      <c r="W436" s="3052" t="s">
        <v>1529</v>
      </c>
      <c r="X436" s="3052" t="s">
        <v>1529</v>
      </c>
      <c r="Y436" s="2960">
        <v>6.720000000000001E-2</v>
      </c>
      <c r="Z436" s="3052" t="s">
        <v>5591</v>
      </c>
      <c r="AA436" s="2960">
        <v>1.4925867000000001E-2</v>
      </c>
      <c r="AB436" s="2960">
        <v>0.112</v>
      </c>
      <c r="AC436" s="2541" t="s">
        <v>1529</v>
      </c>
      <c r="AD436" s="2541" t="s">
        <v>1529</v>
      </c>
      <c r="AE436" s="3721" t="s">
        <v>1529</v>
      </c>
      <c r="AF436" s="2502"/>
    </row>
    <row r="437" spans="2:32" s="2801" customFormat="1" x14ac:dyDescent="0.2">
      <c r="B437" s="3933" t="s">
        <v>6992</v>
      </c>
      <c r="C437" s="3934"/>
      <c r="D437" s="4000" t="s">
        <v>1529</v>
      </c>
      <c r="E437" s="4000" t="s">
        <v>1529</v>
      </c>
      <c r="F437" s="4000" t="s">
        <v>1529</v>
      </c>
      <c r="G437" s="2945">
        <v>190</v>
      </c>
      <c r="H437" s="2569" t="s">
        <v>1529</v>
      </c>
      <c r="I437" s="2960">
        <v>0.112</v>
      </c>
      <c r="J437" s="2960">
        <v>0.112</v>
      </c>
      <c r="K437" s="3052" t="s">
        <v>1529</v>
      </c>
      <c r="L437" s="2569" t="s">
        <v>1529</v>
      </c>
      <c r="M437" s="2569" t="s">
        <v>1529</v>
      </c>
      <c r="N437" s="2569" t="s">
        <v>1529</v>
      </c>
      <c r="O437" s="3730">
        <v>0.24640000000000004</v>
      </c>
      <c r="P437" s="3730">
        <v>0.16800000000000001</v>
      </c>
      <c r="Q437" s="2569" t="s">
        <v>1529</v>
      </c>
      <c r="R437" s="3052" t="s">
        <v>1529</v>
      </c>
      <c r="S437" s="3052" t="s">
        <v>1529</v>
      </c>
      <c r="T437" s="3052" t="s">
        <v>1529</v>
      </c>
      <c r="U437" s="2960">
        <v>6.720000000000001E-2</v>
      </c>
      <c r="V437" s="3052" t="s">
        <v>1529</v>
      </c>
      <c r="W437" s="3052" t="s">
        <v>1529</v>
      </c>
      <c r="X437" s="3052" t="s">
        <v>1529</v>
      </c>
      <c r="Y437" s="2960">
        <v>6.720000000000001E-2</v>
      </c>
      <c r="Z437" s="3052" t="s">
        <v>5591</v>
      </c>
      <c r="AA437" s="2960">
        <v>1.4925867000000001E-2</v>
      </c>
      <c r="AB437" s="2960">
        <v>0.112</v>
      </c>
      <c r="AC437" s="2541" t="s">
        <v>1529</v>
      </c>
      <c r="AD437" s="2541" t="s">
        <v>1529</v>
      </c>
      <c r="AE437" s="3721" t="s">
        <v>1529</v>
      </c>
      <c r="AF437" s="2502"/>
    </row>
    <row r="438" spans="2:32" s="2801" customFormat="1" x14ac:dyDescent="0.2">
      <c r="B438" s="3933" t="s">
        <v>6994</v>
      </c>
      <c r="C438" s="3934"/>
      <c r="D438" s="4000" t="s">
        <v>1529</v>
      </c>
      <c r="E438" s="4000" t="s">
        <v>1529</v>
      </c>
      <c r="F438" s="4000" t="s">
        <v>1529</v>
      </c>
      <c r="G438" s="2945">
        <v>296</v>
      </c>
      <c r="H438" s="2569" t="s">
        <v>1529</v>
      </c>
      <c r="I438" s="2960">
        <v>0.11</v>
      </c>
      <c r="J438" s="2960">
        <v>0.11</v>
      </c>
      <c r="K438" s="3052" t="s">
        <v>1529</v>
      </c>
      <c r="L438" s="2569" t="s">
        <v>1529</v>
      </c>
      <c r="M438" s="2569" t="s">
        <v>1529</v>
      </c>
      <c r="N438" s="2569" t="s">
        <v>1529</v>
      </c>
      <c r="O438" s="3730">
        <v>0.24640000000000004</v>
      </c>
      <c r="P438" s="3730">
        <v>0.16800000000000001</v>
      </c>
      <c r="Q438" s="2569" t="s">
        <v>1529</v>
      </c>
      <c r="R438" s="3052" t="s">
        <v>1529</v>
      </c>
      <c r="S438" s="3052" t="s">
        <v>1529</v>
      </c>
      <c r="T438" s="3052" t="s">
        <v>1529</v>
      </c>
      <c r="U438" s="2960">
        <v>6.720000000000001E-2</v>
      </c>
      <c r="V438" s="3052" t="s">
        <v>1529</v>
      </c>
      <c r="W438" s="3052" t="s">
        <v>1529</v>
      </c>
      <c r="X438" s="3052" t="s">
        <v>1529</v>
      </c>
      <c r="Y438" s="2960">
        <v>6.720000000000001E-2</v>
      </c>
      <c r="Z438" s="3052" t="s">
        <v>5591</v>
      </c>
      <c r="AA438" s="2960">
        <v>1.4925867000000001E-2</v>
      </c>
      <c r="AB438" s="2960">
        <v>0.112</v>
      </c>
      <c r="AC438" s="2541" t="s">
        <v>1529</v>
      </c>
      <c r="AD438" s="2541" t="s">
        <v>1529</v>
      </c>
      <c r="AE438" s="3721" t="s">
        <v>1529</v>
      </c>
      <c r="AF438" s="2502"/>
    </row>
    <row r="439" spans="2:32" s="2801" customFormat="1" x14ac:dyDescent="0.2">
      <c r="B439" s="3933" t="s">
        <v>6996</v>
      </c>
      <c r="C439" s="3934"/>
      <c r="D439" s="4000" t="s">
        <v>1529</v>
      </c>
      <c r="E439" s="4000" t="s">
        <v>1529</v>
      </c>
      <c r="F439" s="4000" t="s">
        <v>1529</v>
      </c>
      <c r="G439" s="2945">
        <v>296</v>
      </c>
      <c r="H439" s="2569" t="s">
        <v>1529</v>
      </c>
      <c r="I439" s="2960">
        <v>0.11</v>
      </c>
      <c r="J439" s="2960">
        <v>0.11</v>
      </c>
      <c r="K439" s="3052" t="s">
        <v>1529</v>
      </c>
      <c r="L439" s="2569" t="s">
        <v>1529</v>
      </c>
      <c r="M439" s="2569" t="s">
        <v>1529</v>
      </c>
      <c r="N439" s="2569" t="s">
        <v>1529</v>
      </c>
      <c r="O439" s="3730">
        <v>0.24640000000000004</v>
      </c>
      <c r="P439" s="3730">
        <v>0.16800000000000001</v>
      </c>
      <c r="Q439" s="2569" t="s">
        <v>1529</v>
      </c>
      <c r="R439" s="3052" t="s">
        <v>1529</v>
      </c>
      <c r="S439" s="3052" t="s">
        <v>1529</v>
      </c>
      <c r="T439" s="3052" t="s">
        <v>1529</v>
      </c>
      <c r="U439" s="2960">
        <v>6.720000000000001E-2</v>
      </c>
      <c r="V439" s="3052" t="s">
        <v>1529</v>
      </c>
      <c r="W439" s="3052" t="s">
        <v>1529</v>
      </c>
      <c r="X439" s="3052" t="s">
        <v>1529</v>
      </c>
      <c r="Y439" s="2960">
        <v>6.720000000000001E-2</v>
      </c>
      <c r="Z439" s="3052" t="s">
        <v>5591</v>
      </c>
      <c r="AA439" s="2960">
        <v>1.4925867000000001E-2</v>
      </c>
      <c r="AB439" s="2960">
        <v>0.112</v>
      </c>
      <c r="AC439" s="2541" t="s">
        <v>1529</v>
      </c>
      <c r="AD439" s="2541" t="s">
        <v>1529</v>
      </c>
      <c r="AE439" s="3721" t="s">
        <v>1529</v>
      </c>
      <c r="AF439" s="2502"/>
    </row>
    <row r="440" spans="2:32" s="2801" customFormat="1" x14ac:dyDescent="0.2">
      <c r="B440" s="3933" t="s">
        <v>6998</v>
      </c>
      <c r="C440" s="3934"/>
      <c r="D440" s="4000" t="s">
        <v>1529</v>
      </c>
      <c r="E440" s="4000" t="s">
        <v>1529</v>
      </c>
      <c r="F440" s="4000" t="s">
        <v>1529</v>
      </c>
      <c r="G440" s="2945">
        <v>398</v>
      </c>
      <c r="H440" s="2569" t="s">
        <v>1529</v>
      </c>
      <c r="I440" s="2960">
        <v>0.10976</v>
      </c>
      <c r="J440" s="2960">
        <v>0.10976</v>
      </c>
      <c r="K440" s="3052" t="s">
        <v>1529</v>
      </c>
      <c r="L440" s="2569" t="s">
        <v>1529</v>
      </c>
      <c r="M440" s="2569" t="s">
        <v>1529</v>
      </c>
      <c r="N440" s="2569" t="s">
        <v>1529</v>
      </c>
      <c r="O440" s="3730">
        <v>0.24640000000000004</v>
      </c>
      <c r="P440" s="3730">
        <v>0.16800000000000001</v>
      </c>
      <c r="Q440" s="2569" t="s">
        <v>1529</v>
      </c>
      <c r="R440" s="3052" t="s">
        <v>1529</v>
      </c>
      <c r="S440" s="3052" t="s">
        <v>1529</v>
      </c>
      <c r="T440" s="3052" t="s">
        <v>1529</v>
      </c>
      <c r="U440" s="2960">
        <v>6.720000000000001E-2</v>
      </c>
      <c r="V440" s="3052" t="s">
        <v>1529</v>
      </c>
      <c r="W440" s="3052" t="s">
        <v>1529</v>
      </c>
      <c r="X440" s="3052" t="s">
        <v>1529</v>
      </c>
      <c r="Y440" s="2960">
        <v>6.720000000000001E-2</v>
      </c>
      <c r="Z440" s="3052" t="s">
        <v>5591</v>
      </c>
      <c r="AA440" s="2960">
        <v>1.4925867000000001E-2</v>
      </c>
      <c r="AB440" s="2960">
        <v>0.112</v>
      </c>
      <c r="AC440" s="2541" t="s">
        <v>1529</v>
      </c>
      <c r="AD440" s="2541" t="s">
        <v>1529</v>
      </c>
      <c r="AE440" s="3721" t="s">
        <v>1529</v>
      </c>
      <c r="AF440" s="2502"/>
    </row>
    <row r="441" spans="2:32" s="2801" customFormat="1" x14ac:dyDescent="0.2">
      <c r="B441" s="3933" t="s">
        <v>7000</v>
      </c>
      <c r="C441" s="3934"/>
      <c r="D441" s="4000" t="s">
        <v>1529</v>
      </c>
      <c r="E441" s="4000" t="s">
        <v>1529</v>
      </c>
      <c r="F441" s="4000" t="s">
        <v>1529</v>
      </c>
      <c r="G441" s="2945">
        <v>398</v>
      </c>
      <c r="H441" s="2569" t="s">
        <v>1529</v>
      </c>
      <c r="I441" s="2960">
        <v>0.10976</v>
      </c>
      <c r="J441" s="2960">
        <v>0.10976</v>
      </c>
      <c r="K441" s="3052" t="s">
        <v>1529</v>
      </c>
      <c r="L441" s="2569" t="s">
        <v>1529</v>
      </c>
      <c r="M441" s="2569" t="s">
        <v>1529</v>
      </c>
      <c r="N441" s="2569" t="s">
        <v>1529</v>
      </c>
      <c r="O441" s="3730">
        <v>0.24640000000000004</v>
      </c>
      <c r="P441" s="3730">
        <v>0.16800000000000001</v>
      </c>
      <c r="Q441" s="2569" t="s">
        <v>1529</v>
      </c>
      <c r="R441" s="3052" t="s">
        <v>1529</v>
      </c>
      <c r="S441" s="3052" t="s">
        <v>1529</v>
      </c>
      <c r="T441" s="3052" t="s">
        <v>1529</v>
      </c>
      <c r="U441" s="2960">
        <v>6.720000000000001E-2</v>
      </c>
      <c r="V441" s="3052" t="s">
        <v>1529</v>
      </c>
      <c r="W441" s="3052" t="s">
        <v>1529</v>
      </c>
      <c r="X441" s="3052" t="s">
        <v>1529</v>
      </c>
      <c r="Y441" s="2960">
        <v>6.720000000000001E-2</v>
      </c>
      <c r="Z441" s="3052" t="s">
        <v>5591</v>
      </c>
      <c r="AA441" s="2960">
        <v>1.4925867000000001E-2</v>
      </c>
      <c r="AB441" s="2960">
        <v>0.112</v>
      </c>
      <c r="AC441" s="2541" t="s">
        <v>1529</v>
      </c>
      <c r="AD441" s="2541" t="s">
        <v>1529</v>
      </c>
      <c r="AE441" s="3721" t="s">
        <v>1529</v>
      </c>
      <c r="AF441" s="2502"/>
    </row>
    <row r="442" spans="2:32" s="2801" customFormat="1" x14ac:dyDescent="0.2">
      <c r="B442" s="3933" t="s">
        <v>7002</v>
      </c>
      <c r="C442" s="3934"/>
      <c r="D442" s="4000" t="s">
        <v>1529</v>
      </c>
      <c r="E442" s="4000" t="s">
        <v>1529</v>
      </c>
      <c r="F442" s="4000" t="s">
        <v>1529</v>
      </c>
      <c r="G442" s="2945">
        <v>510</v>
      </c>
      <c r="H442" s="2569" t="s">
        <v>1529</v>
      </c>
      <c r="I442" s="2960">
        <v>0.108</v>
      </c>
      <c r="J442" s="2960">
        <v>0.108</v>
      </c>
      <c r="K442" s="3052" t="s">
        <v>1529</v>
      </c>
      <c r="L442" s="2569" t="s">
        <v>1529</v>
      </c>
      <c r="M442" s="2569" t="s">
        <v>1529</v>
      </c>
      <c r="N442" s="2569" t="s">
        <v>1529</v>
      </c>
      <c r="O442" s="3730">
        <v>0.24640000000000004</v>
      </c>
      <c r="P442" s="3730">
        <v>0.16800000000000001</v>
      </c>
      <c r="Q442" s="2569" t="s">
        <v>1529</v>
      </c>
      <c r="R442" s="3052" t="s">
        <v>1529</v>
      </c>
      <c r="S442" s="3052" t="s">
        <v>1529</v>
      </c>
      <c r="T442" s="3052" t="s">
        <v>1529</v>
      </c>
      <c r="U442" s="2960">
        <v>6.720000000000001E-2</v>
      </c>
      <c r="V442" s="3052" t="s">
        <v>1529</v>
      </c>
      <c r="W442" s="3052" t="s">
        <v>1529</v>
      </c>
      <c r="X442" s="3052" t="s">
        <v>1529</v>
      </c>
      <c r="Y442" s="2960">
        <v>6.720000000000001E-2</v>
      </c>
      <c r="Z442" s="3052" t="s">
        <v>5591</v>
      </c>
      <c r="AA442" s="2960">
        <v>1.4925867000000001E-2</v>
      </c>
      <c r="AB442" s="2960">
        <v>0.112</v>
      </c>
      <c r="AC442" s="2541" t="s">
        <v>1529</v>
      </c>
      <c r="AD442" s="2541" t="s">
        <v>1529</v>
      </c>
      <c r="AE442" s="3721" t="s">
        <v>1529</v>
      </c>
      <c r="AF442" s="2502"/>
    </row>
    <row r="443" spans="2:32" s="2801" customFormat="1" x14ac:dyDescent="0.2">
      <c r="B443" s="3933" t="s">
        <v>7004</v>
      </c>
      <c r="C443" s="3934"/>
      <c r="D443" s="4000" t="s">
        <v>1529</v>
      </c>
      <c r="E443" s="4000" t="s">
        <v>1529</v>
      </c>
      <c r="F443" s="4000" t="s">
        <v>1529</v>
      </c>
      <c r="G443" s="2945">
        <v>510</v>
      </c>
      <c r="H443" s="2569" t="s">
        <v>1529</v>
      </c>
      <c r="I443" s="2960">
        <v>0.108</v>
      </c>
      <c r="J443" s="2960">
        <v>0.108</v>
      </c>
      <c r="K443" s="3052" t="s">
        <v>1529</v>
      </c>
      <c r="L443" s="2569" t="s">
        <v>1529</v>
      </c>
      <c r="M443" s="2569" t="s">
        <v>1529</v>
      </c>
      <c r="N443" s="2569" t="s">
        <v>1529</v>
      </c>
      <c r="O443" s="3730">
        <v>0.24640000000000004</v>
      </c>
      <c r="P443" s="3730">
        <v>0.16800000000000001</v>
      </c>
      <c r="Q443" s="2569" t="s">
        <v>1529</v>
      </c>
      <c r="R443" s="3052" t="s">
        <v>1529</v>
      </c>
      <c r="S443" s="3052" t="s">
        <v>1529</v>
      </c>
      <c r="T443" s="3052" t="s">
        <v>1529</v>
      </c>
      <c r="U443" s="2960">
        <v>6.720000000000001E-2</v>
      </c>
      <c r="V443" s="3052" t="s">
        <v>1529</v>
      </c>
      <c r="W443" s="3052" t="s">
        <v>1529</v>
      </c>
      <c r="X443" s="3052" t="s">
        <v>1529</v>
      </c>
      <c r="Y443" s="2960">
        <v>6.720000000000001E-2</v>
      </c>
      <c r="Z443" s="3052" t="s">
        <v>5591</v>
      </c>
      <c r="AA443" s="2960">
        <v>1.4925867000000001E-2</v>
      </c>
      <c r="AB443" s="2960">
        <v>0.112</v>
      </c>
      <c r="AC443" s="2541" t="s">
        <v>1529</v>
      </c>
      <c r="AD443" s="2541" t="s">
        <v>1529</v>
      </c>
      <c r="AE443" s="3721" t="s">
        <v>1529</v>
      </c>
      <c r="AF443" s="2502"/>
    </row>
    <row r="444" spans="2:32" s="2801" customFormat="1" x14ac:dyDescent="0.2">
      <c r="B444" s="3933" t="s">
        <v>6791</v>
      </c>
      <c r="C444" s="3934"/>
      <c r="D444" s="4000" t="s">
        <v>1529</v>
      </c>
      <c r="E444" s="4000" t="s">
        <v>1529</v>
      </c>
      <c r="F444" s="4000" t="s">
        <v>1529</v>
      </c>
      <c r="G444" s="2945">
        <v>555</v>
      </c>
      <c r="H444" s="2569" t="s">
        <v>1529</v>
      </c>
      <c r="I444" s="2960">
        <v>0.1008</v>
      </c>
      <c r="J444" s="2960">
        <v>0.1008</v>
      </c>
      <c r="K444" s="3052" t="s">
        <v>1529</v>
      </c>
      <c r="L444" s="2569" t="s">
        <v>1529</v>
      </c>
      <c r="M444" s="2569" t="s">
        <v>1529</v>
      </c>
      <c r="N444" s="2569" t="s">
        <v>1529</v>
      </c>
      <c r="O444" s="3730">
        <v>0.24640000000000004</v>
      </c>
      <c r="P444" s="3730">
        <v>0.16800000000000001</v>
      </c>
      <c r="Q444" s="2569" t="s">
        <v>1529</v>
      </c>
      <c r="R444" s="3052" t="s">
        <v>1529</v>
      </c>
      <c r="S444" s="3052" t="s">
        <v>1529</v>
      </c>
      <c r="T444" s="3052" t="s">
        <v>1529</v>
      </c>
      <c r="U444" s="2960">
        <v>6.720000000000001E-2</v>
      </c>
      <c r="V444" s="3052" t="s">
        <v>1529</v>
      </c>
      <c r="W444" s="3052" t="s">
        <v>1529</v>
      </c>
      <c r="X444" s="3052" t="s">
        <v>1529</v>
      </c>
      <c r="Y444" s="2960">
        <v>6.720000000000001E-2</v>
      </c>
      <c r="Z444" s="3052" t="s">
        <v>60</v>
      </c>
      <c r="AA444" s="2960">
        <v>1.6240000000000001E-2</v>
      </c>
      <c r="AB444" s="2960">
        <v>0.112</v>
      </c>
      <c r="AC444" s="2541" t="s">
        <v>1529</v>
      </c>
      <c r="AD444" s="2541" t="s">
        <v>1529</v>
      </c>
      <c r="AE444" s="3721" t="s">
        <v>1529</v>
      </c>
      <c r="AF444" s="2502"/>
    </row>
    <row r="445" spans="2:32" s="2801" customFormat="1" x14ac:dyDescent="0.2">
      <c r="B445" s="3933" t="s">
        <v>7006</v>
      </c>
      <c r="C445" s="3934"/>
      <c r="D445" s="4000" t="s">
        <v>1529</v>
      </c>
      <c r="E445" s="4000" t="s">
        <v>1529</v>
      </c>
      <c r="F445" s="4000" t="s">
        <v>1529</v>
      </c>
      <c r="G445" s="2945">
        <v>655</v>
      </c>
      <c r="H445" s="2569" t="s">
        <v>1529</v>
      </c>
      <c r="I445" s="2960">
        <v>0.1008</v>
      </c>
      <c r="J445" s="2960">
        <v>0.1008</v>
      </c>
      <c r="K445" s="3052" t="s">
        <v>1529</v>
      </c>
      <c r="L445" s="2569" t="s">
        <v>1529</v>
      </c>
      <c r="M445" s="2569" t="s">
        <v>1529</v>
      </c>
      <c r="N445" s="2569" t="s">
        <v>1529</v>
      </c>
      <c r="O445" s="3730">
        <v>0.24640000000000004</v>
      </c>
      <c r="P445" s="3730">
        <v>0.16800000000000001</v>
      </c>
      <c r="Q445" s="2569" t="s">
        <v>1529</v>
      </c>
      <c r="R445" s="3052" t="s">
        <v>1529</v>
      </c>
      <c r="S445" s="3052" t="s">
        <v>1529</v>
      </c>
      <c r="T445" s="3052" t="s">
        <v>1529</v>
      </c>
      <c r="U445" s="2960">
        <v>6.720000000000001E-2</v>
      </c>
      <c r="V445" s="3052" t="s">
        <v>1529</v>
      </c>
      <c r="W445" s="3052" t="s">
        <v>1529</v>
      </c>
      <c r="X445" s="3052" t="s">
        <v>1529</v>
      </c>
      <c r="Y445" s="2960">
        <v>6.720000000000001E-2</v>
      </c>
      <c r="Z445" s="3052" t="s">
        <v>5591</v>
      </c>
      <c r="AA445" s="2960">
        <v>1.4925867000000001E-2</v>
      </c>
      <c r="AB445" s="2960">
        <v>0.112</v>
      </c>
      <c r="AC445" s="2541" t="s">
        <v>1529</v>
      </c>
      <c r="AD445" s="2541" t="s">
        <v>1529</v>
      </c>
      <c r="AE445" s="3721" t="s">
        <v>1529</v>
      </c>
      <c r="AF445" s="2502"/>
    </row>
    <row r="446" spans="2:32" s="2801" customFormat="1" x14ac:dyDescent="0.2">
      <c r="B446" s="3933" t="s">
        <v>7008</v>
      </c>
      <c r="C446" s="3934"/>
      <c r="D446" s="4000" t="s">
        <v>1529</v>
      </c>
      <c r="E446" s="4000" t="s">
        <v>1529</v>
      </c>
      <c r="F446" s="3052" t="s">
        <v>1529</v>
      </c>
      <c r="G446" s="2945">
        <v>655</v>
      </c>
      <c r="H446" s="2569" t="s">
        <v>1529</v>
      </c>
      <c r="I446" s="2960">
        <v>0.1008</v>
      </c>
      <c r="J446" s="2960">
        <v>0.1008</v>
      </c>
      <c r="K446" s="3052" t="s">
        <v>1529</v>
      </c>
      <c r="L446" s="3052" t="s">
        <v>1529</v>
      </c>
      <c r="M446" s="2569" t="s">
        <v>1529</v>
      </c>
      <c r="N446" s="2569" t="s">
        <v>1529</v>
      </c>
      <c r="O446" s="3730">
        <v>0.24640000000000004</v>
      </c>
      <c r="P446" s="3730">
        <v>0.16800000000000001</v>
      </c>
      <c r="Q446" s="2569" t="s">
        <v>1529</v>
      </c>
      <c r="R446" s="3052" t="s">
        <v>1529</v>
      </c>
      <c r="S446" s="3052" t="s">
        <v>1529</v>
      </c>
      <c r="T446" s="3052" t="s">
        <v>1529</v>
      </c>
      <c r="U446" s="2960">
        <v>6.720000000000001E-2</v>
      </c>
      <c r="V446" s="3052" t="s">
        <v>1529</v>
      </c>
      <c r="W446" s="3052" t="s">
        <v>1529</v>
      </c>
      <c r="X446" s="3052" t="s">
        <v>1529</v>
      </c>
      <c r="Y446" s="2960">
        <v>6.720000000000001E-2</v>
      </c>
      <c r="Z446" s="3052" t="s">
        <v>5591</v>
      </c>
      <c r="AA446" s="2960">
        <v>1.4925867000000001E-2</v>
      </c>
      <c r="AB446" s="2960">
        <v>0.112</v>
      </c>
      <c r="AC446" s="2541" t="s">
        <v>1529</v>
      </c>
      <c r="AD446" s="2541" t="s">
        <v>1529</v>
      </c>
      <c r="AE446" s="3721" t="s">
        <v>1529</v>
      </c>
      <c r="AF446" s="2502"/>
    </row>
    <row r="447" spans="2:32" s="2801" customFormat="1" x14ac:dyDescent="0.2">
      <c r="B447" s="3933" t="s">
        <v>6797</v>
      </c>
      <c r="C447" s="3934"/>
      <c r="D447" s="4000" t="s">
        <v>1529</v>
      </c>
      <c r="E447" s="4000" t="s">
        <v>1529</v>
      </c>
      <c r="F447" s="3052" t="s">
        <v>1529</v>
      </c>
      <c r="G447" s="2945">
        <v>697</v>
      </c>
      <c r="H447" s="2569" t="s">
        <v>1529</v>
      </c>
      <c r="I447" s="2960">
        <v>9.6000000000000002E-2</v>
      </c>
      <c r="J447" s="2960">
        <v>9.6000000000000002E-2</v>
      </c>
      <c r="K447" s="3052" t="s">
        <v>1529</v>
      </c>
      <c r="L447" s="3052" t="s">
        <v>1529</v>
      </c>
      <c r="M447" s="2569" t="s">
        <v>1529</v>
      </c>
      <c r="N447" s="2569" t="s">
        <v>1529</v>
      </c>
      <c r="O447" s="3730">
        <v>0.24640000000000004</v>
      </c>
      <c r="P447" s="3730">
        <v>0.16800000000000001</v>
      </c>
      <c r="Q447" s="2569" t="s">
        <v>1529</v>
      </c>
      <c r="R447" s="3052" t="s">
        <v>1529</v>
      </c>
      <c r="S447" s="3052" t="s">
        <v>1529</v>
      </c>
      <c r="T447" s="3052" t="s">
        <v>1529</v>
      </c>
      <c r="U447" s="2960">
        <v>6.720000000000001E-2</v>
      </c>
      <c r="V447" s="3052" t="s">
        <v>1529</v>
      </c>
      <c r="W447" s="3052" t="s">
        <v>1529</v>
      </c>
      <c r="X447" s="3052" t="s">
        <v>1529</v>
      </c>
      <c r="Y447" s="2960">
        <v>6.720000000000001E-2</v>
      </c>
      <c r="Z447" s="3052" t="s">
        <v>62</v>
      </c>
      <c r="AA447" s="2960">
        <v>1.456E-2</v>
      </c>
      <c r="AB447" s="2960">
        <v>0.112</v>
      </c>
      <c r="AC447" s="2541" t="s">
        <v>1529</v>
      </c>
      <c r="AD447" s="2541" t="s">
        <v>1529</v>
      </c>
      <c r="AE447" s="3721" t="s">
        <v>1529</v>
      </c>
      <c r="AF447" s="2502"/>
    </row>
    <row r="448" spans="2:32" s="2801" customFormat="1" x14ac:dyDescent="0.2">
      <c r="B448" s="3933" t="s">
        <v>7010</v>
      </c>
      <c r="C448" s="3934"/>
      <c r="D448" s="4000" t="s">
        <v>1529</v>
      </c>
      <c r="E448" s="4000" t="s">
        <v>1529</v>
      </c>
      <c r="F448" s="3052" t="s">
        <v>1529</v>
      </c>
      <c r="G448" s="2945">
        <v>918</v>
      </c>
      <c r="H448" s="2569" t="s">
        <v>1529</v>
      </c>
      <c r="I448" s="2960">
        <v>9.6000000000000002E-2</v>
      </c>
      <c r="J448" s="2960">
        <v>9.6000000000000002E-2</v>
      </c>
      <c r="K448" s="3052" t="s">
        <v>1529</v>
      </c>
      <c r="L448" s="3052" t="s">
        <v>1529</v>
      </c>
      <c r="M448" s="2569" t="s">
        <v>1529</v>
      </c>
      <c r="N448" s="2569" t="s">
        <v>1529</v>
      </c>
      <c r="O448" s="3730">
        <v>0.24640000000000004</v>
      </c>
      <c r="P448" s="3730">
        <v>0.16800000000000001</v>
      </c>
      <c r="Q448" s="2569" t="s">
        <v>1529</v>
      </c>
      <c r="R448" s="3052" t="s">
        <v>1529</v>
      </c>
      <c r="S448" s="3052" t="s">
        <v>1529</v>
      </c>
      <c r="T448" s="3052" t="s">
        <v>1529</v>
      </c>
      <c r="U448" s="2960">
        <v>6.720000000000001E-2</v>
      </c>
      <c r="V448" s="3052" t="s">
        <v>1529</v>
      </c>
      <c r="W448" s="3052" t="s">
        <v>1529</v>
      </c>
      <c r="X448" s="3052" t="s">
        <v>1529</v>
      </c>
      <c r="Y448" s="2960">
        <v>6.720000000000001E-2</v>
      </c>
      <c r="Z448" s="3052" t="s">
        <v>5591</v>
      </c>
      <c r="AA448" s="2960">
        <v>1.4925867000000001E-2</v>
      </c>
      <c r="AB448" s="2960">
        <v>0.112</v>
      </c>
      <c r="AC448" s="2541" t="s">
        <v>1529</v>
      </c>
      <c r="AD448" s="2541" t="s">
        <v>1529</v>
      </c>
      <c r="AE448" s="3721" t="s">
        <v>1529</v>
      </c>
      <c r="AF448" s="2502"/>
    </row>
    <row r="449" spans="2:32" s="2801" customFormat="1" x14ac:dyDescent="0.2">
      <c r="B449" s="3933" t="s">
        <v>7012</v>
      </c>
      <c r="C449" s="3934"/>
      <c r="D449" s="4000" t="s">
        <v>1529</v>
      </c>
      <c r="E449" s="4000" t="s">
        <v>1529</v>
      </c>
      <c r="F449" s="3052" t="s">
        <v>1529</v>
      </c>
      <c r="G449" s="2945">
        <v>918</v>
      </c>
      <c r="H449" s="2569" t="s">
        <v>1529</v>
      </c>
      <c r="I449" s="2960">
        <v>9.6000000000000002E-2</v>
      </c>
      <c r="J449" s="2960">
        <v>9.6000000000000002E-2</v>
      </c>
      <c r="K449" s="3052" t="s">
        <v>1529</v>
      </c>
      <c r="L449" s="3052" t="s">
        <v>1529</v>
      </c>
      <c r="M449" s="2569" t="s">
        <v>1529</v>
      </c>
      <c r="N449" s="2569" t="s">
        <v>1529</v>
      </c>
      <c r="O449" s="3730">
        <v>0.24640000000000004</v>
      </c>
      <c r="P449" s="3730">
        <v>0.16800000000000001</v>
      </c>
      <c r="Q449" s="2569" t="s">
        <v>1529</v>
      </c>
      <c r="R449" s="3052" t="s">
        <v>1529</v>
      </c>
      <c r="S449" s="3052" t="s">
        <v>1529</v>
      </c>
      <c r="T449" s="3052" t="s">
        <v>1529</v>
      </c>
      <c r="U449" s="2960">
        <v>6.720000000000001E-2</v>
      </c>
      <c r="V449" s="3052" t="s">
        <v>1529</v>
      </c>
      <c r="W449" s="3052" t="s">
        <v>1529</v>
      </c>
      <c r="X449" s="3052" t="s">
        <v>1529</v>
      </c>
      <c r="Y449" s="2960">
        <v>6.720000000000001E-2</v>
      </c>
      <c r="Z449" s="3052" t="s">
        <v>5591</v>
      </c>
      <c r="AA449" s="2960">
        <v>1.4925867000000001E-2</v>
      </c>
      <c r="AB449" s="2960">
        <v>0.112</v>
      </c>
      <c r="AC449" s="2541" t="s">
        <v>1529</v>
      </c>
      <c r="AD449" s="2541" t="s">
        <v>1529</v>
      </c>
      <c r="AE449" s="3721" t="s">
        <v>1529</v>
      </c>
      <c r="AF449" s="2502"/>
    </row>
    <row r="450" spans="2:32" s="2801" customFormat="1" x14ac:dyDescent="0.2">
      <c r="B450" s="3933" t="s">
        <v>6803</v>
      </c>
      <c r="C450" s="3934"/>
      <c r="D450" s="4000" t="s">
        <v>1529</v>
      </c>
      <c r="E450" s="4000" t="s">
        <v>1529</v>
      </c>
      <c r="F450" s="3052" t="s">
        <v>1529</v>
      </c>
      <c r="G450" s="2945">
        <v>1290</v>
      </c>
      <c r="H450" s="2569" t="s">
        <v>1529</v>
      </c>
      <c r="I450" s="2960">
        <v>9.6000000000000002E-2</v>
      </c>
      <c r="J450" s="2960">
        <v>9.6000000000000002E-2</v>
      </c>
      <c r="K450" s="3052" t="s">
        <v>1529</v>
      </c>
      <c r="L450" s="3052" t="s">
        <v>1529</v>
      </c>
      <c r="M450" s="2569" t="s">
        <v>1529</v>
      </c>
      <c r="N450" s="2569" t="s">
        <v>1529</v>
      </c>
      <c r="O450" s="3730">
        <v>0.24640000000000004</v>
      </c>
      <c r="P450" s="3730">
        <v>0.16800000000000001</v>
      </c>
      <c r="Q450" s="2569" t="s">
        <v>1529</v>
      </c>
      <c r="R450" s="3052" t="s">
        <v>1529</v>
      </c>
      <c r="S450" s="3052" t="s">
        <v>1529</v>
      </c>
      <c r="T450" s="3052" t="s">
        <v>1529</v>
      </c>
      <c r="U450" s="2960">
        <v>6.720000000000001E-2</v>
      </c>
      <c r="V450" s="3052" t="s">
        <v>1529</v>
      </c>
      <c r="W450" s="3052" t="s">
        <v>1529</v>
      </c>
      <c r="X450" s="3052" t="s">
        <v>1529</v>
      </c>
      <c r="Y450" s="2960">
        <v>6.720000000000001E-2</v>
      </c>
      <c r="Z450" s="3052" t="s">
        <v>62</v>
      </c>
      <c r="AA450" s="2960">
        <v>1.456E-2</v>
      </c>
      <c r="AB450" s="2960">
        <v>0.112</v>
      </c>
      <c r="AC450" s="2541" t="s">
        <v>1529</v>
      </c>
      <c r="AD450" s="2541" t="s">
        <v>1529</v>
      </c>
      <c r="AE450" s="3721" t="s">
        <v>1529</v>
      </c>
      <c r="AF450" s="2502"/>
    </row>
    <row r="451" spans="2:32" s="2801" customFormat="1" x14ac:dyDescent="0.2">
      <c r="B451" s="3933" t="s">
        <v>6705</v>
      </c>
      <c r="C451" s="3934"/>
      <c r="D451" s="4000" t="s">
        <v>1529</v>
      </c>
      <c r="E451" s="4000" t="s">
        <v>1529</v>
      </c>
      <c r="F451" s="3052" t="s">
        <v>1529</v>
      </c>
      <c r="G451" s="2945">
        <v>66</v>
      </c>
      <c r="H451" s="2569" t="s">
        <v>1529</v>
      </c>
      <c r="I451" s="2960">
        <v>0.13440000000000002</v>
      </c>
      <c r="J451" s="2960">
        <v>0.13440000000000002</v>
      </c>
      <c r="K451" s="3052" t="s">
        <v>1529</v>
      </c>
      <c r="L451" s="2569" t="s">
        <v>1529</v>
      </c>
      <c r="M451" s="2569" t="s">
        <v>1529</v>
      </c>
      <c r="N451" s="2569" t="s">
        <v>1529</v>
      </c>
      <c r="O451" s="3730">
        <v>0.24640000000000004</v>
      </c>
      <c r="P451" s="3730">
        <f>0.15*1.12</f>
        <v>0.16800000000000001</v>
      </c>
      <c r="Q451" s="2569" t="s">
        <v>1529</v>
      </c>
      <c r="R451" s="3052" t="s">
        <v>1529</v>
      </c>
      <c r="S451" s="3052" t="s">
        <v>1529</v>
      </c>
      <c r="T451" s="3052" t="s">
        <v>1529</v>
      </c>
      <c r="U451" s="2960">
        <v>6.720000000000001E-2</v>
      </c>
      <c r="V451" s="3052" t="s">
        <v>1529</v>
      </c>
      <c r="W451" s="3052" t="s">
        <v>1529</v>
      </c>
      <c r="X451" s="3052" t="s">
        <v>1529</v>
      </c>
      <c r="Y451" s="2960">
        <v>6.720000000000001E-2</v>
      </c>
      <c r="Z451" s="3052" t="s">
        <v>49</v>
      </c>
      <c r="AA451" s="2960">
        <v>3.6999999999999998E-2</v>
      </c>
      <c r="AB451" s="2960">
        <v>0.112</v>
      </c>
      <c r="AC451" s="2541" t="s">
        <v>1529</v>
      </c>
      <c r="AD451" s="2541" t="s">
        <v>1529</v>
      </c>
      <c r="AE451" s="3721" t="s">
        <v>1529</v>
      </c>
      <c r="AF451" s="2502"/>
    </row>
    <row r="452" spans="2:32" s="2801" customFormat="1" x14ac:dyDescent="0.2">
      <c r="B452" s="3933" t="s">
        <v>6708</v>
      </c>
      <c r="C452" s="3934"/>
      <c r="D452" s="4000" t="s">
        <v>1529</v>
      </c>
      <c r="E452" s="4000" t="s">
        <v>1529</v>
      </c>
      <c r="F452" s="3052" t="s">
        <v>1529</v>
      </c>
      <c r="G452" s="2945">
        <v>66</v>
      </c>
      <c r="H452" s="2569" t="s">
        <v>1529</v>
      </c>
      <c r="I452" s="2960">
        <v>0.13440000000000002</v>
      </c>
      <c r="J452" s="2960">
        <v>0.13440000000000002</v>
      </c>
      <c r="K452" s="3052" t="s">
        <v>1529</v>
      </c>
      <c r="L452" s="2569" t="s">
        <v>1529</v>
      </c>
      <c r="M452" s="2569" t="s">
        <v>1529</v>
      </c>
      <c r="N452" s="2569" t="s">
        <v>1529</v>
      </c>
      <c r="O452" s="3730">
        <v>0.24640000000000004</v>
      </c>
      <c r="P452" s="3730">
        <v>0.16800000000000001</v>
      </c>
      <c r="Q452" s="2569" t="s">
        <v>1529</v>
      </c>
      <c r="R452" s="3052" t="s">
        <v>1529</v>
      </c>
      <c r="S452" s="3052" t="s">
        <v>1529</v>
      </c>
      <c r="T452" s="3052" t="s">
        <v>1529</v>
      </c>
      <c r="U452" s="2960">
        <v>6.720000000000001E-2</v>
      </c>
      <c r="V452" s="3052" t="s">
        <v>1529</v>
      </c>
      <c r="W452" s="3052" t="s">
        <v>1529</v>
      </c>
      <c r="X452" s="3052" t="s">
        <v>1529</v>
      </c>
      <c r="Y452" s="2960">
        <v>6.720000000000001E-2</v>
      </c>
      <c r="Z452" s="3052" t="s">
        <v>49</v>
      </c>
      <c r="AA452" s="2960">
        <v>3.6999999999999998E-2</v>
      </c>
      <c r="AB452" s="2960">
        <v>0.112</v>
      </c>
      <c r="AC452" s="2541" t="s">
        <v>1529</v>
      </c>
      <c r="AD452" s="2541" t="s">
        <v>1529</v>
      </c>
      <c r="AE452" s="3721" t="s">
        <v>1529</v>
      </c>
      <c r="AF452" s="2502"/>
    </row>
    <row r="453" spans="2:32" s="2801" customFormat="1" x14ac:dyDescent="0.2">
      <c r="B453" s="3933" t="s">
        <v>6710</v>
      </c>
      <c r="C453" s="3934"/>
      <c r="D453" s="4000" t="s">
        <v>1529</v>
      </c>
      <c r="E453" s="4000" t="s">
        <v>1529</v>
      </c>
      <c r="F453" s="3052" t="s">
        <v>1529</v>
      </c>
      <c r="G453" s="2945">
        <v>83</v>
      </c>
      <c r="H453" s="2569" t="s">
        <v>1529</v>
      </c>
      <c r="I453" s="2960">
        <v>0.13440000000000002</v>
      </c>
      <c r="J453" s="2960">
        <v>0.13440000000000002</v>
      </c>
      <c r="K453" s="3052" t="s">
        <v>1529</v>
      </c>
      <c r="L453" s="2569" t="s">
        <v>1529</v>
      </c>
      <c r="M453" s="2569" t="s">
        <v>1529</v>
      </c>
      <c r="N453" s="2569" t="s">
        <v>1529</v>
      </c>
      <c r="O453" s="3730">
        <v>0.24640000000000004</v>
      </c>
      <c r="P453" s="3730">
        <v>0.16800000000000001</v>
      </c>
      <c r="Q453" s="2569" t="s">
        <v>1529</v>
      </c>
      <c r="R453" s="3052" t="s">
        <v>1529</v>
      </c>
      <c r="S453" s="3052" t="s">
        <v>1529</v>
      </c>
      <c r="T453" s="3052" t="s">
        <v>1529</v>
      </c>
      <c r="U453" s="2960">
        <v>6.720000000000001E-2</v>
      </c>
      <c r="V453" s="3052" t="s">
        <v>1529</v>
      </c>
      <c r="W453" s="3052" t="s">
        <v>1529</v>
      </c>
      <c r="X453" s="3052" t="s">
        <v>1529</v>
      </c>
      <c r="Y453" s="2960">
        <v>6.720000000000001E-2</v>
      </c>
      <c r="Z453" s="3052" t="s">
        <v>49</v>
      </c>
      <c r="AA453" s="2960">
        <v>3.6999999999999998E-2</v>
      </c>
      <c r="AB453" s="2960">
        <v>0.112</v>
      </c>
      <c r="AC453" s="2541" t="s">
        <v>1529</v>
      </c>
      <c r="AD453" s="2541" t="s">
        <v>1529</v>
      </c>
      <c r="AE453" s="3721" t="s">
        <v>1529</v>
      </c>
      <c r="AF453" s="2502"/>
    </row>
    <row r="454" spans="2:32" s="2801" customFormat="1" x14ac:dyDescent="0.2">
      <c r="B454" s="3933" t="s">
        <v>6712</v>
      </c>
      <c r="C454" s="3934"/>
      <c r="D454" s="4000" t="s">
        <v>1529</v>
      </c>
      <c r="E454" s="4000" t="s">
        <v>1529</v>
      </c>
      <c r="F454" s="4000" t="s">
        <v>1529</v>
      </c>
      <c r="G454" s="2945">
        <v>83</v>
      </c>
      <c r="H454" s="2569" t="s">
        <v>1529</v>
      </c>
      <c r="I454" s="2960">
        <v>0.13440000000000002</v>
      </c>
      <c r="J454" s="2960">
        <v>0.13440000000000002</v>
      </c>
      <c r="K454" s="3052" t="s">
        <v>1529</v>
      </c>
      <c r="L454" s="2569" t="s">
        <v>1529</v>
      </c>
      <c r="M454" s="2569" t="s">
        <v>1529</v>
      </c>
      <c r="N454" s="2569" t="s">
        <v>1529</v>
      </c>
      <c r="O454" s="3730">
        <v>0.24640000000000004</v>
      </c>
      <c r="P454" s="3730">
        <v>0.16800000000000001</v>
      </c>
      <c r="Q454" s="2569" t="s">
        <v>1529</v>
      </c>
      <c r="R454" s="3052" t="s">
        <v>1529</v>
      </c>
      <c r="S454" s="3052" t="s">
        <v>1529</v>
      </c>
      <c r="T454" s="3052" t="s">
        <v>1529</v>
      </c>
      <c r="U454" s="2960">
        <v>6.720000000000001E-2</v>
      </c>
      <c r="V454" s="3052" t="s">
        <v>1529</v>
      </c>
      <c r="W454" s="3052" t="s">
        <v>1529</v>
      </c>
      <c r="X454" s="3052" t="s">
        <v>1529</v>
      </c>
      <c r="Y454" s="2960">
        <v>6.720000000000001E-2</v>
      </c>
      <c r="Z454" s="3052" t="s">
        <v>49</v>
      </c>
      <c r="AA454" s="2960">
        <v>3.6999999999999998E-2</v>
      </c>
      <c r="AB454" s="2960">
        <v>0.112</v>
      </c>
      <c r="AC454" s="2541" t="s">
        <v>1529</v>
      </c>
      <c r="AD454" s="2541" t="s">
        <v>1529</v>
      </c>
      <c r="AE454" s="3721" t="s">
        <v>1529</v>
      </c>
      <c r="AF454" s="2502"/>
    </row>
    <row r="455" spans="2:32" s="2801" customFormat="1" x14ac:dyDescent="0.2">
      <c r="B455" s="3933" t="s">
        <v>6714</v>
      </c>
      <c r="C455" s="3934"/>
      <c r="D455" s="4000" t="s">
        <v>1529</v>
      </c>
      <c r="E455" s="4000" t="s">
        <v>1529</v>
      </c>
      <c r="F455" s="4000" t="s">
        <v>1529</v>
      </c>
      <c r="G455" s="2945">
        <v>100</v>
      </c>
      <c r="H455" s="2569" t="s">
        <v>1529</v>
      </c>
      <c r="I455" s="2960">
        <v>0.13440000000000002</v>
      </c>
      <c r="J455" s="2960">
        <v>0.13440000000000002</v>
      </c>
      <c r="K455" s="3052" t="s">
        <v>1529</v>
      </c>
      <c r="L455" s="2569" t="s">
        <v>1529</v>
      </c>
      <c r="M455" s="2569" t="s">
        <v>1529</v>
      </c>
      <c r="N455" s="2569" t="s">
        <v>1529</v>
      </c>
      <c r="O455" s="3730">
        <v>0.24640000000000004</v>
      </c>
      <c r="P455" s="3730">
        <v>0.16800000000000001</v>
      </c>
      <c r="Q455" s="2569" t="s">
        <v>1529</v>
      </c>
      <c r="R455" s="3052" t="s">
        <v>1529</v>
      </c>
      <c r="S455" s="3052" t="s">
        <v>1529</v>
      </c>
      <c r="T455" s="3052" t="s">
        <v>1529</v>
      </c>
      <c r="U455" s="2960">
        <v>6.720000000000001E-2</v>
      </c>
      <c r="V455" s="3052" t="s">
        <v>1529</v>
      </c>
      <c r="W455" s="3052" t="s">
        <v>1529</v>
      </c>
      <c r="X455" s="3052" t="s">
        <v>1529</v>
      </c>
      <c r="Y455" s="2960">
        <v>6.720000000000001E-2</v>
      </c>
      <c r="Z455" s="3052" t="s">
        <v>49</v>
      </c>
      <c r="AA455" s="2960">
        <v>3.6999999999999998E-2</v>
      </c>
      <c r="AB455" s="2960">
        <v>0.112</v>
      </c>
      <c r="AC455" s="2541" t="s">
        <v>1529</v>
      </c>
      <c r="AD455" s="2541" t="s">
        <v>1529</v>
      </c>
      <c r="AE455" s="3721" t="s">
        <v>1529</v>
      </c>
      <c r="AF455" s="2502"/>
    </row>
    <row r="456" spans="2:32" s="2801" customFormat="1" x14ac:dyDescent="0.2">
      <c r="B456" s="3933" t="s">
        <v>6716</v>
      </c>
      <c r="C456" s="3934"/>
      <c r="D456" s="4000" t="s">
        <v>1529</v>
      </c>
      <c r="E456" s="4000" t="s">
        <v>1529</v>
      </c>
      <c r="F456" s="4000" t="s">
        <v>1529</v>
      </c>
      <c r="G456" s="2945">
        <v>100</v>
      </c>
      <c r="H456" s="2569" t="s">
        <v>1529</v>
      </c>
      <c r="I456" s="2960">
        <v>0.13440000000000002</v>
      </c>
      <c r="J456" s="2960">
        <v>0.13440000000000002</v>
      </c>
      <c r="K456" s="3052" t="s">
        <v>1529</v>
      </c>
      <c r="L456" s="2569" t="s">
        <v>1529</v>
      </c>
      <c r="M456" s="2569" t="s">
        <v>1529</v>
      </c>
      <c r="N456" s="2569" t="s">
        <v>1529</v>
      </c>
      <c r="O456" s="3730">
        <v>0.24640000000000004</v>
      </c>
      <c r="P456" s="3730">
        <v>0.16800000000000001</v>
      </c>
      <c r="Q456" s="2569" t="s">
        <v>1529</v>
      </c>
      <c r="R456" s="3052" t="s">
        <v>1529</v>
      </c>
      <c r="S456" s="3052" t="s">
        <v>1529</v>
      </c>
      <c r="T456" s="3052" t="s">
        <v>1529</v>
      </c>
      <c r="U456" s="2960">
        <v>6.720000000000001E-2</v>
      </c>
      <c r="V456" s="3052" t="s">
        <v>1529</v>
      </c>
      <c r="W456" s="3052" t="s">
        <v>1529</v>
      </c>
      <c r="X456" s="3052" t="s">
        <v>1529</v>
      </c>
      <c r="Y456" s="2960">
        <v>6.720000000000001E-2</v>
      </c>
      <c r="Z456" s="3052" t="s">
        <v>49</v>
      </c>
      <c r="AA456" s="2960">
        <v>3.6999999999999998E-2</v>
      </c>
      <c r="AB456" s="2960">
        <v>0.112</v>
      </c>
      <c r="AC456" s="2541" t="s">
        <v>1529</v>
      </c>
      <c r="AD456" s="2541" t="s">
        <v>1529</v>
      </c>
      <c r="AE456" s="3721" t="s">
        <v>1529</v>
      </c>
      <c r="AF456" s="2502"/>
    </row>
    <row r="457" spans="2:32" s="2801" customFormat="1" x14ac:dyDescent="0.2">
      <c r="B457" s="3933" t="s">
        <v>6718</v>
      </c>
      <c r="C457" s="3934"/>
      <c r="D457" s="4000" t="s">
        <v>1529</v>
      </c>
      <c r="E457" s="4000" t="s">
        <v>1529</v>
      </c>
      <c r="F457" s="4000" t="s">
        <v>1529</v>
      </c>
      <c r="G457" s="2945">
        <v>83</v>
      </c>
      <c r="H457" s="2569" t="s">
        <v>1529</v>
      </c>
      <c r="I457" s="2960">
        <v>0.13440000000000002</v>
      </c>
      <c r="J457" s="2960">
        <v>0.13440000000000002</v>
      </c>
      <c r="K457" s="3052" t="s">
        <v>1529</v>
      </c>
      <c r="L457" s="2569" t="s">
        <v>1529</v>
      </c>
      <c r="M457" s="2569" t="s">
        <v>1529</v>
      </c>
      <c r="N457" s="2569" t="s">
        <v>1529</v>
      </c>
      <c r="O457" s="3730">
        <v>0.24640000000000004</v>
      </c>
      <c r="P457" s="3730">
        <v>0.16800000000000001</v>
      </c>
      <c r="Q457" s="2569" t="s">
        <v>1529</v>
      </c>
      <c r="R457" s="3052" t="s">
        <v>1529</v>
      </c>
      <c r="S457" s="3052" t="s">
        <v>1529</v>
      </c>
      <c r="T457" s="3052" t="s">
        <v>1529</v>
      </c>
      <c r="U457" s="2960">
        <v>6.720000000000001E-2</v>
      </c>
      <c r="V457" s="3052" t="s">
        <v>1529</v>
      </c>
      <c r="W457" s="3052" t="s">
        <v>1529</v>
      </c>
      <c r="X457" s="3052" t="s">
        <v>1529</v>
      </c>
      <c r="Y457" s="2960">
        <v>6.720000000000001E-2</v>
      </c>
      <c r="Z457" s="3052" t="s">
        <v>58</v>
      </c>
      <c r="AA457" s="2960">
        <v>2.23888E-2</v>
      </c>
      <c r="AB457" s="2960">
        <v>0.112</v>
      </c>
      <c r="AC457" s="2541" t="s">
        <v>1529</v>
      </c>
      <c r="AD457" s="2541" t="s">
        <v>1529</v>
      </c>
      <c r="AE457" s="3721" t="s">
        <v>1529</v>
      </c>
      <c r="AF457" s="2502"/>
    </row>
    <row r="458" spans="2:32" s="2801" customFormat="1" x14ac:dyDescent="0.2">
      <c r="B458" s="3933" t="s">
        <v>6721</v>
      </c>
      <c r="C458" s="3934"/>
      <c r="D458" s="4000" t="s">
        <v>1529</v>
      </c>
      <c r="E458" s="4000" t="s">
        <v>1529</v>
      </c>
      <c r="F458" s="4000" t="s">
        <v>1529</v>
      </c>
      <c r="G458" s="2945">
        <v>83</v>
      </c>
      <c r="H458" s="2569" t="s">
        <v>1529</v>
      </c>
      <c r="I458" s="2960">
        <v>0.13439999999999999</v>
      </c>
      <c r="J458" s="2960">
        <v>0.13439999999999999</v>
      </c>
      <c r="K458" s="3052" t="s">
        <v>1529</v>
      </c>
      <c r="L458" s="2569" t="s">
        <v>1529</v>
      </c>
      <c r="M458" s="2569" t="s">
        <v>1529</v>
      </c>
      <c r="N458" s="2569" t="s">
        <v>1529</v>
      </c>
      <c r="O458" s="3730">
        <v>0.24640000000000004</v>
      </c>
      <c r="P458" s="3730">
        <v>0.16800000000000001</v>
      </c>
      <c r="Q458" s="2569" t="s">
        <v>1529</v>
      </c>
      <c r="R458" s="3052" t="s">
        <v>1529</v>
      </c>
      <c r="S458" s="3052" t="s">
        <v>1529</v>
      </c>
      <c r="T458" s="3052" t="s">
        <v>1529</v>
      </c>
      <c r="U458" s="2960">
        <v>6.720000000000001E-2</v>
      </c>
      <c r="V458" s="3052" t="s">
        <v>1529</v>
      </c>
      <c r="W458" s="3052" t="s">
        <v>1529</v>
      </c>
      <c r="X458" s="3052" t="s">
        <v>1529</v>
      </c>
      <c r="Y458" s="2960">
        <v>6.720000000000001E-2</v>
      </c>
      <c r="Z458" s="3052" t="s">
        <v>58</v>
      </c>
      <c r="AA458" s="2960">
        <v>2.23888E-2</v>
      </c>
      <c r="AB458" s="2960">
        <v>0.112</v>
      </c>
      <c r="AC458" s="2541" t="s">
        <v>1529</v>
      </c>
      <c r="AD458" s="2541" t="s">
        <v>1529</v>
      </c>
      <c r="AE458" s="3721" t="s">
        <v>1529</v>
      </c>
      <c r="AF458" s="2502"/>
    </row>
    <row r="459" spans="2:32" s="2801" customFormat="1" x14ac:dyDescent="0.2">
      <c r="B459" s="3933" t="s">
        <v>6723</v>
      </c>
      <c r="C459" s="3934"/>
      <c r="D459" s="4000" t="s">
        <v>1529</v>
      </c>
      <c r="E459" s="4000" t="s">
        <v>1529</v>
      </c>
      <c r="F459" s="4000" t="s">
        <v>1529</v>
      </c>
      <c r="G459" s="2945">
        <v>127</v>
      </c>
      <c r="H459" s="2569" t="s">
        <v>1529</v>
      </c>
      <c r="I459" s="2960">
        <v>0.12320000000000002</v>
      </c>
      <c r="J459" s="2960">
        <v>0.12320000000000002</v>
      </c>
      <c r="K459" s="3052" t="s">
        <v>1529</v>
      </c>
      <c r="L459" s="2569" t="s">
        <v>1529</v>
      </c>
      <c r="M459" s="2569" t="s">
        <v>1529</v>
      </c>
      <c r="N459" s="2569" t="s">
        <v>1529</v>
      </c>
      <c r="O459" s="3730">
        <v>0.24640000000000004</v>
      </c>
      <c r="P459" s="3730">
        <v>0.16800000000000001</v>
      </c>
      <c r="Q459" s="2569" t="s">
        <v>1529</v>
      </c>
      <c r="R459" s="3052" t="s">
        <v>1529</v>
      </c>
      <c r="S459" s="3052" t="s">
        <v>1529</v>
      </c>
      <c r="T459" s="3052" t="s">
        <v>1529</v>
      </c>
      <c r="U459" s="2960">
        <v>6.720000000000001E-2</v>
      </c>
      <c r="V459" s="3052" t="s">
        <v>1529</v>
      </c>
      <c r="W459" s="3052" t="s">
        <v>1529</v>
      </c>
      <c r="X459" s="3052" t="s">
        <v>1529</v>
      </c>
      <c r="Y459" s="2960">
        <v>6.720000000000001E-2</v>
      </c>
      <c r="Z459" s="3052" t="s">
        <v>58</v>
      </c>
      <c r="AA459" s="2960">
        <v>2.23888E-2</v>
      </c>
      <c r="AB459" s="2960">
        <v>0.112</v>
      </c>
      <c r="AC459" s="2541" t="s">
        <v>1529</v>
      </c>
      <c r="AD459" s="2541" t="s">
        <v>1529</v>
      </c>
      <c r="AE459" s="3721" t="s">
        <v>1529</v>
      </c>
      <c r="AF459" s="2502"/>
    </row>
    <row r="460" spans="2:32" s="2801" customFormat="1" x14ac:dyDescent="0.2">
      <c r="B460" s="3933" t="s">
        <v>6725</v>
      </c>
      <c r="C460" s="3934"/>
      <c r="D460" s="4000" t="s">
        <v>1529</v>
      </c>
      <c r="E460" s="4000" t="s">
        <v>1529</v>
      </c>
      <c r="F460" s="4000" t="s">
        <v>1529</v>
      </c>
      <c r="G460" s="2945">
        <v>127</v>
      </c>
      <c r="H460" s="2569" t="s">
        <v>1529</v>
      </c>
      <c r="I460" s="2960">
        <v>0.12320000000000002</v>
      </c>
      <c r="J460" s="2960">
        <v>0.12320000000000002</v>
      </c>
      <c r="K460" s="3052" t="s">
        <v>1529</v>
      </c>
      <c r="L460" s="2569" t="s">
        <v>1529</v>
      </c>
      <c r="M460" s="2569" t="s">
        <v>1529</v>
      </c>
      <c r="N460" s="2569" t="s">
        <v>1529</v>
      </c>
      <c r="O460" s="3730">
        <v>0.24640000000000004</v>
      </c>
      <c r="P460" s="3730">
        <v>0.16800000000000001</v>
      </c>
      <c r="Q460" s="2569" t="s">
        <v>1529</v>
      </c>
      <c r="R460" s="3052" t="s">
        <v>1529</v>
      </c>
      <c r="S460" s="3052" t="s">
        <v>1529</v>
      </c>
      <c r="T460" s="3052" t="s">
        <v>1529</v>
      </c>
      <c r="U460" s="2960">
        <v>6.720000000000001E-2</v>
      </c>
      <c r="V460" s="3052" t="s">
        <v>1529</v>
      </c>
      <c r="W460" s="3052" t="s">
        <v>1529</v>
      </c>
      <c r="X460" s="3052" t="s">
        <v>1529</v>
      </c>
      <c r="Y460" s="2960">
        <v>6.720000000000001E-2</v>
      </c>
      <c r="Z460" s="3052" t="s">
        <v>58</v>
      </c>
      <c r="AA460" s="2960">
        <v>2.23888E-2</v>
      </c>
      <c r="AB460" s="2960">
        <v>0.112</v>
      </c>
      <c r="AC460" s="2541" t="s">
        <v>1529</v>
      </c>
      <c r="AD460" s="2541" t="s">
        <v>1529</v>
      </c>
      <c r="AE460" s="3721" t="s">
        <v>1529</v>
      </c>
      <c r="AF460" s="2502"/>
    </row>
    <row r="461" spans="2:32" s="2801" customFormat="1" x14ac:dyDescent="0.2">
      <c r="B461" s="3933" t="s">
        <v>6727</v>
      </c>
      <c r="C461" s="3934"/>
      <c r="D461" s="4000" t="s">
        <v>1529</v>
      </c>
      <c r="E461" s="4000" t="s">
        <v>1529</v>
      </c>
      <c r="F461" s="4000" t="s">
        <v>1529</v>
      </c>
      <c r="G461" s="2945">
        <v>172</v>
      </c>
      <c r="H461" s="2569" t="s">
        <v>1529</v>
      </c>
      <c r="I461" s="2960">
        <v>0.12320000000000002</v>
      </c>
      <c r="J461" s="2960">
        <v>0.12320000000000002</v>
      </c>
      <c r="K461" s="3052" t="s">
        <v>1529</v>
      </c>
      <c r="L461" s="2569" t="s">
        <v>1529</v>
      </c>
      <c r="M461" s="2569" t="s">
        <v>1529</v>
      </c>
      <c r="N461" s="2569" t="s">
        <v>1529</v>
      </c>
      <c r="O461" s="3730">
        <v>0.24640000000000004</v>
      </c>
      <c r="P461" s="3730">
        <v>0.16800000000000001</v>
      </c>
      <c r="Q461" s="2569" t="s">
        <v>1529</v>
      </c>
      <c r="R461" s="3052" t="s">
        <v>1529</v>
      </c>
      <c r="S461" s="3052" t="s">
        <v>1529</v>
      </c>
      <c r="T461" s="3052" t="s">
        <v>1529</v>
      </c>
      <c r="U461" s="2960">
        <v>6.720000000000001E-2</v>
      </c>
      <c r="V461" s="3052" t="s">
        <v>1529</v>
      </c>
      <c r="W461" s="3052" t="s">
        <v>1529</v>
      </c>
      <c r="X461" s="3052" t="s">
        <v>1529</v>
      </c>
      <c r="Y461" s="2960">
        <v>6.720000000000001E-2</v>
      </c>
      <c r="Z461" s="3052" t="s">
        <v>58</v>
      </c>
      <c r="AA461" s="2960">
        <v>2.23888E-2</v>
      </c>
      <c r="AB461" s="2960">
        <v>0.112</v>
      </c>
      <c r="AC461" s="2541" t="s">
        <v>1529</v>
      </c>
      <c r="AD461" s="2541" t="s">
        <v>1529</v>
      </c>
      <c r="AE461" s="3721" t="s">
        <v>1529</v>
      </c>
      <c r="AF461" s="2502"/>
    </row>
    <row r="462" spans="2:32" s="2801" customFormat="1" x14ac:dyDescent="0.2">
      <c r="B462" s="3933" t="s">
        <v>6729</v>
      </c>
      <c r="C462" s="3934"/>
      <c r="D462" s="4000" t="s">
        <v>1529</v>
      </c>
      <c r="E462" s="4000" t="s">
        <v>1529</v>
      </c>
      <c r="F462" s="4000" t="s">
        <v>1529</v>
      </c>
      <c r="G462" s="2945">
        <v>172</v>
      </c>
      <c r="H462" s="2569" t="s">
        <v>1529</v>
      </c>
      <c r="I462" s="2960">
        <v>0.12320000000000002</v>
      </c>
      <c r="J462" s="2960">
        <v>0.12320000000000002</v>
      </c>
      <c r="K462" s="3052" t="s">
        <v>1529</v>
      </c>
      <c r="L462" s="2569" t="s">
        <v>1529</v>
      </c>
      <c r="M462" s="2569" t="s">
        <v>1529</v>
      </c>
      <c r="N462" s="2569" t="s">
        <v>1529</v>
      </c>
      <c r="O462" s="3730">
        <v>0.24640000000000004</v>
      </c>
      <c r="P462" s="3730">
        <v>0.16800000000000001</v>
      </c>
      <c r="Q462" s="2569" t="s">
        <v>1529</v>
      </c>
      <c r="R462" s="3052" t="s">
        <v>1529</v>
      </c>
      <c r="S462" s="3052" t="s">
        <v>1529</v>
      </c>
      <c r="T462" s="3052" t="s">
        <v>1529</v>
      </c>
      <c r="U462" s="2960">
        <v>6.720000000000001E-2</v>
      </c>
      <c r="V462" s="3052" t="s">
        <v>1529</v>
      </c>
      <c r="W462" s="3052" t="s">
        <v>1529</v>
      </c>
      <c r="X462" s="3052" t="s">
        <v>1529</v>
      </c>
      <c r="Y462" s="2960">
        <v>6.720000000000001E-2</v>
      </c>
      <c r="Z462" s="3052" t="s">
        <v>58</v>
      </c>
      <c r="AA462" s="2960">
        <v>2.23888E-2</v>
      </c>
      <c r="AB462" s="2960">
        <v>0.112</v>
      </c>
      <c r="AC462" s="2541" t="s">
        <v>1529</v>
      </c>
      <c r="AD462" s="2541" t="s">
        <v>1529</v>
      </c>
      <c r="AE462" s="3721" t="s">
        <v>1529</v>
      </c>
      <c r="AF462" s="2502"/>
    </row>
    <row r="463" spans="2:32" s="2801" customFormat="1" x14ac:dyDescent="0.2">
      <c r="B463" s="3933" t="s">
        <v>6731</v>
      </c>
      <c r="C463" s="3934"/>
      <c r="D463" s="4000" t="s">
        <v>1529</v>
      </c>
      <c r="E463" s="4000" t="s">
        <v>1529</v>
      </c>
      <c r="F463" s="4000" t="s">
        <v>1529</v>
      </c>
      <c r="G463" s="2945">
        <v>268</v>
      </c>
      <c r="H463" s="2569" t="s">
        <v>1529</v>
      </c>
      <c r="I463" s="2960">
        <v>0.121</v>
      </c>
      <c r="J463" s="2960">
        <v>0.121</v>
      </c>
      <c r="K463" s="3052" t="s">
        <v>1529</v>
      </c>
      <c r="L463" s="2569" t="s">
        <v>1529</v>
      </c>
      <c r="M463" s="2569" t="s">
        <v>1529</v>
      </c>
      <c r="N463" s="2569" t="s">
        <v>1529</v>
      </c>
      <c r="O463" s="3730">
        <v>0.24640000000000004</v>
      </c>
      <c r="P463" s="3730">
        <v>0.16800000000000001</v>
      </c>
      <c r="Q463" s="2569" t="s">
        <v>1529</v>
      </c>
      <c r="R463" s="3052" t="s">
        <v>1529</v>
      </c>
      <c r="S463" s="3052" t="s">
        <v>1529</v>
      </c>
      <c r="T463" s="3052" t="s">
        <v>1529</v>
      </c>
      <c r="U463" s="2960">
        <v>6.720000000000001E-2</v>
      </c>
      <c r="V463" s="3052" t="s">
        <v>1529</v>
      </c>
      <c r="W463" s="3052" t="s">
        <v>1529</v>
      </c>
      <c r="X463" s="3052" t="s">
        <v>1529</v>
      </c>
      <c r="Y463" s="2960">
        <v>6.720000000000001E-2</v>
      </c>
      <c r="Z463" s="3052" t="s">
        <v>58</v>
      </c>
      <c r="AA463" s="2960">
        <v>2.23888E-2</v>
      </c>
      <c r="AB463" s="2960">
        <v>0.112</v>
      </c>
      <c r="AC463" s="2541" t="s">
        <v>1529</v>
      </c>
      <c r="AD463" s="2541" t="s">
        <v>1529</v>
      </c>
      <c r="AE463" s="3721" t="s">
        <v>1529</v>
      </c>
      <c r="AF463" s="2502"/>
    </row>
    <row r="464" spans="2:32" s="2801" customFormat="1" x14ac:dyDescent="0.2">
      <c r="B464" s="3933" t="s">
        <v>6733</v>
      </c>
      <c r="C464" s="3934"/>
      <c r="D464" s="4000" t="s">
        <v>1529</v>
      </c>
      <c r="E464" s="4000" t="s">
        <v>1529</v>
      </c>
      <c r="F464" s="4000" t="s">
        <v>1529</v>
      </c>
      <c r="G464" s="2945">
        <v>268</v>
      </c>
      <c r="H464" s="2569" t="s">
        <v>1529</v>
      </c>
      <c r="I464" s="2960">
        <v>0.121</v>
      </c>
      <c r="J464" s="2960">
        <v>0.121</v>
      </c>
      <c r="K464" s="3052" t="s">
        <v>1529</v>
      </c>
      <c r="L464" s="2569" t="s">
        <v>1529</v>
      </c>
      <c r="M464" s="2569" t="s">
        <v>1529</v>
      </c>
      <c r="N464" s="2569" t="s">
        <v>1529</v>
      </c>
      <c r="O464" s="3730">
        <v>0.24640000000000004</v>
      </c>
      <c r="P464" s="3730">
        <v>0.16800000000000001</v>
      </c>
      <c r="Q464" s="2569" t="s">
        <v>1529</v>
      </c>
      <c r="R464" s="3052" t="s">
        <v>1529</v>
      </c>
      <c r="S464" s="3052" t="s">
        <v>1529</v>
      </c>
      <c r="T464" s="3052" t="s">
        <v>1529</v>
      </c>
      <c r="U464" s="2960">
        <v>6.720000000000001E-2</v>
      </c>
      <c r="V464" s="3052" t="s">
        <v>1529</v>
      </c>
      <c r="W464" s="3052" t="s">
        <v>1529</v>
      </c>
      <c r="X464" s="3052" t="s">
        <v>1529</v>
      </c>
      <c r="Y464" s="2960">
        <v>6.720000000000001E-2</v>
      </c>
      <c r="Z464" s="3052" t="s">
        <v>58</v>
      </c>
      <c r="AA464" s="2960">
        <v>2.23888E-2</v>
      </c>
      <c r="AB464" s="2960">
        <v>0.112</v>
      </c>
      <c r="AC464" s="2541" t="s">
        <v>1529</v>
      </c>
      <c r="AD464" s="2541" t="s">
        <v>1529</v>
      </c>
      <c r="AE464" s="3721" t="s">
        <v>1529</v>
      </c>
      <c r="AF464" s="2502"/>
    </row>
    <row r="465" spans="2:32" s="2801" customFormat="1" x14ac:dyDescent="0.2">
      <c r="B465" s="3933" t="s">
        <v>6735</v>
      </c>
      <c r="C465" s="3934"/>
      <c r="D465" s="4000" t="s">
        <v>1529</v>
      </c>
      <c r="E465" s="4000" t="s">
        <v>1529</v>
      </c>
      <c r="F465" s="4000" t="s">
        <v>1529</v>
      </c>
      <c r="G465" s="2945">
        <v>398</v>
      </c>
      <c r="H465" s="2569" t="s">
        <v>1529</v>
      </c>
      <c r="I465" s="2960">
        <v>0.10976000000000001</v>
      </c>
      <c r="J465" s="2960">
        <v>0.10976000000000001</v>
      </c>
      <c r="K465" s="3052" t="s">
        <v>1529</v>
      </c>
      <c r="L465" s="2569" t="s">
        <v>1529</v>
      </c>
      <c r="M465" s="2569" t="s">
        <v>1529</v>
      </c>
      <c r="N465" s="2569" t="s">
        <v>1529</v>
      </c>
      <c r="O465" s="3730">
        <v>0.24640000000000004</v>
      </c>
      <c r="P465" s="3730">
        <v>0.16800000000000001</v>
      </c>
      <c r="Q465" s="2569" t="s">
        <v>1529</v>
      </c>
      <c r="R465" s="3052" t="s">
        <v>1529</v>
      </c>
      <c r="S465" s="3052" t="s">
        <v>1529</v>
      </c>
      <c r="T465" s="3052" t="s">
        <v>1529</v>
      </c>
      <c r="U465" s="2960">
        <v>6.720000000000001E-2</v>
      </c>
      <c r="V465" s="3052" t="s">
        <v>1529</v>
      </c>
      <c r="W465" s="3052" t="s">
        <v>1529</v>
      </c>
      <c r="X465" s="3052" t="s">
        <v>1529</v>
      </c>
      <c r="Y465" s="2960">
        <v>6.720000000000001E-2</v>
      </c>
      <c r="Z465" s="3052" t="s">
        <v>58</v>
      </c>
      <c r="AA465" s="2960">
        <v>2.23888E-2</v>
      </c>
      <c r="AB465" s="2960">
        <v>0.112</v>
      </c>
      <c r="AC465" s="2541" t="s">
        <v>1529</v>
      </c>
      <c r="AD465" s="2541" t="s">
        <v>1529</v>
      </c>
      <c r="AE465" s="3721" t="s">
        <v>1529</v>
      </c>
      <c r="AF465" s="2502"/>
    </row>
    <row r="466" spans="2:32" s="2801" customFormat="1" x14ac:dyDescent="0.2">
      <c r="B466" s="3933" t="s">
        <v>6737</v>
      </c>
      <c r="C466" s="3934"/>
      <c r="D466" s="4000" t="s">
        <v>1529</v>
      </c>
      <c r="E466" s="4000" t="s">
        <v>1529</v>
      </c>
      <c r="F466" s="4000" t="s">
        <v>1529</v>
      </c>
      <c r="G466" s="2945">
        <v>398</v>
      </c>
      <c r="H466" s="2569" t="s">
        <v>1529</v>
      </c>
      <c r="I466" s="2960">
        <v>0.10976000000000001</v>
      </c>
      <c r="J466" s="2960">
        <v>0.10976000000000001</v>
      </c>
      <c r="K466" s="3052" t="s">
        <v>1529</v>
      </c>
      <c r="L466" s="2569" t="s">
        <v>1529</v>
      </c>
      <c r="M466" s="2569" t="s">
        <v>1529</v>
      </c>
      <c r="N466" s="2569" t="s">
        <v>1529</v>
      </c>
      <c r="O466" s="3730">
        <v>0.24640000000000004</v>
      </c>
      <c r="P466" s="3730">
        <v>0.16800000000000001</v>
      </c>
      <c r="Q466" s="2569" t="s">
        <v>1529</v>
      </c>
      <c r="R466" s="3052" t="s">
        <v>1529</v>
      </c>
      <c r="S466" s="3052" t="s">
        <v>1529</v>
      </c>
      <c r="T466" s="3052" t="s">
        <v>1529</v>
      </c>
      <c r="U466" s="2960">
        <v>6.720000000000001E-2</v>
      </c>
      <c r="V466" s="3052" t="s">
        <v>1529</v>
      </c>
      <c r="W466" s="3052" t="s">
        <v>1529</v>
      </c>
      <c r="X466" s="3052" t="s">
        <v>1529</v>
      </c>
      <c r="Y466" s="2960">
        <v>6.720000000000001E-2</v>
      </c>
      <c r="Z466" s="3052" t="s">
        <v>58</v>
      </c>
      <c r="AA466" s="2960">
        <v>2.23888E-2</v>
      </c>
      <c r="AB466" s="2960">
        <v>0.112</v>
      </c>
      <c r="AC466" s="2541" t="s">
        <v>1529</v>
      </c>
      <c r="AD466" s="2541" t="s">
        <v>1529</v>
      </c>
      <c r="AE466" s="3721" t="s">
        <v>1529</v>
      </c>
      <c r="AF466" s="2502"/>
    </row>
    <row r="467" spans="2:32" s="2801" customFormat="1" x14ac:dyDescent="0.2">
      <c r="B467" s="3933" t="s">
        <v>6739</v>
      </c>
      <c r="C467" s="3934"/>
      <c r="D467" s="4000" t="s">
        <v>1529</v>
      </c>
      <c r="E467" s="4000" t="s">
        <v>1529</v>
      </c>
      <c r="F467" s="4000" t="s">
        <v>1529</v>
      </c>
      <c r="G467" s="2945">
        <v>510</v>
      </c>
      <c r="H467" s="2569" t="s">
        <v>1529</v>
      </c>
      <c r="I467" s="2960">
        <v>0.10752000000000002</v>
      </c>
      <c r="J467" s="2960">
        <v>0.10752000000000002</v>
      </c>
      <c r="K467" s="3052" t="s">
        <v>1529</v>
      </c>
      <c r="L467" s="2569" t="s">
        <v>1529</v>
      </c>
      <c r="M467" s="2569" t="s">
        <v>1529</v>
      </c>
      <c r="N467" s="2569" t="s">
        <v>1529</v>
      </c>
      <c r="O467" s="3730">
        <v>0.24640000000000004</v>
      </c>
      <c r="P467" s="3730">
        <v>0.16800000000000001</v>
      </c>
      <c r="Q467" s="2569" t="s">
        <v>1529</v>
      </c>
      <c r="R467" s="3052" t="s">
        <v>1529</v>
      </c>
      <c r="S467" s="3052" t="s">
        <v>1529</v>
      </c>
      <c r="T467" s="3052" t="s">
        <v>1529</v>
      </c>
      <c r="U467" s="2960">
        <v>6.720000000000001E-2</v>
      </c>
      <c r="V467" s="3052" t="s">
        <v>1529</v>
      </c>
      <c r="W467" s="3052" t="s">
        <v>1529</v>
      </c>
      <c r="X467" s="3052" t="s">
        <v>1529</v>
      </c>
      <c r="Y467" s="2960">
        <v>6.720000000000001E-2</v>
      </c>
      <c r="Z467" s="3052" t="s">
        <v>58</v>
      </c>
      <c r="AA467" s="2960">
        <v>2.23888E-2</v>
      </c>
      <c r="AB467" s="2960">
        <v>0.112</v>
      </c>
      <c r="AC467" s="2541" t="s">
        <v>1529</v>
      </c>
      <c r="AD467" s="2541" t="s">
        <v>1529</v>
      </c>
      <c r="AE467" s="3721" t="s">
        <v>1529</v>
      </c>
      <c r="AF467" s="2502"/>
    </row>
    <row r="468" spans="2:32" s="2801" customFormat="1" x14ac:dyDescent="0.2">
      <c r="B468" s="3933" t="s">
        <v>6741</v>
      </c>
      <c r="C468" s="3934"/>
      <c r="D468" s="4000" t="s">
        <v>1529</v>
      </c>
      <c r="E468" s="4000" t="s">
        <v>1529</v>
      </c>
      <c r="F468" s="4000" t="s">
        <v>1529</v>
      </c>
      <c r="G468" s="2945">
        <v>510</v>
      </c>
      <c r="H468" s="2569" t="s">
        <v>1529</v>
      </c>
      <c r="I468" s="2960">
        <v>0.10752000000000002</v>
      </c>
      <c r="J468" s="2960">
        <v>0.10752000000000002</v>
      </c>
      <c r="K468" s="3052" t="s">
        <v>1529</v>
      </c>
      <c r="L468" s="2569" t="s">
        <v>1529</v>
      </c>
      <c r="M468" s="2569" t="s">
        <v>1529</v>
      </c>
      <c r="N468" s="2569" t="s">
        <v>1529</v>
      </c>
      <c r="O468" s="3730">
        <v>0.24640000000000004</v>
      </c>
      <c r="P468" s="3730">
        <v>0.16800000000000001</v>
      </c>
      <c r="Q468" s="2569" t="s">
        <v>1529</v>
      </c>
      <c r="R468" s="3052" t="s">
        <v>1529</v>
      </c>
      <c r="S468" s="3052" t="s">
        <v>1529</v>
      </c>
      <c r="T468" s="3052" t="s">
        <v>1529</v>
      </c>
      <c r="U468" s="2960">
        <v>6.720000000000001E-2</v>
      </c>
      <c r="V468" s="3052" t="s">
        <v>1529</v>
      </c>
      <c r="W468" s="3052" t="s">
        <v>1529</v>
      </c>
      <c r="X468" s="3052" t="s">
        <v>1529</v>
      </c>
      <c r="Y468" s="2960">
        <v>6.720000000000001E-2</v>
      </c>
      <c r="Z468" s="3052" t="s">
        <v>58</v>
      </c>
      <c r="AA468" s="2960">
        <v>2.23888E-2</v>
      </c>
      <c r="AB468" s="2960">
        <v>0.112</v>
      </c>
      <c r="AC468" s="2541" t="s">
        <v>1529</v>
      </c>
      <c r="AD468" s="2541" t="s">
        <v>1529</v>
      </c>
      <c r="AE468" s="3721" t="s">
        <v>1529</v>
      </c>
      <c r="AF468" s="2502"/>
    </row>
    <row r="469" spans="2:32" s="2801" customFormat="1" x14ac:dyDescent="0.2">
      <c r="B469" s="3933" t="s">
        <v>6743</v>
      </c>
      <c r="C469" s="3934"/>
      <c r="D469" s="4000" t="s">
        <v>1529</v>
      </c>
      <c r="E469" s="4000" t="s">
        <v>1529</v>
      </c>
      <c r="F469" s="3052" t="s">
        <v>1529</v>
      </c>
      <c r="G469" s="2945">
        <v>555</v>
      </c>
      <c r="H469" s="2569" t="s">
        <v>1529</v>
      </c>
      <c r="I469" s="2960">
        <v>0.1008</v>
      </c>
      <c r="J469" s="2960">
        <v>0.1008</v>
      </c>
      <c r="K469" s="3052" t="s">
        <v>1529</v>
      </c>
      <c r="L469" s="3052" t="s">
        <v>1529</v>
      </c>
      <c r="M469" s="2569" t="s">
        <v>1529</v>
      </c>
      <c r="N469" s="2569" t="s">
        <v>1529</v>
      </c>
      <c r="O469" s="3730">
        <v>0.24640000000000004</v>
      </c>
      <c r="P469" s="3730">
        <v>0.16800000000000001</v>
      </c>
      <c r="Q469" s="2569" t="s">
        <v>1529</v>
      </c>
      <c r="R469" s="3052" t="s">
        <v>1529</v>
      </c>
      <c r="S469" s="3052" t="s">
        <v>1529</v>
      </c>
      <c r="T469" s="3052" t="s">
        <v>1529</v>
      </c>
      <c r="U469" s="2960">
        <v>6.720000000000001E-2</v>
      </c>
      <c r="V469" s="3052" t="s">
        <v>1529</v>
      </c>
      <c r="W469" s="3052" t="s">
        <v>1529</v>
      </c>
      <c r="X469" s="3052" t="s">
        <v>1529</v>
      </c>
      <c r="Y469" s="2960">
        <v>6.720000000000001E-2</v>
      </c>
      <c r="Z469" s="3052" t="s">
        <v>60</v>
      </c>
      <c r="AA469" s="2960">
        <v>1.6240000000000001E-2</v>
      </c>
      <c r="AB469" s="2960">
        <v>0.112</v>
      </c>
      <c r="AC469" s="2541" t="s">
        <v>1529</v>
      </c>
      <c r="AD469" s="2541" t="s">
        <v>1529</v>
      </c>
      <c r="AE469" s="3721" t="s">
        <v>1529</v>
      </c>
      <c r="AF469" s="2502"/>
    </row>
    <row r="470" spans="2:32" s="2801" customFormat="1" x14ac:dyDescent="0.2">
      <c r="B470" s="3933" t="s">
        <v>6747</v>
      </c>
      <c r="C470" s="3934"/>
      <c r="D470" s="4000" t="s">
        <v>1529</v>
      </c>
      <c r="E470" s="4000" t="s">
        <v>1529</v>
      </c>
      <c r="F470" s="3052" t="s">
        <v>1529</v>
      </c>
      <c r="G470" s="2945">
        <v>655</v>
      </c>
      <c r="H470" s="2569" t="s">
        <v>1529</v>
      </c>
      <c r="I470" s="2960">
        <v>0.1008</v>
      </c>
      <c r="J470" s="2960">
        <v>0.1008</v>
      </c>
      <c r="K470" s="3052" t="s">
        <v>1529</v>
      </c>
      <c r="L470" s="3052" t="s">
        <v>1529</v>
      </c>
      <c r="M470" s="2569" t="s">
        <v>1529</v>
      </c>
      <c r="N470" s="2569" t="s">
        <v>1529</v>
      </c>
      <c r="O470" s="3730">
        <v>0.24640000000000004</v>
      </c>
      <c r="P470" s="3730">
        <v>0.16800000000000001</v>
      </c>
      <c r="Q470" s="2569" t="s">
        <v>1529</v>
      </c>
      <c r="R470" s="3052" t="s">
        <v>1529</v>
      </c>
      <c r="S470" s="3052" t="s">
        <v>1529</v>
      </c>
      <c r="T470" s="3052" t="s">
        <v>1529</v>
      </c>
      <c r="U470" s="2960">
        <v>6.720000000000001E-2</v>
      </c>
      <c r="V470" s="3052" t="s">
        <v>1529</v>
      </c>
      <c r="W470" s="3052" t="s">
        <v>1529</v>
      </c>
      <c r="X470" s="3052" t="s">
        <v>1529</v>
      </c>
      <c r="Y470" s="2960">
        <v>6.720000000000001E-2</v>
      </c>
      <c r="Z470" s="3052" t="s">
        <v>58</v>
      </c>
      <c r="AA470" s="2960">
        <v>2.23888E-2</v>
      </c>
      <c r="AB470" s="2960">
        <v>0.112</v>
      </c>
      <c r="AC470" s="2541" t="s">
        <v>1529</v>
      </c>
      <c r="AD470" s="2541" t="s">
        <v>1529</v>
      </c>
      <c r="AE470" s="3721" t="s">
        <v>1529</v>
      </c>
      <c r="AF470" s="2502"/>
    </row>
    <row r="471" spans="2:32" s="2801" customFormat="1" x14ac:dyDescent="0.2">
      <c r="B471" s="3933" t="s">
        <v>6749</v>
      </c>
      <c r="C471" s="3934"/>
      <c r="D471" s="4000" t="s">
        <v>1529</v>
      </c>
      <c r="E471" s="4000" t="s">
        <v>1529</v>
      </c>
      <c r="F471" s="3052" t="s">
        <v>1529</v>
      </c>
      <c r="G471" s="2945">
        <v>655</v>
      </c>
      <c r="H471" s="2569" t="s">
        <v>1529</v>
      </c>
      <c r="I471" s="2960">
        <v>0.1008</v>
      </c>
      <c r="J471" s="2960">
        <v>0.1008</v>
      </c>
      <c r="K471" s="3052" t="s">
        <v>1529</v>
      </c>
      <c r="L471" s="3052" t="s">
        <v>1529</v>
      </c>
      <c r="M471" s="2569" t="s">
        <v>1529</v>
      </c>
      <c r="N471" s="2569" t="s">
        <v>1529</v>
      </c>
      <c r="O471" s="3730">
        <v>0.24640000000000004</v>
      </c>
      <c r="P471" s="3730">
        <v>0.16800000000000001</v>
      </c>
      <c r="Q471" s="2569" t="s">
        <v>1529</v>
      </c>
      <c r="R471" s="3052" t="s">
        <v>1529</v>
      </c>
      <c r="S471" s="3052" t="s">
        <v>1529</v>
      </c>
      <c r="T471" s="3052" t="s">
        <v>1529</v>
      </c>
      <c r="U471" s="2960">
        <v>6.720000000000001E-2</v>
      </c>
      <c r="V471" s="3052" t="s">
        <v>1529</v>
      </c>
      <c r="W471" s="3052" t="s">
        <v>1529</v>
      </c>
      <c r="X471" s="3052" t="s">
        <v>1529</v>
      </c>
      <c r="Y471" s="2960">
        <v>6.720000000000001E-2</v>
      </c>
      <c r="Z471" s="3052" t="s">
        <v>58</v>
      </c>
      <c r="AA471" s="2960">
        <v>2.23888E-2</v>
      </c>
      <c r="AB471" s="2960">
        <v>0.112</v>
      </c>
      <c r="AC471" s="2541" t="s">
        <v>1529</v>
      </c>
      <c r="AD471" s="2541" t="s">
        <v>1529</v>
      </c>
      <c r="AE471" s="3721" t="s">
        <v>1529</v>
      </c>
      <c r="AF471" s="2502"/>
    </row>
    <row r="472" spans="2:32" s="2801" customFormat="1" x14ac:dyDescent="0.2">
      <c r="B472" s="3933" t="s">
        <v>6751</v>
      </c>
      <c r="C472" s="3934"/>
      <c r="D472" s="4000" t="s">
        <v>1529</v>
      </c>
      <c r="E472" s="4000" t="s">
        <v>1529</v>
      </c>
      <c r="F472" s="3052" t="s">
        <v>1529</v>
      </c>
      <c r="G472" s="2945">
        <v>697</v>
      </c>
      <c r="H472" s="2569" t="s">
        <v>1529</v>
      </c>
      <c r="I472" s="2960">
        <v>9.6000000000000002E-2</v>
      </c>
      <c r="J472" s="2960">
        <v>9.6000000000000002E-2</v>
      </c>
      <c r="K472" s="3052" t="s">
        <v>1529</v>
      </c>
      <c r="L472" s="3052" t="s">
        <v>1529</v>
      </c>
      <c r="M472" s="2569" t="s">
        <v>1529</v>
      </c>
      <c r="N472" s="2569" t="s">
        <v>1529</v>
      </c>
      <c r="O472" s="3730">
        <v>0.24640000000000004</v>
      </c>
      <c r="P472" s="3730">
        <v>0.16800000000000001</v>
      </c>
      <c r="Q472" s="2569" t="s">
        <v>1529</v>
      </c>
      <c r="R472" s="3052" t="s">
        <v>1529</v>
      </c>
      <c r="S472" s="3052" t="s">
        <v>1529</v>
      </c>
      <c r="T472" s="3052" t="s">
        <v>1529</v>
      </c>
      <c r="U472" s="2960">
        <v>6.720000000000001E-2</v>
      </c>
      <c r="V472" s="3052" t="s">
        <v>1529</v>
      </c>
      <c r="W472" s="3052" t="s">
        <v>1529</v>
      </c>
      <c r="X472" s="3052" t="s">
        <v>1529</v>
      </c>
      <c r="Y472" s="2960">
        <v>6.720000000000001E-2</v>
      </c>
      <c r="Z472" s="3052" t="s">
        <v>62</v>
      </c>
      <c r="AA472" s="2960">
        <v>1.456E-2</v>
      </c>
      <c r="AB472" s="2960">
        <v>0.112</v>
      </c>
      <c r="AC472" s="2541" t="s">
        <v>1529</v>
      </c>
      <c r="AD472" s="2541" t="s">
        <v>1529</v>
      </c>
      <c r="AE472" s="3721" t="s">
        <v>1529</v>
      </c>
      <c r="AF472" s="2502"/>
    </row>
    <row r="473" spans="2:32" s="2801" customFormat="1" x14ac:dyDescent="0.2">
      <c r="B473" s="3933" t="s">
        <v>6755</v>
      </c>
      <c r="C473" s="3934"/>
      <c r="D473" s="4000" t="s">
        <v>1529</v>
      </c>
      <c r="E473" s="4000" t="s">
        <v>1529</v>
      </c>
      <c r="F473" s="3052" t="s">
        <v>1529</v>
      </c>
      <c r="G473" s="2945">
        <v>918</v>
      </c>
      <c r="H473" s="2569" t="s">
        <v>1529</v>
      </c>
      <c r="I473" s="2960">
        <v>9.6000000000000002E-2</v>
      </c>
      <c r="J473" s="2960">
        <v>9.6000000000000002E-2</v>
      </c>
      <c r="K473" s="3052" t="s">
        <v>1529</v>
      </c>
      <c r="L473" s="2569" t="s">
        <v>1529</v>
      </c>
      <c r="M473" s="2569" t="s">
        <v>1529</v>
      </c>
      <c r="N473" s="2569" t="s">
        <v>1529</v>
      </c>
      <c r="O473" s="3730">
        <v>0.24640000000000004</v>
      </c>
      <c r="P473" s="3730">
        <v>0.16800000000000001</v>
      </c>
      <c r="Q473" s="2569" t="s">
        <v>1529</v>
      </c>
      <c r="R473" s="3052" t="s">
        <v>1529</v>
      </c>
      <c r="S473" s="3052" t="s">
        <v>1529</v>
      </c>
      <c r="T473" s="3052" t="s">
        <v>1529</v>
      </c>
      <c r="U473" s="2960">
        <v>6.720000000000001E-2</v>
      </c>
      <c r="V473" s="3052" t="s">
        <v>1529</v>
      </c>
      <c r="W473" s="3052" t="s">
        <v>1529</v>
      </c>
      <c r="X473" s="3052" t="s">
        <v>1529</v>
      </c>
      <c r="Y473" s="2960">
        <v>6.720000000000001E-2</v>
      </c>
      <c r="Z473" s="3052" t="s">
        <v>58</v>
      </c>
      <c r="AA473" s="2960">
        <v>2.23888E-2</v>
      </c>
      <c r="AB473" s="2960">
        <v>0.112</v>
      </c>
      <c r="AC473" s="2541" t="s">
        <v>1529</v>
      </c>
      <c r="AD473" s="2541" t="s">
        <v>1529</v>
      </c>
      <c r="AE473" s="3721" t="s">
        <v>1529</v>
      </c>
      <c r="AF473" s="2502"/>
    </row>
    <row r="474" spans="2:32" s="2801" customFormat="1" x14ac:dyDescent="0.2">
      <c r="B474" s="3933" t="s">
        <v>6757</v>
      </c>
      <c r="C474" s="3934"/>
      <c r="D474" s="4000" t="s">
        <v>1529</v>
      </c>
      <c r="E474" s="4000" t="s">
        <v>1529</v>
      </c>
      <c r="F474" s="3052" t="s">
        <v>1529</v>
      </c>
      <c r="G474" s="2945">
        <v>918</v>
      </c>
      <c r="H474" s="2569" t="s">
        <v>1529</v>
      </c>
      <c r="I474" s="2960">
        <v>9.6000000000000002E-2</v>
      </c>
      <c r="J474" s="2960">
        <v>9.6000000000000002E-2</v>
      </c>
      <c r="K474" s="3052" t="s">
        <v>1529</v>
      </c>
      <c r="L474" s="2569" t="s">
        <v>1529</v>
      </c>
      <c r="M474" s="2569" t="s">
        <v>1529</v>
      </c>
      <c r="N474" s="2569" t="s">
        <v>1529</v>
      </c>
      <c r="O474" s="3730">
        <v>0.24640000000000004</v>
      </c>
      <c r="P474" s="3730">
        <v>0.16800000000000001</v>
      </c>
      <c r="Q474" s="2569" t="s">
        <v>1529</v>
      </c>
      <c r="R474" s="3052" t="s">
        <v>1529</v>
      </c>
      <c r="S474" s="3052" t="s">
        <v>1529</v>
      </c>
      <c r="T474" s="3052" t="s">
        <v>1529</v>
      </c>
      <c r="U474" s="2960">
        <v>6.720000000000001E-2</v>
      </c>
      <c r="V474" s="3052" t="s">
        <v>1529</v>
      </c>
      <c r="W474" s="3052" t="s">
        <v>1529</v>
      </c>
      <c r="X474" s="3052" t="s">
        <v>1529</v>
      </c>
      <c r="Y474" s="2960">
        <v>6.720000000000001E-2</v>
      </c>
      <c r="Z474" s="3052" t="s">
        <v>58</v>
      </c>
      <c r="AA474" s="2960">
        <v>2.23888E-2</v>
      </c>
      <c r="AB474" s="2960">
        <v>0.112</v>
      </c>
      <c r="AC474" s="2541" t="s">
        <v>1529</v>
      </c>
      <c r="AD474" s="2541" t="s">
        <v>1529</v>
      </c>
      <c r="AE474" s="3721" t="s">
        <v>1529</v>
      </c>
      <c r="AF474" s="2502"/>
    </row>
    <row r="475" spans="2:32" s="2801" customFormat="1" ht="13.5" thickBot="1" x14ac:dyDescent="0.25">
      <c r="B475" s="3935" t="s">
        <v>6759</v>
      </c>
      <c r="C475" s="3936"/>
      <c r="D475" s="4024" t="s">
        <v>1529</v>
      </c>
      <c r="E475" s="4024" t="s">
        <v>1529</v>
      </c>
      <c r="F475" s="3061" t="s">
        <v>1529</v>
      </c>
      <c r="G475" s="2734">
        <v>1290</v>
      </c>
      <c r="H475" s="2572" t="s">
        <v>1529</v>
      </c>
      <c r="I475" s="3062">
        <v>9.6000000000000002E-2</v>
      </c>
      <c r="J475" s="3062">
        <v>9.6000000000000002E-2</v>
      </c>
      <c r="K475" s="3061" t="s">
        <v>1529</v>
      </c>
      <c r="L475" s="2572" t="s">
        <v>1529</v>
      </c>
      <c r="M475" s="2572" t="s">
        <v>1529</v>
      </c>
      <c r="N475" s="2572" t="s">
        <v>1529</v>
      </c>
      <c r="O475" s="3731">
        <v>0.24640000000000004</v>
      </c>
      <c r="P475" s="3731">
        <v>0.16800000000000001</v>
      </c>
      <c r="Q475" s="2572" t="s">
        <v>1529</v>
      </c>
      <c r="R475" s="3061" t="s">
        <v>1529</v>
      </c>
      <c r="S475" s="3061" t="s">
        <v>1529</v>
      </c>
      <c r="T475" s="3061" t="s">
        <v>1529</v>
      </c>
      <c r="U475" s="3062">
        <v>6.720000000000001E-2</v>
      </c>
      <c r="V475" s="3061" t="s">
        <v>1529</v>
      </c>
      <c r="W475" s="3061" t="s">
        <v>1529</v>
      </c>
      <c r="X475" s="3061" t="s">
        <v>1529</v>
      </c>
      <c r="Y475" s="3062">
        <v>6.720000000000001E-2</v>
      </c>
      <c r="Z475" s="3061" t="s">
        <v>62</v>
      </c>
      <c r="AA475" s="3062">
        <v>1.456E-2</v>
      </c>
      <c r="AB475" s="3062">
        <v>0.112</v>
      </c>
      <c r="AC475" s="2601" t="s">
        <v>1529</v>
      </c>
      <c r="AD475" s="2601" t="s">
        <v>1529</v>
      </c>
      <c r="AE475" s="3716" t="s">
        <v>1529</v>
      </c>
      <c r="AF475" s="2502"/>
    </row>
    <row r="476" spans="2:32" s="2801" customFormat="1" x14ac:dyDescent="0.2">
      <c r="B476" s="3726"/>
      <c r="C476" s="3627"/>
      <c r="D476" s="3054"/>
      <c r="E476" s="3054"/>
      <c r="F476" s="3054"/>
      <c r="G476" s="3054"/>
      <c r="H476" s="3054"/>
      <c r="I476" s="3054"/>
      <c r="J476" s="3054"/>
      <c r="K476" s="3054"/>
      <c r="L476" s="3054"/>
      <c r="M476" s="3054"/>
      <c r="N476" s="3054"/>
      <c r="O476" s="3054"/>
      <c r="P476" s="3054"/>
      <c r="Q476" s="3054"/>
      <c r="R476" s="3054"/>
      <c r="S476" s="3054"/>
      <c r="T476" s="3054"/>
      <c r="U476" s="3054"/>
      <c r="V476" s="3054"/>
      <c r="W476" s="3054"/>
      <c r="X476" s="3054"/>
      <c r="Y476" s="3054"/>
      <c r="Z476" s="3054"/>
      <c r="AA476" s="3054"/>
      <c r="AB476" s="3054"/>
      <c r="AC476" s="3054"/>
      <c r="AD476" s="3054"/>
      <c r="AE476" s="3054"/>
      <c r="AF476" s="2502"/>
    </row>
    <row r="477" spans="2:32" s="2801" customFormat="1" x14ac:dyDescent="0.2">
      <c r="B477" s="4166" t="s">
        <v>4985</v>
      </c>
      <c r="C477" s="4167"/>
      <c r="D477" s="4168" t="s">
        <v>7213</v>
      </c>
      <c r="E477" s="4168"/>
      <c r="F477" s="4168"/>
      <c r="G477" s="4168"/>
      <c r="H477" s="4168"/>
      <c r="I477" s="2562"/>
      <c r="J477" s="2562"/>
      <c r="K477" s="2562"/>
      <c r="L477" s="2562"/>
      <c r="M477" s="2562"/>
      <c r="N477" s="2562"/>
      <c r="O477" s="2562"/>
      <c r="P477" s="2562"/>
      <c r="Q477" s="2561"/>
      <c r="R477" s="2561"/>
      <c r="S477" s="2561"/>
      <c r="T477" s="2561"/>
      <c r="U477" s="2561"/>
      <c r="V477" s="2561"/>
      <c r="W477" s="2561"/>
      <c r="X477" s="2561"/>
      <c r="Y477" s="2561"/>
      <c r="Z477" s="2561"/>
      <c r="AA477" s="2561"/>
      <c r="AB477" s="2561"/>
      <c r="AC477" s="2561"/>
      <c r="AD477" s="2561"/>
      <c r="AE477" s="2561"/>
      <c r="AF477" s="2502"/>
    </row>
    <row r="478" spans="2:32" s="2801" customFormat="1" x14ac:dyDescent="0.2">
      <c r="B478" s="4166" t="s">
        <v>4986</v>
      </c>
      <c r="C478" s="4167"/>
      <c r="D478" s="4168" t="s">
        <v>7213</v>
      </c>
      <c r="E478" s="4168"/>
      <c r="F478" s="4168"/>
      <c r="G478" s="4168"/>
      <c r="H478" s="4168"/>
      <c r="I478" s="2562"/>
      <c r="J478" s="2562"/>
      <c r="K478" s="2562"/>
      <c r="L478" s="2562"/>
      <c r="M478" s="2562"/>
      <c r="N478" s="2562"/>
      <c r="O478" s="2562"/>
      <c r="P478" s="2562"/>
      <c r="Q478" s="2561"/>
      <c r="R478" s="2561"/>
      <c r="S478" s="2561"/>
      <c r="T478" s="2561"/>
      <c r="U478" s="2561"/>
      <c r="V478" s="2561"/>
      <c r="W478" s="2561"/>
      <c r="X478" s="2561"/>
      <c r="Y478" s="2561"/>
      <c r="Z478" s="2561"/>
      <c r="AA478" s="2561"/>
      <c r="AB478" s="2561"/>
      <c r="AC478" s="2561"/>
      <c r="AD478" s="2561"/>
      <c r="AE478" s="2561"/>
      <c r="AF478" s="2502"/>
    </row>
    <row r="479" spans="2:32" s="2801" customFormat="1" ht="13.5" thickBot="1" x14ac:dyDescent="0.25">
      <c r="B479" s="3739"/>
      <c r="C479" s="3740"/>
      <c r="D479" s="3740"/>
      <c r="E479" s="3740"/>
      <c r="F479" s="3740"/>
      <c r="G479" s="2565"/>
      <c r="H479" s="2565"/>
      <c r="I479" s="2565"/>
      <c r="J479" s="2565"/>
      <c r="K479" s="2565"/>
      <c r="L479" s="2565"/>
      <c r="M479" s="2565"/>
      <c r="N479" s="2565"/>
      <c r="O479" s="2565"/>
      <c r="P479" s="2565"/>
      <c r="Q479" s="2565"/>
      <c r="R479" s="2565"/>
      <c r="S479" s="2565"/>
      <c r="T479" s="2565"/>
      <c r="U479" s="2565"/>
      <c r="V479" s="2565"/>
      <c r="W479" s="2565"/>
      <c r="X479" s="2565"/>
      <c r="Y479" s="2565"/>
      <c r="Z479" s="2565"/>
      <c r="AA479" s="2565"/>
      <c r="AB479" s="2565"/>
      <c r="AC479" s="2565"/>
      <c r="AD479" s="2565"/>
      <c r="AE479" s="2565"/>
      <c r="AF479" s="2507"/>
    </row>
    <row r="480" spans="2:32" s="2801" customFormat="1" ht="13.5" thickBot="1" x14ac:dyDescent="0.25"/>
    <row r="481" spans="2:32" s="2801" customFormat="1" ht="20.25" x14ac:dyDescent="0.2">
      <c r="B481" s="4169" t="s">
        <v>5058</v>
      </c>
      <c r="C481" s="4170"/>
      <c r="D481" s="4170"/>
      <c r="E481" s="4170"/>
      <c r="F481" s="4170"/>
      <c r="G481" s="4170"/>
      <c r="H481" s="4170"/>
      <c r="I481" s="4170"/>
      <c r="J481" s="4170"/>
      <c r="K481" s="4170"/>
      <c r="L481" s="4170"/>
      <c r="M481" s="4170"/>
      <c r="N481" s="4170"/>
      <c r="O481" s="4170"/>
      <c r="P481" s="4170"/>
      <c r="Q481" s="4170"/>
      <c r="R481" s="4170"/>
      <c r="S481" s="4170"/>
      <c r="T481" s="4170"/>
      <c r="U481" s="4170"/>
      <c r="V481" s="4170"/>
      <c r="W481" s="4170"/>
      <c r="X481" s="4170"/>
      <c r="Y481" s="4170"/>
      <c r="Z481" s="4170"/>
      <c r="AA481" s="4170"/>
      <c r="AB481" s="4170"/>
      <c r="AC481" s="4170"/>
      <c r="AD481" s="4170"/>
      <c r="AE481" s="4170"/>
      <c r="AF481" s="4171"/>
    </row>
    <row r="482" spans="2:32" s="2801" customFormat="1" x14ac:dyDescent="0.2">
      <c r="B482" s="3737"/>
      <c r="C482" s="3738"/>
      <c r="D482" s="3738"/>
      <c r="E482" s="3738"/>
      <c r="F482" s="3738"/>
      <c r="G482" s="2501"/>
      <c r="H482" s="2501"/>
      <c r="I482" s="2501"/>
      <c r="J482" s="2501"/>
      <c r="K482" s="2501"/>
      <c r="L482" s="2501"/>
      <c r="M482" s="2501"/>
      <c r="N482" s="2501"/>
      <c r="O482" s="2501"/>
      <c r="P482" s="2501"/>
      <c r="Q482" s="2501"/>
      <c r="R482" s="2501"/>
      <c r="S482" s="2501"/>
      <c r="T482" s="2501"/>
      <c r="U482" s="2501"/>
      <c r="V482" s="2501"/>
      <c r="W482" s="2501"/>
      <c r="X482" s="2501"/>
      <c r="Y482" s="2501"/>
      <c r="Z482" s="2501"/>
      <c r="AA482" s="2501"/>
      <c r="AB482" s="2501"/>
      <c r="AC482" s="2501"/>
      <c r="AD482" s="2501"/>
      <c r="AE482" s="2501"/>
      <c r="AF482" s="2502"/>
    </row>
    <row r="483" spans="2:32" s="2801" customFormat="1" x14ac:dyDescent="0.2">
      <c r="B483" s="2563" t="s">
        <v>5078</v>
      </c>
      <c r="C483" s="3738"/>
      <c r="D483" s="4172" t="s">
        <v>7304</v>
      </c>
      <c r="E483" s="4172"/>
      <c r="F483" s="4172"/>
      <c r="G483" s="2501"/>
      <c r="H483" s="2501"/>
      <c r="I483" s="2501"/>
      <c r="J483" s="2501"/>
      <c r="K483" s="2501"/>
      <c r="L483" s="2501"/>
      <c r="M483" s="2501"/>
      <c r="N483" s="2501"/>
      <c r="O483" s="2501"/>
      <c r="P483" s="2501"/>
      <c r="Q483" s="2501"/>
      <c r="R483" s="2501"/>
      <c r="S483" s="2501"/>
      <c r="T483" s="2501"/>
      <c r="U483" s="2501"/>
      <c r="V483" s="2501"/>
      <c r="W483" s="2501"/>
      <c r="X483" s="2501"/>
      <c r="Y483" s="2501"/>
      <c r="Z483" s="2501"/>
      <c r="AA483" s="2501"/>
      <c r="AB483" s="2501"/>
      <c r="AC483" s="2501"/>
      <c r="AD483" s="2501"/>
      <c r="AE483" s="2501"/>
      <c r="AF483" s="2502"/>
    </row>
    <row r="484" spans="2:32" s="2801" customFormat="1" x14ac:dyDescent="0.2">
      <c r="B484" s="4173" t="s">
        <v>5061</v>
      </c>
      <c r="C484" s="4174"/>
      <c r="D484" s="4204">
        <v>41883</v>
      </c>
      <c r="E484" s="4204"/>
      <c r="F484" s="4204"/>
      <c r="G484" s="2501"/>
      <c r="H484" s="2501"/>
      <c r="I484" s="2501"/>
      <c r="J484" s="2501"/>
      <c r="K484" s="2501"/>
      <c r="L484" s="2501"/>
      <c r="M484" s="2501"/>
      <c r="N484" s="2501"/>
      <c r="O484" s="2501"/>
      <c r="P484" s="2501"/>
      <c r="Q484" s="2501"/>
      <c r="R484" s="2501"/>
      <c r="S484" s="2501"/>
      <c r="T484" s="2501"/>
      <c r="U484" s="2501"/>
      <c r="V484" s="2501"/>
      <c r="W484" s="2501"/>
      <c r="X484" s="2501"/>
      <c r="Y484" s="2501"/>
      <c r="Z484" s="2501"/>
      <c r="AA484" s="2501"/>
      <c r="AB484" s="2501"/>
      <c r="AC484" s="2501"/>
      <c r="AD484" s="2501"/>
      <c r="AE484" s="2501"/>
      <c r="AF484" s="2502"/>
    </row>
    <row r="485" spans="2:32" s="2801" customFormat="1" ht="12.75" customHeight="1" x14ac:dyDescent="0.2">
      <c r="B485" s="4176" t="s">
        <v>5059</v>
      </c>
      <c r="C485" s="4177"/>
      <c r="D485" s="4205">
        <v>41912</v>
      </c>
      <c r="E485" s="4205"/>
      <c r="F485" s="4205"/>
      <c r="G485" s="2501"/>
      <c r="H485" s="2501"/>
      <c r="I485" s="2501"/>
      <c r="J485" s="2501"/>
      <c r="K485" s="2501"/>
      <c r="L485" s="2501"/>
      <c r="M485" s="2501"/>
      <c r="N485" s="2501"/>
      <c r="O485" s="2501"/>
      <c r="P485" s="2501"/>
      <c r="Q485" s="2501"/>
      <c r="R485" s="2501"/>
      <c r="S485" s="2501"/>
      <c r="T485" s="2501"/>
      <c r="U485" s="2501"/>
      <c r="V485" s="2501"/>
      <c r="W485" s="2501"/>
      <c r="X485" s="2501"/>
      <c r="Y485" s="2501"/>
      <c r="Z485" s="2501"/>
      <c r="AA485" s="2501"/>
      <c r="AB485" s="2501"/>
      <c r="AC485" s="2501"/>
      <c r="AD485" s="2501"/>
      <c r="AE485" s="2501"/>
      <c r="AF485" s="2502"/>
    </row>
    <row r="486" spans="2:32" s="2801" customFormat="1" ht="12.75" customHeight="1" thickBot="1" x14ac:dyDescent="0.25">
      <c r="B486" s="3737"/>
      <c r="C486" s="3738"/>
      <c r="D486" s="3738"/>
      <c r="E486" s="3738"/>
      <c r="F486" s="3738"/>
      <c r="G486" s="2501"/>
      <c r="H486" s="2501"/>
      <c r="I486" s="2501"/>
      <c r="J486" s="2501"/>
      <c r="K486" s="2501"/>
      <c r="L486" s="2501"/>
      <c r="M486" s="2501"/>
      <c r="N486" s="2501"/>
      <c r="O486" s="2501"/>
      <c r="P486" s="2501"/>
      <c r="Q486" s="2501"/>
      <c r="R486" s="2501"/>
      <c r="S486" s="2501"/>
      <c r="T486" s="2501"/>
      <c r="U486" s="2501"/>
      <c r="V486" s="2501"/>
      <c r="W486" s="2501"/>
      <c r="X486" s="2501"/>
      <c r="Y486" s="2501"/>
      <c r="Z486" s="2501"/>
      <c r="AA486" s="2501"/>
      <c r="AB486" s="2501"/>
      <c r="AC486" s="2501"/>
      <c r="AD486" s="2501"/>
      <c r="AE486" s="2501"/>
      <c r="AF486" s="2502"/>
    </row>
    <row r="487" spans="2:32" s="2801" customFormat="1" ht="30.75" customHeight="1" thickBot="1" x14ac:dyDescent="0.25">
      <c r="B487" s="4179" t="s">
        <v>5060</v>
      </c>
      <c r="C487" s="4180"/>
      <c r="D487" s="4181" t="s">
        <v>7305</v>
      </c>
      <c r="E487" s="4182"/>
      <c r="F487" s="4182"/>
      <c r="G487" s="4182"/>
      <c r="H487" s="4182"/>
      <c r="I487" s="4182"/>
      <c r="J487" s="4182"/>
      <c r="K487" s="4182"/>
      <c r="L487" s="4182"/>
      <c r="M487" s="4182"/>
      <c r="N487" s="4182"/>
      <c r="O487" s="4182"/>
      <c r="P487" s="4182"/>
      <c r="Q487" s="4183"/>
      <c r="R487" s="2501"/>
      <c r="S487" s="2501"/>
      <c r="T487" s="2501"/>
      <c r="U487" s="2501"/>
      <c r="V487" s="2501"/>
      <c r="W487" s="2501"/>
      <c r="X487" s="2501"/>
      <c r="Y487" s="2501"/>
      <c r="Z487" s="2501"/>
      <c r="AA487" s="2501"/>
      <c r="AB487" s="2501"/>
      <c r="AC487" s="2501"/>
      <c r="AD487" s="2501"/>
      <c r="AE487" s="2501"/>
      <c r="AF487" s="2502"/>
    </row>
    <row r="488" spans="2:32" s="2801" customFormat="1" ht="13.5" customHeight="1" thickBot="1" x14ac:dyDescent="0.25">
      <c r="B488" s="3737"/>
      <c r="C488" s="3738"/>
      <c r="D488" s="3738"/>
      <c r="E488" s="3738"/>
      <c r="F488" s="3738"/>
      <c r="G488" s="2501"/>
      <c r="H488" s="2501"/>
      <c r="I488" s="2501"/>
      <c r="J488" s="2501"/>
      <c r="K488" s="2501"/>
      <c r="L488" s="2501"/>
      <c r="M488" s="2501"/>
      <c r="N488" s="2501"/>
      <c r="O488" s="2501"/>
      <c r="P488" s="2501"/>
      <c r="Q488" s="2501"/>
      <c r="R488" s="2565"/>
      <c r="S488" s="2501"/>
      <c r="T488" s="2501"/>
      <c r="U488" s="2501"/>
      <c r="V488" s="2501"/>
      <c r="W488" s="2501"/>
      <c r="X488" s="2501"/>
      <c r="Y488" s="2501"/>
      <c r="Z488" s="2501"/>
      <c r="AA488" s="2501"/>
      <c r="AB488" s="2501"/>
      <c r="AC488" s="2501"/>
      <c r="AD488" s="2501"/>
      <c r="AE488" s="2501"/>
      <c r="AF488" s="2502"/>
    </row>
    <row r="489" spans="2:32" s="2801" customFormat="1" ht="13.5" thickBot="1" x14ac:dyDescent="0.25">
      <c r="B489" s="4184" t="s">
        <v>5062</v>
      </c>
      <c r="C489" s="4185"/>
      <c r="D489" s="4188" t="s">
        <v>5063</v>
      </c>
      <c r="E489" s="4190" t="s">
        <v>224</v>
      </c>
      <c r="F489" s="4191"/>
      <c r="G489" s="4191"/>
      <c r="H489" s="4191"/>
      <c r="I489" s="4191"/>
      <c r="J489" s="4191"/>
      <c r="K489" s="4191"/>
      <c r="L489" s="4191"/>
      <c r="M489" s="4191"/>
      <c r="N489" s="4191"/>
      <c r="O489" s="4191"/>
      <c r="P489" s="4192"/>
      <c r="Q489" s="4193" t="s">
        <v>340</v>
      </c>
      <c r="R489" s="4194"/>
      <c r="S489" s="4195"/>
      <c r="T489" s="4195"/>
      <c r="U489" s="4195"/>
      <c r="V489" s="4195"/>
      <c r="W489" s="4195"/>
      <c r="X489" s="4195"/>
      <c r="Y489" s="4196"/>
      <c r="Z489" s="4193" t="s">
        <v>225</v>
      </c>
      <c r="AA489" s="4195"/>
      <c r="AB489" s="4196"/>
      <c r="AC489" s="4197" t="s">
        <v>4982</v>
      </c>
      <c r="AD489" s="4198"/>
      <c r="AE489" s="4199"/>
      <c r="AF489" s="2502"/>
    </row>
    <row r="490" spans="2:32" s="2801" customFormat="1" ht="13.5" customHeight="1" thickBot="1" x14ac:dyDescent="0.25">
      <c r="B490" s="4186"/>
      <c r="C490" s="4187"/>
      <c r="D490" s="4188"/>
      <c r="E490" s="4188" t="s">
        <v>5000</v>
      </c>
      <c r="F490" s="4188" t="s">
        <v>5001</v>
      </c>
      <c r="G490" s="4200" t="s">
        <v>5003</v>
      </c>
      <c r="H490" s="4200" t="s">
        <v>5064</v>
      </c>
      <c r="I490" s="4202" t="s">
        <v>5065</v>
      </c>
      <c r="J490" s="4202" t="s">
        <v>5066</v>
      </c>
      <c r="K490" s="4202" t="s">
        <v>5006</v>
      </c>
      <c r="L490" s="4202"/>
      <c r="M490" s="4202" t="s">
        <v>5067</v>
      </c>
      <c r="N490" s="4202" t="s">
        <v>5068</v>
      </c>
      <c r="O490" s="4202" t="s">
        <v>5069</v>
      </c>
      <c r="P490" s="4202" t="s">
        <v>5070</v>
      </c>
      <c r="Q490" s="4189" t="s">
        <v>5012</v>
      </c>
      <c r="R490" s="4189" t="s">
        <v>5013</v>
      </c>
      <c r="S490" s="4189" t="s">
        <v>5014</v>
      </c>
      <c r="T490" s="4189" t="s">
        <v>5071</v>
      </c>
      <c r="U490" s="4189" t="s">
        <v>5072</v>
      </c>
      <c r="V490" s="4189" t="s">
        <v>5017</v>
      </c>
      <c r="W490" s="4189" t="s">
        <v>5019</v>
      </c>
      <c r="X490" s="4200" t="s">
        <v>5073</v>
      </c>
      <c r="Y490" s="4200" t="s">
        <v>5074</v>
      </c>
      <c r="Z490" s="4189" t="s">
        <v>5075</v>
      </c>
      <c r="AA490" s="4189" t="s">
        <v>5076</v>
      </c>
      <c r="AB490" s="4189" t="s">
        <v>5077</v>
      </c>
      <c r="AC490" s="4189" t="s">
        <v>1150</v>
      </c>
      <c r="AD490" s="4189" t="s">
        <v>4983</v>
      </c>
      <c r="AE490" s="4189" t="s">
        <v>4984</v>
      </c>
      <c r="AF490" s="2502"/>
    </row>
    <row r="491" spans="2:32" s="2801" customFormat="1" ht="13.5" customHeight="1" thickBot="1" x14ac:dyDescent="0.25">
      <c r="B491" s="4186"/>
      <c r="C491" s="4187"/>
      <c r="D491" s="4189"/>
      <c r="E491" s="4189"/>
      <c r="F491" s="4189"/>
      <c r="G491" s="4201"/>
      <c r="H491" s="4201"/>
      <c r="I491" s="4200"/>
      <c r="J491" s="4200"/>
      <c r="K491" s="3735" t="s">
        <v>5026</v>
      </c>
      <c r="L491" s="3736" t="s">
        <v>2793</v>
      </c>
      <c r="M491" s="4200"/>
      <c r="N491" s="4200"/>
      <c r="O491" s="4200"/>
      <c r="P491" s="4200"/>
      <c r="Q491" s="4203"/>
      <c r="R491" s="4203"/>
      <c r="S491" s="4203"/>
      <c r="T491" s="4203"/>
      <c r="U491" s="4203"/>
      <c r="V491" s="4203"/>
      <c r="W491" s="4203"/>
      <c r="X491" s="4201"/>
      <c r="Y491" s="4201"/>
      <c r="Z491" s="4203"/>
      <c r="AA491" s="4203"/>
      <c r="AB491" s="4203"/>
      <c r="AC491" s="4203"/>
      <c r="AD491" s="4203"/>
      <c r="AE491" s="4203"/>
      <c r="AF491" s="2502"/>
    </row>
    <row r="492" spans="2:32" s="2801" customFormat="1" x14ac:dyDescent="0.2">
      <c r="B492" s="4220" t="s">
        <v>1666</v>
      </c>
      <c r="C492" s="4221"/>
      <c r="D492" s="4010" t="s">
        <v>1529</v>
      </c>
      <c r="E492" s="4010" t="s">
        <v>1529</v>
      </c>
      <c r="F492" s="3057" t="s">
        <v>1529</v>
      </c>
      <c r="G492" s="2579" t="s">
        <v>7306</v>
      </c>
      <c r="H492" s="2579" t="s">
        <v>1529</v>
      </c>
      <c r="I492" s="4011">
        <v>0.112</v>
      </c>
      <c r="J492" s="4011">
        <v>0.112</v>
      </c>
      <c r="K492" s="3057" t="s">
        <v>1529</v>
      </c>
      <c r="L492" s="2579" t="s">
        <v>1529</v>
      </c>
      <c r="M492" s="2579" t="s">
        <v>1529</v>
      </c>
      <c r="N492" s="2579" t="s">
        <v>1529</v>
      </c>
      <c r="O492" s="3729">
        <v>0.24640000000000004</v>
      </c>
      <c r="P492" s="3729">
        <v>0.16800000000000001</v>
      </c>
      <c r="Q492" s="2579" t="s">
        <v>1529</v>
      </c>
      <c r="R492" s="3057" t="s">
        <v>1529</v>
      </c>
      <c r="S492" s="3057" t="s">
        <v>1529</v>
      </c>
      <c r="T492" s="3057" t="s">
        <v>1529</v>
      </c>
      <c r="U492" s="4011">
        <v>6.720000000000001E-2</v>
      </c>
      <c r="V492" s="3057" t="s">
        <v>1529</v>
      </c>
      <c r="W492" s="3057" t="s">
        <v>1529</v>
      </c>
      <c r="X492" s="3057" t="s">
        <v>1529</v>
      </c>
      <c r="Y492" s="4011">
        <v>6.720000000000001E-2</v>
      </c>
      <c r="Z492" s="3057" t="s">
        <v>1529</v>
      </c>
      <c r="AA492" s="3057" t="s">
        <v>1529</v>
      </c>
      <c r="AB492" s="4011">
        <v>0.112</v>
      </c>
      <c r="AC492" s="2580" t="s">
        <v>1529</v>
      </c>
      <c r="AD492" s="2580" t="s">
        <v>1529</v>
      </c>
      <c r="AE492" s="3715" t="s">
        <v>1529</v>
      </c>
      <c r="AF492" s="2502"/>
    </row>
    <row r="493" spans="2:32" s="2801" customFormat="1" x14ac:dyDescent="0.2">
      <c r="B493" s="4153" t="s">
        <v>1668</v>
      </c>
      <c r="C493" s="4154"/>
      <c r="D493" s="4000" t="s">
        <v>1529</v>
      </c>
      <c r="E493" s="4000" t="s">
        <v>1529</v>
      </c>
      <c r="F493" s="3052" t="s">
        <v>1529</v>
      </c>
      <c r="G493" s="2569" t="s">
        <v>7307</v>
      </c>
      <c r="H493" s="2569" t="s">
        <v>1529</v>
      </c>
      <c r="I493" s="2960">
        <v>0.112</v>
      </c>
      <c r="J493" s="2960">
        <v>0.112</v>
      </c>
      <c r="K493" s="3052" t="s">
        <v>1529</v>
      </c>
      <c r="L493" s="2569" t="s">
        <v>1529</v>
      </c>
      <c r="M493" s="2569" t="s">
        <v>1529</v>
      </c>
      <c r="N493" s="2569" t="s">
        <v>1529</v>
      </c>
      <c r="O493" s="3730">
        <v>0.24640000000000004</v>
      </c>
      <c r="P493" s="3730">
        <v>0.16800000000000001</v>
      </c>
      <c r="Q493" s="2569" t="s">
        <v>1529</v>
      </c>
      <c r="R493" s="3052" t="s">
        <v>1529</v>
      </c>
      <c r="S493" s="3052" t="s">
        <v>1529</v>
      </c>
      <c r="T493" s="3052" t="s">
        <v>1529</v>
      </c>
      <c r="U493" s="2960">
        <v>6.720000000000001E-2</v>
      </c>
      <c r="V493" s="3052" t="s">
        <v>1529</v>
      </c>
      <c r="W493" s="3052" t="s">
        <v>1529</v>
      </c>
      <c r="X493" s="3052" t="s">
        <v>1529</v>
      </c>
      <c r="Y493" s="2960">
        <v>6.720000000000001E-2</v>
      </c>
      <c r="Z493" s="3052" t="s">
        <v>1529</v>
      </c>
      <c r="AA493" s="3052" t="s">
        <v>1529</v>
      </c>
      <c r="AB493" s="2960">
        <v>0.112</v>
      </c>
      <c r="AC493" s="2541" t="s">
        <v>1529</v>
      </c>
      <c r="AD493" s="2541" t="s">
        <v>1529</v>
      </c>
      <c r="AE493" s="3721" t="s">
        <v>1529</v>
      </c>
      <c r="AF493" s="2502"/>
    </row>
    <row r="494" spans="2:32" s="2801" customFormat="1" x14ac:dyDescent="0.2">
      <c r="B494" s="4153" t="s">
        <v>1675</v>
      </c>
      <c r="C494" s="4154"/>
      <c r="D494" s="4000" t="s">
        <v>1529</v>
      </c>
      <c r="E494" s="4000" t="s">
        <v>1529</v>
      </c>
      <c r="F494" s="3052" t="s">
        <v>1529</v>
      </c>
      <c r="G494" s="2569" t="s">
        <v>7308</v>
      </c>
      <c r="H494" s="2569" t="s">
        <v>1529</v>
      </c>
      <c r="I494" s="2960">
        <v>0.112</v>
      </c>
      <c r="J494" s="2960">
        <v>0.112</v>
      </c>
      <c r="K494" s="3052" t="s">
        <v>1529</v>
      </c>
      <c r="L494" s="2569" t="s">
        <v>1529</v>
      </c>
      <c r="M494" s="2569" t="s">
        <v>1529</v>
      </c>
      <c r="N494" s="2569" t="s">
        <v>1529</v>
      </c>
      <c r="O494" s="3730">
        <v>0.24640000000000004</v>
      </c>
      <c r="P494" s="3730">
        <v>0.16800000000000001</v>
      </c>
      <c r="Q494" s="2569" t="s">
        <v>1529</v>
      </c>
      <c r="R494" s="3052" t="s">
        <v>1529</v>
      </c>
      <c r="S494" s="3052" t="s">
        <v>1529</v>
      </c>
      <c r="T494" s="3052" t="s">
        <v>1529</v>
      </c>
      <c r="U494" s="2960">
        <v>6.720000000000001E-2</v>
      </c>
      <c r="V494" s="3052" t="s">
        <v>1529</v>
      </c>
      <c r="W494" s="3052" t="s">
        <v>1529</v>
      </c>
      <c r="X494" s="3052" t="s">
        <v>1529</v>
      </c>
      <c r="Y494" s="2960">
        <v>6.720000000000001E-2</v>
      </c>
      <c r="Z494" s="3052" t="s">
        <v>1529</v>
      </c>
      <c r="AA494" s="3052" t="s">
        <v>1529</v>
      </c>
      <c r="AB494" s="2960">
        <v>0.112</v>
      </c>
      <c r="AC494" s="2541" t="s">
        <v>1529</v>
      </c>
      <c r="AD494" s="2541" t="s">
        <v>1529</v>
      </c>
      <c r="AE494" s="3721" t="s">
        <v>1529</v>
      </c>
      <c r="AF494" s="2502"/>
    </row>
    <row r="495" spans="2:32" s="2801" customFormat="1" x14ac:dyDescent="0.2">
      <c r="B495" s="4153" t="s">
        <v>1090</v>
      </c>
      <c r="C495" s="4154"/>
      <c r="D495" s="4000" t="s">
        <v>1529</v>
      </c>
      <c r="E495" s="4000" t="s">
        <v>1529</v>
      </c>
      <c r="F495" s="4000" t="s">
        <v>1529</v>
      </c>
      <c r="G495" s="2569" t="s">
        <v>7309</v>
      </c>
      <c r="H495" s="2569" t="s">
        <v>1529</v>
      </c>
      <c r="I495" s="2960">
        <v>0.11</v>
      </c>
      <c r="J495" s="2960">
        <v>0.11</v>
      </c>
      <c r="K495" s="3052" t="s">
        <v>1529</v>
      </c>
      <c r="L495" s="2569" t="s">
        <v>1529</v>
      </c>
      <c r="M495" s="2569" t="s">
        <v>1529</v>
      </c>
      <c r="N495" s="2569" t="s">
        <v>1529</v>
      </c>
      <c r="O495" s="3730">
        <v>0.24640000000000004</v>
      </c>
      <c r="P495" s="3730">
        <v>0.16800000000000001</v>
      </c>
      <c r="Q495" s="2569" t="s">
        <v>1529</v>
      </c>
      <c r="R495" s="3052" t="s">
        <v>1529</v>
      </c>
      <c r="S495" s="3052" t="s">
        <v>1529</v>
      </c>
      <c r="T495" s="3052" t="s">
        <v>1529</v>
      </c>
      <c r="U495" s="2960">
        <v>6.720000000000001E-2</v>
      </c>
      <c r="V495" s="3052" t="s">
        <v>1529</v>
      </c>
      <c r="W495" s="3052" t="s">
        <v>1529</v>
      </c>
      <c r="X495" s="3052" t="s">
        <v>1529</v>
      </c>
      <c r="Y495" s="2960">
        <v>6.720000000000001E-2</v>
      </c>
      <c r="Z495" s="3052" t="s">
        <v>1529</v>
      </c>
      <c r="AA495" s="3052" t="s">
        <v>1529</v>
      </c>
      <c r="AB495" s="2960">
        <v>0.112</v>
      </c>
      <c r="AC495" s="2541" t="s">
        <v>1529</v>
      </c>
      <c r="AD495" s="2541" t="s">
        <v>1529</v>
      </c>
      <c r="AE495" s="3721" t="s">
        <v>1529</v>
      </c>
      <c r="AF495" s="2502"/>
    </row>
    <row r="496" spans="2:32" s="2801" customFormat="1" x14ac:dyDescent="0.2">
      <c r="B496" s="4153" t="s">
        <v>1100</v>
      </c>
      <c r="C496" s="4154"/>
      <c r="D496" s="4000" t="s">
        <v>1529</v>
      </c>
      <c r="E496" s="4000" t="s">
        <v>1529</v>
      </c>
      <c r="F496" s="4000" t="s">
        <v>1529</v>
      </c>
      <c r="G496" s="2569" t="s">
        <v>7310</v>
      </c>
      <c r="H496" s="2569" t="s">
        <v>1529</v>
      </c>
      <c r="I496" s="2960">
        <v>0.108</v>
      </c>
      <c r="J496" s="2960">
        <v>0.108</v>
      </c>
      <c r="K496" s="3052" t="s">
        <v>1529</v>
      </c>
      <c r="L496" s="2569" t="s">
        <v>1529</v>
      </c>
      <c r="M496" s="2569" t="s">
        <v>1529</v>
      </c>
      <c r="N496" s="2569" t="s">
        <v>1529</v>
      </c>
      <c r="O496" s="3730">
        <v>0.24640000000000004</v>
      </c>
      <c r="P496" s="3730">
        <v>0.16800000000000001</v>
      </c>
      <c r="Q496" s="2569" t="s">
        <v>1529</v>
      </c>
      <c r="R496" s="3052" t="s">
        <v>1529</v>
      </c>
      <c r="S496" s="3052" t="s">
        <v>1529</v>
      </c>
      <c r="T496" s="3052" t="s">
        <v>1529</v>
      </c>
      <c r="U496" s="2960">
        <v>6.720000000000001E-2</v>
      </c>
      <c r="V496" s="3052" t="s">
        <v>1529</v>
      </c>
      <c r="W496" s="3052" t="s">
        <v>1529</v>
      </c>
      <c r="X496" s="3052" t="s">
        <v>1529</v>
      </c>
      <c r="Y496" s="2960">
        <v>6.720000000000001E-2</v>
      </c>
      <c r="Z496" s="3052" t="s">
        <v>1529</v>
      </c>
      <c r="AA496" s="3052" t="s">
        <v>1529</v>
      </c>
      <c r="AB496" s="2960">
        <v>0.112</v>
      </c>
      <c r="AC496" s="2541" t="s">
        <v>1529</v>
      </c>
      <c r="AD496" s="2541" t="s">
        <v>1529</v>
      </c>
      <c r="AE496" s="3721" t="s">
        <v>1529</v>
      </c>
      <c r="AF496" s="2502"/>
    </row>
    <row r="497" spans="2:32" s="2801" customFormat="1" x14ac:dyDescent="0.2">
      <c r="B497" s="4153" t="s">
        <v>1108</v>
      </c>
      <c r="C497" s="4154"/>
      <c r="D497" s="4000" t="s">
        <v>1529</v>
      </c>
      <c r="E497" s="4000" t="s">
        <v>1529</v>
      </c>
      <c r="F497" s="4000" t="s">
        <v>1529</v>
      </c>
      <c r="G497" s="2569" t="s">
        <v>7311</v>
      </c>
      <c r="H497" s="2569" t="s">
        <v>1529</v>
      </c>
      <c r="I497" s="2960">
        <v>9.9000000000000005E-2</v>
      </c>
      <c r="J497" s="2960">
        <v>9.9000000000000005E-2</v>
      </c>
      <c r="K497" s="3052" t="s">
        <v>1529</v>
      </c>
      <c r="L497" s="2569" t="s">
        <v>1529</v>
      </c>
      <c r="M497" s="2569" t="s">
        <v>1529</v>
      </c>
      <c r="N497" s="2569" t="s">
        <v>1529</v>
      </c>
      <c r="O497" s="3730">
        <v>0.24640000000000004</v>
      </c>
      <c r="P497" s="3730">
        <v>0.16800000000000001</v>
      </c>
      <c r="Q497" s="2569" t="s">
        <v>1529</v>
      </c>
      <c r="R497" s="3052" t="s">
        <v>1529</v>
      </c>
      <c r="S497" s="3052" t="s">
        <v>1529</v>
      </c>
      <c r="T497" s="3052" t="s">
        <v>1529</v>
      </c>
      <c r="U497" s="2960">
        <v>6.720000000000001E-2</v>
      </c>
      <c r="V497" s="3052" t="s">
        <v>1529</v>
      </c>
      <c r="W497" s="3052" t="s">
        <v>1529</v>
      </c>
      <c r="X497" s="3052" t="s">
        <v>1529</v>
      </c>
      <c r="Y497" s="2960">
        <v>6.720000000000001E-2</v>
      </c>
      <c r="Z497" s="3052" t="s">
        <v>1529</v>
      </c>
      <c r="AA497" s="3052" t="s">
        <v>1529</v>
      </c>
      <c r="AB497" s="2960">
        <v>0.112</v>
      </c>
      <c r="AC497" s="2541" t="s">
        <v>1529</v>
      </c>
      <c r="AD497" s="2541" t="s">
        <v>1529</v>
      </c>
      <c r="AE497" s="3721" t="s">
        <v>1529</v>
      </c>
      <c r="AF497" s="2502"/>
    </row>
    <row r="498" spans="2:32" s="2801" customFormat="1" x14ac:dyDescent="0.2">
      <c r="B498" s="4153" t="s">
        <v>1112</v>
      </c>
      <c r="C498" s="4154"/>
      <c r="D498" s="4000" t="s">
        <v>1529</v>
      </c>
      <c r="E498" s="4000" t="s">
        <v>1529</v>
      </c>
      <c r="F498" s="4000" t="s">
        <v>1529</v>
      </c>
      <c r="G498" s="2569" t="s">
        <v>7312</v>
      </c>
      <c r="H498" s="2569" t="s">
        <v>1529</v>
      </c>
      <c r="I498" s="2960">
        <v>9.6000000000000002E-2</v>
      </c>
      <c r="J498" s="2960">
        <v>9.6000000000000002E-2</v>
      </c>
      <c r="K498" s="3052" t="s">
        <v>1529</v>
      </c>
      <c r="L498" s="2569" t="s">
        <v>1529</v>
      </c>
      <c r="M498" s="2569" t="s">
        <v>1529</v>
      </c>
      <c r="N498" s="2569" t="s">
        <v>1529</v>
      </c>
      <c r="O498" s="3730">
        <v>0.24640000000000004</v>
      </c>
      <c r="P498" s="3730">
        <v>0.16800000000000001</v>
      </c>
      <c r="Q498" s="2569" t="s">
        <v>1529</v>
      </c>
      <c r="R498" s="3052" t="s">
        <v>1529</v>
      </c>
      <c r="S498" s="3052" t="s">
        <v>1529</v>
      </c>
      <c r="T498" s="3052" t="s">
        <v>1529</v>
      </c>
      <c r="U498" s="2960">
        <v>6.720000000000001E-2</v>
      </c>
      <c r="V498" s="3052" t="s">
        <v>1529</v>
      </c>
      <c r="W498" s="3052" t="s">
        <v>1529</v>
      </c>
      <c r="X498" s="3052" t="s">
        <v>1529</v>
      </c>
      <c r="Y498" s="2960">
        <v>6.720000000000001E-2</v>
      </c>
      <c r="Z498" s="3052" t="s">
        <v>1529</v>
      </c>
      <c r="AA498" s="3052" t="s">
        <v>1529</v>
      </c>
      <c r="AB498" s="2960">
        <v>0.112</v>
      </c>
      <c r="AC498" s="2541" t="s">
        <v>1529</v>
      </c>
      <c r="AD498" s="2541" t="s">
        <v>1529</v>
      </c>
      <c r="AE498" s="3721" t="s">
        <v>1529</v>
      </c>
      <c r="AF498" s="2502"/>
    </row>
    <row r="499" spans="2:32" s="2801" customFormat="1" x14ac:dyDescent="0.2">
      <c r="B499" s="4153" t="s">
        <v>1116</v>
      </c>
      <c r="C499" s="4154"/>
      <c r="D499" s="4000" t="s">
        <v>1529</v>
      </c>
      <c r="E499" s="4000" t="s">
        <v>1529</v>
      </c>
      <c r="F499" s="4000" t="s">
        <v>1529</v>
      </c>
      <c r="G499" s="2569" t="s">
        <v>7313</v>
      </c>
      <c r="H499" s="2569" t="s">
        <v>1529</v>
      </c>
      <c r="I499" s="2960">
        <v>9.4E-2</v>
      </c>
      <c r="J499" s="2960">
        <v>9.4E-2</v>
      </c>
      <c r="K499" s="3052" t="s">
        <v>1529</v>
      </c>
      <c r="L499" s="2569" t="s">
        <v>1529</v>
      </c>
      <c r="M499" s="2569" t="s">
        <v>1529</v>
      </c>
      <c r="N499" s="2569" t="s">
        <v>1529</v>
      </c>
      <c r="O499" s="3730">
        <v>0.24640000000000004</v>
      </c>
      <c r="P499" s="3730">
        <v>0.16800000000000001</v>
      </c>
      <c r="Q499" s="2569" t="s">
        <v>1529</v>
      </c>
      <c r="R499" s="3052" t="s">
        <v>1529</v>
      </c>
      <c r="S499" s="3052" t="s">
        <v>1529</v>
      </c>
      <c r="T499" s="3052" t="s">
        <v>1529</v>
      </c>
      <c r="U499" s="2960">
        <v>6.720000000000001E-2</v>
      </c>
      <c r="V499" s="3052" t="s">
        <v>1529</v>
      </c>
      <c r="W499" s="3052" t="s">
        <v>1529</v>
      </c>
      <c r="X499" s="3052" t="s">
        <v>1529</v>
      </c>
      <c r="Y499" s="2960">
        <v>6.720000000000001E-2</v>
      </c>
      <c r="Z499" s="3052" t="s">
        <v>1529</v>
      </c>
      <c r="AA499" s="3052" t="s">
        <v>1529</v>
      </c>
      <c r="AB499" s="2960">
        <v>0.112</v>
      </c>
      <c r="AC499" s="2541" t="s">
        <v>1529</v>
      </c>
      <c r="AD499" s="2541" t="s">
        <v>1529</v>
      </c>
      <c r="AE499" s="3721" t="s">
        <v>1529</v>
      </c>
      <c r="AF499" s="2502"/>
    </row>
    <row r="500" spans="2:32" s="2801" customFormat="1" x14ac:dyDescent="0.2">
      <c r="B500" s="4153" t="s">
        <v>1120</v>
      </c>
      <c r="C500" s="4154"/>
      <c r="D500" s="4000" t="s">
        <v>1529</v>
      </c>
      <c r="E500" s="4000" t="s">
        <v>1529</v>
      </c>
      <c r="F500" s="3052" t="s">
        <v>1529</v>
      </c>
      <c r="G500" s="2569" t="s">
        <v>7257</v>
      </c>
      <c r="H500" s="2569" t="s">
        <v>1529</v>
      </c>
      <c r="I500" s="2960">
        <v>0.13440000000000002</v>
      </c>
      <c r="J500" s="2960">
        <v>0.13440000000000002</v>
      </c>
      <c r="K500" s="3052" t="s">
        <v>1529</v>
      </c>
      <c r="L500" s="2569" t="s">
        <v>1529</v>
      </c>
      <c r="M500" s="2569" t="s">
        <v>1529</v>
      </c>
      <c r="N500" s="2569" t="s">
        <v>1529</v>
      </c>
      <c r="O500" s="3730">
        <v>0.24640000000000004</v>
      </c>
      <c r="P500" s="3730">
        <v>0.16800000000000001</v>
      </c>
      <c r="Q500" s="2569" t="s">
        <v>1529</v>
      </c>
      <c r="R500" s="3052" t="s">
        <v>1529</v>
      </c>
      <c r="S500" s="3052" t="s">
        <v>1529</v>
      </c>
      <c r="T500" s="3052" t="s">
        <v>1529</v>
      </c>
      <c r="U500" s="2960">
        <v>6.720000000000001E-2</v>
      </c>
      <c r="V500" s="3052" t="s">
        <v>1529</v>
      </c>
      <c r="W500" s="3052" t="s">
        <v>1529</v>
      </c>
      <c r="X500" s="3052" t="s">
        <v>1529</v>
      </c>
      <c r="Y500" s="2960">
        <v>6.720000000000001E-2</v>
      </c>
      <c r="Z500" s="3052" t="s">
        <v>1529</v>
      </c>
      <c r="AA500" s="3052" t="s">
        <v>1529</v>
      </c>
      <c r="AB500" s="2960">
        <v>0.112</v>
      </c>
      <c r="AC500" s="2541" t="s">
        <v>1529</v>
      </c>
      <c r="AD500" s="2541" t="s">
        <v>1529</v>
      </c>
      <c r="AE500" s="3721" t="s">
        <v>1529</v>
      </c>
      <c r="AF500" s="2502"/>
    </row>
    <row r="501" spans="2:32" s="2801" customFormat="1" x14ac:dyDescent="0.2">
      <c r="B501" s="4153" t="s">
        <v>1122</v>
      </c>
      <c r="C501" s="4154"/>
      <c r="D501" s="4000" t="s">
        <v>1529</v>
      </c>
      <c r="E501" s="4000" t="s">
        <v>1529</v>
      </c>
      <c r="F501" s="3052" t="s">
        <v>1529</v>
      </c>
      <c r="G501" s="2569" t="s">
        <v>7258</v>
      </c>
      <c r="H501" s="2569" t="s">
        <v>1529</v>
      </c>
      <c r="I501" s="2960">
        <v>0.13440000000000002</v>
      </c>
      <c r="J501" s="2960">
        <v>0.13440000000000002</v>
      </c>
      <c r="K501" s="3052" t="s">
        <v>1529</v>
      </c>
      <c r="L501" s="2569" t="s">
        <v>1529</v>
      </c>
      <c r="M501" s="2569" t="s">
        <v>1529</v>
      </c>
      <c r="N501" s="2569" t="s">
        <v>1529</v>
      </c>
      <c r="O501" s="3730">
        <v>0.24640000000000004</v>
      </c>
      <c r="P501" s="3730">
        <v>0.16800000000000001</v>
      </c>
      <c r="Q501" s="2569" t="s">
        <v>1529</v>
      </c>
      <c r="R501" s="3052" t="s">
        <v>1529</v>
      </c>
      <c r="S501" s="3052" t="s">
        <v>1529</v>
      </c>
      <c r="T501" s="3052" t="s">
        <v>1529</v>
      </c>
      <c r="U501" s="2960">
        <v>6.720000000000001E-2</v>
      </c>
      <c r="V501" s="3052" t="s">
        <v>1529</v>
      </c>
      <c r="W501" s="3052" t="s">
        <v>1529</v>
      </c>
      <c r="X501" s="3052" t="s">
        <v>1529</v>
      </c>
      <c r="Y501" s="2960">
        <v>6.720000000000001E-2</v>
      </c>
      <c r="Z501" s="3052" t="s">
        <v>1529</v>
      </c>
      <c r="AA501" s="3052" t="s">
        <v>1529</v>
      </c>
      <c r="AB501" s="2960">
        <v>0.112</v>
      </c>
      <c r="AC501" s="2541" t="s">
        <v>1529</v>
      </c>
      <c r="AD501" s="2541" t="s">
        <v>1529</v>
      </c>
      <c r="AE501" s="3721" t="s">
        <v>1529</v>
      </c>
      <c r="AF501" s="2502"/>
    </row>
    <row r="502" spans="2:32" s="2801" customFormat="1" x14ac:dyDescent="0.2">
      <c r="B502" s="4153" t="s">
        <v>1666</v>
      </c>
      <c r="C502" s="4154"/>
      <c r="D502" s="4000" t="s">
        <v>1529</v>
      </c>
      <c r="E502" s="4000" t="s">
        <v>1529</v>
      </c>
      <c r="F502" s="4000" t="s">
        <v>1529</v>
      </c>
      <c r="G502" s="2569" t="s">
        <v>7314</v>
      </c>
      <c r="H502" s="2569" t="s">
        <v>1529</v>
      </c>
      <c r="I502" s="2960">
        <v>0.13440000000000002</v>
      </c>
      <c r="J502" s="2960">
        <v>0.13440000000000002</v>
      </c>
      <c r="K502" s="3052" t="s">
        <v>1529</v>
      </c>
      <c r="L502" s="2569" t="s">
        <v>1529</v>
      </c>
      <c r="M502" s="2569" t="s">
        <v>1529</v>
      </c>
      <c r="N502" s="2569" t="s">
        <v>1529</v>
      </c>
      <c r="O502" s="3730">
        <v>0.24640000000000004</v>
      </c>
      <c r="P502" s="3730">
        <v>0.16800000000000001</v>
      </c>
      <c r="Q502" s="2569" t="s">
        <v>1529</v>
      </c>
      <c r="R502" s="3052" t="s">
        <v>1529</v>
      </c>
      <c r="S502" s="3052" t="s">
        <v>1529</v>
      </c>
      <c r="T502" s="3052" t="s">
        <v>1529</v>
      </c>
      <c r="U502" s="2960">
        <v>6.720000000000001E-2</v>
      </c>
      <c r="V502" s="3052" t="s">
        <v>1529</v>
      </c>
      <c r="W502" s="3052" t="s">
        <v>1529</v>
      </c>
      <c r="X502" s="3052" t="s">
        <v>1529</v>
      </c>
      <c r="Y502" s="2960">
        <v>6.720000000000001E-2</v>
      </c>
      <c r="Z502" s="3052" t="s">
        <v>1529</v>
      </c>
      <c r="AA502" s="3052" t="s">
        <v>1529</v>
      </c>
      <c r="AB502" s="2960">
        <v>0.112</v>
      </c>
      <c r="AC502" s="2541" t="s">
        <v>1529</v>
      </c>
      <c r="AD502" s="2541" t="s">
        <v>1529</v>
      </c>
      <c r="AE502" s="3721" t="s">
        <v>1529</v>
      </c>
      <c r="AF502" s="2502"/>
    </row>
    <row r="503" spans="2:32" s="2801" customFormat="1" x14ac:dyDescent="0.2">
      <c r="B503" s="4153" t="s">
        <v>1668</v>
      </c>
      <c r="C503" s="4154"/>
      <c r="D503" s="4000" t="s">
        <v>1529</v>
      </c>
      <c r="E503" s="4000" t="s">
        <v>1529</v>
      </c>
      <c r="F503" s="4000" t="s">
        <v>1529</v>
      </c>
      <c r="G503" s="2569" t="s">
        <v>7315</v>
      </c>
      <c r="H503" s="2569" t="s">
        <v>1529</v>
      </c>
      <c r="I503" s="2960">
        <v>0.13440000000000002</v>
      </c>
      <c r="J503" s="2960">
        <v>0.13440000000000002</v>
      </c>
      <c r="K503" s="3052" t="s">
        <v>1529</v>
      </c>
      <c r="L503" s="2569" t="s">
        <v>1529</v>
      </c>
      <c r="M503" s="2569" t="s">
        <v>1529</v>
      </c>
      <c r="N503" s="2569" t="s">
        <v>1529</v>
      </c>
      <c r="O503" s="3730">
        <v>0.24640000000000004</v>
      </c>
      <c r="P503" s="3730">
        <v>0.16800000000000001</v>
      </c>
      <c r="Q503" s="2569" t="s">
        <v>1529</v>
      </c>
      <c r="R503" s="3052" t="s">
        <v>1529</v>
      </c>
      <c r="S503" s="3052" t="s">
        <v>1529</v>
      </c>
      <c r="T503" s="3052" t="s">
        <v>1529</v>
      </c>
      <c r="U503" s="2960">
        <v>6.720000000000001E-2</v>
      </c>
      <c r="V503" s="3052" t="s">
        <v>1529</v>
      </c>
      <c r="W503" s="3052" t="s">
        <v>1529</v>
      </c>
      <c r="X503" s="3052" t="s">
        <v>1529</v>
      </c>
      <c r="Y503" s="2960">
        <v>6.720000000000001E-2</v>
      </c>
      <c r="Z503" s="3052" t="s">
        <v>1529</v>
      </c>
      <c r="AA503" s="3052" t="s">
        <v>1529</v>
      </c>
      <c r="AB503" s="2960">
        <v>0.112</v>
      </c>
      <c r="AC503" s="2541" t="s">
        <v>1529</v>
      </c>
      <c r="AD503" s="2541" t="s">
        <v>1529</v>
      </c>
      <c r="AE503" s="3721" t="s">
        <v>1529</v>
      </c>
      <c r="AF503" s="2502"/>
    </row>
    <row r="504" spans="2:32" s="2801" customFormat="1" x14ac:dyDescent="0.2">
      <c r="B504" s="4153" t="s">
        <v>1675</v>
      </c>
      <c r="C504" s="4154"/>
      <c r="D504" s="4000" t="s">
        <v>1529</v>
      </c>
      <c r="E504" s="4000" t="s">
        <v>1529</v>
      </c>
      <c r="F504" s="4000" t="s">
        <v>1529</v>
      </c>
      <c r="G504" s="2569" t="s">
        <v>7316</v>
      </c>
      <c r="H504" s="2569" t="s">
        <v>1529</v>
      </c>
      <c r="I504" s="2960">
        <v>0.12320000000000002</v>
      </c>
      <c r="J504" s="2960">
        <v>0.12320000000000002</v>
      </c>
      <c r="K504" s="3052" t="s">
        <v>1529</v>
      </c>
      <c r="L504" s="2569" t="s">
        <v>1529</v>
      </c>
      <c r="M504" s="2569" t="s">
        <v>1529</v>
      </c>
      <c r="N504" s="2569" t="s">
        <v>1529</v>
      </c>
      <c r="O504" s="3730">
        <v>0.24640000000000004</v>
      </c>
      <c r="P504" s="3730">
        <v>0.16800000000000001</v>
      </c>
      <c r="Q504" s="2569" t="s">
        <v>1529</v>
      </c>
      <c r="R504" s="3052" t="s">
        <v>1529</v>
      </c>
      <c r="S504" s="3052" t="s">
        <v>1529</v>
      </c>
      <c r="T504" s="3052" t="s">
        <v>1529</v>
      </c>
      <c r="U504" s="2960">
        <v>6.720000000000001E-2</v>
      </c>
      <c r="V504" s="3052" t="s">
        <v>1529</v>
      </c>
      <c r="W504" s="3052" t="s">
        <v>1529</v>
      </c>
      <c r="X504" s="3052" t="s">
        <v>1529</v>
      </c>
      <c r="Y504" s="2960">
        <v>6.720000000000001E-2</v>
      </c>
      <c r="Z504" s="3052" t="s">
        <v>1529</v>
      </c>
      <c r="AA504" s="3052" t="s">
        <v>1529</v>
      </c>
      <c r="AB504" s="2960">
        <v>0.112</v>
      </c>
      <c r="AC504" s="2541" t="s">
        <v>1529</v>
      </c>
      <c r="AD504" s="2541" t="s">
        <v>1529</v>
      </c>
      <c r="AE504" s="3721" t="s">
        <v>1529</v>
      </c>
      <c r="AF504" s="2502"/>
    </row>
    <row r="505" spans="2:32" s="2801" customFormat="1" x14ac:dyDescent="0.2">
      <c r="B505" s="4153" t="s">
        <v>1090</v>
      </c>
      <c r="C505" s="4154"/>
      <c r="D505" s="4000" t="s">
        <v>1529</v>
      </c>
      <c r="E505" s="4000" t="s">
        <v>1529</v>
      </c>
      <c r="F505" s="4000" t="s">
        <v>1529</v>
      </c>
      <c r="G505" s="2569" t="s">
        <v>7317</v>
      </c>
      <c r="H505" s="2569" t="s">
        <v>1529</v>
      </c>
      <c r="I505" s="2960">
        <v>0.121</v>
      </c>
      <c r="J505" s="2960">
        <v>0.121</v>
      </c>
      <c r="K505" s="3052" t="s">
        <v>1529</v>
      </c>
      <c r="L505" s="2569" t="s">
        <v>1529</v>
      </c>
      <c r="M505" s="2569" t="s">
        <v>1529</v>
      </c>
      <c r="N505" s="2569" t="s">
        <v>1529</v>
      </c>
      <c r="O505" s="3730">
        <v>0.24640000000000004</v>
      </c>
      <c r="P505" s="3730">
        <v>0.16800000000000001</v>
      </c>
      <c r="Q505" s="2569" t="s">
        <v>1529</v>
      </c>
      <c r="R505" s="3052" t="s">
        <v>1529</v>
      </c>
      <c r="S505" s="3052" t="s">
        <v>1529</v>
      </c>
      <c r="T505" s="3052" t="s">
        <v>1529</v>
      </c>
      <c r="U505" s="2960">
        <v>6.720000000000001E-2</v>
      </c>
      <c r="V505" s="3052" t="s">
        <v>1529</v>
      </c>
      <c r="W505" s="3052" t="s">
        <v>1529</v>
      </c>
      <c r="X505" s="3052" t="s">
        <v>1529</v>
      </c>
      <c r="Y505" s="2960">
        <v>6.720000000000001E-2</v>
      </c>
      <c r="Z505" s="3052" t="s">
        <v>1529</v>
      </c>
      <c r="AA505" s="3052" t="s">
        <v>1529</v>
      </c>
      <c r="AB505" s="2960">
        <v>0.112</v>
      </c>
      <c r="AC505" s="2541" t="s">
        <v>1529</v>
      </c>
      <c r="AD505" s="2541" t="s">
        <v>1529</v>
      </c>
      <c r="AE505" s="3721" t="s">
        <v>1529</v>
      </c>
      <c r="AF505" s="2502"/>
    </row>
    <row r="506" spans="2:32" s="2801" customFormat="1" x14ac:dyDescent="0.2">
      <c r="B506" s="4153" t="s">
        <v>1131</v>
      </c>
      <c r="C506" s="4154"/>
      <c r="D506" s="4000" t="s">
        <v>1529</v>
      </c>
      <c r="E506" s="4000" t="s">
        <v>1529</v>
      </c>
      <c r="F506" s="4000" t="s">
        <v>1529</v>
      </c>
      <c r="G506" s="2569" t="s">
        <v>7310</v>
      </c>
      <c r="H506" s="2569" t="s">
        <v>1529</v>
      </c>
      <c r="I506" s="2960">
        <v>0.108</v>
      </c>
      <c r="J506" s="2960">
        <v>0.108</v>
      </c>
      <c r="K506" s="3052" t="s">
        <v>1529</v>
      </c>
      <c r="L506" s="2569" t="s">
        <v>1529</v>
      </c>
      <c r="M506" s="2569" t="s">
        <v>1529</v>
      </c>
      <c r="N506" s="2569" t="s">
        <v>1529</v>
      </c>
      <c r="O506" s="3730">
        <v>0.24640000000000004</v>
      </c>
      <c r="P506" s="3730">
        <v>0.16800000000000001</v>
      </c>
      <c r="Q506" s="2569" t="s">
        <v>1529</v>
      </c>
      <c r="R506" s="3052" t="s">
        <v>1529</v>
      </c>
      <c r="S506" s="3052" t="s">
        <v>1529</v>
      </c>
      <c r="T506" s="3052" t="s">
        <v>1529</v>
      </c>
      <c r="U506" s="2960">
        <v>6.720000000000001E-2</v>
      </c>
      <c r="V506" s="3052" t="s">
        <v>1529</v>
      </c>
      <c r="W506" s="3052" t="s">
        <v>1529</v>
      </c>
      <c r="X506" s="3052" t="s">
        <v>1529</v>
      </c>
      <c r="Y506" s="2960">
        <v>6.720000000000001E-2</v>
      </c>
      <c r="Z506" s="3052" t="s">
        <v>1529</v>
      </c>
      <c r="AA506" s="3052" t="s">
        <v>1529</v>
      </c>
      <c r="AB506" s="2960">
        <v>0.112</v>
      </c>
      <c r="AC506" s="2541" t="s">
        <v>1529</v>
      </c>
      <c r="AD506" s="2541" t="s">
        <v>1529</v>
      </c>
      <c r="AE506" s="3721" t="s">
        <v>1529</v>
      </c>
      <c r="AF506" s="2502"/>
    </row>
    <row r="507" spans="2:32" s="2801" customFormat="1" x14ac:dyDescent="0.2">
      <c r="B507" s="4153" t="s">
        <v>1120</v>
      </c>
      <c r="C507" s="4154"/>
      <c r="D507" s="4000" t="s">
        <v>1529</v>
      </c>
      <c r="E507" s="4000" t="s">
        <v>1529</v>
      </c>
      <c r="F507" s="4000" t="s">
        <v>1529</v>
      </c>
      <c r="G507" s="2569" t="s">
        <v>7257</v>
      </c>
      <c r="H507" s="2569" t="s">
        <v>1529</v>
      </c>
      <c r="I507" s="2960">
        <v>0.13440000000000002</v>
      </c>
      <c r="J507" s="2960">
        <v>0.13440000000000002</v>
      </c>
      <c r="K507" s="3052" t="s">
        <v>1529</v>
      </c>
      <c r="L507" s="2569" t="s">
        <v>1529</v>
      </c>
      <c r="M507" s="2569" t="s">
        <v>1529</v>
      </c>
      <c r="N507" s="2569" t="s">
        <v>1529</v>
      </c>
      <c r="O507" s="3730">
        <v>0.24640000000000004</v>
      </c>
      <c r="P507" s="3730">
        <v>0.16800000000000001</v>
      </c>
      <c r="Q507" s="2569" t="s">
        <v>1529</v>
      </c>
      <c r="R507" s="3052" t="s">
        <v>1529</v>
      </c>
      <c r="S507" s="3052" t="s">
        <v>1529</v>
      </c>
      <c r="T507" s="3052" t="s">
        <v>1529</v>
      </c>
      <c r="U507" s="2960">
        <v>6.720000000000001E-2</v>
      </c>
      <c r="V507" s="3052" t="s">
        <v>1529</v>
      </c>
      <c r="W507" s="3052" t="s">
        <v>1529</v>
      </c>
      <c r="X507" s="3052" t="s">
        <v>1529</v>
      </c>
      <c r="Y507" s="2960">
        <v>6.720000000000001E-2</v>
      </c>
      <c r="Z507" s="3052" t="s">
        <v>1529</v>
      </c>
      <c r="AA507" s="3052" t="s">
        <v>1529</v>
      </c>
      <c r="AB507" s="2960">
        <v>0.112</v>
      </c>
      <c r="AC507" s="2541" t="s">
        <v>1529</v>
      </c>
      <c r="AD507" s="2541" t="s">
        <v>1529</v>
      </c>
      <c r="AE507" s="3721" t="s">
        <v>1529</v>
      </c>
      <c r="AF507" s="2502"/>
    </row>
    <row r="508" spans="2:32" s="2801" customFormat="1" ht="13.5" thickBot="1" x14ac:dyDescent="0.25">
      <c r="B508" s="4155" t="s">
        <v>1122</v>
      </c>
      <c r="C508" s="4156"/>
      <c r="D508" s="4024" t="s">
        <v>1529</v>
      </c>
      <c r="E508" s="4024" t="s">
        <v>1529</v>
      </c>
      <c r="F508" s="4024" t="s">
        <v>1529</v>
      </c>
      <c r="G508" s="2572" t="s">
        <v>7258</v>
      </c>
      <c r="H508" s="2572" t="s">
        <v>1529</v>
      </c>
      <c r="I508" s="3062">
        <v>0.13440000000000002</v>
      </c>
      <c r="J508" s="3062">
        <v>0.13440000000000002</v>
      </c>
      <c r="K508" s="3061" t="s">
        <v>1529</v>
      </c>
      <c r="L508" s="2572" t="s">
        <v>1529</v>
      </c>
      <c r="M508" s="2572" t="s">
        <v>1529</v>
      </c>
      <c r="N508" s="2572" t="s">
        <v>1529</v>
      </c>
      <c r="O508" s="3731">
        <v>0.24640000000000004</v>
      </c>
      <c r="P508" s="3731">
        <v>0.16800000000000001</v>
      </c>
      <c r="Q508" s="2572" t="s">
        <v>1529</v>
      </c>
      <c r="R508" s="3061" t="s">
        <v>1529</v>
      </c>
      <c r="S508" s="3061" t="s">
        <v>1529</v>
      </c>
      <c r="T508" s="3061" t="s">
        <v>1529</v>
      </c>
      <c r="U508" s="3062">
        <v>6.720000000000001E-2</v>
      </c>
      <c r="V508" s="3061" t="s">
        <v>1529</v>
      </c>
      <c r="W508" s="3061" t="s">
        <v>1529</v>
      </c>
      <c r="X508" s="3061" t="s">
        <v>1529</v>
      </c>
      <c r="Y508" s="3062">
        <v>6.720000000000001E-2</v>
      </c>
      <c r="Z508" s="3061" t="s">
        <v>1529</v>
      </c>
      <c r="AA508" s="3061" t="s">
        <v>1529</v>
      </c>
      <c r="AB508" s="3062">
        <v>0.112</v>
      </c>
      <c r="AC508" s="2601" t="s">
        <v>1529</v>
      </c>
      <c r="AD508" s="2601" t="s">
        <v>1529</v>
      </c>
      <c r="AE508" s="3716" t="s">
        <v>1529</v>
      </c>
      <c r="AF508" s="2502"/>
    </row>
    <row r="509" spans="2:32" s="2801" customFormat="1" x14ac:dyDescent="0.2">
      <c r="B509" s="4127"/>
      <c r="C509" s="4128"/>
      <c r="D509" s="3727"/>
      <c r="E509" s="3727"/>
      <c r="F509" s="3727"/>
      <c r="G509" s="3907"/>
      <c r="H509" s="3907"/>
      <c r="I509" s="3054"/>
      <c r="J509" s="3054"/>
      <c r="K509" s="3053"/>
      <c r="L509" s="3907"/>
      <c r="M509" s="3907"/>
      <c r="N509" s="3907"/>
      <c r="O509" s="4129"/>
      <c r="P509" s="4129"/>
      <c r="Q509" s="3907"/>
      <c r="R509" s="3053"/>
      <c r="S509" s="3053"/>
      <c r="T509" s="3053"/>
      <c r="U509" s="3054"/>
      <c r="V509" s="3053"/>
      <c r="W509" s="3053"/>
      <c r="X509" s="3053"/>
      <c r="Y509" s="3054"/>
      <c r="Z509" s="3053"/>
      <c r="AA509" s="3053"/>
      <c r="AB509" s="3054"/>
      <c r="AC509" s="3910"/>
      <c r="AD509" s="3910"/>
      <c r="AE509" s="3910"/>
      <c r="AF509" s="2502"/>
    </row>
    <row r="510" spans="2:32" s="2801" customFormat="1" x14ac:dyDescent="0.2">
      <c r="B510" s="4166" t="s">
        <v>4985</v>
      </c>
      <c r="C510" s="4167"/>
      <c r="D510" s="4168" t="s">
        <v>7213</v>
      </c>
      <c r="E510" s="4168"/>
      <c r="F510" s="4168"/>
      <c r="G510" s="4168"/>
      <c r="H510" s="4168"/>
      <c r="I510" s="2562"/>
      <c r="J510" s="2562"/>
      <c r="K510" s="2562"/>
      <c r="L510" s="2562"/>
      <c r="M510" s="2562"/>
      <c r="N510" s="2562"/>
      <c r="O510" s="2562"/>
      <c r="P510" s="2562"/>
      <c r="Q510" s="2561"/>
      <c r="R510" s="2561"/>
      <c r="S510" s="2561"/>
      <c r="T510" s="2561"/>
      <c r="U510" s="2561"/>
      <c r="V510" s="2561"/>
      <c r="W510" s="2561"/>
      <c r="X510" s="2561"/>
      <c r="Y510" s="2561"/>
      <c r="Z510" s="2561"/>
      <c r="AA510" s="2561"/>
      <c r="AB510" s="2561"/>
      <c r="AC510" s="2561"/>
      <c r="AD510" s="2561"/>
      <c r="AE510" s="2561"/>
      <c r="AF510" s="2502"/>
    </row>
    <row r="511" spans="2:32" s="2801" customFormat="1" x14ac:dyDescent="0.2">
      <c r="B511" s="4166" t="s">
        <v>4986</v>
      </c>
      <c r="C511" s="4167"/>
      <c r="D511" s="4168" t="s">
        <v>7213</v>
      </c>
      <c r="E511" s="4168"/>
      <c r="F511" s="4168"/>
      <c r="G511" s="4168"/>
      <c r="H511" s="4168"/>
      <c r="I511" s="2562"/>
      <c r="J511" s="2562"/>
      <c r="K511" s="2562"/>
      <c r="L511" s="2562"/>
      <c r="M511" s="2562"/>
      <c r="N511" s="2562"/>
      <c r="O511" s="2562"/>
      <c r="P511" s="2562"/>
      <c r="Q511" s="2561"/>
      <c r="R511" s="2561"/>
      <c r="S511" s="2561"/>
      <c r="T511" s="2561"/>
      <c r="U511" s="2561"/>
      <c r="V511" s="2561"/>
      <c r="W511" s="2561"/>
      <c r="X511" s="2561"/>
      <c r="Y511" s="2561"/>
      <c r="Z511" s="2561"/>
      <c r="AA511" s="2561"/>
      <c r="AB511" s="2561"/>
      <c r="AC511" s="2561"/>
      <c r="AD511" s="2561"/>
      <c r="AE511" s="2561"/>
      <c r="AF511" s="2502"/>
    </row>
    <row r="512" spans="2:32" s="2801" customFormat="1" ht="13.5" thickBot="1" x14ac:dyDescent="0.25">
      <c r="B512" s="3739"/>
      <c r="C512" s="3740"/>
      <c r="D512" s="3740"/>
      <c r="E512" s="3740"/>
      <c r="F512" s="3740"/>
      <c r="G512" s="2565"/>
      <c r="H512" s="2565"/>
      <c r="I512" s="2565"/>
      <c r="J512" s="2565"/>
      <c r="K512" s="2565"/>
      <c r="L512" s="2565"/>
      <c r="M512" s="2565"/>
      <c r="N512" s="2565"/>
      <c r="O512" s="2565"/>
      <c r="P512" s="2565"/>
      <c r="Q512" s="2565"/>
      <c r="R512" s="2565"/>
      <c r="S512" s="2565"/>
      <c r="T512" s="2565"/>
      <c r="U512" s="2565"/>
      <c r="V512" s="2565"/>
      <c r="W512" s="2565"/>
      <c r="X512" s="2565"/>
      <c r="Y512" s="2565"/>
      <c r="Z512" s="2565"/>
      <c r="AA512" s="2565"/>
      <c r="AB512" s="2565"/>
      <c r="AC512" s="2565"/>
      <c r="AD512" s="2565"/>
      <c r="AE512" s="2565"/>
      <c r="AF512" s="2507"/>
    </row>
    <row r="513" spans="2:32" s="2801" customFormat="1" ht="13.5" thickBot="1" x14ac:dyDescent="0.25"/>
    <row r="514" spans="2:32" s="2801" customFormat="1" ht="20.25" x14ac:dyDescent="0.2">
      <c r="B514" s="4169" t="s">
        <v>5058</v>
      </c>
      <c r="C514" s="4170"/>
      <c r="D514" s="4170"/>
      <c r="E514" s="4170"/>
      <c r="F514" s="4170"/>
      <c r="G514" s="4170"/>
      <c r="H514" s="4170"/>
      <c r="I514" s="4170"/>
      <c r="J514" s="4170"/>
      <c r="K514" s="4170"/>
      <c r="L514" s="4170"/>
      <c r="M514" s="4170"/>
      <c r="N514" s="4170"/>
      <c r="O514" s="4170"/>
      <c r="P514" s="4170"/>
      <c r="Q514" s="4170"/>
      <c r="R514" s="4170"/>
      <c r="S514" s="4170"/>
      <c r="T514" s="4170"/>
      <c r="U514" s="4170"/>
      <c r="V514" s="4170"/>
      <c r="W514" s="4170"/>
      <c r="X514" s="4170"/>
      <c r="Y514" s="4170"/>
      <c r="Z514" s="4170"/>
      <c r="AA514" s="4170"/>
      <c r="AB514" s="4170"/>
      <c r="AC514" s="4170"/>
      <c r="AD514" s="4170"/>
      <c r="AE514" s="4170"/>
      <c r="AF514" s="4171"/>
    </row>
    <row r="515" spans="2:32" s="2801" customFormat="1" x14ac:dyDescent="0.2">
      <c r="B515" s="3737"/>
      <c r="C515" s="3738"/>
      <c r="D515" s="3738"/>
      <c r="E515" s="3738"/>
      <c r="F515" s="3738"/>
      <c r="G515" s="2501"/>
      <c r="H515" s="2501"/>
      <c r="I515" s="2501"/>
      <c r="J515" s="2501"/>
      <c r="K515" s="2501"/>
      <c r="L515" s="2501"/>
      <c r="M515" s="2501"/>
      <c r="N515" s="2501"/>
      <c r="O515" s="2501"/>
      <c r="P515" s="2501"/>
      <c r="Q515" s="2501"/>
      <c r="R515" s="2501"/>
      <c r="S515" s="2501"/>
      <c r="T515" s="2501"/>
      <c r="U515" s="2501"/>
      <c r="V515" s="2501"/>
      <c r="W515" s="2501"/>
      <c r="X515" s="2501"/>
      <c r="Y515" s="2501"/>
      <c r="Z515" s="2501"/>
      <c r="AA515" s="2501"/>
      <c r="AB515" s="2501"/>
      <c r="AC515" s="2501"/>
      <c r="AD515" s="2501"/>
      <c r="AE515" s="2501"/>
      <c r="AF515" s="2502"/>
    </row>
    <row r="516" spans="2:32" s="2801" customFormat="1" x14ac:dyDescent="0.2">
      <c r="B516" s="2563" t="s">
        <v>5078</v>
      </c>
      <c r="C516" s="3738"/>
      <c r="D516" s="4172" t="s">
        <v>7286</v>
      </c>
      <c r="E516" s="4172"/>
      <c r="F516" s="4172"/>
      <c r="G516" s="2501"/>
      <c r="H516" s="2501"/>
      <c r="I516" s="2501"/>
      <c r="J516" s="2501"/>
      <c r="K516" s="2501"/>
      <c r="L516" s="2501"/>
      <c r="M516" s="2501"/>
      <c r="N516" s="2501"/>
      <c r="O516" s="2501"/>
      <c r="P516" s="2501"/>
      <c r="Q516" s="2501"/>
      <c r="R516" s="2501"/>
      <c r="S516" s="2501"/>
      <c r="T516" s="2501"/>
      <c r="U516" s="2501"/>
      <c r="V516" s="2501"/>
      <c r="W516" s="2501"/>
      <c r="X516" s="2501"/>
      <c r="Y516" s="2501"/>
      <c r="Z516" s="2501"/>
      <c r="AA516" s="2501"/>
      <c r="AB516" s="2501"/>
      <c r="AC516" s="2501"/>
      <c r="AD516" s="2501"/>
      <c r="AE516" s="2501"/>
      <c r="AF516" s="2502"/>
    </row>
    <row r="517" spans="2:32" s="2801" customFormat="1" x14ac:dyDescent="0.2">
      <c r="B517" s="4173" t="s">
        <v>5061</v>
      </c>
      <c r="C517" s="4174"/>
      <c r="D517" s="4204">
        <v>41883</v>
      </c>
      <c r="E517" s="4204"/>
      <c r="F517" s="4204"/>
      <c r="G517" s="2501"/>
      <c r="H517" s="2501"/>
      <c r="I517" s="2501"/>
      <c r="J517" s="2501"/>
      <c r="K517" s="2501"/>
      <c r="L517" s="2501"/>
      <c r="M517" s="2501"/>
      <c r="N517" s="2501"/>
      <c r="O517" s="2501"/>
      <c r="P517" s="2501"/>
      <c r="Q517" s="2501"/>
      <c r="R517" s="2501"/>
      <c r="S517" s="2501"/>
      <c r="T517" s="2501"/>
      <c r="U517" s="2501"/>
      <c r="V517" s="2501"/>
      <c r="W517" s="2501"/>
      <c r="X517" s="2501"/>
      <c r="Y517" s="2501"/>
      <c r="Z517" s="2501"/>
      <c r="AA517" s="2501"/>
      <c r="AB517" s="2501"/>
      <c r="AC517" s="2501"/>
      <c r="AD517" s="2501"/>
      <c r="AE517" s="2501"/>
      <c r="AF517" s="2502"/>
    </row>
    <row r="518" spans="2:32" s="2801" customFormat="1" ht="12.75" customHeight="1" x14ac:dyDescent="0.2">
      <c r="B518" s="4176" t="s">
        <v>5059</v>
      </c>
      <c r="C518" s="4177"/>
      <c r="D518" s="4205">
        <v>41912</v>
      </c>
      <c r="E518" s="4205"/>
      <c r="F518" s="4205"/>
      <c r="G518" s="2501"/>
      <c r="H518" s="2501"/>
      <c r="I518" s="2501"/>
      <c r="J518" s="2501"/>
      <c r="K518" s="2501"/>
      <c r="L518" s="2501"/>
      <c r="M518" s="2501"/>
      <c r="N518" s="2501"/>
      <c r="O518" s="2501"/>
      <c r="P518" s="2501"/>
      <c r="Q518" s="2501"/>
      <c r="R518" s="2501"/>
      <c r="S518" s="2501"/>
      <c r="T518" s="2501"/>
      <c r="U518" s="2501"/>
      <c r="V518" s="2501"/>
      <c r="W518" s="2501"/>
      <c r="X518" s="2501"/>
      <c r="Y518" s="2501"/>
      <c r="Z518" s="2501"/>
      <c r="AA518" s="2501"/>
      <c r="AB518" s="2501"/>
      <c r="AC518" s="2501"/>
      <c r="AD518" s="2501"/>
      <c r="AE518" s="2501"/>
      <c r="AF518" s="2502"/>
    </row>
    <row r="519" spans="2:32" s="2801" customFormat="1" ht="12.75" customHeight="1" thickBot="1" x14ac:dyDescent="0.25">
      <c r="B519" s="3737"/>
      <c r="C519" s="3738"/>
      <c r="D519" s="3738"/>
      <c r="E519" s="3738"/>
      <c r="F519" s="3738"/>
      <c r="G519" s="2501"/>
      <c r="H519" s="2501"/>
      <c r="I519" s="2501"/>
      <c r="J519" s="2501"/>
      <c r="K519" s="2501"/>
      <c r="L519" s="2501"/>
      <c r="M519" s="2501"/>
      <c r="N519" s="2501"/>
      <c r="O519" s="2501"/>
      <c r="P519" s="2501"/>
      <c r="Q519" s="2501"/>
      <c r="R519" s="2501"/>
      <c r="S519" s="2501"/>
      <c r="T519" s="2501"/>
      <c r="U519" s="2501"/>
      <c r="V519" s="2501"/>
      <c r="W519" s="2501"/>
      <c r="X519" s="2501"/>
      <c r="Y519" s="2501"/>
      <c r="Z519" s="2501"/>
      <c r="AA519" s="2501"/>
      <c r="AB519" s="2501"/>
      <c r="AC519" s="2501"/>
      <c r="AD519" s="2501"/>
      <c r="AE519" s="2501"/>
      <c r="AF519" s="2502"/>
    </row>
    <row r="520" spans="2:32" s="2801" customFormat="1" ht="42.75" customHeight="1" thickBot="1" x14ac:dyDescent="0.25">
      <c r="B520" s="4179" t="s">
        <v>5060</v>
      </c>
      <c r="C520" s="4180"/>
      <c r="D520" s="4181" t="s">
        <v>7287</v>
      </c>
      <c r="E520" s="4182"/>
      <c r="F520" s="4182"/>
      <c r="G520" s="4182"/>
      <c r="H520" s="4182"/>
      <c r="I520" s="4182"/>
      <c r="J520" s="4182"/>
      <c r="K520" s="4182"/>
      <c r="L520" s="4182"/>
      <c r="M520" s="4182"/>
      <c r="N520" s="4182"/>
      <c r="O520" s="4182"/>
      <c r="P520" s="4182"/>
      <c r="Q520" s="4183"/>
      <c r="R520" s="2501"/>
      <c r="S520" s="2501"/>
      <c r="T520" s="2501"/>
      <c r="U520" s="2501"/>
      <c r="V520" s="2501"/>
      <c r="W520" s="2501"/>
      <c r="X520" s="2501"/>
      <c r="Y520" s="2501"/>
      <c r="Z520" s="2501"/>
      <c r="AA520" s="2501"/>
      <c r="AB520" s="2501"/>
      <c r="AC520" s="2501"/>
      <c r="AD520" s="2501"/>
      <c r="AE520" s="2501"/>
      <c r="AF520" s="2502"/>
    </row>
    <row r="521" spans="2:32" s="2801" customFormat="1" ht="13.5" customHeight="1" thickBot="1" x14ac:dyDescent="0.25">
      <c r="B521" s="3737"/>
      <c r="C521" s="3738"/>
      <c r="D521" s="3738"/>
      <c r="E521" s="3738"/>
      <c r="F521" s="3738"/>
      <c r="G521" s="2501"/>
      <c r="H521" s="2501"/>
      <c r="I521" s="2501"/>
      <c r="J521" s="2501"/>
      <c r="K521" s="2501"/>
      <c r="L521" s="2501"/>
      <c r="M521" s="2501"/>
      <c r="N521" s="2501"/>
      <c r="O521" s="2501"/>
      <c r="P521" s="2501"/>
      <c r="Q521" s="2501"/>
      <c r="R521" s="2565"/>
      <c r="S521" s="2501"/>
      <c r="T521" s="2501"/>
      <c r="U521" s="2501"/>
      <c r="V521" s="2501"/>
      <c r="W521" s="2501"/>
      <c r="X521" s="2501"/>
      <c r="Y521" s="2501"/>
      <c r="Z521" s="2501"/>
      <c r="AA521" s="2501"/>
      <c r="AB521" s="2501"/>
      <c r="AC521" s="2501"/>
      <c r="AD521" s="2501"/>
      <c r="AE521" s="2501"/>
      <c r="AF521" s="2502"/>
    </row>
    <row r="522" spans="2:32" s="2801" customFormat="1" ht="13.5" thickBot="1" x14ac:dyDescent="0.25">
      <c r="B522" s="4184" t="s">
        <v>5062</v>
      </c>
      <c r="C522" s="4185"/>
      <c r="D522" s="4188" t="s">
        <v>5063</v>
      </c>
      <c r="E522" s="4190" t="s">
        <v>224</v>
      </c>
      <c r="F522" s="4191"/>
      <c r="G522" s="4191"/>
      <c r="H522" s="4191"/>
      <c r="I522" s="4191"/>
      <c r="J522" s="4191"/>
      <c r="K522" s="4191"/>
      <c r="L522" s="4191"/>
      <c r="M522" s="4191"/>
      <c r="N522" s="4191"/>
      <c r="O522" s="4191"/>
      <c r="P522" s="4192"/>
      <c r="Q522" s="4193" t="s">
        <v>340</v>
      </c>
      <c r="R522" s="4194"/>
      <c r="S522" s="4195"/>
      <c r="T522" s="4195"/>
      <c r="U522" s="4195"/>
      <c r="V522" s="4195"/>
      <c r="W522" s="4195"/>
      <c r="X522" s="4195"/>
      <c r="Y522" s="4196"/>
      <c r="Z522" s="4193" t="s">
        <v>225</v>
      </c>
      <c r="AA522" s="4195"/>
      <c r="AB522" s="4196"/>
      <c r="AC522" s="4197" t="s">
        <v>4982</v>
      </c>
      <c r="AD522" s="4198"/>
      <c r="AE522" s="4199"/>
      <c r="AF522" s="2502"/>
    </row>
    <row r="523" spans="2:32" s="2801" customFormat="1" ht="13.5" customHeight="1" thickBot="1" x14ac:dyDescent="0.25">
      <c r="B523" s="4186"/>
      <c r="C523" s="4187"/>
      <c r="D523" s="4188"/>
      <c r="E523" s="4188" t="s">
        <v>5000</v>
      </c>
      <c r="F523" s="4188" t="s">
        <v>5001</v>
      </c>
      <c r="G523" s="4200" t="s">
        <v>5003</v>
      </c>
      <c r="H523" s="4200" t="s">
        <v>5064</v>
      </c>
      <c r="I523" s="4202" t="s">
        <v>5065</v>
      </c>
      <c r="J523" s="4202" t="s">
        <v>5066</v>
      </c>
      <c r="K523" s="4202" t="s">
        <v>5006</v>
      </c>
      <c r="L523" s="4202"/>
      <c r="M523" s="4202" t="s">
        <v>5067</v>
      </c>
      <c r="N523" s="4202" t="s">
        <v>5068</v>
      </c>
      <c r="O523" s="4202" t="s">
        <v>5069</v>
      </c>
      <c r="P523" s="4202" t="s">
        <v>5070</v>
      </c>
      <c r="Q523" s="4189" t="s">
        <v>5012</v>
      </c>
      <c r="R523" s="4189" t="s">
        <v>5013</v>
      </c>
      <c r="S523" s="4189" t="s">
        <v>5014</v>
      </c>
      <c r="T523" s="4189" t="s">
        <v>5071</v>
      </c>
      <c r="U523" s="4189" t="s">
        <v>5072</v>
      </c>
      <c r="V523" s="4189" t="s">
        <v>5017</v>
      </c>
      <c r="W523" s="4189" t="s">
        <v>5019</v>
      </c>
      <c r="X523" s="4200" t="s">
        <v>5073</v>
      </c>
      <c r="Y523" s="4200" t="s">
        <v>5074</v>
      </c>
      <c r="Z523" s="4189" t="s">
        <v>5075</v>
      </c>
      <c r="AA523" s="4189" t="s">
        <v>5076</v>
      </c>
      <c r="AB523" s="4189" t="s">
        <v>5077</v>
      </c>
      <c r="AC523" s="4189" t="s">
        <v>1150</v>
      </c>
      <c r="AD523" s="4189" t="s">
        <v>4983</v>
      </c>
      <c r="AE523" s="4189" t="s">
        <v>4984</v>
      </c>
      <c r="AF523" s="2502"/>
    </row>
    <row r="524" spans="2:32" s="2801" customFormat="1" ht="13.5" customHeight="1" thickBot="1" x14ac:dyDescent="0.25">
      <c r="B524" s="4186"/>
      <c r="C524" s="4187"/>
      <c r="D524" s="4189"/>
      <c r="E524" s="4189"/>
      <c r="F524" s="4189"/>
      <c r="G524" s="4201"/>
      <c r="H524" s="4201"/>
      <c r="I524" s="4200"/>
      <c r="J524" s="4200"/>
      <c r="K524" s="3735" t="s">
        <v>5026</v>
      </c>
      <c r="L524" s="3736" t="s">
        <v>2793</v>
      </c>
      <c r="M524" s="4200"/>
      <c r="N524" s="4200"/>
      <c r="O524" s="4200"/>
      <c r="P524" s="4200"/>
      <c r="Q524" s="4203"/>
      <c r="R524" s="4203"/>
      <c r="S524" s="4203"/>
      <c r="T524" s="4203"/>
      <c r="U524" s="4203"/>
      <c r="V524" s="4203"/>
      <c r="W524" s="4203"/>
      <c r="X524" s="4201"/>
      <c r="Y524" s="4201"/>
      <c r="Z524" s="4203"/>
      <c r="AA524" s="4203"/>
      <c r="AB524" s="4203"/>
      <c r="AC524" s="4203"/>
      <c r="AD524" s="4203"/>
      <c r="AE524" s="4203"/>
      <c r="AF524" s="2502"/>
    </row>
    <row r="525" spans="2:32" s="2801" customFormat="1" x14ac:dyDescent="0.2">
      <c r="B525" s="4220" t="s">
        <v>7288</v>
      </c>
      <c r="C525" s="4221"/>
      <c r="D525" s="4010" t="s">
        <v>1529</v>
      </c>
      <c r="E525" s="4010">
        <v>4.4800000000000006E-2</v>
      </c>
      <c r="F525" s="3057" t="s">
        <v>7289</v>
      </c>
      <c r="G525" s="2579" t="s">
        <v>7290</v>
      </c>
      <c r="H525" s="2579" t="s">
        <v>1529</v>
      </c>
      <c r="I525" s="4011">
        <v>7.8400000000000011E-2</v>
      </c>
      <c r="J525" s="4011">
        <v>7.8400000000000011E-2</v>
      </c>
      <c r="K525" s="2579" t="s">
        <v>1529</v>
      </c>
      <c r="L525" s="2579" t="s">
        <v>1529</v>
      </c>
      <c r="M525" s="2579" t="s">
        <v>1529</v>
      </c>
      <c r="N525" s="2579" t="s">
        <v>1529</v>
      </c>
      <c r="O525" s="3729">
        <v>0.24640000000000004</v>
      </c>
      <c r="P525" s="3729">
        <v>0.15254400000000001</v>
      </c>
      <c r="Q525" s="2579" t="s">
        <v>1529</v>
      </c>
      <c r="R525" s="3057" t="s">
        <v>1529</v>
      </c>
      <c r="S525" s="3057" t="s">
        <v>1529</v>
      </c>
      <c r="T525" s="3057" t="s">
        <v>1529</v>
      </c>
      <c r="U525" s="4011">
        <v>6.720000000000001E-2</v>
      </c>
      <c r="V525" s="3057" t="s">
        <v>1529</v>
      </c>
      <c r="W525" s="3057" t="s">
        <v>1529</v>
      </c>
      <c r="X525" s="3057" t="s">
        <v>1529</v>
      </c>
      <c r="Y525" s="4011">
        <v>6.720000000000001E-2</v>
      </c>
      <c r="Z525" s="3057" t="s">
        <v>1529</v>
      </c>
      <c r="AA525" s="3057" t="s">
        <v>1529</v>
      </c>
      <c r="AB525" s="4011">
        <v>0.112</v>
      </c>
      <c r="AC525" s="2580" t="s">
        <v>1529</v>
      </c>
      <c r="AD525" s="2580" t="s">
        <v>1529</v>
      </c>
      <c r="AE525" s="3715" t="s">
        <v>1529</v>
      </c>
      <c r="AF525" s="2502"/>
    </row>
    <row r="526" spans="2:32" s="2801" customFormat="1" x14ac:dyDescent="0.2">
      <c r="B526" s="4153" t="s">
        <v>7291</v>
      </c>
      <c r="C526" s="4154"/>
      <c r="D526" s="4000" t="s">
        <v>1529</v>
      </c>
      <c r="E526" s="4000">
        <v>4.4800000000000006E-2</v>
      </c>
      <c r="F526" s="3052" t="s">
        <v>7292</v>
      </c>
      <c r="G526" s="2569" t="s">
        <v>7293</v>
      </c>
      <c r="H526" s="2569" t="s">
        <v>1529</v>
      </c>
      <c r="I526" s="2960">
        <v>7.8400000000000011E-2</v>
      </c>
      <c r="J526" s="2960">
        <v>7.8400000000000011E-2</v>
      </c>
      <c r="K526" s="2569" t="s">
        <v>1529</v>
      </c>
      <c r="L526" s="2569" t="s">
        <v>1529</v>
      </c>
      <c r="M526" s="2569" t="s">
        <v>1529</v>
      </c>
      <c r="N526" s="2569" t="s">
        <v>1529</v>
      </c>
      <c r="O526" s="3730">
        <v>0.24640000000000004</v>
      </c>
      <c r="P526" s="3730">
        <v>0.15254400000000001</v>
      </c>
      <c r="Q526" s="2569" t="s">
        <v>1529</v>
      </c>
      <c r="R526" s="3052" t="s">
        <v>1529</v>
      </c>
      <c r="S526" s="3052" t="s">
        <v>1529</v>
      </c>
      <c r="T526" s="3052" t="s">
        <v>1529</v>
      </c>
      <c r="U526" s="2960">
        <v>6.720000000000001E-2</v>
      </c>
      <c r="V526" s="3052" t="s">
        <v>1529</v>
      </c>
      <c r="W526" s="3052" t="s">
        <v>1529</v>
      </c>
      <c r="X526" s="3052" t="s">
        <v>1529</v>
      </c>
      <c r="Y526" s="2960">
        <v>6.720000000000001E-2</v>
      </c>
      <c r="Z526" s="3052" t="s">
        <v>1529</v>
      </c>
      <c r="AA526" s="3052" t="s">
        <v>1529</v>
      </c>
      <c r="AB526" s="2960">
        <v>0.112</v>
      </c>
      <c r="AC526" s="2541" t="s">
        <v>1529</v>
      </c>
      <c r="AD526" s="2541" t="s">
        <v>1529</v>
      </c>
      <c r="AE526" s="3721" t="s">
        <v>1529</v>
      </c>
      <c r="AF526" s="2502"/>
    </row>
    <row r="527" spans="2:32" s="2801" customFormat="1" x14ac:dyDescent="0.2">
      <c r="B527" s="4153" t="s">
        <v>7294</v>
      </c>
      <c r="C527" s="4154"/>
      <c r="D527" s="4000" t="s">
        <v>1529</v>
      </c>
      <c r="E527" s="4000">
        <v>4.4800000000000006E-2</v>
      </c>
      <c r="F527" s="3052" t="s">
        <v>7295</v>
      </c>
      <c r="G527" s="2569" t="s">
        <v>7296</v>
      </c>
      <c r="H527" s="2569" t="s">
        <v>1529</v>
      </c>
      <c r="I527" s="2960">
        <v>7.8400000000000011E-2</v>
      </c>
      <c r="J527" s="2960">
        <v>7.8400000000000011E-2</v>
      </c>
      <c r="K527" s="2569" t="s">
        <v>1529</v>
      </c>
      <c r="L527" s="2569" t="s">
        <v>1529</v>
      </c>
      <c r="M527" s="2569" t="s">
        <v>1529</v>
      </c>
      <c r="N527" s="2569" t="s">
        <v>1529</v>
      </c>
      <c r="O527" s="3730">
        <v>0.24640000000000004</v>
      </c>
      <c r="P527" s="3730">
        <v>0.135744</v>
      </c>
      <c r="Q527" s="2569" t="s">
        <v>1529</v>
      </c>
      <c r="R527" s="3052" t="s">
        <v>1529</v>
      </c>
      <c r="S527" s="3052" t="s">
        <v>1529</v>
      </c>
      <c r="T527" s="3052" t="s">
        <v>1529</v>
      </c>
      <c r="U527" s="2960">
        <v>6.720000000000001E-2</v>
      </c>
      <c r="V527" s="3052" t="s">
        <v>1529</v>
      </c>
      <c r="W527" s="3052" t="s">
        <v>1529</v>
      </c>
      <c r="X527" s="3052" t="s">
        <v>1529</v>
      </c>
      <c r="Y527" s="2960">
        <v>6.720000000000001E-2</v>
      </c>
      <c r="Z527" s="3052" t="s">
        <v>1529</v>
      </c>
      <c r="AA527" s="3052" t="s">
        <v>1529</v>
      </c>
      <c r="AB527" s="2960">
        <v>0.112</v>
      </c>
      <c r="AC527" s="2541" t="s">
        <v>1529</v>
      </c>
      <c r="AD527" s="2541" t="s">
        <v>1529</v>
      </c>
      <c r="AE527" s="3721" t="s">
        <v>1529</v>
      </c>
      <c r="AF527" s="2502"/>
    </row>
    <row r="528" spans="2:32" s="2801" customFormat="1" x14ac:dyDescent="0.2">
      <c r="B528" s="4153" t="s">
        <v>7297</v>
      </c>
      <c r="C528" s="4154"/>
      <c r="D528" s="4000" t="s">
        <v>1529</v>
      </c>
      <c r="E528" s="4000">
        <v>4.4800000000000006E-2</v>
      </c>
      <c r="F528" s="4000" t="s">
        <v>7298</v>
      </c>
      <c r="G528" s="2569" t="s">
        <v>7299</v>
      </c>
      <c r="H528" s="2569" t="s">
        <v>1529</v>
      </c>
      <c r="I528" s="2960">
        <v>7.8400000000000011E-2</v>
      </c>
      <c r="J528" s="2960">
        <v>7.8400000000000011E-2</v>
      </c>
      <c r="K528" s="2569" t="s">
        <v>1529</v>
      </c>
      <c r="L528" s="2569" t="s">
        <v>1529</v>
      </c>
      <c r="M528" s="2569" t="s">
        <v>1529</v>
      </c>
      <c r="N528" s="2569" t="s">
        <v>1529</v>
      </c>
      <c r="O528" s="3730">
        <v>0.24640000000000004</v>
      </c>
      <c r="P528" s="3730">
        <v>0.135744</v>
      </c>
      <c r="Q528" s="2569" t="s">
        <v>1529</v>
      </c>
      <c r="R528" s="3052" t="s">
        <v>1529</v>
      </c>
      <c r="S528" s="3052" t="s">
        <v>1529</v>
      </c>
      <c r="T528" s="3052" t="s">
        <v>1529</v>
      </c>
      <c r="U528" s="2960">
        <v>6.720000000000001E-2</v>
      </c>
      <c r="V528" s="3052" t="s">
        <v>1529</v>
      </c>
      <c r="W528" s="3052" t="s">
        <v>1529</v>
      </c>
      <c r="X528" s="3052" t="s">
        <v>1529</v>
      </c>
      <c r="Y528" s="2960">
        <v>6.720000000000001E-2</v>
      </c>
      <c r="Z528" s="3052" t="s">
        <v>1529</v>
      </c>
      <c r="AA528" s="3052" t="s">
        <v>1529</v>
      </c>
      <c r="AB528" s="2960">
        <v>0.112</v>
      </c>
      <c r="AC528" s="2541" t="s">
        <v>1529</v>
      </c>
      <c r="AD528" s="2541" t="s">
        <v>1529</v>
      </c>
      <c r="AE528" s="3721" t="s">
        <v>1529</v>
      </c>
      <c r="AF528" s="2502"/>
    </row>
    <row r="529" spans="2:32" s="2801" customFormat="1" x14ac:dyDescent="0.2">
      <c r="B529" s="4153" t="s">
        <v>7300</v>
      </c>
      <c r="C529" s="4154"/>
      <c r="D529" s="4000" t="s">
        <v>1529</v>
      </c>
      <c r="E529" s="4000">
        <v>4.4800000000000006E-2</v>
      </c>
      <c r="F529" s="4000" t="s">
        <v>7289</v>
      </c>
      <c r="G529" s="2569" t="s">
        <v>7290</v>
      </c>
      <c r="H529" s="2569" t="s">
        <v>1529</v>
      </c>
      <c r="I529" s="2960">
        <v>7.8400000000000011E-2</v>
      </c>
      <c r="J529" s="2960">
        <v>7.8400000000000011E-2</v>
      </c>
      <c r="K529" s="2569" t="s">
        <v>1529</v>
      </c>
      <c r="L529" s="2569" t="s">
        <v>1529</v>
      </c>
      <c r="M529" s="2569" t="s">
        <v>1529</v>
      </c>
      <c r="N529" s="2569" t="s">
        <v>1529</v>
      </c>
      <c r="O529" s="3730">
        <v>0.24640000000000004</v>
      </c>
      <c r="P529" s="3730">
        <v>0.15254400000000001</v>
      </c>
      <c r="Q529" s="2569" t="s">
        <v>1529</v>
      </c>
      <c r="R529" s="3052" t="s">
        <v>1529</v>
      </c>
      <c r="S529" s="3052" t="s">
        <v>1529</v>
      </c>
      <c r="T529" s="3052" t="s">
        <v>1529</v>
      </c>
      <c r="U529" s="2960">
        <v>6.720000000000001E-2</v>
      </c>
      <c r="V529" s="3052" t="s">
        <v>1529</v>
      </c>
      <c r="W529" s="3052" t="s">
        <v>1529</v>
      </c>
      <c r="X529" s="3052" t="s">
        <v>1529</v>
      </c>
      <c r="Y529" s="2960">
        <v>6.720000000000001E-2</v>
      </c>
      <c r="Z529" s="3052" t="s">
        <v>1529</v>
      </c>
      <c r="AA529" s="3052" t="s">
        <v>1529</v>
      </c>
      <c r="AB529" s="2960">
        <v>0.112</v>
      </c>
      <c r="AC529" s="2541" t="s">
        <v>1529</v>
      </c>
      <c r="AD529" s="2541" t="s">
        <v>1529</v>
      </c>
      <c r="AE529" s="3721" t="s">
        <v>1529</v>
      </c>
      <c r="AF529" s="2502"/>
    </row>
    <row r="530" spans="2:32" s="2801" customFormat="1" x14ac:dyDescent="0.2">
      <c r="B530" s="4153" t="s">
        <v>7301</v>
      </c>
      <c r="C530" s="4154"/>
      <c r="D530" s="4000" t="s">
        <v>1529</v>
      </c>
      <c r="E530" s="4000">
        <v>4.4800000000000006E-2</v>
      </c>
      <c r="F530" s="4000" t="s">
        <v>7292</v>
      </c>
      <c r="G530" s="2569" t="s">
        <v>7293</v>
      </c>
      <c r="H530" s="2569" t="s">
        <v>1529</v>
      </c>
      <c r="I530" s="2960">
        <v>7.8400000000000011E-2</v>
      </c>
      <c r="J530" s="2960">
        <v>7.8400000000000011E-2</v>
      </c>
      <c r="K530" s="2569" t="s">
        <v>1529</v>
      </c>
      <c r="L530" s="2569" t="s">
        <v>1529</v>
      </c>
      <c r="M530" s="2569" t="s">
        <v>1529</v>
      </c>
      <c r="N530" s="2569" t="s">
        <v>1529</v>
      </c>
      <c r="O530" s="3730">
        <v>0.24640000000000004</v>
      </c>
      <c r="P530" s="3730">
        <v>0.15254400000000001</v>
      </c>
      <c r="Q530" s="2569" t="s">
        <v>1529</v>
      </c>
      <c r="R530" s="3052" t="s">
        <v>1529</v>
      </c>
      <c r="S530" s="3052" t="s">
        <v>1529</v>
      </c>
      <c r="T530" s="3052" t="s">
        <v>1529</v>
      </c>
      <c r="U530" s="2960">
        <v>6.720000000000001E-2</v>
      </c>
      <c r="V530" s="3052" t="s">
        <v>1529</v>
      </c>
      <c r="W530" s="3052" t="s">
        <v>1529</v>
      </c>
      <c r="X530" s="3052" t="s">
        <v>1529</v>
      </c>
      <c r="Y530" s="2960">
        <v>6.720000000000001E-2</v>
      </c>
      <c r="Z530" s="3052" t="s">
        <v>1529</v>
      </c>
      <c r="AA530" s="3052" t="s">
        <v>1529</v>
      </c>
      <c r="AB530" s="2960">
        <v>0.112</v>
      </c>
      <c r="AC530" s="2541" t="s">
        <v>1529</v>
      </c>
      <c r="AD530" s="2541" t="s">
        <v>1529</v>
      </c>
      <c r="AE530" s="3721" t="s">
        <v>1529</v>
      </c>
      <c r="AF530" s="2502"/>
    </row>
    <row r="531" spans="2:32" s="2801" customFormat="1" x14ac:dyDescent="0.2">
      <c r="B531" s="4153" t="s">
        <v>7302</v>
      </c>
      <c r="C531" s="4154"/>
      <c r="D531" s="4000" t="s">
        <v>1529</v>
      </c>
      <c r="E531" s="4000">
        <v>4.4800000000000006E-2</v>
      </c>
      <c r="F531" s="4000" t="s">
        <v>7295</v>
      </c>
      <c r="G531" s="2569" t="s">
        <v>7296</v>
      </c>
      <c r="H531" s="2569" t="s">
        <v>1529</v>
      </c>
      <c r="I531" s="2960">
        <v>7.8400000000000011E-2</v>
      </c>
      <c r="J531" s="2960">
        <v>7.8400000000000011E-2</v>
      </c>
      <c r="K531" s="2569" t="s">
        <v>1529</v>
      </c>
      <c r="L531" s="2569" t="s">
        <v>1529</v>
      </c>
      <c r="M531" s="2569" t="s">
        <v>1529</v>
      </c>
      <c r="N531" s="2569" t="s">
        <v>1529</v>
      </c>
      <c r="O531" s="3730">
        <v>0.24640000000000004</v>
      </c>
      <c r="P531" s="3730">
        <v>0.135744</v>
      </c>
      <c r="Q531" s="2569" t="s">
        <v>1529</v>
      </c>
      <c r="R531" s="3052" t="s">
        <v>1529</v>
      </c>
      <c r="S531" s="3052" t="s">
        <v>1529</v>
      </c>
      <c r="T531" s="3052" t="s">
        <v>1529</v>
      </c>
      <c r="U531" s="2960">
        <v>6.720000000000001E-2</v>
      </c>
      <c r="V531" s="3052" t="s">
        <v>1529</v>
      </c>
      <c r="W531" s="3052" t="s">
        <v>1529</v>
      </c>
      <c r="X531" s="3052" t="s">
        <v>1529</v>
      </c>
      <c r="Y531" s="2960">
        <v>6.720000000000001E-2</v>
      </c>
      <c r="Z531" s="3052" t="s">
        <v>1529</v>
      </c>
      <c r="AA531" s="3052" t="s">
        <v>1529</v>
      </c>
      <c r="AB531" s="2960">
        <v>0.112</v>
      </c>
      <c r="AC531" s="2541" t="s">
        <v>1529</v>
      </c>
      <c r="AD531" s="2541" t="s">
        <v>1529</v>
      </c>
      <c r="AE531" s="3721" t="s">
        <v>1529</v>
      </c>
      <c r="AF531" s="2502"/>
    </row>
    <row r="532" spans="2:32" s="2801" customFormat="1" ht="13.5" thickBot="1" x14ac:dyDescent="0.25">
      <c r="B532" s="4155" t="s">
        <v>7303</v>
      </c>
      <c r="C532" s="4156"/>
      <c r="D532" s="4024" t="s">
        <v>1529</v>
      </c>
      <c r="E532" s="4024">
        <v>4.4800000000000006E-2</v>
      </c>
      <c r="F532" s="4024" t="s">
        <v>7298</v>
      </c>
      <c r="G532" s="2572" t="s">
        <v>7299</v>
      </c>
      <c r="H532" s="2572" t="s">
        <v>1529</v>
      </c>
      <c r="I532" s="3062">
        <v>7.8400000000000011E-2</v>
      </c>
      <c r="J532" s="3062">
        <v>7.8400000000000011E-2</v>
      </c>
      <c r="K532" s="2572" t="s">
        <v>1529</v>
      </c>
      <c r="L532" s="2572" t="s">
        <v>1529</v>
      </c>
      <c r="M532" s="2572" t="s">
        <v>1529</v>
      </c>
      <c r="N532" s="2572" t="s">
        <v>1529</v>
      </c>
      <c r="O532" s="3731">
        <v>0.24640000000000004</v>
      </c>
      <c r="P532" s="3731">
        <v>0.135744</v>
      </c>
      <c r="Q532" s="2572" t="s">
        <v>1529</v>
      </c>
      <c r="R532" s="3061" t="s">
        <v>1529</v>
      </c>
      <c r="S532" s="3061" t="s">
        <v>1529</v>
      </c>
      <c r="T532" s="3061" t="s">
        <v>1529</v>
      </c>
      <c r="U532" s="3062">
        <v>6.720000000000001E-2</v>
      </c>
      <c r="V532" s="3061" t="s">
        <v>1529</v>
      </c>
      <c r="W532" s="3061" t="s">
        <v>1529</v>
      </c>
      <c r="X532" s="3061" t="s">
        <v>1529</v>
      </c>
      <c r="Y532" s="3062">
        <v>6.720000000000001E-2</v>
      </c>
      <c r="Z532" s="3061" t="s">
        <v>1529</v>
      </c>
      <c r="AA532" s="3061" t="s">
        <v>1529</v>
      </c>
      <c r="AB532" s="3062">
        <v>0.112</v>
      </c>
      <c r="AC532" s="2601" t="s">
        <v>1529</v>
      </c>
      <c r="AD532" s="2601" t="s">
        <v>1529</v>
      </c>
      <c r="AE532" s="3716" t="s">
        <v>1529</v>
      </c>
      <c r="AF532" s="2502"/>
    </row>
    <row r="533" spans="2:32" s="2801" customFormat="1" x14ac:dyDescent="0.2">
      <c r="B533" s="2564"/>
      <c r="C533" s="2496"/>
      <c r="D533" s="2496"/>
      <c r="E533" s="2496"/>
      <c r="F533" s="2496"/>
      <c r="G533" s="2497"/>
      <c r="H533" s="2497"/>
      <c r="I533" s="2497"/>
      <c r="J533" s="2497"/>
      <c r="K533" s="2496"/>
      <c r="L533" s="2497"/>
      <c r="M533" s="2497"/>
      <c r="N533" s="2497"/>
      <c r="O533" s="2497"/>
      <c r="P533" s="2497"/>
      <c r="Q533" s="2561"/>
      <c r="R533" s="2561"/>
      <c r="S533" s="2561"/>
      <c r="T533" s="2561"/>
      <c r="U533" s="2561"/>
      <c r="V533" s="2561"/>
      <c r="W533" s="2561"/>
      <c r="X533" s="2561"/>
      <c r="Y533" s="2561"/>
      <c r="Z533" s="2561"/>
      <c r="AA533" s="2561"/>
      <c r="AB533" s="2561"/>
      <c r="AC533" s="2561"/>
      <c r="AD533" s="2561"/>
      <c r="AE533" s="2561"/>
      <c r="AF533" s="2502"/>
    </row>
    <row r="534" spans="2:32" s="2801" customFormat="1" x14ac:dyDescent="0.2">
      <c r="B534" s="4166" t="s">
        <v>4985</v>
      </c>
      <c r="C534" s="4167"/>
      <c r="D534" s="4168" t="s">
        <v>7213</v>
      </c>
      <c r="E534" s="4168"/>
      <c r="F534" s="4168"/>
      <c r="G534" s="4168"/>
      <c r="H534" s="4168"/>
      <c r="I534" s="2562"/>
      <c r="J534" s="2562"/>
      <c r="K534" s="2562"/>
      <c r="L534" s="2562"/>
      <c r="M534" s="2562"/>
      <c r="N534" s="2562"/>
      <c r="O534" s="2562"/>
      <c r="P534" s="2562"/>
      <c r="Q534" s="2561"/>
      <c r="R534" s="2561"/>
      <c r="S534" s="2561"/>
      <c r="T534" s="2561"/>
      <c r="U534" s="2561"/>
      <c r="V534" s="2561"/>
      <c r="W534" s="2561"/>
      <c r="X534" s="2561"/>
      <c r="Y534" s="2561"/>
      <c r="Z534" s="2561"/>
      <c r="AA534" s="2561"/>
      <c r="AB534" s="2561"/>
      <c r="AC534" s="2561"/>
      <c r="AD534" s="2561"/>
      <c r="AE534" s="2561"/>
      <c r="AF534" s="2502"/>
    </row>
    <row r="535" spans="2:32" s="2801" customFormat="1" x14ac:dyDescent="0.2">
      <c r="B535" s="4166" t="s">
        <v>4986</v>
      </c>
      <c r="C535" s="4167"/>
      <c r="D535" s="4168" t="s">
        <v>7213</v>
      </c>
      <c r="E535" s="4168"/>
      <c r="F535" s="4168"/>
      <c r="G535" s="4168"/>
      <c r="H535" s="4168"/>
      <c r="I535" s="2562"/>
      <c r="J535" s="2562"/>
      <c r="K535" s="2562"/>
      <c r="L535" s="2562"/>
      <c r="M535" s="2562"/>
      <c r="N535" s="2562"/>
      <c r="O535" s="2562"/>
      <c r="P535" s="2562"/>
      <c r="Q535" s="2561"/>
      <c r="R535" s="2561"/>
      <c r="S535" s="2561"/>
      <c r="T535" s="2561"/>
      <c r="U535" s="2561"/>
      <c r="V535" s="2561"/>
      <c r="W535" s="2561"/>
      <c r="X535" s="2561"/>
      <c r="Y535" s="2561"/>
      <c r="Z535" s="2561"/>
      <c r="AA535" s="2561"/>
      <c r="AB535" s="2561"/>
      <c r="AC535" s="2561"/>
      <c r="AD535" s="2561"/>
      <c r="AE535" s="2561"/>
      <c r="AF535" s="2502"/>
    </row>
    <row r="536" spans="2:32" s="2801" customFormat="1" ht="13.5" thickBot="1" x14ac:dyDescent="0.25">
      <c r="B536" s="3739"/>
      <c r="C536" s="3740"/>
      <c r="D536" s="3740"/>
      <c r="E536" s="3740"/>
      <c r="F536" s="3740"/>
      <c r="G536" s="2565"/>
      <c r="H536" s="2565"/>
      <c r="I536" s="2565"/>
      <c r="J536" s="2565"/>
      <c r="K536" s="2565"/>
      <c r="L536" s="2565"/>
      <c r="M536" s="2565"/>
      <c r="N536" s="2565"/>
      <c r="O536" s="2565"/>
      <c r="P536" s="2565"/>
      <c r="Q536" s="2565"/>
      <c r="R536" s="2565"/>
      <c r="S536" s="2565"/>
      <c r="T536" s="2565"/>
      <c r="U536" s="2565"/>
      <c r="V536" s="2565"/>
      <c r="W536" s="2565"/>
      <c r="X536" s="2565"/>
      <c r="Y536" s="2565"/>
      <c r="Z536" s="2565"/>
      <c r="AA536" s="2565"/>
      <c r="AB536" s="2565"/>
      <c r="AC536" s="2565"/>
      <c r="AD536" s="2565"/>
      <c r="AE536" s="2565"/>
      <c r="AF536" s="2507"/>
    </row>
    <row r="537" spans="2:32" s="2801" customFormat="1" ht="13.5" thickBot="1" x14ac:dyDescent="0.25"/>
    <row r="538" spans="2:32" s="2801" customFormat="1" ht="20.25" x14ac:dyDescent="0.2">
      <c r="B538" s="4169" t="s">
        <v>5058</v>
      </c>
      <c r="C538" s="4170"/>
      <c r="D538" s="4170"/>
      <c r="E538" s="4170"/>
      <c r="F538" s="4170"/>
      <c r="G538" s="4170"/>
      <c r="H538" s="4170"/>
      <c r="I538" s="4170"/>
      <c r="J538" s="4170"/>
      <c r="K538" s="4170"/>
      <c r="L538" s="4170"/>
      <c r="M538" s="4170"/>
      <c r="N538" s="4170"/>
      <c r="O538" s="4170"/>
      <c r="P538" s="4170"/>
      <c r="Q538" s="4170"/>
      <c r="R538" s="4170"/>
      <c r="S538" s="4170"/>
      <c r="T538" s="4170"/>
      <c r="U538" s="4170"/>
      <c r="V538" s="4170"/>
      <c r="W538" s="4170"/>
      <c r="X538" s="4170"/>
      <c r="Y538" s="4170"/>
      <c r="Z538" s="4170"/>
      <c r="AA538" s="4170"/>
      <c r="AB538" s="4170"/>
      <c r="AC538" s="4170"/>
      <c r="AD538" s="4170"/>
      <c r="AE538" s="4170"/>
      <c r="AF538" s="4171"/>
    </row>
    <row r="539" spans="2:32" s="2801" customFormat="1" x14ac:dyDescent="0.2">
      <c r="B539" s="3737"/>
      <c r="C539" s="3738"/>
      <c r="D539" s="3738"/>
      <c r="E539" s="3738"/>
      <c r="F539" s="3738"/>
      <c r="G539" s="2501"/>
      <c r="H539" s="2501"/>
      <c r="I539" s="2501"/>
      <c r="J539" s="2501"/>
      <c r="K539" s="2501"/>
      <c r="L539" s="2501"/>
      <c r="M539" s="2501"/>
      <c r="N539" s="2501"/>
      <c r="O539" s="2501"/>
      <c r="P539" s="2501"/>
      <c r="Q539" s="2501"/>
      <c r="R539" s="2501"/>
      <c r="S539" s="2501"/>
      <c r="T539" s="2501"/>
      <c r="U539" s="2501"/>
      <c r="V539" s="2501"/>
      <c r="W539" s="2501"/>
      <c r="X539" s="2501"/>
      <c r="Y539" s="2501"/>
      <c r="Z539" s="2501"/>
      <c r="AA539" s="2501"/>
      <c r="AB539" s="2501"/>
      <c r="AC539" s="2501"/>
      <c r="AD539" s="2501"/>
      <c r="AE539" s="2501"/>
      <c r="AF539" s="2502"/>
    </row>
    <row r="540" spans="2:32" s="2801" customFormat="1" ht="12.75" customHeight="1" x14ac:dyDescent="0.2">
      <c r="B540" s="2563" t="s">
        <v>5078</v>
      </c>
      <c r="C540" s="3738"/>
      <c r="D540" s="4172" t="s">
        <v>7284</v>
      </c>
      <c r="E540" s="4172"/>
      <c r="F540" s="4172"/>
      <c r="G540" s="2501"/>
      <c r="H540" s="2501"/>
      <c r="I540" s="2501"/>
      <c r="J540" s="2501"/>
      <c r="K540" s="2501"/>
      <c r="L540" s="2501"/>
      <c r="M540" s="2501"/>
      <c r="N540" s="2501"/>
      <c r="O540" s="2501"/>
      <c r="P540" s="2501"/>
      <c r="Q540" s="2501"/>
      <c r="R540" s="2501"/>
      <c r="S540" s="2501"/>
      <c r="T540" s="2501"/>
      <c r="U540" s="2501"/>
      <c r="V540" s="2501"/>
      <c r="W540" s="2501"/>
      <c r="X540" s="2501"/>
      <c r="Y540" s="2501"/>
      <c r="Z540" s="2501"/>
      <c r="AA540" s="2501"/>
      <c r="AB540" s="2501"/>
      <c r="AC540" s="2501"/>
      <c r="AD540" s="2501"/>
      <c r="AE540" s="2501"/>
      <c r="AF540" s="2502"/>
    </row>
    <row r="541" spans="2:32" s="2801" customFormat="1" ht="12.75" customHeight="1" x14ac:dyDescent="0.2">
      <c r="B541" s="4173" t="s">
        <v>5061</v>
      </c>
      <c r="C541" s="4174"/>
      <c r="D541" s="4204">
        <v>41883</v>
      </c>
      <c r="E541" s="4204"/>
      <c r="F541" s="4204"/>
      <c r="G541" s="2501"/>
      <c r="H541" s="2501"/>
      <c r="I541" s="2501"/>
      <c r="J541" s="2501"/>
      <c r="K541" s="2501"/>
      <c r="L541" s="2501"/>
      <c r="M541" s="2501"/>
      <c r="N541" s="2501"/>
      <c r="O541" s="2501"/>
      <c r="P541" s="2501"/>
      <c r="Q541" s="2501"/>
      <c r="R541" s="2501"/>
      <c r="S541" s="2501"/>
      <c r="T541" s="2501"/>
      <c r="U541" s="2501"/>
      <c r="V541" s="2501"/>
      <c r="W541" s="2501"/>
      <c r="X541" s="2501"/>
      <c r="Y541" s="2501"/>
      <c r="Z541" s="2501"/>
      <c r="AA541" s="2501"/>
      <c r="AB541" s="2501"/>
      <c r="AC541" s="2501"/>
      <c r="AD541" s="2501"/>
      <c r="AE541" s="2501"/>
      <c r="AF541" s="2502"/>
    </row>
    <row r="542" spans="2:32" s="2801" customFormat="1" x14ac:dyDescent="0.2">
      <c r="B542" s="4176" t="s">
        <v>5059</v>
      </c>
      <c r="C542" s="4177"/>
      <c r="D542" s="4205">
        <v>41912</v>
      </c>
      <c r="E542" s="4205"/>
      <c r="F542" s="4205"/>
      <c r="G542" s="2501"/>
      <c r="H542" s="2501"/>
      <c r="I542" s="2501"/>
      <c r="J542" s="2501"/>
      <c r="K542" s="2501"/>
      <c r="L542" s="2501"/>
      <c r="M542" s="2501"/>
      <c r="N542" s="2501"/>
      <c r="O542" s="2501"/>
      <c r="P542" s="2501"/>
      <c r="Q542" s="2501"/>
      <c r="R542" s="2501"/>
      <c r="S542" s="2501"/>
      <c r="T542" s="2501"/>
      <c r="U542" s="2501"/>
      <c r="V542" s="2501"/>
      <c r="W542" s="2501"/>
      <c r="X542" s="2501"/>
      <c r="Y542" s="2501"/>
      <c r="Z542" s="2501"/>
      <c r="AA542" s="2501"/>
      <c r="AB542" s="2501"/>
      <c r="AC542" s="2501"/>
      <c r="AD542" s="2501"/>
      <c r="AE542" s="2501"/>
      <c r="AF542" s="2502"/>
    </row>
    <row r="543" spans="2:32" s="2801" customFormat="1" ht="13.5" customHeight="1" thickBot="1" x14ac:dyDescent="0.25">
      <c r="B543" s="3737"/>
      <c r="C543" s="3738"/>
      <c r="D543" s="3738"/>
      <c r="E543" s="3738"/>
      <c r="F543" s="3738"/>
      <c r="G543" s="2501"/>
      <c r="H543" s="2501"/>
      <c r="I543" s="2501"/>
      <c r="J543" s="2501"/>
      <c r="K543" s="2501"/>
      <c r="L543" s="2501"/>
      <c r="M543" s="2501"/>
      <c r="N543" s="2501"/>
      <c r="O543" s="2501"/>
      <c r="P543" s="2501"/>
      <c r="Q543" s="2501"/>
      <c r="R543" s="2501"/>
      <c r="S543" s="2501"/>
      <c r="T543" s="2501"/>
      <c r="U543" s="2501"/>
      <c r="V543" s="2501"/>
      <c r="W543" s="2501"/>
      <c r="X543" s="2501"/>
      <c r="Y543" s="2501"/>
      <c r="Z543" s="2501"/>
      <c r="AA543" s="2501"/>
      <c r="AB543" s="2501"/>
      <c r="AC543" s="2501"/>
      <c r="AD543" s="2501"/>
      <c r="AE543" s="2501"/>
      <c r="AF543" s="2502"/>
    </row>
    <row r="544" spans="2:32" s="2801" customFormat="1" ht="32.25" customHeight="1" thickBot="1" x14ac:dyDescent="0.25">
      <c r="B544" s="4179" t="s">
        <v>5060</v>
      </c>
      <c r="C544" s="4180"/>
      <c r="D544" s="4181" t="s">
        <v>7285</v>
      </c>
      <c r="E544" s="4182"/>
      <c r="F544" s="4182"/>
      <c r="G544" s="4182"/>
      <c r="H544" s="4182"/>
      <c r="I544" s="4182"/>
      <c r="J544" s="4182"/>
      <c r="K544" s="4182"/>
      <c r="L544" s="4182"/>
      <c r="M544" s="4182"/>
      <c r="N544" s="4182"/>
      <c r="O544" s="4182"/>
      <c r="P544" s="4182"/>
      <c r="Q544" s="4183"/>
      <c r="R544" s="2501"/>
      <c r="S544" s="2501"/>
      <c r="T544" s="2501"/>
      <c r="U544" s="2501"/>
      <c r="V544" s="2501"/>
      <c r="W544" s="2501"/>
      <c r="X544" s="2501"/>
      <c r="Y544" s="2501"/>
      <c r="Z544" s="2501"/>
      <c r="AA544" s="2501"/>
      <c r="AB544" s="2501"/>
      <c r="AC544" s="2501"/>
      <c r="AD544" s="2501"/>
      <c r="AE544" s="2501"/>
      <c r="AF544" s="2502"/>
    </row>
    <row r="545" spans="2:32" s="2801" customFormat="1" ht="13.5" customHeight="1" thickBot="1" x14ac:dyDescent="0.25">
      <c r="B545" s="3737"/>
      <c r="C545" s="3738"/>
      <c r="D545" s="3738"/>
      <c r="E545" s="3738"/>
      <c r="F545" s="3738"/>
      <c r="G545" s="2501"/>
      <c r="H545" s="2501"/>
      <c r="I545" s="2501"/>
      <c r="J545" s="2501"/>
      <c r="K545" s="2501"/>
      <c r="L545" s="2501"/>
      <c r="M545" s="2501"/>
      <c r="N545" s="2501"/>
      <c r="O545" s="2501"/>
      <c r="P545" s="2501"/>
      <c r="Q545" s="2501"/>
      <c r="R545" s="2565"/>
      <c r="S545" s="2501"/>
      <c r="T545" s="2501"/>
      <c r="U545" s="2501"/>
      <c r="V545" s="2501"/>
      <c r="W545" s="2501"/>
      <c r="X545" s="2501"/>
      <c r="Y545" s="2501"/>
      <c r="Z545" s="2501"/>
      <c r="AA545" s="2501"/>
      <c r="AB545" s="2501"/>
      <c r="AC545" s="2501"/>
      <c r="AD545" s="2501"/>
      <c r="AE545" s="2501"/>
      <c r="AF545" s="2502"/>
    </row>
    <row r="546" spans="2:32" s="2801" customFormat="1" ht="13.5" customHeight="1" thickBot="1" x14ac:dyDescent="0.25">
      <c r="B546" s="4184" t="s">
        <v>5062</v>
      </c>
      <c r="C546" s="4185"/>
      <c r="D546" s="4188" t="s">
        <v>5063</v>
      </c>
      <c r="E546" s="4190" t="s">
        <v>224</v>
      </c>
      <c r="F546" s="4191"/>
      <c r="G546" s="4191"/>
      <c r="H546" s="4191"/>
      <c r="I546" s="4191"/>
      <c r="J546" s="4191"/>
      <c r="K546" s="4191"/>
      <c r="L546" s="4191"/>
      <c r="M546" s="4191"/>
      <c r="N546" s="4191"/>
      <c r="O546" s="4191"/>
      <c r="P546" s="4192"/>
      <c r="Q546" s="4193" t="s">
        <v>340</v>
      </c>
      <c r="R546" s="4194"/>
      <c r="S546" s="4195"/>
      <c r="T546" s="4195"/>
      <c r="U546" s="4195"/>
      <c r="V546" s="4195"/>
      <c r="W546" s="4195"/>
      <c r="X546" s="4195"/>
      <c r="Y546" s="4196"/>
      <c r="Z546" s="4193" t="s">
        <v>225</v>
      </c>
      <c r="AA546" s="4195"/>
      <c r="AB546" s="4196"/>
      <c r="AC546" s="4197" t="s">
        <v>4982</v>
      </c>
      <c r="AD546" s="4198"/>
      <c r="AE546" s="4199"/>
      <c r="AF546" s="2502"/>
    </row>
    <row r="547" spans="2:32" s="2801" customFormat="1" ht="13.5" thickBot="1" x14ac:dyDescent="0.25">
      <c r="B547" s="4186"/>
      <c r="C547" s="4187"/>
      <c r="D547" s="4188"/>
      <c r="E547" s="4188" t="s">
        <v>5000</v>
      </c>
      <c r="F547" s="4188" t="s">
        <v>5001</v>
      </c>
      <c r="G547" s="4200" t="s">
        <v>5003</v>
      </c>
      <c r="H547" s="4200" t="s">
        <v>5064</v>
      </c>
      <c r="I547" s="4202" t="s">
        <v>5065</v>
      </c>
      <c r="J547" s="4202" t="s">
        <v>5066</v>
      </c>
      <c r="K547" s="4202" t="s">
        <v>5006</v>
      </c>
      <c r="L547" s="4202"/>
      <c r="M547" s="4202" t="s">
        <v>5067</v>
      </c>
      <c r="N547" s="4202" t="s">
        <v>5068</v>
      </c>
      <c r="O547" s="4202" t="s">
        <v>5069</v>
      </c>
      <c r="P547" s="4202" t="s">
        <v>5070</v>
      </c>
      <c r="Q547" s="4189" t="s">
        <v>5012</v>
      </c>
      <c r="R547" s="4189" t="s">
        <v>5013</v>
      </c>
      <c r="S547" s="4189" t="s">
        <v>5014</v>
      </c>
      <c r="T547" s="4189" t="s">
        <v>5071</v>
      </c>
      <c r="U547" s="4189" t="s">
        <v>5072</v>
      </c>
      <c r="V547" s="4189" t="s">
        <v>5017</v>
      </c>
      <c r="W547" s="4189" t="s">
        <v>5019</v>
      </c>
      <c r="X547" s="4200" t="s">
        <v>5073</v>
      </c>
      <c r="Y547" s="4200" t="s">
        <v>5074</v>
      </c>
      <c r="Z547" s="4189" t="s">
        <v>5075</v>
      </c>
      <c r="AA547" s="4189" t="s">
        <v>5076</v>
      </c>
      <c r="AB547" s="4189" t="s">
        <v>5077</v>
      </c>
      <c r="AC547" s="4189" t="s">
        <v>1150</v>
      </c>
      <c r="AD547" s="4189" t="s">
        <v>4983</v>
      </c>
      <c r="AE547" s="4189" t="s">
        <v>4984</v>
      </c>
      <c r="AF547" s="2502"/>
    </row>
    <row r="548" spans="2:32" s="2801" customFormat="1" ht="13.5" thickBot="1" x14ac:dyDescent="0.25">
      <c r="B548" s="4186"/>
      <c r="C548" s="4187"/>
      <c r="D548" s="4189"/>
      <c r="E548" s="4189"/>
      <c r="F548" s="4189"/>
      <c r="G548" s="4201"/>
      <c r="H548" s="4201"/>
      <c r="I548" s="4200"/>
      <c r="J548" s="4200"/>
      <c r="K548" s="3735" t="s">
        <v>5026</v>
      </c>
      <c r="L548" s="3736" t="s">
        <v>2793</v>
      </c>
      <c r="M548" s="4200"/>
      <c r="N548" s="4200"/>
      <c r="O548" s="4200"/>
      <c r="P548" s="4200"/>
      <c r="Q548" s="4203"/>
      <c r="R548" s="4203"/>
      <c r="S548" s="4203"/>
      <c r="T548" s="4203"/>
      <c r="U548" s="4203"/>
      <c r="V548" s="4203"/>
      <c r="W548" s="4203"/>
      <c r="X548" s="4201"/>
      <c r="Y548" s="4201"/>
      <c r="Z548" s="4203"/>
      <c r="AA548" s="4203"/>
      <c r="AB548" s="4203"/>
      <c r="AC548" s="4203"/>
      <c r="AD548" s="4203"/>
      <c r="AE548" s="4203"/>
      <c r="AF548" s="2502"/>
    </row>
    <row r="549" spans="2:32" s="2801" customFormat="1" x14ac:dyDescent="0.2">
      <c r="B549" s="4222" t="s">
        <v>6262</v>
      </c>
      <c r="C549" s="4223"/>
      <c r="D549" s="4010" t="s">
        <v>1529</v>
      </c>
      <c r="E549" s="4010" t="s">
        <v>1529</v>
      </c>
      <c r="F549" s="3057" t="s">
        <v>1529</v>
      </c>
      <c r="G549" s="2579">
        <v>63</v>
      </c>
      <c r="H549" s="2579" t="s">
        <v>1529</v>
      </c>
      <c r="I549" s="4067">
        <v>0.16800000000000001</v>
      </c>
      <c r="J549" s="4067">
        <v>0.16800000000000001</v>
      </c>
      <c r="K549" s="3057" t="s">
        <v>1529</v>
      </c>
      <c r="L549" s="2579" t="s">
        <v>1529</v>
      </c>
      <c r="M549" s="2579" t="s">
        <v>1529</v>
      </c>
      <c r="N549" s="2579" t="s">
        <v>1529</v>
      </c>
      <c r="O549" s="4067">
        <v>0.16800000000000001</v>
      </c>
      <c r="P549" s="4067">
        <v>0.16800000000000001</v>
      </c>
      <c r="Q549" s="2579" t="s">
        <v>1529</v>
      </c>
      <c r="R549" s="3057" t="s">
        <v>1529</v>
      </c>
      <c r="S549" s="2967" t="s">
        <v>1135</v>
      </c>
      <c r="T549" s="4011">
        <v>2.8000000000000004E-2</v>
      </c>
      <c r="U549" s="4011">
        <v>6.720000000000001E-2</v>
      </c>
      <c r="V549" s="3057" t="s">
        <v>1529</v>
      </c>
      <c r="W549" s="3057" t="s">
        <v>1529</v>
      </c>
      <c r="X549" s="3057" t="s">
        <v>1529</v>
      </c>
      <c r="Y549" s="4011">
        <v>6.720000000000001E-2</v>
      </c>
      <c r="Z549" s="2967" t="s">
        <v>49</v>
      </c>
      <c r="AA549" s="4011">
        <v>3.6999999999999998E-2</v>
      </c>
      <c r="AB549" s="4011">
        <v>0.112</v>
      </c>
      <c r="AC549" s="2580" t="s">
        <v>1529</v>
      </c>
      <c r="AD549" s="2580" t="s">
        <v>1529</v>
      </c>
      <c r="AE549" s="3715" t="s">
        <v>1529</v>
      </c>
      <c r="AF549" s="2502"/>
    </row>
    <row r="550" spans="2:32" s="2801" customFormat="1" x14ac:dyDescent="0.2">
      <c r="B550" s="4149" t="s">
        <v>6264</v>
      </c>
      <c r="C550" s="4150"/>
      <c r="D550" s="4000" t="s">
        <v>1529</v>
      </c>
      <c r="E550" s="4000" t="s">
        <v>1529</v>
      </c>
      <c r="F550" s="3052" t="s">
        <v>1529</v>
      </c>
      <c r="G550" s="2569">
        <v>93</v>
      </c>
      <c r="H550" s="2569" t="s">
        <v>1529</v>
      </c>
      <c r="I550" s="4074">
        <v>0.16800000000000001</v>
      </c>
      <c r="J550" s="4074">
        <v>0.16800000000000001</v>
      </c>
      <c r="K550" s="3052" t="s">
        <v>1529</v>
      </c>
      <c r="L550" s="2569" t="s">
        <v>1529</v>
      </c>
      <c r="M550" s="2569" t="s">
        <v>1529</v>
      </c>
      <c r="N550" s="2569" t="s">
        <v>1529</v>
      </c>
      <c r="O550" s="4074">
        <v>0.16800000000000001</v>
      </c>
      <c r="P550" s="4074">
        <v>0.16800000000000001</v>
      </c>
      <c r="Q550" s="2569" t="s">
        <v>1529</v>
      </c>
      <c r="R550" s="3052" t="s">
        <v>1529</v>
      </c>
      <c r="S550" s="2961" t="s">
        <v>5519</v>
      </c>
      <c r="T550" s="2960">
        <v>2.8000000000000004E-2</v>
      </c>
      <c r="U550" s="2960">
        <v>6.720000000000001E-2</v>
      </c>
      <c r="V550" s="3052" t="s">
        <v>1529</v>
      </c>
      <c r="W550" s="3052" t="s">
        <v>1529</v>
      </c>
      <c r="X550" s="3052" t="s">
        <v>1529</v>
      </c>
      <c r="Y550" s="2960">
        <v>6.720000000000001E-2</v>
      </c>
      <c r="Z550" s="2961" t="s">
        <v>49</v>
      </c>
      <c r="AA550" s="2960">
        <v>3.6999999999999998E-2</v>
      </c>
      <c r="AB550" s="2960">
        <v>0.112</v>
      </c>
      <c r="AC550" s="2541" t="s">
        <v>1529</v>
      </c>
      <c r="AD550" s="2541" t="s">
        <v>1529</v>
      </c>
      <c r="AE550" s="3721" t="s">
        <v>1529</v>
      </c>
      <c r="AF550" s="2502"/>
    </row>
    <row r="551" spans="2:32" s="2801" customFormat="1" x14ac:dyDescent="0.2">
      <c r="B551" s="4149" t="s">
        <v>6266</v>
      </c>
      <c r="C551" s="4150"/>
      <c r="D551" s="4000" t="s">
        <v>1529</v>
      </c>
      <c r="E551" s="4000" t="s">
        <v>1529</v>
      </c>
      <c r="F551" s="3052" t="s">
        <v>1529</v>
      </c>
      <c r="G551" s="2569">
        <v>101</v>
      </c>
      <c r="H551" s="2569" t="s">
        <v>1529</v>
      </c>
      <c r="I551" s="4074">
        <v>0.16800000000000001</v>
      </c>
      <c r="J551" s="4074">
        <v>0.16800000000000001</v>
      </c>
      <c r="K551" s="3052" t="s">
        <v>1529</v>
      </c>
      <c r="L551" s="2569" t="s">
        <v>1529</v>
      </c>
      <c r="M551" s="2569" t="s">
        <v>1529</v>
      </c>
      <c r="N551" s="2569" t="s">
        <v>1529</v>
      </c>
      <c r="O551" s="4074">
        <v>0.16800000000000001</v>
      </c>
      <c r="P551" s="4074">
        <v>0.16800000000000001</v>
      </c>
      <c r="Q551" s="2569" t="s">
        <v>1529</v>
      </c>
      <c r="R551" s="3052" t="s">
        <v>1529</v>
      </c>
      <c r="S551" s="2961" t="s">
        <v>5524</v>
      </c>
      <c r="T551" s="2960">
        <v>2.8000000000000004E-2</v>
      </c>
      <c r="U551" s="2960">
        <v>6.720000000000001E-2</v>
      </c>
      <c r="V551" s="3052" t="s">
        <v>1529</v>
      </c>
      <c r="W551" s="3052" t="s">
        <v>1529</v>
      </c>
      <c r="X551" s="3052" t="s">
        <v>1529</v>
      </c>
      <c r="Y551" s="2960">
        <v>6.720000000000001E-2</v>
      </c>
      <c r="Z551" s="2961" t="s">
        <v>51</v>
      </c>
      <c r="AA551" s="2960">
        <v>3.6999999999999998E-2</v>
      </c>
      <c r="AB551" s="2960">
        <v>0.112</v>
      </c>
      <c r="AC551" s="2541" t="s">
        <v>1529</v>
      </c>
      <c r="AD551" s="2541" t="s">
        <v>1529</v>
      </c>
      <c r="AE551" s="3721" t="s">
        <v>1529</v>
      </c>
      <c r="AF551" s="2502"/>
    </row>
    <row r="552" spans="2:32" s="2801" customFormat="1" x14ac:dyDescent="0.2">
      <c r="B552" s="4149" t="s">
        <v>6268</v>
      </c>
      <c r="C552" s="4150"/>
      <c r="D552" s="4000" t="s">
        <v>1529</v>
      </c>
      <c r="E552" s="4000" t="s">
        <v>1529</v>
      </c>
      <c r="F552" s="3052" t="s">
        <v>1529</v>
      </c>
      <c r="G552" s="2569">
        <v>109</v>
      </c>
      <c r="H552" s="2569" t="s">
        <v>1529</v>
      </c>
      <c r="I552" s="4074">
        <v>0.16800000000000001</v>
      </c>
      <c r="J552" s="4074">
        <v>0.16800000000000001</v>
      </c>
      <c r="K552" s="3052" t="s">
        <v>1529</v>
      </c>
      <c r="L552" s="2569" t="s">
        <v>1529</v>
      </c>
      <c r="M552" s="2569" t="s">
        <v>1529</v>
      </c>
      <c r="N552" s="2569" t="s">
        <v>1529</v>
      </c>
      <c r="O552" s="4074">
        <v>0.16800000000000001</v>
      </c>
      <c r="P552" s="4074">
        <v>0.16800000000000001</v>
      </c>
      <c r="Q552" s="2569" t="s">
        <v>1529</v>
      </c>
      <c r="R552" s="3052" t="s">
        <v>1529</v>
      </c>
      <c r="S552" s="2961" t="s">
        <v>5529</v>
      </c>
      <c r="T552" s="2960">
        <v>2.8000000000000004E-2</v>
      </c>
      <c r="U552" s="2960">
        <v>6.720000000000001E-2</v>
      </c>
      <c r="V552" s="3052" t="s">
        <v>1529</v>
      </c>
      <c r="W552" s="3052" t="s">
        <v>1529</v>
      </c>
      <c r="X552" s="3052" t="s">
        <v>1529</v>
      </c>
      <c r="Y552" s="2960">
        <v>6.720000000000001E-2</v>
      </c>
      <c r="Z552" s="2961" t="s">
        <v>406</v>
      </c>
      <c r="AA552" s="2960">
        <v>3.6999999999999998E-2</v>
      </c>
      <c r="AB552" s="2960">
        <v>0.112</v>
      </c>
      <c r="AC552" s="2541" t="s">
        <v>1529</v>
      </c>
      <c r="AD552" s="2541" t="s">
        <v>1529</v>
      </c>
      <c r="AE552" s="3721" t="s">
        <v>1529</v>
      </c>
      <c r="AF552" s="2502"/>
    </row>
    <row r="553" spans="2:32" s="2801" customFormat="1" x14ac:dyDescent="0.2">
      <c r="B553" s="4149" t="s">
        <v>6270</v>
      </c>
      <c r="C553" s="4150"/>
      <c r="D553" s="4000" t="s">
        <v>1529</v>
      </c>
      <c r="E553" s="4000" t="s">
        <v>1529</v>
      </c>
      <c r="F553" s="3052" t="s">
        <v>1529</v>
      </c>
      <c r="G553" s="2569">
        <v>150</v>
      </c>
      <c r="H553" s="2569" t="s">
        <v>1529</v>
      </c>
      <c r="I553" s="4074">
        <v>0.16800000000000001</v>
      </c>
      <c r="J553" s="4074">
        <v>0.16800000000000001</v>
      </c>
      <c r="K553" s="3052" t="s">
        <v>1529</v>
      </c>
      <c r="L553" s="2569" t="s">
        <v>1529</v>
      </c>
      <c r="M553" s="2569" t="s">
        <v>1529</v>
      </c>
      <c r="N553" s="2569" t="s">
        <v>1529</v>
      </c>
      <c r="O553" s="4074">
        <v>0.16800000000000001</v>
      </c>
      <c r="P553" s="4074">
        <v>0.16800000000000001</v>
      </c>
      <c r="Q553" s="2569" t="s">
        <v>1529</v>
      </c>
      <c r="R553" s="3052" t="s">
        <v>1529</v>
      </c>
      <c r="S553" s="2961" t="s">
        <v>1132</v>
      </c>
      <c r="T553" s="2960">
        <v>2.8000000000000004E-2</v>
      </c>
      <c r="U553" s="2960">
        <v>6.720000000000001E-2</v>
      </c>
      <c r="V553" s="3052" t="s">
        <v>1529</v>
      </c>
      <c r="W553" s="3052" t="s">
        <v>1529</v>
      </c>
      <c r="X553" s="3052" t="s">
        <v>1529</v>
      </c>
      <c r="Y553" s="2960">
        <v>6.720000000000001E-2</v>
      </c>
      <c r="Z553" s="2961" t="s">
        <v>5087</v>
      </c>
      <c r="AA553" s="2960">
        <v>3.6999999999999998E-2</v>
      </c>
      <c r="AB553" s="2960">
        <v>0.112</v>
      </c>
      <c r="AC553" s="2541" t="s">
        <v>1529</v>
      </c>
      <c r="AD553" s="2541" t="s">
        <v>1529</v>
      </c>
      <c r="AE553" s="3721" t="s">
        <v>1529</v>
      </c>
      <c r="AF553" s="2502"/>
    </row>
    <row r="554" spans="2:32" s="2801" customFormat="1" x14ac:dyDescent="0.2">
      <c r="B554" s="4149" t="s">
        <v>6272</v>
      </c>
      <c r="C554" s="4150"/>
      <c r="D554" s="4000" t="s">
        <v>1529</v>
      </c>
      <c r="E554" s="4000" t="s">
        <v>1529</v>
      </c>
      <c r="F554" s="3052" t="s">
        <v>1529</v>
      </c>
      <c r="G554" s="2569">
        <v>190</v>
      </c>
      <c r="H554" s="2569" t="s">
        <v>1529</v>
      </c>
      <c r="I554" s="4074">
        <v>0.15680000000000002</v>
      </c>
      <c r="J554" s="4074">
        <v>0.15680000000000002</v>
      </c>
      <c r="K554" s="3052" t="s">
        <v>1529</v>
      </c>
      <c r="L554" s="2569" t="s">
        <v>1529</v>
      </c>
      <c r="M554" s="2569" t="s">
        <v>1529</v>
      </c>
      <c r="N554" s="2569" t="s">
        <v>1529</v>
      </c>
      <c r="O554" s="4074">
        <v>0.16800000000000001</v>
      </c>
      <c r="P554" s="4074">
        <v>0.16800000000000001</v>
      </c>
      <c r="Q554" s="2569" t="s">
        <v>1529</v>
      </c>
      <c r="R554" s="3052" t="s">
        <v>1529</v>
      </c>
      <c r="S554" s="2961" t="s">
        <v>1134</v>
      </c>
      <c r="T554" s="2960">
        <v>2.8000000000000004E-2</v>
      </c>
      <c r="U554" s="2960">
        <v>6.720000000000001E-2</v>
      </c>
      <c r="V554" s="3052" t="s">
        <v>1529</v>
      </c>
      <c r="W554" s="3052" t="s">
        <v>1529</v>
      </c>
      <c r="X554" s="3052" t="s">
        <v>1529</v>
      </c>
      <c r="Y554" s="2960">
        <v>6.720000000000001E-2</v>
      </c>
      <c r="Z554" s="2961" t="s">
        <v>5499</v>
      </c>
      <c r="AA554" s="2960">
        <v>3.6999999999999998E-2</v>
      </c>
      <c r="AB554" s="2960">
        <v>0.112</v>
      </c>
      <c r="AC554" s="2541" t="s">
        <v>1529</v>
      </c>
      <c r="AD554" s="2541" t="s">
        <v>1529</v>
      </c>
      <c r="AE554" s="3721" t="s">
        <v>1529</v>
      </c>
      <c r="AF554" s="2502"/>
    </row>
    <row r="555" spans="2:32" s="2801" customFormat="1" x14ac:dyDescent="0.2">
      <c r="B555" s="4149" t="s">
        <v>6274</v>
      </c>
      <c r="C555" s="4150"/>
      <c r="D555" s="4000" t="s">
        <v>1529</v>
      </c>
      <c r="E555" s="4000" t="s">
        <v>1529</v>
      </c>
      <c r="F555" s="3052" t="s">
        <v>1529</v>
      </c>
      <c r="G555" s="2569">
        <v>238</v>
      </c>
      <c r="H555" s="2569" t="s">
        <v>1529</v>
      </c>
      <c r="I555" s="4074">
        <v>0.15680000000000002</v>
      </c>
      <c r="J555" s="4074">
        <v>0.15680000000000002</v>
      </c>
      <c r="K555" s="3052" t="s">
        <v>1529</v>
      </c>
      <c r="L555" s="2569" t="s">
        <v>1529</v>
      </c>
      <c r="M555" s="2569" t="s">
        <v>1529</v>
      </c>
      <c r="N555" s="2569" t="s">
        <v>1529</v>
      </c>
      <c r="O555" s="4074">
        <v>0.16800000000000001</v>
      </c>
      <c r="P555" s="4074">
        <v>0.16800000000000001</v>
      </c>
      <c r="Q555" s="2569" t="s">
        <v>1529</v>
      </c>
      <c r="R555" s="3052" t="s">
        <v>1529</v>
      </c>
      <c r="S555" s="2961" t="s">
        <v>1134</v>
      </c>
      <c r="T555" s="2960">
        <v>2.8000000000000004E-2</v>
      </c>
      <c r="U555" s="2960">
        <v>6.720000000000001E-2</v>
      </c>
      <c r="V555" s="3052" t="s">
        <v>1529</v>
      </c>
      <c r="W555" s="3052" t="s">
        <v>1529</v>
      </c>
      <c r="X555" s="3052" t="s">
        <v>1529</v>
      </c>
      <c r="Y555" s="2960">
        <v>6.720000000000001E-2</v>
      </c>
      <c r="Z555" s="2961" t="s">
        <v>56</v>
      </c>
      <c r="AA555" s="2960">
        <v>3.6999999999999998E-2</v>
      </c>
      <c r="AB555" s="2960">
        <v>0.112</v>
      </c>
      <c r="AC555" s="2541" t="s">
        <v>1529</v>
      </c>
      <c r="AD555" s="2541" t="s">
        <v>1529</v>
      </c>
      <c r="AE555" s="3721" t="s">
        <v>1529</v>
      </c>
      <c r="AF555" s="2502"/>
    </row>
    <row r="556" spans="2:32" s="2801" customFormat="1" x14ac:dyDescent="0.2">
      <c r="B556" s="4149" t="s">
        <v>6276</v>
      </c>
      <c r="C556" s="4150"/>
      <c r="D556" s="4000" t="s">
        <v>1529</v>
      </c>
      <c r="E556" s="4000" t="s">
        <v>1529</v>
      </c>
      <c r="F556" s="3052" t="s">
        <v>1529</v>
      </c>
      <c r="G556" s="2569">
        <v>288</v>
      </c>
      <c r="H556" s="2569" t="s">
        <v>1529</v>
      </c>
      <c r="I556" s="4074">
        <v>0.14560000000000001</v>
      </c>
      <c r="J556" s="4074">
        <v>0.14560000000000001</v>
      </c>
      <c r="K556" s="3052" t="s">
        <v>1529</v>
      </c>
      <c r="L556" s="2569" t="s">
        <v>1529</v>
      </c>
      <c r="M556" s="2569" t="s">
        <v>1529</v>
      </c>
      <c r="N556" s="2569" t="s">
        <v>1529</v>
      </c>
      <c r="O556" s="4074">
        <v>0.16800000000000001</v>
      </c>
      <c r="P556" s="4074">
        <v>0.16800000000000001</v>
      </c>
      <c r="Q556" s="2569" t="s">
        <v>1529</v>
      </c>
      <c r="R556" s="3052" t="s">
        <v>1529</v>
      </c>
      <c r="S556" s="2961" t="s">
        <v>1118</v>
      </c>
      <c r="T556" s="2960">
        <v>2.8000000000000004E-2</v>
      </c>
      <c r="U556" s="2960">
        <v>6.720000000000001E-2</v>
      </c>
      <c r="V556" s="3052" t="s">
        <v>1529</v>
      </c>
      <c r="W556" s="3052" t="s">
        <v>1529</v>
      </c>
      <c r="X556" s="3052" t="s">
        <v>1529</v>
      </c>
      <c r="Y556" s="2960">
        <v>6.720000000000001E-2</v>
      </c>
      <c r="Z556" s="2961" t="s">
        <v>5508</v>
      </c>
      <c r="AA556" s="2960">
        <v>3.6999999999999998E-2</v>
      </c>
      <c r="AB556" s="2960">
        <v>0.112</v>
      </c>
      <c r="AC556" s="2541" t="s">
        <v>1529</v>
      </c>
      <c r="AD556" s="2541" t="s">
        <v>1529</v>
      </c>
      <c r="AE556" s="3721" t="s">
        <v>1529</v>
      </c>
      <c r="AF556" s="2502"/>
    </row>
    <row r="557" spans="2:32" s="2801" customFormat="1" x14ac:dyDescent="0.2">
      <c r="B557" s="4149" t="s">
        <v>6278</v>
      </c>
      <c r="C557" s="4150"/>
      <c r="D557" s="4000" t="s">
        <v>1529</v>
      </c>
      <c r="E557" s="4000" t="s">
        <v>1529</v>
      </c>
      <c r="F557" s="3052" t="s">
        <v>1529</v>
      </c>
      <c r="G557" s="2569">
        <v>430</v>
      </c>
      <c r="H557" s="2569" t="s">
        <v>1529</v>
      </c>
      <c r="I557" s="4074">
        <v>0.13440000000000002</v>
      </c>
      <c r="J557" s="4074">
        <v>0.13440000000000002</v>
      </c>
      <c r="K557" s="3052" t="s">
        <v>1529</v>
      </c>
      <c r="L557" s="2569" t="s">
        <v>1529</v>
      </c>
      <c r="M557" s="2569" t="s">
        <v>1529</v>
      </c>
      <c r="N557" s="2569" t="s">
        <v>1529</v>
      </c>
      <c r="O557" s="4074">
        <v>0.15680000000000002</v>
      </c>
      <c r="P557" s="4074">
        <v>0.15680000000000002</v>
      </c>
      <c r="Q557" s="2569" t="s">
        <v>1529</v>
      </c>
      <c r="R557" s="3052" t="s">
        <v>1529</v>
      </c>
      <c r="S557" s="2961" t="s">
        <v>5513</v>
      </c>
      <c r="T557" s="2960">
        <v>2.8000000000000004E-2</v>
      </c>
      <c r="U557" s="2960">
        <v>6.720000000000001E-2</v>
      </c>
      <c r="V557" s="3052" t="s">
        <v>1529</v>
      </c>
      <c r="W557" s="3052" t="s">
        <v>1529</v>
      </c>
      <c r="X557" s="3052" t="s">
        <v>1529</v>
      </c>
      <c r="Y557" s="2960">
        <v>6.720000000000001E-2</v>
      </c>
      <c r="Z557" s="2961" t="s">
        <v>58</v>
      </c>
      <c r="AA557" s="2960">
        <v>3.6999999999999998E-2</v>
      </c>
      <c r="AB557" s="2960">
        <v>0.112</v>
      </c>
      <c r="AC557" s="2541" t="s">
        <v>1529</v>
      </c>
      <c r="AD557" s="2541" t="s">
        <v>1529</v>
      </c>
      <c r="AE557" s="3721" t="s">
        <v>1529</v>
      </c>
      <c r="AF557" s="2502"/>
    </row>
    <row r="558" spans="2:32" s="2801" customFormat="1" x14ac:dyDescent="0.2">
      <c r="B558" s="4149" t="s">
        <v>6280</v>
      </c>
      <c r="C558" s="4150"/>
      <c r="D558" s="4000" t="s">
        <v>1529</v>
      </c>
      <c r="E558" s="4000" t="s">
        <v>1529</v>
      </c>
      <c r="F558" s="3052" t="s">
        <v>1529</v>
      </c>
      <c r="G558" s="2569">
        <v>96</v>
      </c>
      <c r="H558" s="2569" t="s">
        <v>1529</v>
      </c>
      <c r="I558" s="4074">
        <v>0.16800000000000001</v>
      </c>
      <c r="J558" s="4074">
        <v>0.16800000000000001</v>
      </c>
      <c r="K558" s="3052" t="s">
        <v>1529</v>
      </c>
      <c r="L558" s="2569" t="s">
        <v>1529</v>
      </c>
      <c r="M558" s="2569" t="s">
        <v>1529</v>
      </c>
      <c r="N558" s="2569" t="s">
        <v>1529</v>
      </c>
      <c r="O558" s="4074">
        <v>0.15680000000000002</v>
      </c>
      <c r="P558" s="4074">
        <v>0.15680000000000002</v>
      </c>
      <c r="Q558" s="2569" t="s">
        <v>1529</v>
      </c>
      <c r="R558" s="3052" t="s">
        <v>1529</v>
      </c>
      <c r="S558" s="2961" t="s">
        <v>1135</v>
      </c>
      <c r="T558" s="2960">
        <v>2.8000000000000004E-2</v>
      </c>
      <c r="U558" s="2960">
        <v>6.720000000000001E-2</v>
      </c>
      <c r="V558" s="3052" t="s">
        <v>1529</v>
      </c>
      <c r="W558" s="3052" t="s">
        <v>1529</v>
      </c>
      <c r="X558" s="3052" t="s">
        <v>1529</v>
      </c>
      <c r="Y558" s="2960">
        <v>6.720000000000001E-2</v>
      </c>
      <c r="Z558" s="2961" t="s">
        <v>49</v>
      </c>
      <c r="AA558" s="2960">
        <v>3.6999999999999998E-2</v>
      </c>
      <c r="AB558" s="2960">
        <v>0.112</v>
      </c>
      <c r="AC558" s="2541" t="s">
        <v>1529</v>
      </c>
      <c r="AD558" s="2541" t="s">
        <v>1529</v>
      </c>
      <c r="AE558" s="3721" t="s">
        <v>1529</v>
      </c>
      <c r="AF558" s="2502"/>
    </row>
    <row r="559" spans="2:32" s="2801" customFormat="1" x14ac:dyDescent="0.2">
      <c r="B559" s="4149" t="s">
        <v>6282</v>
      </c>
      <c r="C559" s="4150"/>
      <c r="D559" s="4000" t="s">
        <v>1529</v>
      </c>
      <c r="E559" s="4000" t="s">
        <v>1529</v>
      </c>
      <c r="F559" s="3052" t="s">
        <v>1529</v>
      </c>
      <c r="G559" s="2569">
        <v>104</v>
      </c>
      <c r="H559" s="2569" t="s">
        <v>1529</v>
      </c>
      <c r="I559" s="4074">
        <v>0.16800000000000001</v>
      </c>
      <c r="J559" s="4074">
        <v>0.16800000000000001</v>
      </c>
      <c r="K559" s="3052" t="s">
        <v>1529</v>
      </c>
      <c r="L559" s="2569" t="s">
        <v>1529</v>
      </c>
      <c r="M559" s="2569" t="s">
        <v>1529</v>
      </c>
      <c r="N559" s="2569" t="s">
        <v>1529</v>
      </c>
      <c r="O559" s="4074">
        <v>0.15680000000000002</v>
      </c>
      <c r="P559" s="4074">
        <v>0.15680000000000002</v>
      </c>
      <c r="Q559" s="2569" t="s">
        <v>1529</v>
      </c>
      <c r="R559" s="3052" t="s">
        <v>1529</v>
      </c>
      <c r="S559" s="2961" t="s">
        <v>5519</v>
      </c>
      <c r="T559" s="2960">
        <v>2.8000000000000004E-2</v>
      </c>
      <c r="U559" s="2960">
        <v>6.720000000000001E-2</v>
      </c>
      <c r="V559" s="3052" t="s">
        <v>1529</v>
      </c>
      <c r="W559" s="3052" t="s">
        <v>1529</v>
      </c>
      <c r="X559" s="3052" t="s">
        <v>1529</v>
      </c>
      <c r="Y559" s="2960">
        <v>6.720000000000001E-2</v>
      </c>
      <c r="Z559" s="2961" t="s">
        <v>51</v>
      </c>
      <c r="AA559" s="2960">
        <v>3.6999999999999998E-2</v>
      </c>
      <c r="AB559" s="2960">
        <v>0.112</v>
      </c>
      <c r="AC559" s="2541" t="s">
        <v>1529</v>
      </c>
      <c r="AD559" s="2541" t="s">
        <v>1529</v>
      </c>
      <c r="AE559" s="3721" t="s">
        <v>1529</v>
      </c>
      <c r="AF559" s="2502"/>
    </row>
    <row r="560" spans="2:32" s="2801" customFormat="1" x14ac:dyDescent="0.2">
      <c r="B560" s="4149" t="s">
        <v>6284</v>
      </c>
      <c r="C560" s="4150"/>
      <c r="D560" s="4000" t="s">
        <v>1529</v>
      </c>
      <c r="E560" s="4000" t="s">
        <v>1529</v>
      </c>
      <c r="F560" s="3052" t="s">
        <v>1529</v>
      </c>
      <c r="G560" s="2569">
        <v>134</v>
      </c>
      <c r="H560" s="2569" t="s">
        <v>1529</v>
      </c>
      <c r="I560" s="4074">
        <v>0.16800000000000001</v>
      </c>
      <c r="J560" s="4074">
        <v>0.16800000000000001</v>
      </c>
      <c r="K560" s="3052" t="s">
        <v>1529</v>
      </c>
      <c r="L560" s="2569" t="s">
        <v>1529</v>
      </c>
      <c r="M560" s="2569" t="s">
        <v>1529</v>
      </c>
      <c r="N560" s="2569" t="s">
        <v>1529</v>
      </c>
      <c r="O560" s="4074">
        <v>0.15680000000000002</v>
      </c>
      <c r="P560" s="4074">
        <v>0.15680000000000002</v>
      </c>
      <c r="Q560" s="2569" t="s">
        <v>1529</v>
      </c>
      <c r="R560" s="3052" t="s">
        <v>1529</v>
      </c>
      <c r="S560" s="2961" t="s">
        <v>5524</v>
      </c>
      <c r="T560" s="2960">
        <v>2.8000000000000004E-2</v>
      </c>
      <c r="U560" s="2960">
        <v>6.720000000000001E-2</v>
      </c>
      <c r="V560" s="3052" t="s">
        <v>1529</v>
      </c>
      <c r="W560" s="3052" t="s">
        <v>1529</v>
      </c>
      <c r="X560" s="3052" t="s">
        <v>1529</v>
      </c>
      <c r="Y560" s="2960">
        <v>6.720000000000001E-2</v>
      </c>
      <c r="Z560" s="2961" t="s">
        <v>51</v>
      </c>
      <c r="AA560" s="2960">
        <v>3.6999999999999998E-2</v>
      </c>
      <c r="AB560" s="2960">
        <v>0.112</v>
      </c>
      <c r="AC560" s="2541" t="s">
        <v>1529</v>
      </c>
      <c r="AD560" s="2541" t="s">
        <v>1529</v>
      </c>
      <c r="AE560" s="3721" t="s">
        <v>1529</v>
      </c>
      <c r="AF560" s="2502"/>
    </row>
    <row r="561" spans="2:32" s="2801" customFormat="1" x14ac:dyDescent="0.2">
      <c r="B561" s="4149" t="s">
        <v>6286</v>
      </c>
      <c r="C561" s="4150"/>
      <c r="D561" s="4000" t="s">
        <v>1529</v>
      </c>
      <c r="E561" s="4000" t="s">
        <v>1529</v>
      </c>
      <c r="F561" s="3052" t="s">
        <v>1529</v>
      </c>
      <c r="G561" s="2569">
        <v>142</v>
      </c>
      <c r="H561" s="2569" t="s">
        <v>1529</v>
      </c>
      <c r="I561" s="4074">
        <v>0.16800000000000001</v>
      </c>
      <c r="J561" s="4074">
        <v>0.16800000000000001</v>
      </c>
      <c r="K561" s="3052" t="s">
        <v>1529</v>
      </c>
      <c r="L561" s="2569" t="s">
        <v>1529</v>
      </c>
      <c r="M561" s="2569" t="s">
        <v>1529</v>
      </c>
      <c r="N561" s="2569" t="s">
        <v>1529</v>
      </c>
      <c r="O561" s="4074">
        <v>0.14560000000000001</v>
      </c>
      <c r="P561" s="4074">
        <v>0.14560000000000001</v>
      </c>
      <c r="Q561" s="2569" t="s">
        <v>1529</v>
      </c>
      <c r="R561" s="3052" t="s">
        <v>1529</v>
      </c>
      <c r="S561" s="2961" t="s">
        <v>5529</v>
      </c>
      <c r="T561" s="2960">
        <v>2.8000000000000004E-2</v>
      </c>
      <c r="U561" s="2960">
        <v>6.720000000000001E-2</v>
      </c>
      <c r="V561" s="3052" t="s">
        <v>1529</v>
      </c>
      <c r="W561" s="3052" t="s">
        <v>1529</v>
      </c>
      <c r="X561" s="3052" t="s">
        <v>1529</v>
      </c>
      <c r="Y561" s="2960">
        <v>6.720000000000001E-2</v>
      </c>
      <c r="Z561" s="2961" t="s">
        <v>406</v>
      </c>
      <c r="AA561" s="2960">
        <v>3.6999999999999998E-2</v>
      </c>
      <c r="AB561" s="2960">
        <v>0.112</v>
      </c>
      <c r="AC561" s="2541" t="s">
        <v>1529</v>
      </c>
      <c r="AD561" s="2541" t="s">
        <v>1529</v>
      </c>
      <c r="AE561" s="3721" t="s">
        <v>1529</v>
      </c>
      <c r="AF561" s="2502"/>
    </row>
    <row r="562" spans="2:32" s="2801" customFormat="1" x14ac:dyDescent="0.2">
      <c r="B562" s="4149" t="s">
        <v>6288</v>
      </c>
      <c r="C562" s="4150"/>
      <c r="D562" s="4000" t="s">
        <v>1529</v>
      </c>
      <c r="E562" s="4000" t="s">
        <v>1529</v>
      </c>
      <c r="F562" s="3052" t="s">
        <v>1529</v>
      </c>
      <c r="G562" s="2569">
        <v>183</v>
      </c>
      <c r="H562" s="2569" t="s">
        <v>1529</v>
      </c>
      <c r="I562" s="4074">
        <v>0.16800000000000001</v>
      </c>
      <c r="J562" s="4074">
        <v>0.16800000000000001</v>
      </c>
      <c r="K562" s="3052" t="s">
        <v>1529</v>
      </c>
      <c r="L562" s="2569" t="s">
        <v>1529</v>
      </c>
      <c r="M562" s="2569" t="s">
        <v>1529</v>
      </c>
      <c r="N562" s="2569" t="s">
        <v>1529</v>
      </c>
      <c r="O562" s="4074">
        <v>0.14560000000000001</v>
      </c>
      <c r="P562" s="4074">
        <v>0.14560000000000001</v>
      </c>
      <c r="Q562" s="2569" t="s">
        <v>1529</v>
      </c>
      <c r="R562" s="3052" t="s">
        <v>1529</v>
      </c>
      <c r="S562" s="2961" t="s">
        <v>1132</v>
      </c>
      <c r="T562" s="2960">
        <v>2.8000000000000004E-2</v>
      </c>
      <c r="U562" s="2960">
        <v>6.720000000000001E-2</v>
      </c>
      <c r="V562" s="3052" t="s">
        <v>1529</v>
      </c>
      <c r="W562" s="3052" t="s">
        <v>1529</v>
      </c>
      <c r="X562" s="3052" t="s">
        <v>1529</v>
      </c>
      <c r="Y562" s="2960">
        <v>6.720000000000001E-2</v>
      </c>
      <c r="Z562" s="2961" t="s">
        <v>5087</v>
      </c>
      <c r="AA562" s="2960">
        <v>3.6999999999999998E-2</v>
      </c>
      <c r="AB562" s="2960">
        <v>0.112</v>
      </c>
      <c r="AC562" s="2541" t="s">
        <v>1529</v>
      </c>
      <c r="AD562" s="2541" t="s">
        <v>1529</v>
      </c>
      <c r="AE562" s="3721" t="s">
        <v>1529</v>
      </c>
      <c r="AF562" s="2502"/>
    </row>
    <row r="563" spans="2:32" s="2801" customFormat="1" x14ac:dyDescent="0.2">
      <c r="B563" s="4149" t="s">
        <v>6290</v>
      </c>
      <c r="C563" s="4150"/>
      <c r="D563" s="4000" t="s">
        <v>1529</v>
      </c>
      <c r="E563" s="4000" t="s">
        <v>1529</v>
      </c>
      <c r="F563" s="3052" t="s">
        <v>1529</v>
      </c>
      <c r="G563" s="2569">
        <v>226</v>
      </c>
      <c r="H563" s="2569" t="s">
        <v>1529</v>
      </c>
      <c r="I563" s="4074">
        <v>0.15680000000000002</v>
      </c>
      <c r="J563" s="4074">
        <v>0.15680000000000002</v>
      </c>
      <c r="K563" s="3052" t="s">
        <v>1529</v>
      </c>
      <c r="L563" s="2569" t="s">
        <v>1529</v>
      </c>
      <c r="M563" s="2569" t="s">
        <v>1529</v>
      </c>
      <c r="N563" s="2569" t="s">
        <v>1529</v>
      </c>
      <c r="O563" s="4074">
        <v>0.13440000000000002</v>
      </c>
      <c r="P563" s="4074">
        <v>0.13440000000000002</v>
      </c>
      <c r="Q563" s="2569" t="s">
        <v>1529</v>
      </c>
      <c r="R563" s="3052" t="s">
        <v>1529</v>
      </c>
      <c r="S563" s="2961" t="s">
        <v>1134</v>
      </c>
      <c r="T563" s="2960">
        <v>2.8000000000000004E-2</v>
      </c>
      <c r="U563" s="2960">
        <v>6.720000000000001E-2</v>
      </c>
      <c r="V563" s="3052" t="s">
        <v>1529</v>
      </c>
      <c r="W563" s="3052" t="s">
        <v>1529</v>
      </c>
      <c r="X563" s="3052" t="s">
        <v>1529</v>
      </c>
      <c r="Y563" s="2960">
        <v>6.720000000000001E-2</v>
      </c>
      <c r="Z563" s="2961" t="s">
        <v>5499</v>
      </c>
      <c r="AA563" s="2960">
        <v>3.6999999999999998E-2</v>
      </c>
      <c r="AB563" s="2960">
        <v>0.112</v>
      </c>
      <c r="AC563" s="2541" t="s">
        <v>1529</v>
      </c>
      <c r="AD563" s="2541" t="s">
        <v>1529</v>
      </c>
      <c r="AE563" s="3721" t="s">
        <v>1529</v>
      </c>
      <c r="AF563" s="2502"/>
    </row>
    <row r="564" spans="2:32" s="2801" customFormat="1" x14ac:dyDescent="0.2">
      <c r="B564" s="4149" t="s">
        <v>6292</v>
      </c>
      <c r="C564" s="4150"/>
      <c r="D564" s="4000" t="s">
        <v>1529</v>
      </c>
      <c r="E564" s="4000" t="s">
        <v>1529</v>
      </c>
      <c r="F564" s="3052" t="s">
        <v>1529</v>
      </c>
      <c r="G564" s="2569">
        <v>274</v>
      </c>
      <c r="H564" s="2569" t="s">
        <v>1529</v>
      </c>
      <c r="I564" s="4074">
        <v>0.15680000000000002</v>
      </c>
      <c r="J564" s="4074">
        <v>0.15680000000000002</v>
      </c>
      <c r="K564" s="3052" t="s">
        <v>1529</v>
      </c>
      <c r="L564" s="2569" t="s">
        <v>1529</v>
      </c>
      <c r="M564" s="2569" t="s">
        <v>1529</v>
      </c>
      <c r="N564" s="2569" t="s">
        <v>1529</v>
      </c>
      <c r="O564" s="4074">
        <v>0.13440000000000002</v>
      </c>
      <c r="P564" s="4074">
        <v>0.13440000000000002</v>
      </c>
      <c r="Q564" s="2569" t="s">
        <v>1529</v>
      </c>
      <c r="R564" s="3052" t="s">
        <v>1529</v>
      </c>
      <c r="S564" s="2961" t="s">
        <v>1134</v>
      </c>
      <c r="T564" s="2960">
        <v>2.8000000000000004E-2</v>
      </c>
      <c r="U564" s="2960">
        <v>6.720000000000001E-2</v>
      </c>
      <c r="V564" s="3052" t="s">
        <v>1529</v>
      </c>
      <c r="W564" s="3052" t="s">
        <v>1529</v>
      </c>
      <c r="X564" s="3052" t="s">
        <v>1529</v>
      </c>
      <c r="Y564" s="2960">
        <v>6.720000000000001E-2</v>
      </c>
      <c r="Z564" s="2961" t="s">
        <v>56</v>
      </c>
      <c r="AA564" s="2960">
        <v>3.6999999999999998E-2</v>
      </c>
      <c r="AB564" s="2960">
        <v>0.112</v>
      </c>
      <c r="AC564" s="2541" t="s">
        <v>1529</v>
      </c>
      <c r="AD564" s="2541" t="s">
        <v>1529</v>
      </c>
      <c r="AE564" s="3721" t="s">
        <v>1529</v>
      </c>
      <c r="AF564" s="2502"/>
    </row>
    <row r="565" spans="2:32" s="2801" customFormat="1" x14ac:dyDescent="0.2">
      <c r="B565" s="4149" t="s">
        <v>6294</v>
      </c>
      <c r="C565" s="4150"/>
      <c r="D565" s="4000" t="s">
        <v>1529</v>
      </c>
      <c r="E565" s="4000" t="s">
        <v>1529</v>
      </c>
      <c r="F565" s="3052" t="s">
        <v>1529</v>
      </c>
      <c r="G565" s="2569">
        <v>327</v>
      </c>
      <c r="H565" s="2569" t="s">
        <v>1529</v>
      </c>
      <c r="I565" s="4074">
        <v>0.14560000000000001</v>
      </c>
      <c r="J565" s="4074">
        <v>0.14560000000000001</v>
      </c>
      <c r="K565" s="3052" t="s">
        <v>1529</v>
      </c>
      <c r="L565" s="2569" t="s">
        <v>1529</v>
      </c>
      <c r="M565" s="2569" t="s">
        <v>1529</v>
      </c>
      <c r="N565" s="2569" t="s">
        <v>1529</v>
      </c>
      <c r="O565" s="4074">
        <v>0.16800000000000001</v>
      </c>
      <c r="P565" s="4074">
        <v>0.16800000000000001</v>
      </c>
      <c r="Q565" s="2569" t="s">
        <v>1529</v>
      </c>
      <c r="R565" s="3052" t="s">
        <v>1529</v>
      </c>
      <c r="S565" s="2961" t="s">
        <v>1118</v>
      </c>
      <c r="T565" s="2960">
        <v>2.8000000000000004E-2</v>
      </c>
      <c r="U565" s="2960">
        <v>6.720000000000001E-2</v>
      </c>
      <c r="V565" s="3052" t="s">
        <v>1529</v>
      </c>
      <c r="W565" s="3052" t="s">
        <v>1529</v>
      </c>
      <c r="X565" s="3052" t="s">
        <v>1529</v>
      </c>
      <c r="Y565" s="2960">
        <v>6.720000000000001E-2</v>
      </c>
      <c r="Z565" s="2961" t="s">
        <v>5508</v>
      </c>
      <c r="AA565" s="2960">
        <v>3.6999999999999998E-2</v>
      </c>
      <c r="AB565" s="2960">
        <v>0.112</v>
      </c>
      <c r="AC565" s="2541" t="s">
        <v>1529</v>
      </c>
      <c r="AD565" s="2541" t="s">
        <v>1529</v>
      </c>
      <c r="AE565" s="3721" t="s">
        <v>1529</v>
      </c>
      <c r="AF565" s="2502"/>
    </row>
    <row r="566" spans="2:32" s="2801" customFormat="1" x14ac:dyDescent="0.2">
      <c r="B566" s="4149" t="s">
        <v>6296</v>
      </c>
      <c r="C566" s="4150"/>
      <c r="D566" s="4000" t="s">
        <v>1529</v>
      </c>
      <c r="E566" s="4000" t="s">
        <v>1529</v>
      </c>
      <c r="F566" s="3052" t="s">
        <v>1529</v>
      </c>
      <c r="G566" s="2569">
        <v>472</v>
      </c>
      <c r="H566" s="2569" t="s">
        <v>1529</v>
      </c>
      <c r="I566" s="4074">
        <v>0.13440000000000002</v>
      </c>
      <c r="J566" s="4074">
        <v>0.13440000000000002</v>
      </c>
      <c r="K566" s="3052" t="s">
        <v>1529</v>
      </c>
      <c r="L566" s="2569" t="s">
        <v>1529</v>
      </c>
      <c r="M566" s="2569" t="s">
        <v>1529</v>
      </c>
      <c r="N566" s="2569" t="s">
        <v>1529</v>
      </c>
      <c r="O566" s="4074">
        <v>0.16800000000000001</v>
      </c>
      <c r="P566" s="4074">
        <v>0.16800000000000001</v>
      </c>
      <c r="Q566" s="2569" t="s">
        <v>1529</v>
      </c>
      <c r="R566" s="3052" t="s">
        <v>1529</v>
      </c>
      <c r="S566" s="2961" t="s">
        <v>5513</v>
      </c>
      <c r="T566" s="2960">
        <v>2.8000000000000004E-2</v>
      </c>
      <c r="U566" s="2960">
        <v>6.720000000000001E-2</v>
      </c>
      <c r="V566" s="3052" t="s">
        <v>1529</v>
      </c>
      <c r="W566" s="3052" t="s">
        <v>1529</v>
      </c>
      <c r="X566" s="3052" t="s">
        <v>1529</v>
      </c>
      <c r="Y566" s="2960">
        <v>6.720000000000001E-2</v>
      </c>
      <c r="Z566" s="2961" t="s">
        <v>58</v>
      </c>
      <c r="AA566" s="2960">
        <v>3.6999999999999998E-2</v>
      </c>
      <c r="AB566" s="2960">
        <v>0.112</v>
      </c>
      <c r="AC566" s="2541" t="s">
        <v>1529</v>
      </c>
      <c r="AD566" s="2541" t="s">
        <v>1529</v>
      </c>
      <c r="AE566" s="3721" t="s">
        <v>1529</v>
      </c>
      <c r="AF566" s="2502"/>
    </row>
    <row r="567" spans="2:32" s="2801" customFormat="1" x14ac:dyDescent="0.2">
      <c r="B567" s="4149" t="s">
        <v>6213</v>
      </c>
      <c r="C567" s="4150"/>
      <c r="D567" s="4000" t="s">
        <v>1529</v>
      </c>
      <c r="E567" s="4000" t="s">
        <v>1529</v>
      </c>
      <c r="F567" s="3052" t="s">
        <v>1529</v>
      </c>
      <c r="G567" s="2569">
        <v>63</v>
      </c>
      <c r="H567" s="2569" t="s">
        <v>1529</v>
      </c>
      <c r="I567" s="4074">
        <v>0.16800000000000001</v>
      </c>
      <c r="J567" s="4074">
        <v>0.16800000000000001</v>
      </c>
      <c r="K567" s="3052" t="s">
        <v>1529</v>
      </c>
      <c r="L567" s="2569" t="s">
        <v>1529</v>
      </c>
      <c r="M567" s="2569" t="s">
        <v>1529</v>
      </c>
      <c r="N567" s="2569" t="s">
        <v>1529</v>
      </c>
      <c r="O567" s="4074">
        <v>0.16800000000000001</v>
      </c>
      <c r="P567" s="4074">
        <v>0.16800000000000001</v>
      </c>
      <c r="Q567" s="2569" t="s">
        <v>1529</v>
      </c>
      <c r="R567" s="3052" t="s">
        <v>1529</v>
      </c>
      <c r="S567" s="2961" t="s">
        <v>1135</v>
      </c>
      <c r="T567" s="2960">
        <v>2.8000000000000004E-2</v>
      </c>
      <c r="U567" s="2960">
        <v>6.720000000000001E-2</v>
      </c>
      <c r="V567" s="3052" t="s">
        <v>1529</v>
      </c>
      <c r="W567" s="3052" t="s">
        <v>1529</v>
      </c>
      <c r="X567" s="3052" t="s">
        <v>1529</v>
      </c>
      <c r="Y567" s="2960">
        <v>6.720000000000001E-2</v>
      </c>
      <c r="Z567" s="2961" t="s">
        <v>49</v>
      </c>
      <c r="AA567" s="2960">
        <v>3.6999999999999998E-2</v>
      </c>
      <c r="AB567" s="2960">
        <v>0.112</v>
      </c>
      <c r="AC567" s="2541" t="s">
        <v>1529</v>
      </c>
      <c r="AD567" s="2541" t="s">
        <v>1529</v>
      </c>
      <c r="AE567" s="3721" t="s">
        <v>1529</v>
      </c>
      <c r="AF567" s="2502"/>
    </row>
    <row r="568" spans="2:32" s="2801" customFormat="1" x14ac:dyDescent="0.2">
      <c r="B568" s="4149" t="s">
        <v>6216</v>
      </c>
      <c r="C568" s="4150"/>
      <c r="D568" s="4000" t="s">
        <v>1529</v>
      </c>
      <c r="E568" s="4000" t="s">
        <v>1529</v>
      </c>
      <c r="F568" s="3052" t="s">
        <v>1529</v>
      </c>
      <c r="G568" s="2569">
        <v>93</v>
      </c>
      <c r="H568" s="2569" t="s">
        <v>1529</v>
      </c>
      <c r="I568" s="4074">
        <v>0.16800000000000001</v>
      </c>
      <c r="J568" s="4074">
        <v>0.16800000000000001</v>
      </c>
      <c r="K568" s="3052" t="s">
        <v>1529</v>
      </c>
      <c r="L568" s="2569" t="s">
        <v>1529</v>
      </c>
      <c r="M568" s="2569" t="s">
        <v>1529</v>
      </c>
      <c r="N568" s="2569" t="s">
        <v>1529</v>
      </c>
      <c r="O568" s="4074">
        <v>0.16800000000000001</v>
      </c>
      <c r="P568" s="4074">
        <v>0.16800000000000001</v>
      </c>
      <c r="Q568" s="2569" t="s">
        <v>1529</v>
      </c>
      <c r="R568" s="3052" t="s">
        <v>1529</v>
      </c>
      <c r="S568" s="2961" t="s">
        <v>5519</v>
      </c>
      <c r="T568" s="2960">
        <v>2.8000000000000004E-2</v>
      </c>
      <c r="U568" s="2960">
        <v>6.720000000000001E-2</v>
      </c>
      <c r="V568" s="3052" t="s">
        <v>1529</v>
      </c>
      <c r="W568" s="3052" t="s">
        <v>1529</v>
      </c>
      <c r="X568" s="3052" t="s">
        <v>1529</v>
      </c>
      <c r="Y568" s="2960">
        <v>6.720000000000001E-2</v>
      </c>
      <c r="Z568" s="2961" t="s">
        <v>49</v>
      </c>
      <c r="AA568" s="2960">
        <v>3.6999999999999998E-2</v>
      </c>
      <c r="AB568" s="2960">
        <v>0.112</v>
      </c>
      <c r="AC568" s="2541" t="s">
        <v>1529</v>
      </c>
      <c r="AD568" s="2541" t="s">
        <v>1529</v>
      </c>
      <c r="AE568" s="3721" t="s">
        <v>1529</v>
      </c>
      <c r="AF568" s="2502"/>
    </row>
    <row r="569" spans="2:32" s="2801" customFormat="1" x14ac:dyDescent="0.2">
      <c r="B569" s="4149" t="s">
        <v>6218</v>
      </c>
      <c r="C569" s="4150"/>
      <c r="D569" s="4000" t="s">
        <v>1529</v>
      </c>
      <c r="E569" s="4000" t="s">
        <v>1529</v>
      </c>
      <c r="F569" s="3052" t="s">
        <v>1529</v>
      </c>
      <c r="G569" s="2569">
        <v>101</v>
      </c>
      <c r="H569" s="2569" t="s">
        <v>1529</v>
      </c>
      <c r="I569" s="4074">
        <v>0.16800000000000001</v>
      </c>
      <c r="J569" s="4074">
        <v>0.16800000000000001</v>
      </c>
      <c r="K569" s="3052" t="s">
        <v>1529</v>
      </c>
      <c r="L569" s="2569" t="s">
        <v>1529</v>
      </c>
      <c r="M569" s="2569" t="s">
        <v>1529</v>
      </c>
      <c r="N569" s="2569" t="s">
        <v>1529</v>
      </c>
      <c r="O569" s="4074">
        <v>0.16800000000000001</v>
      </c>
      <c r="P569" s="4074">
        <v>0.16800000000000001</v>
      </c>
      <c r="Q569" s="2569" t="s">
        <v>1529</v>
      </c>
      <c r="R569" s="3052" t="s">
        <v>1529</v>
      </c>
      <c r="S569" s="2961" t="s">
        <v>5524</v>
      </c>
      <c r="T569" s="2960">
        <v>2.8000000000000004E-2</v>
      </c>
      <c r="U569" s="2960">
        <v>6.720000000000001E-2</v>
      </c>
      <c r="V569" s="3052" t="s">
        <v>1529</v>
      </c>
      <c r="W569" s="3052" t="s">
        <v>1529</v>
      </c>
      <c r="X569" s="3052" t="s">
        <v>1529</v>
      </c>
      <c r="Y569" s="2960">
        <v>6.720000000000001E-2</v>
      </c>
      <c r="Z569" s="2961" t="s">
        <v>51</v>
      </c>
      <c r="AA569" s="2960">
        <v>3.6999999999999998E-2</v>
      </c>
      <c r="AB569" s="2960">
        <v>0.112</v>
      </c>
      <c r="AC569" s="2541" t="s">
        <v>1529</v>
      </c>
      <c r="AD569" s="2541" t="s">
        <v>1529</v>
      </c>
      <c r="AE569" s="3721" t="s">
        <v>1529</v>
      </c>
      <c r="AF569" s="2502"/>
    </row>
    <row r="570" spans="2:32" s="2801" customFormat="1" x14ac:dyDescent="0.2">
      <c r="B570" s="4149" t="s">
        <v>6221</v>
      </c>
      <c r="C570" s="4150"/>
      <c r="D570" s="4000" t="s">
        <v>1529</v>
      </c>
      <c r="E570" s="4000" t="s">
        <v>1529</v>
      </c>
      <c r="F570" s="3052" t="s">
        <v>1529</v>
      </c>
      <c r="G570" s="2569">
        <v>109</v>
      </c>
      <c r="H570" s="2569" t="s">
        <v>1529</v>
      </c>
      <c r="I570" s="4074">
        <v>0.16800000000000001</v>
      </c>
      <c r="J570" s="4074">
        <v>0.16800000000000001</v>
      </c>
      <c r="K570" s="3052" t="s">
        <v>1529</v>
      </c>
      <c r="L570" s="2569" t="s">
        <v>1529</v>
      </c>
      <c r="M570" s="2569" t="s">
        <v>1529</v>
      </c>
      <c r="N570" s="2569" t="s">
        <v>1529</v>
      </c>
      <c r="O570" s="4074">
        <v>0.16800000000000001</v>
      </c>
      <c r="P570" s="4074">
        <v>0.16800000000000001</v>
      </c>
      <c r="Q570" s="2569" t="s">
        <v>1529</v>
      </c>
      <c r="R570" s="3052" t="s">
        <v>1529</v>
      </c>
      <c r="S570" s="2961" t="s">
        <v>5529</v>
      </c>
      <c r="T570" s="2960">
        <v>2.8000000000000004E-2</v>
      </c>
      <c r="U570" s="2960">
        <v>6.720000000000001E-2</v>
      </c>
      <c r="V570" s="3052" t="s">
        <v>1529</v>
      </c>
      <c r="W570" s="3052" t="s">
        <v>1529</v>
      </c>
      <c r="X570" s="3052" t="s">
        <v>1529</v>
      </c>
      <c r="Y570" s="2960">
        <v>6.720000000000001E-2</v>
      </c>
      <c r="Z570" s="2961" t="s">
        <v>406</v>
      </c>
      <c r="AA570" s="2960">
        <v>3.6999999999999998E-2</v>
      </c>
      <c r="AB570" s="2960">
        <v>0.112</v>
      </c>
      <c r="AC570" s="2541" t="s">
        <v>1529</v>
      </c>
      <c r="AD570" s="2541" t="s">
        <v>1529</v>
      </c>
      <c r="AE570" s="3721" t="s">
        <v>1529</v>
      </c>
      <c r="AF570" s="2502"/>
    </row>
    <row r="571" spans="2:32" s="2801" customFormat="1" x14ac:dyDescent="0.2">
      <c r="B571" s="4149" t="s">
        <v>6224</v>
      </c>
      <c r="C571" s="4150"/>
      <c r="D571" s="4000" t="s">
        <v>1529</v>
      </c>
      <c r="E571" s="4000" t="s">
        <v>1529</v>
      </c>
      <c r="F571" s="3052" t="s">
        <v>1529</v>
      </c>
      <c r="G571" s="2569">
        <v>150</v>
      </c>
      <c r="H571" s="2569" t="s">
        <v>1529</v>
      </c>
      <c r="I571" s="4074">
        <v>0.16800000000000001</v>
      </c>
      <c r="J571" s="4074">
        <v>0.16800000000000001</v>
      </c>
      <c r="K571" s="3052" t="s">
        <v>1529</v>
      </c>
      <c r="L571" s="2569" t="s">
        <v>1529</v>
      </c>
      <c r="M571" s="2569" t="s">
        <v>1529</v>
      </c>
      <c r="N571" s="2569" t="s">
        <v>1529</v>
      </c>
      <c r="O571" s="4074">
        <v>0.16800000000000001</v>
      </c>
      <c r="P571" s="4074">
        <v>0.16800000000000001</v>
      </c>
      <c r="Q571" s="2569" t="s">
        <v>1529</v>
      </c>
      <c r="R571" s="3052" t="s">
        <v>1529</v>
      </c>
      <c r="S571" s="2961" t="s">
        <v>1132</v>
      </c>
      <c r="T571" s="2960">
        <v>2.8000000000000004E-2</v>
      </c>
      <c r="U571" s="2960">
        <v>6.720000000000001E-2</v>
      </c>
      <c r="V571" s="3052" t="s">
        <v>1529</v>
      </c>
      <c r="W571" s="3052" t="s">
        <v>1529</v>
      </c>
      <c r="X571" s="3052" t="s">
        <v>1529</v>
      </c>
      <c r="Y571" s="2960">
        <v>6.720000000000001E-2</v>
      </c>
      <c r="Z571" s="2961" t="s">
        <v>5087</v>
      </c>
      <c r="AA571" s="2960">
        <v>3.6999999999999998E-2</v>
      </c>
      <c r="AB571" s="2960">
        <v>0.112</v>
      </c>
      <c r="AC571" s="2541" t="s">
        <v>1529</v>
      </c>
      <c r="AD571" s="2541" t="s">
        <v>1529</v>
      </c>
      <c r="AE571" s="3721" t="s">
        <v>1529</v>
      </c>
      <c r="AF571" s="2502"/>
    </row>
    <row r="572" spans="2:32" s="2801" customFormat="1" x14ac:dyDescent="0.2">
      <c r="B572" s="4149" t="s">
        <v>6228</v>
      </c>
      <c r="C572" s="4150"/>
      <c r="D572" s="4000" t="s">
        <v>1529</v>
      </c>
      <c r="E572" s="4000" t="s">
        <v>1529</v>
      </c>
      <c r="F572" s="3052" t="s">
        <v>1529</v>
      </c>
      <c r="G572" s="2569">
        <v>190</v>
      </c>
      <c r="H572" s="2569" t="s">
        <v>1529</v>
      </c>
      <c r="I572" s="4074">
        <v>0.15680000000000002</v>
      </c>
      <c r="J572" s="4074">
        <v>0.15680000000000002</v>
      </c>
      <c r="K572" s="3052" t="s">
        <v>1529</v>
      </c>
      <c r="L572" s="2569" t="s">
        <v>1529</v>
      </c>
      <c r="M572" s="2569" t="s">
        <v>1529</v>
      </c>
      <c r="N572" s="2569" t="s">
        <v>1529</v>
      </c>
      <c r="O572" s="4074">
        <v>0.16800000000000001</v>
      </c>
      <c r="P572" s="4074">
        <v>0.16800000000000001</v>
      </c>
      <c r="Q572" s="2569" t="s">
        <v>1529</v>
      </c>
      <c r="R572" s="3052" t="s">
        <v>1529</v>
      </c>
      <c r="S572" s="2961" t="s">
        <v>1134</v>
      </c>
      <c r="T572" s="2960">
        <v>2.8000000000000004E-2</v>
      </c>
      <c r="U572" s="2960">
        <v>6.720000000000001E-2</v>
      </c>
      <c r="V572" s="3052" t="s">
        <v>1529</v>
      </c>
      <c r="W572" s="3052" t="s">
        <v>1529</v>
      </c>
      <c r="X572" s="3052" t="s">
        <v>1529</v>
      </c>
      <c r="Y572" s="2960">
        <v>6.720000000000001E-2</v>
      </c>
      <c r="Z572" s="2961" t="s">
        <v>5499</v>
      </c>
      <c r="AA572" s="2960">
        <v>3.6999999999999998E-2</v>
      </c>
      <c r="AB572" s="2960">
        <v>0.112</v>
      </c>
      <c r="AC572" s="2541" t="s">
        <v>1529</v>
      </c>
      <c r="AD572" s="2541" t="s">
        <v>1529</v>
      </c>
      <c r="AE572" s="3721" t="s">
        <v>1529</v>
      </c>
      <c r="AF572" s="2502"/>
    </row>
    <row r="573" spans="2:32" s="2801" customFormat="1" x14ac:dyDescent="0.2">
      <c r="B573" s="4149" t="s">
        <v>6232</v>
      </c>
      <c r="C573" s="4150"/>
      <c r="D573" s="4000" t="s">
        <v>1529</v>
      </c>
      <c r="E573" s="4000" t="s">
        <v>1529</v>
      </c>
      <c r="F573" s="3052" t="s">
        <v>1529</v>
      </c>
      <c r="G573" s="2569">
        <v>238</v>
      </c>
      <c r="H573" s="2569" t="s">
        <v>1529</v>
      </c>
      <c r="I573" s="4074">
        <v>0.15680000000000002</v>
      </c>
      <c r="J573" s="4074">
        <v>0.15680000000000002</v>
      </c>
      <c r="K573" s="3052" t="s">
        <v>1529</v>
      </c>
      <c r="L573" s="2569" t="s">
        <v>1529</v>
      </c>
      <c r="M573" s="2569" t="s">
        <v>1529</v>
      </c>
      <c r="N573" s="2569" t="s">
        <v>1529</v>
      </c>
      <c r="O573" s="4074">
        <v>0.16800000000000001</v>
      </c>
      <c r="P573" s="4074">
        <v>0.16800000000000001</v>
      </c>
      <c r="Q573" s="2569" t="s">
        <v>1529</v>
      </c>
      <c r="R573" s="3052" t="s">
        <v>1529</v>
      </c>
      <c r="S573" s="2961" t="s">
        <v>1134</v>
      </c>
      <c r="T573" s="2960">
        <v>2.8000000000000004E-2</v>
      </c>
      <c r="U573" s="2960">
        <v>6.720000000000001E-2</v>
      </c>
      <c r="V573" s="3052" t="s">
        <v>1529</v>
      </c>
      <c r="W573" s="3052" t="s">
        <v>1529</v>
      </c>
      <c r="X573" s="3052" t="s">
        <v>1529</v>
      </c>
      <c r="Y573" s="2960">
        <v>6.720000000000001E-2</v>
      </c>
      <c r="Z573" s="2961" t="s">
        <v>56</v>
      </c>
      <c r="AA573" s="2960">
        <v>3.6999999999999998E-2</v>
      </c>
      <c r="AB573" s="2960">
        <v>0.112</v>
      </c>
      <c r="AC573" s="2541" t="s">
        <v>1529</v>
      </c>
      <c r="AD573" s="2541" t="s">
        <v>1529</v>
      </c>
      <c r="AE573" s="3721" t="s">
        <v>1529</v>
      </c>
      <c r="AF573" s="2502"/>
    </row>
    <row r="574" spans="2:32" s="2801" customFormat="1" x14ac:dyDescent="0.2">
      <c r="B574" s="4149" t="s">
        <v>6236</v>
      </c>
      <c r="C574" s="4150"/>
      <c r="D574" s="4000" t="s">
        <v>1529</v>
      </c>
      <c r="E574" s="4000" t="s">
        <v>1529</v>
      </c>
      <c r="F574" s="3052" t="s">
        <v>1529</v>
      </c>
      <c r="G574" s="2569">
        <v>288</v>
      </c>
      <c r="H574" s="2569" t="s">
        <v>1529</v>
      </c>
      <c r="I574" s="4074">
        <v>0.14560000000000001</v>
      </c>
      <c r="J574" s="4074">
        <v>0.14560000000000001</v>
      </c>
      <c r="K574" s="3052" t="s">
        <v>1529</v>
      </c>
      <c r="L574" s="2569" t="s">
        <v>1529</v>
      </c>
      <c r="M574" s="2569" t="s">
        <v>1529</v>
      </c>
      <c r="N574" s="2569" t="s">
        <v>1529</v>
      </c>
      <c r="O574" s="4074">
        <v>0.16800000000000001</v>
      </c>
      <c r="P574" s="4074">
        <v>0.16800000000000001</v>
      </c>
      <c r="Q574" s="2569" t="s">
        <v>1529</v>
      </c>
      <c r="R574" s="3052" t="s">
        <v>1529</v>
      </c>
      <c r="S574" s="2961" t="s">
        <v>1118</v>
      </c>
      <c r="T574" s="2960">
        <v>2.8000000000000004E-2</v>
      </c>
      <c r="U574" s="2960">
        <v>6.720000000000001E-2</v>
      </c>
      <c r="V574" s="3052" t="s">
        <v>1529</v>
      </c>
      <c r="W574" s="3052" t="s">
        <v>1529</v>
      </c>
      <c r="X574" s="3052" t="s">
        <v>1529</v>
      </c>
      <c r="Y574" s="2960">
        <v>6.720000000000001E-2</v>
      </c>
      <c r="Z574" s="2961" t="s">
        <v>5508</v>
      </c>
      <c r="AA574" s="2960">
        <v>3.6999999999999998E-2</v>
      </c>
      <c r="AB574" s="2960">
        <v>0.112</v>
      </c>
      <c r="AC574" s="2541" t="s">
        <v>1529</v>
      </c>
      <c r="AD574" s="2541" t="s">
        <v>1529</v>
      </c>
      <c r="AE574" s="3721" t="s">
        <v>1529</v>
      </c>
      <c r="AF574" s="2502"/>
    </row>
    <row r="575" spans="2:32" s="2801" customFormat="1" x14ac:dyDescent="0.2">
      <c r="B575" s="4149" t="s">
        <v>6239</v>
      </c>
      <c r="C575" s="4150"/>
      <c r="D575" s="4000" t="s">
        <v>1529</v>
      </c>
      <c r="E575" s="4000" t="s">
        <v>1529</v>
      </c>
      <c r="F575" s="3052" t="s">
        <v>1529</v>
      </c>
      <c r="G575" s="2569">
        <v>430</v>
      </c>
      <c r="H575" s="2569" t="s">
        <v>1529</v>
      </c>
      <c r="I575" s="4074">
        <v>0.13440000000000002</v>
      </c>
      <c r="J575" s="4074">
        <v>0.13440000000000002</v>
      </c>
      <c r="K575" s="3052" t="s">
        <v>1529</v>
      </c>
      <c r="L575" s="2569" t="s">
        <v>1529</v>
      </c>
      <c r="M575" s="2569" t="s">
        <v>1529</v>
      </c>
      <c r="N575" s="2569" t="s">
        <v>1529</v>
      </c>
      <c r="O575" s="4074">
        <v>0.15680000000000002</v>
      </c>
      <c r="P575" s="4074">
        <v>0.15680000000000002</v>
      </c>
      <c r="Q575" s="2569" t="s">
        <v>1529</v>
      </c>
      <c r="R575" s="3052" t="s">
        <v>1529</v>
      </c>
      <c r="S575" s="2961" t="s">
        <v>5513</v>
      </c>
      <c r="T575" s="2960">
        <v>2.8000000000000004E-2</v>
      </c>
      <c r="U575" s="2960">
        <v>6.720000000000001E-2</v>
      </c>
      <c r="V575" s="3052" t="s">
        <v>1529</v>
      </c>
      <c r="W575" s="3052" t="s">
        <v>1529</v>
      </c>
      <c r="X575" s="3052" t="s">
        <v>1529</v>
      </c>
      <c r="Y575" s="2960">
        <v>6.720000000000001E-2</v>
      </c>
      <c r="Z575" s="2961" t="s">
        <v>58</v>
      </c>
      <c r="AA575" s="2960">
        <v>3.6999999999999998E-2</v>
      </c>
      <c r="AB575" s="2960">
        <v>0.112</v>
      </c>
      <c r="AC575" s="2541" t="s">
        <v>1529</v>
      </c>
      <c r="AD575" s="2541" t="s">
        <v>1529</v>
      </c>
      <c r="AE575" s="3721" t="s">
        <v>1529</v>
      </c>
      <c r="AF575" s="2502"/>
    </row>
    <row r="576" spans="2:32" s="2801" customFormat="1" x14ac:dyDescent="0.2">
      <c r="B576" s="4149" t="s">
        <v>6242</v>
      </c>
      <c r="C576" s="4150"/>
      <c r="D576" s="4000" t="s">
        <v>1529</v>
      </c>
      <c r="E576" s="4000" t="s">
        <v>1529</v>
      </c>
      <c r="F576" s="3052" t="s">
        <v>1529</v>
      </c>
      <c r="G576" s="2569">
        <v>96</v>
      </c>
      <c r="H576" s="2569" t="s">
        <v>1529</v>
      </c>
      <c r="I576" s="4074">
        <v>0.16800000000000001</v>
      </c>
      <c r="J576" s="4074">
        <v>0.16800000000000001</v>
      </c>
      <c r="K576" s="3052" t="s">
        <v>1529</v>
      </c>
      <c r="L576" s="2569" t="s">
        <v>1529</v>
      </c>
      <c r="M576" s="2569" t="s">
        <v>1529</v>
      </c>
      <c r="N576" s="2569" t="s">
        <v>1529</v>
      </c>
      <c r="O576" s="4074">
        <v>0.15680000000000002</v>
      </c>
      <c r="P576" s="4074">
        <v>0.15680000000000002</v>
      </c>
      <c r="Q576" s="2569" t="s">
        <v>1529</v>
      </c>
      <c r="R576" s="3052" t="s">
        <v>1529</v>
      </c>
      <c r="S576" s="2961" t="s">
        <v>1135</v>
      </c>
      <c r="T576" s="2960">
        <v>2.8000000000000004E-2</v>
      </c>
      <c r="U576" s="2960">
        <v>6.720000000000001E-2</v>
      </c>
      <c r="V576" s="3052" t="s">
        <v>1529</v>
      </c>
      <c r="W576" s="3052" t="s">
        <v>1529</v>
      </c>
      <c r="X576" s="3052" t="s">
        <v>1529</v>
      </c>
      <c r="Y576" s="2960">
        <v>6.720000000000001E-2</v>
      </c>
      <c r="Z576" s="2961" t="s">
        <v>49</v>
      </c>
      <c r="AA576" s="2960">
        <v>3.6999999999999998E-2</v>
      </c>
      <c r="AB576" s="2960">
        <v>0.112</v>
      </c>
      <c r="AC576" s="2541" t="s">
        <v>1529</v>
      </c>
      <c r="AD576" s="2541" t="s">
        <v>1529</v>
      </c>
      <c r="AE576" s="3721" t="s">
        <v>1529</v>
      </c>
      <c r="AF576" s="2502"/>
    </row>
    <row r="577" spans="2:32" s="2801" customFormat="1" x14ac:dyDescent="0.2">
      <c r="B577" s="4149" t="s">
        <v>6244</v>
      </c>
      <c r="C577" s="4150"/>
      <c r="D577" s="4000" t="s">
        <v>1529</v>
      </c>
      <c r="E577" s="4000" t="s">
        <v>1529</v>
      </c>
      <c r="F577" s="3052" t="s">
        <v>1529</v>
      </c>
      <c r="G577" s="2569">
        <v>104</v>
      </c>
      <c r="H577" s="2569" t="s">
        <v>1529</v>
      </c>
      <c r="I577" s="4074">
        <v>0.16800000000000001</v>
      </c>
      <c r="J577" s="4074">
        <v>0.16800000000000001</v>
      </c>
      <c r="K577" s="3052" t="s">
        <v>1529</v>
      </c>
      <c r="L577" s="2569" t="s">
        <v>1529</v>
      </c>
      <c r="M577" s="2569" t="s">
        <v>1529</v>
      </c>
      <c r="N577" s="2569" t="s">
        <v>1529</v>
      </c>
      <c r="O577" s="4074">
        <v>0.15680000000000002</v>
      </c>
      <c r="P577" s="4074">
        <v>0.15680000000000002</v>
      </c>
      <c r="Q577" s="2569" t="s">
        <v>1529</v>
      </c>
      <c r="R577" s="3052" t="s">
        <v>1529</v>
      </c>
      <c r="S577" s="2961" t="s">
        <v>5519</v>
      </c>
      <c r="T577" s="2960">
        <v>2.8000000000000004E-2</v>
      </c>
      <c r="U577" s="2960">
        <v>6.720000000000001E-2</v>
      </c>
      <c r="V577" s="3052" t="s">
        <v>1529</v>
      </c>
      <c r="W577" s="3052" t="s">
        <v>1529</v>
      </c>
      <c r="X577" s="3052" t="s">
        <v>1529</v>
      </c>
      <c r="Y577" s="2960">
        <v>6.720000000000001E-2</v>
      </c>
      <c r="Z577" s="2961" t="s">
        <v>51</v>
      </c>
      <c r="AA577" s="2960">
        <v>3.6999999999999998E-2</v>
      </c>
      <c r="AB577" s="2960">
        <v>0.112</v>
      </c>
      <c r="AC577" s="2541" t="s">
        <v>1529</v>
      </c>
      <c r="AD577" s="2541" t="s">
        <v>1529</v>
      </c>
      <c r="AE577" s="3721" t="s">
        <v>1529</v>
      </c>
      <c r="AF577" s="2502"/>
    </row>
    <row r="578" spans="2:32" s="2801" customFormat="1" x14ac:dyDescent="0.2">
      <c r="B578" s="4149" t="s">
        <v>6246</v>
      </c>
      <c r="C578" s="4150"/>
      <c r="D578" s="4000" t="s">
        <v>1529</v>
      </c>
      <c r="E578" s="4000" t="s">
        <v>1529</v>
      </c>
      <c r="F578" s="3052" t="s">
        <v>1529</v>
      </c>
      <c r="G578" s="2569">
        <v>134</v>
      </c>
      <c r="H578" s="2569" t="s">
        <v>1529</v>
      </c>
      <c r="I578" s="4074">
        <v>0.16800000000000001</v>
      </c>
      <c r="J578" s="4074">
        <v>0.16800000000000001</v>
      </c>
      <c r="K578" s="3052" t="s">
        <v>1529</v>
      </c>
      <c r="L578" s="2569" t="s">
        <v>1529</v>
      </c>
      <c r="M578" s="2569" t="s">
        <v>1529</v>
      </c>
      <c r="N578" s="2569" t="s">
        <v>1529</v>
      </c>
      <c r="O578" s="4074">
        <v>0.15680000000000002</v>
      </c>
      <c r="P578" s="4074">
        <v>0.15680000000000002</v>
      </c>
      <c r="Q578" s="2569" t="s">
        <v>1529</v>
      </c>
      <c r="R578" s="3052" t="s">
        <v>1529</v>
      </c>
      <c r="S578" s="2961" t="s">
        <v>5524</v>
      </c>
      <c r="T578" s="2960">
        <v>2.8000000000000004E-2</v>
      </c>
      <c r="U578" s="2960">
        <v>6.720000000000001E-2</v>
      </c>
      <c r="V578" s="3052" t="s">
        <v>1529</v>
      </c>
      <c r="W578" s="3052" t="s">
        <v>1529</v>
      </c>
      <c r="X578" s="3052" t="s">
        <v>1529</v>
      </c>
      <c r="Y578" s="2960">
        <v>6.720000000000001E-2</v>
      </c>
      <c r="Z578" s="2961" t="s">
        <v>51</v>
      </c>
      <c r="AA578" s="2960">
        <v>3.6999999999999998E-2</v>
      </c>
      <c r="AB578" s="2960">
        <v>0.112</v>
      </c>
      <c r="AC578" s="2541" t="s">
        <v>1529</v>
      </c>
      <c r="AD578" s="2541" t="s">
        <v>1529</v>
      </c>
      <c r="AE578" s="3721" t="s">
        <v>1529</v>
      </c>
      <c r="AF578" s="2502"/>
    </row>
    <row r="579" spans="2:32" s="2801" customFormat="1" x14ac:dyDescent="0.2">
      <c r="B579" s="4149" t="s">
        <v>6248</v>
      </c>
      <c r="C579" s="4150"/>
      <c r="D579" s="4000" t="s">
        <v>1529</v>
      </c>
      <c r="E579" s="4000" t="s">
        <v>1529</v>
      </c>
      <c r="F579" s="3052" t="s">
        <v>1529</v>
      </c>
      <c r="G579" s="2569">
        <v>142</v>
      </c>
      <c r="H579" s="2569" t="s">
        <v>1529</v>
      </c>
      <c r="I579" s="4074">
        <v>0.16800000000000001</v>
      </c>
      <c r="J579" s="4074">
        <v>0.16800000000000001</v>
      </c>
      <c r="K579" s="3052" t="s">
        <v>1529</v>
      </c>
      <c r="L579" s="2569" t="s">
        <v>1529</v>
      </c>
      <c r="M579" s="2569" t="s">
        <v>1529</v>
      </c>
      <c r="N579" s="2569" t="s">
        <v>1529</v>
      </c>
      <c r="O579" s="4074">
        <v>0.14560000000000001</v>
      </c>
      <c r="P579" s="4074">
        <v>0.14560000000000001</v>
      </c>
      <c r="Q579" s="2569" t="s">
        <v>1529</v>
      </c>
      <c r="R579" s="3052" t="s">
        <v>1529</v>
      </c>
      <c r="S579" s="2961" t="s">
        <v>5529</v>
      </c>
      <c r="T579" s="2960">
        <v>2.8000000000000004E-2</v>
      </c>
      <c r="U579" s="2960">
        <v>6.720000000000001E-2</v>
      </c>
      <c r="V579" s="3052" t="s">
        <v>1529</v>
      </c>
      <c r="W579" s="3052" t="s">
        <v>1529</v>
      </c>
      <c r="X579" s="3052" t="s">
        <v>1529</v>
      </c>
      <c r="Y579" s="2960">
        <v>6.720000000000001E-2</v>
      </c>
      <c r="Z579" s="2961" t="s">
        <v>406</v>
      </c>
      <c r="AA579" s="2960">
        <v>3.6999999999999998E-2</v>
      </c>
      <c r="AB579" s="2960">
        <v>0.112</v>
      </c>
      <c r="AC579" s="2541" t="s">
        <v>1529</v>
      </c>
      <c r="AD579" s="2541" t="s">
        <v>1529</v>
      </c>
      <c r="AE579" s="3721" t="s">
        <v>1529</v>
      </c>
      <c r="AF579" s="2502"/>
    </row>
    <row r="580" spans="2:32" s="2801" customFormat="1" x14ac:dyDescent="0.2">
      <c r="B580" s="4149" t="s">
        <v>6250</v>
      </c>
      <c r="C580" s="4150"/>
      <c r="D580" s="4000" t="s">
        <v>1529</v>
      </c>
      <c r="E580" s="4000" t="s">
        <v>1529</v>
      </c>
      <c r="F580" s="3052" t="s">
        <v>1529</v>
      </c>
      <c r="G580" s="2569">
        <v>183</v>
      </c>
      <c r="H580" s="2569" t="s">
        <v>1529</v>
      </c>
      <c r="I580" s="4074">
        <v>0.16800000000000001</v>
      </c>
      <c r="J580" s="4074">
        <v>0.16800000000000001</v>
      </c>
      <c r="K580" s="3052" t="s">
        <v>1529</v>
      </c>
      <c r="L580" s="2569" t="s">
        <v>1529</v>
      </c>
      <c r="M580" s="2569" t="s">
        <v>1529</v>
      </c>
      <c r="N580" s="2569" t="s">
        <v>1529</v>
      </c>
      <c r="O580" s="4074">
        <v>0.14560000000000001</v>
      </c>
      <c r="P580" s="4074">
        <v>0.14560000000000001</v>
      </c>
      <c r="Q580" s="2569" t="s">
        <v>1529</v>
      </c>
      <c r="R580" s="3052" t="s">
        <v>1529</v>
      </c>
      <c r="S580" s="2961" t="s">
        <v>1132</v>
      </c>
      <c r="T580" s="2960">
        <v>2.8000000000000004E-2</v>
      </c>
      <c r="U580" s="2960">
        <v>6.720000000000001E-2</v>
      </c>
      <c r="V580" s="3052" t="s">
        <v>1529</v>
      </c>
      <c r="W580" s="3052" t="s">
        <v>1529</v>
      </c>
      <c r="X580" s="3052" t="s">
        <v>1529</v>
      </c>
      <c r="Y580" s="2960">
        <v>6.720000000000001E-2</v>
      </c>
      <c r="Z580" s="2961" t="s">
        <v>5087</v>
      </c>
      <c r="AA580" s="2960">
        <v>3.6999999999999998E-2</v>
      </c>
      <c r="AB580" s="2960">
        <v>0.112</v>
      </c>
      <c r="AC580" s="2541" t="s">
        <v>1529</v>
      </c>
      <c r="AD580" s="2541" t="s">
        <v>1529</v>
      </c>
      <c r="AE580" s="3721" t="s">
        <v>1529</v>
      </c>
      <c r="AF580" s="2502"/>
    </row>
    <row r="581" spans="2:32" s="2801" customFormat="1" x14ac:dyDescent="0.2">
      <c r="B581" s="4149" t="s">
        <v>6252</v>
      </c>
      <c r="C581" s="4150"/>
      <c r="D581" s="4000" t="s">
        <v>1529</v>
      </c>
      <c r="E581" s="4000" t="s">
        <v>1529</v>
      </c>
      <c r="F581" s="3052" t="s">
        <v>1529</v>
      </c>
      <c r="G581" s="2569">
        <v>226</v>
      </c>
      <c r="H581" s="2569" t="s">
        <v>1529</v>
      </c>
      <c r="I581" s="4074">
        <v>0.15680000000000002</v>
      </c>
      <c r="J581" s="4074">
        <v>0.15680000000000002</v>
      </c>
      <c r="K581" s="3052" t="s">
        <v>1529</v>
      </c>
      <c r="L581" s="2569" t="s">
        <v>1529</v>
      </c>
      <c r="M581" s="2569" t="s">
        <v>1529</v>
      </c>
      <c r="N581" s="2569" t="s">
        <v>1529</v>
      </c>
      <c r="O581" s="4074">
        <v>0.13440000000000002</v>
      </c>
      <c r="P581" s="4074">
        <v>0.13440000000000002</v>
      </c>
      <c r="Q581" s="2569" t="s">
        <v>1529</v>
      </c>
      <c r="R581" s="3052" t="s">
        <v>1529</v>
      </c>
      <c r="S581" s="2961" t="s">
        <v>1134</v>
      </c>
      <c r="T581" s="2960">
        <v>2.8000000000000004E-2</v>
      </c>
      <c r="U581" s="2960">
        <v>6.720000000000001E-2</v>
      </c>
      <c r="V581" s="3052" t="s">
        <v>1529</v>
      </c>
      <c r="W581" s="3052" t="s">
        <v>1529</v>
      </c>
      <c r="X581" s="3052" t="s">
        <v>1529</v>
      </c>
      <c r="Y581" s="2960">
        <v>6.720000000000001E-2</v>
      </c>
      <c r="Z581" s="2961" t="s">
        <v>5499</v>
      </c>
      <c r="AA581" s="2960">
        <v>3.6999999999999998E-2</v>
      </c>
      <c r="AB581" s="2960">
        <v>0.112</v>
      </c>
      <c r="AC581" s="2541" t="s">
        <v>1529</v>
      </c>
      <c r="AD581" s="2541" t="s">
        <v>1529</v>
      </c>
      <c r="AE581" s="3721" t="s">
        <v>1529</v>
      </c>
      <c r="AF581" s="2502"/>
    </row>
    <row r="582" spans="2:32" s="2801" customFormat="1" x14ac:dyDescent="0.2">
      <c r="B582" s="4149" t="s">
        <v>6254</v>
      </c>
      <c r="C582" s="4150"/>
      <c r="D582" s="4000" t="s">
        <v>1529</v>
      </c>
      <c r="E582" s="4000" t="s">
        <v>1529</v>
      </c>
      <c r="F582" s="3052" t="s">
        <v>1529</v>
      </c>
      <c r="G582" s="2569">
        <v>274</v>
      </c>
      <c r="H582" s="2569" t="s">
        <v>1529</v>
      </c>
      <c r="I582" s="4074">
        <v>0.15680000000000002</v>
      </c>
      <c r="J582" s="4074">
        <v>0.15680000000000002</v>
      </c>
      <c r="K582" s="3052" t="s">
        <v>1529</v>
      </c>
      <c r="L582" s="2569" t="s">
        <v>1529</v>
      </c>
      <c r="M582" s="2569" t="s">
        <v>1529</v>
      </c>
      <c r="N582" s="2569" t="s">
        <v>1529</v>
      </c>
      <c r="O582" s="4074">
        <v>0.13440000000000002</v>
      </c>
      <c r="P582" s="4074">
        <v>0.13440000000000002</v>
      </c>
      <c r="Q582" s="2569" t="s">
        <v>1529</v>
      </c>
      <c r="R582" s="3052" t="s">
        <v>1529</v>
      </c>
      <c r="S582" s="2961" t="s">
        <v>1134</v>
      </c>
      <c r="T582" s="2960">
        <v>2.8000000000000004E-2</v>
      </c>
      <c r="U582" s="2960">
        <v>6.720000000000001E-2</v>
      </c>
      <c r="V582" s="3052" t="s">
        <v>1529</v>
      </c>
      <c r="W582" s="3052" t="s">
        <v>1529</v>
      </c>
      <c r="X582" s="3052" t="s">
        <v>1529</v>
      </c>
      <c r="Y582" s="2960">
        <v>6.720000000000001E-2</v>
      </c>
      <c r="Z582" s="2961" t="s">
        <v>56</v>
      </c>
      <c r="AA582" s="2960">
        <v>3.6999999999999998E-2</v>
      </c>
      <c r="AB582" s="2960">
        <v>0.112</v>
      </c>
      <c r="AC582" s="2541" t="s">
        <v>1529</v>
      </c>
      <c r="AD582" s="2541" t="s">
        <v>1529</v>
      </c>
      <c r="AE582" s="3721" t="s">
        <v>1529</v>
      </c>
      <c r="AF582" s="2502"/>
    </row>
    <row r="583" spans="2:32" s="2801" customFormat="1" x14ac:dyDescent="0.2">
      <c r="B583" s="4149" t="s">
        <v>6256</v>
      </c>
      <c r="C583" s="4150"/>
      <c r="D583" s="4000" t="s">
        <v>1529</v>
      </c>
      <c r="E583" s="4000" t="s">
        <v>1529</v>
      </c>
      <c r="F583" s="3052" t="s">
        <v>1529</v>
      </c>
      <c r="G583" s="2569">
        <v>327</v>
      </c>
      <c r="H583" s="2569" t="s">
        <v>1529</v>
      </c>
      <c r="I583" s="4074">
        <v>0.14560000000000001</v>
      </c>
      <c r="J583" s="4074">
        <v>0.14560000000000001</v>
      </c>
      <c r="K583" s="3052" t="s">
        <v>1529</v>
      </c>
      <c r="L583" s="2569" t="s">
        <v>1529</v>
      </c>
      <c r="M583" s="2569" t="s">
        <v>1529</v>
      </c>
      <c r="N583" s="2569" t="s">
        <v>1529</v>
      </c>
      <c r="O583" s="4074">
        <v>0.16800000000000001</v>
      </c>
      <c r="P583" s="4074">
        <v>0.16800000000000001</v>
      </c>
      <c r="Q583" s="2569" t="s">
        <v>1529</v>
      </c>
      <c r="R583" s="3052" t="s">
        <v>1529</v>
      </c>
      <c r="S583" s="2961" t="s">
        <v>1118</v>
      </c>
      <c r="T583" s="2960">
        <v>2.8000000000000004E-2</v>
      </c>
      <c r="U583" s="2960">
        <v>6.720000000000001E-2</v>
      </c>
      <c r="V583" s="3052" t="s">
        <v>1529</v>
      </c>
      <c r="W583" s="3052" t="s">
        <v>1529</v>
      </c>
      <c r="X583" s="3052" t="s">
        <v>1529</v>
      </c>
      <c r="Y583" s="2960">
        <v>6.720000000000001E-2</v>
      </c>
      <c r="Z583" s="2961" t="s">
        <v>5508</v>
      </c>
      <c r="AA583" s="2960">
        <v>3.6999999999999998E-2</v>
      </c>
      <c r="AB583" s="2960">
        <v>0.112</v>
      </c>
      <c r="AC583" s="2541" t="s">
        <v>1529</v>
      </c>
      <c r="AD583" s="2541" t="s">
        <v>1529</v>
      </c>
      <c r="AE583" s="3721" t="s">
        <v>1529</v>
      </c>
      <c r="AF583" s="2502"/>
    </row>
    <row r="584" spans="2:32" s="2801" customFormat="1" x14ac:dyDescent="0.2">
      <c r="B584" s="4149" t="s">
        <v>6258</v>
      </c>
      <c r="C584" s="4150"/>
      <c r="D584" s="4000" t="s">
        <v>1529</v>
      </c>
      <c r="E584" s="4000" t="s">
        <v>1529</v>
      </c>
      <c r="F584" s="3052" t="s">
        <v>1529</v>
      </c>
      <c r="G584" s="2569">
        <v>472</v>
      </c>
      <c r="H584" s="2569" t="s">
        <v>1529</v>
      </c>
      <c r="I584" s="4074">
        <v>0.13440000000000002</v>
      </c>
      <c r="J584" s="4074">
        <v>0.13440000000000002</v>
      </c>
      <c r="K584" s="3052" t="s">
        <v>1529</v>
      </c>
      <c r="L584" s="2569" t="s">
        <v>1529</v>
      </c>
      <c r="M584" s="2569" t="s">
        <v>1529</v>
      </c>
      <c r="N584" s="2569" t="s">
        <v>1529</v>
      </c>
      <c r="O584" s="4074">
        <v>0.16800000000000001</v>
      </c>
      <c r="P584" s="4074">
        <v>0.16800000000000001</v>
      </c>
      <c r="Q584" s="2569" t="s">
        <v>1529</v>
      </c>
      <c r="R584" s="3052" t="s">
        <v>1529</v>
      </c>
      <c r="S584" s="2961" t="s">
        <v>5513</v>
      </c>
      <c r="T584" s="2960">
        <v>2.8000000000000004E-2</v>
      </c>
      <c r="U584" s="2960">
        <v>6.720000000000001E-2</v>
      </c>
      <c r="V584" s="3052" t="s">
        <v>1529</v>
      </c>
      <c r="W584" s="3052" t="s">
        <v>1529</v>
      </c>
      <c r="X584" s="3052" t="s">
        <v>1529</v>
      </c>
      <c r="Y584" s="2960">
        <v>6.720000000000001E-2</v>
      </c>
      <c r="Z584" s="2961" t="s">
        <v>58</v>
      </c>
      <c r="AA584" s="2960">
        <v>3.6999999999999998E-2</v>
      </c>
      <c r="AB584" s="2960">
        <v>0.112</v>
      </c>
      <c r="AC584" s="2541" t="s">
        <v>1529</v>
      </c>
      <c r="AD584" s="2541" t="s">
        <v>1529</v>
      </c>
      <c r="AE584" s="3721" t="s">
        <v>1529</v>
      </c>
      <c r="AF584" s="2502"/>
    </row>
    <row r="585" spans="2:32" s="2801" customFormat="1" x14ac:dyDescent="0.2">
      <c r="B585" s="4149" t="s">
        <v>6409</v>
      </c>
      <c r="C585" s="4150"/>
      <c r="D585" s="4000" t="s">
        <v>1529</v>
      </c>
      <c r="E585" s="4000" t="s">
        <v>1529</v>
      </c>
      <c r="F585" s="3052" t="s">
        <v>1529</v>
      </c>
      <c r="G585" s="2569">
        <v>63</v>
      </c>
      <c r="H585" s="2569" t="s">
        <v>1529</v>
      </c>
      <c r="I585" s="4074">
        <v>0.16800000000000001</v>
      </c>
      <c r="J585" s="4074">
        <v>0.16800000000000001</v>
      </c>
      <c r="K585" s="3052" t="s">
        <v>1529</v>
      </c>
      <c r="L585" s="2569" t="s">
        <v>1529</v>
      </c>
      <c r="M585" s="2569" t="s">
        <v>1529</v>
      </c>
      <c r="N585" s="2569" t="s">
        <v>1529</v>
      </c>
      <c r="O585" s="4074">
        <v>0.16800000000000001</v>
      </c>
      <c r="P585" s="4074">
        <v>0.16800000000000001</v>
      </c>
      <c r="Q585" s="2569" t="s">
        <v>1529</v>
      </c>
      <c r="R585" s="3052" t="s">
        <v>1529</v>
      </c>
      <c r="S585" s="2961" t="s">
        <v>1135</v>
      </c>
      <c r="T585" s="2960">
        <v>2.8000000000000004E-2</v>
      </c>
      <c r="U585" s="2960">
        <v>6.720000000000001E-2</v>
      </c>
      <c r="V585" s="3052" t="s">
        <v>1529</v>
      </c>
      <c r="W585" s="3052" t="s">
        <v>1529</v>
      </c>
      <c r="X585" s="3052" t="s">
        <v>1529</v>
      </c>
      <c r="Y585" s="2960">
        <v>6.720000000000001E-2</v>
      </c>
      <c r="Z585" s="2961" t="s">
        <v>49</v>
      </c>
      <c r="AA585" s="2960">
        <v>3.6999999999999998E-2</v>
      </c>
      <c r="AB585" s="2960">
        <v>0.112</v>
      </c>
      <c r="AC585" s="2541" t="s">
        <v>1529</v>
      </c>
      <c r="AD585" s="2541" t="s">
        <v>1529</v>
      </c>
      <c r="AE585" s="3721" t="s">
        <v>1529</v>
      </c>
      <c r="AF585" s="2502"/>
    </row>
    <row r="586" spans="2:32" s="2801" customFormat="1" x14ac:dyDescent="0.2">
      <c r="B586" s="4149" t="s">
        <v>6411</v>
      </c>
      <c r="C586" s="4150"/>
      <c r="D586" s="4000" t="s">
        <v>1529</v>
      </c>
      <c r="E586" s="4000" t="s">
        <v>1529</v>
      </c>
      <c r="F586" s="3052" t="s">
        <v>1529</v>
      </c>
      <c r="G586" s="2569">
        <v>93</v>
      </c>
      <c r="H586" s="2569" t="s">
        <v>1529</v>
      </c>
      <c r="I586" s="4074">
        <v>0.16800000000000001</v>
      </c>
      <c r="J586" s="4074">
        <v>0.16800000000000001</v>
      </c>
      <c r="K586" s="3052" t="s">
        <v>1529</v>
      </c>
      <c r="L586" s="2569" t="s">
        <v>1529</v>
      </c>
      <c r="M586" s="2569" t="s">
        <v>1529</v>
      </c>
      <c r="N586" s="2569" t="s">
        <v>1529</v>
      </c>
      <c r="O586" s="4074">
        <v>0.16800000000000001</v>
      </c>
      <c r="P586" s="4074">
        <v>0.16800000000000001</v>
      </c>
      <c r="Q586" s="2569" t="s">
        <v>1529</v>
      </c>
      <c r="R586" s="3052" t="s">
        <v>1529</v>
      </c>
      <c r="S586" s="2961" t="s">
        <v>5519</v>
      </c>
      <c r="T586" s="2960">
        <v>2.8000000000000004E-2</v>
      </c>
      <c r="U586" s="2960">
        <v>6.720000000000001E-2</v>
      </c>
      <c r="V586" s="3052" t="s">
        <v>1529</v>
      </c>
      <c r="W586" s="3052" t="s">
        <v>1529</v>
      </c>
      <c r="X586" s="3052" t="s">
        <v>1529</v>
      </c>
      <c r="Y586" s="2960">
        <v>6.720000000000001E-2</v>
      </c>
      <c r="Z586" s="2961" t="s">
        <v>49</v>
      </c>
      <c r="AA586" s="2960">
        <v>3.6999999999999998E-2</v>
      </c>
      <c r="AB586" s="2960">
        <v>0.112</v>
      </c>
      <c r="AC586" s="2541" t="s">
        <v>1529</v>
      </c>
      <c r="AD586" s="2541" t="s">
        <v>1529</v>
      </c>
      <c r="AE586" s="3721" t="s">
        <v>1529</v>
      </c>
      <c r="AF586" s="2502"/>
    </row>
    <row r="587" spans="2:32" s="2801" customFormat="1" x14ac:dyDescent="0.2">
      <c r="B587" s="4149" t="s">
        <v>6413</v>
      </c>
      <c r="C587" s="4150"/>
      <c r="D587" s="4000" t="s">
        <v>1529</v>
      </c>
      <c r="E587" s="4000" t="s">
        <v>1529</v>
      </c>
      <c r="F587" s="3052" t="s">
        <v>1529</v>
      </c>
      <c r="G587" s="2569">
        <v>101</v>
      </c>
      <c r="H587" s="2569" t="s">
        <v>1529</v>
      </c>
      <c r="I587" s="4074">
        <v>0.16800000000000001</v>
      </c>
      <c r="J587" s="4074">
        <v>0.16800000000000001</v>
      </c>
      <c r="K587" s="3052" t="s">
        <v>1529</v>
      </c>
      <c r="L587" s="2569" t="s">
        <v>1529</v>
      </c>
      <c r="M587" s="2569" t="s">
        <v>1529</v>
      </c>
      <c r="N587" s="2569" t="s">
        <v>1529</v>
      </c>
      <c r="O587" s="4074">
        <v>0.16800000000000001</v>
      </c>
      <c r="P587" s="4074">
        <v>0.16800000000000001</v>
      </c>
      <c r="Q587" s="2569" t="s">
        <v>1529</v>
      </c>
      <c r="R587" s="3052" t="s">
        <v>1529</v>
      </c>
      <c r="S587" s="2961" t="s">
        <v>5524</v>
      </c>
      <c r="T587" s="2960">
        <v>2.8000000000000004E-2</v>
      </c>
      <c r="U587" s="2960">
        <v>6.720000000000001E-2</v>
      </c>
      <c r="V587" s="3052" t="s">
        <v>1529</v>
      </c>
      <c r="W587" s="3052" t="s">
        <v>1529</v>
      </c>
      <c r="X587" s="3052" t="s">
        <v>1529</v>
      </c>
      <c r="Y587" s="2960">
        <v>6.720000000000001E-2</v>
      </c>
      <c r="Z587" s="2961" t="s">
        <v>51</v>
      </c>
      <c r="AA587" s="2960">
        <v>3.6999999999999998E-2</v>
      </c>
      <c r="AB587" s="2960">
        <v>0.112</v>
      </c>
      <c r="AC587" s="2541" t="s">
        <v>1529</v>
      </c>
      <c r="AD587" s="2541" t="s">
        <v>1529</v>
      </c>
      <c r="AE587" s="3721" t="s">
        <v>1529</v>
      </c>
      <c r="AF587" s="2502"/>
    </row>
    <row r="588" spans="2:32" s="2801" customFormat="1" x14ac:dyDescent="0.2">
      <c r="B588" s="4149" t="s">
        <v>6415</v>
      </c>
      <c r="C588" s="4150"/>
      <c r="D588" s="4000" t="s">
        <v>1529</v>
      </c>
      <c r="E588" s="4000" t="s">
        <v>1529</v>
      </c>
      <c r="F588" s="3052" t="s">
        <v>1529</v>
      </c>
      <c r="G588" s="2569">
        <v>109</v>
      </c>
      <c r="H588" s="2569" t="s">
        <v>1529</v>
      </c>
      <c r="I588" s="4074">
        <v>0.16800000000000001</v>
      </c>
      <c r="J588" s="4074">
        <v>0.16800000000000001</v>
      </c>
      <c r="K588" s="3052" t="s">
        <v>1529</v>
      </c>
      <c r="L588" s="2569" t="s">
        <v>1529</v>
      </c>
      <c r="M588" s="2569" t="s">
        <v>1529</v>
      </c>
      <c r="N588" s="2569" t="s">
        <v>1529</v>
      </c>
      <c r="O588" s="4074">
        <v>0.16800000000000001</v>
      </c>
      <c r="P588" s="4074">
        <v>0.16800000000000001</v>
      </c>
      <c r="Q588" s="2569" t="s">
        <v>1529</v>
      </c>
      <c r="R588" s="3052" t="s">
        <v>1529</v>
      </c>
      <c r="S588" s="2961" t="s">
        <v>5529</v>
      </c>
      <c r="T588" s="2960">
        <v>2.8000000000000004E-2</v>
      </c>
      <c r="U588" s="2960">
        <v>6.720000000000001E-2</v>
      </c>
      <c r="V588" s="3052" t="s">
        <v>1529</v>
      </c>
      <c r="W588" s="3052" t="s">
        <v>1529</v>
      </c>
      <c r="X588" s="3052" t="s">
        <v>1529</v>
      </c>
      <c r="Y588" s="2960">
        <v>6.720000000000001E-2</v>
      </c>
      <c r="Z588" s="2961" t="s">
        <v>406</v>
      </c>
      <c r="AA588" s="2960">
        <v>3.6999999999999998E-2</v>
      </c>
      <c r="AB588" s="2960">
        <v>0.112</v>
      </c>
      <c r="AC588" s="2541" t="s">
        <v>1529</v>
      </c>
      <c r="AD588" s="2541" t="s">
        <v>1529</v>
      </c>
      <c r="AE588" s="3721" t="s">
        <v>1529</v>
      </c>
      <c r="AF588" s="2502"/>
    </row>
    <row r="589" spans="2:32" s="2801" customFormat="1" x14ac:dyDescent="0.2">
      <c r="B589" s="4149" t="s">
        <v>6417</v>
      </c>
      <c r="C589" s="4150"/>
      <c r="D589" s="4000" t="s">
        <v>1529</v>
      </c>
      <c r="E589" s="4000" t="s">
        <v>1529</v>
      </c>
      <c r="F589" s="3052" t="s">
        <v>1529</v>
      </c>
      <c r="G589" s="2569">
        <v>150</v>
      </c>
      <c r="H589" s="2569" t="s">
        <v>1529</v>
      </c>
      <c r="I589" s="4074">
        <v>0.16800000000000001</v>
      </c>
      <c r="J589" s="4074">
        <v>0.16800000000000001</v>
      </c>
      <c r="K589" s="3052" t="s">
        <v>1529</v>
      </c>
      <c r="L589" s="2569" t="s">
        <v>1529</v>
      </c>
      <c r="M589" s="2569" t="s">
        <v>1529</v>
      </c>
      <c r="N589" s="2569" t="s">
        <v>1529</v>
      </c>
      <c r="O589" s="4074">
        <v>0.16800000000000001</v>
      </c>
      <c r="P589" s="4074">
        <v>0.16800000000000001</v>
      </c>
      <c r="Q589" s="2569" t="s">
        <v>1529</v>
      </c>
      <c r="R589" s="3052" t="s">
        <v>1529</v>
      </c>
      <c r="S589" s="2961" t="s">
        <v>1132</v>
      </c>
      <c r="T589" s="2960">
        <v>2.8000000000000004E-2</v>
      </c>
      <c r="U589" s="2960">
        <v>6.720000000000001E-2</v>
      </c>
      <c r="V589" s="3052" t="s">
        <v>1529</v>
      </c>
      <c r="W589" s="3052" t="s">
        <v>1529</v>
      </c>
      <c r="X589" s="3052" t="s">
        <v>1529</v>
      </c>
      <c r="Y589" s="2960">
        <v>6.720000000000001E-2</v>
      </c>
      <c r="Z589" s="2961" t="s">
        <v>5087</v>
      </c>
      <c r="AA589" s="2960">
        <v>3.6999999999999998E-2</v>
      </c>
      <c r="AB589" s="2960">
        <v>0.112</v>
      </c>
      <c r="AC589" s="2541" t="s">
        <v>1529</v>
      </c>
      <c r="AD589" s="2541" t="s">
        <v>1529</v>
      </c>
      <c r="AE589" s="3721" t="s">
        <v>1529</v>
      </c>
      <c r="AF589" s="2502"/>
    </row>
    <row r="590" spans="2:32" s="2801" customFormat="1" x14ac:dyDescent="0.2">
      <c r="B590" s="4149" t="s">
        <v>6419</v>
      </c>
      <c r="C590" s="4150"/>
      <c r="D590" s="4000" t="s">
        <v>1529</v>
      </c>
      <c r="E590" s="4000" t="s">
        <v>1529</v>
      </c>
      <c r="F590" s="3052" t="s">
        <v>1529</v>
      </c>
      <c r="G590" s="2569">
        <v>190</v>
      </c>
      <c r="H590" s="2569" t="s">
        <v>1529</v>
      </c>
      <c r="I590" s="4074">
        <v>0.15680000000000002</v>
      </c>
      <c r="J590" s="4074">
        <v>0.15680000000000002</v>
      </c>
      <c r="K590" s="3052" t="s">
        <v>1529</v>
      </c>
      <c r="L590" s="2569" t="s">
        <v>1529</v>
      </c>
      <c r="M590" s="2569" t="s">
        <v>1529</v>
      </c>
      <c r="N590" s="2569" t="s">
        <v>1529</v>
      </c>
      <c r="O590" s="4074">
        <v>0.16800000000000001</v>
      </c>
      <c r="P590" s="4074">
        <v>0.16800000000000001</v>
      </c>
      <c r="Q590" s="2569" t="s">
        <v>1529</v>
      </c>
      <c r="R590" s="3052" t="s">
        <v>1529</v>
      </c>
      <c r="S590" s="2961" t="s">
        <v>1134</v>
      </c>
      <c r="T590" s="2960">
        <v>2.8000000000000004E-2</v>
      </c>
      <c r="U590" s="2960">
        <v>6.720000000000001E-2</v>
      </c>
      <c r="V590" s="3052" t="s">
        <v>1529</v>
      </c>
      <c r="W590" s="3052" t="s">
        <v>1529</v>
      </c>
      <c r="X590" s="3052" t="s">
        <v>1529</v>
      </c>
      <c r="Y590" s="2960">
        <v>6.720000000000001E-2</v>
      </c>
      <c r="Z590" s="2961" t="s">
        <v>5499</v>
      </c>
      <c r="AA590" s="2960">
        <v>3.6999999999999998E-2</v>
      </c>
      <c r="AB590" s="2960">
        <v>0.112</v>
      </c>
      <c r="AC590" s="2541" t="s">
        <v>1529</v>
      </c>
      <c r="AD590" s="2541" t="s">
        <v>1529</v>
      </c>
      <c r="AE590" s="3721" t="s">
        <v>1529</v>
      </c>
      <c r="AF590" s="2502"/>
    </row>
    <row r="591" spans="2:32" s="2801" customFormat="1" x14ac:dyDescent="0.2">
      <c r="B591" s="4149" t="s">
        <v>6421</v>
      </c>
      <c r="C591" s="4150"/>
      <c r="D591" s="4000" t="s">
        <v>1529</v>
      </c>
      <c r="E591" s="4000" t="s">
        <v>1529</v>
      </c>
      <c r="F591" s="3052" t="s">
        <v>1529</v>
      </c>
      <c r="G591" s="2569">
        <v>238</v>
      </c>
      <c r="H591" s="2569" t="s">
        <v>1529</v>
      </c>
      <c r="I591" s="4074">
        <v>0.15680000000000002</v>
      </c>
      <c r="J591" s="4074">
        <v>0.15680000000000002</v>
      </c>
      <c r="K591" s="3052" t="s">
        <v>1529</v>
      </c>
      <c r="L591" s="2569" t="s">
        <v>1529</v>
      </c>
      <c r="M591" s="2569" t="s">
        <v>1529</v>
      </c>
      <c r="N591" s="2569" t="s">
        <v>1529</v>
      </c>
      <c r="O591" s="4074">
        <v>0.16800000000000001</v>
      </c>
      <c r="P591" s="4074">
        <v>0.16800000000000001</v>
      </c>
      <c r="Q591" s="2569" t="s">
        <v>1529</v>
      </c>
      <c r="R591" s="3052" t="s">
        <v>1529</v>
      </c>
      <c r="S591" s="2961" t="s">
        <v>1134</v>
      </c>
      <c r="T591" s="2960">
        <v>2.8000000000000004E-2</v>
      </c>
      <c r="U591" s="2960">
        <v>6.720000000000001E-2</v>
      </c>
      <c r="V591" s="3052" t="s">
        <v>1529</v>
      </c>
      <c r="W591" s="3052" t="s">
        <v>1529</v>
      </c>
      <c r="X591" s="3052" t="s">
        <v>1529</v>
      </c>
      <c r="Y591" s="2960">
        <v>6.720000000000001E-2</v>
      </c>
      <c r="Z591" s="2961" t="s">
        <v>56</v>
      </c>
      <c r="AA591" s="2960">
        <v>3.6999999999999998E-2</v>
      </c>
      <c r="AB591" s="2960">
        <v>0.112</v>
      </c>
      <c r="AC591" s="2541" t="s">
        <v>1529</v>
      </c>
      <c r="AD591" s="2541" t="s">
        <v>1529</v>
      </c>
      <c r="AE591" s="3721" t="s">
        <v>1529</v>
      </c>
      <c r="AF591" s="2502"/>
    </row>
    <row r="592" spans="2:32" s="2801" customFormat="1" x14ac:dyDescent="0.2">
      <c r="B592" s="4149" t="s">
        <v>6423</v>
      </c>
      <c r="C592" s="4150"/>
      <c r="D592" s="4000" t="s">
        <v>1529</v>
      </c>
      <c r="E592" s="4000" t="s">
        <v>1529</v>
      </c>
      <c r="F592" s="3052" t="s">
        <v>1529</v>
      </c>
      <c r="G592" s="2569">
        <v>288</v>
      </c>
      <c r="H592" s="2569" t="s">
        <v>1529</v>
      </c>
      <c r="I592" s="4074">
        <v>0.14560000000000001</v>
      </c>
      <c r="J592" s="4074">
        <v>0.14560000000000001</v>
      </c>
      <c r="K592" s="3052" t="s">
        <v>1529</v>
      </c>
      <c r="L592" s="2569" t="s">
        <v>1529</v>
      </c>
      <c r="M592" s="2569" t="s">
        <v>1529</v>
      </c>
      <c r="N592" s="2569" t="s">
        <v>1529</v>
      </c>
      <c r="O592" s="4074">
        <v>0.16800000000000001</v>
      </c>
      <c r="P592" s="4074">
        <v>0.16800000000000001</v>
      </c>
      <c r="Q592" s="2569" t="s">
        <v>1529</v>
      </c>
      <c r="R592" s="3052" t="s">
        <v>1529</v>
      </c>
      <c r="S592" s="2961" t="s">
        <v>1118</v>
      </c>
      <c r="T592" s="2960">
        <v>2.8000000000000004E-2</v>
      </c>
      <c r="U592" s="2960">
        <v>6.720000000000001E-2</v>
      </c>
      <c r="V592" s="3052" t="s">
        <v>1529</v>
      </c>
      <c r="W592" s="3052" t="s">
        <v>1529</v>
      </c>
      <c r="X592" s="3052" t="s">
        <v>1529</v>
      </c>
      <c r="Y592" s="2960">
        <v>6.720000000000001E-2</v>
      </c>
      <c r="Z592" s="2961" t="s">
        <v>5508</v>
      </c>
      <c r="AA592" s="2960">
        <v>3.6999999999999998E-2</v>
      </c>
      <c r="AB592" s="2960">
        <v>0.112</v>
      </c>
      <c r="AC592" s="2541" t="s">
        <v>1529</v>
      </c>
      <c r="AD592" s="2541" t="s">
        <v>1529</v>
      </c>
      <c r="AE592" s="3721" t="s">
        <v>1529</v>
      </c>
      <c r="AF592" s="2502"/>
    </row>
    <row r="593" spans="2:32" s="2801" customFormat="1" x14ac:dyDescent="0.2">
      <c r="B593" s="4149" t="s">
        <v>6425</v>
      </c>
      <c r="C593" s="4150"/>
      <c r="D593" s="4000" t="s">
        <v>1529</v>
      </c>
      <c r="E593" s="4000" t="s">
        <v>1529</v>
      </c>
      <c r="F593" s="3052" t="s">
        <v>1529</v>
      </c>
      <c r="G593" s="2569">
        <v>430</v>
      </c>
      <c r="H593" s="2569" t="s">
        <v>1529</v>
      </c>
      <c r="I593" s="4074">
        <v>0.13440000000000002</v>
      </c>
      <c r="J593" s="4074">
        <v>0.13440000000000002</v>
      </c>
      <c r="K593" s="3052" t="s">
        <v>1529</v>
      </c>
      <c r="L593" s="2569" t="s">
        <v>1529</v>
      </c>
      <c r="M593" s="2569" t="s">
        <v>1529</v>
      </c>
      <c r="N593" s="2569" t="s">
        <v>1529</v>
      </c>
      <c r="O593" s="4074">
        <v>0.15680000000000002</v>
      </c>
      <c r="P593" s="4074">
        <v>0.15680000000000002</v>
      </c>
      <c r="Q593" s="2569" t="s">
        <v>1529</v>
      </c>
      <c r="R593" s="3052" t="s">
        <v>1529</v>
      </c>
      <c r="S593" s="2961" t="s">
        <v>5513</v>
      </c>
      <c r="T593" s="2960">
        <v>2.8000000000000004E-2</v>
      </c>
      <c r="U593" s="2960">
        <v>6.720000000000001E-2</v>
      </c>
      <c r="V593" s="3052" t="s">
        <v>1529</v>
      </c>
      <c r="W593" s="3052" t="s">
        <v>1529</v>
      </c>
      <c r="X593" s="3052" t="s">
        <v>1529</v>
      </c>
      <c r="Y593" s="2960">
        <v>6.720000000000001E-2</v>
      </c>
      <c r="Z593" s="2961" t="s">
        <v>58</v>
      </c>
      <c r="AA593" s="2960">
        <v>3.6999999999999998E-2</v>
      </c>
      <c r="AB593" s="2960">
        <v>0.112</v>
      </c>
      <c r="AC593" s="2541" t="s">
        <v>1529</v>
      </c>
      <c r="AD593" s="2541" t="s">
        <v>1529</v>
      </c>
      <c r="AE593" s="3721" t="s">
        <v>1529</v>
      </c>
      <c r="AF593" s="2502"/>
    </row>
    <row r="594" spans="2:32" s="2801" customFormat="1" x14ac:dyDescent="0.2">
      <c r="B594" s="4149" t="s">
        <v>6427</v>
      </c>
      <c r="C594" s="4150"/>
      <c r="D594" s="4000" t="s">
        <v>1529</v>
      </c>
      <c r="E594" s="4000" t="s">
        <v>1529</v>
      </c>
      <c r="F594" s="3052" t="s">
        <v>1529</v>
      </c>
      <c r="G594" s="2569">
        <v>96</v>
      </c>
      <c r="H594" s="2569" t="s">
        <v>1529</v>
      </c>
      <c r="I594" s="4074">
        <v>0.16800000000000001</v>
      </c>
      <c r="J594" s="4074">
        <v>0.16800000000000001</v>
      </c>
      <c r="K594" s="3052" t="s">
        <v>1529</v>
      </c>
      <c r="L594" s="2569" t="s">
        <v>1529</v>
      </c>
      <c r="M594" s="2569" t="s">
        <v>1529</v>
      </c>
      <c r="N594" s="2569" t="s">
        <v>1529</v>
      </c>
      <c r="O594" s="4074">
        <v>0.15680000000000002</v>
      </c>
      <c r="P594" s="4074">
        <v>0.15680000000000002</v>
      </c>
      <c r="Q594" s="2569" t="s">
        <v>1529</v>
      </c>
      <c r="R594" s="3052" t="s">
        <v>1529</v>
      </c>
      <c r="S594" s="2961" t="s">
        <v>1135</v>
      </c>
      <c r="T594" s="2960">
        <v>2.8000000000000004E-2</v>
      </c>
      <c r="U594" s="2960">
        <v>6.720000000000001E-2</v>
      </c>
      <c r="V594" s="3052" t="s">
        <v>1529</v>
      </c>
      <c r="W594" s="3052" t="s">
        <v>1529</v>
      </c>
      <c r="X594" s="3052" t="s">
        <v>1529</v>
      </c>
      <c r="Y594" s="2960">
        <v>6.720000000000001E-2</v>
      </c>
      <c r="Z594" s="2961" t="s">
        <v>49</v>
      </c>
      <c r="AA594" s="2960">
        <v>3.6999999999999998E-2</v>
      </c>
      <c r="AB594" s="2960">
        <v>0.112</v>
      </c>
      <c r="AC594" s="2541" t="s">
        <v>1529</v>
      </c>
      <c r="AD594" s="2541" t="s">
        <v>1529</v>
      </c>
      <c r="AE594" s="3721" t="s">
        <v>1529</v>
      </c>
      <c r="AF594" s="2502"/>
    </row>
    <row r="595" spans="2:32" s="2801" customFormat="1" x14ac:dyDescent="0.2">
      <c r="B595" s="4149" t="s">
        <v>6429</v>
      </c>
      <c r="C595" s="4150"/>
      <c r="D595" s="4000" t="s">
        <v>1529</v>
      </c>
      <c r="E595" s="4000" t="s">
        <v>1529</v>
      </c>
      <c r="F595" s="3052" t="s">
        <v>1529</v>
      </c>
      <c r="G595" s="2569">
        <v>104</v>
      </c>
      <c r="H595" s="2569" t="s">
        <v>1529</v>
      </c>
      <c r="I595" s="4074">
        <v>0.16800000000000001</v>
      </c>
      <c r="J595" s="4074">
        <v>0.16800000000000001</v>
      </c>
      <c r="K595" s="3052" t="s">
        <v>1529</v>
      </c>
      <c r="L595" s="2569" t="s">
        <v>1529</v>
      </c>
      <c r="M595" s="2569" t="s">
        <v>1529</v>
      </c>
      <c r="N595" s="2569" t="s">
        <v>1529</v>
      </c>
      <c r="O595" s="4074">
        <v>0.15680000000000002</v>
      </c>
      <c r="P595" s="4074">
        <v>0.15680000000000002</v>
      </c>
      <c r="Q595" s="2569" t="s">
        <v>1529</v>
      </c>
      <c r="R595" s="3052" t="s">
        <v>1529</v>
      </c>
      <c r="S595" s="2961" t="s">
        <v>5519</v>
      </c>
      <c r="T595" s="2960">
        <v>2.8000000000000004E-2</v>
      </c>
      <c r="U595" s="2960">
        <v>6.720000000000001E-2</v>
      </c>
      <c r="V595" s="3052" t="s">
        <v>1529</v>
      </c>
      <c r="W595" s="3052" t="s">
        <v>1529</v>
      </c>
      <c r="X595" s="3052" t="s">
        <v>1529</v>
      </c>
      <c r="Y595" s="2960">
        <v>6.720000000000001E-2</v>
      </c>
      <c r="Z595" s="2961" t="s">
        <v>51</v>
      </c>
      <c r="AA595" s="2960">
        <v>3.6999999999999998E-2</v>
      </c>
      <c r="AB595" s="2960">
        <v>0.112</v>
      </c>
      <c r="AC595" s="2541" t="s">
        <v>1529</v>
      </c>
      <c r="AD595" s="2541" t="s">
        <v>1529</v>
      </c>
      <c r="AE595" s="3721" t="s">
        <v>1529</v>
      </c>
      <c r="AF595" s="2502"/>
    </row>
    <row r="596" spans="2:32" s="2801" customFormat="1" x14ac:dyDescent="0.2">
      <c r="B596" s="4149" t="s">
        <v>6431</v>
      </c>
      <c r="C596" s="4150"/>
      <c r="D596" s="4000" t="s">
        <v>1529</v>
      </c>
      <c r="E596" s="4000" t="s">
        <v>1529</v>
      </c>
      <c r="F596" s="3052" t="s">
        <v>1529</v>
      </c>
      <c r="G596" s="2569">
        <v>134</v>
      </c>
      <c r="H596" s="2569" t="s">
        <v>1529</v>
      </c>
      <c r="I596" s="4074">
        <v>0.16800000000000001</v>
      </c>
      <c r="J596" s="4074">
        <v>0.16800000000000001</v>
      </c>
      <c r="K596" s="3052" t="s">
        <v>1529</v>
      </c>
      <c r="L596" s="2569" t="s">
        <v>1529</v>
      </c>
      <c r="M596" s="2569" t="s">
        <v>1529</v>
      </c>
      <c r="N596" s="2569" t="s">
        <v>1529</v>
      </c>
      <c r="O596" s="4074">
        <v>0.15680000000000002</v>
      </c>
      <c r="P596" s="4074">
        <v>0.15680000000000002</v>
      </c>
      <c r="Q596" s="2569" t="s">
        <v>1529</v>
      </c>
      <c r="R596" s="3052" t="s">
        <v>1529</v>
      </c>
      <c r="S596" s="2961" t="s">
        <v>5524</v>
      </c>
      <c r="T596" s="2960">
        <v>2.8000000000000004E-2</v>
      </c>
      <c r="U596" s="2960">
        <v>6.720000000000001E-2</v>
      </c>
      <c r="V596" s="3052" t="s">
        <v>1529</v>
      </c>
      <c r="W596" s="3052" t="s">
        <v>1529</v>
      </c>
      <c r="X596" s="3052" t="s">
        <v>1529</v>
      </c>
      <c r="Y596" s="2960">
        <v>6.720000000000001E-2</v>
      </c>
      <c r="Z596" s="2961" t="s">
        <v>51</v>
      </c>
      <c r="AA596" s="2960">
        <v>3.6999999999999998E-2</v>
      </c>
      <c r="AB596" s="2960">
        <v>0.112</v>
      </c>
      <c r="AC596" s="2541" t="s">
        <v>1529</v>
      </c>
      <c r="AD596" s="2541" t="s">
        <v>1529</v>
      </c>
      <c r="AE596" s="3721" t="s">
        <v>1529</v>
      </c>
      <c r="AF596" s="2502"/>
    </row>
    <row r="597" spans="2:32" s="2801" customFormat="1" x14ac:dyDescent="0.2">
      <c r="B597" s="4149" t="s">
        <v>6433</v>
      </c>
      <c r="C597" s="4150"/>
      <c r="D597" s="4000" t="s">
        <v>1529</v>
      </c>
      <c r="E597" s="4000" t="s">
        <v>1529</v>
      </c>
      <c r="F597" s="3052" t="s">
        <v>1529</v>
      </c>
      <c r="G597" s="2569">
        <v>142</v>
      </c>
      <c r="H597" s="2569" t="s">
        <v>1529</v>
      </c>
      <c r="I597" s="4074">
        <v>0.16800000000000001</v>
      </c>
      <c r="J597" s="4074">
        <v>0.16800000000000001</v>
      </c>
      <c r="K597" s="3052" t="s">
        <v>1529</v>
      </c>
      <c r="L597" s="2569" t="s">
        <v>1529</v>
      </c>
      <c r="M597" s="2569" t="s">
        <v>1529</v>
      </c>
      <c r="N597" s="2569" t="s">
        <v>1529</v>
      </c>
      <c r="O597" s="4074">
        <v>0.14560000000000001</v>
      </c>
      <c r="P597" s="4074">
        <v>0.14560000000000001</v>
      </c>
      <c r="Q597" s="2569" t="s">
        <v>1529</v>
      </c>
      <c r="R597" s="3052" t="s">
        <v>1529</v>
      </c>
      <c r="S597" s="2961" t="s">
        <v>5529</v>
      </c>
      <c r="T597" s="2960">
        <v>2.8000000000000004E-2</v>
      </c>
      <c r="U597" s="2960">
        <v>6.720000000000001E-2</v>
      </c>
      <c r="V597" s="3052" t="s">
        <v>1529</v>
      </c>
      <c r="W597" s="3052" t="s">
        <v>1529</v>
      </c>
      <c r="X597" s="3052" t="s">
        <v>1529</v>
      </c>
      <c r="Y597" s="2960">
        <v>6.720000000000001E-2</v>
      </c>
      <c r="Z597" s="2961" t="s">
        <v>406</v>
      </c>
      <c r="AA597" s="2960">
        <v>3.6999999999999998E-2</v>
      </c>
      <c r="AB597" s="2960">
        <v>0.112</v>
      </c>
      <c r="AC597" s="2541" t="s">
        <v>1529</v>
      </c>
      <c r="AD597" s="2541" t="s">
        <v>1529</v>
      </c>
      <c r="AE597" s="3721" t="s">
        <v>1529</v>
      </c>
      <c r="AF597" s="2502"/>
    </row>
    <row r="598" spans="2:32" s="2801" customFormat="1" x14ac:dyDescent="0.2">
      <c r="B598" s="4149" t="s">
        <v>6435</v>
      </c>
      <c r="C598" s="4150"/>
      <c r="D598" s="4000" t="s">
        <v>1529</v>
      </c>
      <c r="E598" s="4000" t="s">
        <v>1529</v>
      </c>
      <c r="F598" s="3052" t="s">
        <v>1529</v>
      </c>
      <c r="G598" s="2569">
        <v>183</v>
      </c>
      <c r="H598" s="2569" t="s">
        <v>1529</v>
      </c>
      <c r="I598" s="4074">
        <v>0.16800000000000001</v>
      </c>
      <c r="J598" s="4074">
        <v>0.16800000000000001</v>
      </c>
      <c r="K598" s="3052" t="s">
        <v>1529</v>
      </c>
      <c r="L598" s="2569" t="s">
        <v>1529</v>
      </c>
      <c r="M598" s="2569" t="s">
        <v>1529</v>
      </c>
      <c r="N598" s="2569" t="s">
        <v>1529</v>
      </c>
      <c r="O598" s="4074">
        <v>0.14560000000000001</v>
      </c>
      <c r="P598" s="4074">
        <v>0.14560000000000001</v>
      </c>
      <c r="Q598" s="2569" t="s">
        <v>1529</v>
      </c>
      <c r="R598" s="3052" t="s">
        <v>1529</v>
      </c>
      <c r="S598" s="2961" t="s">
        <v>1132</v>
      </c>
      <c r="T598" s="2960">
        <v>2.8000000000000004E-2</v>
      </c>
      <c r="U598" s="2960">
        <v>6.720000000000001E-2</v>
      </c>
      <c r="V598" s="3052" t="s">
        <v>1529</v>
      </c>
      <c r="W598" s="3052" t="s">
        <v>1529</v>
      </c>
      <c r="X598" s="3052" t="s">
        <v>1529</v>
      </c>
      <c r="Y598" s="2960">
        <v>6.720000000000001E-2</v>
      </c>
      <c r="Z598" s="2961" t="s">
        <v>5087</v>
      </c>
      <c r="AA598" s="2960">
        <v>3.6999999999999998E-2</v>
      </c>
      <c r="AB598" s="2960">
        <v>0.112</v>
      </c>
      <c r="AC598" s="2541" t="s">
        <v>1529</v>
      </c>
      <c r="AD598" s="2541" t="s">
        <v>1529</v>
      </c>
      <c r="AE598" s="3721" t="s">
        <v>1529</v>
      </c>
      <c r="AF598" s="2502"/>
    </row>
    <row r="599" spans="2:32" s="2801" customFormat="1" x14ac:dyDescent="0.2">
      <c r="B599" s="4149" t="s">
        <v>6437</v>
      </c>
      <c r="C599" s="4150"/>
      <c r="D599" s="4000" t="s">
        <v>1529</v>
      </c>
      <c r="E599" s="4000" t="s">
        <v>1529</v>
      </c>
      <c r="F599" s="3052" t="s">
        <v>1529</v>
      </c>
      <c r="G599" s="2569">
        <v>226</v>
      </c>
      <c r="H599" s="2569" t="s">
        <v>1529</v>
      </c>
      <c r="I599" s="4074">
        <v>0.15680000000000002</v>
      </c>
      <c r="J599" s="4074">
        <v>0.15680000000000002</v>
      </c>
      <c r="K599" s="3052" t="s">
        <v>1529</v>
      </c>
      <c r="L599" s="2569" t="s">
        <v>1529</v>
      </c>
      <c r="M599" s="2569" t="s">
        <v>1529</v>
      </c>
      <c r="N599" s="2569" t="s">
        <v>1529</v>
      </c>
      <c r="O599" s="4074">
        <v>0.13440000000000002</v>
      </c>
      <c r="P599" s="4074">
        <v>0.13440000000000002</v>
      </c>
      <c r="Q599" s="2569" t="s">
        <v>1529</v>
      </c>
      <c r="R599" s="3052" t="s">
        <v>1529</v>
      </c>
      <c r="S599" s="2961" t="s">
        <v>1134</v>
      </c>
      <c r="T599" s="2960">
        <v>2.8000000000000004E-2</v>
      </c>
      <c r="U599" s="2960">
        <v>6.720000000000001E-2</v>
      </c>
      <c r="V599" s="3052" t="s">
        <v>1529</v>
      </c>
      <c r="W599" s="3052" t="s">
        <v>1529</v>
      </c>
      <c r="X599" s="3052" t="s">
        <v>1529</v>
      </c>
      <c r="Y599" s="2960">
        <v>6.720000000000001E-2</v>
      </c>
      <c r="Z599" s="2961" t="s">
        <v>5499</v>
      </c>
      <c r="AA599" s="2960">
        <v>3.6999999999999998E-2</v>
      </c>
      <c r="AB599" s="2960">
        <v>0.112</v>
      </c>
      <c r="AC599" s="2541" t="s">
        <v>1529</v>
      </c>
      <c r="AD599" s="2541" t="s">
        <v>1529</v>
      </c>
      <c r="AE599" s="3721" t="s">
        <v>1529</v>
      </c>
      <c r="AF599" s="2502"/>
    </row>
    <row r="600" spans="2:32" s="2801" customFormat="1" x14ac:dyDescent="0.2">
      <c r="B600" s="4149" t="s">
        <v>6439</v>
      </c>
      <c r="C600" s="4150"/>
      <c r="D600" s="4000" t="s">
        <v>1529</v>
      </c>
      <c r="E600" s="4000" t="s">
        <v>1529</v>
      </c>
      <c r="F600" s="3052" t="s">
        <v>1529</v>
      </c>
      <c r="G600" s="2569">
        <v>274</v>
      </c>
      <c r="H600" s="2569" t="s">
        <v>1529</v>
      </c>
      <c r="I600" s="4074">
        <v>0.15680000000000002</v>
      </c>
      <c r="J600" s="4074">
        <v>0.15680000000000002</v>
      </c>
      <c r="K600" s="3052" t="s">
        <v>1529</v>
      </c>
      <c r="L600" s="2569" t="s">
        <v>1529</v>
      </c>
      <c r="M600" s="2569" t="s">
        <v>1529</v>
      </c>
      <c r="N600" s="2569" t="s">
        <v>1529</v>
      </c>
      <c r="O600" s="4074">
        <v>0.13440000000000002</v>
      </c>
      <c r="P600" s="4074">
        <v>0.13440000000000002</v>
      </c>
      <c r="Q600" s="2569" t="s">
        <v>1529</v>
      </c>
      <c r="R600" s="3052" t="s">
        <v>1529</v>
      </c>
      <c r="S600" s="2961" t="s">
        <v>1134</v>
      </c>
      <c r="T600" s="2960">
        <v>2.8000000000000004E-2</v>
      </c>
      <c r="U600" s="2960">
        <v>6.720000000000001E-2</v>
      </c>
      <c r="V600" s="3052" t="s">
        <v>1529</v>
      </c>
      <c r="W600" s="3052" t="s">
        <v>1529</v>
      </c>
      <c r="X600" s="3052" t="s">
        <v>1529</v>
      </c>
      <c r="Y600" s="2960">
        <v>6.720000000000001E-2</v>
      </c>
      <c r="Z600" s="2961" t="s">
        <v>56</v>
      </c>
      <c r="AA600" s="2960">
        <v>3.6999999999999998E-2</v>
      </c>
      <c r="AB600" s="2960">
        <v>0.112</v>
      </c>
      <c r="AC600" s="2541" t="s">
        <v>1529</v>
      </c>
      <c r="AD600" s="2541" t="s">
        <v>1529</v>
      </c>
      <c r="AE600" s="3721" t="s">
        <v>1529</v>
      </c>
      <c r="AF600" s="2502"/>
    </row>
    <row r="601" spans="2:32" s="2801" customFormat="1" x14ac:dyDescent="0.2">
      <c r="B601" s="4149" t="s">
        <v>6441</v>
      </c>
      <c r="C601" s="4150"/>
      <c r="D601" s="4000" t="s">
        <v>1529</v>
      </c>
      <c r="E601" s="4000" t="s">
        <v>1529</v>
      </c>
      <c r="F601" s="3052" t="s">
        <v>1529</v>
      </c>
      <c r="G601" s="2569">
        <v>327</v>
      </c>
      <c r="H601" s="2569" t="s">
        <v>1529</v>
      </c>
      <c r="I601" s="4074">
        <v>0.14560000000000001</v>
      </c>
      <c r="J601" s="4074">
        <v>0.14560000000000001</v>
      </c>
      <c r="K601" s="3052" t="s">
        <v>1529</v>
      </c>
      <c r="L601" s="2569" t="s">
        <v>1529</v>
      </c>
      <c r="M601" s="2569" t="s">
        <v>1529</v>
      </c>
      <c r="N601" s="2569" t="s">
        <v>1529</v>
      </c>
      <c r="O601" s="4074">
        <v>0.16800000000000001</v>
      </c>
      <c r="P601" s="4074">
        <v>0.16800000000000001</v>
      </c>
      <c r="Q601" s="2569" t="s">
        <v>1529</v>
      </c>
      <c r="R601" s="3052" t="s">
        <v>1529</v>
      </c>
      <c r="S601" s="2961" t="s">
        <v>1118</v>
      </c>
      <c r="T601" s="2960">
        <v>2.8000000000000004E-2</v>
      </c>
      <c r="U601" s="2960">
        <v>6.720000000000001E-2</v>
      </c>
      <c r="V601" s="3052" t="s">
        <v>1529</v>
      </c>
      <c r="W601" s="3052" t="s">
        <v>1529</v>
      </c>
      <c r="X601" s="3052" t="s">
        <v>1529</v>
      </c>
      <c r="Y601" s="2960">
        <v>6.720000000000001E-2</v>
      </c>
      <c r="Z601" s="2961" t="s">
        <v>5508</v>
      </c>
      <c r="AA601" s="2960">
        <v>3.6999999999999998E-2</v>
      </c>
      <c r="AB601" s="2960">
        <v>0.112</v>
      </c>
      <c r="AC601" s="2541" t="s">
        <v>1529</v>
      </c>
      <c r="AD601" s="2541" t="s">
        <v>1529</v>
      </c>
      <c r="AE601" s="3721" t="s">
        <v>1529</v>
      </c>
      <c r="AF601" s="2502"/>
    </row>
    <row r="602" spans="2:32" s="2801" customFormat="1" x14ac:dyDescent="0.2">
      <c r="B602" s="4149" t="s">
        <v>6443</v>
      </c>
      <c r="C602" s="4150"/>
      <c r="D602" s="4000" t="s">
        <v>1529</v>
      </c>
      <c r="E602" s="4000" t="s">
        <v>1529</v>
      </c>
      <c r="F602" s="3052" t="s">
        <v>1529</v>
      </c>
      <c r="G602" s="2569">
        <v>472</v>
      </c>
      <c r="H602" s="2569" t="s">
        <v>1529</v>
      </c>
      <c r="I602" s="4074">
        <v>0.13440000000000002</v>
      </c>
      <c r="J602" s="4074">
        <v>0.13440000000000002</v>
      </c>
      <c r="K602" s="3052" t="s">
        <v>1529</v>
      </c>
      <c r="L602" s="2569" t="s">
        <v>1529</v>
      </c>
      <c r="M602" s="2569" t="s">
        <v>1529</v>
      </c>
      <c r="N602" s="2569" t="s">
        <v>1529</v>
      </c>
      <c r="O602" s="4074">
        <v>0.16800000000000001</v>
      </c>
      <c r="P602" s="4074">
        <v>0.16800000000000001</v>
      </c>
      <c r="Q602" s="2569" t="s">
        <v>1529</v>
      </c>
      <c r="R602" s="3052" t="s">
        <v>1529</v>
      </c>
      <c r="S602" s="2961" t="s">
        <v>5513</v>
      </c>
      <c r="T602" s="2960">
        <v>2.8000000000000004E-2</v>
      </c>
      <c r="U602" s="2960">
        <v>6.720000000000001E-2</v>
      </c>
      <c r="V602" s="3052" t="s">
        <v>1529</v>
      </c>
      <c r="W602" s="3052" t="s">
        <v>1529</v>
      </c>
      <c r="X602" s="3052" t="s">
        <v>1529</v>
      </c>
      <c r="Y602" s="2960">
        <v>6.720000000000001E-2</v>
      </c>
      <c r="Z602" s="2961" t="s">
        <v>58</v>
      </c>
      <c r="AA602" s="2960">
        <v>3.6999999999999998E-2</v>
      </c>
      <c r="AB602" s="2960">
        <v>0.112</v>
      </c>
      <c r="AC602" s="2541" t="s">
        <v>1529</v>
      </c>
      <c r="AD602" s="2541" t="s">
        <v>1529</v>
      </c>
      <c r="AE602" s="3721" t="s">
        <v>1529</v>
      </c>
      <c r="AF602" s="2502"/>
    </row>
    <row r="603" spans="2:32" s="2801" customFormat="1" x14ac:dyDescent="0.2">
      <c r="B603" s="4149" t="s">
        <v>6371</v>
      </c>
      <c r="C603" s="4150"/>
      <c r="D603" s="4000" t="s">
        <v>1529</v>
      </c>
      <c r="E603" s="4000" t="s">
        <v>1529</v>
      </c>
      <c r="F603" s="3052" t="s">
        <v>1529</v>
      </c>
      <c r="G603" s="2569">
        <v>63</v>
      </c>
      <c r="H603" s="2569" t="s">
        <v>1529</v>
      </c>
      <c r="I603" s="4074">
        <v>0.16800000000000001</v>
      </c>
      <c r="J603" s="4074">
        <v>0.16800000000000001</v>
      </c>
      <c r="K603" s="3052" t="s">
        <v>1529</v>
      </c>
      <c r="L603" s="2569" t="s">
        <v>1529</v>
      </c>
      <c r="M603" s="2569" t="s">
        <v>1529</v>
      </c>
      <c r="N603" s="2569" t="s">
        <v>1529</v>
      </c>
      <c r="O603" s="4074">
        <v>0.16800000000000001</v>
      </c>
      <c r="P603" s="4074">
        <v>0.16800000000000001</v>
      </c>
      <c r="Q603" s="2569" t="s">
        <v>1529</v>
      </c>
      <c r="R603" s="3052" t="s">
        <v>1529</v>
      </c>
      <c r="S603" s="2961" t="s">
        <v>1135</v>
      </c>
      <c r="T603" s="2960">
        <v>2.8000000000000004E-2</v>
      </c>
      <c r="U603" s="2960">
        <v>6.720000000000001E-2</v>
      </c>
      <c r="V603" s="3052" t="s">
        <v>1529</v>
      </c>
      <c r="W603" s="3052" t="s">
        <v>1529</v>
      </c>
      <c r="X603" s="3052" t="s">
        <v>1529</v>
      </c>
      <c r="Y603" s="2960">
        <v>6.720000000000001E-2</v>
      </c>
      <c r="Z603" s="2961" t="s">
        <v>49</v>
      </c>
      <c r="AA603" s="2960">
        <v>3.6999999999999998E-2</v>
      </c>
      <c r="AB603" s="2960">
        <v>0.112</v>
      </c>
      <c r="AC603" s="2541" t="s">
        <v>1529</v>
      </c>
      <c r="AD603" s="2541" t="s">
        <v>1529</v>
      </c>
      <c r="AE603" s="3721" t="s">
        <v>1529</v>
      </c>
      <c r="AF603" s="2502"/>
    </row>
    <row r="604" spans="2:32" s="2801" customFormat="1" x14ac:dyDescent="0.2">
      <c r="B604" s="4149" t="s">
        <v>6373</v>
      </c>
      <c r="C604" s="4150"/>
      <c r="D604" s="4000" t="s">
        <v>1529</v>
      </c>
      <c r="E604" s="4000" t="s">
        <v>1529</v>
      </c>
      <c r="F604" s="3052" t="s">
        <v>1529</v>
      </c>
      <c r="G604" s="2569">
        <v>93</v>
      </c>
      <c r="H604" s="2569" t="s">
        <v>1529</v>
      </c>
      <c r="I604" s="4074">
        <v>0.16800000000000001</v>
      </c>
      <c r="J604" s="4074">
        <v>0.16800000000000001</v>
      </c>
      <c r="K604" s="3052" t="s">
        <v>1529</v>
      </c>
      <c r="L604" s="2569" t="s">
        <v>1529</v>
      </c>
      <c r="M604" s="2569" t="s">
        <v>1529</v>
      </c>
      <c r="N604" s="2569" t="s">
        <v>1529</v>
      </c>
      <c r="O604" s="4074">
        <v>0.16800000000000001</v>
      </c>
      <c r="P604" s="4074">
        <v>0.16800000000000001</v>
      </c>
      <c r="Q604" s="2569" t="s">
        <v>1529</v>
      </c>
      <c r="R604" s="3052" t="s">
        <v>1529</v>
      </c>
      <c r="S604" s="2961" t="s">
        <v>5519</v>
      </c>
      <c r="T604" s="2960">
        <v>2.8000000000000004E-2</v>
      </c>
      <c r="U604" s="2960">
        <v>6.720000000000001E-2</v>
      </c>
      <c r="V604" s="3052" t="s">
        <v>1529</v>
      </c>
      <c r="W604" s="3052" t="s">
        <v>1529</v>
      </c>
      <c r="X604" s="3052" t="s">
        <v>1529</v>
      </c>
      <c r="Y604" s="2960">
        <v>6.720000000000001E-2</v>
      </c>
      <c r="Z604" s="2961" t="s">
        <v>49</v>
      </c>
      <c r="AA604" s="2960">
        <v>3.6999999999999998E-2</v>
      </c>
      <c r="AB604" s="2960">
        <v>0.112</v>
      </c>
      <c r="AC604" s="2541" t="s">
        <v>1529</v>
      </c>
      <c r="AD604" s="2541" t="s">
        <v>1529</v>
      </c>
      <c r="AE604" s="3721" t="s">
        <v>1529</v>
      </c>
      <c r="AF604" s="2502"/>
    </row>
    <row r="605" spans="2:32" s="2801" customFormat="1" x14ac:dyDescent="0.2">
      <c r="B605" s="4149" t="s">
        <v>6375</v>
      </c>
      <c r="C605" s="4150"/>
      <c r="D605" s="4000" t="s">
        <v>1529</v>
      </c>
      <c r="E605" s="4000" t="s">
        <v>1529</v>
      </c>
      <c r="F605" s="3052" t="s">
        <v>1529</v>
      </c>
      <c r="G605" s="2569">
        <v>101</v>
      </c>
      <c r="H605" s="2569" t="s">
        <v>1529</v>
      </c>
      <c r="I605" s="4074">
        <v>0.16800000000000001</v>
      </c>
      <c r="J605" s="4074">
        <v>0.16800000000000001</v>
      </c>
      <c r="K605" s="3052" t="s">
        <v>1529</v>
      </c>
      <c r="L605" s="2569" t="s">
        <v>1529</v>
      </c>
      <c r="M605" s="2569" t="s">
        <v>1529</v>
      </c>
      <c r="N605" s="2569" t="s">
        <v>1529</v>
      </c>
      <c r="O605" s="4074">
        <v>0.16800000000000001</v>
      </c>
      <c r="P605" s="4074">
        <v>0.16800000000000001</v>
      </c>
      <c r="Q605" s="2569" t="s">
        <v>1529</v>
      </c>
      <c r="R605" s="3052" t="s">
        <v>1529</v>
      </c>
      <c r="S605" s="2961" t="s">
        <v>5524</v>
      </c>
      <c r="T605" s="2960">
        <v>2.8000000000000004E-2</v>
      </c>
      <c r="U605" s="2960">
        <v>6.720000000000001E-2</v>
      </c>
      <c r="V605" s="3052" t="s">
        <v>1529</v>
      </c>
      <c r="W605" s="3052" t="s">
        <v>1529</v>
      </c>
      <c r="X605" s="3052" t="s">
        <v>1529</v>
      </c>
      <c r="Y605" s="2960">
        <v>6.720000000000001E-2</v>
      </c>
      <c r="Z605" s="2961" t="s">
        <v>51</v>
      </c>
      <c r="AA605" s="2960">
        <v>3.6999999999999998E-2</v>
      </c>
      <c r="AB605" s="2960">
        <v>0.112</v>
      </c>
      <c r="AC605" s="2541" t="s">
        <v>1529</v>
      </c>
      <c r="AD605" s="2541" t="s">
        <v>1529</v>
      </c>
      <c r="AE605" s="3721" t="s">
        <v>1529</v>
      </c>
      <c r="AF605" s="2502"/>
    </row>
    <row r="606" spans="2:32" s="2801" customFormat="1" x14ac:dyDescent="0.2">
      <c r="B606" s="4149" t="s">
        <v>6377</v>
      </c>
      <c r="C606" s="4150"/>
      <c r="D606" s="4000" t="s">
        <v>1529</v>
      </c>
      <c r="E606" s="4000" t="s">
        <v>1529</v>
      </c>
      <c r="F606" s="3052" t="s">
        <v>1529</v>
      </c>
      <c r="G606" s="2569">
        <v>109</v>
      </c>
      <c r="H606" s="2569" t="s">
        <v>1529</v>
      </c>
      <c r="I606" s="4074">
        <v>0.16800000000000001</v>
      </c>
      <c r="J606" s="4074">
        <v>0.16800000000000001</v>
      </c>
      <c r="K606" s="3052" t="s">
        <v>1529</v>
      </c>
      <c r="L606" s="2569" t="s">
        <v>1529</v>
      </c>
      <c r="M606" s="2569" t="s">
        <v>1529</v>
      </c>
      <c r="N606" s="2569" t="s">
        <v>1529</v>
      </c>
      <c r="O606" s="4074">
        <v>0.16800000000000001</v>
      </c>
      <c r="P606" s="4074">
        <v>0.16800000000000001</v>
      </c>
      <c r="Q606" s="2569" t="s">
        <v>1529</v>
      </c>
      <c r="R606" s="3052" t="s">
        <v>1529</v>
      </c>
      <c r="S606" s="2961" t="s">
        <v>5529</v>
      </c>
      <c r="T606" s="2960">
        <v>2.8000000000000004E-2</v>
      </c>
      <c r="U606" s="2960">
        <v>6.720000000000001E-2</v>
      </c>
      <c r="V606" s="3052" t="s">
        <v>1529</v>
      </c>
      <c r="W606" s="3052" t="s">
        <v>1529</v>
      </c>
      <c r="X606" s="3052" t="s">
        <v>1529</v>
      </c>
      <c r="Y606" s="2960">
        <v>6.720000000000001E-2</v>
      </c>
      <c r="Z606" s="2961" t="s">
        <v>406</v>
      </c>
      <c r="AA606" s="2960">
        <v>3.6999999999999998E-2</v>
      </c>
      <c r="AB606" s="2960">
        <v>0.112</v>
      </c>
      <c r="AC606" s="2541" t="s">
        <v>1529</v>
      </c>
      <c r="AD606" s="2541" t="s">
        <v>1529</v>
      </c>
      <c r="AE606" s="3721" t="s">
        <v>1529</v>
      </c>
      <c r="AF606" s="2502"/>
    </row>
    <row r="607" spans="2:32" s="2801" customFormat="1" x14ac:dyDescent="0.2">
      <c r="B607" s="4149" t="s">
        <v>6379</v>
      </c>
      <c r="C607" s="4150"/>
      <c r="D607" s="4000" t="s">
        <v>1529</v>
      </c>
      <c r="E607" s="4000" t="s">
        <v>1529</v>
      </c>
      <c r="F607" s="3052" t="s">
        <v>1529</v>
      </c>
      <c r="G607" s="2569">
        <v>150</v>
      </c>
      <c r="H607" s="2569" t="s">
        <v>1529</v>
      </c>
      <c r="I607" s="4074">
        <v>0.16800000000000001</v>
      </c>
      <c r="J607" s="4074">
        <v>0.16800000000000001</v>
      </c>
      <c r="K607" s="3052" t="s">
        <v>1529</v>
      </c>
      <c r="L607" s="2569" t="s">
        <v>1529</v>
      </c>
      <c r="M607" s="2569" t="s">
        <v>1529</v>
      </c>
      <c r="N607" s="2569" t="s">
        <v>1529</v>
      </c>
      <c r="O607" s="4074">
        <v>0.16800000000000001</v>
      </c>
      <c r="P607" s="4074">
        <v>0.16800000000000001</v>
      </c>
      <c r="Q607" s="2569" t="s">
        <v>1529</v>
      </c>
      <c r="R607" s="3052" t="s">
        <v>1529</v>
      </c>
      <c r="S607" s="2961" t="s">
        <v>1132</v>
      </c>
      <c r="T607" s="2960">
        <v>2.8000000000000004E-2</v>
      </c>
      <c r="U607" s="2960">
        <v>6.720000000000001E-2</v>
      </c>
      <c r="V607" s="3052" t="s">
        <v>1529</v>
      </c>
      <c r="W607" s="3052" t="s">
        <v>1529</v>
      </c>
      <c r="X607" s="3052" t="s">
        <v>1529</v>
      </c>
      <c r="Y607" s="2960">
        <v>6.720000000000001E-2</v>
      </c>
      <c r="Z607" s="2961" t="s">
        <v>5087</v>
      </c>
      <c r="AA607" s="2960">
        <v>3.6999999999999998E-2</v>
      </c>
      <c r="AB607" s="2960">
        <v>0.112</v>
      </c>
      <c r="AC607" s="2541" t="s">
        <v>1529</v>
      </c>
      <c r="AD607" s="2541" t="s">
        <v>1529</v>
      </c>
      <c r="AE607" s="3721" t="s">
        <v>1529</v>
      </c>
      <c r="AF607" s="2502"/>
    </row>
    <row r="608" spans="2:32" s="2801" customFormat="1" x14ac:dyDescent="0.2">
      <c r="B608" s="4149" t="s">
        <v>6381</v>
      </c>
      <c r="C608" s="4150"/>
      <c r="D608" s="4000" t="s">
        <v>1529</v>
      </c>
      <c r="E608" s="4000" t="s">
        <v>1529</v>
      </c>
      <c r="F608" s="3052" t="s">
        <v>1529</v>
      </c>
      <c r="G608" s="2569">
        <v>190</v>
      </c>
      <c r="H608" s="2569" t="s">
        <v>1529</v>
      </c>
      <c r="I608" s="4074">
        <v>0.15680000000000002</v>
      </c>
      <c r="J608" s="4074">
        <v>0.15680000000000002</v>
      </c>
      <c r="K608" s="3052" t="s">
        <v>1529</v>
      </c>
      <c r="L608" s="2569" t="s">
        <v>1529</v>
      </c>
      <c r="M608" s="2569" t="s">
        <v>1529</v>
      </c>
      <c r="N608" s="2569" t="s">
        <v>1529</v>
      </c>
      <c r="O608" s="4074">
        <v>0.16800000000000001</v>
      </c>
      <c r="P608" s="4074">
        <v>0.16800000000000001</v>
      </c>
      <c r="Q608" s="2569" t="s">
        <v>1529</v>
      </c>
      <c r="R608" s="3052" t="s">
        <v>1529</v>
      </c>
      <c r="S608" s="2961" t="s">
        <v>1134</v>
      </c>
      <c r="T608" s="2960">
        <v>2.8000000000000004E-2</v>
      </c>
      <c r="U608" s="2960">
        <v>6.720000000000001E-2</v>
      </c>
      <c r="V608" s="3052" t="s">
        <v>1529</v>
      </c>
      <c r="W608" s="3052" t="s">
        <v>1529</v>
      </c>
      <c r="X608" s="3052" t="s">
        <v>1529</v>
      </c>
      <c r="Y608" s="2960">
        <v>6.720000000000001E-2</v>
      </c>
      <c r="Z608" s="2961" t="s">
        <v>5499</v>
      </c>
      <c r="AA608" s="2960">
        <v>3.6999999999999998E-2</v>
      </c>
      <c r="AB608" s="2960">
        <v>0.112</v>
      </c>
      <c r="AC608" s="2541" t="s">
        <v>1529</v>
      </c>
      <c r="AD608" s="2541" t="s">
        <v>1529</v>
      </c>
      <c r="AE608" s="3721" t="s">
        <v>1529</v>
      </c>
      <c r="AF608" s="2502"/>
    </row>
    <row r="609" spans="2:32" s="2801" customFormat="1" x14ac:dyDescent="0.2">
      <c r="B609" s="4149" t="s">
        <v>6383</v>
      </c>
      <c r="C609" s="4150"/>
      <c r="D609" s="4000" t="s">
        <v>1529</v>
      </c>
      <c r="E609" s="4000" t="s">
        <v>1529</v>
      </c>
      <c r="F609" s="3052" t="s">
        <v>1529</v>
      </c>
      <c r="G609" s="2569">
        <v>238</v>
      </c>
      <c r="H609" s="2569" t="s">
        <v>1529</v>
      </c>
      <c r="I609" s="4074">
        <v>0.15680000000000002</v>
      </c>
      <c r="J609" s="4074">
        <v>0.15680000000000002</v>
      </c>
      <c r="K609" s="3052" t="s">
        <v>1529</v>
      </c>
      <c r="L609" s="2569" t="s">
        <v>1529</v>
      </c>
      <c r="M609" s="2569" t="s">
        <v>1529</v>
      </c>
      <c r="N609" s="2569" t="s">
        <v>1529</v>
      </c>
      <c r="O609" s="4074">
        <v>0.16800000000000001</v>
      </c>
      <c r="P609" s="4074">
        <v>0.16800000000000001</v>
      </c>
      <c r="Q609" s="2569" t="s">
        <v>1529</v>
      </c>
      <c r="R609" s="3052" t="s">
        <v>1529</v>
      </c>
      <c r="S609" s="2961" t="s">
        <v>1134</v>
      </c>
      <c r="T609" s="2960">
        <v>2.8000000000000004E-2</v>
      </c>
      <c r="U609" s="2960">
        <v>6.720000000000001E-2</v>
      </c>
      <c r="V609" s="3052" t="s">
        <v>1529</v>
      </c>
      <c r="W609" s="3052" t="s">
        <v>1529</v>
      </c>
      <c r="X609" s="3052" t="s">
        <v>1529</v>
      </c>
      <c r="Y609" s="2960">
        <v>6.720000000000001E-2</v>
      </c>
      <c r="Z609" s="2961" t="s">
        <v>56</v>
      </c>
      <c r="AA609" s="2960">
        <v>3.6999999999999998E-2</v>
      </c>
      <c r="AB609" s="2960">
        <v>0.112</v>
      </c>
      <c r="AC609" s="2541" t="s">
        <v>1529</v>
      </c>
      <c r="AD609" s="2541" t="s">
        <v>1529</v>
      </c>
      <c r="AE609" s="3721" t="s">
        <v>1529</v>
      </c>
      <c r="AF609" s="2502"/>
    </row>
    <row r="610" spans="2:32" s="2801" customFormat="1" x14ac:dyDescent="0.2">
      <c r="B610" s="4149" t="s">
        <v>6385</v>
      </c>
      <c r="C610" s="4150"/>
      <c r="D610" s="4000" t="s">
        <v>1529</v>
      </c>
      <c r="E610" s="4000" t="s">
        <v>1529</v>
      </c>
      <c r="F610" s="3052" t="s">
        <v>1529</v>
      </c>
      <c r="G610" s="2569">
        <v>288</v>
      </c>
      <c r="H610" s="2569" t="s">
        <v>1529</v>
      </c>
      <c r="I610" s="4074">
        <v>0.14560000000000001</v>
      </c>
      <c r="J610" s="4074">
        <v>0.14560000000000001</v>
      </c>
      <c r="K610" s="3052" t="s">
        <v>1529</v>
      </c>
      <c r="L610" s="2569" t="s">
        <v>1529</v>
      </c>
      <c r="M610" s="2569" t="s">
        <v>1529</v>
      </c>
      <c r="N610" s="2569" t="s">
        <v>1529</v>
      </c>
      <c r="O610" s="4074">
        <v>0.16800000000000001</v>
      </c>
      <c r="P610" s="4074">
        <v>0.16800000000000001</v>
      </c>
      <c r="Q610" s="2569" t="s">
        <v>1529</v>
      </c>
      <c r="R610" s="3052" t="s">
        <v>1529</v>
      </c>
      <c r="S610" s="2961" t="s">
        <v>1118</v>
      </c>
      <c r="T610" s="2960">
        <v>2.8000000000000004E-2</v>
      </c>
      <c r="U610" s="2960">
        <v>6.720000000000001E-2</v>
      </c>
      <c r="V610" s="3052" t="s">
        <v>1529</v>
      </c>
      <c r="W610" s="3052" t="s">
        <v>1529</v>
      </c>
      <c r="X610" s="3052" t="s">
        <v>1529</v>
      </c>
      <c r="Y610" s="2960">
        <v>6.720000000000001E-2</v>
      </c>
      <c r="Z610" s="2961" t="s">
        <v>5508</v>
      </c>
      <c r="AA610" s="2960">
        <v>3.6999999999999998E-2</v>
      </c>
      <c r="AB610" s="2960">
        <v>0.112</v>
      </c>
      <c r="AC610" s="2541" t="s">
        <v>1529</v>
      </c>
      <c r="AD610" s="2541" t="s">
        <v>1529</v>
      </c>
      <c r="AE610" s="3721" t="s">
        <v>1529</v>
      </c>
      <c r="AF610" s="2502"/>
    </row>
    <row r="611" spans="2:32" s="2801" customFormat="1" x14ac:dyDescent="0.2">
      <c r="B611" s="4149" t="s">
        <v>6387</v>
      </c>
      <c r="C611" s="4150"/>
      <c r="D611" s="4000" t="s">
        <v>1529</v>
      </c>
      <c r="E611" s="4000" t="s">
        <v>1529</v>
      </c>
      <c r="F611" s="3052" t="s">
        <v>1529</v>
      </c>
      <c r="G611" s="2569">
        <v>430</v>
      </c>
      <c r="H611" s="2569" t="s">
        <v>1529</v>
      </c>
      <c r="I611" s="4074">
        <v>0.13440000000000002</v>
      </c>
      <c r="J611" s="4074">
        <v>0.13440000000000002</v>
      </c>
      <c r="K611" s="3052" t="s">
        <v>1529</v>
      </c>
      <c r="L611" s="2569" t="s">
        <v>1529</v>
      </c>
      <c r="M611" s="2569" t="s">
        <v>1529</v>
      </c>
      <c r="N611" s="2569" t="s">
        <v>1529</v>
      </c>
      <c r="O611" s="4074">
        <v>0.15680000000000002</v>
      </c>
      <c r="P611" s="4074">
        <v>0.15680000000000002</v>
      </c>
      <c r="Q611" s="2569" t="s">
        <v>1529</v>
      </c>
      <c r="R611" s="3052" t="s">
        <v>1529</v>
      </c>
      <c r="S611" s="2961" t="s">
        <v>5513</v>
      </c>
      <c r="T611" s="2960">
        <v>2.8000000000000004E-2</v>
      </c>
      <c r="U611" s="2960">
        <v>6.720000000000001E-2</v>
      </c>
      <c r="V611" s="3052" t="s">
        <v>1529</v>
      </c>
      <c r="W611" s="3052" t="s">
        <v>1529</v>
      </c>
      <c r="X611" s="3052" t="s">
        <v>1529</v>
      </c>
      <c r="Y611" s="2960">
        <v>6.720000000000001E-2</v>
      </c>
      <c r="Z611" s="2961" t="s">
        <v>58</v>
      </c>
      <c r="AA611" s="2960">
        <v>3.6999999999999998E-2</v>
      </c>
      <c r="AB611" s="2960">
        <v>0.112</v>
      </c>
      <c r="AC611" s="2541" t="s">
        <v>1529</v>
      </c>
      <c r="AD611" s="2541" t="s">
        <v>1529</v>
      </c>
      <c r="AE611" s="3721" t="s">
        <v>1529</v>
      </c>
      <c r="AF611" s="2502"/>
    </row>
    <row r="612" spans="2:32" s="2801" customFormat="1" x14ac:dyDescent="0.2">
      <c r="B612" s="4149" t="s">
        <v>6389</v>
      </c>
      <c r="C612" s="4150"/>
      <c r="D612" s="4000" t="s">
        <v>1529</v>
      </c>
      <c r="E612" s="4000" t="s">
        <v>1529</v>
      </c>
      <c r="F612" s="3052" t="s">
        <v>1529</v>
      </c>
      <c r="G612" s="2569">
        <v>96</v>
      </c>
      <c r="H612" s="2569" t="s">
        <v>1529</v>
      </c>
      <c r="I612" s="4074">
        <v>0.16800000000000001</v>
      </c>
      <c r="J612" s="4074">
        <v>0.16800000000000001</v>
      </c>
      <c r="K612" s="3052" t="s">
        <v>1529</v>
      </c>
      <c r="L612" s="2569" t="s">
        <v>1529</v>
      </c>
      <c r="M612" s="2569" t="s">
        <v>1529</v>
      </c>
      <c r="N612" s="2569" t="s">
        <v>1529</v>
      </c>
      <c r="O612" s="4074">
        <v>0.15680000000000002</v>
      </c>
      <c r="P612" s="4074">
        <v>0.15680000000000002</v>
      </c>
      <c r="Q612" s="2569" t="s">
        <v>1529</v>
      </c>
      <c r="R612" s="3052" t="s">
        <v>1529</v>
      </c>
      <c r="S612" s="2961" t="s">
        <v>1135</v>
      </c>
      <c r="T612" s="2960">
        <v>2.8000000000000004E-2</v>
      </c>
      <c r="U612" s="2960">
        <v>6.720000000000001E-2</v>
      </c>
      <c r="V612" s="3052" t="s">
        <v>1529</v>
      </c>
      <c r="W612" s="3052" t="s">
        <v>1529</v>
      </c>
      <c r="X612" s="3052" t="s">
        <v>1529</v>
      </c>
      <c r="Y612" s="2960">
        <v>6.720000000000001E-2</v>
      </c>
      <c r="Z612" s="2961" t="s">
        <v>49</v>
      </c>
      <c r="AA612" s="2960">
        <v>3.6999999999999998E-2</v>
      </c>
      <c r="AB612" s="2960">
        <v>0.112</v>
      </c>
      <c r="AC612" s="2541" t="s">
        <v>1529</v>
      </c>
      <c r="AD612" s="2541" t="s">
        <v>1529</v>
      </c>
      <c r="AE612" s="3721" t="s">
        <v>1529</v>
      </c>
      <c r="AF612" s="2502"/>
    </row>
    <row r="613" spans="2:32" s="2801" customFormat="1" x14ac:dyDescent="0.2">
      <c r="B613" s="4149" t="s">
        <v>6391</v>
      </c>
      <c r="C613" s="4150"/>
      <c r="D613" s="4000" t="s">
        <v>1529</v>
      </c>
      <c r="E613" s="4000" t="s">
        <v>1529</v>
      </c>
      <c r="F613" s="3052" t="s">
        <v>1529</v>
      </c>
      <c r="G613" s="2569">
        <v>104</v>
      </c>
      <c r="H613" s="2569" t="s">
        <v>1529</v>
      </c>
      <c r="I613" s="4074">
        <v>0.16800000000000001</v>
      </c>
      <c r="J613" s="4074">
        <v>0.16800000000000001</v>
      </c>
      <c r="K613" s="3052" t="s">
        <v>1529</v>
      </c>
      <c r="L613" s="2569" t="s">
        <v>1529</v>
      </c>
      <c r="M613" s="2569" t="s">
        <v>1529</v>
      </c>
      <c r="N613" s="2569" t="s">
        <v>1529</v>
      </c>
      <c r="O613" s="4074">
        <v>0.15680000000000002</v>
      </c>
      <c r="P613" s="4074">
        <v>0.15680000000000002</v>
      </c>
      <c r="Q613" s="2569" t="s">
        <v>1529</v>
      </c>
      <c r="R613" s="3052" t="s">
        <v>1529</v>
      </c>
      <c r="S613" s="2961" t="s">
        <v>5519</v>
      </c>
      <c r="T613" s="2960">
        <v>2.8000000000000004E-2</v>
      </c>
      <c r="U613" s="2960">
        <v>6.720000000000001E-2</v>
      </c>
      <c r="V613" s="3052" t="s">
        <v>1529</v>
      </c>
      <c r="W613" s="3052" t="s">
        <v>1529</v>
      </c>
      <c r="X613" s="3052" t="s">
        <v>1529</v>
      </c>
      <c r="Y613" s="2960">
        <v>6.720000000000001E-2</v>
      </c>
      <c r="Z613" s="2961" t="s">
        <v>51</v>
      </c>
      <c r="AA613" s="2960">
        <v>3.6999999999999998E-2</v>
      </c>
      <c r="AB613" s="2960">
        <v>0.112</v>
      </c>
      <c r="AC613" s="2541" t="s">
        <v>1529</v>
      </c>
      <c r="AD613" s="2541" t="s">
        <v>1529</v>
      </c>
      <c r="AE613" s="3721" t="s">
        <v>1529</v>
      </c>
      <c r="AF613" s="2502"/>
    </row>
    <row r="614" spans="2:32" s="2801" customFormat="1" x14ac:dyDescent="0.2">
      <c r="B614" s="4149" t="s">
        <v>6393</v>
      </c>
      <c r="C614" s="4150"/>
      <c r="D614" s="4000" t="s">
        <v>1529</v>
      </c>
      <c r="E614" s="4000" t="s">
        <v>1529</v>
      </c>
      <c r="F614" s="3052" t="s">
        <v>1529</v>
      </c>
      <c r="G614" s="2569">
        <v>134</v>
      </c>
      <c r="H614" s="2569" t="s">
        <v>1529</v>
      </c>
      <c r="I614" s="4074">
        <v>0.16800000000000001</v>
      </c>
      <c r="J614" s="4074">
        <v>0.16800000000000001</v>
      </c>
      <c r="K614" s="3052" t="s">
        <v>1529</v>
      </c>
      <c r="L614" s="2569" t="s">
        <v>1529</v>
      </c>
      <c r="M614" s="2569" t="s">
        <v>1529</v>
      </c>
      <c r="N614" s="2569" t="s">
        <v>1529</v>
      </c>
      <c r="O614" s="4074">
        <v>0.15680000000000002</v>
      </c>
      <c r="P614" s="4074">
        <v>0.15680000000000002</v>
      </c>
      <c r="Q614" s="2569" t="s">
        <v>1529</v>
      </c>
      <c r="R614" s="3052" t="s">
        <v>1529</v>
      </c>
      <c r="S614" s="2961" t="s">
        <v>5524</v>
      </c>
      <c r="T614" s="2960">
        <v>2.8000000000000004E-2</v>
      </c>
      <c r="U614" s="2960">
        <v>6.720000000000001E-2</v>
      </c>
      <c r="V614" s="3052" t="s">
        <v>1529</v>
      </c>
      <c r="W614" s="3052" t="s">
        <v>1529</v>
      </c>
      <c r="X614" s="3052" t="s">
        <v>1529</v>
      </c>
      <c r="Y614" s="2960">
        <v>6.720000000000001E-2</v>
      </c>
      <c r="Z614" s="2961" t="s">
        <v>51</v>
      </c>
      <c r="AA614" s="2960">
        <v>3.6999999999999998E-2</v>
      </c>
      <c r="AB614" s="2960">
        <v>0.112</v>
      </c>
      <c r="AC614" s="2541" t="s">
        <v>1529</v>
      </c>
      <c r="AD614" s="2541" t="s">
        <v>1529</v>
      </c>
      <c r="AE614" s="3721" t="s">
        <v>1529</v>
      </c>
      <c r="AF614" s="2502"/>
    </row>
    <row r="615" spans="2:32" s="2801" customFormat="1" x14ac:dyDescent="0.2">
      <c r="B615" s="4149" t="s">
        <v>6395</v>
      </c>
      <c r="C615" s="4150"/>
      <c r="D615" s="4000" t="s">
        <v>1529</v>
      </c>
      <c r="E615" s="4000" t="s">
        <v>1529</v>
      </c>
      <c r="F615" s="3052" t="s">
        <v>1529</v>
      </c>
      <c r="G615" s="2569">
        <v>142</v>
      </c>
      <c r="H615" s="2569" t="s">
        <v>1529</v>
      </c>
      <c r="I615" s="4074">
        <v>0.16800000000000001</v>
      </c>
      <c r="J615" s="4074">
        <v>0.16800000000000001</v>
      </c>
      <c r="K615" s="3052" t="s">
        <v>1529</v>
      </c>
      <c r="L615" s="2569" t="s">
        <v>1529</v>
      </c>
      <c r="M615" s="2569" t="s">
        <v>1529</v>
      </c>
      <c r="N615" s="2569" t="s">
        <v>1529</v>
      </c>
      <c r="O615" s="4074">
        <v>0.14560000000000001</v>
      </c>
      <c r="P615" s="4074">
        <v>0.14560000000000001</v>
      </c>
      <c r="Q615" s="2569" t="s">
        <v>1529</v>
      </c>
      <c r="R615" s="3052" t="s">
        <v>1529</v>
      </c>
      <c r="S615" s="2961" t="s">
        <v>5529</v>
      </c>
      <c r="T615" s="2960">
        <v>2.8000000000000004E-2</v>
      </c>
      <c r="U615" s="2960">
        <v>6.720000000000001E-2</v>
      </c>
      <c r="V615" s="3052" t="s">
        <v>1529</v>
      </c>
      <c r="W615" s="3052" t="s">
        <v>1529</v>
      </c>
      <c r="X615" s="3052" t="s">
        <v>1529</v>
      </c>
      <c r="Y615" s="2960">
        <v>6.720000000000001E-2</v>
      </c>
      <c r="Z615" s="2961" t="s">
        <v>406</v>
      </c>
      <c r="AA615" s="2960">
        <v>3.6999999999999998E-2</v>
      </c>
      <c r="AB615" s="2960">
        <v>0.112</v>
      </c>
      <c r="AC615" s="2541" t="s">
        <v>1529</v>
      </c>
      <c r="AD615" s="2541" t="s">
        <v>1529</v>
      </c>
      <c r="AE615" s="3721" t="s">
        <v>1529</v>
      </c>
      <c r="AF615" s="2502"/>
    </row>
    <row r="616" spans="2:32" s="2801" customFormat="1" x14ac:dyDescent="0.2">
      <c r="B616" s="4149" t="s">
        <v>6397</v>
      </c>
      <c r="C616" s="4150"/>
      <c r="D616" s="4000" t="s">
        <v>1529</v>
      </c>
      <c r="E616" s="4000" t="s">
        <v>1529</v>
      </c>
      <c r="F616" s="3052" t="s">
        <v>1529</v>
      </c>
      <c r="G616" s="2569">
        <v>183</v>
      </c>
      <c r="H616" s="2569" t="s">
        <v>1529</v>
      </c>
      <c r="I616" s="4074">
        <v>0.16800000000000001</v>
      </c>
      <c r="J616" s="4074">
        <v>0.16800000000000001</v>
      </c>
      <c r="K616" s="3052" t="s">
        <v>1529</v>
      </c>
      <c r="L616" s="2569" t="s">
        <v>1529</v>
      </c>
      <c r="M616" s="2569" t="s">
        <v>1529</v>
      </c>
      <c r="N616" s="2569" t="s">
        <v>1529</v>
      </c>
      <c r="O616" s="4074">
        <v>0.14560000000000001</v>
      </c>
      <c r="P616" s="4074">
        <v>0.14560000000000001</v>
      </c>
      <c r="Q616" s="2569" t="s">
        <v>1529</v>
      </c>
      <c r="R616" s="3052" t="s">
        <v>1529</v>
      </c>
      <c r="S616" s="2961" t="s">
        <v>1132</v>
      </c>
      <c r="T616" s="2960">
        <v>2.8000000000000004E-2</v>
      </c>
      <c r="U616" s="2960">
        <v>6.720000000000001E-2</v>
      </c>
      <c r="V616" s="3052" t="s">
        <v>1529</v>
      </c>
      <c r="W616" s="3052" t="s">
        <v>1529</v>
      </c>
      <c r="X616" s="3052" t="s">
        <v>1529</v>
      </c>
      <c r="Y616" s="2960">
        <v>6.720000000000001E-2</v>
      </c>
      <c r="Z616" s="2961" t="s">
        <v>5087</v>
      </c>
      <c r="AA616" s="2960">
        <v>3.6999999999999998E-2</v>
      </c>
      <c r="AB616" s="2960">
        <v>0.112</v>
      </c>
      <c r="AC616" s="2541" t="s">
        <v>1529</v>
      </c>
      <c r="AD616" s="2541" t="s">
        <v>1529</v>
      </c>
      <c r="AE616" s="3721" t="s">
        <v>1529</v>
      </c>
      <c r="AF616" s="2502"/>
    </row>
    <row r="617" spans="2:32" s="2801" customFormat="1" x14ac:dyDescent="0.2">
      <c r="B617" s="4149" t="s">
        <v>6399</v>
      </c>
      <c r="C617" s="4150"/>
      <c r="D617" s="4000" t="s">
        <v>1529</v>
      </c>
      <c r="E617" s="4000" t="s">
        <v>1529</v>
      </c>
      <c r="F617" s="3052" t="s">
        <v>1529</v>
      </c>
      <c r="G617" s="2569">
        <v>226</v>
      </c>
      <c r="H617" s="2569" t="s">
        <v>1529</v>
      </c>
      <c r="I617" s="4074">
        <v>0.15680000000000002</v>
      </c>
      <c r="J617" s="4074">
        <v>0.15680000000000002</v>
      </c>
      <c r="K617" s="3052" t="s">
        <v>1529</v>
      </c>
      <c r="L617" s="2569" t="s">
        <v>1529</v>
      </c>
      <c r="M617" s="2569" t="s">
        <v>1529</v>
      </c>
      <c r="N617" s="2569" t="s">
        <v>1529</v>
      </c>
      <c r="O617" s="4074">
        <v>0.13440000000000002</v>
      </c>
      <c r="P617" s="4074">
        <v>0.13440000000000002</v>
      </c>
      <c r="Q617" s="2569" t="s">
        <v>1529</v>
      </c>
      <c r="R617" s="3052" t="s">
        <v>1529</v>
      </c>
      <c r="S617" s="2961" t="s">
        <v>1134</v>
      </c>
      <c r="T617" s="2960">
        <v>2.8000000000000004E-2</v>
      </c>
      <c r="U617" s="2960">
        <v>6.720000000000001E-2</v>
      </c>
      <c r="V617" s="3052" t="s">
        <v>1529</v>
      </c>
      <c r="W617" s="3052" t="s">
        <v>1529</v>
      </c>
      <c r="X617" s="3052" t="s">
        <v>1529</v>
      </c>
      <c r="Y617" s="2960">
        <v>6.720000000000001E-2</v>
      </c>
      <c r="Z617" s="2961" t="s">
        <v>5499</v>
      </c>
      <c r="AA617" s="2960">
        <v>3.6999999999999998E-2</v>
      </c>
      <c r="AB617" s="2960">
        <v>0.112</v>
      </c>
      <c r="AC617" s="2541" t="s">
        <v>1529</v>
      </c>
      <c r="AD617" s="2541" t="s">
        <v>1529</v>
      </c>
      <c r="AE617" s="3721" t="s">
        <v>1529</v>
      </c>
      <c r="AF617" s="2502"/>
    </row>
    <row r="618" spans="2:32" s="2801" customFormat="1" x14ac:dyDescent="0.2">
      <c r="B618" s="4149" t="s">
        <v>6401</v>
      </c>
      <c r="C618" s="4150"/>
      <c r="D618" s="4000" t="s">
        <v>1529</v>
      </c>
      <c r="E618" s="4000" t="s">
        <v>1529</v>
      </c>
      <c r="F618" s="3052" t="s">
        <v>1529</v>
      </c>
      <c r="G618" s="2569">
        <v>274</v>
      </c>
      <c r="H618" s="2569" t="s">
        <v>1529</v>
      </c>
      <c r="I618" s="4074">
        <v>0.15680000000000002</v>
      </c>
      <c r="J618" s="4074">
        <v>0.15680000000000002</v>
      </c>
      <c r="K618" s="3052" t="s">
        <v>1529</v>
      </c>
      <c r="L618" s="2569" t="s">
        <v>1529</v>
      </c>
      <c r="M618" s="2569" t="s">
        <v>1529</v>
      </c>
      <c r="N618" s="2569" t="s">
        <v>1529</v>
      </c>
      <c r="O618" s="4074">
        <v>0.13440000000000002</v>
      </c>
      <c r="P618" s="4074">
        <v>0.13440000000000002</v>
      </c>
      <c r="Q618" s="2569" t="s">
        <v>1529</v>
      </c>
      <c r="R618" s="3052" t="s">
        <v>1529</v>
      </c>
      <c r="S618" s="2961" t="s">
        <v>1134</v>
      </c>
      <c r="T618" s="2960">
        <v>2.8000000000000004E-2</v>
      </c>
      <c r="U618" s="2960">
        <v>6.720000000000001E-2</v>
      </c>
      <c r="V618" s="3052" t="s">
        <v>1529</v>
      </c>
      <c r="W618" s="3052" t="s">
        <v>1529</v>
      </c>
      <c r="X618" s="3052" t="s">
        <v>1529</v>
      </c>
      <c r="Y618" s="2960">
        <v>6.720000000000001E-2</v>
      </c>
      <c r="Z618" s="2961" t="s">
        <v>56</v>
      </c>
      <c r="AA618" s="2960">
        <v>3.6999999999999998E-2</v>
      </c>
      <c r="AB618" s="2960">
        <v>0.112</v>
      </c>
      <c r="AC618" s="2541" t="s">
        <v>1529</v>
      </c>
      <c r="AD618" s="2541" t="s">
        <v>1529</v>
      </c>
      <c r="AE618" s="3721" t="s">
        <v>1529</v>
      </c>
      <c r="AF618" s="2502"/>
    </row>
    <row r="619" spans="2:32" s="2801" customFormat="1" x14ac:dyDescent="0.2">
      <c r="B619" s="4149" t="s">
        <v>6403</v>
      </c>
      <c r="C619" s="4150"/>
      <c r="D619" s="4000" t="s">
        <v>1529</v>
      </c>
      <c r="E619" s="4000" t="s">
        <v>1529</v>
      </c>
      <c r="F619" s="3052" t="s">
        <v>1529</v>
      </c>
      <c r="G619" s="2569">
        <v>327</v>
      </c>
      <c r="H619" s="2569" t="s">
        <v>1529</v>
      </c>
      <c r="I619" s="4074">
        <v>0.14560000000000001</v>
      </c>
      <c r="J619" s="4074">
        <v>0.14560000000000001</v>
      </c>
      <c r="K619" s="3052" t="s">
        <v>1529</v>
      </c>
      <c r="L619" s="2569" t="s">
        <v>1529</v>
      </c>
      <c r="M619" s="2569" t="s">
        <v>1529</v>
      </c>
      <c r="N619" s="2569" t="s">
        <v>1529</v>
      </c>
      <c r="O619" s="4074">
        <v>0.16800000000000001</v>
      </c>
      <c r="P619" s="4074">
        <v>0.16800000000000001</v>
      </c>
      <c r="Q619" s="2569" t="s">
        <v>1529</v>
      </c>
      <c r="R619" s="3052" t="s">
        <v>1529</v>
      </c>
      <c r="S619" s="2961" t="s">
        <v>1118</v>
      </c>
      <c r="T619" s="2960">
        <v>2.8000000000000004E-2</v>
      </c>
      <c r="U619" s="2960">
        <v>6.720000000000001E-2</v>
      </c>
      <c r="V619" s="3052" t="s">
        <v>1529</v>
      </c>
      <c r="W619" s="3052" t="s">
        <v>1529</v>
      </c>
      <c r="X619" s="3052" t="s">
        <v>1529</v>
      </c>
      <c r="Y619" s="2960">
        <v>6.720000000000001E-2</v>
      </c>
      <c r="Z619" s="2961" t="s">
        <v>5508</v>
      </c>
      <c r="AA619" s="2960">
        <v>3.6999999999999998E-2</v>
      </c>
      <c r="AB619" s="2960">
        <v>0.112</v>
      </c>
      <c r="AC619" s="2541" t="s">
        <v>1529</v>
      </c>
      <c r="AD619" s="2541" t="s">
        <v>1529</v>
      </c>
      <c r="AE619" s="3721" t="s">
        <v>1529</v>
      </c>
      <c r="AF619" s="2502"/>
    </row>
    <row r="620" spans="2:32" s="2801" customFormat="1" x14ac:dyDescent="0.2">
      <c r="B620" s="4149" t="s">
        <v>6405</v>
      </c>
      <c r="C620" s="4150"/>
      <c r="D620" s="4000" t="s">
        <v>1529</v>
      </c>
      <c r="E620" s="4000" t="s">
        <v>1529</v>
      </c>
      <c r="F620" s="3052" t="s">
        <v>1529</v>
      </c>
      <c r="G620" s="2569">
        <v>472</v>
      </c>
      <c r="H620" s="2569" t="s">
        <v>1529</v>
      </c>
      <c r="I620" s="4074">
        <v>0.13440000000000002</v>
      </c>
      <c r="J620" s="4074">
        <v>0.13440000000000002</v>
      </c>
      <c r="K620" s="3052" t="s">
        <v>1529</v>
      </c>
      <c r="L620" s="2569" t="s">
        <v>1529</v>
      </c>
      <c r="M620" s="2569" t="s">
        <v>1529</v>
      </c>
      <c r="N620" s="2569" t="s">
        <v>1529</v>
      </c>
      <c r="O620" s="4074">
        <v>0.16800000000000001</v>
      </c>
      <c r="P620" s="4074">
        <v>0.16800000000000001</v>
      </c>
      <c r="Q620" s="2569" t="s">
        <v>1529</v>
      </c>
      <c r="R620" s="3052" t="s">
        <v>1529</v>
      </c>
      <c r="S620" s="2961" t="s">
        <v>5513</v>
      </c>
      <c r="T620" s="2960">
        <v>2.8000000000000004E-2</v>
      </c>
      <c r="U620" s="2960">
        <v>6.720000000000001E-2</v>
      </c>
      <c r="V620" s="3052" t="s">
        <v>1529</v>
      </c>
      <c r="W620" s="3052" t="s">
        <v>1529</v>
      </c>
      <c r="X620" s="3052" t="s">
        <v>1529</v>
      </c>
      <c r="Y620" s="2960">
        <v>6.720000000000001E-2</v>
      </c>
      <c r="Z620" s="2961" t="s">
        <v>58</v>
      </c>
      <c r="AA620" s="2960">
        <v>3.6999999999999998E-2</v>
      </c>
      <c r="AB620" s="2960">
        <v>0.112</v>
      </c>
      <c r="AC620" s="2541" t="s">
        <v>1529</v>
      </c>
      <c r="AD620" s="2541" t="s">
        <v>1529</v>
      </c>
      <c r="AE620" s="3721" t="s">
        <v>1529</v>
      </c>
      <c r="AF620" s="2502"/>
    </row>
    <row r="621" spans="2:32" s="2801" customFormat="1" x14ac:dyDescent="0.2">
      <c r="B621" s="4149" t="s">
        <v>5719</v>
      </c>
      <c r="C621" s="4150"/>
      <c r="D621" s="4000" t="s">
        <v>1529</v>
      </c>
      <c r="E621" s="4000" t="s">
        <v>1529</v>
      </c>
      <c r="F621" s="3052" t="s">
        <v>1529</v>
      </c>
      <c r="G621" s="2569">
        <v>63</v>
      </c>
      <c r="H621" s="2569" t="s">
        <v>1529</v>
      </c>
      <c r="I621" s="4074">
        <v>0.16800000000000001</v>
      </c>
      <c r="J621" s="4074">
        <v>0.16800000000000001</v>
      </c>
      <c r="K621" s="3052" t="s">
        <v>1529</v>
      </c>
      <c r="L621" s="2569" t="s">
        <v>1529</v>
      </c>
      <c r="M621" s="2569" t="s">
        <v>1529</v>
      </c>
      <c r="N621" s="2569" t="s">
        <v>1529</v>
      </c>
      <c r="O621" s="4074">
        <v>0.16800000000000001</v>
      </c>
      <c r="P621" s="4074">
        <v>0.16800000000000001</v>
      </c>
      <c r="Q621" s="2569" t="s">
        <v>1529</v>
      </c>
      <c r="R621" s="3052" t="s">
        <v>1529</v>
      </c>
      <c r="S621" s="2961" t="s">
        <v>1135</v>
      </c>
      <c r="T621" s="2960">
        <v>2.8000000000000004E-2</v>
      </c>
      <c r="U621" s="2960">
        <v>6.720000000000001E-2</v>
      </c>
      <c r="V621" s="3052" t="s">
        <v>1529</v>
      </c>
      <c r="W621" s="3052" t="s">
        <v>1529</v>
      </c>
      <c r="X621" s="3052" t="s">
        <v>1529</v>
      </c>
      <c r="Y621" s="2960">
        <v>6.720000000000001E-2</v>
      </c>
      <c r="Z621" s="2961" t="s">
        <v>49</v>
      </c>
      <c r="AA621" s="2960">
        <v>3.6999999999999998E-2</v>
      </c>
      <c r="AB621" s="2960">
        <v>0.112</v>
      </c>
      <c r="AC621" s="2541" t="s">
        <v>1529</v>
      </c>
      <c r="AD621" s="2541" t="s">
        <v>1529</v>
      </c>
      <c r="AE621" s="3721" t="s">
        <v>1529</v>
      </c>
      <c r="AF621" s="2502"/>
    </row>
    <row r="622" spans="2:32" s="2801" customFormat="1" x14ac:dyDescent="0.2">
      <c r="B622" s="4149" t="s">
        <v>5721</v>
      </c>
      <c r="C622" s="4150"/>
      <c r="D622" s="4000" t="s">
        <v>1529</v>
      </c>
      <c r="E622" s="4000" t="s">
        <v>1529</v>
      </c>
      <c r="F622" s="3052" t="s">
        <v>1529</v>
      </c>
      <c r="G622" s="2569">
        <v>93</v>
      </c>
      <c r="H622" s="2569" t="s">
        <v>1529</v>
      </c>
      <c r="I622" s="4074">
        <v>0.16800000000000001</v>
      </c>
      <c r="J622" s="4074">
        <v>0.16800000000000001</v>
      </c>
      <c r="K622" s="3052" t="s">
        <v>1529</v>
      </c>
      <c r="L622" s="2569" t="s">
        <v>1529</v>
      </c>
      <c r="M622" s="2569" t="s">
        <v>1529</v>
      </c>
      <c r="N622" s="2569" t="s">
        <v>1529</v>
      </c>
      <c r="O622" s="4074">
        <v>0.16800000000000001</v>
      </c>
      <c r="P622" s="4074">
        <v>0.16800000000000001</v>
      </c>
      <c r="Q622" s="2569" t="s">
        <v>1529</v>
      </c>
      <c r="R622" s="3052" t="s">
        <v>1529</v>
      </c>
      <c r="S622" s="2961" t="s">
        <v>5519</v>
      </c>
      <c r="T622" s="2960">
        <v>2.8000000000000004E-2</v>
      </c>
      <c r="U622" s="2960">
        <v>6.720000000000001E-2</v>
      </c>
      <c r="V622" s="3052" t="s">
        <v>1529</v>
      </c>
      <c r="W622" s="3052" t="s">
        <v>1529</v>
      </c>
      <c r="X622" s="3052" t="s">
        <v>1529</v>
      </c>
      <c r="Y622" s="2960">
        <v>6.720000000000001E-2</v>
      </c>
      <c r="Z622" s="2961" t="s">
        <v>49</v>
      </c>
      <c r="AA622" s="2960">
        <v>3.6999999999999998E-2</v>
      </c>
      <c r="AB622" s="2960">
        <v>0.112</v>
      </c>
      <c r="AC622" s="2541" t="s">
        <v>1529</v>
      </c>
      <c r="AD622" s="2541" t="s">
        <v>1529</v>
      </c>
      <c r="AE622" s="3721" t="s">
        <v>1529</v>
      </c>
      <c r="AF622" s="2502"/>
    </row>
    <row r="623" spans="2:32" s="2801" customFormat="1" x14ac:dyDescent="0.2">
      <c r="B623" s="4149" t="s">
        <v>5723</v>
      </c>
      <c r="C623" s="4150"/>
      <c r="D623" s="4000" t="s">
        <v>1529</v>
      </c>
      <c r="E623" s="4000" t="s">
        <v>1529</v>
      </c>
      <c r="F623" s="3052" t="s">
        <v>1529</v>
      </c>
      <c r="G623" s="2569">
        <v>101</v>
      </c>
      <c r="H623" s="2569" t="s">
        <v>1529</v>
      </c>
      <c r="I623" s="4074">
        <v>0.16800000000000001</v>
      </c>
      <c r="J623" s="4074">
        <v>0.16800000000000001</v>
      </c>
      <c r="K623" s="3052" t="s">
        <v>1529</v>
      </c>
      <c r="L623" s="2569" t="s">
        <v>1529</v>
      </c>
      <c r="M623" s="2569" t="s">
        <v>1529</v>
      </c>
      <c r="N623" s="2569" t="s">
        <v>1529</v>
      </c>
      <c r="O623" s="4074">
        <v>0.16800000000000001</v>
      </c>
      <c r="P623" s="4074">
        <v>0.16800000000000001</v>
      </c>
      <c r="Q623" s="2569" t="s">
        <v>1529</v>
      </c>
      <c r="R623" s="3052" t="s">
        <v>1529</v>
      </c>
      <c r="S623" s="2961" t="s">
        <v>5524</v>
      </c>
      <c r="T623" s="2960">
        <v>2.8000000000000004E-2</v>
      </c>
      <c r="U623" s="2960">
        <v>6.720000000000001E-2</v>
      </c>
      <c r="V623" s="3052" t="s">
        <v>1529</v>
      </c>
      <c r="W623" s="3052" t="s">
        <v>1529</v>
      </c>
      <c r="X623" s="3052" t="s">
        <v>1529</v>
      </c>
      <c r="Y623" s="2960">
        <v>6.720000000000001E-2</v>
      </c>
      <c r="Z623" s="2961" t="s">
        <v>51</v>
      </c>
      <c r="AA623" s="2960">
        <v>3.6999999999999998E-2</v>
      </c>
      <c r="AB623" s="2960">
        <v>0.112</v>
      </c>
      <c r="AC623" s="2541" t="s">
        <v>1529</v>
      </c>
      <c r="AD623" s="2541" t="s">
        <v>1529</v>
      </c>
      <c r="AE623" s="3721" t="s">
        <v>1529</v>
      </c>
      <c r="AF623" s="2502"/>
    </row>
    <row r="624" spans="2:32" s="2801" customFormat="1" x14ac:dyDescent="0.2">
      <c r="B624" s="4149" t="s">
        <v>5725</v>
      </c>
      <c r="C624" s="4150"/>
      <c r="D624" s="4000" t="s">
        <v>1529</v>
      </c>
      <c r="E624" s="4000" t="s">
        <v>1529</v>
      </c>
      <c r="F624" s="3052" t="s">
        <v>1529</v>
      </c>
      <c r="G624" s="2569">
        <v>109</v>
      </c>
      <c r="H624" s="2569" t="s">
        <v>1529</v>
      </c>
      <c r="I624" s="4074">
        <v>0.16800000000000001</v>
      </c>
      <c r="J624" s="4074">
        <v>0.16800000000000001</v>
      </c>
      <c r="K624" s="3052" t="s">
        <v>1529</v>
      </c>
      <c r="L624" s="2569" t="s">
        <v>1529</v>
      </c>
      <c r="M624" s="2569" t="s">
        <v>1529</v>
      </c>
      <c r="N624" s="2569" t="s">
        <v>1529</v>
      </c>
      <c r="O624" s="4074">
        <v>0.16800000000000001</v>
      </c>
      <c r="P624" s="4074">
        <v>0.16800000000000001</v>
      </c>
      <c r="Q624" s="2569" t="s">
        <v>1529</v>
      </c>
      <c r="R624" s="3052" t="s">
        <v>1529</v>
      </c>
      <c r="S624" s="2961" t="s">
        <v>5529</v>
      </c>
      <c r="T624" s="2960">
        <v>2.8000000000000004E-2</v>
      </c>
      <c r="U624" s="2960">
        <v>6.720000000000001E-2</v>
      </c>
      <c r="V624" s="3052" t="s">
        <v>1529</v>
      </c>
      <c r="W624" s="3052" t="s">
        <v>1529</v>
      </c>
      <c r="X624" s="3052" t="s">
        <v>1529</v>
      </c>
      <c r="Y624" s="2960">
        <v>6.720000000000001E-2</v>
      </c>
      <c r="Z624" s="2961" t="s">
        <v>406</v>
      </c>
      <c r="AA624" s="2960">
        <v>3.6999999999999998E-2</v>
      </c>
      <c r="AB624" s="2960">
        <v>0.112</v>
      </c>
      <c r="AC624" s="2541" t="s">
        <v>1529</v>
      </c>
      <c r="AD624" s="2541" t="s">
        <v>1529</v>
      </c>
      <c r="AE624" s="3721" t="s">
        <v>1529</v>
      </c>
      <c r="AF624" s="2502"/>
    </row>
    <row r="625" spans="2:32" s="2801" customFormat="1" x14ac:dyDescent="0.2">
      <c r="B625" s="4149" t="s">
        <v>5727</v>
      </c>
      <c r="C625" s="4150"/>
      <c r="D625" s="4000" t="s">
        <v>1529</v>
      </c>
      <c r="E625" s="4000" t="s">
        <v>1529</v>
      </c>
      <c r="F625" s="3052" t="s">
        <v>1529</v>
      </c>
      <c r="G625" s="2569">
        <v>150</v>
      </c>
      <c r="H625" s="2569" t="s">
        <v>1529</v>
      </c>
      <c r="I625" s="4074">
        <v>0.16800000000000001</v>
      </c>
      <c r="J625" s="4074">
        <v>0.16800000000000001</v>
      </c>
      <c r="K625" s="3052" t="s">
        <v>1529</v>
      </c>
      <c r="L625" s="2569" t="s">
        <v>1529</v>
      </c>
      <c r="M625" s="2569" t="s">
        <v>1529</v>
      </c>
      <c r="N625" s="2569" t="s">
        <v>1529</v>
      </c>
      <c r="O625" s="4074">
        <v>0.16800000000000001</v>
      </c>
      <c r="P625" s="4074">
        <v>0.16800000000000001</v>
      </c>
      <c r="Q625" s="2569" t="s">
        <v>1529</v>
      </c>
      <c r="R625" s="3052" t="s">
        <v>1529</v>
      </c>
      <c r="S625" s="2961" t="s">
        <v>1132</v>
      </c>
      <c r="T625" s="2960">
        <v>2.8000000000000004E-2</v>
      </c>
      <c r="U625" s="2960">
        <v>6.720000000000001E-2</v>
      </c>
      <c r="V625" s="3052" t="s">
        <v>1529</v>
      </c>
      <c r="W625" s="3052" t="s">
        <v>1529</v>
      </c>
      <c r="X625" s="3052" t="s">
        <v>1529</v>
      </c>
      <c r="Y625" s="2960">
        <v>6.720000000000001E-2</v>
      </c>
      <c r="Z625" s="2961" t="s">
        <v>5087</v>
      </c>
      <c r="AA625" s="2960">
        <v>3.6999999999999998E-2</v>
      </c>
      <c r="AB625" s="2960">
        <v>0.112</v>
      </c>
      <c r="AC625" s="2541" t="s">
        <v>1529</v>
      </c>
      <c r="AD625" s="2541" t="s">
        <v>1529</v>
      </c>
      <c r="AE625" s="3721" t="s">
        <v>1529</v>
      </c>
      <c r="AF625" s="2502"/>
    </row>
    <row r="626" spans="2:32" s="2801" customFormat="1" x14ac:dyDescent="0.2">
      <c r="B626" s="4149" t="s">
        <v>5729</v>
      </c>
      <c r="C626" s="4150"/>
      <c r="D626" s="4000" t="s">
        <v>1529</v>
      </c>
      <c r="E626" s="4000" t="s">
        <v>1529</v>
      </c>
      <c r="F626" s="3052" t="s">
        <v>1529</v>
      </c>
      <c r="G626" s="2569">
        <v>190</v>
      </c>
      <c r="H626" s="2569" t="s">
        <v>1529</v>
      </c>
      <c r="I626" s="4074">
        <v>0.15680000000000002</v>
      </c>
      <c r="J626" s="4074">
        <v>0.15680000000000002</v>
      </c>
      <c r="K626" s="3052" t="s">
        <v>1529</v>
      </c>
      <c r="L626" s="2569" t="s">
        <v>1529</v>
      </c>
      <c r="M626" s="2569" t="s">
        <v>1529</v>
      </c>
      <c r="N626" s="2569" t="s">
        <v>1529</v>
      </c>
      <c r="O626" s="4074">
        <v>0.16800000000000001</v>
      </c>
      <c r="P626" s="4074">
        <v>0.16800000000000001</v>
      </c>
      <c r="Q626" s="2569" t="s">
        <v>1529</v>
      </c>
      <c r="R626" s="3052" t="s">
        <v>1529</v>
      </c>
      <c r="S626" s="2961" t="s">
        <v>1134</v>
      </c>
      <c r="T626" s="2960">
        <v>2.8000000000000004E-2</v>
      </c>
      <c r="U626" s="2960">
        <v>6.720000000000001E-2</v>
      </c>
      <c r="V626" s="3052" t="s">
        <v>1529</v>
      </c>
      <c r="W626" s="3052" t="s">
        <v>1529</v>
      </c>
      <c r="X626" s="3052" t="s">
        <v>1529</v>
      </c>
      <c r="Y626" s="2960">
        <v>6.720000000000001E-2</v>
      </c>
      <c r="Z626" s="2961" t="s">
        <v>5499</v>
      </c>
      <c r="AA626" s="2960">
        <v>3.6999999999999998E-2</v>
      </c>
      <c r="AB626" s="2960">
        <v>0.112</v>
      </c>
      <c r="AC626" s="2541" t="s">
        <v>1529</v>
      </c>
      <c r="AD626" s="2541" t="s">
        <v>1529</v>
      </c>
      <c r="AE626" s="3721" t="s">
        <v>1529</v>
      </c>
      <c r="AF626" s="2502"/>
    </row>
    <row r="627" spans="2:32" s="2801" customFormat="1" x14ac:dyDescent="0.2">
      <c r="B627" s="4149" t="s">
        <v>5731</v>
      </c>
      <c r="C627" s="4150"/>
      <c r="D627" s="4000" t="s">
        <v>1529</v>
      </c>
      <c r="E627" s="4000" t="s">
        <v>1529</v>
      </c>
      <c r="F627" s="3052" t="s">
        <v>1529</v>
      </c>
      <c r="G627" s="2569">
        <v>238</v>
      </c>
      <c r="H627" s="2569" t="s">
        <v>1529</v>
      </c>
      <c r="I627" s="4074">
        <v>0.15680000000000002</v>
      </c>
      <c r="J627" s="4074">
        <v>0.15680000000000002</v>
      </c>
      <c r="K627" s="3052" t="s">
        <v>1529</v>
      </c>
      <c r="L627" s="2569" t="s">
        <v>1529</v>
      </c>
      <c r="M627" s="2569" t="s">
        <v>1529</v>
      </c>
      <c r="N627" s="2569" t="s">
        <v>1529</v>
      </c>
      <c r="O627" s="4074">
        <v>0.16800000000000001</v>
      </c>
      <c r="P627" s="4074">
        <v>0.16800000000000001</v>
      </c>
      <c r="Q627" s="2569" t="s">
        <v>1529</v>
      </c>
      <c r="R627" s="3052" t="s">
        <v>1529</v>
      </c>
      <c r="S627" s="2961" t="s">
        <v>1134</v>
      </c>
      <c r="T627" s="2960">
        <v>2.8000000000000004E-2</v>
      </c>
      <c r="U627" s="2960">
        <v>6.720000000000001E-2</v>
      </c>
      <c r="V627" s="3052" t="s">
        <v>1529</v>
      </c>
      <c r="W627" s="3052" t="s">
        <v>1529</v>
      </c>
      <c r="X627" s="3052" t="s">
        <v>1529</v>
      </c>
      <c r="Y627" s="2960">
        <v>6.720000000000001E-2</v>
      </c>
      <c r="Z627" s="2961" t="s">
        <v>56</v>
      </c>
      <c r="AA627" s="2960">
        <v>3.6999999999999998E-2</v>
      </c>
      <c r="AB627" s="2960">
        <v>0.112</v>
      </c>
      <c r="AC627" s="2541" t="s">
        <v>1529</v>
      </c>
      <c r="AD627" s="2541" t="s">
        <v>1529</v>
      </c>
      <c r="AE627" s="3721" t="s">
        <v>1529</v>
      </c>
      <c r="AF627" s="2502"/>
    </row>
    <row r="628" spans="2:32" s="2801" customFormat="1" x14ac:dyDescent="0.2">
      <c r="B628" s="4149" t="s">
        <v>5733</v>
      </c>
      <c r="C628" s="4150"/>
      <c r="D628" s="4000" t="s">
        <v>1529</v>
      </c>
      <c r="E628" s="4000" t="s">
        <v>1529</v>
      </c>
      <c r="F628" s="3052" t="s">
        <v>1529</v>
      </c>
      <c r="G628" s="2569">
        <v>288</v>
      </c>
      <c r="H628" s="2569" t="s">
        <v>1529</v>
      </c>
      <c r="I628" s="4074">
        <v>0.14560000000000001</v>
      </c>
      <c r="J628" s="4074">
        <v>0.14560000000000001</v>
      </c>
      <c r="K628" s="3052" t="s">
        <v>1529</v>
      </c>
      <c r="L628" s="2569" t="s">
        <v>1529</v>
      </c>
      <c r="M628" s="2569" t="s">
        <v>1529</v>
      </c>
      <c r="N628" s="2569" t="s">
        <v>1529</v>
      </c>
      <c r="O628" s="4074">
        <v>0.16800000000000001</v>
      </c>
      <c r="P628" s="4074">
        <v>0.16800000000000001</v>
      </c>
      <c r="Q628" s="2569" t="s">
        <v>1529</v>
      </c>
      <c r="R628" s="3052" t="s">
        <v>1529</v>
      </c>
      <c r="S628" s="2961" t="s">
        <v>1118</v>
      </c>
      <c r="T628" s="2960">
        <v>2.8000000000000004E-2</v>
      </c>
      <c r="U628" s="2960">
        <v>6.720000000000001E-2</v>
      </c>
      <c r="V628" s="3052" t="s">
        <v>1529</v>
      </c>
      <c r="W628" s="3052" t="s">
        <v>1529</v>
      </c>
      <c r="X628" s="3052" t="s">
        <v>1529</v>
      </c>
      <c r="Y628" s="2960">
        <v>6.720000000000001E-2</v>
      </c>
      <c r="Z628" s="2961" t="s">
        <v>5508</v>
      </c>
      <c r="AA628" s="2960">
        <v>3.6999999999999998E-2</v>
      </c>
      <c r="AB628" s="2960">
        <v>0.112</v>
      </c>
      <c r="AC628" s="2541" t="s">
        <v>1529</v>
      </c>
      <c r="AD628" s="2541" t="s">
        <v>1529</v>
      </c>
      <c r="AE628" s="3721" t="s">
        <v>1529</v>
      </c>
      <c r="AF628" s="2502"/>
    </row>
    <row r="629" spans="2:32" s="2801" customFormat="1" x14ac:dyDescent="0.2">
      <c r="B629" s="4149" t="s">
        <v>5735</v>
      </c>
      <c r="C629" s="4150"/>
      <c r="D629" s="4000" t="s">
        <v>1529</v>
      </c>
      <c r="E629" s="4000" t="s">
        <v>1529</v>
      </c>
      <c r="F629" s="3052" t="s">
        <v>1529</v>
      </c>
      <c r="G629" s="2569">
        <v>430</v>
      </c>
      <c r="H629" s="2569" t="s">
        <v>1529</v>
      </c>
      <c r="I629" s="4074">
        <v>0.13440000000000002</v>
      </c>
      <c r="J629" s="4074">
        <v>0.13440000000000002</v>
      </c>
      <c r="K629" s="3052" t="s">
        <v>1529</v>
      </c>
      <c r="L629" s="2569" t="s">
        <v>1529</v>
      </c>
      <c r="M629" s="2569" t="s">
        <v>1529</v>
      </c>
      <c r="N629" s="2569" t="s">
        <v>1529</v>
      </c>
      <c r="O629" s="4074">
        <v>0.15680000000000002</v>
      </c>
      <c r="P629" s="4074">
        <v>0.15680000000000002</v>
      </c>
      <c r="Q629" s="2569" t="s">
        <v>1529</v>
      </c>
      <c r="R629" s="3052" t="s">
        <v>1529</v>
      </c>
      <c r="S629" s="2961" t="s">
        <v>5513</v>
      </c>
      <c r="T629" s="2960">
        <v>2.8000000000000004E-2</v>
      </c>
      <c r="U629" s="2960">
        <v>6.720000000000001E-2</v>
      </c>
      <c r="V629" s="3052" t="s">
        <v>1529</v>
      </c>
      <c r="W629" s="3052" t="s">
        <v>1529</v>
      </c>
      <c r="X629" s="3052" t="s">
        <v>1529</v>
      </c>
      <c r="Y629" s="2960">
        <v>6.720000000000001E-2</v>
      </c>
      <c r="Z629" s="2961" t="s">
        <v>58</v>
      </c>
      <c r="AA629" s="2960">
        <v>3.6999999999999998E-2</v>
      </c>
      <c r="AB629" s="2960">
        <v>0.112</v>
      </c>
      <c r="AC629" s="2541" t="s">
        <v>1529</v>
      </c>
      <c r="AD629" s="2541" t="s">
        <v>1529</v>
      </c>
      <c r="AE629" s="3721" t="s">
        <v>1529</v>
      </c>
      <c r="AF629" s="2502"/>
    </row>
    <row r="630" spans="2:32" s="2801" customFormat="1" x14ac:dyDescent="0.2">
      <c r="B630" s="4149" t="s">
        <v>5737</v>
      </c>
      <c r="C630" s="4150"/>
      <c r="D630" s="4000" t="s">
        <v>1529</v>
      </c>
      <c r="E630" s="4000" t="s">
        <v>1529</v>
      </c>
      <c r="F630" s="3052" t="s">
        <v>1529</v>
      </c>
      <c r="G630" s="2569">
        <v>96</v>
      </c>
      <c r="H630" s="2569" t="s">
        <v>1529</v>
      </c>
      <c r="I630" s="4074">
        <v>0.16800000000000001</v>
      </c>
      <c r="J630" s="4074">
        <v>0.16800000000000001</v>
      </c>
      <c r="K630" s="3052" t="s">
        <v>1529</v>
      </c>
      <c r="L630" s="2569" t="s">
        <v>1529</v>
      </c>
      <c r="M630" s="2569" t="s">
        <v>1529</v>
      </c>
      <c r="N630" s="2569" t="s">
        <v>1529</v>
      </c>
      <c r="O630" s="4074">
        <v>0.15680000000000002</v>
      </c>
      <c r="P630" s="4074">
        <v>0.15680000000000002</v>
      </c>
      <c r="Q630" s="2569" t="s">
        <v>1529</v>
      </c>
      <c r="R630" s="3052" t="s">
        <v>1529</v>
      </c>
      <c r="S630" s="2961" t="s">
        <v>1135</v>
      </c>
      <c r="T630" s="2960">
        <v>2.8000000000000004E-2</v>
      </c>
      <c r="U630" s="2960">
        <v>6.720000000000001E-2</v>
      </c>
      <c r="V630" s="3052" t="s">
        <v>1529</v>
      </c>
      <c r="W630" s="3052" t="s">
        <v>1529</v>
      </c>
      <c r="X630" s="3052" t="s">
        <v>1529</v>
      </c>
      <c r="Y630" s="2960">
        <v>6.720000000000001E-2</v>
      </c>
      <c r="Z630" s="2961" t="s">
        <v>49</v>
      </c>
      <c r="AA630" s="2960">
        <v>3.6999999999999998E-2</v>
      </c>
      <c r="AB630" s="2960">
        <v>0.112</v>
      </c>
      <c r="AC630" s="2541" t="s">
        <v>1529</v>
      </c>
      <c r="AD630" s="2541" t="s">
        <v>1529</v>
      </c>
      <c r="AE630" s="3721" t="s">
        <v>1529</v>
      </c>
      <c r="AF630" s="2502"/>
    </row>
    <row r="631" spans="2:32" s="2801" customFormat="1" x14ac:dyDescent="0.2">
      <c r="B631" s="4149" t="s">
        <v>5739</v>
      </c>
      <c r="C631" s="4150"/>
      <c r="D631" s="4000" t="s">
        <v>1529</v>
      </c>
      <c r="E631" s="4000" t="s">
        <v>1529</v>
      </c>
      <c r="F631" s="3052" t="s">
        <v>1529</v>
      </c>
      <c r="G631" s="2569">
        <v>104</v>
      </c>
      <c r="H631" s="2569" t="s">
        <v>1529</v>
      </c>
      <c r="I631" s="4074">
        <v>0.16800000000000001</v>
      </c>
      <c r="J631" s="4074">
        <v>0.16800000000000001</v>
      </c>
      <c r="K631" s="3052" t="s">
        <v>1529</v>
      </c>
      <c r="L631" s="2569" t="s">
        <v>1529</v>
      </c>
      <c r="M631" s="2569" t="s">
        <v>1529</v>
      </c>
      <c r="N631" s="2569" t="s">
        <v>1529</v>
      </c>
      <c r="O631" s="4074">
        <v>0.15680000000000002</v>
      </c>
      <c r="P631" s="4074">
        <v>0.15680000000000002</v>
      </c>
      <c r="Q631" s="2569" t="s">
        <v>1529</v>
      </c>
      <c r="R631" s="3052" t="s">
        <v>1529</v>
      </c>
      <c r="S631" s="2961" t="s">
        <v>5519</v>
      </c>
      <c r="T631" s="2960">
        <v>2.8000000000000004E-2</v>
      </c>
      <c r="U631" s="2960">
        <v>6.720000000000001E-2</v>
      </c>
      <c r="V631" s="3052" t="s">
        <v>1529</v>
      </c>
      <c r="W631" s="3052" t="s">
        <v>1529</v>
      </c>
      <c r="X631" s="3052" t="s">
        <v>1529</v>
      </c>
      <c r="Y631" s="2960">
        <v>6.720000000000001E-2</v>
      </c>
      <c r="Z631" s="2961" t="s">
        <v>51</v>
      </c>
      <c r="AA631" s="2960">
        <v>3.6999999999999998E-2</v>
      </c>
      <c r="AB631" s="2960">
        <v>0.112</v>
      </c>
      <c r="AC631" s="2541" t="s">
        <v>1529</v>
      </c>
      <c r="AD631" s="2541" t="s">
        <v>1529</v>
      </c>
      <c r="AE631" s="3721" t="s">
        <v>1529</v>
      </c>
      <c r="AF631" s="2502"/>
    </row>
    <row r="632" spans="2:32" s="2801" customFormat="1" x14ac:dyDescent="0.2">
      <c r="B632" s="4149" t="s">
        <v>5741</v>
      </c>
      <c r="C632" s="4150"/>
      <c r="D632" s="4000" t="s">
        <v>1529</v>
      </c>
      <c r="E632" s="4000" t="s">
        <v>1529</v>
      </c>
      <c r="F632" s="3052" t="s">
        <v>1529</v>
      </c>
      <c r="G632" s="2569">
        <v>134</v>
      </c>
      <c r="H632" s="2569" t="s">
        <v>1529</v>
      </c>
      <c r="I632" s="4074">
        <v>0.16800000000000001</v>
      </c>
      <c r="J632" s="4074">
        <v>0.16800000000000001</v>
      </c>
      <c r="K632" s="3052" t="s">
        <v>1529</v>
      </c>
      <c r="L632" s="2569" t="s">
        <v>1529</v>
      </c>
      <c r="M632" s="2569" t="s">
        <v>1529</v>
      </c>
      <c r="N632" s="2569" t="s">
        <v>1529</v>
      </c>
      <c r="O632" s="4074">
        <v>0.15680000000000002</v>
      </c>
      <c r="P632" s="4074">
        <v>0.15680000000000002</v>
      </c>
      <c r="Q632" s="2569" t="s">
        <v>1529</v>
      </c>
      <c r="R632" s="3052" t="s">
        <v>1529</v>
      </c>
      <c r="S632" s="2961" t="s">
        <v>5524</v>
      </c>
      <c r="T632" s="2960">
        <v>2.8000000000000004E-2</v>
      </c>
      <c r="U632" s="2960">
        <v>6.720000000000001E-2</v>
      </c>
      <c r="V632" s="3052" t="s">
        <v>1529</v>
      </c>
      <c r="W632" s="3052" t="s">
        <v>1529</v>
      </c>
      <c r="X632" s="3052" t="s">
        <v>1529</v>
      </c>
      <c r="Y632" s="2960">
        <v>6.720000000000001E-2</v>
      </c>
      <c r="Z632" s="2961" t="s">
        <v>51</v>
      </c>
      <c r="AA632" s="2960">
        <v>3.6999999999999998E-2</v>
      </c>
      <c r="AB632" s="2960">
        <v>0.112</v>
      </c>
      <c r="AC632" s="2541" t="s">
        <v>1529</v>
      </c>
      <c r="AD632" s="2541" t="s">
        <v>1529</v>
      </c>
      <c r="AE632" s="3721" t="s">
        <v>1529</v>
      </c>
      <c r="AF632" s="2502"/>
    </row>
    <row r="633" spans="2:32" s="2801" customFormat="1" x14ac:dyDescent="0.2">
      <c r="B633" s="4149" t="s">
        <v>5743</v>
      </c>
      <c r="C633" s="4150"/>
      <c r="D633" s="4000" t="s">
        <v>1529</v>
      </c>
      <c r="E633" s="4000" t="s">
        <v>1529</v>
      </c>
      <c r="F633" s="3052" t="s">
        <v>1529</v>
      </c>
      <c r="G633" s="2569">
        <v>142</v>
      </c>
      <c r="H633" s="2569" t="s">
        <v>1529</v>
      </c>
      <c r="I633" s="4074">
        <v>0.16800000000000001</v>
      </c>
      <c r="J633" s="4074">
        <v>0.16800000000000001</v>
      </c>
      <c r="K633" s="3052" t="s">
        <v>1529</v>
      </c>
      <c r="L633" s="2569" t="s">
        <v>1529</v>
      </c>
      <c r="M633" s="2569" t="s">
        <v>1529</v>
      </c>
      <c r="N633" s="2569" t="s">
        <v>1529</v>
      </c>
      <c r="O633" s="4074">
        <v>0.14560000000000001</v>
      </c>
      <c r="P633" s="4074">
        <v>0.14560000000000001</v>
      </c>
      <c r="Q633" s="2569" t="s">
        <v>1529</v>
      </c>
      <c r="R633" s="3052" t="s">
        <v>1529</v>
      </c>
      <c r="S633" s="2961" t="s">
        <v>5529</v>
      </c>
      <c r="T633" s="2960">
        <v>2.8000000000000004E-2</v>
      </c>
      <c r="U633" s="2960">
        <v>6.720000000000001E-2</v>
      </c>
      <c r="V633" s="3052" t="s">
        <v>1529</v>
      </c>
      <c r="W633" s="3052" t="s">
        <v>1529</v>
      </c>
      <c r="X633" s="3052" t="s">
        <v>1529</v>
      </c>
      <c r="Y633" s="2960">
        <v>6.720000000000001E-2</v>
      </c>
      <c r="Z633" s="2961" t="s">
        <v>406</v>
      </c>
      <c r="AA633" s="2960">
        <v>3.6999999999999998E-2</v>
      </c>
      <c r="AB633" s="2960">
        <v>0.112</v>
      </c>
      <c r="AC633" s="2541" t="s">
        <v>1529</v>
      </c>
      <c r="AD633" s="2541" t="s">
        <v>1529</v>
      </c>
      <c r="AE633" s="3721" t="s">
        <v>1529</v>
      </c>
      <c r="AF633" s="2502"/>
    </row>
    <row r="634" spans="2:32" s="2801" customFormat="1" x14ac:dyDescent="0.2">
      <c r="B634" s="4149" t="s">
        <v>5745</v>
      </c>
      <c r="C634" s="4150"/>
      <c r="D634" s="4000" t="s">
        <v>1529</v>
      </c>
      <c r="E634" s="4000" t="s">
        <v>1529</v>
      </c>
      <c r="F634" s="3052" t="s">
        <v>1529</v>
      </c>
      <c r="G634" s="2569">
        <v>183</v>
      </c>
      <c r="H634" s="2569" t="s">
        <v>1529</v>
      </c>
      <c r="I634" s="4074">
        <v>0.16800000000000001</v>
      </c>
      <c r="J634" s="4074">
        <v>0.16800000000000001</v>
      </c>
      <c r="K634" s="3052" t="s">
        <v>1529</v>
      </c>
      <c r="L634" s="2569" t="s">
        <v>1529</v>
      </c>
      <c r="M634" s="2569" t="s">
        <v>1529</v>
      </c>
      <c r="N634" s="2569" t="s">
        <v>1529</v>
      </c>
      <c r="O634" s="4074">
        <v>0.14560000000000001</v>
      </c>
      <c r="P634" s="4074">
        <v>0.14560000000000001</v>
      </c>
      <c r="Q634" s="2569" t="s">
        <v>1529</v>
      </c>
      <c r="R634" s="3052" t="s">
        <v>1529</v>
      </c>
      <c r="S634" s="2961" t="s">
        <v>1132</v>
      </c>
      <c r="T634" s="2960">
        <v>2.8000000000000004E-2</v>
      </c>
      <c r="U634" s="2960">
        <v>6.720000000000001E-2</v>
      </c>
      <c r="V634" s="3052" t="s">
        <v>1529</v>
      </c>
      <c r="W634" s="3052" t="s">
        <v>1529</v>
      </c>
      <c r="X634" s="3052" t="s">
        <v>1529</v>
      </c>
      <c r="Y634" s="2960">
        <v>6.720000000000001E-2</v>
      </c>
      <c r="Z634" s="2961" t="s">
        <v>5087</v>
      </c>
      <c r="AA634" s="2960">
        <v>3.6999999999999998E-2</v>
      </c>
      <c r="AB634" s="2960">
        <v>0.112</v>
      </c>
      <c r="AC634" s="2541" t="s">
        <v>1529</v>
      </c>
      <c r="AD634" s="2541" t="s">
        <v>1529</v>
      </c>
      <c r="AE634" s="3721" t="s">
        <v>1529</v>
      </c>
      <c r="AF634" s="2502"/>
    </row>
    <row r="635" spans="2:32" s="2801" customFormat="1" x14ac:dyDescent="0.2">
      <c r="B635" s="4149" t="s">
        <v>5747</v>
      </c>
      <c r="C635" s="4150"/>
      <c r="D635" s="4000" t="s">
        <v>1529</v>
      </c>
      <c r="E635" s="4000" t="s">
        <v>1529</v>
      </c>
      <c r="F635" s="3052" t="s">
        <v>1529</v>
      </c>
      <c r="G635" s="2569">
        <v>226</v>
      </c>
      <c r="H635" s="2569" t="s">
        <v>1529</v>
      </c>
      <c r="I635" s="4074">
        <v>0.15680000000000002</v>
      </c>
      <c r="J635" s="4074">
        <v>0.15680000000000002</v>
      </c>
      <c r="K635" s="3052" t="s">
        <v>1529</v>
      </c>
      <c r="L635" s="2569" t="s">
        <v>1529</v>
      </c>
      <c r="M635" s="2569" t="s">
        <v>1529</v>
      </c>
      <c r="N635" s="2569" t="s">
        <v>1529</v>
      </c>
      <c r="O635" s="4074">
        <v>0.13440000000000002</v>
      </c>
      <c r="P635" s="4074">
        <v>0.13440000000000002</v>
      </c>
      <c r="Q635" s="2569" t="s">
        <v>1529</v>
      </c>
      <c r="R635" s="3052" t="s">
        <v>1529</v>
      </c>
      <c r="S635" s="2961" t="s">
        <v>1134</v>
      </c>
      <c r="T635" s="2960">
        <v>2.8000000000000004E-2</v>
      </c>
      <c r="U635" s="2960">
        <v>6.720000000000001E-2</v>
      </c>
      <c r="V635" s="3052" t="s">
        <v>1529</v>
      </c>
      <c r="W635" s="3052" t="s">
        <v>1529</v>
      </c>
      <c r="X635" s="3052" t="s">
        <v>1529</v>
      </c>
      <c r="Y635" s="2960">
        <v>6.720000000000001E-2</v>
      </c>
      <c r="Z635" s="2961" t="s">
        <v>5499</v>
      </c>
      <c r="AA635" s="2960">
        <v>3.6999999999999998E-2</v>
      </c>
      <c r="AB635" s="2960">
        <v>0.112</v>
      </c>
      <c r="AC635" s="2541" t="s">
        <v>1529</v>
      </c>
      <c r="AD635" s="2541" t="s">
        <v>1529</v>
      </c>
      <c r="AE635" s="3721" t="s">
        <v>1529</v>
      </c>
      <c r="AF635" s="2502"/>
    </row>
    <row r="636" spans="2:32" s="2801" customFormat="1" x14ac:dyDescent="0.2">
      <c r="B636" s="4149" t="s">
        <v>5749</v>
      </c>
      <c r="C636" s="4150"/>
      <c r="D636" s="4000" t="s">
        <v>1529</v>
      </c>
      <c r="E636" s="4000" t="s">
        <v>1529</v>
      </c>
      <c r="F636" s="3052" t="s">
        <v>1529</v>
      </c>
      <c r="G636" s="2569">
        <v>274</v>
      </c>
      <c r="H636" s="2569" t="s">
        <v>1529</v>
      </c>
      <c r="I636" s="4074">
        <v>0.15680000000000002</v>
      </c>
      <c r="J636" s="4074">
        <v>0.15680000000000002</v>
      </c>
      <c r="K636" s="3052" t="s">
        <v>1529</v>
      </c>
      <c r="L636" s="2569" t="s">
        <v>1529</v>
      </c>
      <c r="M636" s="2569" t="s">
        <v>1529</v>
      </c>
      <c r="N636" s="2569" t="s">
        <v>1529</v>
      </c>
      <c r="O636" s="4074">
        <v>0.13440000000000002</v>
      </c>
      <c r="P636" s="4074">
        <v>0.13440000000000002</v>
      </c>
      <c r="Q636" s="2569" t="s">
        <v>1529</v>
      </c>
      <c r="R636" s="3052" t="s">
        <v>1529</v>
      </c>
      <c r="S636" s="2961" t="s">
        <v>1134</v>
      </c>
      <c r="T636" s="2960">
        <v>2.8000000000000004E-2</v>
      </c>
      <c r="U636" s="2960">
        <v>6.720000000000001E-2</v>
      </c>
      <c r="V636" s="3052" t="s">
        <v>1529</v>
      </c>
      <c r="W636" s="3052" t="s">
        <v>1529</v>
      </c>
      <c r="X636" s="3052" t="s">
        <v>1529</v>
      </c>
      <c r="Y636" s="2960">
        <v>6.720000000000001E-2</v>
      </c>
      <c r="Z636" s="2961" t="s">
        <v>56</v>
      </c>
      <c r="AA636" s="2960">
        <v>3.6999999999999998E-2</v>
      </c>
      <c r="AB636" s="2960">
        <v>0.112</v>
      </c>
      <c r="AC636" s="2541" t="s">
        <v>1529</v>
      </c>
      <c r="AD636" s="2541" t="s">
        <v>1529</v>
      </c>
      <c r="AE636" s="3721" t="s">
        <v>1529</v>
      </c>
      <c r="AF636" s="2502"/>
    </row>
    <row r="637" spans="2:32" s="2801" customFormat="1" x14ac:dyDescent="0.2">
      <c r="B637" s="4149" t="s">
        <v>5751</v>
      </c>
      <c r="C637" s="4150"/>
      <c r="D637" s="4000" t="s">
        <v>1529</v>
      </c>
      <c r="E637" s="4000" t="s">
        <v>1529</v>
      </c>
      <c r="F637" s="3052" t="s">
        <v>1529</v>
      </c>
      <c r="G637" s="2569">
        <v>327</v>
      </c>
      <c r="H637" s="2569" t="s">
        <v>1529</v>
      </c>
      <c r="I637" s="4074">
        <v>0.14560000000000001</v>
      </c>
      <c r="J637" s="4074">
        <v>0.14560000000000001</v>
      </c>
      <c r="K637" s="3052" t="s">
        <v>1529</v>
      </c>
      <c r="L637" s="2569" t="s">
        <v>1529</v>
      </c>
      <c r="M637" s="2569" t="s">
        <v>1529</v>
      </c>
      <c r="N637" s="2569" t="s">
        <v>1529</v>
      </c>
      <c r="O637" s="4074">
        <v>0.16800000000000001</v>
      </c>
      <c r="P637" s="4074">
        <v>0.16800000000000001</v>
      </c>
      <c r="Q637" s="2569" t="s">
        <v>1529</v>
      </c>
      <c r="R637" s="3052" t="s">
        <v>1529</v>
      </c>
      <c r="S637" s="2961" t="s">
        <v>1118</v>
      </c>
      <c r="T637" s="2960">
        <v>2.8000000000000004E-2</v>
      </c>
      <c r="U637" s="2960">
        <v>6.720000000000001E-2</v>
      </c>
      <c r="V637" s="3052" t="s">
        <v>1529</v>
      </c>
      <c r="W637" s="3052" t="s">
        <v>1529</v>
      </c>
      <c r="X637" s="3052" t="s">
        <v>1529</v>
      </c>
      <c r="Y637" s="2960">
        <v>6.720000000000001E-2</v>
      </c>
      <c r="Z637" s="2961" t="s">
        <v>5508</v>
      </c>
      <c r="AA637" s="2960">
        <v>3.6999999999999998E-2</v>
      </c>
      <c r="AB637" s="2960">
        <v>0.112</v>
      </c>
      <c r="AC637" s="2541" t="s">
        <v>1529</v>
      </c>
      <c r="AD637" s="2541" t="s">
        <v>1529</v>
      </c>
      <c r="AE637" s="3721" t="s">
        <v>1529</v>
      </c>
      <c r="AF637" s="2502"/>
    </row>
    <row r="638" spans="2:32" s="2801" customFormat="1" x14ac:dyDescent="0.2">
      <c r="B638" s="4149" t="s">
        <v>5753</v>
      </c>
      <c r="C638" s="4150"/>
      <c r="D638" s="4000" t="s">
        <v>1529</v>
      </c>
      <c r="E638" s="4000" t="s">
        <v>1529</v>
      </c>
      <c r="F638" s="3052" t="s">
        <v>1529</v>
      </c>
      <c r="G638" s="2569">
        <v>472</v>
      </c>
      <c r="H638" s="2569" t="s">
        <v>1529</v>
      </c>
      <c r="I638" s="4074">
        <v>0.13440000000000002</v>
      </c>
      <c r="J638" s="4074">
        <v>0.13440000000000002</v>
      </c>
      <c r="K638" s="3052" t="s">
        <v>1529</v>
      </c>
      <c r="L638" s="2569" t="s">
        <v>1529</v>
      </c>
      <c r="M638" s="2569" t="s">
        <v>1529</v>
      </c>
      <c r="N638" s="2569" t="s">
        <v>1529</v>
      </c>
      <c r="O638" s="4074">
        <v>0.16800000000000001</v>
      </c>
      <c r="P638" s="4074">
        <v>0.16800000000000001</v>
      </c>
      <c r="Q638" s="2569" t="s">
        <v>1529</v>
      </c>
      <c r="R638" s="3052" t="s">
        <v>1529</v>
      </c>
      <c r="S638" s="2961" t="s">
        <v>5513</v>
      </c>
      <c r="T638" s="2960">
        <v>2.8000000000000004E-2</v>
      </c>
      <c r="U638" s="2960">
        <v>6.720000000000001E-2</v>
      </c>
      <c r="V638" s="3052" t="s">
        <v>1529</v>
      </c>
      <c r="W638" s="3052" t="s">
        <v>1529</v>
      </c>
      <c r="X638" s="3052" t="s">
        <v>1529</v>
      </c>
      <c r="Y638" s="2960">
        <v>6.720000000000001E-2</v>
      </c>
      <c r="Z638" s="2961" t="s">
        <v>58</v>
      </c>
      <c r="AA638" s="2960">
        <v>3.6999999999999998E-2</v>
      </c>
      <c r="AB638" s="2960">
        <v>0.112</v>
      </c>
      <c r="AC638" s="2541" t="s">
        <v>1529</v>
      </c>
      <c r="AD638" s="2541" t="s">
        <v>1529</v>
      </c>
      <c r="AE638" s="3721" t="s">
        <v>1529</v>
      </c>
      <c r="AF638" s="2502"/>
    </row>
    <row r="639" spans="2:32" s="2801" customFormat="1" x14ac:dyDescent="0.2">
      <c r="B639" s="4149" t="s">
        <v>5647</v>
      </c>
      <c r="C639" s="4150"/>
      <c r="D639" s="4000" t="s">
        <v>1529</v>
      </c>
      <c r="E639" s="4000" t="s">
        <v>1529</v>
      </c>
      <c r="F639" s="3052" t="s">
        <v>1529</v>
      </c>
      <c r="G639" s="2569">
        <v>93</v>
      </c>
      <c r="H639" s="2569" t="s">
        <v>1529</v>
      </c>
      <c r="I639" s="4074">
        <v>0.16800000000000001</v>
      </c>
      <c r="J639" s="4074">
        <v>0.16800000000000001</v>
      </c>
      <c r="K639" s="3052" t="s">
        <v>1529</v>
      </c>
      <c r="L639" s="2569" t="s">
        <v>1529</v>
      </c>
      <c r="M639" s="2569" t="s">
        <v>1529</v>
      </c>
      <c r="N639" s="2569" t="s">
        <v>1529</v>
      </c>
      <c r="O639" s="4074">
        <v>0.16800000000000001</v>
      </c>
      <c r="P639" s="4074">
        <v>0.16800000000000001</v>
      </c>
      <c r="Q639" s="2569" t="s">
        <v>1529</v>
      </c>
      <c r="R639" s="3052" t="s">
        <v>1529</v>
      </c>
      <c r="S639" s="2961" t="s">
        <v>5519</v>
      </c>
      <c r="T639" s="2960">
        <v>2.8000000000000004E-2</v>
      </c>
      <c r="U639" s="2960">
        <v>6.720000000000001E-2</v>
      </c>
      <c r="V639" s="3052" t="s">
        <v>1529</v>
      </c>
      <c r="W639" s="3052" t="s">
        <v>1529</v>
      </c>
      <c r="X639" s="3052" t="s">
        <v>1529</v>
      </c>
      <c r="Y639" s="2960">
        <v>6.720000000000001E-2</v>
      </c>
      <c r="Z639" s="2961" t="s">
        <v>49</v>
      </c>
      <c r="AA639" s="2960">
        <v>3.6999999999999998E-2</v>
      </c>
      <c r="AB639" s="2960">
        <v>0.112</v>
      </c>
      <c r="AC639" s="2541" t="s">
        <v>1529</v>
      </c>
      <c r="AD639" s="2541" t="s">
        <v>1529</v>
      </c>
      <c r="AE639" s="3721" t="s">
        <v>1529</v>
      </c>
      <c r="AF639" s="2502"/>
    </row>
    <row r="640" spans="2:32" s="2801" customFormat="1" x14ac:dyDescent="0.2">
      <c r="B640" s="4149" t="s">
        <v>5649</v>
      </c>
      <c r="C640" s="4150"/>
      <c r="D640" s="4000" t="s">
        <v>1529</v>
      </c>
      <c r="E640" s="4000" t="s">
        <v>1529</v>
      </c>
      <c r="F640" s="3052" t="s">
        <v>1529</v>
      </c>
      <c r="G640" s="2569">
        <v>101</v>
      </c>
      <c r="H640" s="2569" t="s">
        <v>1529</v>
      </c>
      <c r="I640" s="4074">
        <v>0.16800000000000001</v>
      </c>
      <c r="J640" s="4074">
        <v>0.16800000000000001</v>
      </c>
      <c r="K640" s="3052" t="s">
        <v>1529</v>
      </c>
      <c r="L640" s="2569" t="s">
        <v>1529</v>
      </c>
      <c r="M640" s="2569" t="s">
        <v>1529</v>
      </c>
      <c r="N640" s="2569" t="s">
        <v>1529</v>
      </c>
      <c r="O640" s="4074">
        <v>0.16800000000000001</v>
      </c>
      <c r="P640" s="4074">
        <v>0.16800000000000001</v>
      </c>
      <c r="Q640" s="2569" t="s">
        <v>1529</v>
      </c>
      <c r="R640" s="3052" t="s">
        <v>1529</v>
      </c>
      <c r="S640" s="2961" t="s">
        <v>5524</v>
      </c>
      <c r="T640" s="2960">
        <v>2.8000000000000004E-2</v>
      </c>
      <c r="U640" s="2960">
        <v>6.720000000000001E-2</v>
      </c>
      <c r="V640" s="3052" t="s">
        <v>1529</v>
      </c>
      <c r="W640" s="3052" t="s">
        <v>1529</v>
      </c>
      <c r="X640" s="3052" t="s">
        <v>1529</v>
      </c>
      <c r="Y640" s="2960">
        <v>6.720000000000001E-2</v>
      </c>
      <c r="Z640" s="2961" t="s">
        <v>51</v>
      </c>
      <c r="AA640" s="2960">
        <v>3.6999999999999998E-2</v>
      </c>
      <c r="AB640" s="2960">
        <v>0.112</v>
      </c>
      <c r="AC640" s="2541" t="s">
        <v>1529</v>
      </c>
      <c r="AD640" s="2541" t="s">
        <v>1529</v>
      </c>
      <c r="AE640" s="3721" t="s">
        <v>1529</v>
      </c>
      <c r="AF640" s="2502"/>
    </row>
    <row r="641" spans="2:32" s="2801" customFormat="1" x14ac:dyDescent="0.2">
      <c r="B641" s="4149" t="s">
        <v>5651</v>
      </c>
      <c r="C641" s="4150"/>
      <c r="D641" s="4000" t="s">
        <v>1529</v>
      </c>
      <c r="E641" s="4000" t="s">
        <v>1529</v>
      </c>
      <c r="F641" s="3052" t="s">
        <v>1529</v>
      </c>
      <c r="G641" s="2569">
        <v>109</v>
      </c>
      <c r="H641" s="2569" t="s">
        <v>1529</v>
      </c>
      <c r="I641" s="4074">
        <v>0.16800000000000001</v>
      </c>
      <c r="J641" s="4074">
        <v>0.16800000000000001</v>
      </c>
      <c r="K641" s="3052" t="s">
        <v>1529</v>
      </c>
      <c r="L641" s="2569" t="s">
        <v>1529</v>
      </c>
      <c r="M641" s="2569" t="s">
        <v>1529</v>
      </c>
      <c r="N641" s="2569" t="s">
        <v>1529</v>
      </c>
      <c r="O641" s="4074">
        <v>0.16800000000000001</v>
      </c>
      <c r="P641" s="4074">
        <v>0.16800000000000001</v>
      </c>
      <c r="Q641" s="2569" t="s">
        <v>1529</v>
      </c>
      <c r="R641" s="3052" t="s">
        <v>1529</v>
      </c>
      <c r="S641" s="2961" t="s">
        <v>5529</v>
      </c>
      <c r="T641" s="2960">
        <v>2.8000000000000004E-2</v>
      </c>
      <c r="U641" s="2960">
        <v>6.720000000000001E-2</v>
      </c>
      <c r="V641" s="3052" t="s">
        <v>1529</v>
      </c>
      <c r="W641" s="3052" t="s">
        <v>1529</v>
      </c>
      <c r="X641" s="3052" t="s">
        <v>1529</v>
      </c>
      <c r="Y641" s="2960">
        <v>6.720000000000001E-2</v>
      </c>
      <c r="Z641" s="2961" t="s">
        <v>406</v>
      </c>
      <c r="AA641" s="2960">
        <v>3.6999999999999998E-2</v>
      </c>
      <c r="AB641" s="2960">
        <v>0.112</v>
      </c>
      <c r="AC641" s="2541" t="s">
        <v>1529</v>
      </c>
      <c r="AD641" s="2541" t="s">
        <v>1529</v>
      </c>
      <c r="AE641" s="3721" t="s">
        <v>1529</v>
      </c>
      <c r="AF641" s="2502"/>
    </row>
    <row r="642" spans="2:32" s="2801" customFormat="1" x14ac:dyDescent="0.2">
      <c r="B642" s="4149" t="s">
        <v>5653</v>
      </c>
      <c r="C642" s="4150"/>
      <c r="D642" s="4000" t="s">
        <v>1529</v>
      </c>
      <c r="E642" s="4000" t="s">
        <v>1529</v>
      </c>
      <c r="F642" s="3052" t="s">
        <v>1529</v>
      </c>
      <c r="G642" s="2569">
        <v>150</v>
      </c>
      <c r="H642" s="2569" t="s">
        <v>1529</v>
      </c>
      <c r="I642" s="4074">
        <v>0.16800000000000001</v>
      </c>
      <c r="J642" s="4074">
        <v>0.16800000000000001</v>
      </c>
      <c r="K642" s="3052" t="s">
        <v>1529</v>
      </c>
      <c r="L642" s="2569" t="s">
        <v>1529</v>
      </c>
      <c r="M642" s="2569" t="s">
        <v>1529</v>
      </c>
      <c r="N642" s="2569" t="s">
        <v>1529</v>
      </c>
      <c r="O642" s="4074">
        <v>0.16800000000000001</v>
      </c>
      <c r="P642" s="4074">
        <v>0.16800000000000001</v>
      </c>
      <c r="Q642" s="2569" t="s">
        <v>1529</v>
      </c>
      <c r="R642" s="3052" t="s">
        <v>1529</v>
      </c>
      <c r="S642" s="2961" t="s">
        <v>1132</v>
      </c>
      <c r="T642" s="2960">
        <v>2.8000000000000004E-2</v>
      </c>
      <c r="U642" s="2960">
        <v>6.720000000000001E-2</v>
      </c>
      <c r="V642" s="3052" t="s">
        <v>1529</v>
      </c>
      <c r="W642" s="3052" t="s">
        <v>1529</v>
      </c>
      <c r="X642" s="3052" t="s">
        <v>1529</v>
      </c>
      <c r="Y642" s="2960">
        <v>6.720000000000001E-2</v>
      </c>
      <c r="Z642" s="2961" t="s">
        <v>5087</v>
      </c>
      <c r="AA642" s="2960">
        <v>3.6999999999999998E-2</v>
      </c>
      <c r="AB642" s="2960">
        <v>0.112</v>
      </c>
      <c r="AC642" s="2541" t="s">
        <v>1529</v>
      </c>
      <c r="AD642" s="2541" t="s">
        <v>1529</v>
      </c>
      <c r="AE642" s="3721" t="s">
        <v>1529</v>
      </c>
      <c r="AF642" s="2502"/>
    </row>
    <row r="643" spans="2:32" s="2801" customFormat="1" x14ac:dyDescent="0.2">
      <c r="B643" s="4149" t="s">
        <v>5655</v>
      </c>
      <c r="C643" s="4150"/>
      <c r="D643" s="4000" t="s">
        <v>1529</v>
      </c>
      <c r="E643" s="4000" t="s">
        <v>1529</v>
      </c>
      <c r="F643" s="3052" t="s">
        <v>1529</v>
      </c>
      <c r="G643" s="2569">
        <v>190</v>
      </c>
      <c r="H643" s="2569" t="s">
        <v>1529</v>
      </c>
      <c r="I643" s="4074">
        <v>0.15680000000000002</v>
      </c>
      <c r="J643" s="4074">
        <v>0.15680000000000002</v>
      </c>
      <c r="K643" s="3052" t="s">
        <v>1529</v>
      </c>
      <c r="L643" s="2569" t="s">
        <v>1529</v>
      </c>
      <c r="M643" s="2569" t="s">
        <v>1529</v>
      </c>
      <c r="N643" s="2569" t="s">
        <v>1529</v>
      </c>
      <c r="O643" s="4074">
        <v>0.16800000000000001</v>
      </c>
      <c r="P643" s="4074">
        <v>0.16800000000000001</v>
      </c>
      <c r="Q643" s="2569" t="s">
        <v>1529</v>
      </c>
      <c r="R643" s="3052" t="s">
        <v>1529</v>
      </c>
      <c r="S643" s="2961" t="s">
        <v>1134</v>
      </c>
      <c r="T643" s="2960">
        <v>2.8000000000000004E-2</v>
      </c>
      <c r="U643" s="2960">
        <v>6.720000000000001E-2</v>
      </c>
      <c r="V643" s="3052" t="s">
        <v>1529</v>
      </c>
      <c r="W643" s="3052" t="s">
        <v>1529</v>
      </c>
      <c r="X643" s="3052" t="s">
        <v>1529</v>
      </c>
      <c r="Y643" s="2960">
        <v>6.720000000000001E-2</v>
      </c>
      <c r="Z643" s="2961" t="s">
        <v>5499</v>
      </c>
      <c r="AA643" s="2960">
        <v>3.6999999999999998E-2</v>
      </c>
      <c r="AB643" s="2960">
        <v>0.112</v>
      </c>
      <c r="AC643" s="2541" t="s">
        <v>1529</v>
      </c>
      <c r="AD643" s="2541" t="s">
        <v>1529</v>
      </c>
      <c r="AE643" s="3721" t="s">
        <v>1529</v>
      </c>
      <c r="AF643" s="2502"/>
    </row>
    <row r="644" spans="2:32" s="2801" customFormat="1" x14ac:dyDescent="0.2">
      <c r="B644" s="4149" t="s">
        <v>5657</v>
      </c>
      <c r="C644" s="4150"/>
      <c r="D644" s="4000" t="s">
        <v>1529</v>
      </c>
      <c r="E644" s="4000" t="s">
        <v>1529</v>
      </c>
      <c r="F644" s="3052" t="s">
        <v>1529</v>
      </c>
      <c r="G644" s="2569">
        <v>238</v>
      </c>
      <c r="H644" s="2569" t="s">
        <v>1529</v>
      </c>
      <c r="I644" s="4074">
        <v>0.15680000000000002</v>
      </c>
      <c r="J644" s="4074">
        <v>0.15680000000000002</v>
      </c>
      <c r="K644" s="3052" t="s">
        <v>1529</v>
      </c>
      <c r="L644" s="2569" t="s">
        <v>1529</v>
      </c>
      <c r="M644" s="2569" t="s">
        <v>1529</v>
      </c>
      <c r="N644" s="2569" t="s">
        <v>1529</v>
      </c>
      <c r="O644" s="4074">
        <v>0.16800000000000001</v>
      </c>
      <c r="P644" s="4074">
        <v>0.16800000000000001</v>
      </c>
      <c r="Q644" s="2569" t="s">
        <v>1529</v>
      </c>
      <c r="R644" s="3052" t="s">
        <v>1529</v>
      </c>
      <c r="S644" s="2961" t="s">
        <v>1134</v>
      </c>
      <c r="T644" s="2960">
        <v>2.8000000000000004E-2</v>
      </c>
      <c r="U644" s="2960">
        <v>6.720000000000001E-2</v>
      </c>
      <c r="V644" s="3052" t="s">
        <v>1529</v>
      </c>
      <c r="W644" s="3052" t="s">
        <v>1529</v>
      </c>
      <c r="X644" s="3052" t="s">
        <v>1529</v>
      </c>
      <c r="Y644" s="2960">
        <v>6.720000000000001E-2</v>
      </c>
      <c r="Z644" s="2961" t="s">
        <v>56</v>
      </c>
      <c r="AA644" s="2960">
        <v>3.6999999999999998E-2</v>
      </c>
      <c r="AB644" s="2960">
        <v>0.112</v>
      </c>
      <c r="AC644" s="2541" t="s">
        <v>1529</v>
      </c>
      <c r="AD644" s="2541" t="s">
        <v>1529</v>
      </c>
      <c r="AE644" s="3721" t="s">
        <v>1529</v>
      </c>
      <c r="AF644" s="2502"/>
    </row>
    <row r="645" spans="2:32" s="2801" customFormat="1" x14ac:dyDescent="0.2">
      <c r="B645" s="4149" t="s">
        <v>5659</v>
      </c>
      <c r="C645" s="4150"/>
      <c r="D645" s="4000" t="s">
        <v>1529</v>
      </c>
      <c r="E645" s="4000" t="s">
        <v>1529</v>
      </c>
      <c r="F645" s="3052" t="s">
        <v>1529</v>
      </c>
      <c r="G645" s="2569">
        <v>288</v>
      </c>
      <c r="H645" s="2569" t="s">
        <v>1529</v>
      </c>
      <c r="I645" s="4074">
        <v>0.14560000000000001</v>
      </c>
      <c r="J645" s="4074">
        <v>0.14560000000000001</v>
      </c>
      <c r="K645" s="3052" t="s">
        <v>1529</v>
      </c>
      <c r="L645" s="2569" t="s">
        <v>1529</v>
      </c>
      <c r="M645" s="2569" t="s">
        <v>1529</v>
      </c>
      <c r="N645" s="2569" t="s">
        <v>1529</v>
      </c>
      <c r="O645" s="4074">
        <v>0.16800000000000001</v>
      </c>
      <c r="P645" s="4074">
        <v>0.16800000000000001</v>
      </c>
      <c r="Q645" s="2569" t="s">
        <v>1529</v>
      </c>
      <c r="R645" s="3052" t="s">
        <v>1529</v>
      </c>
      <c r="S645" s="2961" t="s">
        <v>1118</v>
      </c>
      <c r="T645" s="2960">
        <v>2.8000000000000004E-2</v>
      </c>
      <c r="U645" s="2960">
        <v>6.720000000000001E-2</v>
      </c>
      <c r="V645" s="3052" t="s">
        <v>1529</v>
      </c>
      <c r="W645" s="3052" t="s">
        <v>1529</v>
      </c>
      <c r="X645" s="3052" t="s">
        <v>1529</v>
      </c>
      <c r="Y645" s="2960">
        <v>6.720000000000001E-2</v>
      </c>
      <c r="Z645" s="2961" t="s">
        <v>5508</v>
      </c>
      <c r="AA645" s="2960">
        <v>3.6999999999999998E-2</v>
      </c>
      <c r="AB645" s="2960">
        <v>0.112</v>
      </c>
      <c r="AC645" s="2541" t="s">
        <v>1529</v>
      </c>
      <c r="AD645" s="2541" t="s">
        <v>1529</v>
      </c>
      <c r="AE645" s="3721" t="s">
        <v>1529</v>
      </c>
      <c r="AF645" s="2502"/>
    </row>
    <row r="646" spans="2:32" s="2801" customFormat="1" x14ac:dyDescent="0.2">
      <c r="B646" s="4149" t="s">
        <v>5661</v>
      </c>
      <c r="C646" s="4150"/>
      <c r="D646" s="4000" t="s">
        <v>1529</v>
      </c>
      <c r="E646" s="4000" t="s">
        <v>1529</v>
      </c>
      <c r="F646" s="3052" t="s">
        <v>1529</v>
      </c>
      <c r="G646" s="2569">
        <v>430</v>
      </c>
      <c r="H646" s="2569" t="s">
        <v>1529</v>
      </c>
      <c r="I646" s="4074">
        <v>0.13440000000000002</v>
      </c>
      <c r="J646" s="4074">
        <v>0.13440000000000002</v>
      </c>
      <c r="K646" s="3052" t="s">
        <v>1529</v>
      </c>
      <c r="L646" s="2569" t="s">
        <v>1529</v>
      </c>
      <c r="M646" s="2569" t="s">
        <v>1529</v>
      </c>
      <c r="N646" s="2569" t="s">
        <v>1529</v>
      </c>
      <c r="O646" s="4074">
        <v>0.15680000000000002</v>
      </c>
      <c r="P646" s="4074">
        <v>0.15680000000000002</v>
      </c>
      <c r="Q646" s="2569" t="s">
        <v>1529</v>
      </c>
      <c r="R646" s="3052" t="s">
        <v>1529</v>
      </c>
      <c r="S646" s="2961" t="s">
        <v>5513</v>
      </c>
      <c r="T646" s="2960">
        <v>2.8000000000000004E-2</v>
      </c>
      <c r="U646" s="2960">
        <v>6.720000000000001E-2</v>
      </c>
      <c r="V646" s="3052" t="s">
        <v>1529</v>
      </c>
      <c r="W646" s="3052" t="s">
        <v>1529</v>
      </c>
      <c r="X646" s="3052" t="s">
        <v>1529</v>
      </c>
      <c r="Y646" s="2960">
        <v>6.720000000000001E-2</v>
      </c>
      <c r="Z646" s="2961" t="s">
        <v>58</v>
      </c>
      <c r="AA646" s="2960">
        <v>3.6999999999999998E-2</v>
      </c>
      <c r="AB646" s="2960">
        <v>0.112</v>
      </c>
      <c r="AC646" s="2541" t="s">
        <v>1529</v>
      </c>
      <c r="AD646" s="2541" t="s">
        <v>1529</v>
      </c>
      <c r="AE646" s="3721" t="s">
        <v>1529</v>
      </c>
      <c r="AF646" s="2502"/>
    </row>
    <row r="647" spans="2:32" s="2801" customFormat="1" x14ac:dyDescent="0.2">
      <c r="B647" s="4149" t="s">
        <v>5663</v>
      </c>
      <c r="C647" s="4150"/>
      <c r="D647" s="4000" t="s">
        <v>1529</v>
      </c>
      <c r="E647" s="4000" t="s">
        <v>1529</v>
      </c>
      <c r="F647" s="3052" t="s">
        <v>1529</v>
      </c>
      <c r="G647" s="2569">
        <v>96</v>
      </c>
      <c r="H647" s="2569" t="s">
        <v>1529</v>
      </c>
      <c r="I647" s="4074">
        <v>0.16800000000000001</v>
      </c>
      <c r="J647" s="4074">
        <v>0.16800000000000001</v>
      </c>
      <c r="K647" s="3052" t="s">
        <v>1529</v>
      </c>
      <c r="L647" s="2569" t="s">
        <v>1529</v>
      </c>
      <c r="M647" s="2569" t="s">
        <v>1529</v>
      </c>
      <c r="N647" s="2569" t="s">
        <v>1529</v>
      </c>
      <c r="O647" s="4074">
        <v>0.15680000000000002</v>
      </c>
      <c r="P647" s="4074">
        <v>0.15680000000000002</v>
      </c>
      <c r="Q647" s="2569" t="s">
        <v>1529</v>
      </c>
      <c r="R647" s="3052" t="s">
        <v>1529</v>
      </c>
      <c r="S647" s="2961" t="s">
        <v>1135</v>
      </c>
      <c r="T647" s="2960">
        <v>2.8000000000000004E-2</v>
      </c>
      <c r="U647" s="2960">
        <v>6.720000000000001E-2</v>
      </c>
      <c r="V647" s="3052" t="s">
        <v>1529</v>
      </c>
      <c r="W647" s="3052" t="s">
        <v>1529</v>
      </c>
      <c r="X647" s="3052" t="s">
        <v>1529</v>
      </c>
      <c r="Y647" s="2960">
        <v>6.720000000000001E-2</v>
      </c>
      <c r="Z647" s="2961" t="s">
        <v>49</v>
      </c>
      <c r="AA647" s="2960">
        <v>3.6999999999999998E-2</v>
      </c>
      <c r="AB647" s="2960">
        <v>0.112</v>
      </c>
      <c r="AC647" s="2541" t="s">
        <v>1529</v>
      </c>
      <c r="AD647" s="2541" t="s">
        <v>1529</v>
      </c>
      <c r="AE647" s="3721" t="s">
        <v>1529</v>
      </c>
      <c r="AF647" s="2502"/>
    </row>
    <row r="648" spans="2:32" s="2801" customFormat="1" x14ac:dyDescent="0.2">
      <c r="B648" s="4149" t="s">
        <v>5665</v>
      </c>
      <c r="C648" s="4150"/>
      <c r="D648" s="4000" t="s">
        <v>1529</v>
      </c>
      <c r="E648" s="4000" t="s">
        <v>1529</v>
      </c>
      <c r="F648" s="3052" t="s">
        <v>1529</v>
      </c>
      <c r="G648" s="2569">
        <v>104</v>
      </c>
      <c r="H648" s="2569" t="s">
        <v>1529</v>
      </c>
      <c r="I648" s="4074">
        <v>0.16800000000000001</v>
      </c>
      <c r="J648" s="4074">
        <v>0.16800000000000001</v>
      </c>
      <c r="K648" s="3052" t="s">
        <v>1529</v>
      </c>
      <c r="L648" s="2569" t="s">
        <v>1529</v>
      </c>
      <c r="M648" s="2569" t="s">
        <v>1529</v>
      </c>
      <c r="N648" s="2569" t="s">
        <v>1529</v>
      </c>
      <c r="O648" s="4074">
        <v>0.15680000000000002</v>
      </c>
      <c r="P648" s="4074">
        <v>0.15680000000000002</v>
      </c>
      <c r="Q648" s="2569" t="s">
        <v>1529</v>
      </c>
      <c r="R648" s="3052" t="s">
        <v>1529</v>
      </c>
      <c r="S648" s="2961" t="s">
        <v>5519</v>
      </c>
      <c r="T648" s="2960">
        <v>2.8000000000000004E-2</v>
      </c>
      <c r="U648" s="2960">
        <v>6.720000000000001E-2</v>
      </c>
      <c r="V648" s="3052" t="s">
        <v>1529</v>
      </c>
      <c r="W648" s="3052" t="s">
        <v>1529</v>
      </c>
      <c r="X648" s="3052" t="s">
        <v>1529</v>
      </c>
      <c r="Y648" s="2960">
        <v>6.720000000000001E-2</v>
      </c>
      <c r="Z648" s="2961" t="s">
        <v>51</v>
      </c>
      <c r="AA648" s="2960">
        <v>3.6999999999999998E-2</v>
      </c>
      <c r="AB648" s="2960">
        <v>0.112</v>
      </c>
      <c r="AC648" s="2541" t="s">
        <v>1529</v>
      </c>
      <c r="AD648" s="2541" t="s">
        <v>1529</v>
      </c>
      <c r="AE648" s="3721" t="s">
        <v>1529</v>
      </c>
      <c r="AF648" s="2502"/>
    </row>
    <row r="649" spans="2:32" s="2801" customFormat="1" x14ac:dyDescent="0.2">
      <c r="B649" s="4149" t="s">
        <v>5667</v>
      </c>
      <c r="C649" s="4150"/>
      <c r="D649" s="4000" t="s">
        <v>1529</v>
      </c>
      <c r="E649" s="4000" t="s">
        <v>1529</v>
      </c>
      <c r="F649" s="3052" t="s">
        <v>1529</v>
      </c>
      <c r="G649" s="2569">
        <v>134</v>
      </c>
      <c r="H649" s="2569" t="s">
        <v>1529</v>
      </c>
      <c r="I649" s="4074">
        <v>0.16800000000000001</v>
      </c>
      <c r="J649" s="4074">
        <v>0.16800000000000001</v>
      </c>
      <c r="K649" s="3052" t="s">
        <v>1529</v>
      </c>
      <c r="L649" s="2569" t="s">
        <v>1529</v>
      </c>
      <c r="M649" s="2569" t="s">
        <v>1529</v>
      </c>
      <c r="N649" s="2569" t="s">
        <v>1529</v>
      </c>
      <c r="O649" s="4074">
        <v>0.15680000000000002</v>
      </c>
      <c r="P649" s="4074">
        <v>0.15680000000000002</v>
      </c>
      <c r="Q649" s="2569" t="s">
        <v>1529</v>
      </c>
      <c r="R649" s="3052" t="s">
        <v>1529</v>
      </c>
      <c r="S649" s="2961" t="s">
        <v>5524</v>
      </c>
      <c r="T649" s="2960">
        <v>2.8000000000000004E-2</v>
      </c>
      <c r="U649" s="2960">
        <v>6.720000000000001E-2</v>
      </c>
      <c r="V649" s="3052" t="s">
        <v>1529</v>
      </c>
      <c r="W649" s="3052" t="s">
        <v>1529</v>
      </c>
      <c r="X649" s="3052" t="s">
        <v>1529</v>
      </c>
      <c r="Y649" s="2960">
        <v>6.720000000000001E-2</v>
      </c>
      <c r="Z649" s="2961" t="s">
        <v>51</v>
      </c>
      <c r="AA649" s="2960">
        <v>3.6999999999999998E-2</v>
      </c>
      <c r="AB649" s="2960">
        <v>0.112</v>
      </c>
      <c r="AC649" s="2541" t="s">
        <v>1529</v>
      </c>
      <c r="AD649" s="2541" t="s">
        <v>1529</v>
      </c>
      <c r="AE649" s="3721" t="s">
        <v>1529</v>
      </c>
      <c r="AF649" s="2502"/>
    </row>
    <row r="650" spans="2:32" s="2801" customFormat="1" x14ac:dyDescent="0.2">
      <c r="B650" s="4149" t="s">
        <v>5669</v>
      </c>
      <c r="C650" s="4150"/>
      <c r="D650" s="4000" t="s">
        <v>1529</v>
      </c>
      <c r="E650" s="4000" t="s">
        <v>1529</v>
      </c>
      <c r="F650" s="3052" t="s">
        <v>1529</v>
      </c>
      <c r="G650" s="2569">
        <v>142</v>
      </c>
      <c r="H650" s="2569" t="s">
        <v>1529</v>
      </c>
      <c r="I650" s="4074">
        <v>0.16800000000000001</v>
      </c>
      <c r="J650" s="4074">
        <v>0.16800000000000001</v>
      </c>
      <c r="K650" s="3052" t="s">
        <v>1529</v>
      </c>
      <c r="L650" s="2569" t="s">
        <v>1529</v>
      </c>
      <c r="M650" s="2569" t="s">
        <v>1529</v>
      </c>
      <c r="N650" s="2569" t="s">
        <v>1529</v>
      </c>
      <c r="O650" s="4074">
        <v>0.14560000000000001</v>
      </c>
      <c r="P650" s="4074">
        <v>0.14560000000000001</v>
      </c>
      <c r="Q650" s="2569" t="s">
        <v>1529</v>
      </c>
      <c r="R650" s="3052" t="s">
        <v>1529</v>
      </c>
      <c r="S650" s="2961" t="s">
        <v>5529</v>
      </c>
      <c r="T650" s="2960">
        <v>2.8000000000000004E-2</v>
      </c>
      <c r="U650" s="2960">
        <v>6.720000000000001E-2</v>
      </c>
      <c r="V650" s="3052" t="s">
        <v>1529</v>
      </c>
      <c r="W650" s="3052" t="s">
        <v>1529</v>
      </c>
      <c r="X650" s="3052" t="s">
        <v>1529</v>
      </c>
      <c r="Y650" s="2960">
        <v>6.720000000000001E-2</v>
      </c>
      <c r="Z650" s="2961" t="s">
        <v>406</v>
      </c>
      <c r="AA650" s="2960">
        <v>3.6999999999999998E-2</v>
      </c>
      <c r="AB650" s="2960">
        <v>0.112</v>
      </c>
      <c r="AC650" s="2541" t="s">
        <v>1529</v>
      </c>
      <c r="AD650" s="2541" t="s">
        <v>1529</v>
      </c>
      <c r="AE650" s="3721" t="s">
        <v>1529</v>
      </c>
      <c r="AF650" s="2502"/>
    </row>
    <row r="651" spans="2:32" s="2801" customFormat="1" x14ac:dyDescent="0.2">
      <c r="B651" s="4149" t="s">
        <v>5671</v>
      </c>
      <c r="C651" s="4150"/>
      <c r="D651" s="4000" t="s">
        <v>1529</v>
      </c>
      <c r="E651" s="4000" t="s">
        <v>1529</v>
      </c>
      <c r="F651" s="3052" t="s">
        <v>1529</v>
      </c>
      <c r="G651" s="2569">
        <v>183</v>
      </c>
      <c r="H651" s="2569" t="s">
        <v>1529</v>
      </c>
      <c r="I651" s="4074">
        <v>0.16800000000000001</v>
      </c>
      <c r="J651" s="4074">
        <v>0.16800000000000001</v>
      </c>
      <c r="K651" s="3052" t="s">
        <v>1529</v>
      </c>
      <c r="L651" s="2569" t="s">
        <v>1529</v>
      </c>
      <c r="M651" s="2569" t="s">
        <v>1529</v>
      </c>
      <c r="N651" s="2569" t="s">
        <v>1529</v>
      </c>
      <c r="O651" s="4074">
        <v>0.14560000000000001</v>
      </c>
      <c r="P651" s="4074">
        <v>0.14560000000000001</v>
      </c>
      <c r="Q651" s="2569" t="s">
        <v>1529</v>
      </c>
      <c r="R651" s="3052" t="s">
        <v>1529</v>
      </c>
      <c r="S651" s="2961" t="s">
        <v>1132</v>
      </c>
      <c r="T651" s="2960">
        <v>2.8000000000000004E-2</v>
      </c>
      <c r="U651" s="2960">
        <v>6.720000000000001E-2</v>
      </c>
      <c r="V651" s="3052" t="s">
        <v>1529</v>
      </c>
      <c r="W651" s="3052" t="s">
        <v>1529</v>
      </c>
      <c r="X651" s="3052" t="s">
        <v>1529</v>
      </c>
      <c r="Y651" s="2960">
        <v>6.720000000000001E-2</v>
      </c>
      <c r="Z651" s="2961" t="s">
        <v>5087</v>
      </c>
      <c r="AA651" s="2960">
        <v>3.6999999999999998E-2</v>
      </c>
      <c r="AB651" s="2960">
        <v>0.112</v>
      </c>
      <c r="AC651" s="2541" t="s">
        <v>1529</v>
      </c>
      <c r="AD651" s="2541" t="s">
        <v>1529</v>
      </c>
      <c r="AE651" s="3721" t="s">
        <v>1529</v>
      </c>
      <c r="AF651" s="2502"/>
    </row>
    <row r="652" spans="2:32" s="2801" customFormat="1" x14ac:dyDescent="0.2">
      <c r="B652" s="4149" t="s">
        <v>5673</v>
      </c>
      <c r="C652" s="4150"/>
      <c r="D652" s="4000" t="s">
        <v>1529</v>
      </c>
      <c r="E652" s="4000" t="s">
        <v>1529</v>
      </c>
      <c r="F652" s="3052" t="s">
        <v>1529</v>
      </c>
      <c r="G652" s="2569">
        <v>226</v>
      </c>
      <c r="H652" s="2569" t="s">
        <v>1529</v>
      </c>
      <c r="I652" s="4074">
        <v>0.15680000000000002</v>
      </c>
      <c r="J652" s="4074">
        <v>0.15680000000000002</v>
      </c>
      <c r="K652" s="3052" t="s">
        <v>1529</v>
      </c>
      <c r="L652" s="2569" t="s">
        <v>1529</v>
      </c>
      <c r="M652" s="2569" t="s">
        <v>1529</v>
      </c>
      <c r="N652" s="2569" t="s">
        <v>1529</v>
      </c>
      <c r="O652" s="4074">
        <v>0.13440000000000002</v>
      </c>
      <c r="P652" s="4074">
        <v>0.13440000000000002</v>
      </c>
      <c r="Q652" s="2569" t="s">
        <v>1529</v>
      </c>
      <c r="R652" s="3052" t="s">
        <v>1529</v>
      </c>
      <c r="S652" s="2961" t="s">
        <v>1134</v>
      </c>
      <c r="T652" s="2960">
        <v>2.8000000000000004E-2</v>
      </c>
      <c r="U652" s="2960">
        <v>6.720000000000001E-2</v>
      </c>
      <c r="V652" s="3052" t="s">
        <v>1529</v>
      </c>
      <c r="W652" s="3052" t="s">
        <v>1529</v>
      </c>
      <c r="X652" s="3052" t="s">
        <v>1529</v>
      </c>
      <c r="Y652" s="2960">
        <v>6.720000000000001E-2</v>
      </c>
      <c r="Z652" s="2961" t="s">
        <v>5499</v>
      </c>
      <c r="AA652" s="2960">
        <v>3.6999999999999998E-2</v>
      </c>
      <c r="AB652" s="2960">
        <v>0.112</v>
      </c>
      <c r="AC652" s="2541" t="s">
        <v>1529</v>
      </c>
      <c r="AD652" s="2541" t="s">
        <v>1529</v>
      </c>
      <c r="AE652" s="3721" t="s">
        <v>1529</v>
      </c>
      <c r="AF652" s="2502"/>
    </row>
    <row r="653" spans="2:32" s="2801" customFormat="1" x14ac:dyDescent="0.2">
      <c r="B653" s="4149" t="s">
        <v>5675</v>
      </c>
      <c r="C653" s="4150"/>
      <c r="D653" s="4000" t="s">
        <v>1529</v>
      </c>
      <c r="E653" s="4000" t="s">
        <v>1529</v>
      </c>
      <c r="F653" s="3052" t="s">
        <v>1529</v>
      </c>
      <c r="G653" s="2569">
        <v>274</v>
      </c>
      <c r="H653" s="2569" t="s">
        <v>1529</v>
      </c>
      <c r="I653" s="4074">
        <v>0.15680000000000002</v>
      </c>
      <c r="J653" s="4074">
        <v>0.15680000000000002</v>
      </c>
      <c r="K653" s="3052" t="s">
        <v>1529</v>
      </c>
      <c r="L653" s="2569" t="s">
        <v>1529</v>
      </c>
      <c r="M653" s="2569" t="s">
        <v>1529</v>
      </c>
      <c r="N653" s="2569" t="s">
        <v>1529</v>
      </c>
      <c r="O653" s="4074">
        <v>0.13440000000000002</v>
      </c>
      <c r="P653" s="4074">
        <v>0.13440000000000002</v>
      </c>
      <c r="Q653" s="2569" t="s">
        <v>1529</v>
      </c>
      <c r="R653" s="3052" t="s">
        <v>1529</v>
      </c>
      <c r="S653" s="2961" t="s">
        <v>1134</v>
      </c>
      <c r="T653" s="2960">
        <v>2.8000000000000004E-2</v>
      </c>
      <c r="U653" s="2960">
        <v>6.720000000000001E-2</v>
      </c>
      <c r="V653" s="3052" t="s">
        <v>1529</v>
      </c>
      <c r="W653" s="3052" t="s">
        <v>1529</v>
      </c>
      <c r="X653" s="3052" t="s">
        <v>1529</v>
      </c>
      <c r="Y653" s="2960">
        <v>6.720000000000001E-2</v>
      </c>
      <c r="Z653" s="2961" t="s">
        <v>56</v>
      </c>
      <c r="AA653" s="2960">
        <v>3.6999999999999998E-2</v>
      </c>
      <c r="AB653" s="2960">
        <v>0.112</v>
      </c>
      <c r="AC653" s="2541" t="s">
        <v>1529</v>
      </c>
      <c r="AD653" s="2541" t="s">
        <v>1529</v>
      </c>
      <c r="AE653" s="3721" t="s">
        <v>1529</v>
      </c>
      <c r="AF653" s="2502"/>
    </row>
    <row r="654" spans="2:32" s="2801" customFormat="1" x14ac:dyDescent="0.2">
      <c r="B654" s="4149" t="s">
        <v>5677</v>
      </c>
      <c r="C654" s="4150"/>
      <c r="D654" s="4000" t="s">
        <v>1529</v>
      </c>
      <c r="E654" s="4000" t="s">
        <v>1529</v>
      </c>
      <c r="F654" s="3052" t="s">
        <v>1529</v>
      </c>
      <c r="G654" s="2569">
        <v>327</v>
      </c>
      <c r="H654" s="2569" t="s">
        <v>1529</v>
      </c>
      <c r="I654" s="4074">
        <v>0.14560000000000001</v>
      </c>
      <c r="J654" s="4074">
        <v>0.14560000000000001</v>
      </c>
      <c r="K654" s="3052" t="s">
        <v>1529</v>
      </c>
      <c r="L654" s="2569" t="s">
        <v>1529</v>
      </c>
      <c r="M654" s="2569" t="s">
        <v>1529</v>
      </c>
      <c r="N654" s="2569" t="s">
        <v>1529</v>
      </c>
      <c r="O654" s="4074">
        <v>0.16800000000000001</v>
      </c>
      <c r="P654" s="4074">
        <v>0.16800000000000001</v>
      </c>
      <c r="Q654" s="2569" t="s">
        <v>1529</v>
      </c>
      <c r="R654" s="3052" t="s">
        <v>1529</v>
      </c>
      <c r="S654" s="2961" t="s">
        <v>1118</v>
      </c>
      <c r="T654" s="2960">
        <v>2.8000000000000004E-2</v>
      </c>
      <c r="U654" s="2960">
        <v>6.720000000000001E-2</v>
      </c>
      <c r="V654" s="3052" t="s">
        <v>1529</v>
      </c>
      <c r="W654" s="3052" t="s">
        <v>1529</v>
      </c>
      <c r="X654" s="3052" t="s">
        <v>1529</v>
      </c>
      <c r="Y654" s="2960">
        <v>6.720000000000001E-2</v>
      </c>
      <c r="Z654" s="2961" t="s">
        <v>5508</v>
      </c>
      <c r="AA654" s="2960">
        <v>3.6999999999999998E-2</v>
      </c>
      <c r="AB654" s="2960">
        <v>0.112</v>
      </c>
      <c r="AC654" s="2541" t="s">
        <v>1529</v>
      </c>
      <c r="AD654" s="2541" t="s">
        <v>1529</v>
      </c>
      <c r="AE654" s="3721" t="s">
        <v>1529</v>
      </c>
      <c r="AF654" s="2502"/>
    </row>
    <row r="655" spans="2:32" s="2801" customFormat="1" ht="13.5" thickBot="1" x14ac:dyDescent="0.25">
      <c r="B655" s="4151" t="s">
        <v>5679</v>
      </c>
      <c r="C655" s="4152"/>
      <c r="D655" s="4024" t="s">
        <v>1529</v>
      </c>
      <c r="E655" s="4024" t="s">
        <v>1529</v>
      </c>
      <c r="F655" s="3061" t="s">
        <v>1529</v>
      </c>
      <c r="G655" s="2572">
        <v>472</v>
      </c>
      <c r="H655" s="2572" t="s">
        <v>1529</v>
      </c>
      <c r="I655" s="4056">
        <v>0.13440000000000002</v>
      </c>
      <c r="J655" s="4056">
        <v>0.13440000000000002</v>
      </c>
      <c r="K655" s="3061" t="s">
        <v>1529</v>
      </c>
      <c r="L655" s="2572" t="s">
        <v>1529</v>
      </c>
      <c r="M655" s="2572" t="s">
        <v>1529</v>
      </c>
      <c r="N655" s="2572" t="s">
        <v>1529</v>
      </c>
      <c r="O655" s="4056">
        <v>0.16800000000000001</v>
      </c>
      <c r="P655" s="4056">
        <v>0.16800000000000001</v>
      </c>
      <c r="Q655" s="2572" t="s">
        <v>1529</v>
      </c>
      <c r="R655" s="3061" t="s">
        <v>1529</v>
      </c>
      <c r="S655" s="2976" t="s">
        <v>5513</v>
      </c>
      <c r="T655" s="3062">
        <v>2.8000000000000004E-2</v>
      </c>
      <c r="U655" s="3062">
        <v>6.720000000000001E-2</v>
      </c>
      <c r="V655" s="3061" t="s">
        <v>1529</v>
      </c>
      <c r="W655" s="3061" t="s">
        <v>1529</v>
      </c>
      <c r="X655" s="3061" t="s">
        <v>1529</v>
      </c>
      <c r="Y655" s="3062">
        <v>6.720000000000001E-2</v>
      </c>
      <c r="Z655" s="2976" t="s">
        <v>58</v>
      </c>
      <c r="AA655" s="3062">
        <v>3.6999999999999998E-2</v>
      </c>
      <c r="AB655" s="3062">
        <v>0.112</v>
      </c>
      <c r="AC655" s="2601" t="s">
        <v>1529</v>
      </c>
      <c r="AD655" s="2601" t="s">
        <v>1529</v>
      </c>
      <c r="AE655" s="3716" t="s">
        <v>1529</v>
      </c>
      <c r="AF655" s="2502"/>
    </row>
    <row r="656" spans="2:32" s="2801" customFormat="1" x14ac:dyDescent="0.2">
      <c r="B656" s="3726"/>
      <c r="C656" s="3627"/>
      <c r="D656" s="3727"/>
      <c r="E656" s="3727"/>
      <c r="F656" s="3727"/>
      <c r="G656" s="3727"/>
      <c r="H656" s="3727"/>
      <c r="I656" s="3054"/>
      <c r="J656" s="3727"/>
      <c r="K656" s="3727"/>
      <c r="L656" s="3727"/>
      <c r="M656" s="3727"/>
      <c r="N656" s="3727"/>
      <c r="O656" s="3727"/>
      <c r="P656" s="3727"/>
      <c r="Q656" s="3727"/>
      <c r="R656" s="3727"/>
      <c r="S656" s="3727"/>
      <c r="T656" s="3727"/>
      <c r="U656" s="3727"/>
      <c r="V656" s="3727"/>
      <c r="W656" s="3727"/>
      <c r="X656" s="3727"/>
      <c r="Y656" s="3727"/>
      <c r="Z656" s="3727"/>
      <c r="AA656" s="3727"/>
      <c r="AB656" s="3727"/>
      <c r="AC656" s="3727"/>
      <c r="AD656" s="3727"/>
      <c r="AE656" s="3727"/>
      <c r="AF656" s="2502"/>
    </row>
    <row r="657" spans="2:32" s="2801" customFormat="1" x14ac:dyDescent="0.2">
      <c r="B657" s="4166" t="s">
        <v>4985</v>
      </c>
      <c r="C657" s="4167"/>
      <c r="D657" s="4168" t="s">
        <v>10</v>
      </c>
      <c r="E657" s="4168"/>
      <c r="F657" s="4168"/>
      <c r="G657" s="4168"/>
      <c r="H657" s="4168"/>
      <c r="I657" s="2562"/>
      <c r="J657" s="2562"/>
      <c r="K657" s="2562"/>
      <c r="L657" s="2562"/>
      <c r="M657" s="2562"/>
      <c r="N657" s="2562"/>
      <c r="O657" s="2562"/>
      <c r="P657" s="2562"/>
      <c r="Q657" s="2561"/>
      <c r="R657" s="2561"/>
      <c r="S657" s="2561"/>
      <c r="T657" s="2561"/>
      <c r="U657" s="2561"/>
      <c r="V657" s="2561"/>
      <c r="W657" s="2561"/>
      <c r="X657" s="2561"/>
      <c r="Y657" s="2561"/>
      <c r="Z657" s="2561"/>
      <c r="AA657" s="2561"/>
      <c r="AB657" s="2561"/>
      <c r="AC657" s="2561"/>
      <c r="AD657" s="2561"/>
      <c r="AE657" s="2561"/>
      <c r="AF657" s="2502"/>
    </row>
    <row r="658" spans="2:32" s="2801" customFormat="1" ht="14.25" x14ac:dyDescent="0.2">
      <c r="B658" s="4166" t="s">
        <v>4986</v>
      </c>
      <c r="C658" s="4167"/>
      <c r="D658" s="4224" t="s">
        <v>7213</v>
      </c>
      <c r="E658" s="4224"/>
      <c r="F658" s="4224"/>
      <c r="G658" s="4224"/>
      <c r="H658" s="4224"/>
      <c r="I658" s="2562"/>
      <c r="J658" s="2562"/>
      <c r="K658" s="2562"/>
      <c r="L658" s="2562"/>
      <c r="M658" s="2562"/>
      <c r="N658" s="2562"/>
      <c r="O658" s="2562"/>
      <c r="P658" s="2562"/>
      <c r="Q658" s="2561"/>
      <c r="R658" s="2561"/>
      <c r="S658" s="2561"/>
      <c r="T658" s="2561"/>
      <c r="U658" s="2561"/>
      <c r="V658" s="2561"/>
      <c r="W658" s="2561"/>
      <c r="X658" s="2561"/>
      <c r="Y658" s="2561"/>
      <c r="Z658" s="2561"/>
      <c r="AA658" s="2561"/>
      <c r="AB658" s="2561"/>
      <c r="AC658" s="2561"/>
      <c r="AD658" s="2561"/>
      <c r="AE658" s="2561"/>
      <c r="AF658" s="2502"/>
    </row>
    <row r="659" spans="2:32" s="2801" customFormat="1" ht="13.5" thickBot="1" x14ac:dyDescent="0.25">
      <c r="B659" s="3739"/>
      <c r="C659" s="3740"/>
      <c r="D659" s="3740"/>
      <c r="E659" s="3740"/>
      <c r="F659" s="3740"/>
      <c r="G659" s="2565"/>
      <c r="H659" s="2565"/>
      <c r="I659" s="2565"/>
      <c r="J659" s="2565"/>
      <c r="K659" s="2565"/>
      <c r="L659" s="2565"/>
      <c r="M659" s="2565"/>
      <c r="N659" s="2565"/>
      <c r="O659" s="2565"/>
      <c r="P659" s="2565"/>
      <c r="Q659" s="2565"/>
      <c r="R659" s="2565"/>
      <c r="S659" s="2565"/>
      <c r="T659" s="2565"/>
      <c r="U659" s="2565"/>
      <c r="V659" s="2565"/>
      <c r="W659" s="2565"/>
      <c r="X659" s="2565"/>
      <c r="Y659" s="2565"/>
      <c r="Z659" s="2565"/>
      <c r="AA659" s="2565"/>
      <c r="AB659" s="2565"/>
      <c r="AC659" s="2565"/>
      <c r="AD659" s="2565"/>
      <c r="AE659" s="2565"/>
      <c r="AF659" s="2507"/>
    </row>
    <row r="660" spans="2:32" s="2801" customFormat="1" ht="13.5" thickBot="1" x14ac:dyDescent="0.25"/>
    <row r="661" spans="2:32" s="2801" customFormat="1" ht="20.25" x14ac:dyDescent="0.2">
      <c r="B661" s="4169" t="s">
        <v>5058</v>
      </c>
      <c r="C661" s="4170"/>
      <c r="D661" s="4170"/>
      <c r="E661" s="4170"/>
      <c r="F661" s="4170"/>
      <c r="G661" s="4170"/>
      <c r="H661" s="4170"/>
      <c r="I661" s="4170"/>
      <c r="J661" s="4170"/>
      <c r="K661" s="4170"/>
      <c r="L661" s="4170"/>
      <c r="M661" s="4170"/>
      <c r="N661" s="4170"/>
      <c r="O661" s="4170"/>
      <c r="P661" s="4170"/>
      <c r="Q661" s="4170"/>
      <c r="R661" s="4170"/>
      <c r="S661" s="4170"/>
      <c r="T661" s="4170"/>
      <c r="U661" s="4170"/>
      <c r="V661" s="4170"/>
      <c r="W661" s="4170"/>
      <c r="X661" s="4170"/>
      <c r="Y661" s="4170"/>
      <c r="Z661" s="4170"/>
      <c r="AA661" s="4170"/>
      <c r="AB661" s="4170"/>
      <c r="AC661" s="4170"/>
      <c r="AD661" s="4170"/>
      <c r="AE661" s="4170"/>
      <c r="AF661" s="4171"/>
    </row>
    <row r="662" spans="2:32" s="2801" customFormat="1" x14ac:dyDescent="0.2">
      <c r="B662" s="3711"/>
      <c r="C662" s="3712"/>
      <c r="D662" s="3712"/>
      <c r="E662" s="3712"/>
      <c r="F662" s="3712"/>
      <c r="G662" s="2501"/>
      <c r="H662" s="2501"/>
      <c r="I662" s="2501"/>
      <c r="J662" s="2501"/>
      <c r="K662" s="2501"/>
      <c r="L662" s="2501"/>
      <c r="M662" s="2501"/>
      <c r="N662" s="2501"/>
      <c r="O662" s="2501"/>
      <c r="P662" s="2501"/>
      <c r="Q662" s="2501"/>
      <c r="R662" s="2501"/>
      <c r="S662" s="2501"/>
      <c r="T662" s="2501"/>
      <c r="U662" s="2501"/>
      <c r="V662" s="2501"/>
      <c r="W662" s="2501"/>
      <c r="X662" s="2501"/>
      <c r="Y662" s="2501"/>
      <c r="Z662" s="2501"/>
      <c r="AA662" s="2501"/>
      <c r="AB662" s="2501"/>
      <c r="AC662" s="2501"/>
      <c r="AD662" s="2501"/>
      <c r="AE662" s="2501"/>
      <c r="AF662" s="2502"/>
    </row>
    <row r="663" spans="2:32" s="2801" customFormat="1" x14ac:dyDescent="0.2">
      <c r="B663" s="2563" t="s">
        <v>5078</v>
      </c>
      <c r="C663" s="3712"/>
      <c r="D663" s="4172" t="s">
        <v>7279</v>
      </c>
      <c r="E663" s="4172"/>
      <c r="F663" s="4172"/>
      <c r="G663" s="2501"/>
      <c r="H663" s="2501"/>
      <c r="I663" s="2501"/>
      <c r="J663" s="2501"/>
      <c r="K663" s="2501"/>
      <c r="L663" s="2501"/>
      <c r="M663" s="2501"/>
      <c r="N663" s="2501"/>
      <c r="O663" s="2501"/>
      <c r="P663" s="2501"/>
      <c r="Q663" s="2501"/>
      <c r="R663" s="2501"/>
      <c r="S663" s="2501"/>
      <c r="T663" s="2501"/>
      <c r="U663" s="2501"/>
      <c r="V663" s="2501"/>
      <c r="W663" s="2501"/>
      <c r="X663" s="2501"/>
      <c r="Y663" s="2501"/>
      <c r="Z663" s="2501"/>
      <c r="AA663" s="2501"/>
      <c r="AB663" s="2501"/>
      <c r="AC663" s="2501"/>
      <c r="AD663" s="2501"/>
      <c r="AE663" s="2501"/>
      <c r="AF663" s="2502"/>
    </row>
    <row r="664" spans="2:32" s="2801" customFormat="1" x14ac:dyDescent="0.2">
      <c r="B664" s="4173" t="s">
        <v>5061</v>
      </c>
      <c r="C664" s="4174"/>
      <c r="D664" s="4204">
        <v>41907</v>
      </c>
      <c r="E664" s="4204"/>
      <c r="F664" s="4204"/>
      <c r="G664" s="2501"/>
      <c r="H664" s="2501"/>
      <c r="I664" s="2501"/>
      <c r="J664" s="2501"/>
      <c r="K664" s="2501"/>
      <c r="L664" s="2501"/>
      <c r="M664" s="2501"/>
      <c r="N664" s="2501"/>
      <c r="O664" s="2501"/>
      <c r="P664" s="2501"/>
      <c r="Q664" s="2501"/>
      <c r="R664" s="2501"/>
      <c r="S664" s="2501"/>
      <c r="T664" s="2501"/>
      <c r="U664" s="2501"/>
      <c r="V664" s="2501"/>
      <c r="W664" s="2501"/>
      <c r="X664" s="2501"/>
      <c r="Y664" s="2501"/>
      <c r="Z664" s="2501"/>
      <c r="AA664" s="2501"/>
      <c r="AB664" s="2501"/>
      <c r="AC664" s="2501"/>
      <c r="AD664" s="2501"/>
      <c r="AE664" s="2501"/>
      <c r="AF664" s="2502"/>
    </row>
    <row r="665" spans="2:32" s="2801" customFormat="1" x14ac:dyDescent="0.2">
      <c r="B665" s="4176" t="s">
        <v>5059</v>
      </c>
      <c r="C665" s="4177"/>
      <c r="D665" s="4204">
        <v>41910</v>
      </c>
      <c r="E665" s="4204"/>
      <c r="F665" s="4204"/>
      <c r="G665" s="2501"/>
      <c r="H665" s="2501"/>
      <c r="I665" s="2501"/>
      <c r="J665" s="2501"/>
      <c r="K665" s="2501"/>
      <c r="L665" s="2501"/>
      <c r="M665" s="2501"/>
      <c r="N665" s="2501"/>
      <c r="O665" s="2501"/>
      <c r="P665" s="2501"/>
      <c r="Q665" s="2501"/>
      <c r="R665" s="2501"/>
      <c r="S665" s="2501"/>
      <c r="T665" s="2501"/>
      <c r="U665" s="2501"/>
      <c r="V665" s="2501"/>
      <c r="W665" s="2501"/>
      <c r="X665" s="2501"/>
      <c r="Y665" s="2501"/>
      <c r="Z665" s="2501"/>
      <c r="AA665" s="2501"/>
      <c r="AB665" s="2501"/>
      <c r="AC665" s="2501"/>
      <c r="AD665" s="2501"/>
      <c r="AE665" s="2501"/>
      <c r="AF665" s="2502"/>
    </row>
    <row r="666" spans="2:32" s="2801" customFormat="1" ht="13.5" thickBot="1" x14ac:dyDescent="0.25">
      <c r="B666" s="3711"/>
      <c r="C666" s="3712"/>
      <c r="D666" s="3712"/>
      <c r="E666" s="3712"/>
      <c r="F666" s="3712"/>
      <c r="G666" s="2501"/>
      <c r="H666" s="2501"/>
      <c r="I666" s="2501"/>
      <c r="J666" s="2501"/>
      <c r="K666" s="2501"/>
      <c r="L666" s="2501"/>
      <c r="M666" s="2501"/>
      <c r="N666" s="2501"/>
      <c r="O666" s="2501"/>
      <c r="P666" s="2501"/>
      <c r="Q666" s="2501"/>
      <c r="R666" s="2501"/>
      <c r="S666" s="2501"/>
      <c r="T666" s="2501"/>
      <c r="U666" s="2501"/>
      <c r="V666" s="2501"/>
      <c r="W666" s="2501"/>
      <c r="X666" s="2501"/>
      <c r="Y666" s="2501"/>
      <c r="Z666" s="2501"/>
      <c r="AA666" s="2501"/>
      <c r="AB666" s="2501"/>
      <c r="AC666" s="2501"/>
      <c r="AD666" s="2501"/>
      <c r="AE666" s="2501"/>
      <c r="AF666" s="2502"/>
    </row>
    <row r="667" spans="2:32" s="2801" customFormat="1" ht="87.75" customHeight="1" thickBot="1" x14ac:dyDescent="0.25">
      <c r="B667" s="4179" t="s">
        <v>5060</v>
      </c>
      <c r="C667" s="4180"/>
      <c r="D667" s="4181" t="s">
        <v>7283</v>
      </c>
      <c r="E667" s="4182"/>
      <c r="F667" s="4182"/>
      <c r="G667" s="4182"/>
      <c r="H667" s="4182"/>
      <c r="I667" s="4182"/>
      <c r="J667" s="4182"/>
      <c r="K667" s="4182"/>
      <c r="L667" s="4182"/>
      <c r="M667" s="4182"/>
      <c r="N667" s="4182"/>
      <c r="O667" s="4182"/>
      <c r="P667" s="4182"/>
      <c r="Q667" s="4183"/>
      <c r="R667" s="2501"/>
      <c r="S667" s="2501"/>
      <c r="T667" s="2501"/>
      <c r="U667" s="2501"/>
      <c r="V667" s="2501"/>
      <c r="W667" s="2501"/>
      <c r="X667" s="2501"/>
      <c r="Y667" s="2501"/>
      <c r="Z667" s="2501"/>
      <c r="AA667" s="2501"/>
      <c r="AB667" s="2501"/>
      <c r="AC667" s="2501"/>
      <c r="AD667" s="2501"/>
      <c r="AE667" s="2501"/>
      <c r="AF667" s="2502"/>
    </row>
    <row r="668" spans="2:32" s="2801" customFormat="1" ht="13.5" thickBot="1" x14ac:dyDescent="0.25">
      <c r="B668" s="3711"/>
      <c r="C668" s="3712"/>
      <c r="D668" s="3712"/>
      <c r="E668" s="3712"/>
      <c r="F668" s="3712"/>
      <c r="G668" s="2501"/>
      <c r="H668" s="2501"/>
      <c r="I668" s="2501"/>
      <c r="J668" s="2501"/>
      <c r="K668" s="2501"/>
      <c r="L668" s="2501"/>
      <c r="M668" s="2501"/>
      <c r="N668" s="2501"/>
      <c r="O668" s="2501"/>
      <c r="P668" s="2501"/>
      <c r="Q668" s="2501"/>
      <c r="R668" s="2565"/>
      <c r="S668" s="2501"/>
      <c r="T668" s="2501"/>
      <c r="U668" s="2501"/>
      <c r="V668" s="2501"/>
      <c r="W668" s="2501"/>
      <c r="X668" s="2501"/>
      <c r="Y668" s="2501"/>
      <c r="Z668" s="2501"/>
      <c r="AA668" s="2501"/>
      <c r="AB668" s="2501"/>
      <c r="AC668" s="2501"/>
      <c r="AD668" s="2501"/>
      <c r="AE668" s="2501"/>
      <c r="AF668" s="2502"/>
    </row>
    <row r="669" spans="2:32" s="2801" customFormat="1" ht="13.5" thickBot="1" x14ac:dyDescent="0.25">
      <c r="B669" s="4184" t="s">
        <v>7028</v>
      </c>
      <c r="C669" s="4185"/>
      <c r="D669" s="4188" t="s">
        <v>5063</v>
      </c>
      <c r="E669" s="4190" t="s">
        <v>224</v>
      </c>
      <c r="F669" s="4191"/>
      <c r="G669" s="4191"/>
      <c r="H669" s="4191"/>
      <c r="I669" s="4191"/>
      <c r="J669" s="4191"/>
      <c r="K669" s="4191"/>
      <c r="L669" s="4191"/>
      <c r="M669" s="4191"/>
      <c r="N669" s="4191"/>
      <c r="O669" s="4191"/>
      <c r="P669" s="4192"/>
      <c r="Q669" s="4193" t="s">
        <v>340</v>
      </c>
      <c r="R669" s="4194"/>
      <c r="S669" s="4195"/>
      <c r="T669" s="4195"/>
      <c r="U669" s="4195"/>
      <c r="V669" s="4195"/>
      <c r="W669" s="4195"/>
      <c r="X669" s="4195"/>
      <c r="Y669" s="4196"/>
      <c r="Z669" s="4193" t="s">
        <v>225</v>
      </c>
      <c r="AA669" s="4195"/>
      <c r="AB669" s="4196"/>
      <c r="AC669" s="4197" t="s">
        <v>4982</v>
      </c>
      <c r="AD669" s="4198"/>
      <c r="AE669" s="4199"/>
      <c r="AF669" s="2502"/>
    </row>
    <row r="670" spans="2:32" s="2801" customFormat="1" ht="13.5" thickBot="1" x14ac:dyDescent="0.25">
      <c r="B670" s="4186"/>
      <c r="C670" s="4187"/>
      <c r="D670" s="4188"/>
      <c r="E670" s="4188" t="s">
        <v>5000</v>
      </c>
      <c r="F670" s="4188" t="s">
        <v>5001</v>
      </c>
      <c r="G670" s="4200" t="s">
        <v>5003</v>
      </c>
      <c r="H670" s="4200" t="s">
        <v>5064</v>
      </c>
      <c r="I670" s="4202" t="s">
        <v>5065</v>
      </c>
      <c r="J670" s="4202" t="s">
        <v>5066</v>
      </c>
      <c r="K670" s="4202" t="s">
        <v>5006</v>
      </c>
      <c r="L670" s="4202"/>
      <c r="M670" s="4202" t="s">
        <v>5067</v>
      </c>
      <c r="N670" s="4202" t="s">
        <v>5068</v>
      </c>
      <c r="O670" s="4202" t="s">
        <v>5069</v>
      </c>
      <c r="P670" s="4202" t="s">
        <v>5070</v>
      </c>
      <c r="Q670" s="4189" t="s">
        <v>5012</v>
      </c>
      <c r="R670" s="4189" t="s">
        <v>5013</v>
      </c>
      <c r="S670" s="4189" t="s">
        <v>5014</v>
      </c>
      <c r="T670" s="4189" t="s">
        <v>5071</v>
      </c>
      <c r="U670" s="4189" t="s">
        <v>5072</v>
      </c>
      <c r="V670" s="4189" t="s">
        <v>5017</v>
      </c>
      <c r="W670" s="4189" t="s">
        <v>5019</v>
      </c>
      <c r="X670" s="4200" t="s">
        <v>5073</v>
      </c>
      <c r="Y670" s="4200" t="s">
        <v>5074</v>
      </c>
      <c r="Z670" s="4189" t="s">
        <v>5075</v>
      </c>
      <c r="AA670" s="4189" t="s">
        <v>5076</v>
      </c>
      <c r="AB670" s="4189" t="s">
        <v>5077</v>
      </c>
      <c r="AC670" s="4189" t="s">
        <v>1150</v>
      </c>
      <c r="AD670" s="4189" t="s">
        <v>4983</v>
      </c>
      <c r="AE670" s="4189" t="s">
        <v>4984</v>
      </c>
      <c r="AF670" s="2502"/>
    </row>
    <row r="671" spans="2:32" s="2801" customFormat="1" ht="13.5" thickBot="1" x14ac:dyDescent="0.25">
      <c r="B671" s="4186"/>
      <c r="C671" s="4187"/>
      <c r="D671" s="4189"/>
      <c r="E671" s="4189"/>
      <c r="F671" s="4189"/>
      <c r="G671" s="4201"/>
      <c r="H671" s="4201"/>
      <c r="I671" s="4200"/>
      <c r="J671" s="4200"/>
      <c r="K671" s="3709" t="s">
        <v>5026</v>
      </c>
      <c r="L671" s="3710" t="s">
        <v>2793</v>
      </c>
      <c r="M671" s="4200"/>
      <c r="N671" s="4200"/>
      <c r="O671" s="4200"/>
      <c r="P671" s="4200"/>
      <c r="Q671" s="4203"/>
      <c r="R671" s="4203"/>
      <c r="S671" s="4203"/>
      <c r="T671" s="4203"/>
      <c r="U671" s="4203"/>
      <c r="V671" s="4203"/>
      <c r="W671" s="4203"/>
      <c r="X671" s="4201"/>
      <c r="Y671" s="4201"/>
      <c r="Z671" s="4203"/>
      <c r="AA671" s="4203"/>
      <c r="AB671" s="4203"/>
      <c r="AC671" s="4203"/>
      <c r="AD671" s="4203"/>
      <c r="AE671" s="4203"/>
      <c r="AF671" s="2502"/>
    </row>
    <row r="672" spans="2:32" s="2801" customFormat="1" ht="15" customHeight="1" x14ac:dyDescent="0.2">
      <c r="B672" s="4214" t="s">
        <v>7281</v>
      </c>
      <c r="C672" s="4215"/>
      <c r="D672" s="4010" t="s">
        <v>1529</v>
      </c>
      <c r="E672" s="4010" t="s">
        <v>1529</v>
      </c>
      <c r="F672" s="4010" t="s">
        <v>1529</v>
      </c>
      <c r="G672" s="3057">
        <v>100</v>
      </c>
      <c r="H672" s="4010" t="s">
        <v>1529</v>
      </c>
      <c r="I672" s="4011">
        <v>0.18</v>
      </c>
      <c r="J672" s="4010" t="s">
        <v>1529</v>
      </c>
      <c r="K672" s="4010" t="s">
        <v>1529</v>
      </c>
      <c r="L672" s="4010" t="s">
        <v>1529</v>
      </c>
      <c r="M672" s="4010" t="s">
        <v>1529</v>
      </c>
      <c r="N672" s="4010" t="s">
        <v>1529</v>
      </c>
      <c r="O672" s="4010" t="s">
        <v>1529</v>
      </c>
      <c r="P672" s="4010" t="s">
        <v>1529</v>
      </c>
      <c r="Q672" s="4010" t="s">
        <v>1529</v>
      </c>
      <c r="R672" s="4010" t="s">
        <v>1529</v>
      </c>
      <c r="S672" s="4010" t="s">
        <v>1529</v>
      </c>
      <c r="T672" s="4010" t="s">
        <v>1529</v>
      </c>
      <c r="U672" s="4010" t="s">
        <v>1529</v>
      </c>
      <c r="V672" s="4010" t="s">
        <v>1529</v>
      </c>
      <c r="W672" s="4010" t="s">
        <v>1529</v>
      </c>
      <c r="X672" s="4010" t="s">
        <v>1529</v>
      </c>
      <c r="Y672" s="4010" t="s">
        <v>1529</v>
      </c>
      <c r="Z672" s="4010" t="s">
        <v>1529</v>
      </c>
      <c r="AA672" s="4010" t="s">
        <v>1529</v>
      </c>
      <c r="AB672" s="4010" t="s">
        <v>1529</v>
      </c>
      <c r="AC672" s="4010" t="s">
        <v>1529</v>
      </c>
      <c r="AD672" s="4010" t="s">
        <v>1529</v>
      </c>
      <c r="AE672" s="3059" t="s">
        <v>1529</v>
      </c>
      <c r="AF672" s="2502"/>
    </row>
    <row r="673" spans="2:32" s="2801" customFormat="1" ht="14.25" customHeight="1" thickBot="1" x14ac:dyDescent="0.25">
      <c r="B673" s="4218" t="s">
        <v>7282</v>
      </c>
      <c r="C673" s="4219"/>
      <c r="D673" s="4024" t="s">
        <v>1529</v>
      </c>
      <c r="E673" s="4024" t="s">
        <v>1529</v>
      </c>
      <c r="F673" s="4024" t="s">
        <v>1529</v>
      </c>
      <c r="G673" s="3061">
        <v>100</v>
      </c>
      <c r="H673" s="4024" t="s">
        <v>1529</v>
      </c>
      <c r="I673" s="3062">
        <v>0.16</v>
      </c>
      <c r="J673" s="4024" t="s">
        <v>1529</v>
      </c>
      <c r="K673" s="4024" t="s">
        <v>1529</v>
      </c>
      <c r="L673" s="4024" t="s">
        <v>1529</v>
      </c>
      <c r="M673" s="4024" t="s">
        <v>1529</v>
      </c>
      <c r="N673" s="4024" t="s">
        <v>1529</v>
      </c>
      <c r="O673" s="4024" t="s">
        <v>1529</v>
      </c>
      <c r="P673" s="4024" t="s">
        <v>1529</v>
      </c>
      <c r="Q673" s="4024" t="s">
        <v>1529</v>
      </c>
      <c r="R673" s="4024" t="s">
        <v>1529</v>
      </c>
      <c r="S673" s="4024" t="s">
        <v>1529</v>
      </c>
      <c r="T673" s="4024" t="s">
        <v>1529</v>
      </c>
      <c r="U673" s="4024" t="s">
        <v>1529</v>
      </c>
      <c r="V673" s="4024" t="s">
        <v>1529</v>
      </c>
      <c r="W673" s="4024" t="s">
        <v>1529</v>
      </c>
      <c r="X673" s="4024" t="s">
        <v>1529</v>
      </c>
      <c r="Y673" s="4024" t="s">
        <v>1529</v>
      </c>
      <c r="Z673" s="4024" t="s">
        <v>1529</v>
      </c>
      <c r="AA673" s="4024" t="s">
        <v>1529</v>
      </c>
      <c r="AB673" s="4024" t="s">
        <v>1529</v>
      </c>
      <c r="AC673" s="4024" t="s">
        <v>1529</v>
      </c>
      <c r="AD673" s="4024" t="s">
        <v>1529</v>
      </c>
      <c r="AE673" s="3063" t="s">
        <v>1529</v>
      </c>
      <c r="AF673" s="2502"/>
    </row>
    <row r="674" spans="2:32" s="2801" customFormat="1" x14ac:dyDescent="0.2">
      <c r="B674" s="2564"/>
      <c r="C674" s="2496"/>
      <c r="D674" s="2496"/>
      <c r="E674" s="2496"/>
      <c r="F674" s="2496"/>
      <c r="G674" s="2497"/>
      <c r="H674" s="2497"/>
      <c r="I674" s="2497"/>
      <c r="J674" s="2497"/>
      <c r="K674" s="2496"/>
      <c r="L674" s="2497"/>
      <c r="M674" s="2497"/>
      <c r="N674" s="2497"/>
      <c r="O674" s="2497"/>
      <c r="P674" s="2497"/>
      <c r="Q674" s="2561"/>
      <c r="R674" s="2561"/>
      <c r="S674" s="2561"/>
      <c r="T674" s="2561"/>
      <c r="U674" s="2561"/>
      <c r="V674" s="2561"/>
      <c r="W674" s="2561"/>
      <c r="X674" s="2561"/>
      <c r="Y674" s="2561"/>
      <c r="Z674" s="2561"/>
      <c r="AA674" s="2561"/>
      <c r="AB674" s="2561"/>
      <c r="AC674" s="2561"/>
      <c r="AD674" s="2561"/>
      <c r="AE674" s="2561"/>
      <c r="AF674" s="2502"/>
    </row>
    <row r="675" spans="2:32" s="2801" customFormat="1" x14ac:dyDescent="0.2">
      <c r="B675" s="4166" t="s">
        <v>4985</v>
      </c>
      <c r="C675" s="4167"/>
      <c r="D675" s="4168" t="s">
        <v>5079</v>
      </c>
      <c r="E675" s="4168"/>
      <c r="F675" s="4168"/>
      <c r="G675" s="4168"/>
      <c r="H675" s="4168"/>
      <c r="I675" s="2562"/>
      <c r="J675" s="2562"/>
      <c r="K675" s="2562"/>
      <c r="L675" s="2562"/>
      <c r="M675" s="2562"/>
      <c r="N675" s="2562"/>
      <c r="O675" s="2562"/>
      <c r="P675" s="2562"/>
      <c r="Q675" s="2561"/>
      <c r="R675" s="2561"/>
      <c r="S675" s="2561"/>
      <c r="T675" s="2561"/>
      <c r="U675" s="2561"/>
      <c r="V675" s="2561"/>
      <c r="W675" s="2561"/>
      <c r="X675" s="2561"/>
      <c r="Y675" s="2561"/>
      <c r="Z675" s="2561"/>
      <c r="AA675" s="2561"/>
      <c r="AB675" s="2561"/>
      <c r="AC675" s="2561"/>
      <c r="AD675" s="2561"/>
      <c r="AE675" s="2561"/>
      <c r="AF675" s="2502"/>
    </row>
    <row r="676" spans="2:32" s="2801" customFormat="1" x14ac:dyDescent="0.2">
      <c r="B676" s="4166" t="s">
        <v>4986</v>
      </c>
      <c r="C676" s="4167"/>
      <c r="D676" s="4168" t="s">
        <v>1512</v>
      </c>
      <c r="E676" s="4168"/>
      <c r="F676" s="4168"/>
      <c r="G676" s="4168"/>
      <c r="H676" s="4168"/>
      <c r="I676" s="2562"/>
      <c r="J676" s="2562"/>
      <c r="K676" s="2562"/>
      <c r="L676" s="2562"/>
      <c r="M676" s="2562"/>
      <c r="N676" s="2562"/>
      <c r="O676" s="2562"/>
      <c r="P676" s="2562"/>
      <c r="Q676" s="2561"/>
      <c r="R676" s="2561"/>
      <c r="S676" s="2561"/>
      <c r="T676" s="2561"/>
      <c r="U676" s="2561"/>
      <c r="V676" s="2561"/>
      <c r="W676" s="2561"/>
      <c r="X676" s="2561"/>
      <c r="Y676" s="2561"/>
      <c r="Z676" s="2561"/>
      <c r="AA676" s="2561"/>
      <c r="AB676" s="2561"/>
      <c r="AC676" s="2561"/>
      <c r="AD676" s="2561"/>
      <c r="AE676" s="2561"/>
      <c r="AF676" s="2502"/>
    </row>
    <row r="677" spans="2:32" s="2801" customFormat="1" ht="13.5" thickBot="1" x14ac:dyDescent="0.25">
      <c r="B677" s="3713"/>
      <c r="C677" s="3714"/>
      <c r="D677" s="3714"/>
      <c r="E677" s="3714"/>
      <c r="F677" s="3714"/>
      <c r="G677" s="2565"/>
      <c r="H677" s="2565"/>
      <c r="I677" s="2565"/>
      <c r="J677" s="2565"/>
      <c r="K677" s="2565"/>
      <c r="L677" s="2565"/>
      <c r="M677" s="2565"/>
      <c r="N677" s="2565"/>
      <c r="O677" s="2565"/>
      <c r="P677" s="2565"/>
      <c r="Q677" s="2565"/>
      <c r="R677" s="2565"/>
      <c r="S677" s="2565"/>
      <c r="T677" s="2565"/>
      <c r="U677" s="2565"/>
      <c r="V677" s="2565"/>
      <c r="W677" s="2565"/>
      <c r="X677" s="2565"/>
      <c r="Y677" s="2565"/>
      <c r="Z677" s="2565"/>
      <c r="AA677" s="2565"/>
      <c r="AB677" s="2565"/>
      <c r="AC677" s="2565"/>
      <c r="AD677" s="2565"/>
      <c r="AE677" s="2565"/>
      <c r="AF677" s="2507"/>
    </row>
    <row r="678" spans="2:32" s="2801" customFormat="1" ht="13.5" thickBot="1" x14ac:dyDescent="0.25"/>
    <row r="679" spans="2:32" s="2801" customFormat="1" ht="20.25" x14ac:dyDescent="0.2">
      <c r="B679" s="4169" t="s">
        <v>5058</v>
      </c>
      <c r="C679" s="4170"/>
      <c r="D679" s="4170"/>
      <c r="E679" s="4170"/>
      <c r="F679" s="4170"/>
      <c r="G679" s="4170"/>
      <c r="H679" s="4170"/>
      <c r="I679" s="4170"/>
      <c r="J679" s="4170"/>
      <c r="K679" s="4170"/>
      <c r="L679" s="4170"/>
      <c r="M679" s="4170"/>
      <c r="N679" s="4170"/>
      <c r="O679" s="4170"/>
      <c r="P679" s="4170"/>
      <c r="Q679" s="4170"/>
      <c r="R679" s="4170"/>
      <c r="S679" s="4170"/>
      <c r="T679" s="4170"/>
      <c r="U679" s="4170"/>
      <c r="V679" s="4170"/>
      <c r="W679" s="4170"/>
      <c r="X679" s="4170"/>
      <c r="Y679" s="4170"/>
      <c r="Z679" s="4170"/>
      <c r="AA679" s="4170"/>
      <c r="AB679" s="4170"/>
      <c r="AC679" s="4170"/>
      <c r="AD679" s="4170"/>
      <c r="AE679" s="4170"/>
      <c r="AF679" s="4171"/>
    </row>
    <row r="680" spans="2:32" s="2801" customFormat="1" x14ac:dyDescent="0.2">
      <c r="B680" s="3711"/>
      <c r="C680" s="3712"/>
      <c r="D680" s="3712"/>
      <c r="E680" s="3712"/>
      <c r="F680" s="3712"/>
      <c r="G680" s="2501"/>
      <c r="H680" s="2501"/>
      <c r="I680" s="2501"/>
      <c r="J680" s="2501"/>
      <c r="K680" s="2501"/>
      <c r="L680" s="2501"/>
      <c r="M680" s="2501"/>
      <c r="N680" s="2501"/>
      <c r="O680" s="2501"/>
      <c r="P680" s="2501"/>
      <c r="Q680" s="2501"/>
      <c r="R680" s="2501"/>
      <c r="S680" s="2501"/>
      <c r="T680" s="2501"/>
      <c r="U680" s="2501"/>
      <c r="V680" s="2501"/>
      <c r="W680" s="2501"/>
      <c r="X680" s="2501"/>
      <c r="Y680" s="2501"/>
      <c r="Z680" s="2501"/>
      <c r="AA680" s="2501"/>
      <c r="AB680" s="2501"/>
      <c r="AC680" s="2501"/>
      <c r="AD680" s="2501"/>
      <c r="AE680" s="2501"/>
      <c r="AF680" s="2502"/>
    </row>
    <row r="681" spans="2:32" s="2801" customFormat="1" x14ac:dyDescent="0.2">
      <c r="B681" s="2563" t="s">
        <v>5078</v>
      </c>
      <c r="C681" s="3712"/>
      <c r="D681" s="4172" t="s">
        <v>7279</v>
      </c>
      <c r="E681" s="4172"/>
      <c r="F681" s="4172"/>
      <c r="G681" s="2501"/>
      <c r="H681" s="2501"/>
      <c r="I681" s="2501"/>
      <c r="J681" s="2501"/>
      <c r="K681" s="2501"/>
      <c r="L681" s="2501"/>
      <c r="M681" s="2501"/>
      <c r="N681" s="2501"/>
      <c r="O681" s="2501"/>
      <c r="P681" s="2501"/>
      <c r="Q681" s="2501"/>
      <c r="R681" s="2501"/>
      <c r="S681" s="2501"/>
      <c r="T681" s="2501"/>
      <c r="U681" s="2501"/>
      <c r="V681" s="2501"/>
      <c r="W681" s="2501"/>
      <c r="X681" s="2501"/>
      <c r="Y681" s="2501"/>
      <c r="Z681" s="2501"/>
      <c r="AA681" s="2501"/>
      <c r="AB681" s="2501"/>
      <c r="AC681" s="2501"/>
      <c r="AD681" s="2501"/>
      <c r="AE681" s="2501"/>
      <c r="AF681" s="2502"/>
    </row>
    <row r="682" spans="2:32" s="2801" customFormat="1" x14ac:dyDescent="0.2">
      <c r="B682" s="4173" t="s">
        <v>5061</v>
      </c>
      <c r="C682" s="4174"/>
      <c r="D682" s="4204">
        <v>41900</v>
      </c>
      <c r="E682" s="4204"/>
      <c r="F682" s="4204"/>
      <c r="G682" s="2501"/>
      <c r="H682" s="2501"/>
      <c r="I682" s="2501"/>
      <c r="J682" s="2501"/>
      <c r="K682" s="2501"/>
      <c r="L682" s="2501"/>
      <c r="M682" s="2501"/>
      <c r="N682" s="2501"/>
      <c r="O682" s="2501"/>
      <c r="P682" s="2501"/>
      <c r="Q682" s="2501"/>
      <c r="R682" s="2501"/>
      <c r="S682" s="2501"/>
      <c r="T682" s="2501"/>
      <c r="U682" s="2501"/>
      <c r="V682" s="2501"/>
      <c r="W682" s="2501"/>
      <c r="X682" s="2501"/>
      <c r="Y682" s="2501"/>
      <c r="Z682" s="2501"/>
      <c r="AA682" s="2501"/>
      <c r="AB682" s="2501"/>
      <c r="AC682" s="2501"/>
      <c r="AD682" s="2501"/>
      <c r="AE682" s="2501"/>
      <c r="AF682" s="2502"/>
    </row>
    <row r="683" spans="2:32" s="2801" customFormat="1" x14ac:dyDescent="0.2">
      <c r="B683" s="4176" t="s">
        <v>5059</v>
      </c>
      <c r="C683" s="4177"/>
      <c r="D683" s="4204">
        <v>41903</v>
      </c>
      <c r="E683" s="4204"/>
      <c r="F683" s="4204"/>
      <c r="G683" s="2501"/>
      <c r="H683" s="2501"/>
      <c r="I683" s="2501"/>
      <c r="J683" s="2501"/>
      <c r="K683" s="2501"/>
      <c r="L683" s="2501"/>
      <c r="M683" s="2501"/>
      <c r="N683" s="2501"/>
      <c r="O683" s="2501"/>
      <c r="P683" s="2501"/>
      <c r="Q683" s="2501"/>
      <c r="R683" s="2501"/>
      <c r="S683" s="2501"/>
      <c r="T683" s="2501"/>
      <c r="U683" s="2501"/>
      <c r="V683" s="2501"/>
      <c r="W683" s="2501"/>
      <c r="X683" s="2501"/>
      <c r="Y683" s="2501"/>
      <c r="Z683" s="2501"/>
      <c r="AA683" s="2501"/>
      <c r="AB683" s="2501"/>
      <c r="AC683" s="2501"/>
      <c r="AD683" s="2501"/>
      <c r="AE683" s="2501"/>
      <c r="AF683" s="2502"/>
    </row>
    <row r="684" spans="2:32" s="2801" customFormat="1" ht="13.5" thickBot="1" x14ac:dyDescent="0.25">
      <c r="B684" s="3711"/>
      <c r="C684" s="3712"/>
      <c r="D684" s="3712"/>
      <c r="E684" s="3712"/>
      <c r="F684" s="3712"/>
      <c r="G684" s="2501"/>
      <c r="H684" s="2501"/>
      <c r="I684" s="2501"/>
      <c r="J684" s="2501"/>
      <c r="K684" s="2501"/>
      <c r="L684" s="2501"/>
      <c r="M684" s="2501"/>
      <c r="N684" s="2501"/>
      <c r="O684" s="2501"/>
      <c r="P684" s="2501"/>
      <c r="Q684" s="2501"/>
      <c r="R684" s="2501"/>
      <c r="S684" s="2501"/>
      <c r="T684" s="2501"/>
      <c r="U684" s="2501"/>
      <c r="V684" s="2501"/>
      <c r="W684" s="2501"/>
      <c r="X684" s="2501"/>
      <c r="Y684" s="2501"/>
      <c r="Z684" s="2501"/>
      <c r="AA684" s="2501"/>
      <c r="AB684" s="2501"/>
      <c r="AC684" s="2501"/>
      <c r="AD684" s="2501"/>
      <c r="AE684" s="2501"/>
      <c r="AF684" s="2502"/>
    </row>
    <row r="685" spans="2:32" s="2801" customFormat="1" ht="69.75" customHeight="1" thickBot="1" x14ac:dyDescent="0.25">
      <c r="B685" s="4179" t="s">
        <v>5060</v>
      </c>
      <c r="C685" s="4180"/>
      <c r="D685" s="4181" t="s">
        <v>7280</v>
      </c>
      <c r="E685" s="4182"/>
      <c r="F685" s="4182"/>
      <c r="G685" s="4182"/>
      <c r="H685" s="4182"/>
      <c r="I685" s="4182"/>
      <c r="J685" s="4182"/>
      <c r="K685" s="4182"/>
      <c r="L685" s="4182"/>
      <c r="M685" s="4182"/>
      <c r="N685" s="4182"/>
      <c r="O685" s="4182"/>
      <c r="P685" s="4182"/>
      <c r="Q685" s="4183"/>
      <c r="R685" s="2501"/>
      <c r="S685" s="2501"/>
      <c r="T685" s="2501"/>
      <c r="U685" s="2501"/>
      <c r="V685" s="2501"/>
      <c r="W685" s="2501"/>
      <c r="X685" s="2501"/>
      <c r="Y685" s="2501"/>
      <c r="Z685" s="2501"/>
      <c r="AA685" s="2501"/>
      <c r="AB685" s="2501"/>
      <c r="AC685" s="2501"/>
      <c r="AD685" s="2501"/>
      <c r="AE685" s="2501"/>
      <c r="AF685" s="2502"/>
    </row>
    <row r="686" spans="2:32" s="2801" customFormat="1" ht="13.5" thickBot="1" x14ac:dyDescent="0.25">
      <c r="B686" s="3711"/>
      <c r="C686" s="3712"/>
      <c r="D686" s="3712"/>
      <c r="E686" s="3712"/>
      <c r="F686" s="3712"/>
      <c r="G686" s="2501"/>
      <c r="H686" s="2501"/>
      <c r="I686" s="2501"/>
      <c r="J686" s="2501"/>
      <c r="K686" s="2501"/>
      <c r="L686" s="2501"/>
      <c r="M686" s="2501"/>
      <c r="N686" s="2501"/>
      <c r="O686" s="2501"/>
      <c r="P686" s="2501"/>
      <c r="Q686" s="2501"/>
      <c r="R686" s="2565"/>
      <c r="S686" s="2501"/>
      <c r="T686" s="2501"/>
      <c r="U686" s="2501"/>
      <c r="V686" s="2501"/>
      <c r="W686" s="2501"/>
      <c r="X686" s="2501"/>
      <c r="Y686" s="2501"/>
      <c r="Z686" s="2501"/>
      <c r="AA686" s="2501"/>
      <c r="AB686" s="2501"/>
      <c r="AC686" s="2501"/>
      <c r="AD686" s="2501"/>
      <c r="AE686" s="2501"/>
      <c r="AF686" s="2502"/>
    </row>
    <row r="687" spans="2:32" s="2801" customFormat="1" ht="13.5" thickBot="1" x14ac:dyDescent="0.25">
      <c r="B687" s="4184" t="s">
        <v>5062</v>
      </c>
      <c r="C687" s="4185"/>
      <c r="D687" s="4188" t="s">
        <v>5063</v>
      </c>
      <c r="E687" s="4190" t="s">
        <v>224</v>
      </c>
      <c r="F687" s="4191"/>
      <c r="G687" s="4191"/>
      <c r="H687" s="4191"/>
      <c r="I687" s="4191"/>
      <c r="J687" s="4191"/>
      <c r="K687" s="4191"/>
      <c r="L687" s="4191"/>
      <c r="M687" s="4191"/>
      <c r="N687" s="4191"/>
      <c r="O687" s="4191"/>
      <c r="P687" s="4192"/>
      <c r="Q687" s="4193" t="s">
        <v>340</v>
      </c>
      <c r="R687" s="4194"/>
      <c r="S687" s="4195"/>
      <c r="T687" s="4195"/>
      <c r="U687" s="4195"/>
      <c r="V687" s="4195"/>
      <c r="W687" s="4195"/>
      <c r="X687" s="4195"/>
      <c r="Y687" s="4196"/>
      <c r="Z687" s="4193" t="s">
        <v>225</v>
      </c>
      <c r="AA687" s="4195"/>
      <c r="AB687" s="4196"/>
      <c r="AC687" s="4197" t="s">
        <v>4982</v>
      </c>
      <c r="AD687" s="4198"/>
      <c r="AE687" s="4199"/>
      <c r="AF687" s="2502"/>
    </row>
    <row r="688" spans="2:32" s="2801" customFormat="1" ht="13.5" thickBot="1" x14ac:dyDescent="0.25">
      <c r="B688" s="4186"/>
      <c r="C688" s="4187"/>
      <c r="D688" s="4188"/>
      <c r="E688" s="4188" t="s">
        <v>5000</v>
      </c>
      <c r="F688" s="4188" t="s">
        <v>5001</v>
      </c>
      <c r="G688" s="4200" t="s">
        <v>5003</v>
      </c>
      <c r="H688" s="4200" t="s">
        <v>5064</v>
      </c>
      <c r="I688" s="4202" t="s">
        <v>5065</v>
      </c>
      <c r="J688" s="4202" t="s">
        <v>5066</v>
      </c>
      <c r="K688" s="4202" t="s">
        <v>5006</v>
      </c>
      <c r="L688" s="4202"/>
      <c r="M688" s="4202" t="s">
        <v>5067</v>
      </c>
      <c r="N688" s="4202" t="s">
        <v>5068</v>
      </c>
      <c r="O688" s="4202" t="s">
        <v>5069</v>
      </c>
      <c r="P688" s="4202" t="s">
        <v>5070</v>
      </c>
      <c r="Q688" s="4189" t="s">
        <v>5012</v>
      </c>
      <c r="R688" s="4189" t="s">
        <v>5013</v>
      </c>
      <c r="S688" s="4189" t="s">
        <v>5014</v>
      </c>
      <c r="T688" s="4189" t="s">
        <v>5071</v>
      </c>
      <c r="U688" s="4189" t="s">
        <v>5072</v>
      </c>
      <c r="V688" s="4189" t="s">
        <v>5017</v>
      </c>
      <c r="W688" s="4189" t="s">
        <v>5019</v>
      </c>
      <c r="X688" s="4200" t="s">
        <v>5073</v>
      </c>
      <c r="Y688" s="4200" t="s">
        <v>5074</v>
      </c>
      <c r="Z688" s="4189" t="s">
        <v>5075</v>
      </c>
      <c r="AA688" s="4189" t="s">
        <v>5076</v>
      </c>
      <c r="AB688" s="4189" t="s">
        <v>5077</v>
      </c>
      <c r="AC688" s="4189" t="s">
        <v>1150</v>
      </c>
      <c r="AD688" s="4189" t="s">
        <v>4983</v>
      </c>
      <c r="AE688" s="4189" t="s">
        <v>4984</v>
      </c>
      <c r="AF688" s="2502"/>
    </row>
    <row r="689" spans="2:32" s="2801" customFormat="1" ht="13.5" thickBot="1" x14ac:dyDescent="0.25">
      <c r="B689" s="4186"/>
      <c r="C689" s="4187"/>
      <c r="D689" s="4189"/>
      <c r="E689" s="4189"/>
      <c r="F689" s="4189"/>
      <c r="G689" s="4201"/>
      <c r="H689" s="4201"/>
      <c r="I689" s="4200"/>
      <c r="J689" s="4200"/>
      <c r="K689" s="3709" t="s">
        <v>5026</v>
      </c>
      <c r="L689" s="3710" t="s">
        <v>2793</v>
      </c>
      <c r="M689" s="4200"/>
      <c r="N689" s="4200"/>
      <c r="O689" s="4200"/>
      <c r="P689" s="4200"/>
      <c r="Q689" s="4203"/>
      <c r="R689" s="4203"/>
      <c r="S689" s="4203"/>
      <c r="T689" s="4203"/>
      <c r="U689" s="4203"/>
      <c r="V689" s="4203"/>
      <c r="W689" s="4203"/>
      <c r="X689" s="4201"/>
      <c r="Y689" s="4201"/>
      <c r="Z689" s="4203"/>
      <c r="AA689" s="4203"/>
      <c r="AB689" s="4203"/>
      <c r="AC689" s="4203"/>
      <c r="AD689" s="4203"/>
      <c r="AE689" s="4203"/>
      <c r="AF689" s="2502"/>
    </row>
    <row r="690" spans="2:32" s="2801" customFormat="1" ht="19.5" customHeight="1" x14ac:dyDescent="0.2">
      <c r="B690" s="4214" t="s">
        <v>7281</v>
      </c>
      <c r="C690" s="4215"/>
      <c r="D690" s="4010" t="s">
        <v>1529</v>
      </c>
      <c r="E690" s="4010" t="s">
        <v>1529</v>
      </c>
      <c r="F690" s="4010" t="s">
        <v>1529</v>
      </c>
      <c r="G690" s="3057">
        <v>100</v>
      </c>
      <c r="H690" s="4010" t="s">
        <v>1529</v>
      </c>
      <c r="I690" s="4011">
        <v>0.18</v>
      </c>
      <c r="J690" s="4010" t="s">
        <v>1529</v>
      </c>
      <c r="K690" s="4010" t="s">
        <v>1529</v>
      </c>
      <c r="L690" s="4010" t="s">
        <v>1529</v>
      </c>
      <c r="M690" s="4010" t="s">
        <v>1529</v>
      </c>
      <c r="N690" s="4010" t="s">
        <v>1529</v>
      </c>
      <c r="O690" s="4010" t="s">
        <v>1529</v>
      </c>
      <c r="P690" s="4010" t="s">
        <v>1529</v>
      </c>
      <c r="Q690" s="4010" t="s">
        <v>1529</v>
      </c>
      <c r="R690" s="4010" t="s">
        <v>1529</v>
      </c>
      <c r="S690" s="4010" t="s">
        <v>1529</v>
      </c>
      <c r="T690" s="4010" t="s">
        <v>1529</v>
      </c>
      <c r="U690" s="4010" t="s">
        <v>1529</v>
      </c>
      <c r="V690" s="4010" t="s">
        <v>1529</v>
      </c>
      <c r="W690" s="4010" t="s">
        <v>1529</v>
      </c>
      <c r="X690" s="4010" t="s">
        <v>1529</v>
      </c>
      <c r="Y690" s="4010" t="s">
        <v>1529</v>
      </c>
      <c r="Z690" s="4010" t="s">
        <v>1529</v>
      </c>
      <c r="AA690" s="4010" t="s">
        <v>1529</v>
      </c>
      <c r="AB690" s="4010" t="s">
        <v>1529</v>
      </c>
      <c r="AC690" s="4010" t="s">
        <v>1529</v>
      </c>
      <c r="AD690" s="4010" t="s">
        <v>1529</v>
      </c>
      <c r="AE690" s="3059" t="s">
        <v>1529</v>
      </c>
      <c r="AF690" s="2502"/>
    </row>
    <row r="691" spans="2:32" s="2801" customFormat="1" ht="15" customHeight="1" thickBot="1" x14ac:dyDescent="0.25">
      <c r="B691" s="4218" t="s">
        <v>7282</v>
      </c>
      <c r="C691" s="4219"/>
      <c r="D691" s="4024" t="s">
        <v>1529</v>
      </c>
      <c r="E691" s="4024" t="s">
        <v>1529</v>
      </c>
      <c r="F691" s="4024" t="s">
        <v>1529</v>
      </c>
      <c r="G691" s="3061">
        <v>100</v>
      </c>
      <c r="H691" s="4024" t="s">
        <v>1529</v>
      </c>
      <c r="I691" s="3062">
        <v>0.16</v>
      </c>
      <c r="J691" s="4024" t="s">
        <v>1529</v>
      </c>
      <c r="K691" s="4024" t="s">
        <v>1529</v>
      </c>
      <c r="L691" s="4024" t="s">
        <v>1529</v>
      </c>
      <c r="M691" s="4024" t="s">
        <v>1529</v>
      </c>
      <c r="N691" s="4024" t="s">
        <v>1529</v>
      </c>
      <c r="O691" s="4024" t="s">
        <v>1529</v>
      </c>
      <c r="P691" s="4024" t="s">
        <v>1529</v>
      </c>
      <c r="Q691" s="4024" t="s">
        <v>1529</v>
      </c>
      <c r="R691" s="4024" t="s">
        <v>1529</v>
      </c>
      <c r="S691" s="4024" t="s">
        <v>1529</v>
      </c>
      <c r="T691" s="4024" t="s">
        <v>1529</v>
      </c>
      <c r="U691" s="4024" t="s">
        <v>1529</v>
      </c>
      <c r="V691" s="4024" t="s">
        <v>1529</v>
      </c>
      <c r="W691" s="4024" t="s">
        <v>1529</v>
      </c>
      <c r="X691" s="4024" t="s">
        <v>1529</v>
      </c>
      <c r="Y691" s="4024" t="s">
        <v>1529</v>
      </c>
      <c r="Z691" s="4024" t="s">
        <v>1529</v>
      </c>
      <c r="AA691" s="4024" t="s">
        <v>1529</v>
      </c>
      <c r="AB691" s="4024" t="s">
        <v>1529</v>
      </c>
      <c r="AC691" s="4024" t="s">
        <v>1529</v>
      </c>
      <c r="AD691" s="4024" t="s">
        <v>1529</v>
      </c>
      <c r="AE691" s="3063" t="s">
        <v>1529</v>
      </c>
      <c r="AF691" s="2502"/>
    </row>
    <row r="692" spans="2:32" s="2801" customFormat="1" x14ac:dyDescent="0.2">
      <c r="B692" s="2564"/>
      <c r="C692" s="2496"/>
      <c r="D692" s="2496"/>
      <c r="E692" s="2496"/>
      <c r="F692" s="2496"/>
      <c r="G692" s="2497"/>
      <c r="H692" s="2497"/>
      <c r="I692" s="2497"/>
      <c r="J692" s="2497"/>
      <c r="K692" s="2496"/>
      <c r="L692" s="2497"/>
      <c r="M692" s="2497"/>
      <c r="N692" s="2497"/>
      <c r="O692" s="2497"/>
      <c r="P692" s="2497"/>
      <c r="Q692" s="2561"/>
      <c r="R692" s="2561"/>
      <c r="S692" s="2561"/>
      <c r="T692" s="2561"/>
      <c r="U692" s="2561"/>
      <c r="V692" s="2561"/>
      <c r="W692" s="2561"/>
      <c r="X692" s="2561"/>
      <c r="Y692" s="2561"/>
      <c r="Z692" s="2561"/>
      <c r="AA692" s="2561"/>
      <c r="AB692" s="2561"/>
      <c r="AC692" s="2561"/>
      <c r="AD692" s="2561"/>
      <c r="AE692" s="2561"/>
      <c r="AF692" s="2502"/>
    </row>
    <row r="693" spans="2:32" s="2801" customFormat="1" x14ac:dyDescent="0.2">
      <c r="B693" s="4166" t="s">
        <v>4985</v>
      </c>
      <c r="C693" s="4167"/>
      <c r="D693" s="4168" t="s">
        <v>5079</v>
      </c>
      <c r="E693" s="4168"/>
      <c r="F693" s="4168"/>
      <c r="G693" s="4168"/>
      <c r="H693" s="4168"/>
      <c r="I693" s="2562"/>
      <c r="J693" s="2562"/>
      <c r="K693" s="2562"/>
      <c r="L693" s="2562"/>
      <c r="M693" s="2562"/>
      <c r="N693" s="2562"/>
      <c r="O693" s="2562"/>
      <c r="P693" s="2562"/>
      <c r="Q693" s="2561"/>
      <c r="R693" s="2561"/>
      <c r="S693" s="2561"/>
      <c r="T693" s="2561"/>
      <c r="U693" s="2561"/>
      <c r="V693" s="2561"/>
      <c r="W693" s="2561"/>
      <c r="X693" s="2561"/>
      <c r="Y693" s="2561"/>
      <c r="Z693" s="2561"/>
      <c r="AA693" s="2561"/>
      <c r="AB693" s="2561"/>
      <c r="AC693" s="2561"/>
      <c r="AD693" s="2561"/>
      <c r="AE693" s="2561"/>
      <c r="AF693" s="2502"/>
    </row>
    <row r="694" spans="2:32" s="2801" customFormat="1" x14ac:dyDescent="0.2">
      <c r="B694" s="4166" t="s">
        <v>4986</v>
      </c>
      <c r="C694" s="4167"/>
      <c r="D694" s="4168" t="s">
        <v>1512</v>
      </c>
      <c r="E694" s="4168"/>
      <c r="F694" s="4168"/>
      <c r="G694" s="4168"/>
      <c r="H694" s="4168"/>
      <c r="I694" s="2562"/>
      <c r="J694" s="2562"/>
      <c r="K694" s="2562"/>
      <c r="L694" s="2562"/>
      <c r="M694" s="2562"/>
      <c r="N694" s="2562"/>
      <c r="O694" s="2562"/>
      <c r="P694" s="2562"/>
      <c r="Q694" s="2561"/>
      <c r="R694" s="2561"/>
      <c r="S694" s="2561"/>
      <c r="T694" s="2561"/>
      <c r="U694" s="2561"/>
      <c r="V694" s="2561"/>
      <c r="W694" s="2561"/>
      <c r="X694" s="2561"/>
      <c r="Y694" s="2561"/>
      <c r="Z694" s="2561"/>
      <c r="AA694" s="2561"/>
      <c r="AB694" s="2561"/>
      <c r="AC694" s="2561"/>
      <c r="AD694" s="2561"/>
      <c r="AE694" s="2561"/>
      <c r="AF694" s="2502"/>
    </row>
    <row r="695" spans="2:32" s="2801" customFormat="1" ht="13.5" thickBot="1" x14ac:dyDescent="0.25">
      <c r="B695" s="3713"/>
      <c r="C695" s="3714"/>
      <c r="D695" s="3714"/>
      <c r="E695" s="3714"/>
      <c r="F695" s="3714"/>
      <c r="G695" s="2565"/>
      <c r="H695" s="2565"/>
      <c r="I695" s="2565"/>
      <c r="J695" s="2565"/>
      <c r="K695" s="2565"/>
      <c r="L695" s="2565"/>
      <c r="M695" s="2565"/>
      <c r="N695" s="2565"/>
      <c r="O695" s="2565"/>
      <c r="P695" s="2565"/>
      <c r="Q695" s="2565"/>
      <c r="R695" s="2565"/>
      <c r="S695" s="2565"/>
      <c r="T695" s="2565"/>
      <c r="U695" s="2565"/>
      <c r="V695" s="2565"/>
      <c r="W695" s="2565"/>
      <c r="X695" s="2565"/>
      <c r="Y695" s="2565"/>
      <c r="Z695" s="2565"/>
      <c r="AA695" s="2565"/>
      <c r="AB695" s="2565"/>
      <c r="AC695" s="2565"/>
      <c r="AD695" s="2565"/>
      <c r="AE695" s="2565"/>
      <c r="AF695" s="2507"/>
    </row>
    <row r="696" spans="2:32" s="2801" customFormat="1" ht="13.5" thickBot="1" x14ac:dyDescent="0.25"/>
    <row r="697" spans="2:32" s="2801" customFormat="1" ht="20.25" x14ac:dyDescent="0.2">
      <c r="B697" s="4169" t="s">
        <v>5058</v>
      </c>
      <c r="C697" s="4170"/>
      <c r="D697" s="4170"/>
      <c r="E697" s="4170"/>
      <c r="F697" s="4170"/>
      <c r="G697" s="4170"/>
      <c r="H697" s="4170"/>
      <c r="I697" s="4170"/>
      <c r="J697" s="4170"/>
      <c r="K697" s="4170"/>
      <c r="L697" s="4170"/>
      <c r="M697" s="4170"/>
      <c r="N697" s="4170"/>
      <c r="O697" s="4170"/>
      <c r="P697" s="4170"/>
      <c r="Q697" s="4170"/>
      <c r="R697" s="4170"/>
      <c r="S697" s="4170"/>
      <c r="T697" s="4170"/>
      <c r="U697" s="4170"/>
      <c r="V697" s="4170"/>
      <c r="W697" s="4170"/>
      <c r="X697" s="4170"/>
      <c r="Y697" s="4170"/>
      <c r="Z697" s="4170"/>
      <c r="AA697" s="4170"/>
      <c r="AB697" s="4170"/>
      <c r="AC697" s="4170"/>
      <c r="AD697" s="4170"/>
      <c r="AE697" s="4170"/>
      <c r="AF697" s="4171"/>
    </row>
    <row r="698" spans="2:32" s="2801" customFormat="1" x14ac:dyDescent="0.2">
      <c r="B698" s="3711"/>
      <c r="C698" s="3712"/>
      <c r="D698" s="3712"/>
      <c r="E698" s="3712"/>
      <c r="F698" s="3712"/>
      <c r="G698" s="2501"/>
      <c r="H698" s="2501"/>
      <c r="I698" s="2501"/>
      <c r="J698" s="2501"/>
      <c r="K698" s="2501"/>
      <c r="L698" s="2501"/>
      <c r="M698" s="2501"/>
      <c r="N698" s="2501"/>
      <c r="O698" s="2501"/>
      <c r="P698" s="2501"/>
      <c r="Q698" s="2501"/>
      <c r="R698" s="2501"/>
      <c r="S698" s="2501"/>
      <c r="T698" s="2501"/>
      <c r="U698" s="2501"/>
      <c r="V698" s="2501"/>
      <c r="W698" s="2501"/>
      <c r="X698" s="2501"/>
      <c r="Y698" s="2501"/>
      <c r="Z698" s="2501"/>
      <c r="AA698" s="2501"/>
      <c r="AB698" s="2501"/>
      <c r="AC698" s="2501"/>
      <c r="AD698" s="2501"/>
      <c r="AE698" s="2501"/>
      <c r="AF698" s="2502"/>
    </row>
    <row r="699" spans="2:32" s="2801" customFormat="1" x14ac:dyDescent="0.2">
      <c r="B699" s="2563" t="s">
        <v>5078</v>
      </c>
      <c r="C699" s="3712"/>
      <c r="D699" s="4172" t="s">
        <v>7274</v>
      </c>
      <c r="E699" s="4172"/>
      <c r="F699" s="4172"/>
      <c r="G699" s="2501"/>
      <c r="H699" s="2501"/>
      <c r="I699" s="2501"/>
      <c r="J699" s="2501"/>
      <c r="K699" s="2501"/>
      <c r="L699" s="2501"/>
      <c r="M699" s="2501"/>
      <c r="N699" s="2501"/>
      <c r="O699" s="2501"/>
      <c r="P699" s="2501"/>
      <c r="Q699" s="2501"/>
      <c r="R699" s="2501"/>
      <c r="S699" s="2501"/>
      <c r="T699" s="2501"/>
      <c r="U699" s="2501"/>
      <c r="V699" s="2501"/>
      <c r="W699" s="2501"/>
      <c r="X699" s="2501"/>
      <c r="Y699" s="2501"/>
      <c r="Z699" s="2501"/>
      <c r="AA699" s="2501"/>
      <c r="AB699" s="2501"/>
      <c r="AC699" s="2501"/>
      <c r="AD699" s="2501"/>
      <c r="AE699" s="2501"/>
      <c r="AF699" s="2502"/>
    </row>
    <row r="700" spans="2:32" s="2801" customFormat="1" x14ac:dyDescent="0.2">
      <c r="B700" s="4173" t="s">
        <v>5061</v>
      </c>
      <c r="C700" s="4174"/>
      <c r="D700" s="4175">
        <v>41883</v>
      </c>
      <c r="E700" s="4175"/>
      <c r="F700" s="4175"/>
      <c r="G700" s="2501"/>
      <c r="H700" s="2501"/>
      <c r="I700" s="2501"/>
      <c r="J700" s="2501"/>
      <c r="K700" s="2501"/>
      <c r="L700" s="2501"/>
      <c r="M700" s="2501"/>
      <c r="N700" s="2501"/>
      <c r="O700" s="2501"/>
      <c r="P700" s="2501"/>
      <c r="Q700" s="2501"/>
      <c r="R700" s="2501"/>
      <c r="S700" s="2501"/>
      <c r="T700" s="2501"/>
      <c r="U700" s="2501"/>
      <c r="V700" s="2501"/>
      <c r="W700" s="2501"/>
      <c r="X700" s="2501"/>
      <c r="Y700" s="2501"/>
      <c r="Z700" s="2501"/>
      <c r="AA700" s="2501"/>
      <c r="AB700" s="2501"/>
      <c r="AC700" s="2501"/>
      <c r="AD700" s="2501"/>
      <c r="AE700" s="2501"/>
      <c r="AF700" s="2502"/>
    </row>
    <row r="701" spans="2:32" s="2801" customFormat="1" x14ac:dyDescent="0.2">
      <c r="B701" s="4176" t="s">
        <v>5059</v>
      </c>
      <c r="C701" s="4177"/>
      <c r="D701" s="4178">
        <v>41912</v>
      </c>
      <c r="E701" s="4178"/>
      <c r="F701" s="4178"/>
      <c r="G701" s="2501"/>
      <c r="H701" s="2501"/>
      <c r="I701" s="2501"/>
      <c r="J701" s="2501"/>
      <c r="K701" s="2501"/>
      <c r="L701" s="2501"/>
      <c r="M701" s="2501"/>
      <c r="N701" s="2501"/>
      <c r="O701" s="2501"/>
      <c r="P701" s="2501"/>
      <c r="Q701" s="2501"/>
      <c r="R701" s="2501"/>
      <c r="S701" s="2501"/>
      <c r="T701" s="2501"/>
      <c r="U701" s="2501"/>
      <c r="V701" s="2501"/>
      <c r="W701" s="2501"/>
      <c r="X701" s="2501"/>
      <c r="Y701" s="2501"/>
      <c r="Z701" s="2501"/>
      <c r="AA701" s="2501"/>
      <c r="AB701" s="2501"/>
      <c r="AC701" s="2501"/>
      <c r="AD701" s="2501"/>
      <c r="AE701" s="2501"/>
      <c r="AF701" s="2502"/>
    </row>
    <row r="702" spans="2:32" s="2801" customFormat="1" ht="13.5" thickBot="1" x14ac:dyDescent="0.25">
      <c r="B702" s="3711"/>
      <c r="C702" s="3712"/>
      <c r="D702" s="3712"/>
      <c r="E702" s="3712"/>
      <c r="F702" s="3712"/>
      <c r="G702" s="2501"/>
      <c r="H702" s="2501"/>
      <c r="I702" s="2501"/>
      <c r="J702" s="2501"/>
      <c r="K702" s="2501"/>
      <c r="L702" s="2501"/>
      <c r="M702" s="2501"/>
      <c r="N702" s="2501"/>
      <c r="O702" s="2501"/>
      <c r="P702" s="2501"/>
      <c r="Q702" s="2501"/>
      <c r="R702" s="2501"/>
      <c r="S702" s="2501"/>
      <c r="T702" s="2501"/>
      <c r="U702" s="2501"/>
      <c r="V702" s="2501"/>
      <c r="W702" s="2501"/>
      <c r="X702" s="2501"/>
      <c r="Y702" s="2501"/>
      <c r="Z702" s="2501"/>
      <c r="AA702" s="2501"/>
      <c r="AB702" s="2501"/>
      <c r="AC702" s="2501"/>
      <c r="AD702" s="2501"/>
      <c r="AE702" s="2501"/>
      <c r="AF702" s="2502"/>
    </row>
    <row r="703" spans="2:32" s="2801" customFormat="1" ht="69" customHeight="1" thickBot="1" x14ac:dyDescent="0.25">
      <c r="B703" s="4179" t="s">
        <v>5060</v>
      </c>
      <c r="C703" s="4180"/>
      <c r="D703" s="4181" t="s">
        <v>7275</v>
      </c>
      <c r="E703" s="4182"/>
      <c r="F703" s="4182"/>
      <c r="G703" s="4182"/>
      <c r="H703" s="4182"/>
      <c r="I703" s="4182"/>
      <c r="J703" s="4182"/>
      <c r="K703" s="4182"/>
      <c r="L703" s="4182"/>
      <c r="M703" s="4182"/>
      <c r="N703" s="4182"/>
      <c r="O703" s="4182"/>
      <c r="P703" s="4182"/>
      <c r="Q703" s="4183"/>
      <c r="R703" s="2501"/>
      <c r="S703" s="2501"/>
      <c r="T703" s="2501"/>
      <c r="U703" s="2501"/>
      <c r="V703" s="2501"/>
      <c r="W703" s="2501"/>
      <c r="X703" s="2501"/>
      <c r="Y703" s="2501"/>
      <c r="Z703" s="2501"/>
      <c r="AA703" s="2501"/>
      <c r="AB703" s="2501"/>
      <c r="AC703" s="2501"/>
      <c r="AD703" s="2501"/>
      <c r="AE703" s="2501"/>
      <c r="AF703" s="2502"/>
    </row>
    <row r="704" spans="2:32" s="2801" customFormat="1" ht="13.5" thickBot="1" x14ac:dyDescent="0.25">
      <c r="B704" s="3711"/>
      <c r="C704" s="3712"/>
      <c r="D704" s="3712"/>
      <c r="E704" s="3712"/>
      <c r="F704" s="3712"/>
      <c r="G704" s="2501"/>
      <c r="H704" s="2501"/>
      <c r="I704" s="2501"/>
      <c r="J704" s="2501"/>
      <c r="K704" s="2501"/>
      <c r="L704" s="2501"/>
      <c r="M704" s="2501"/>
      <c r="N704" s="2501"/>
      <c r="O704" s="2501"/>
      <c r="P704" s="2501"/>
      <c r="Q704" s="2501"/>
      <c r="R704" s="2565"/>
      <c r="S704" s="2501"/>
      <c r="T704" s="2501"/>
      <c r="U704" s="2501"/>
      <c r="V704" s="2501"/>
      <c r="W704" s="2501"/>
      <c r="X704" s="2501"/>
      <c r="Y704" s="2501"/>
      <c r="Z704" s="2501"/>
      <c r="AA704" s="2501"/>
      <c r="AB704" s="2501"/>
      <c r="AC704" s="2501"/>
      <c r="AD704" s="2501"/>
      <c r="AE704" s="2501"/>
      <c r="AF704" s="2502"/>
    </row>
    <row r="705" spans="2:32" s="2801" customFormat="1" ht="13.5" thickBot="1" x14ac:dyDescent="0.25">
      <c r="B705" s="4184" t="s">
        <v>5062</v>
      </c>
      <c r="C705" s="4185"/>
      <c r="D705" s="4188" t="s">
        <v>5063</v>
      </c>
      <c r="E705" s="4190" t="s">
        <v>224</v>
      </c>
      <c r="F705" s="4191"/>
      <c r="G705" s="4191"/>
      <c r="H705" s="4191"/>
      <c r="I705" s="4191"/>
      <c r="J705" s="4191"/>
      <c r="K705" s="4191"/>
      <c r="L705" s="4191"/>
      <c r="M705" s="4191"/>
      <c r="N705" s="4191"/>
      <c r="O705" s="4191"/>
      <c r="P705" s="4192"/>
      <c r="Q705" s="4193" t="s">
        <v>340</v>
      </c>
      <c r="R705" s="4194"/>
      <c r="S705" s="4195"/>
      <c r="T705" s="4195"/>
      <c r="U705" s="4195"/>
      <c r="V705" s="4195"/>
      <c r="W705" s="4195"/>
      <c r="X705" s="4195"/>
      <c r="Y705" s="4196"/>
      <c r="Z705" s="4193" t="s">
        <v>225</v>
      </c>
      <c r="AA705" s="4195"/>
      <c r="AB705" s="4196"/>
      <c r="AC705" s="4197" t="s">
        <v>4982</v>
      </c>
      <c r="AD705" s="4198"/>
      <c r="AE705" s="4199"/>
      <c r="AF705" s="2502"/>
    </row>
    <row r="706" spans="2:32" s="2801" customFormat="1" ht="13.5" thickBot="1" x14ac:dyDescent="0.25">
      <c r="B706" s="4186"/>
      <c r="C706" s="4187"/>
      <c r="D706" s="4188"/>
      <c r="E706" s="4188" t="s">
        <v>5000</v>
      </c>
      <c r="F706" s="4188" t="s">
        <v>5001</v>
      </c>
      <c r="G706" s="4200" t="s">
        <v>5003</v>
      </c>
      <c r="H706" s="4200" t="s">
        <v>5064</v>
      </c>
      <c r="I706" s="4202" t="s">
        <v>5065</v>
      </c>
      <c r="J706" s="4202" t="s">
        <v>5066</v>
      </c>
      <c r="K706" s="4202" t="s">
        <v>5006</v>
      </c>
      <c r="L706" s="4202"/>
      <c r="M706" s="4202" t="s">
        <v>5067</v>
      </c>
      <c r="N706" s="4202" t="s">
        <v>5068</v>
      </c>
      <c r="O706" s="4202" t="s">
        <v>5069</v>
      </c>
      <c r="P706" s="4202" t="s">
        <v>5070</v>
      </c>
      <c r="Q706" s="4189" t="s">
        <v>5012</v>
      </c>
      <c r="R706" s="4189" t="s">
        <v>5013</v>
      </c>
      <c r="S706" s="4189" t="s">
        <v>5014</v>
      </c>
      <c r="T706" s="4189" t="s">
        <v>5071</v>
      </c>
      <c r="U706" s="4189" t="s">
        <v>5072</v>
      </c>
      <c r="V706" s="4189" t="s">
        <v>5017</v>
      </c>
      <c r="W706" s="4189" t="s">
        <v>5019</v>
      </c>
      <c r="X706" s="4200" t="s">
        <v>5073</v>
      </c>
      <c r="Y706" s="4200" t="s">
        <v>5074</v>
      </c>
      <c r="Z706" s="4189" t="s">
        <v>5075</v>
      </c>
      <c r="AA706" s="4189" t="s">
        <v>5076</v>
      </c>
      <c r="AB706" s="4189" t="s">
        <v>5077</v>
      </c>
      <c r="AC706" s="4189" t="s">
        <v>1150</v>
      </c>
      <c r="AD706" s="4189" t="s">
        <v>4983</v>
      </c>
      <c r="AE706" s="4189" t="s">
        <v>4984</v>
      </c>
      <c r="AF706" s="2502"/>
    </row>
    <row r="707" spans="2:32" s="2801" customFormat="1" ht="13.5" thickBot="1" x14ac:dyDescent="0.25">
      <c r="B707" s="4186"/>
      <c r="C707" s="4187"/>
      <c r="D707" s="4189"/>
      <c r="E707" s="4189"/>
      <c r="F707" s="4189"/>
      <c r="G707" s="4201"/>
      <c r="H707" s="4201"/>
      <c r="I707" s="4200"/>
      <c r="J707" s="4200"/>
      <c r="K707" s="3709" t="s">
        <v>5026</v>
      </c>
      <c r="L707" s="3710" t="s">
        <v>2793</v>
      </c>
      <c r="M707" s="4200"/>
      <c r="N707" s="4200"/>
      <c r="O707" s="4200"/>
      <c r="P707" s="4200"/>
      <c r="Q707" s="4203"/>
      <c r="R707" s="4203"/>
      <c r="S707" s="4203"/>
      <c r="T707" s="4203"/>
      <c r="U707" s="4203"/>
      <c r="V707" s="4203"/>
      <c r="W707" s="4203"/>
      <c r="X707" s="4201"/>
      <c r="Y707" s="4201"/>
      <c r="Z707" s="4203"/>
      <c r="AA707" s="4203"/>
      <c r="AB707" s="4203"/>
      <c r="AC707" s="4203"/>
      <c r="AD707" s="4203"/>
      <c r="AE707" s="4203"/>
      <c r="AF707" s="2502"/>
    </row>
    <row r="708" spans="2:32" s="2801" customFormat="1" ht="34.5" customHeight="1" thickBot="1" x14ac:dyDescent="0.25">
      <c r="B708" s="4225" t="s">
        <v>7276</v>
      </c>
      <c r="C708" s="4226"/>
      <c r="D708" s="4119"/>
      <c r="E708" s="2929"/>
      <c r="F708" s="3070"/>
      <c r="G708" s="4120"/>
      <c r="H708" s="4120"/>
      <c r="I708" s="2929"/>
      <c r="J708" s="2929"/>
      <c r="K708" s="3070"/>
      <c r="L708" s="4120"/>
      <c r="M708" s="2929"/>
      <c r="N708" s="2929"/>
      <c r="O708" s="2929"/>
      <c r="P708" s="2929"/>
      <c r="Q708" s="2929"/>
      <c r="R708" s="3070"/>
      <c r="S708" s="3070"/>
      <c r="T708" s="2929"/>
      <c r="U708" s="2929"/>
      <c r="V708" s="3070"/>
      <c r="W708" s="3070"/>
      <c r="X708" s="2929"/>
      <c r="Y708" s="2929"/>
      <c r="Z708" s="4121" t="s">
        <v>7277</v>
      </c>
      <c r="AA708" s="4121" t="s">
        <v>7278</v>
      </c>
      <c r="AB708" s="4122">
        <v>0.1</v>
      </c>
      <c r="AC708" s="4092"/>
      <c r="AD708" s="4092"/>
      <c r="AE708" s="4093"/>
      <c r="AF708" s="2502"/>
    </row>
    <row r="709" spans="2:32" s="2801" customFormat="1" x14ac:dyDescent="0.2">
      <c r="B709" s="2564"/>
      <c r="C709" s="2496"/>
      <c r="D709" s="2496"/>
      <c r="E709" s="2496"/>
      <c r="F709" s="2496"/>
      <c r="G709" s="2497"/>
      <c r="H709" s="2497"/>
      <c r="I709" s="2497"/>
      <c r="J709" s="2497"/>
      <c r="K709" s="2496"/>
      <c r="L709" s="2497"/>
      <c r="M709" s="2497"/>
      <c r="N709" s="2497"/>
      <c r="O709" s="2497"/>
      <c r="P709" s="2497"/>
      <c r="Q709" s="2561"/>
      <c r="R709" s="2561"/>
      <c r="S709" s="2561"/>
      <c r="T709" s="2561"/>
      <c r="U709" s="2561"/>
      <c r="V709" s="2561"/>
      <c r="W709" s="2561"/>
      <c r="X709" s="2561"/>
      <c r="Y709" s="2561"/>
      <c r="Z709" s="2561"/>
      <c r="AA709" s="2561"/>
      <c r="AB709" s="2561"/>
      <c r="AC709" s="2561"/>
      <c r="AD709" s="2561"/>
      <c r="AE709" s="2561"/>
      <c r="AF709" s="2502"/>
    </row>
    <row r="710" spans="2:32" s="2801" customFormat="1" x14ac:dyDescent="0.2">
      <c r="B710" s="4166" t="s">
        <v>4985</v>
      </c>
      <c r="C710" s="4167"/>
      <c r="D710" s="4168" t="s">
        <v>1529</v>
      </c>
      <c r="E710" s="4168"/>
      <c r="F710" s="4168"/>
      <c r="G710" s="4168"/>
      <c r="H710" s="4168"/>
      <c r="I710" s="2562"/>
      <c r="J710" s="2562"/>
      <c r="K710" s="2562"/>
      <c r="L710" s="2562"/>
      <c r="M710" s="2562"/>
      <c r="N710" s="2562"/>
      <c r="O710" s="2562"/>
      <c r="P710" s="2562"/>
      <c r="Q710" s="2561"/>
      <c r="R710" s="2561"/>
      <c r="S710" s="2561"/>
      <c r="T710" s="2561"/>
      <c r="U710" s="2561"/>
      <c r="V710" s="2561"/>
      <c r="W710" s="2561"/>
      <c r="X710" s="2561"/>
      <c r="Y710" s="2561"/>
      <c r="Z710" s="2561"/>
      <c r="AA710" s="2561"/>
      <c r="AB710" s="2561"/>
      <c r="AC710" s="2561"/>
      <c r="AD710" s="2561"/>
      <c r="AE710" s="2561"/>
      <c r="AF710" s="2502"/>
    </row>
    <row r="711" spans="2:32" s="2801" customFormat="1" x14ac:dyDescent="0.2">
      <c r="B711" s="4166" t="s">
        <v>4986</v>
      </c>
      <c r="C711" s="4167"/>
      <c r="D711" s="4168" t="s">
        <v>5081</v>
      </c>
      <c r="E711" s="4168"/>
      <c r="F711" s="4168"/>
      <c r="G711" s="4168"/>
      <c r="H711" s="4168"/>
      <c r="I711" s="2562"/>
      <c r="J711" s="2562"/>
      <c r="K711" s="2562"/>
      <c r="L711" s="2562"/>
      <c r="M711" s="2562"/>
      <c r="N711" s="2562"/>
      <c r="O711" s="2562"/>
      <c r="P711" s="2562"/>
      <c r="Q711" s="2561"/>
      <c r="R711" s="2561"/>
      <c r="S711" s="2561"/>
      <c r="T711" s="2561"/>
      <c r="U711" s="2561"/>
      <c r="V711" s="2561"/>
      <c r="W711" s="2561"/>
      <c r="X711" s="2561"/>
      <c r="Y711" s="2561"/>
      <c r="Z711" s="2561"/>
      <c r="AA711" s="2561"/>
      <c r="AB711" s="2561"/>
      <c r="AC711" s="2561"/>
      <c r="AD711" s="2561"/>
      <c r="AE711" s="2561"/>
      <c r="AF711" s="2502"/>
    </row>
    <row r="712" spans="2:32" s="2801" customFormat="1" ht="13.5" thickBot="1" x14ac:dyDescent="0.25">
      <c r="B712" s="3713"/>
      <c r="C712" s="3714"/>
      <c r="D712" s="3714"/>
      <c r="E712" s="3714"/>
      <c r="F712" s="3714"/>
      <c r="G712" s="2565"/>
      <c r="H712" s="2565"/>
      <c r="I712" s="2565"/>
      <c r="J712" s="2565"/>
      <c r="K712" s="2565"/>
      <c r="L712" s="2565"/>
      <c r="M712" s="2565"/>
      <c r="N712" s="2565"/>
      <c r="O712" s="2565"/>
      <c r="P712" s="2565"/>
      <c r="Q712" s="2565"/>
      <c r="R712" s="2565"/>
      <c r="S712" s="2565"/>
      <c r="T712" s="2565"/>
      <c r="U712" s="2565"/>
      <c r="V712" s="2565"/>
      <c r="W712" s="2565"/>
      <c r="X712" s="2565"/>
      <c r="Y712" s="2565"/>
      <c r="Z712" s="2565"/>
      <c r="AA712" s="2565"/>
      <c r="AB712" s="2565"/>
      <c r="AC712" s="2565"/>
      <c r="AD712" s="2565"/>
      <c r="AE712" s="2565"/>
      <c r="AF712" s="2507"/>
    </row>
    <row r="713" spans="2:32" s="2801" customFormat="1" ht="13.5" thickBot="1" x14ac:dyDescent="0.25"/>
    <row r="714" spans="2:32" s="2801" customFormat="1" ht="20.25" x14ac:dyDescent="0.2">
      <c r="B714" s="4169" t="s">
        <v>5058</v>
      </c>
      <c r="C714" s="4170"/>
      <c r="D714" s="4170"/>
      <c r="E714" s="4170"/>
      <c r="F714" s="4170"/>
      <c r="G714" s="4170"/>
      <c r="H714" s="4170"/>
      <c r="I714" s="4170"/>
      <c r="J714" s="4170"/>
      <c r="K714" s="4170"/>
      <c r="L714" s="4170"/>
      <c r="M714" s="4170"/>
      <c r="N714" s="4170"/>
      <c r="O714" s="4170"/>
      <c r="P714" s="4170"/>
      <c r="Q714" s="4170"/>
      <c r="R714" s="4170"/>
      <c r="S714" s="4170"/>
      <c r="T714" s="4170"/>
      <c r="U714" s="4170"/>
      <c r="V714" s="4170"/>
      <c r="W714" s="4170"/>
      <c r="X714" s="4170"/>
      <c r="Y714" s="4170"/>
      <c r="Z714" s="4170"/>
      <c r="AA714" s="4170"/>
      <c r="AB714" s="4170"/>
      <c r="AC714" s="4170"/>
      <c r="AD714" s="4170"/>
      <c r="AE714" s="4170"/>
      <c r="AF714" s="4171"/>
    </row>
    <row r="715" spans="2:32" s="2801" customFormat="1" x14ac:dyDescent="0.2">
      <c r="B715" s="3711"/>
      <c r="C715" s="3712"/>
      <c r="D715" s="3712"/>
      <c r="E715" s="3712"/>
      <c r="F715" s="3712"/>
      <c r="G715" s="2501"/>
      <c r="H715" s="2501"/>
      <c r="I715" s="2501"/>
      <c r="J715" s="2501"/>
      <c r="K715" s="2501"/>
      <c r="L715" s="2501"/>
      <c r="M715" s="2501"/>
      <c r="N715" s="2501"/>
      <c r="O715" s="2501"/>
      <c r="P715" s="2501"/>
      <c r="Q715" s="2501"/>
      <c r="R715" s="2501"/>
      <c r="S715" s="2501"/>
      <c r="T715" s="2501"/>
      <c r="U715" s="2501"/>
      <c r="V715" s="2501"/>
      <c r="W715" s="2501"/>
      <c r="X715" s="2501"/>
      <c r="Y715" s="2501"/>
      <c r="Z715" s="2501"/>
      <c r="AA715" s="2501"/>
      <c r="AB715" s="2501"/>
      <c r="AC715" s="2501"/>
      <c r="AD715" s="2501"/>
      <c r="AE715" s="2501"/>
      <c r="AF715" s="2502"/>
    </row>
    <row r="716" spans="2:32" s="2801" customFormat="1" x14ac:dyDescent="0.2">
      <c r="B716" s="2563" t="s">
        <v>5078</v>
      </c>
      <c r="C716" s="3712"/>
      <c r="D716" s="4172" t="s">
        <v>7269</v>
      </c>
      <c r="E716" s="4172"/>
      <c r="F716" s="4172"/>
      <c r="G716" s="2501"/>
      <c r="H716" s="2501"/>
      <c r="I716" s="2501"/>
      <c r="J716" s="2501"/>
      <c r="K716" s="2501"/>
      <c r="L716" s="2501"/>
      <c r="M716" s="2501"/>
      <c r="N716" s="2501"/>
      <c r="O716" s="2501"/>
      <c r="P716" s="2501"/>
      <c r="Q716" s="2501"/>
      <c r="R716" s="2501"/>
      <c r="S716" s="2501"/>
      <c r="T716" s="2501"/>
      <c r="U716" s="2501"/>
      <c r="V716" s="2501"/>
      <c r="W716" s="2501"/>
      <c r="X716" s="2501"/>
      <c r="Y716" s="2501"/>
      <c r="Z716" s="2501"/>
      <c r="AA716" s="2501"/>
      <c r="AB716" s="2501"/>
      <c r="AC716" s="2501"/>
      <c r="AD716" s="2501"/>
      <c r="AE716" s="2501"/>
      <c r="AF716" s="2502"/>
    </row>
    <row r="717" spans="2:32" s="2801" customFormat="1" x14ac:dyDescent="0.2">
      <c r="B717" s="4173" t="s">
        <v>5061</v>
      </c>
      <c r="C717" s="4174"/>
      <c r="D717" s="4175">
        <v>41883</v>
      </c>
      <c r="E717" s="4175"/>
      <c r="F717" s="4175"/>
      <c r="G717" s="2501"/>
      <c r="H717" s="2501"/>
      <c r="I717" s="2501"/>
      <c r="J717" s="2501"/>
      <c r="K717" s="2501"/>
      <c r="L717" s="2501"/>
      <c r="M717" s="2501"/>
      <c r="N717" s="2501"/>
      <c r="O717" s="2501"/>
      <c r="P717" s="2501"/>
      <c r="Q717" s="2501"/>
      <c r="R717" s="2501"/>
      <c r="S717" s="2501"/>
      <c r="T717" s="2501"/>
      <c r="U717" s="2501"/>
      <c r="V717" s="2501"/>
      <c r="W717" s="2501"/>
      <c r="X717" s="2501"/>
      <c r="Y717" s="2501"/>
      <c r="Z717" s="2501"/>
      <c r="AA717" s="2501"/>
      <c r="AB717" s="2501"/>
      <c r="AC717" s="2501"/>
      <c r="AD717" s="2501"/>
      <c r="AE717" s="2501"/>
      <c r="AF717" s="2502"/>
    </row>
    <row r="718" spans="2:32" s="2801" customFormat="1" x14ac:dyDescent="0.2">
      <c r="B718" s="4176" t="s">
        <v>5059</v>
      </c>
      <c r="C718" s="4177"/>
      <c r="D718" s="4178">
        <v>41912</v>
      </c>
      <c r="E718" s="4178"/>
      <c r="F718" s="4178"/>
      <c r="G718" s="2501"/>
      <c r="H718" s="2501"/>
      <c r="I718" s="2501"/>
      <c r="J718" s="2501"/>
      <c r="K718" s="2501"/>
      <c r="L718" s="2501"/>
      <c r="M718" s="2501"/>
      <c r="N718" s="2501"/>
      <c r="O718" s="2501"/>
      <c r="P718" s="2501"/>
      <c r="Q718" s="2501"/>
      <c r="R718" s="2501"/>
      <c r="S718" s="2501"/>
      <c r="T718" s="2501"/>
      <c r="U718" s="2501"/>
      <c r="V718" s="2501"/>
      <c r="W718" s="2501"/>
      <c r="X718" s="2501"/>
      <c r="Y718" s="2501"/>
      <c r="Z718" s="2501"/>
      <c r="AA718" s="2501"/>
      <c r="AB718" s="2501"/>
      <c r="AC718" s="2501"/>
      <c r="AD718" s="2501"/>
      <c r="AE718" s="2501"/>
      <c r="AF718" s="2502"/>
    </row>
    <row r="719" spans="2:32" s="2801" customFormat="1" ht="13.5" thickBot="1" x14ac:dyDescent="0.25">
      <c r="B719" s="3711"/>
      <c r="C719" s="3712"/>
      <c r="D719" s="3712"/>
      <c r="E719" s="3712"/>
      <c r="F719" s="3712"/>
      <c r="G719" s="2501"/>
      <c r="H719" s="2501"/>
      <c r="I719" s="2501"/>
      <c r="J719" s="2501"/>
      <c r="K719" s="2501"/>
      <c r="L719" s="2501"/>
      <c r="M719" s="2501"/>
      <c r="N719" s="2501"/>
      <c r="O719" s="2501"/>
      <c r="P719" s="2501"/>
      <c r="Q719" s="2501"/>
      <c r="R719" s="2501"/>
      <c r="S719" s="2501"/>
      <c r="T719" s="2501"/>
      <c r="U719" s="2501"/>
      <c r="V719" s="2501"/>
      <c r="W719" s="2501"/>
      <c r="X719" s="2501"/>
      <c r="Y719" s="2501"/>
      <c r="Z719" s="2501"/>
      <c r="AA719" s="2501"/>
      <c r="AB719" s="2501"/>
      <c r="AC719" s="2501"/>
      <c r="AD719" s="2501"/>
      <c r="AE719" s="2501"/>
      <c r="AF719" s="2502"/>
    </row>
    <row r="720" spans="2:32" s="2801" customFormat="1" ht="51.75" customHeight="1" thickBot="1" x14ac:dyDescent="0.25">
      <c r="B720" s="4179" t="s">
        <v>5060</v>
      </c>
      <c r="C720" s="4180"/>
      <c r="D720" s="4181" t="s">
        <v>7270</v>
      </c>
      <c r="E720" s="4182"/>
      <c r="F720" s="4182"/>
      <c r="G720" s="4182"/>
      <c r="H720" s="4182"/>
      <c r="I720" s="4182"/>
      <c r="J720" s="4182"/>
      <c r="K720" s="4182"/>
      <c r="L720" s="4182"/>
      <c r="M720" s="4182"/>
      <c r="N720" s="4182"/>
      <c r="O720" s="4182"/>
      <c r="P720" s="4182"/>
      <c r="Q720" s="4183"/>
      <c r="R720" s="2501"/>
      <c r="S720" s="2501"/>
      <c r="T720" s="2501"/>
      <c r="U720" s="2501"/>
      <c r="V720" s="2501"/>
      <c r="W720" s="2501"/>
      <c r="X720" s="2501"/>
      <c r="Y720" s="2501"/>
      <c r="Z720" s="2501"/>
      <c r="AA720" s="2501"/>
      <c r="AB720" s="2501"/>
      <c r="AC720" s="2501"/>
      <c r="AD720" s="2501"/>
      <c r="AE720" s="2501"/>
      <c r="AF720" s="2502"/>
    </row>
    <row r="721" spans="2:32" s="2801" customFormat="1" ht="13.5" thickBot="1" x14ac:dyDescent="0.25">
      <c r="B721" s="3711"/>
      <c r="C721" s="3712"/>
      <c r="D721" s="3712"/>
      <c r="E721" s="3712"/>
      <c r="F721" s="3712"/>
      <c r="G721" s="2501"/>
      <c r="H721" s="2501"/>
      <c r="I721" s="2501"/>
      <c r="J721" s="2501"/>
      <c r="K721" s="2501"/>
      <c r="L721" s="2501"/>
      <c r="M721" s="2501"/>
      <c r="N721" s="2501"/>
      <c r="O721" s="2501"/>
      <c r="P721" s="2501"/>
      <c r="Q721" s="2501"/>
      <c r="R721" s="2565"/>
      <c r="S721" s="2501"/>
      <c r="T721" s="2501"/>
      <c r="U721" s="2501"/>
      <c r="V721" s="2501"/>
      <c r="W721" s="2501"/>
      <c r="X721" s="2501"/>
      <c r="Y721" s="2501"/>
      <c r="Z721" s="2501"/>
      <c r="AA721" s="2501"/>
      <c r="AB721" s="2501"/>
      <c r="AC721" s="2501"/>
      <c r="AD721" s="2501"/>
      <c r="AE721" s="2501"/>
      <c r="AF721" s="2502"/>
    </row>
    <row r="722" spans="2:32" s="2801" customFormat="1" ht="13.5" thickBot="1" x14ac:dyDescent="0.25">
      <c r="B722" s="4184" t="s">
        <v>5062</v>
      </c>
      <c r="C722" s="4185"/>
      <c r="D722" s="4188" t="s">
        <v>5063</v>
      </c>
      <c r="E722" s="4190" t="s">
        <v>224</v>
      </c>
      <c r="F722" s="4191"/>
      <c r="G722" s="4191"/>
      <c r="H722" s="4191"/>
      <c r="I722" s="4191"/>
      <c r="J722" s="4191"/>
      <c r="K722" s="4191"/>
      <c r="L722" s="4191"/>
      <c r="M722" s="4191"/>
      <c r="N722" s="4191"/>
      <c r="O722" s="4191"/>
      <c r="P722" s="4192"/>
      <c r="Q722" s="4193" t="s">
        <v>340</v>
      </c>
      <c r="R722" s="4194"/>
      <c r="S722" s="4195"/>
      <c r="T722" s="4195"/>
      <c r="U722" s="4195"/>
      <c r="V722" s="4195"/>
      <c r="W722" s="4195"/>
      <c r="X722" s="4195"/>
      <c r="Y722" s="4196"/>
      <c r="Z722" s="4193" t="s">
        <v>225</v>
      </c>
      <c r="AA722" s="4195"/>
      <c r="AB722" s="4196"/>
      <c r="AC722" s="4197" t="s">
        <v>4982</v>
      </c>
      <c r="AD722" s="4198"/>
      <c r="AE722" s="4199"/>
      <c r="AF722" s="2502"/>
    </row>
    <row r="723" spans="2:32" s="2801" customFormat="1" ht="13.5" thickBot="1" x14ac:dyDescent="0.25">
      <c r="B723" s="4186"/>
      <c r="C723" s="4187"/>
      <c r="D723" s="4188"/>
      <c r="E723" s="4188" t="s">
        <v>5000</v>
      </c>
      <c r="F723" s="4188" t="s">
        <v>5001</v>
      </c>
      <c r="G723" s="4200" t="s">
        <v>5003</v>
      </c>
      <c r="H723" s="4200" t="s">
        <v>5064</v>
      </c>
      <c r="I723" s="4202" t="s">
        <v>5065</v>
      </c>
      <c r="J723" s="4202" t="s">
        <v>5066</v>
      </c>
      <c r="K723" s="4202" t="s">
        <v>5006</v>
      </c>
      <c r="L723" s="4202"/>
      <c r="M723" s="4202" t="s">
        <v>5067</v>
      </c>
      <c r="N723" s="4202" t="s">
        <v>5068</v>
      </c>
      <c r="O723" s="4202" t="s">
        <v>5069</v>
      </c>
      <c r="P723" s="4202" t="s">
        <v>5070</v>
      </c>
      <c r="Q723" s="4189" t="s">
        <v>5012</v>
      </c>
      <c r="R723" s="4189" t="s">
        <v>5013</v>
      </c>
      <c r="S723" s="4189" t="s">
        <v>5014</v>
      </c>
      <c r="T723" s="4189" t="s">
        <v>5071</v>
      </c>
      <c r="U723" s="4189" t="s">
        <v>5072</v>
      </c>
      <c r="V723" s="4189" t="s">
        <v>5017</v>
      </c>
      <c r="W723" s="4189" t="s">
        <v>5019</v>
      </c>
      <c r="X723" s="4200" t="s">
        <v>5073</v>
      </c>
      <c r="Y723" s="4200" t="s">
        <v>5074</v>
      </c>
      <c r="Z723" s="4189" t="s">
        <v>5075</v>
      </c>
      <c r="AA723" s="4189" t="s">
        <v>5076</v>
      </c>
      <c r="AB723" s="4189" t="s">
        <v>5077</v>
      </c>
      <c r="AC723" s="4189" t="s">
        <v>1150</v>
      </c>
      <c r="AD723" s="4189" t="s">
        <v>4983</v>
      </c>
      <c r="AE723" s="4189" t="s">
        <v>4984</v>
      </c>
      <c r="AF723" s="2502"/>
    </row>
    <row r="724" spans="2:32" s="2801" customFormat="1" ht="13.5" thickBot="1" x14ac:dyDescent="0.25">
      <c r="B724" s="4186"/>
      <c r="C724" s="4187"/>
      <c r="D724" s="4189"/>
      <c r="E724" s="4189"/>
      <c r="F724" s="4189"/>
      <c r="G724" s="4201"/>
      <c r="H724" s="4201"/>
      <c r="I724" s="4200"/>
      <c r="J724" s="4200"/>
      <c r="K724" s="3709" t="s">
        <v>5026</v>
      </c>
      <c r="L724" s="3710" t="s">
        <v>2793</v>
      </c>
      <c r="M724" s="4200"/>
      <c r="N724" s="4200"/>
      <c r="O724" s="4200"/>
      <c r="P724" s="4200"/>
      <c r="Q724" s="4203"/>
      <c r="R724" s="4203"/>
      <c r="S724" s="4203"/>
      <c r="T724" s="4203"/>
      <c r="U724" s="4203"/>
      <c r="V724" s="4203"/>
      <c r="W724" s="4203"/>
      <c r="X724" s="4201"/>
      <c r="Y724" s="4201"/>
      <c r="Z724" s="4203"/>
      <c r="AA724" s="4203"/>
      <c r="AB724" s="4203"/>
      <c r="AC724" s="4203"/>
      <c r="AD724" s="4203"/>
      <c r="AE724" s="4203"/>
      <c r="AF724" s="2502"/>
    </row>
    <row r="725" spans="2:32" s="2801" customFormat="1" ht="60.75" thickBot="1" x14ac:dyDescent="0.25">
      <c r="B725" s="4225" t="s">
        <v>7271</v>
      </c>
      <c r="C725" s="4226"/>
      <c r="D725" s="4119"/>
      <c r="E725" s="2929"/>
      <c r="F725" s="3070"/>
      <c r="G725" s="4120"/>
      <c r="H725" s="4120"/>
      <c r="I725" s="2929"/>
      <c r="J725" s="2929"/>
      <c r="K725" s="3070"/>
      <c r="L725" s="4120"/>
      <c r="M725" s="2929"/>
      <c r="N725" s="2929"/>
      <c r="O725" s="2929"/>
      <c r="P725" s="2929"/>
      <c r="Q725" s="2929"/>
      <c r="R725" s="3070"/>
      <c r="S725" s="3070"/>
      <c r="T725" s="2929"/>
      <c r="U725" s="2929"/>
      <c r="V725" s="3070"/>
      <c r="W725" s="3070"/>
      <c r="X725" s="2929"/>
      <c r="Y725" s="2929"/>
      <c r="Z725" s="4121" t="s">
        <v>7272</v>
      </c>
      <c r="AA725" s="4121" t="s">
        <v>7273</v>
      </c>
      <c r="AB725" s="4122">
        <v>0.1</v>
      </c>
      <c r="AC725" s="4092"/>
      <c r="AD725" s="4092"/>
      <c r="AE725" s="4093"/>
      <c r="AF725" s="2502"/>
    </row>
    <row r="726" spans="2:32" s="2801" customFormat="1" x14ac:dyDescent="0.2">
      <c r="B726" s="2564"/>
      <c r="C726" s="2496"/>
      <c r="D726" s="2496"/>
      <c r="E726" s="2496"/>
      <c r="F726" s="2496"/>
      <c r="G726" s="2497"/>
      <c r="H726" s="2497"/>
      <c r="I726" s="2497"/>
      <c r="J726" s="2497"/>
      <c r="K726" s="2496"/>
      <c r="L726" s="2497"/>
      <c r="M726" s="2497"/>
      <c r="N726" s="2497"/>
      <c r="O726" s="2497"/>
      <c r="P726" s="2497"/>
      <c r="Q726" s="2561"/>
      <c r="R726" s="2561"/>
      <c r="S726" s="2561"/>
      <c r="T726" s="2561"/>
      <c r="U726" s="2561"/>
      <c r="V726" s="2561"/>
      <c r="W726" s="2561"/>
      <c r="X726" s="2561"/>
      <c r="Y726" s="2561"/>
      <c r="Z726" s="2561"/>
      <c r="AA726" s="2561"/>
      <c r="AB726" s="2561"/>
      <c r="AC726" s="2561"/>
      <c r="AD726" s="2561"/>
      <c r="AE726" s="2561"/>
      <c r="AF726" s="2502"/>
    </row>
    <row r="727" spans="2:32" s="2801" customFormat="1" x14ac:dyDescent="0.2">
      <c r="B727" s="4166" t="s">
        <v>4985</v>
      </c>
      <c r="C727" s="4167"/>
      <c r="D727" s="4168" t="s">
        <v>1529</v>
      </c>
      <c r="E727" s="4168"/>
      <c r="F727" s="4168"/>
      <c r="G727" s="4168"/>
      <c r="H727" s="4168"/>
      <c r="I727" s="2562"/>
      <c r="J727" s="2562"/>
      <c r="K727" s="2562"/>
      <c r="L727" s="2562"/>
      <c r="M727" s="2562"/>
      <c r="N727" s="2562"/>
      <c r="O727" s="2562"/>
      <c r="P727" s="2562"/>
      <c r="Q727" s="2561"/>
      <c r="R727" s="2561"/>
      <c r="S727" s="2561"/>
      <c r="T727" s="2561"/>
      <c r="U727" s="2561"/>
      <c r="V727" s="2561"/>
      <c r="W727" s="2561"/>
      <c r="X727" s="2561"/>
      <c r="Y727" s="2561"/>
      <c r="Z727" s="2561"/>
      <c r="AA727" s="2561"/>
      <c r="AB727" s="2561"/>
      <c r="AC727" s="2561"/>
      <c r="AD727" s="2561"/>
      <c r="AE727" s="2561"/>
      <c r="AF727" s="2502"/>
    </row>
    <row r="728" spans="2:32" s="2801" customFormat="1" x14ac:dyDescent="0.2">
      <c r="B728" s="4166" t="s">
        <v>4986</v>
      </c>
      <c r="C728" s="4167"/>
      <c r="D728" s="4168" t="s">
        <v>6</v>
      </c>
      <c r="E728" s="4168"/>
      <c r="F728" s="4168"/>
      <c r="G728" s="4168"/>
      <c r="H728" s="4168"/>
      <c r="I728" s="2562"/>
      <c r="J728" s="2562"/>
      <c r="K728" s="2562"/>
      <c r="L728" s="2562"/>
      <c r="M728" s="2562"/>
      <c r="N728" s="2562"/>
      <c r="O728" s="2562"/>
      <c r="P728" s="2562"/>
      <c r="Q728" s="2561"/>
      <c r="R728" s="2561"/>
      <c r="S728" s="2561"/>
      <c r="T728" s="2561"/>
      <c r="U728" s="2561"/>
      <c r="V728" s="2561"/>
      <c r="W728" s="2561"/>
      <c r="X728" s="2561"/>
      <c r="Y728" s="2561"/>
      <c r="Z728" s="2561"/>
      <c r="AA728" s="2561"/>
      <c r="AB728" s="2561"/>
      <c r="AC728" s="2561"/>
      <c r="AD728" s="2561"/>
      <c r="AE728" s="2561"/>
      <c r="AF728" s="2502"/>
    </row>
    <row r="729" spans="2:32" s="2801" customFormat="1" ht="13.5" thickBot="1" x14ac:dyDescent="0.25">
      <c r="B729" s="3713"/>
      <c r="C729" s="3714"/>
      <c r="D729" s="3714"/>
      <c r="E729" s="3714"/>
      <c r="F729" s="3714"/>
      <c r="G729" s="2565"/>
      <c r="H729" s="2565"/>
      <c r="I729" s="2565"/>
      <c r="J729" s="2565"/>
      <c r="K729" s="2565"/>
      <c r="L729" s="2565"/>
      <c r="M729" s="2565"/>
      <c r="N729" s="2565"/>
      <c r="O729" s="2565"/>
      <c r="P729" s="2565"/>
      <c r="Q729" s="2565"/>
      <c r="R729" s="2565"/>
      <c r="S729" s="2565"/>
      <c r="T729" s="2565"/>
      <c r="U729" s="2565"/>
      <c r="V729" s="2565"/>
      <c r="W729" s="2565"/>
      <c r="X729" s="2565"/>
      <c r="Y729" s="2565"/>
      <c r="Z729" s="2565"/>
      <c r="AA729" s="2565"/>
      <c r="AB729" s="2565"/>
      <c r="AC729" s="2565"/>
      <c r="AD729" s="2565"/>
      <c r="AE729" s="2565"/>
      <c r="AF729" s="2507"/>
    </row>
    <row r="730" spans="2:32" s="2801" customFormat="1" ht="13.5" thickBot="1" x14ac:dyDescent="0.25"/>
    <row r="731" spans="2:32" s="2801" customFormat="1" ht="20.25" x14ac:dyDescent="0.2">
      <c r="B731" s="4169" t="s">
        <v>7024</v>
      </c>
      <c r="C731" s="4170"/>
      <c r="D731" s="4170"/>
      <c r="E731" s="4170"/>
      <c r="F731" s="4170"/>
      <c r="G731" s="4170"/>
      <c r="H731" s="4170"/>
      <c r="I731" s="4170"/>
      <c r="J731" s="4170"/>
      <c r="K731" s="4170"/>
      <c r="L731" s="4170"/>
      <c r="M731" s="4170"/>
      <c r="N731" s="4170"/>
      <c r="O731" s="4170"/>
      <c r="P731" s="4170"/>
      <c r="Q731" s="4170"/>
      <c r="R731" s="4170"/>
      <c r="S731" s="4170"/>
      <c r="T731" s="4170"/>
      <c r="U731" s="4170"/>
      <c r="V731" s="4170"/>
      <c r="W731" s="4170"/>
      <c r="X731" s="4170"/>
      <c r="Y731" s="4170"/>
      <c r="Z731" s="4170"/>
      <c r="AA731" s="4170"/>
      <c r="AB731" s="4170"/>
      <c r="AC731" s="4170"/>
      <c r="AD731" s="4170"/>
      <c r="AE731" s="4170"/>
      <c r="AF731" s="4171"/>
    </row>
    <row r="732" spans="2:32" s="2801" customFormat="1" x14ac:dyDescent="0.2">
      <c r="B732" s="3711"/>
      <c r="C732" s="3712"/>
      <c r="D732" s="3712"/>
      <c r="E732" s="3712"/>
      <c r="F732" s="3712"/>
      <c r="G732" s="2501"/>
      <c r="H732" s="2501"/>
      <c r="I732" s="2501"/>
      <c r="J732" s="2501"/>
      <c r="K732" s="2501"/>
      <c r="L732" s="2501"/>
      <c r="M732" s="2501"/>
      <c r="N732" s="2501"/>
      <c r="O732" s="2501"/>
      <c r="P732" s="2501"/>
      <c r="Q732" s="2501"/>
      <c r="R732" s="2501"/>
      <c r="S732" s="2501"/>
      <c r="T732" s="2501"/>
      <c r="U732" s="2501"/>
      <c r="V732" s="2501"/>
      <c r="W732" s="2501"/>
      <c r="X732" s="2501"/>
      <c r="Y732" s="2501"/>
      <c r="Z732" s="2501"/>
      <c r="AA732" s="2501"/>
      <c r="AB732" s="2501"/>
      <c r="AC732" s="2501"/>
      <c r="AD732" s="2501"/>
      <c r="AE732" s="2501"/>
      <c r="AF732" s="2502"/>
    </row>
    <row r="733" spans="2:32" s="2801" customFormat="1" x14ac:dyDescent="0.2">
      <c r="B733" s="2563" t="s">
        <v>5078</v>
      </c>
      <c r="C733" s="3712"/>
      <c r="D733" s="4172" t="s">
        <v>7264</v>
      </c>
      <c r="E733" s="4172"/>
      <c r="F733" s="4172"/>
      <c r="G733" s="2501"/>
      <c r="H733" s="2501"/>
      <c r="I733" s="2501"/>
      <c r="J733" s="2501"/>
      <c r="K733" s="2501"/>
      <c r="L733" s="2501"/>
      <c r="M733" s="2501"/>
      <c r="N733" s="2501"/>
      <c r="O733" s="2501"/>
      <c r="P733" s="2501"/>
      <c r="Q733" s="2501"/>
      <c r="R733" s="2501"/>
      <c r="S733" s="2501"/>
      <c r="T733" s="2501"/>
      <c r="U733" s="2501"/>
      <c r="V733" s="2501"/>
      <c r="W733" s="2501"/>
      <c r="X733" s="2501"/>
      <c r="Y733" s="2501"/>
      <c r="Z733" s="2501"/>
      <c r="AA733" s="2501"/>
      <c r="AB733" s="2501"/>
      <c r="AC733" s="2501"/>
      <c r="AD733" s="2501"/>
      <c r="AE733" s="2501"/>
      <c r="AF733" s="2502"/>
    </row>
    <row r="734" spans="2:32" s="2801" customFormat="1" x14ac:dyDescent="0.2">
      <c r="B734" s="4173" t="s">
        <v>7025</v>
      </c>
      <c r="C734" s="4174"/>
      <c r="D734" s="4175">
        <v>41883</v>
      </c>
      <c r="E734" s="4175"/>
      <c r="F734" s="4175"/>
      <c r="G734" s="2501"/>
      <c r="H734" s="2501"/>
      <c r="I734" s="2501"/>
      <c r="J734" s="2501"/>
      <c r="K734" s="2501"/>
      <c r="L734" s="2501"/>
      <c r="M734" s="2501"/>
      <c r="N734" s="2501"/>
      <c r="O734" s="2501"/>
      <c r="P734" s="2501"/>
      <c r="Q734" s="2501"/>
      <c r="R734" s="2501"/>
      <c r="S734" s="2501"/>
      <c r="T734" s="2501"/>
      <c r="U734" s="2501"/>
      <c r="V734" s="2501"/>
      <c r="W734" s="2501"/>
      <c r="X734" s="2501"/>
      <c r="Y734" s="2501"/>
      <c r="Z734" s="2501"/>
      <c r="AA734" s="2501"/>
      <c r="AB734" s="2501"/>
      <c r="AC734" s="2501"/>
      <c r="AD734" s="2501"/>
      <c r="AE734" s="2501"/>
      <c r="AF734" s="2502"/>
    </row>
    <row r="735" spans="2:32" s="2801" customFormat="1" x14ac:dyDescent="0.2">
      <c r="B735" s="4176" t="s">
        <v>7026</v>
      </c>
      <c r="C735" s="4177"/>
      <c r="D735" s="4178">
        <v>41912</v>
      </c>
      <c r="E735" s="4178"/>
      <c r="F735" s="4178"/>
      <c r="G735" s="2501"/>
      <c r="H735" s="2501"/>
      <c r="I735" s="2501"/>
      <c r="J735" s="2501"/>
      <c r="K735" s="2501"/>
      <c r="L735" s="2501"/>
      <c r="M735" s="2501"/>
      <c r="N735" s="2501"/>
      <c r="O735" s="2501"/>
      <c r="P735" s="2501"/>
      <c r="Q735" s="2501"/>
      <c r="R735" s="2501"/>
      <c r="S735" s="2501"/>
      <c r="T735" s="2501"/>
      <c r="U735" s="2501"/>
      <c r="V735" s="2501"/>
      <c r="W735" s="2501"/>
      <c r="X735" s="2501"/>
      <c r="Y735" s="2501"/>
      <c r="Z735" s="2501"/>
      <c r="AA735" s="2501"/>
      <c r="AB735" s="2501"/>
      <c r="AC735" s="2501"/>
      <c r="AD735" s="2501"/>
      <c r="AE735" s="2501"/>
      <c r="AF735" s="2502"/>
    </row>
    <row r="736" spans="2:32" s="2801" customFormat="1" ht="13.5" thickBot="1" x14ac:dyDescent="0.25">
      <c r="B736" s="3711"/>
      <c r="C736" s="3712"/>
      <c r="D736" s="3712"/>
      <c r="E736" s="3712"/>
      <c r="F736" s="3712"/>
      <c r="G736" s="2501"/>
      <c r="H736" s="2501"/>
      <c r="I736" s="2501"/>
      <c r="J736" s="2501"/>
      <c r="K736" s="2501"/>
      <c r="L736" s="2501"/>
      <c r="M736" s="2501"/>
      <c r="N736" s="2501"/>
      <c r="O736" s="2501"/>
      <c r="P736" s="2501"/>
      <c r="Q736" s="2501"/>
      <c r="R736" s="2501"/>
      <c r="S736" s="2501"/>
      <c r="T736" s="2501"/>
      <c r="U736" s="2501"/>
      <c r="V736" s="2501"/>
      <c r="W736" s="2501"/>
      <c r="X736" s="2501"/>
      <c r="Y736" s="2501"/>
      <c r="Z736" s="2501"/>
      <c r="AA736" s="2501"/>
      <c r="AB736" s="2501"/>
      <c r="AC736" s="2501"/>
      <c r="AD736" s="2501"/>
      <c r="AE736" s="2501"/>
      <c r="AF736" s="2502"/>
    </row>
    <row r="737" spans="2:32" s="2801" customFormat="1" ht="84" customHeight="1" thickBot="1" x14ac:dyDescent="0.25">
      <c r="B737" s="4179" t="s">
        <v>7027</v>
      </c>
      <c r="C737" s="4180"/>
      <c r="D737" s="4181" t="s">
        <v>7265</v>
      </c>
      <c r="E737" s="4182"/>
      <c r="F737" s="4182"/>
      <c r="G737" s="4182"/>
      <c r="H737" s="4182"/>
      <c r="I737" s="4182"/>
      <c r="J737" s="4182"/>
      <c r="K737" s="4182"/>
      <c r="L737" s="4182"/>
      <c r="M737" s="4182"/>
      <c r="N737" s="4182"/>
      <c r="O737" s="4182"/>
      <c r="P737" s="4182"/>
      <c r="Q737" s="4183"/>
      <c r="R737" s="2501"/>
      <c r="S737" s="2501"/>
      <c r="T737" s="2501"/>
      <c r="U737" s="2501"/>
      <c r="V737" s="2501"/>
      <c r="W737" s="2501"/>
      <c r="X737" s="2501"/>
      <c r="Y737" s="2501"/>
      <c r="Z737" s="2501"/>
      <c r="AA737" s="2501"/>
      <c r="AB737" s="2501"/>
      <c r="AC737" s="2501"/>
      <c r="AD737" s="2501"/>
      <c r="AE737" s="2501"/>
      <c r="AF737" s="2502"/>
    </row>
    <row r="738" spans="2:32" s="2801" customFormat="1" ht="13.5" thickBot="1" x14ac:dyDescent="0.25">
      <c r="B738" s="3711"/>
      <c r="C738" s="3712"/>
      <c r="D738" s="3712"/>
      <c r="E738" s="3712"/>
      <c r="F738" s="3712"/>
      <c r="G738" s="2501"/>
      <c r="H738" s="2501"/>
      <c r="I738" s="2501"/>
      <c r="J738" s="2501"/>
      <c r="K738" s="2501"/>
      <c r="L738" s="2501"/>
      <c r="M738" s="2501"/>
      <c r="N738" s="2501"/>
      <c r="O738" s="2501"/>
      <c r="P738" s="2501"/>
      <c r="Q738" s="2501"/>
      <c r="R738" s="2565"/>
      <c r="S738" s="2501"/>
      <c r="T738" s="2501"/>
      <c r="U738" s="2501"/>
      <c r="V738" s="2501"/>
      <c r="W738" s="2501"/>
      <c r="X738" s="2501"/>
      <c r="Y738" s="2501"/>
      <c r="Z738" s="2501"/>
      <c r="AA738" s="2501"/>
      <c r="AB738" s="2501"/>
      <c r="AC738" s="2501"/>
      <c r="AD738" s="2501"/>
      <c r="AE738" s="2501"/>
      <c r="AF738" s="2502"/>
    </row>
    <row r="739" spans="2:32" s="2801" customFormat="1" ht="13.5" thickBot="1" x14ac:dyDescent="0.25">
      <c r="B739" s="4184" t="s">
        <v>5062</v>
      </c>
      <c r="C739" s="4185"/>
      <c r="D739" s="4188" t="s">
        <v>5063</v>
      </c>
      <c r="E739" s="4190" t="s">
        <v>224</v>
      </c>
      <c r="F739" s="4191"/>
      <c r="G739" s="4191"/>
      <c r="H739" s="4191"/>
      <c r="I739" s="4191"/>
      <c r="J739" s="4191"/>
      <c r="K739" s="4191"/>
      <c r="L739" s="4191"/>
      <c r="M739" s="4191"/>
      <c r="N739" s="4191"/>
      <c r="O739" s="4191"/>
      <c r="P739" s="4192"/>
      <c r="Q739" s="4193" t="s">
        <v>340</v>
      </c>
      <c r="R739" s="4194"/>
      <c r="S739" s="4195"/>
      <c r="T739" s="4195"/>
      <c r="U739" s="4195"/>
      <c r="V739" s="4195"/>
      <c r="W739" s="4195"/>
      <c r="X739" s="4195"/>
      <c r="Y739" s="4196"/>
      <c r="Z739" s="4193" t="s">
        <v>225</v>
      </c>
      <c r="AA739" s="4195"/>
      <c r="AB739" s="4196"/>
      <c r="AC739" s="4197" t="s">
        <v>4982</v>
      </c>
      <c r="AD739" s="4198"/>
      <c r="AE739" s="4199"/>
      <c r="AF739" s="2502"/>
    </row>
    <row r="740" spans="2:32" s="2801" customFormat="1" ht="13.5" thickBot="1" x14ac:dyDescent="0.25">
      <c r="B740" s="4186"/>
      <c r="C740" s="4187"/>
      <c r="D740" s="4188"/>
      <c r="E740" s="4188" t="s">
        <v>5000</v>
      </c>
      <c r="F740" s="4188" t="s">
        <v>5001</v>
      </c>
      <c r="G740" s="4200" t="s">
        <v>5003</v>
      </c>
      <c r="H740" s="4200" t="s">
        <v>5064</v>
      </c>
      <c r="I740" s="4202" t="s">
        <v>5065</v>
      </c>
      <c r="J740" s="4202" t="s">
        <v>5066</v>
      </c>
      <c r="K740" s="4202" t="s">
        <v>5006</v>
      </c>
      <c r="L740" s="4202"/>
      <c r="M740" s="4202" t="s">
        <v>5067</v>
      </c>
      <c r="N740" s="4202" t="s">
        <v>5068</v>
      </c>
      <c r="O740" s="4202" t="s">
        <v>5069</v>
      </c>
      <c r="P740" s="4202" t="s">
        <v>5070</v>
      </c>
      <c r="Q740" s="4189" t="s">
        <v>5012</v>
      </c>
      <c r="R740" s="4189" t="s">
        <v>5013</v>
      </c>
      <c r="S740" s="4189" t="s">
        <v>5014</v>
      </c>
      <c r="T740" s="4189" t="s">
        <v>5071</v>
      </c>
      <c r="U740" s="4189" t="s">
        <v>5072</v>
      </c>
      <c r="V740" s="4189" t="s">
        <v>5017</v>
      </c>
      <c r="W740" s="4189" t="s">
        <v>5019</v>
      </c>
      <c r="X740" s="4200" t="s">
        <v>5073</v>
      </c>
      <c r="Y740" s="4200" t="s">
        <v>5074</v>
      </c>
      <c r="Z740" s="4189" t="s">
        <v>5075</v>
      </c>
      <c r="AA740" s="4189" t="s">
        <v>5076</v>
      </c>
      <c r="AB740" s="4189" t="s">
        <v>5077</v>
      </c>
      <c r="AC740" s="4189" t="s">
        <v>1150</v>
      </c>
      <c r="AD740" s="4189" t="s">
        <v>4983</v>
      </c>
      <c r="AE740" s="4189" t="s">
        <v>4984</v>
      </c>
      <c r="AF740" s="2502"/>
    </row>
    <row r="741" spans="2:32" s="2801" customFormat="1" ht="13.5" thickBot="1" x14ac:dyDescent="0.25">
      <c r="B741" s="4186"/>
      <c r="C741" s="4187"/>
      <c r="D741" s="4189"/>
      <c r="E741" s="4189"/>
      <c r="F741" s="4189"/>
      <c r="G741" s="4201"/>
      <c r="H741" s="4201"/>
      <c r="I741" s="4200"/>
      <c r="J741" s="4200"/>
      <c r="K741" s="3709" t="s">
        <v>5026</v>
      </c>
      <c r="L741" s="3710" t="s">
        <v>2793</v>
      </c>
      <c r="M741" s="4200"/>
      <c r="N741" s="4200"/>
      <c r="O741" s="4200"/>
      <c r="P741" s="4200"/>
      <c r="Q741" s="4203"/>
      <c r="R741" s="4203"/>
      <c r="S741" s="4203"/>
      <c r="T741" s="4203"/>
      <c r="U741" s="4203"/>
      <c r="V741" s="4203"/>
      <c r="W741" s="4203"/>
      <c r="X741" s="4201"/>
      <c r="Y741" s="4201"/>
      <c r="Z741" s="4203"/>
      <c r="AA741" s="4203"/>
      <c r="AB741" s="4203"/>
      <c r="AC741" s="4203"/>
      <c r="AD741" s="4203"/>
      <c r="AE741" s="4203"/>
      <c r="AF741" s="2502"/>
    </row>
    <row r="742" spans="2:32" s="2801" customFormat="1" ht="15" customHeight="1" thickBot="1" x14ac:dyDescent="0.25">
      <c r="B742" s="4227" t="s">
        <v>7266</v>
      </c>
      <c r="C742" s="4228"/>
      <c r="D742" s="4119"/>
      <c r="E742" s="2929"/>
      <c r="F742" s="3070"/>
      <c r="G742" s="4120"/>
      <c r="H742" s="4120"/>
      <c r="I742" s="2929"/>
      <c r="J742" s="2929"/>
      <c r="K742" s="3070"/>
      <c r="L742" s="4120"/>
      <c r="M742" s="2929"/>
      <c r="N742" s="2929"/>
      <c r="O742" s="2929"/>
      <c r="P742" s="2929"/>
      <c r="Q742" s="2929"/>
      <c r="R742" s="3070"/>
      <c r="S742" s="3070"/>
      <c r="T742" s="2929"/>
      <c r="U742" s="2929"/>
      <c r="V742" s="3070"/>
      <c r="W742" s="3070"/>
      <c r="X742" s="2929"/>
      <c r="Y742" s="2929"/>
      <c r="Z742" s="4121" t="s">
        <v>7267</v>
      </c>
      <c r="AA742" s="4121" t="s">
        <v>7268</v>
      </c>
      <c r="AB742" s="4122">
        <v>0.1</v>
      </c>
      <c r="AC742" s="4092"/>
      <c r="AD742" s="4092"/>
      <c r="AE742" s="4093"/>
      <c r="AF742" s="2502"/>
    </row>
    <row r="743" spans="2:32" s="2801" customFormat="1" x14ac:dyDescent="0.2">
      <c r="B743" s="2564"/>
      <c r="C743" s="2496"/>
      <c r="D743" s="2496"/>
      <c r="E743" s="2496"/>
      <c r="F743" s="2496"/>
      <c r="G743" s="2497"/>
      <c r="H743" s="2497"/>
      <c r="I743" s="2497"/>
      <c r="J743" s="2497"/>
      <c r="K743" s="2496"/>
      <c r="L743" s="2497"/>
      <c r="M743" s="2497"/>
      <c r="N743" s="2497"/>
      <c r="O743" s="2497"/>
      <c r="P743" s="2497"/>
      <c r="Q743" s="2561"/>
      <c r="R743" s="2561"/>
      <c r="S743" s="2561"/>
      <c r="T743" s="2561"/>
      <c r="U743" s="2561"/>
      <c r="V743" s="2561"/>
      <c r="W743" s="2561"/>
      <c r="X743" s="2561"/>
      <c r="Y743" s="2561"/>
      <c r="Z743" s="2561"/>
      <c r="AA743" s="2561"/>
      <c r="AB743" s="2561"/>
      <c r="AC743" s="2561"/>
      <c r="AD743" s="2561"/>
      <c r="AE743" s="2561"/>
      <c r="AF743" s="2502"/>
    </row>
    <row r="744" spans="2:32" s="2801" customFormat="1" x14ac:dyDescent="0.2">
      <c r="B744" s="4166" t="s">
        <v>4985</v>
      </c>
      <c r="C744" s="4167"/>
      <c r="D744" s="4168" t="s">
        <v>1529</v>
      </c>
      <c r="E744" s="4168"/>
      <c r="F744" s="4168"/>
      <c r="G744" s="4168"/>
      <c r="H744" s="4168"/>
      <c r="I744" s="2562"/>
      <c r="J744" s="2562"/>
      <c r="K744" s="2562"/>
      <c r="L744" s="2562"/>
      <c r="M744" s="2562"/>
      <c r="N744" s="2562"/>
      <c r="O744" s="2562"/>
      <c r="P744" s="2562"/>
      <c r="Q744" s="2561"/>
      <c r="R744" s="2561"/>
      <c r="S744" s="2561"/>
      <c r="T744" s="2561"/>
      <c r="U744" s="2561"/>
      <c r="V744" s="2561"/>
      <c r="W744" s="2561"/>
      <c r="X744" s="2561"/>
      <c r="Y744" s="2561"/>
      <c r="Z744" s="2561"/>
      <c r="AA744" s="2561"/>
      <c r="AB744" s="2561"/>
      <c r="AC744" s="2561"/>
      <c r="AD744" s="2561"/>
      <c r="AE744" s="2561"/>
      <c r="AF744" s="2502"/>
    </row>
    <row r="745" spans="2:32" s="2801" customFormat="1" x14ac:dyDescent="0.2">
      <c r="B745" s="4166" t="s">
        <v>4986</v>
      </c>
      <c r="C745" s="4167"/>
      <c r="D745" s="4168" t="s">
        <v>6</v>
      </c>
      <c r="E745" s="4168"/>
      <c r="F745" s="4168"/>
      <c r="G745" s="4168"/>
      <c r="H745" s="4168"/>
      <c r="I745" s="2562"/>
      <c r="J745" s="2562"/>
      <c r="K745" s="2562"/>
      <c r="L745" s="2562"/>
      <c r="M745" s="2562"/>
      <c r="N745" s="2562"/>
      <c r="O745" s="2562"/>
      <c r="P745" s="2562"/>
      <c r="Q745" s="2561"/>
      <c r="R745" s="2561"/>
      <c r="S745" s="2561"/>
      <c r="T745" s="2561"/>
      <c r="U745" s="2561"/>
      <c r="V745" s="2561"/>
      <c r="W745" s="2561"/>
      <c r="X745" s="2561"/>
      <c r="Y745" s="2561"/>
      <c r="Z745" s="2561"/>
      <c r="AA745" s="2561"/>
      <c r="AB745" s="2561"/>
      <c r="AC745" s="2561"/>
      <c r="AD745" s="2561"/>
      <c r="AE745" s="2561"/>
      <c r="AF745" s="2502"/>
    </row>
    <row r="746" spans="2:32" s="2801" customFormat="1" ht="13.5" thickBot="1" x14ac:dyDescent="0.25">
      <c r="B746" s="3713"/>
      <c r="C746" s="3714"/>
      <c r="D746" s="3714"/>
      <c r="E746" s="3714"/>
      <c r="F746" s="3714"/>
      <c r="G746" s="2565"/>
      <c r="H746" s="2565"/>
      <c r="I746" s="2565"/>
      <c r="J746" s="2565"/>
      <c r="K746" s="2565"/>
      <c r="L746" s="2565"/>
      <c r="M746" s="2565"/>
      <c r="N746" s="2565"/>
      <c r="O746" s="2565"/>
      <c r="P746" s="2565"/>
      <c r="Q746" s="2565"/>
      <c r="R746" s="2565"/>
      <c r="S746" s="2565"/>
      <c r="T746" s="2565"/>
      <c r="U746" s="2565"/>
      <c r="V746" s="2565"/>
      <c r="W746" s="2565"/>
      <c r="X746" s="2565"/>
      <c r="Y746" s="2565"/>
      <c r="Z746" s="2565"/>
      <c r="AA746" s="2565"/>
      <c r="AB746" s="2565"/>
      <c r="AC746" s="2565"/>
      <c r="AD746" s="2565"/>
      <c r="AE746" s="2565"/>
      <c r="AF746" s="2507"/>
    </row>
    <row r="747" spans="2:32" s="2801" customFormat="1" ht="13.5" thickBot="1" x14ac:dyDescent="0.25"/>
    <row r="748" spans="2:32" s="2801" customFormat="1" ht="20.25" x14ac:dyDescent="0.2">
      <c r="B748" s="4169" t="s">
        <v>5058</v>
      </c>
      <c r="C748" s="4170"/>
      <c r="D748" s="4170"/>
      <c r="E748" s="4170"/>
      <c r="F748" s="4170"/>
      <c r="G748" s="4170"/>
      <c r="H748" s="4170"/>
      <c r="I748" s="4170"/>
      <c r="J748" s="4170"/>
      <c r="K748" s="4170"/>
      <c r="L748" s="4170"/>
      <c r="M748" s="4170"/>
      <c r="N748" s="4170"/>
      <c r="O748" s="4170"/>
      <c r="P748" s="4170"/>
      <c r="Q748" s="4170"/>
      <c r="R748" s="4170"/>
      <c r="S748" s="4170"/>
      <c r="T748" s="4170"/>
      <c r="U748" s="4170"/>
      <c r="V748" s="4170"/>
      <c r="W748" s="4170"/>
      <c r="X748" s="4170"/>
      <c r="Y748" s="4170"/>
      <c r="Z748" s="4170"/>
      <c r="AA748" s="4170"/>
      <c r="AB748" s="4170"/>
      <c r="AC748" s="4170"/>
      <c r="AD748" s="4170"/>
      <c r="AE748" s="4170"/>
      <c r="AF748" s="4171"/>
    </row>
    <row r="749" spans="2:32" s="2801" customFormat="1" x14ac:dyDescent="0.2">
      <c r="B749" s="3711"/>
      <c r="C749" s="3712"/>
      <c r="D749" s="3712"/>
      <c r="E749" s="3712"/>
      <c r="F749" s="3712"/>
      <c r="G749" s="2501"/>
      <c r="H749" s="2501"/>
      <c r="I749" s="2501"/>
      <c r="J749" s="2501"/>
      <c r="K749" s="2501"/>
      <c r="L749" s="2501"/>
      <c r="M749" s="2501"/>
      <c r="N749" s="2501"/>
      <c r="O749" s="2501"/>
      <c r="P749" s="2501"/>
      <c r="Q749" s="2501"/>
      <c r="R749" s="2501"/>
      <c r="S749" s="2501"/>
      <c r="T749" s="2501"/>
      <c r="U749" s="2501"/>
      <c r="V749" s="2501"/>
      <c r="W749" s="2501"/>
      <c r="X749" s="2501"/>
      <c r="Y749" s="2501"/>
      <c r="Z749" s="2501"/>
      <c r="AA749" s="2501"/>
      <c r="AB749" s="2501"/>
      <c r="AC749" s="2501"/>
      <c r="AD749" s="2501"/>
      <c r="AE749" s="2501"/>
      <c r="AF749" s="2502"/>
    </row>
    <row r="750" spans="2:32" s="2801" customFormat="1" x14ac:dyDescent="0.2">
      <c r="B750" s="2563" t="s">
        <v>5078</v>
      </c>
      <c r="C750" s="3712"/>
      <c r="D750" s="4172" t="s">
        <v>7259</v>
      </c>
      <c r="E750" s="4172"/>
      <c r="F750" s="4172"/>
      <c r="G750" s="2501"/>
      <c r="H750" s="2501"/>
      <c r="I750" s="2501"/>
      <c r="J750" s="2501"/>
      <c r="K750" s="2501"/>
      <c r="L750" s="2501"/>
      <c r="M750" s="2501"/>
      <c r="N750" s="2501"/>
      <c r="O750" s="2501"/>
      <c r="P750" s="2501"/>
      <c r="Q750" s="2501"/>
      <c r="R750" s="2501"/>
      <c r="S750" s="2501"/>
      <c r="T750" s="2501"/>
      <c r="U750" s="2501"/>
      <c r="V750" s="2501"/>
      <c r="W750" s="2501"/>
      <c r="X750" s="2501"/>
      <c r="Y750" s="2501"/>
      <c r="Z750" s="2501"/>
      <c r="AA750" s="2501"/>
      <c r="AB750" s="2501"/>
      <c r="AC750" s="2501"/>
      <c r="AD750" s="2501"/>
      <c r="AE750" s="2501"/>
      <c r="AF750" s="2502"/>
    </row>
    <row r="751" spans="2:32" s="2801" customFormat="1" x14ac:dyDescent="0.2">
      <c r="B751" s="4173" t="s">
        <v>5061</v>
      </c>
      <c r="C751" s="4174"/>
      <c r="D751" s="4204">
        <v>41883</v>
      </c>
      <c r="E751" s="4204"/>
      <c r="F751" s="4204"/>
      <c r="G751" s="2501"/>
      <c r="H751" s="2501"/>
      <c r="I751" s="2501"/>
      <c r="J751" s="2501"/>
      <c r="K751" s="2501"/>
      <c r="L751" s="2501"/>
      <c r="M751" s="2501"/>
      <c r="N751" s="2501"/>
      <c r="O751" s="2501"/>
      <c r="P751" s="2501"/>
      <c r="Q751" s="2501"/>
      <c r="R751" s="2501"/>
      <c r="S751" s="2501"/>
      <c r="T751" s="2501"/>
      <c r="U751" s="2501"/>
      <c r="V751" s="2501"/>
      <c r="W751" s="2501"/>
      <c r="X751" s="2501"/>
      <c r="Y751" s="2501"/>
      <c r="Z751" s="2501"/>
      <c r="AA751" s="2501"/>
      <c r="AB751" s="2501"/>
      <c r="AC751" s="2501"/>
      <c r="AD751" s="2501"/>
      <c r="AE751" s="2501"/>
      <c r="AF751" s="2502"/>
    </row>
    <row r="752" spans="2:32" s="2801" customFormat="1" x14ac:dyDescent="0.2">
      <c r="B752" s="4176" t="s">
        <v>5059</v>
      </c>
      <c r="C752" s="4177"/>
      <c r="D752" s="4205">
        <v>41912</v>
      </c>
      <c r="E752" s="4205"/>
      <c r="F752" s="4205"/>
      <c r="G752" s="2501"/>
      <c r="H752" s="2501"/>
      <c r="I752" s="2501"/>
      <c r="J752" s="2501"/>
      <c r="K752" s="2501"/>
      <c r="L752" s="2501"/>
      <c r="M752" s="2501"/>
      <c r="N752" s="2501"/>
      <c r="O752" s="2501"/>
      <c r="P752" s="2501"/>
      <c r="Q752" s="2501"/>
      <c r="R752" s="2501"/>
      <c r="S752" s="2501"/>
      <c r="T752" s="2501"/>
      <c r="U752" s="2501"/>
      <c r="V752" s="2501"/>
      <c r="W752" s="2501"/>
      <c r="X752" s="2501"/>
      <c r="Y752" s="2501"/>
      <c r="Z752" s="2501"/>
      <c r="AA752" s="2501"/>
      <c r="AB752" s="2501"/>
      <c r="AC752" s="2501"/>
      <c r="AD752" s="2501"/>
      <c r="AE752" s="2501"/>
      <c r="AF752" s="2502"/>
    </row>
    <row r="753" spans="2:32" s="2801" customFormat="1" ht="13.5" thickBot="1" x14ac:dyDescent="0.25">
      <c r="B753" s="3711"/>
      <c r="C753" s="3712"/>
      <c r="D753" s="3712"/>
      <c r="E753" s="3712"/>
      <c r="F753" s="3712"/>
      <c r="G753" s="2501"/>
      <c r="H753" s="2501"/>
      <c r="I753" s="2501"/>
      <c r="J753" s="2501"/>
      <c r="K753" s="2501"/>
      <c r="L753" s="2501"/>
      <c r="M753" s="2501"/>
      <c r="N753" s="2501"/>
      <c r="O753" s="2501"/>
      <c r="P753" s="2501"/>
      <c r="Q753" s="2501"/>
      <c r="R753" s="2501"/>
      <c r="S753" s="2501"/>
      <c r="T753" s="2501"/>
      <c r="U753" s="2501"/>
      <c r="V753" s="2501"/>
      <c r="W753" s="2501"/>
      <c r="X753" s="2501"/>
      <c r="Y753" s="2501"/>
      <c r="Z753" s="2501"/>
      <c r="AA753" s="2501"/>
      <c r="AB753" s="2501"/>
      <c r="AC753" s="2501"/>
      <c r="AD753" s="2501"/>
      <c r="AE753" s="2501"/>
      <c r="AF753" s="2502"/>
    </row>
    <row r="754" spans="2:32" s="2801" customFormat="1" ht="42" customHeight="1" thickBot="1" x14ac:dyDescent="0.25">
      <c r="B754" s="4179" t="s">
        <v>5060</v>
      </c>
      <c r="C754" s="4180"/>
      <c r="D754" s="4181" t="s">
        <v>7260</v>
      </c>
      <c r="E754" s="4182"/>
      <c r="F754" s="4182"/>
      <c r="G754" s="4182"/>
      <c r="H754" s="4182"/>
      <c r="I754" s="4182"/>
      <c r="J754" s="4182"/>
      <c r="K754" s="4182"/>
      <c r="L754" s="4182"/>
      <c r="M754" s="4182"/>
      <c r="N754" s="4182"/>
      <c r="O754" s="4182"/>
      <c r="P754" s="4182"/>
      <c r="Q754" s="4183"/>
      <c r="R754" s="2501"/>
      <c r="S754" s="2501"/>
      <c r="T754" s="2501"/>
      <c r="U754" s="2501"/>
      <c r="V754" s="2501"/>
      <c r="W754" s="2501"/>
      <c r="X754" s="2501"/>
      <c r="Y754" s="2501"/>
      <c r="Z754" s="2501"/>
      <c r="AA754" s="2501"/>
      <c r="AB754" s="2501"/>
      <c r="AC754" s="2501"/>
      <c r="AD754" s="2501"/>
      <c r="AE754" s="2501"/>
      <c r="AF754" s="2502"/>
    </row>
    <row r="755" spans="2:32" s="2801" customFormat="1" ht="13.5" thickBot="1" x14ac:dyDescent="0.25">
      <c r="B755" s="3711"/>
      <c r="C755" s="3712"/>
      <c r="D755" s="3712"/>
      <c r="E755" s="3712"/>
      <c r="F755" s="3712"/>
      <c r="G755" s="2501"/>
      <c r="H755" s="2501"/>
      <c r="I755" s="2501"/>
      <c r="J755" s="2501"/>
      <c r="K755" s="2501"/>
      <c r="L755" s="2501"/>
      <c r="M755" s="2501"/>
      <c r="N755" s="2501"/>
      <c r="O755" s="2501"/>
      <c r="P755" s="2501"/>
      <c r="Q755" s="2501"/>
      <c r="R755" s="2565"/>
      <c r="S755" s="2501"/>
      <c r="T755" s="2501"/>
      <c r="U755" s="2501"/>
      <c r="V755" s="2501"/>
      <c r="W755" s="2501"/>
      <c r="X755" s="2501"/>
      <c r="Y755" s="2501"/>
      <c r="Z755" s="2501"/>
      <c r="AA755" s="2501"/>
      <c r="AB755" s="2501"/>
      <c r="AC755" s="2501"/>
      <c r="AD755" s="2501"/>
      <c r="AE755" s="2501"/>
      <c r="AF755" s="2502"/>
    </row>
    <row r="756" spans="2:32" s="2801" customFormat="1" ht="13.5" thickBot="1" x14ac:dyDescent="0.25">
      <c r="B756" s="4184" t="s">
        <v>5062</v>
      </c>
      <c r="C756" s="4185"/>
      <c r="D756" s="4188" t="s">
        <v>5063</v>
      </c>
      <c r="E756" s="4190" t="s">
        <v>224</v>
      </c>
      <c r="F756" s="4191"/>
      <c r="G756" s="4191"/>
      <c r="H756" s="4191"/>
      <c r="I756" s="4191"/>
      <c r="J756" s="4191"/>
      <c r="K756" s="4191"/>
      <c r="L756" s="4191"/>
      <c r="M756" s="4191"/>
      <c r="N756" s="4191"/>
      <c r="O756" s="4191"/>
      <c r="P756" s="4192"/>
      <c r="Q756" s="4193" t="s">
        <v>340</v>
      </c>
      <c r="R756" s="4194"/>
      <c r="S756" s="4195"/>
      <c r="T756" s="4195"/>
      <c r="U756" s="4195"/>
      <c r="V756" s="4195"/>
      <c r="W756" s="4195"/>
      <c r="X756" s="4195"/>
      <c r="Y756" s="4196"/>
      <c r="Z756" s="4193" t="s">
        <v>225</v>
      </c>
      <c r="AA756" s="4195"/>
      <c r="AB756" s="4196"/>
      <c r="AC756" s="4197" t="s">
        <v>4982</v>
      </c>
      <c r="AD756" s="4198"/>
      <c r="AE756" s="4199"/>
      <c r="AF756" s="2502"/>
    </row>
    <row r="757" spans="2:32" s="2801" customFormat="1" ht="13.5" thickBot="1" x14ac:dyDescent="0.25">
      <c r="B757" s="4186"/>
      <c r="C757" s="4187"/>
      <c r="D757" s="4188"/>
      <c r="E757" s="4188" t="s">
        <v>5000</v>
      </c>
      <c r="F757" s="4188" t="s">
        <v>5001</v>
      </c>
      <c r="G757" s="4200" t="s">
        <v>5003</v>
      </c>
      <c r="H757" s="4200" t="s">
        <v>5064</v>
      </c>
      <c r="I757" s="4202" t="s">
        <v>5065</v>
      </c>
      <c r="J757" s="4202" t="s">
        <v>5066</v>
      </c>
      <c r="K757" s="4202" t="s">
        <v>5006</v>
      </c>
      <c r="L757" s="4202"/>
      <c r="M757" s="4202" t="s">
        <v>5067</v>
      </c>
      <c r="N757" s="4202" t="s">
        <v>5068</v>
      </c>
      <c r="O757" s="4202" t="s">
        <v>5069</v>
      </c>
      <c r="P757" s="4202" t="s">
        <v>5070</v>
      </c>
      <c r="Q757" s="4189" t="s">
        <v>5012</v>
      </c>
      <c r="R757" s="4189" t="s">
        <v>5013</v>
      </c>
      <c r="S757" s="4189" t="s">
        <v>5014</v>
      </c>
      <c r="T757" s="4189" t="s">
        <v>5071</v>
      </c>
      <c r="U757" s="4189" t="s">
        <v>5072</v>
      </c>
      <c r="V757" s="4189" t="s">
        <v>5017</v>
      </c>
      <c r="W757" s="4189" t="s">
        <v>5019</v>
      </c>
      <c r="X757" s="4200" t="s">
        <v>5073</v>
      </c>
      <c r="Y757" s="4200" t="s">
        <v>5074</v>
      </c>
      <c r="Z757" s="4189" t="s">
        <v>5075</v>
      </c>
      <c r="AA757" s="4189" t="s">
        <v>5076</v>
      </c>
      <c r="AB757" s="4189" t="s">
        <v>5077</v>
      </c>
      <c r="AC757" s="4189" t="s">
        <v>1150</v>
      </c>
      <c r="AD757" s="4189" t="s">
        <v>4983</v>
      </c>
      <c r="AE757" s="4189" t="s">
        <v>4984</v>
      </c>
      <c r="AF757" s="2502"/>
    </row>
    <row r="758" spans="2:32" s="2801" customFormat="1" ht="18" customHeight="1" thickBot="1" x14ac:dyDescent="0.25">
      <c r="B758" s="4186"/>
      <c r="C758" s="4187"/>
      <c r="D758" s="4189"/>
      <c r="E758" s="4189"/>
      <c r="F758" s="4189"/>
      <c r="G758" s="4201"/>
      <c r="H758" s="4201"/>
      <c r="I758" s="4200"/>
      <c r="J758" s="4200"/>
      <c r="K758" s="3709" t="s">
        <v>5026</v>
      </c>
      <c r="L758" s="3710" t="s">
        <v>2793</v>
      </c>
      <c r="M758" s="4200"/>
      <c r="N758" s="4200"/>
      <c r="O758" s="4200"/>
      <c r="P758" s="4200"/>
      <c r="Q758" s="4203"/>
      <c r="R758" s="4203"/>
      <c r="S758" s="4203"/>
      <c r="T758" s="4203"/>
      <c r="U758" s="4203"/>
      <c r="V758" s="4203"/>
      <c r="W758" s="4203"/>
      <c r="X758" s="4201"/>
      <c r="Y758" s="4201"/>
      <c r="Z758" s="4203"/>
      <c r="AA758" s="4203"/>
      <c r="AB758" s="4203"/>
      <c r="AC758" s="4203"/>
      <c r="AD758" s="4203"/>
      <c r="AE758" s="4203"/>
      <c r="AF758" s="2502"/>
    </row>
    <row r="759" spans="2:32" s="2801" customFormat="1" ht="14.25" customHeight="1" x14ac:dyDescent="0.2">
      <c r="B759" s="4157" t="s">
        <v>1121</v>
      </c>
      <c r="C759" s="4158"/>
      <c r="D759" s="4010" t="s">
        <v>1529</v>
      </c>
      <c r="E759" s="4010" t="s">
        <v>1529</v>
      </c>
      <c r="F759" s="3057" t="s">
        <v>1529</v>
      </c>
      <c r="G759" s="4098" t="s">
        <v>7261</v>
      </c>
      <c r="H759" s="4098" t="s">
        <v>1529</v>
      </c>
      <c r="I759" s="4011">
        <v>0.13440000000000002</v>
      </c>
      <c r="J759" s="4011">
        <v>0.13440000000000002</v>
      </c>
      <c r="K759" s="3057" t="s">
        <v>1529</v>
      </c>
      <c r="L759" s="4098" t="s">
        <v>1529</v>
      </c>
      <c r="M759" s="4098" t="s">
        <v>1529</v>
      </c>
      <c r="N759" s="4098" t="s">
        <v>1529</v>
      </c>
      <c r="O759" s="3729">
        <v>0.24640000000000004</v>
      </c>
      <c r="P759" s="3729">
        <v>0.16800000000000001</v>
      </c>
      <c r="Q759" s="4098" t="s">
        <v>1529</v>
      </c>
      <c r="R759" s="3057" t="s">
        <v>1529</v>
      </c>
      <c r="S759" s="3057" t="s">
        <v>1118</v>
      </c>
      <c r="T759" s="4011">
        <v>2.8000000000000004E-2</v>
      </c>
      <c r="U759" s="4011">
        <f>0.06*1.12</f>
        <v>6.720000000000001E-2</v>
      </c>
      <c r="V759" s="3057" t="s">
        <v>1529</v>
      </c>
      <c r="W759" s="3057" t="s">
        <v>1529</v>
      </c>
      <c r="X759" s="3057" t="s">
        <v>1529</v>
      </c>
      <c r="Y759" s="4011">
        <f>0.06*1.12</f>
        <v>6.720000000000001E-2</v>
      </c>
      <c r="Z759" s="3057" t="s">
        <v>1529</v>
      </c>
      <c r="AA759" s="3057" t="s">
        <v>1529</v>
      </c>
      <c r="AB759" s="3057" t="s">
        <v>1529</v>
      </c>
      <c r="AC759" s="4099" t="s">
        <v>1529</v>
      </c>
      <c r="AD759" s="4099" t="s">
        <v>1529</v>
      </c>
      <c r="AE759" s="4100" t="s">
        <v>1529</v>
      </c>
      <c r="AF759" s="2502"/>
    </row>
    <row r="760" spans="2:32" s="2801" customFormat="1" ht="14.25" customHeight="1" x14ac:dyDescent="0.2">
      <c r="B760" s="4161" t="s">
        <v>1123</v>
      </c>
      <c r="C760" s="4160"/>
      <c r="D760" s="4000" t="s">
        <v>1529</v>
      </c>
      <c r="E760" s="4000" t="s">
        <v>1529</v>
      </c>
      <c r="F760" s="3052" t="s">
        <v>1529</v>
      </c>
      <c r="G760" s="4101" t="s">
        <v>7262</v>
      </c>
      <c r="H760" s="4101" t="s">
        <v>1529</v>
      </c>
      <c r="I760" s="2960">
        <v>0.13440000000000002</v>
      </c>
      <c r="J760" s="2960">
        <v>0.13440000000000002</v>
      </c>
      <c r="K760" s="3052" t="s">
        <v>1529</v>
      </c>
      <c r="L760" s="4101" t="s">
        <v>1529</v>
      </c>
      <c r="M760" s="4101" t="s">
        <v>1529</v>
      </c>
      <c r="N760" s="4101" t="s">
        <v>1529</v>
      </c>
      <c r="O760" s="3730">
        <v>0.24640000000000004</v>
      </c>
      <c r="P760" s="3730">
        <v>0.16800000000000001</v>
      </c>
      <c r="Q760" s="4101" t="s">
        <v>1529</v>
      </c>
      <c r="R760" s="3052" t="s">
        <v>1529</v>
      </c>
      <c r="S760" s="3052" t="s">
        <v>1124</v>
      </c>
      <c r="T760" s="2960">
        <v>2.8000000000000004E-2</v>
      </c>
      <c r="U760" s="2960">
        <v>6.720000000000001E-2</v>
      </c>
      <c r="V760" s="3052" t="s">
        <v>1529</v>
      </c>
      <c r="W760" s="3052" t="s">
        <v>1529</v>
      </c>
      <c r="X760" s="3052" t="s">
        <v>1529</v>
      </c>
      <c r="Y760" s="2960">
        <v>6.720000000000001E-2</v>
      </c>
      <c r="Z760" s="3052" t="s">
        <v>1529</v>
      </c>
      <c r="AA760" s="3052" t="s">
        <v>1529</v>
      </c>
      <c r="AB760" s="3052" t="s">
        <v>1529</v>
      </c>
      <c r="AC760" s="4094" t="s">
        <v>1529</v>
      </c>
      <c r="AD760" s="4094" t="s">
        <v>1529</v>
      </c>
      <c r="AE760" s="4095" t="s">
        <v>1529</v>
      </c>
      <c r="AF760" s="2502"/>
    </row>
    <row r="761" spans="2:32" s="2801" customFormat="1" ht="13.5" customHeight="1" thickBot="1" x14ac:dyDescent="0.25">
      <c r="B761" s="4162" t="s">
        <v>1125</v>
      </c>
      <c r="C761" s="4163"/>
      <c r="D761" s="4024" t="s">
        <v>1529</v>
      </c>
      <c r="E761" s="4024" t="s">
        <v>1529</v>
      </c>
      <c r="F761" s="3061" t="s">
        <v>1529</v>
      </c>
      <c r="G761" s="4102" t="s">
        <v>7263</v>
      </c>
      <c r="H761" s="4102" t="s">
        <v>1529</v>
      </c>
      <c r="I761" s="3062">
        <v>0.13440000000000002</v>
      </c>
      <c r="J761" s="3062">
        <v>0.13440000000000002</v>
      </c>
      <c r="K761" s="3061" t="s">
        <v>1529</v>
      </c>
      <c r="L761" s="3061" t="s">
        <v>1529</v>
      </c>
      <c r="M761" s="4102" t="s">
        <v>1529</v>
      </c>
      <c r="N761" s="4102" t="s">
        <v>1529</v>
      </c>
      <c r="O761" s="3731">
        <v>0.24640000000000004</v>
      </c>
      <c r="P761" s="3731">
        <v>0.16800000000000001</v>
      </c>
      <c r="Q761" s="4102" t="s">
        <v>1529</v>
      </c>
      <c r="R761" s="3061" t="s">
        <v>1529</v>
      </c>
      <c r="S761" s="3061" t="s">
        <v>1126</v>
      </c>
      <c r="T761" s="3062">
        <v>2.8000000000000004E-2</v>
      </c>
      <c r="U761" s="3062">
        <v>6.720000000000001E-2</v>
      </c>
      <c r="V761" s="3061" t="s">
        <v>1529</v>
      </c>
      <c r="W761" s="3061" t="s">
        <v>1529</v>
      </c>
      <c r="X761" s="3061" t="s">
        <v>1529</v>
      </c>
      <c r="Y761" s="3062">
        <v>6.720000000000001E-2</v>
      </c>
      <c r="Z761" s="3061" t="s">
        <v>1529</v>
      </c>
      <c r="AA761" s="3061" t="s">
        <v>1529</v>
      </c>
      <c r="AB761" s="3061" t="s">
        <v>1529</v>
      </c>
      <c r="AC761" s="4103" t="s">
        <v>1529</v>
      </c>
      <c r="AD761" s="4103" t="s">
        <v>1529</v>
      </c>
      <c r="AE761" s="4104" t="s">
        <v>1529</v>
      </c>
      <c r="AF761" s="2502"/>
    </row>
    <row r="762" spans="2:32" s="2801" customFormat="1" x14ac:dyDescent="0.2">
      <c r="B762" s="2564"/>
      <c r="C762" s="2496"/>
      <c r="D762" s="2496"/>
      <c r="E762" s="2496"/>
      <c r="F762" s="2496"/>
      <c r="G762" s="2497"/>
      <c r="H762" s="2497"/>
      <c r="I762" s="2497"/>
      <c r="J762" s="2497"/>
      <c r="K762" s="2496"/>
      <c r="L762" s="2497"/>
      <c r="M762" s="2497"/>
      <c r="N762" s="2497"/>
      <c r="O762" s="2497"/>
      <c r="P762" s="2497"/>
      <c r="Q762" s="2561"/>
      <c r="R762" s="2561"/>
      <c r="S762" s="2561"/>
      <c r="T762" s="2561"/>
      <c r="U762" s="2561"/>
      <c r="V762" s="2561"/>
      <c r="W762" s="2561"/>
      <c r="X762" s="2561"/>
      <c r="Y762" s="2561"/>
      <c r="Z762" s="2561"/>
      <c r="AA762" s="2561"/>
      <c r="AB762" s="2561"/>
      <c r="AC762" s="2561"/>
      <c r="AD762" s="2561"/>
      <c r="AE762" s="2561"/>
      <c r="AF762" s="2502"/>
    </row>
    <row r="763" spans="2:32" s="2801" customFormat="1" x14ac:dyDescent="0.2">
      <c r="B763" s="4166" t="s">
        <v>4985</v>
      </c>
      <c r="C763" s="4167"/>
      <c r="D763" s="4168" t="s">
        <v>10</v>
      </c>
      <c r="E763" s="4168"/>
      <c r="F763" s="4168"/>
      <c r="G763" s="4168"/>
      <c r="H763" s="4168"/>
      <c r="I763" s="2562"/>
      <c r="J763" s="2562"/>
      <c r="K763" s="2562"/>
      <c r="L763" s="2562"/>
      <c r="M763" s="2562"/>
      <c r="N763" s="2562"/>
      <c r="O763" s="2562"/>
      <c r="P763" s="2562"/>
      <c r="Q763" s="2561"/>
      <c r="R763" s="2561"/>
      <c r="S763" s="2561"/>
      <c r="T763" s="2561"/>
      <c r="U763" s="2561"/>
      <c r="V763" s="2561"/>
      <c r="W763" s="2561"/>
      <c r="X763" s="2561"/>
      <c r="Y763" s="2561"/>
      <c r="Z763" s="2561"/>
      <c r="AA763" s="2561"/>
      <c r="AB763" s="2561"/>
      <c r="AC763" s="2561"/>
      <c r="AD763" s="2561"/>
      <c r="AE763" s="2561"/>
      <c r="AF763" s="2502"/>
    </row>
    <row r="764" spans="2:32" s="2801" customFormat="1" x14ac:dyDescent="0.2">
      <c r="B764" s="4166" t="s">
        <v>4986</v>
      </c>
      <c r="C764" s="4167"/>
      <c r="D764" s="4168" t="s">
        <v>10</v>
      </c>
      <c r="E764" s="4168"/>
      <c r="F764" s="4168"/>
      <c r="G764" s="4168"/>
      <c r="H764" s="4168"/>
      <c r="I764" s="2562"/>
      <c r="J764" s="2562"/>
      <c r="K764" s="2562"/>
      <c r="L764" s="2562"/>
      <c r="M764" s="2562"/>
      <c r="N764" s="2562"/>
      <c r="O764" s="2562"/>
      <c r="P764" s="2562"/>
      <c r="Q764" s="2561"/>
      <c r="R764" s="2561"/>
      <c r="S764" s="2561"/>
      <c r="T764" s="2561"/>
      <c r="U764" s="2561"/>
      <c r="V764" s="2561"/>
      <c r="W764" s="2561"/>
      <c r="X764" s="2561"/>
      <c r="Y764" s="2561"/>
      <c r="Z764" s="2561"/>
      <c r="AA764" s="2561"/>
      <c r="AB764" s="2561"/>
      <c r="AC764" s="2561"/>
      <c r="AD764" s="2561"/>
      <c r="AE764" s="2561"/>
      <c r="AF764" s="2502"/>
    </row>
    <row r="765" spans="2:32" s="2801" customFormat="1" ht="13.5" thickBot="1" x14ac:dyDescent="0.25">
      <c r="B765" s="3713"/>
      <c r="C765" s="3714"/>
      <c r="D765" s="3714"/>
      <c r="E765" s="3714"/>
      <c r="F765" s="3714"/>
      <c r="G765" s="2565"/>
      <c r="H765" s="2565"/>
      <c r="I765" s="2565"/>
      <c r="J765" s="2565"/>
      <c r="K765" s="2565"/>
      <c r="L765" s="2565"/>
      <c r="M765" s="2565"/>
      <c r="N765" s="2565"/>
      <c r="O765" s="2565"/>
      <c r="P765" s="2565"/>
      <c r="Q765" s="2565"/>
      <c r="R765" s="2565"/>
      <c r="S765" s="2565"/>
      <c r="T765" s="2565"/>
      <c r="U765" s="2565"/>
      <c r="V765" s="2565"/>
      <c r="W765" s="2565"/>
      <c r="X765" s="2565"/>
      <c r="Y765" s="2565"/>
      <c r="Z765" s="2565"/>
      <c r="AA765" s="2565"/>
      <c r="AB765" s="2565"/>
      <c r="AC765" s="2565"/>
      <c r="AD765" s="2565"/>
      <c r="AE765" s="2565"/>
      <c r="AF765" s="2507"/>
    </row>
    <row r="766" spans="2:32" s="2801" customFormat="1" ht="13.5" thickBot="1" x14ac:dyDescent="0.25"/>
    <row r="767" spans="2:32" s="2801" customFormat="1" ht="20.25" x14ac:dyDescent="0.2">
      <c r="B767" s="4169" t="s">
        <v>5058</v>
      </c>
      <c r="C767" s="4170"/>
      <c r="D767" s="4170"/>
      <c r="E767" s="4170"/>
      <c r="F767" s="4170"/>
      <c r="G767" s="4170"/>
      <c r="H767" s="4170"/>
      <c r="I767" s="4170"/>
      <c r="J767" s="4170"/>
      <c r="K767" s="4170"/>
      <c r="L767" s="4170"/>
      <c r="M767" s="4170"/>
      <c r="N767" s="4170"/>
      <c r="O767" s="4170"/>
      <c r="P767" s="4170"/>
      <c r="Q767" s="4170"/>
      <c r="R767" s="4170"/>
      <c r="S767" s="4170"/>
      <c r="T767" s="4170"/>
      <c r="U767" s="4170"/>
      <c r="V767" s="4170"/>
      <c r="W767" s="4170"/>
      <c r="X767" s="4170"/>
      <c r="Y767" s="4170"/>
      <c r="Z767" s="4170"/>
      <c r="AA767" s="4170"/>
      <c r="AB767" s="4170"/>
      <c r="AC767" s="4170"/>
      <c r="AD767" s="4170"/>
      <c r="AE767" s="4170"/>
      <c r="AF767" s="4171"/>
    </row>
    <row r="768" spans="2:32" s="2801" customFormat="1" x14ac:dyDescent="0.2">
      <c r="B768" s="3711"/>
      <c r="C768" s="3712"/>
      <c r="D768" s="3712"/>
      <c r="E768" s="3712"/>
      <c r="F768" s="3712"/>
      <c r="G768" s="2501"/>
      <c r="H768" s="2501"/>
      <c r="I768" s="2501"/>
      <c r="J768" s="2501"/>
      <c r="K768" s="2501"/>
      <c r="L768" s="2501"/>
      <c r="M768" s="2501"/>
      <c r="N768" s="2501"/>
      <c r="O768" s="2501"/>
      <c r="P768" s="2501"/>
      <c r="Q768" s="2501"/>
      <c r="R768" s="2501"/>
      <c r="S768" s="2501"/>
      <c r="T768" s="2501"/>
      <c r="U768" s="2501"/>
      <c r="V768" s="2501"/>
      <c r="W768" s="2501"/>
      <c r="X768" s="2501"/>
      <c r="Y768" s="2501"/>
      <c r="Z768" s="2501"/>
      <c r="AA768" s="2501"/>
      <c r="AB768" s="2501"/>
      <c r="AC768" s="2501"/>
      <c r="AD768" s="2501"/>
      <c r="AE768" s="2501"/>
      <c r="AF768" s="2502"/>
    </row>
    <row r="769" spans="2:32" s="2801" customFormat="1" x14ac:dyDescent="0.2">
      <c r="B769" s="2563" t="s">
        <v>5078</v>
      </c>
      <c r="C769" s="3712"/>
      <c r="D769" s="4172" t="s">
        <v>7255</v>
      </c>
      <c r="E769" s="4172"/>
      <c r="F769" s="4172"/>
      <c r="G769" s="2501"/>
      <c r="H769" s="2501"/>
      <c r="I769" s="2501"/>
      <c r="J769" s="2501"/>
      <c r="K769" s="2501"/>
      <c r="L769" s="2501"/>
      <c r="M769" s="2501"/>
      <c r="N769" s="2501"/>
      <c r="O769" s="2501"/>
      <c r="P769" s="2501"/>
      <c r="Q769" s="2501"/>
      <c r="R769" s="2501"/>
      <c r="S769" s="2501"/>
      <c r="T769" s="2501"/>
      <c r="U769" s="2501"/>
      <c r="V769" s="2501"/>
      <c r="W769" s="2501"/>
      <c r="X769" s="2501"/>
      <c r="Y769" s="2501"/>
      <c r="Z769" s="2501"/>
      <c r="AA769" s="2501"/>
      <c r="AB769" s="2501"/>
      <c r="AC769" s="2501"/>
      <c r="AD769" s="2501"/>
      <c r="AE769" s="2501"/>
      <c r="AF769" s="2502"/>
    </row>
    <row r="770" spans="2:32" s="2801" customFormat="1" x14ac:dyDescent="0.2">
      <c r="B770" s="4173" t="s">
        <v>5061</v>
      </c>
      <c r="C770" s="4174"/>
      <c r="D770" s="4204">
        <v>41883</v>
      </c>
      <c r="E770" s="4204"/>
      <c r="F770" s="4204"/>
      <c r="G770" s="2501"/>
      <c r="H770" s="2501"/>
      <c r="I770" s="2501"/>
      <c r="J770" s="2501"/>
      <c r="K770" s="2501"/>
      <c r="L770" s="2501"/>
      <c r="M770" s="2501"/>
      <c r="N770" s="2501"/>
      <c r="O770" s="2501"/>
      <c r="P770" s="2501"/>
      <c r="Q770" s="2501"/>
      <c r="R770" s="2501"/>
      <c r="S770" s="2501"/>
      <c r="T770" s="2501"/>
      <c r="U770" s="2501"/>
      <c r="V770" s="2501"/>
      <c r="W770" s="2501"/>
      <c r="X770" s="2501"/>
      <c r="Y770" s="2501"/>
      <c r="Z770" s="2501"/>
      <c r="AA770" s="2501"/>
      <c r="AB770" s="2501"/>
      <c r="AC770" s="2501"/>
      <c r="AD770" s="2501"/>
      <c r="AE770" s="2501"/>
      <c r="AF770" s="2502"/>
    </row>
    <row r="771" spans="2:32" s="2801" customFormat="1" x14ac:dyDescent="0.2">
      <c r="B771" s="4176" t="s">
        <v>5059</v>
      </c>
      <c r="C771" s="4177"/>
      <c r="D771" s="4205">
        <v>41912</v>
      </c>
      <c r="E771" s="4205"/>
      <c r="F771" s="4205"/>
      <c r="G771" s="2501"/>
      <c r="H771" s="2501"/>
      <c r="I771" s="2501"/>
      <c r="J771" s="2501"/>
      <c r="K771" s="2501"/>
      <c r="L771" s="2501"/>
      <c r="M771" s="2501"/>
      <c r="N771" s="2501"/>
      <c r="O771" s="2501"/>
      <c r="P771" s="2501"/>
      <c r="Q771" s="2501"/>
      <c r="R771" s="2501"/>
      <c r="S771" s="2501"/>
      <c r="T771" s="2501"/>
      <c r="U771" s="2501"/>
      <c r="V771" s="2501"/>
      <c r="W771" s="2501"/>
      <c r="X771" s="2501"/>
      <c r="Y771" s="2501"/>
      <c r="Z771" s="2501"/>
      <c r="AA771" s="2501"/>
      <c r="AB771" s="2501"/>
      <c r="AC771" s="2501"/>
      <c r="AD771" s="2501"/>
      <c r="AE771" s="2501"/>
      <c r="AF771" s="2502"/>
    </row>
    <row r="772" spans="2:32" s="2801" customFormat="1" ht="13.5" thickBot="1" x14ac:dyDescent="0.25">
      <c r="B772" s="3711"/>
      <c r="C772" s="3712"/>
      <c r="D772" s="3712"/>
      <c r="E772" s="3712"/>
      <c r="F772" s="3712"/>
      <c r="G772" s="2501"/>
      <c r="H772" s="2501"/>
      <c r="I772" s="2501"/>
      <c r="J772" s="2501"/>
      <c r="K772" s="2501"/>
      <c r="L772" s="2501"/>
      <c r="M772" s="2501"/>
      <c r="N772" s="2501"/>
      <c r="O772" s="2501"/>
      <c r="P772" s="2501"/>
      <c r="Q772" s="2501"/>
      <c r="R772" s="2501"/>
      <c r="S772" s="2501"/>
      <c r="T772" s="2501"/>
      <c r="U772" s="2501"/>
      <c r="V772" s="2501"/>
      <c r="W772" s="2501"/>
      <c r="X772" s="2501"/>
      <c r="Y772" s="2501"/>
      <c r="Z772" s="2501"/>
      <c r="AA772" s="2501"/>
      <c r="AB772" s="2501"/>
      <c r="AC772" s="2501"/>
      <c r="AD772" s="2501"/>
      <c r="AE772" s="2501"/>
      <c r="AF772" s="2502"/>
    </row>
    <row r="773" spans="2:32" s="2801" customFormat="1" ht="38.25" customHeight="1" thickBot="1" x14ac:dyDescent="0.25">
      <c r="B773" s="4179" t="s">
        <v>5060</v>
      </c>
      <c r="C773" s="4180"/>
      <c r="D773" s="4181" t="s">
        <v>7256</v>
      </c>
      <c r="E773" s="4182"/>
      <c r="F773" s="4182"/>
      <c r="G773" s="4182"/>
      <c r="H773" s="4182"/>
      <c r="I773" s="4182"/>
      <c r="J773" s="4182"/>
      <c r="K773" s="4182"/>
      <c r="L773" s="4182"/>
      <c r="M773" s="4182"/>
      <c r="N773" s="4182"/>
      <c r="O773" s="4182"/>
      <c r="P773" s="4182"/>
      <c r="Q773" s="4183"/>
      <c r="R773" s="2501"/>
      <c r="S773" s="2501"/>
      <c r="T773" s="2501"/>
      <c r="U773" s="2501"/>
      <c r="V773" s="2501"/>
      <c r="W773" s="2501"/>
      <c r="X773" s="2501"/>
      <c r="Y773" s="2501"/>
      <c r="Z773" s="2501"/>
      <c r="AA773" s="2501"/>
      <c r="AB773" s="2501"/>
      <c r="AC773" s="2501"/>
      <c r="AD773" s="2501"/>
      <c r="AE773" s="2501"/>
      <c r="AF773" s="2502"/>
    </row>
    <row r="774" spans="2:32" s="2801" customFormat="1" ht="13.5" thickBot="1" x14ac:dyDescent="0.25">
      <c r="B774" s="3711"/>
      <c r="C774" s="3712"/>
      <c r="D774" s="3712"/>
      <c r="E774" s="3712"/>
      <c r="F774" s="3712"/>
      <c r="G774" s="2501"/>
      <c r="H774" s="2501"/>
      <c r="I774" s="2501"/>
      <c r="J774" s="2501"/>
      <c r="K774" s="2501"/>
      <c r="L774" s="2501"/>
      <c r="M774" s="2501"/>
      <c r="N774" s="2501"/>
      <c r="O774" s="2501"/>
      <c r="P774" s="2501"/>
      <c r="Q774" s="2501"/>
      <c r="R774" s="2565"/>
      <c r="S774" s="2501"/>
      <c r="T774" s="2501"/>
      <c r="U774" s="2501"/>
      <c r="V774" s="2501"/>
      <c r="W774" s="2501"/>
      <c r="X774" s="2501"/>
      <c r="Y774" s="2501"/>
      <c r="Z774" s="2501"/>
      <c r="AA774" s="2501"/>
      <c r="AB774" s="2501"/>
      <c r="AC774" s="2501"/>
      <c r="AD774" s="2501"/>
      <c r="AE774" s="2501"/>
      <c r="AF774" s="2502"/>
    </row>
    <row r="775" spans="2:32" s="2801" customFormat="1" ht="13.5" thickBot="1" x14ac:dyDescent="0.25">
      <c r="B775" s="4184" t="s">
        <v>5062</v>
      </c>
      <c r="C775" s="4185"/>
      <c r="D775" s="4188" t="s">
        <v>5063</v>
      </c>
      <c r="E775" s="4190" t="s">
        <v>224</v>
      </c>
      <c r="F775" s="4191"/>
      <c r="G775" s="4191"/>
      <c r="H775" s="4191"/>
      <c r="I775" s="4191"/>
      <c r="J775" s="4191"/>
      <c r="K775" s="4191"/>
      <c r="L775" s="4191"/>
      <c r="M775" s="4191"/>
      <c r="N775" s="4191"/>
      <c r="O775" s="4191"/>
      <c r="P775" s="4192"/>
      <c r="Q775" s="4193" t="s">
        <v>340</v>
      </c>
      <c r="R775" s="4194"/>
      <c r="S775" s="4195"/>
      <c r="T775" s="4195"/>
      <c r="U775" s="4195"/>
      <c r="V775" s="4195"/>
      <c r="W775" s="4195"/>
      <c r="X775" s="4195"/>
      <c r="Y775" s="4196"/>
      <c r="Z775" s="4193" t="s">
        <v>225</v>
      </c>
      <c r="AA775" s="4195"/>
      <c r="AB775" s="4196"/>
      <c r="AC775" s="4197" t="s">
        <v>4982</v>
      </c>
      <c r="AD775" s="4198"/>
      <c r="AE775" s="4199"/>
      <c r="AF775" s="2502"/>
    </row>
    <row r="776" spans="2:32" s="2801" customFormat="1" ht="13.5" thickBot="1" x14ac:dyDescent="0.25">
      <c r="B776" s="4186"/>
      <c r="C776" s="4187"/>
      <c r="D776" s="4188"/>
      <c r="E776" s="4188" t="s">
        <v>5000</v>
      </c>
      <c r="F776" s="4188" t="s">
        <v>5001</v>
      </c>
      <c r="G776" s="4200" t="s">
        <v>5003</v>
      </c>
      <c r="H776" s="4200" t="s">
        <v>5064</v>
      </c>
      <c r="I776" s="4202" t="s">
        <v>5065</v>
      </c>
      <c r="J776" s="4202" t="s">
        <v>5066</v>
      </c>
      <c r="K776" s="4202" t="s">
        <v>5006</v>
      </c>
      <c r="L776" s="4202"/>
      <c r="M776" s="4202" t="s">
        <v>5067</v>
      </c>
      <c r="N776" s="4202" t="s">
        <v>5068</v>
      </c>
      <c r="O776" s="4202" t="s">
        <v>5069</v>
      </c>
      <c r="P776" s="4202" t="s">
        <v>5070</v>
      </c>
      <c r="Q776" s="4189" t="s">
        <v>5012</v>
      </c>
      <c r="R776" s="4189" t="s">
        <v>5013</v>
      </c>
      <c r="S776" s="4189" t="s">
        <v>5014</v>
      </c>
      <c r="T776" s="4189" t="s">
        <v>5071</v>
      </c>
      <c r="U776" s="4189" t="s">
        <v>5072</v>
      </c>
      <c r="V776" s="4189" t="s">
        <v>5017</v>
      </c>
      <c r="W776" s="4189" t="s">
        <v>5019</v>
      </c>
      <c r="X776" s="4200" t="s">
        <v>5073</v>
      </c>
      <c r="Y776" s="4200" t="s">
        <v>5074</v>
      </c>
      <c r="Z776" s="4189" t="s">
        <v>5075</v>
      </c>
      <c r="AA776" s="4189" t="s">
        <v>5076</v>
      </c>
      <c r="AB776" s="4189" t="s">
        <v>5077</v>
      </c>
      <c r="AC776" s="4189" t="s">
        <v>1150</v>
      </c>
      <c r="AD776" s="4189" t="s">
        <v>4983</v>
      </c>
      <c r="AE776" s="4189" t="s">
        <v>4984</v>
      </c>
      <c r="AF776" s="2502"/>
    </row>
    <row r="777" spans="2:32" s="2801" customFormat="1" ht="13.5" thickBot="1" x14ac:dyDescent="0.25">
      <c r="B777" s="4186"/>
      <c r="C777" s="4187"/>
      <c r="D777" s="4189"/>
      <c r="E777" s="4189"/>
      <c r="F777" s="4189"/>
      <c r="G777" s="4201"/>
      <c r="H777" s="4201"/>
      <c r="I777" s="4200"/>
      <c r="J777" s="4200"/>
      <c r="K777" s="3709" t="s">
        <v>5026</v>
      </c>
      <c r="L777" s="3710" t="s">
        <v>2793</v>
      </c>
      <c r="M777" s="4200"/>
      <c r="N777" s="4200"/>
      <c r="O777" s="4200"/>
      <c r="P777" s="4200"/>
      <c r="Q777" s="4203"/>
      <c r="R777" s="4203"/>
      <c r="S777" s="4203"/>
      <c r="T777" s="4203"/>
      <c r="U777" s="4203"/>
      <c r="V777" s="4203"/>
      <c r="W777" s="4203"/>
      <c r="X777" s="4201"/>
      <c r="Y777" s="4201"/>
      <c r="Z777" s="4203"/>
      <c r="AA777" s="4203"/>
      <c r="AB777" s="4203"/>
      <c r="AC777" s="4203"/>
      <c r="AD777" s="4203"/>
      <c r="AE777" s="4203"/>
      <c r="AF777" s="2502"/>
    </row>
    <row r="778" spans="2:32" s="2801" customFormat="1" x14ac:dyDescent="0.2">
      <c r="B778" s="4222" t="s">
        <v>1120</v>
      </c>
      <c r="C778" s="4223"/>
      <c r="D778" s="4010" t="s">
        <v>1529</v>
      </c>
      <c r="E778" s="4010" t="s">
        <v>1529</v>
      </c>
      <c r="F778" s="3057" t="s">
        <v>1529</v>
      </c>
      <c r="G778" s="4098" t="s">
        <v>7257</v>
      </c>
      <c r="H778" s="4098" t="s">
        <v>1529</v>
      </c>
      <c r="I778" s="4067">
        <v>0.13440000000000002</v>
      </c>
      <c r="J778" s="4067">
        <v>0.13440000000000002</v>
      </c>
      <c r="K778" s="3057" t="s">
        <v>1529</v>
      </c>
      <c r="L778" s="4098" t="s">
        <v>1529</v>
      </c>
      <c r="M778" s="4098" t="s">
        <v>1529</v>
      </c>
      <c r="N778" s="4098" t="s">
        <v>1529</v>
      </c>
      <c r="O778" s="4067">
        <v>0.24640000000000004</v>
      </c>
      <c r="P778" s="4067">
        <v>0.16800000000000001</v>
      </c>
      <c r="Q778" s="4098" t="s">
        <v>1529</v>
      </c>
      <c r="R778" s="3057" t="s">
        <v>1529</v>
      </c>
      <c r="S778" s="2967" t="s">
        <v>1529</v>
      </c>
      <c r="T778" s="4011" t="s">
        <v>1529</v>
      </c>
      <c r="U778" s="4011">
        <v>6.720000000000001E-2</v>
      </c>
      <c r="V778" s="3057" t="s">
        <v>1529</v>
      </c>
      <c r="W778" s="3057" t="s">
        <v>1529</v>
      </c>
      <c r="X778" s="3057" t="s">
        <v>1529</v>
      </c>
      <c r="Y778" s="4011">
        <v>6.720000000000001E-2</v>
      </c>
      <c r="Z778" s="2967" t="s">
        <v>1529</v>
      </c>
      <c r="AA778" s="4011" t="s">
        <v>1529</v>
      </c>
      <c r="AB778" s="4011">
        <v>0.112</v>
      </c>
      <c r="AC778" s="4099" t="s">
        <v>1529</v>
      </c>
      <c r="AD778" s="4099" t="s">
        <v>1529</v>
      </c>
      <c r="AE778" s="4100" t="s">
        <v>1529</v>
      </c>
      <c r="AF778" s="2502"/>
    </row>
    <row r="779" spans="2:32" s="2801" customFormat="1" ht="13.5" thickBot="1" x14ac:dyDescent="0.25">
      <c r="B779" s="4151" t="s">
        <v>1122</v>
      </c>
      <c r="C779" s="4152"/>
      <c r="D779" s="4024" t="s">
        <v>1529</v>
      </c>
      <c r="E779" s="4024" t="s">
        <v>1529</v>
      </c>
      <c r="F779" s="3061" t="s">
        <v>1529</v>
      </c>
      <c r="G779" s="4102" t="s">
        <v>7258</v>
      </c>
      <c r="H779" s="4102" t="s">
        <v>1529</v>
      </c>
      <c r="I779" s="4056">
        <v>0.13440000000000002</v>
      </c>
      <c r="J779" s="4056">
        <v>0.13440000000000002</v>
      </c>
      <c r="K779" s="3061" t="s">
        <v>1529</v>
      </c>
      <c r="L779" s="4102" t="s">
        <v>1529</v>
      </c>
      <c r="M779" s="4102" t="s">
        <v>1529</v>
      </c>
      <c r="N779" s="4102" t="s">
        <v>1529</v>
      </c>
      <c r="O779" s="4056">
        <v>0.24640000000000004</v>
      </c>
      <c r="P779" s="4056">
        <v>0.16800000000000001</v>
      </c>
      <c r="Q779" s="4102" t="s">
        <v>1529</v>
      </c>
      <c r="R779" s="3061" t="s">
        <v>1529</v>
      </c>
      <c r="S779" s="2976" t="s">
        <v>1529</v>
      </c>
      <c r="T779" s="3062" t="s">
        <v>1529</v>
      </c>
      <c r="U779" s="3062">
        <v>6.720000000000001E-2</v>
      </c>
      <c r="V779" s="3061" t="s">
        <v>1529</v>
      </c>
      <c r="W779" s="3061" t="s">
        <v>1529</v>
      </c>
      <c r="X779" s="3061" t="s">
        <v>1529</v>
      </c>
      <c r="Y779" s="3062">
        <v>6.720000000000001E-2</v>
      </c>
      <c r="Z779" s="2976" t="s">
        <v>1529</v>
      </c>
      <c r="AA779" s="3062" t="s">
        <v>1529</v>
      </c>
      <c r="AB779" s="3062">
        <v>0.112</v>
      </c>
      <c r="AC779" s="4103" t="s">
        <v>1529</v>
      </c>
      <c r="AD779" s="4103" t="s">
        <v>1529</v>
      </c>
      <c r="AE779" s="4104" t="s">
        <v>1529</v>
      </c>
      <c r="AF779" s="2502"/>
    </row>
    <row r="780" spans="2:32" s="2801" customFormat="1" x14ac:dyDescent="0.2">
      <c r="B780" s="2564"/>
      <c r="C780" s="2496"/>
      <c r="D780" s="2496"/>
      <c r="E780" s="2496"/>
      <c r="F780" s="2496"/>
      <c r="G780" s="2497"/>
      <c r="H780" s="2497"/>
      <c r="I780" s="2497"/>
      <c r="J780" s="2497"/>
      <c r="K780" s="2496"/>
      <c r="L780" s="2497"/>
      <c r="M780" s="2497"/>
      <c r="N780" s="2497"/>
      <c r="O780" s="2497"/>
      <c r="P780" s="2497"/>
      <c r="Q780" s="2561"/>
      <c r="R780" s="2561"/>
      <c r="S780" s="2561"/>
      <c r="T780" s="2561"/>
      <c r="U780" s="2561"/>
      <c r="V780" s="2561"/>
      <c r="W780" s="2561"/>
      <c r="X780" s="2561"/>
      <c r="Y780" s="2561"/>
      <c r="Z780" s="2561"/>
      <c r="AA780" s="2561"/>
      <c r="AB780" s="2561"/>
      <c r="AC780" s="2561"/>
      <c r="AD780" s="2561"/>
      <c r="AE780" s="2561"/>
      <c r="AF780" s="2502"/>
    </row>
    <row r="781" spans="2:32" s="2801" customFormat="1" x14ac:dyDescent="0.2">
      <c r="B781" s="4166" t="s">
        <v>4985</v>
      </c>
      <c r="C781" s="4167"/>
      <c r="D781" s="4168" t="s">
        <v>10</v>
      </c>
      <c r="E781" s="4168"/>
      <c r="F781" s="4168"/>
      <c r="G781" s="4168"/>
      <c r="H781" s="4168"/>
      <c r="I781" s="2562"/>
      <c r="J781" s="2562"/>
      <c r="K781" s="2562"/>
      <c r="L781" s="2562"/>
      <c r="M781" s="2562"/>
      <c r="N781" s="2562"/>
      <c r="O781" s="2562"/>
      <c r="P781" s="2562"/>
      <c r="Q781" s="2561"/>
      <c r="R781" s="2561"/>
      <c r="S781" s="2561"/>
      <c r="T781" s="2561"/>
      <c r="U781" s="2561"/>
      <c r="V781" s="2561"/>
      <c r="W781" s="2561"/>
      <c r="X781" s="2561"/>
      <c r="Y781" s="2561"/>
      <c r="Z781" s="2561"/>
      <c r="AA781" s="2561"/>
      <c r="AB781" s="2561"/>
      <c r="AC781" s="2561"/>
      <c r="AD781" s="2561"/>
      <c r="AE781" s="2561"/>
      <c r="AF781" s="2502"/>
    </row>
    <row r="782" spans="2:32" s="2801" customFormat="1" ht="14.25" x14ac:dyDescent="0.2">
      <c r="B782" s="4166" t="s">
        <v>4986</v>
      </c>
      <c r="C782" s="4167"/>
      <c r="D782" s="4224" t="s">
        <v>7213</v>
      </c>
      <c r="E782" s="4224"/>
      <c r="F782" s="4224"/>
      <c r="G782" s="4224"/>
      <c r="H782" s="4224"/>
      <c r="I782" s="2562"/>
      <c r="J782" s="2562"/>
      <c r="K782" s="2562"/>
      <c r="L782" s="2562"/>
      <c r="M782" s="2562"/>
      <c r="N782" s="2562"/>
      <c r="O782" s="2562"/>
      <c r="P782" s="2562"/>
      <c r="Q782" s="2561"/>
      <c r="R782" s="2561"/>
      <c r="S782" s="2561"/>
      <c r="T782" s="2561"/>
      <c r="U782" s="2561"/>
      <c r="V782" s="2561"/>
      <c r="W782" s="2561"/>
      <c r="X782" s="2561"/>
      <c r="Y782" s="2561"/>
      <c r="Z782" s="2561"/>
      <c r="AA782" s="2561"/>
      <c r="AB782" s="2561"/>
      <c r="AC782" s="2561"/>
      <c r="AD782" s="2561"/>
      <c r="AE782" s="2561"/>
      <c r="AF782" s="2502"/>
    </row>
    <row r="783" spans="2:32" s="2801" customFormat="1" ht="13.5" thickBot="1" x14ac:dyDescent="0.25">
      <c r="B783" s="3713"/>
      <c r="C783" s="3714"/>
      <c r="D783" s="3714"/>
      <c r="E783" s="3714"/>
      <c r="F783" s="3714"/>
      <c r="G783" s="2565"/>
      <c r="H783" s="2565"/>
      <c r="I783" s="2565"/>
      <c r="J783" s="2565"/>
      <c r="K783" s="2565"/>
      <c r="L783" s="2565"/>
      <c r="M783" s="2565"/>
      <c r="N783" s="2565"/>
      <c r="O783" s="2565"/>
      <c r="P783" s="2565"/>
      <c r="Q783" s="2565"/>
      <c r="R783" s="2565"/>
      <c r="S783" s="2565"/>
      <c r="T783" s="2565"/>
      <c r="U783" s="2565"/>
      <c r="V783" s="2565"/>
      <c r="W783" s="2565"/>
      <c r="X783" s="2565"/>
      <c r="Y783" s="2565"/>
      <c r="Z783" s="2565"/>
      <c r="AA783" s="2565"/>
      <c r="AB783" s="2565"/>
      <c r="AC783" s="2565"/>
      <c r="AD783" s="2565"/>
      <c r="AE783" s="2565"/>
      <c r="AF783" s="2507"/>
    </row>
    <row r="784" spans="2:32" s="2801" customFormat="1" ht="13.5" thickBot="1" x14ac:dyDescent="0.25"/>
    <row r="785" spans="2:32" s="2801" customFormat="1" ht="20.25" x14ac:dyDescent="0.2">
      <c r="B785" s="4169" t="s">
        <v>5058</v>
      </c>
      <c r="C785" s="4170"/>
      <c r="D785" s="4170"/>
      <c r="E785" s="4170"/>
      <c r="F785" s="4170"/>
      <c r="G785" s="4170"/>
      <c r="H785" s="4170"/>
      <c r="I785" s="4170"/>
      <c r="J785" s="4170"/>
      <c r="K785" s="4170"/>
      <c r="L785" s="4170"/>
      <c r="M785" s="4170"/>
      <c r="N785" s="4170"/>
      <c r="O785" s="4170"/>
      <c r="P785" s="4170"/>
      <c r="Q785" s="4170"/>
      <c r="R785" s="4170"/>
      <c r="S785" s="4170"/>
      <c r="T785" s="4170"/>
      <c r="U785" s="4170"/>
      <c r="V785" s="4170"/>
      <c r="W785" s="4170"/>
      <c r="X785" s="4170"/>
      <c r="Y785" s="4170"/>
      <c r="Z785" s="4170"/>
      <c r="AA785" s="4170"/>
      <c r="AB785" s="4170"/>
      <c r="AC785" s="4170"/>
      <c r="AD785" s="4170"/>
      <c r="AE785" s="4170"/>
      <c r="AF785" s="4171"/>
    </row>
    <row r="786" spans="2:32" s="2801" customFormat="1" x14ac:dyDescent="0.2">
      <c r="B786" s="3711"/>
      <c r="C786" s="3712"/>
      <c r="D786" s="3712"/>
      <c r="E786" s="3712"/>
      <c r="F786" s="3712"/>
      <c r="G786" s="2501"/>
      <c r="H786" s="2501"/>
      <c r="I786" s="2501"/>
      <c r="J786" s="2501"/>
      <c r="K786" s="2501"/>
      <c r="L786" s="2501"/>
      <c r="M786" s="2501"/>
      <c r="N786" s="2501"/>
      <c r="O786" s="2501"/>
      <c r="P786" s="2501"/>
      <c r="Q786" s="2501"/>
      <c r="R786" s="2501"/>
      <c r="S786" s="2501"/>
      <c r="T786" s="2501"/>
      <c r="U786" s="2501"/>
      <c r="V786" s="2501"/>
      <c r="W786" s="2501"/>
      <c r="X786" s="2501"/>
      <c r="Y786" s="2501"/>
      <c r="Z786" s="2501"/>
      <c r="AA786" s="2501"/>
      <c r="AB786" s="2501"/>
      <c r="AC786" s="2501"/>
      <c r="AD786" s="2501"/>
      <c r="AE786" s="2501"/>
      <c r="AF786" s="2502"/>
    </row>
    <row r="787" spans="2:32" s="2801" customFormat="1" x14ac:dyDescent="0.2">
      <c r="B787" s="2563" t="s">
        <v>5078</v>
      </c>
      <c r="C787" s="3712"/>
      <c r="D787" s="4172" t="s">
        <v>7253</v>
      </c>
      <c r="E787" s="4172"/>
      <c r="F787" s="4172"/>
      <c r="G787" s="2501"/>
      <c r="H787" s="2501"/>
      <c r="I787" s="2501"/>
      <c r="J787" s="2501"/>
      <c r="K787" s="2501"/>
      <c r="L787" s="2501"/>
      <c r="M787" s="2501"/>
      <c r="N787" s="2501"/>
      <c r="O787" s="2501"/>
      <c r="P787" s="2501"/>
      <c r="Q787" s="2501"/>
      <c r="R787" s="2501"/>
      <c r="S787" s="2501"/>
      <c r="T787" s="2501"/>
      <c r="U787" s="2501"/>
      <c r="V787" s="2501"/>
      <c r="W787" s="2501"/>
      <c r="X787" s="2501"/>
      <c r="Y787" s="2501"/>
      <c r="Z787" s="2501"/>
      <c r="AA787" s="2501"/>
      <c r="AB787" s="2501"/>
      <c r="AC787" s="2501"/>
      <c r="AD787" s="2501"/>
      <c r="AE787" s="2501"/>
      <c r="AF787" s="2502"/>
    </row>
    <row r="788" spans="2:32" s="2801" customFormat="1" x14ac:dyDescent="0.2">
      <c r="B788" s="4173" t="s">
        <v>5061</v>
      </c>
      <c r="C788" s="4174"/>
      <c r="D788" s="4204">
        <v>41883</v>
      </c>
      <c r="E788" s="4204"/>
      <c r="F788" s="4204"/>
      <c r="G788" s="2501"/>
      <c r="H788" s="2501"/>
      <c r="I788" s="2501"/>
      <c r="J788" s="2501"/>
      <c r="K788" s="2501"/>
      <c r="L788" s="2501"/>
      <c r="M788" s="2501"/>
      <c r="N788" s="2501"/>
      <c r="O788" s="2501"/>
      <c r="P788" s="2501"/>
      <c r="Q788" s="2501"/>
      <c r="R788" s="2501"/>
      <c r="S788" s="2501"/>
      <c r="T788" s="2501"/>
      <c r="U788" s="2501"/>
      <c r="V788" s="2501"/>
      <c r="W788" s="2501"/>
      <c r="X788" s="2501"/>
      <c r="Y788" s="2501"/>
      <c r="Z788" s="2501"/>
      <c r="AA788" s="2501"/>
      <c r="AB788" s="2501"/>
      <c r="AC788" s="2501"/>
      <c r="AD788" s="2501"/>
      <c r="AE788" s="2501"/>
      <c r="AF788" s="2502"/>
    </row>
    <row r="789" spans="2:32" s="2801" customFormat="1" x14ac:dyDescent="0.2">
      <c r="B789" s="4176" t="s">
        <v>5059</v>
      </c>
      <c r="C789" s="4177"/>
      <c r="D789" s="4205">
        <v>41912</v>
      </c>
      <c r="E789" s="4205"/>
      <c r="F789" s="4205"/>
      <c r="G789" s="2501"/>
      <c r="H789" s="2501"/>
      <c r="I789" s="2501"/>
      <c r="J789" s="2501"/>
      <c r="K789" s="2501"/>
      <c r="L789" s="2501"/>
      <c r="M789" s="2501"/>
      <c r="N789" s="2501"/>
      <c r="O789" s="2501"/>
      <c r="P789" s="2501"/>
      <c r="Q789" s="2501"/>
      <c r="R789" s="2501"/>
      <c r="S789" s="2501"/>
      <c r="T789" s="2501"/>
      <c r="U789" s="2501"/>
      <c r="V789" s="2501"/>
      <c r="W789" s="2501"/>
      <c r="X789" s="2501"/>
      <c r="Y789" s="2501"/>
      <c r="Z789" s="2501"/>
      <c r="AA789" s="2501"/>
      <c r="AB789" s="2501"/>
      <c r="AC789" s="2501"/>
      <c r="AD789" s="2501"/>
      <c r="AE789" s="2501"/>
      <c r="AF789" s="2502"/>
    </row>
    <row r="790" spans="2:32" s="2801" customFormat="1" ht="13.5" thickBot="1" x14ac:dyDescent="0.25">
      <c r="B790" s="3711"/>
      <c r="C790" s="3712"/>
      <c r="D790" s="3712"/>
      <c r="E790" s="3712"/>
      <c r="F790" s="3712"/>
      <c r="G790" s="2501"/>
      <c r="H790" s="2501"/>
      <c r="I790" s="2501"/>
      <c r="J790" s="2501"/>
      <c r="K790" s="2501"/>
      <c r="L790" s="2501"/>
      <c r="M790" s="2501"/>
      <c r="N790" s="2501"/>
      <c r="O790" s="2501"/>
      <c r="P790" s="2501"/>
      <c r="Q790" s="2501"/>
      <c r="R790" s="2501"/>
      <c r="S790" s="2501"/>
      <c r="T790" s="2501"/>
      <c r="U790" s="2501"/>
      <c r="V790" s="2501"/>
      <c r="W790" s="2501"/>
      <c r="X790" s="2501"/>
      <c r="Y790" s="2501"/>
      <c r="Z790" s="2501"/>
      <c r="AA790" s="2501"/>
      <c r="AB790" s="2501"/>
      <c r="AC790" s="2501"/>
      <c r="AD790" s="2501"/>
      <c r="AE790" s="2501"/>
      <c r="AF790" s="2502"/>
    </row>
    <row r="791" spans="2:32" s="2801" customFormat="1" ht="29.25" customHeight="1" thickBot="1" x14ac:dyDescent="0.25">
      <c r="B791" s="4179"/>
      <c r="C791" s="4180"/>
      <c r="D791" s="4181" t="s">
        <v>7254</v>
      </c>
      <c r="E791" s="4182"/>
      <c r="F791" s="4182"/>
      <c r="G791" s="4182"/>
      <c r="H791" s="4182"/>
      <c r="I791" s="4182"/>
      <c r="J791" s="4182"/>
      <c r="K791" s="4182"/>
      <c r="L791" s="4182"/>
      <c r="M791" s="4182"/>
      <c r="N791" s="4182"/>
      <c r="O791" s="4182"/>
      <c r="P791" s="4182"/>
      <c r="Q791" s="4183"/>
      <c r="R791" s="2501"/>
      <c r="S791" s="2501"/>
      <c r="T791" s="2501"/>
      <c r="U791" s="2501"/>
      <c r="V791" s="2501"/>
      <c r="W791" s="2501"/>
      <c r="X791" s="2501"/>
      <c r="Y791" s="2501"/>
      <c r="Z791" s="2501"/>
      <c r="AA791" s="2501"/>
      <c r="AB791" s="2501"/>
      <c r="AC791" s="2501"/>
      <c r="AD791" s="2501"/>
      <c r="AE791" s="2501"/>
      <c r="AF791" s="2502"/>
    </row>
    <row r="792" spans="2:32" s="2801" customFormat="1" ht="13.5" thickBot="1" x14ac:dyDescent="0.25">
      <c r="B792" s="3711"/>
      <c r="C792" s="3712"/>
      <c r="D792" s="3712"/>
      <c r="E792" s="3712"/>
      <c r="F792" s="3712"/>
      <c r="G792" s="2501"/>
      <c r="H792" s="2501"/>
      <c r="I792" s="2501"/>
      <c r="J792" s="2501"/>
      <c r="K792" s="2501"/>
      <c r="L792" s="2501"/>
      <c r="M792" s="2501"/>
      <c r="N792" s="2501"/>
      <c r="O792" s="2501"/>
      <c r="P792" s="2501"/>
      <c r="Q792" s="2501"/>
      <c r="R792" s="2565"/>
      <c r="S792" s="2501"/>
      <c r="T792" s="2501"/>
      <c r="U792" s="2501"/>
      <c r="V792" s="2501"/>
      <c r="W792" s="2501"/>
      <c r="X792" s="2501"/>
      <c r="Y792" s="2501"/>
      <c r="Z792" s="2501"/>
      <c r="AA792" s="2501"/>
      <c r="AB792" s="2501"/>
      <c r="AC792" s="2501"/>
      <c r="AD792" s="2501"/>
      <c r="AE792" s="2501"/>
      <c r="AF792" s="2502"/>
    </row>
    <row r="793" spans="2:32" s="2801" customFormat="1" ht="13.5" thickBot="1" x14ac:dyDescent="0.25">
      <c r="B793" s="4184" t="s">
        <v>5062</v>
      </c>
      <c r="C793" s="4185"/>
      <c r="D793" s="4188" t="s">
        <v>5063</v>
      </c>
      <c r="E793" s="4190" t="s">
        <v>224</v>
      </c>
      <c r="F793" s="4191"/>
      <c r="G793" s="4191"/>
      <c r="H793" s="4191"/>
      <c r="I793" s="4191"/>
      <c r="J793" s="4191"/>
      <c r="K793" s="4191"/>
      <c r="L793" s="4191"/>
      <c r="M793" s="4191"/>
      <c r="N793" s="4191"/>
      <c r="O793" s="4191"/>
      <c r="P793" s="4192"/>
      <c r="Q793" s="4193" t="s">
        <v>340</v>
      </c>
      <c r="R793" s="4194"/>
      <c r="S793" s="4195"/>
      <c r="T793" s="4195"/>
      <c r="U793" s="4195"/>
      <c r="V793" s="4195"/>
      <c r="W793" s="4195"/>
      <c r="X793" s="4195"/>
      <c r="Y793" s="4196"/>
      <c r="Z793" s="4193" t="s">
        <v>225</v>
      </c>
      <c r="AA793" s="4195"/>
      <c r="AB793" s="4196"/>
      <c r="AC793" s="4197" t="s">
        <v>4982</v>
      </c>
      <c r="AD793" s="4198"/>
      <c r="AE793" s="4199"/>
      <c r="AF793" s="2502"/>
    </row>
    <row r="794" spans="2:32" s="2801" customFormat="1" ht="13.5" thickBot="1" x14ac:dyDescent="0.25">
      <c r="B794" s="4186"/>
      <c r="C794" s="4187"/>
      <c r="D794" s="4188"/>
      <c r="E794" s="4188" t="s">
        <v>5000</v>
      </c>
      <c r="F794" s="4188" t="s">
        <v>5001</v>
      </c>
      <c r="G794" s="4200" t="s">
        <v>5003</v>
      </c>
      <c r="H794" s="4200" t="s">
        <v>5064</v>
      </c>
      <c r="I794" s="4202" t="s">
        <v>5065</v>
      </c>
      <c r="J794" s="4202" t="s">
        <v>5066</v>
      </c>
      <c r="K794" s="4202" t="s">
        <v>5006</v>
      </c>
      <c r="L794" s="4202"/>
      <c r="M794" s="4202" t="s">
        <v>5067</v>
      </c>
      <c r="N794" s="4202" t="s">
        <v>5068</v>
      </c>
      <c r="O794" s="4202" t="s">
        <v>5069</v>
      </c>
      <c r="P794" s="4202" t="s">
        <v>5070</v>
      </c>
      <c r="Q794" s="4189" t="s">
        <v>5012</v>
      </c>
      <c r="R794" s="4189" t="s">
        <v>5013</v>
      </c>
      <c r="S794" s="4189" t="s">
        <v>5014</v>
      </c>
      <c r="T794" s="4189" t="s">
        <v>5071</v>
      </c>
      <c r="U794" s="4189" t="s">
        <v>5072</v>
      </c>
      <c r="V794" s="4189" t="s">
        <v>5017</v>
      </c>
      <c r="W794" s="4189" t="s">
        <v>5019</v>
      </c>
      <c r="X794" s="4200" t="s">
        <v>5073</v>
      </c>
      <c r="Y794" s="4200" t="s">
        <v>5074</v>
      </c>
      <c r="Z794" s="4189" t="s">
        <v>5075</v>
      </c>
      <c r="AA794" s="4189" t="s">
        <v>5076</v>
      </c>
      <c r="AB794" s="4189" t="s">
        <v>5077</v>
      </c>
      <c r="AC794" s="4189" t="s">
        <v>1150</v>
      </c>
      <c r="AD794" s="4189" t="s">
        <v>4983</v>
      </c>
      <c r="AE794" s="4189" t="s">
        <v>4984</v>
      </c>
      <c r="AF794" s="2502"/>
    </row>
    <row r="795" spans="2:32" s="2801" customFormat="1" ht="13.5" thickBot="1" x14ac:dyDescent="0.25">
      <c r="B795" s="4186"/>
      <c r="C795" s="4187"/>
      <c r="D795" s="4189"/>
      <c r="E795" s="4189"/>
      <c r="F795" s="4189"/>
      <c r="G795" s="4201"/>
      <c r="H795" s="4201"/>
      <c r="I795" s="4200"/>
      <c r="J795" s="4200"/>
      <c r="K795" s="3709" t="s">
        <v>5026</v>
      </c>
      <c r="L795" s="3710" t="s">
        <v>2793</v>
      </c>
      <c r="M795" s="4200"/>
      <c r="N795" s="4200"/>
      <c r="O795" s="4200"/>
      <c r="P795" s="4200"/>
      <c r="Q795" s="4203"/>
      <c r="R795" s="4203"/>
      <c r="S795" s="4203"/>
      <c r="T795" s="4203"/>
      <c r="U795" s="4203"/>
      <c r="V795" s="4203"/>
      <c r="W795" s="4203"/>
      <c r="X795" s="4201"/>
      <c r="Y795" s="4201"/>
      <c r="Z795" s="4203"/>
      <c r="AA795" s="4203"/>
      <c r="AB795" s="4203"/>
      <c r="AC795" s="4203"/>
      <c r="AD795" s="4203"/>
      <c r="AE795" s="4203"/>
      <c r="AF795" s="2502"/>
    </row>
    <row r="796" spans="2:32" s="2801" customFormat="1" ht="15.75" customHeight="1" x14ac:dyDescent="0.2">
      <c r="B796" s="4222" t="s">
        <v>6262</v>
      </c>
      <c r="C796" s="4223"/>
      <c r="D796" s="4010" t="s">
        <v>1529</v>
      </c>
      <c r="E796" s="4010" t="s">
        <v>1529</v>
      </c>
      <c r="F796" s="3057" t="s">
        <v>1529</v>
      </c>
      <c r="G796" s="4098">
        <v>63</v>
      </c>
      <c r="H796" s="4098" t="s">
        <v>1529</v>
      </c>
      <c r="I796" s="4067">
        <v>0.16800000000000001</v>
      </c>
      <c r="J796" s="4067">
        <v>0.16800000000000001</v>
      </c>
      <c r="K796" s="3057" t="s">
        <v>1529</v>
      </c>
      <c r="L796" s="4098" t="s">
        <v>1529</v>
      </c>
      <c r="M796" s="4098" t="s">
        <v>1529</v>
      </c>
      <c r="N796" s="4098" t="s">
        <v>1529</v>
      </c>
      <c r="O796" s="4067">
        <v>0.16800000000000001</v>
      </c>
      <c r="P796" s="4067">
        <v>0.16800000000000001</v>
      </c>
      <c r="Q796" s="4098" t="s">
        <v>1529</v>
      </c>
      <c r="R796" s="3057" t="s">
        <v>1529</v>
      </c>
      <c r="S796" s="2967" t="s">
        <v>1135</v>
      </c>
      <c r="T796" s="4011">
        <v>2.8000000000000004E-2</v>
      </c>
      <c r="U796" s="4011">
        <v>6.720000000000001E-2</v>
      </c>
      <c r="V796" s="3057" t="s">
        <v>1529</v>
      </c>
      <c r="W796" s="3057" t="s">
        <v>1529</v>
      </c>
      <c r="X796" s="3057" t="s">
        <v>1529</v>
      </c>
      <c r="Y796" s="4011">
        <v>6.720000000000001E-2</v>
      </c>
      <c r="Z796" s="2967" t="s">
        <v>49</v>
      </c>
      <c r="AA796" s="4011">
        <v>3.6999999999999998E-2</v>
      </c>
      <c r="AB796" s="4011">
        <v>0.112</v>
      </c>
      <c r="AC796" s="4099" t="s">
        <v>1529</v>
      </c>
      <c r="AD796" s="4099" t="s">
        <v>1529</v>
      </c>
      <c r="AE796" s="4100" t="s">
        <v>1529</v>
      </c>
      <c r="AF796" s="2502"/>
    </row>
    <row r="797" spans="2:32" s="2801" customFormat="1" ht="15.75" customHeight="1" x14ac:dyDescent="0.2">
      <c r="B797" s="4149" t="s">
        <v>6264</v>
      </c>
      <c r="C797" s="4150"/>
      <c r="D797" s="4000" t="s">
        <v>1529</v>
      </c>
      <c r="E797" s="4000" t="s">
        <v>1529</v>
      </c>
      <c r="F797" s="3052" t="s">
        <v>1529</v>
      </c>
      <c r="G797" s="4101">
        <v>93</v>
      </c>
      <c r="H797" s="4101" t="s">
        <v>1529</v>
      </c>
      <c r="I797" s="4074">
        <v>0.16800000000000001</v>
      </c>
      <c r="J797" s="4074">
        <v>0.16800000000000001</v>
      </c>
      <c r="K797" s="3052" t="s">
        <v>1529</v>
      </c>
      <c r="L797" s="4101" t="s">
        <v>1529</v>
      </c>
      <c r="M797" s="4101" t="s">
        <v>1529</v>
      </c>
      <c r="N797" s="4101" t="s">
        <v>1529</v>
      </c>
      <c r="O797" s="4074">
        <v>0.16800000000000001</v>
      </c>
      <c r="P797" s="4074">
        <v>0.16800000000000001</v>
      </c>
      <c r="Q797" s="4101" t="s">
        <v>1529</v>
      </c>
      <c r="R797" s="3052" t="s">
        <v>1529</v>
      </c>
      <c r="S797" s="2961" t="s">
        <v>5519</v>
      </c>
      <c r="T797" s="2960">
        <v>2.8000000000000004E-2</v>
      </c>
      <c r="U797" s="2960">
        <v>6.720000000000001E-2</v>
      </c>
      <c r="V797" s="3052" t="s">
        <v>1529</v>
      </c>
      <c r="W797" s="3052" t="s">
        <v>1529</v>
      </c>
      <c r="X797" s="3052" t="s">
        <v>1529</v>
      </c>
      <c r="Y797" s="2960">
        <v>6.720000000000001E-2</v>
      </c>
      <c r="Z797" s="2961" t="s">
        <v>49</v>
      </c>
      <c r="AA797" s="2960">
        <v>3.6999999999999998E-2</v>
      </c>
      <c r="AB797" s="2960">
        <v>0.112</v>
      </c>
      <c r="AC797" s="4094" t="s">
        <v>1529</v>
      </c>
      <c r="AD797" s="4094" t="s">
        <v>1529</v>
      </c>
      <c r="AE797" s="4095" t="s">
        <v>1529</v>
      </c>
      <c r="AF797" s="2502"/>
    </row>
    <row r="798" spans="2:32" s="2801" customFormat="1" ht="15.75" customHeight="1" x14ac:dyDescent="0.2">
      <c r="B798" s="4149" t="s">
        <v>6266</v>
      </c>
      <c r="C798" s="4150"/>
      <c r="D798" s="4000" t="s">
        <v>1529</v>
      </c>
      <c r="E798" s="4000" t="s">
        <v>1529</v>
      </c>
      <c r="F798" s="3052" t="s">
        <v>1529</v>
      </c>
      <c r="G798" s="4101">
        <v>101</v>
      </c>
      <c r="H798" s="4101" t="s">
        <v>1529</v>
      </c>
      <c r="I798" s="4074">
        <v>0.16800000000000001</v>
      </c>
      <c r="J798" s="4074">
        <v>0.16800000000000001</v>
      </c>
      <c r="K798" s="3052" t="s">
        <v>1529</v>
      </c>
      <c r="L798" s="4101" t="s">
        <v>1529</v>
      </c>
      <c r="M798" s="4101" t="s">
        <v>1529</v>
      </c>
      <c r="N798" s="4101" t="s">
        <v>1529</v>
      </c>
      <c r="O798" s="4074">
        <v>0.16800000000000001</v>
      </c>
      <c r="P798" s="4074">
        <v>0.16800000000000001</v>
      </c>
      <c r="Q798" s="4101" t="s">
        <v>1529</v>
      </c>
      <c r="R798" s="3052" t="s">
        <v>1529</v>
      </c>
      <c r="S798" s="2961" t="s">
        <v>5524</v>
      </c>
      <c r="T798" s="2960">
        <v>2.8000000000000004E-2</v>
      </c>
      <c r="U798" s="2960">
        <v>6.720000000000001E-2</v>
      </c>
      <c r="V798" s="3052" t="s">
        <v>1529</v>
      </c>
      <c r="W798" s="3052" t="s">
        <v>1529</v>
      </c>
      <c r="X798" s="3052" t="s">
        <v>1529</v>
      </c>
      <c r="Y798" s="2960">
        <v>6.720000000000001E-2</v>
      </c>
      <c r="Z798" s="2961" t="s">
        <v>51</v>
      </c>
      <c r="AA798" s="2960">
        <v>3.6999999999999998E-2</v>
      </c>
      <c r="AB798" s="2960">
        <v>0.112</v>
      </c>
      <c r="AC798" s="4094" t="s">
        <v>1529</v>
      </c>
      <c r="AD798" s="4094" t="s">
        <v>1529</v>
      </c>
      <c r="AE798" s="4095" t="s">
        <v>1529</v>
      </c>
      <c r="AF798" s="2502"/>
    </row>
    <row r="799" spans="2:32" s="2801" customFormat="1" ht="15.75" customHeight="1" x14ac:dyDescent="0.2">
      <c r="B799" s="4149" t="s">
        <v>6268</v>
      </c>
      <c r="C799" s="4150"/>
      <c r="D799" s="4000" t="s">
        <v>1529</v>
      </c>
      <c r="E799" s="4000" t="s">
        <v>1529</v>
      </c>
      <c r="F799" s="3052" t="s">
        <v>1529</v>
      </c>
      <c r="G799" s="4101">
        <v>109</v>
      </c>
      <c r="H799" s="4101" t="s">
        <v>1529</v>
      </c>
      <c r="I799" s="4074">
        <v>0.16800000000000001</v>
      </c>
      <c r="J799" s="4074">
        <v>0.16800000000000001</v>
      </c>
      <c r="K799" s="3052" t="s">
        <v>1529</v>
      </c>
      <c r="L799" s="4101" t="s">
        <v>1529</v>
      </c>
      <c r="M799" s="4101" t="s">
        <v>1529</v>
      </c>
      <c r="N799" s="4101" t="s">
        <v>1529</v>
      </c>
      <c r="O799" s="4074">
        <v>0.16800000000000001</v>
      </c>
      <c r="P799" s="4074">
        <v>0.16800000000000001</v>
      </c>
      <c r="Q799" s="4101" t="s">
        <v>1529</v>
      </c>
      <c r="R799" s="3052" t="s">
        <v>1529</v>
      </c>
      <c r="S799" s="2961" t="s">
        <v>5529</v>
      </c>
      <c r="T799" s="2960">
        <v>2.8000000000000004E-2</v>
      </c>
      <c r="U799" s="2960">
        <v>6.720000000000001E-2</v>
      </c>
      <c r="V799" s="3052" t="s">
        <v>1529</v>
      </c>
      <c r="W799" s="3052" t="s">
        <v>1529</v>
      </c>
      <c r="X799" s="3052" t="s">
        <v>1529</v>
      </c>
      <c r="Y799" s="2960">
        <v>6.720000000000001E-2</v>
      </c>
      <c r="Z799" s="2961" t="s">
        <v>406</v>
      </c>
      <c r="AA799" s="2960">
        <v>3.6999999999999998E-2</v>
      </c>
      <c r="AB799" s="2960">
        <v>0.112</v>
      </c>
      <c r="AC799" s="4094" t="s">
        <v>1529</v>
      </c>
      <c r="AD799" s="4094" t="s">
        <v>1529</v>
      </c>
      <c r="AE799" s="4095" t="s">
        <v>1529</v>
      </c>
      <c r="AF799" s="2502"/>
    </row>
    <row r="800" spans="2:32" s="2801" customFormat="1" ht="15.75" customHeight="1" x14ac:dyDescent="0.2">
      <c r="B800" s="4149" t="s">
        <v>6270</v>
      </c>
      <c r="C800" s="4150"/>
      <c r="D800" s="4000" t="s">
        <v>1529</v>
      </c>
      <c r="E800" s="4000" t="s">
        <v>1529</v>
      </c>
      <c r="F800" s="3052" t="s">
        <v>1529</v>
      </c>
      <c r="G800" s="4101">
        <v>150</v>
      </c>
      <c r="H800" s="4101" t="s">
        <v>1529</v>
      </c>
      <c r="I800" s="4074">
        <v>0.16800000000000001</v>
      </c>
      <c r="J800" s="4074">
        <v>0.16800000000000001</v>
      </c>
      <c r="K800" s="3052" t="s">
        <v>1529</v>
      </c>
      <c r="L800" s="4101" t="s">
        <v>1529</v>
      </c>
      <c r="M800" s="4101" t="s">
        <v>1529</v>
      </c>
      <c r="N800" s="4101" t="s">
        <v>1529</v>
      </c>
      <c r="O800" s="4074">
        <v>0.16800000000000001</v>
      </c>
      <c r="P800" s="4074">
        <v>0.16800000000000001</v>
      </c>
      <c r="Q800" s="4101" t="s">
        <v>1529</v>
      </c>
      <c r="R800" s="3052" t="s">
        <v>1529</v>
      </c>
      <c r="S800" s="2961" t="s">
        <v>1132</v>
      </c>
      <c r="T800" s="2960">
        <v>2.8000000000000004E-2</v>
      </c>
      <c r="U800" s="2960">
        <v>6.720000000000001E-2</v>
      </c>
      <c r="V800" s="3052" t="s">
        <v>1529</v>
      </c>
      <c r="W800" s="3052" t="s">
        <v>1529</v>
      </c>
      <c r="X800" s="3052" t="s">
        <v>1529</v>
      </c>
      <c r="Y800" s="2960">
        <v>6.720000000000001E-2</v>
      </c>
      <c r="Z800" s="2961" t="s">
        <v>5087</v>
      </c>
      <c r="AA800" s="2960">
        <v>3.6999999999999998E-2</v>
      </c>
      <c r="AB800" s="2960">
        <v>0.112</v>
      </c>
      <c r="AC800" s="4094" t="s">
        <v>1529</v>
      </c>
      <c r="AD800" s="4094" t="s">
        <v>1529</v>
      </c>
      <c r="AE800" s="4095" t="s">
        <v>1529</v>
      </c>
      <c r="AF800" s="2502"/>
    </row>
    <row r="801" spans="2:32" s="2801" customFormat="1" ht="15.75" customHeight="1" x14ac:dyDescent="0.2">
      <c r="B801" s="4149" t="s">
        <v>6272</v>
      </c>
      <c r="C801" s="4150"/>
      <c r="D801" s="4000" t="s">
        <v>1529</v>
      </c>
      <c r="E801" s="4000" t="s">
        <v>1529</v>
      </c>
      <c r="F801" s="3052" t="s">
        <v>1529</v>
      </c>
      <c r="G801" s="4101">
        <v>190</v>
      </c>
      <c r="H801" s="4101" t="s">
        <v>1529</v>
      </c>
      <c r="I801" s="4074">
        <v>0.15680000000000002</v>
      </c>
      <c r="J801" s="4074">
        <v>0.15680000000000002</v>
      </c>
      <c r="K801" s="3052" t="s">
        <v>1529</v>
      </c>
      <c r="L801" s="4101" t="s">
        <v>1529</v>
      </c>
      <c r="M801" s="4101" t="s">
        <v>1529</v>
      </c>
      <c r="N801" s="4101" t="s">
        <v>1529</v>
      </c>
      <c r="O801" s="4074">
        <v>0.16800000000000001</v>
      </c>
      <c r="P801" s="4074">
        <v>0.16800000000000001</v>
      </c>
      <c r="Q801" s="4101" t="s">
        <v>1529</v>
      </c>
      <c r="R801" s="3052" t="s">
        <v>1529</v>
      </c>
      <c r="S801" s="2961" t="s">
        <v>1134</v>
      </c>
      <c r="T801" s="2960">
        <v>2.8000000000000004E-2</v>
      </c>
      <c r="U801" s="2960">
        <v>6.720000000000001E-2</v>
      </c>
      <c r="V801" s="3052" t="s">
        <v>1529</v>
      </c>
      <c r="W801" s="3052" t="s">
        <v>1529</v>
      </c>
      <c r="X801" s="3052" t="s">
        <v>1529</v>
      </c>
      <c r="Y801" s="2960">
        <v>6.720000000000001E-2</v>
      </c>
      <c r="Z801" s="2961" t="s">
        <v>5499</v>
      </c>
      <c r="AA801" s="2960">
        <v>3.6999999999999998E-2</v>
      </c>
      <c r="AB801" s="2960">
        <v>0.112</v>
      </c>
      <c r="AC801" s="4094" t="s">
        <v>1529</v>
      </c>
      <c r="AD801" s="4094" t="s">
        <v>1529</v>
      </c>
      <c r="AE801" s="4095" t="s">
        <v>1529</v>
      </c>
      <c r="AF801" s="2502"/>
    </row>
    <row r="802" spans="2:32" s="2801" customFormat="1" ht="15.75" customHeight="1" x14ac:dyDescent="0.2">
      <c r="B802" s="4149" t="s">
        <v>6274</v>
      </c>
      <c r="C802" s="4150"/>
      <c r="D802" s="4000" t="s">
        <v>1529</v>
      </c>
      <c r="E802" s="4000" t="s">
        <v>1529</v>
      </c>
      <c r="F802" s="3052" t="s">
        <v>1529</v>
      </c>
      <c r="G802" s="4101">
        <v>238</v>
      </c>
      <c r="H802" s="4101" t="s">
        <v>1529</v>
      </c>
      <c r="I802" s="4074">
        <v>0.15680000000000002</v>
      </c>
      <c r="J802" s="4074">
        <v>0.15680000000000002</v>
      </c>
      <c r="K802" s="3052" t="s">
        <v>1529</v>
      </c>
      <c r="L802" s="4101" t="s">
        <v>1529</v>
      </c>
      <c r="M802" s="4101" t="s">
        <v>1529</v>
      </c>
      <c r="N802" s="4101" t="s">
        <v>1529</v>
      </c>
      <c r="O802" s="4074">
        <v>0.16800000000000001</v>
      </c>
      <c r="P802" s="4074">
        <v>0.16800000000000001</v>
      </c>
      <c r="Q802" s="4101" t="s">
        <v>1529</v>
      </c>
      <c r="R802" s="3052" t="s">
        <v>1529</v>
      </c>
      <c r="S802" s="2961" t="s">
        <v>1134</v>
      </c>
      <c r="T802" s="2960">
        <v>2.8000000000000004E-2</v>
      </c>
      <c r="U802" s="2960">
        <v>6.720000000000001E-2</v>
      </c>
      <c r="V802" s="3052" t="s">
        <v>1529</v>
      </c>
      <c r="W802" s="3052" t="s">
        <v>1529</v>
      </c>
      <c r="X802" s="3052" t="s">
        <v>1529</v>
      </c>
      <c r="Y802" s="2960">
        <v>6.720000000000001E-2</v>
      </c>
      <c r="Z802" s="2961" t="s">
        <v>56</v>
      </c>
      <c r="AA802" s="2960">
        <v>3.6999999999999998E-2</v>
      </c>
      <c r="AB802" s="2960">
        <v>0.112</v>
      </c>
      <c r="AC802" s="4094" t="s">
        <v>1529</v>
      </c>
      <c r="AD802" s="4094" t="s">
        <v>1529</v>
      </c>
      <c r="AE802" s="4095" t="s">
        <v>1529</v>
      </c>
      <c r="AF802" s="2502"/>
    </row>
    <row r="803" spans="2:32" s="2801" customFormat="1" ht="15.75" customHeight="1" x14ac:dyDescent="0.2">
      <c r="B803" s="4149" t="s">
        <v>6276</v>
      </c>
      <c r="C803" s="4150"/>
      <c r="D803" s="4000" t="s">
        <v>1529</v>
      </c>
      <c r="E803" s="4000" t="s">
        <v>1529</v>
      </c>
      <c r="F803" s="3052" t="s">
        <v>1529</v>
      </c>
      <c r="G803" s="4101">
        <v>288</v>
      </c>
      <c r="H803" s="4101" t="s">
        <v>1529</v>
      </c>
      <c r="I803" s="4074">
        <v>0.14560000000000001</v>
      </c>
      <c r="J803" s="4074">
        <v>0.14560000000000001</v>
      </c>
      <c r="K803" s="3052" t="s">
        <v>1529</v>
      </c>
      <c r="L803" s="4101" t="s">
        <v>1529</v>
      </c>
      <c r="M803" s="4101" t="s">
        <v>1529</v>
      </c>
      <c r="N803" s="4101" t="s">
        <v>1529</v>
      </c>
      <c r="O803" s="4074">
        <v>0.16800000000000001</v>
      </c>
      <c r="P803" s="4074">
        <v>0.16800000000000001</v>
      </c>
      <c r="Q803" s="4101" t="s">
        <v>1529</v>
      </c>
      <c r="R803" s="3052" t="s">
        <v>1529</v>
      </c>
      <c r="S803" s="2961" t="s">
        <v>1118</v>
      </c>
      <c r="T803" s="2960">
        <v>2.8000000000000004E-2</v>
      </c>
      <c r="U803" s="2960">
        <v>6.720000000000001E-2</v>
      </c>
      <c r="V803" s="3052" t="s">
        <v>1529</v>
      </c>
      <c r="W803" s="3052" t="s">
        <v>1529</v>
      </c>
      <c r="X803" s="3052" t="s">
        <v>1529</v>
      </c>
      <c r="Y803" s="2960">
        <v>6.720000000000001E-2</v>
      </c>
      <c r="Z803" s="2961" t="s">
        <v>5508</v>
      </c>
      <c r="AA803" s="2960">
        <v>3.6999999999999998E-2</v>
      </c>
      <c r="AB803" s="2960">
        <v>0.112</v>
      </c>
      <c r="AC803" s="4094" t="s">
        <v>1529</v>
      </c>
      <c r="AD803" s="4094" t="s">
        <v>1529</v>
      </c>
      <c r="AE803" s="4095" t="s">
        <v>1529</v>
      </c>
      <c r="AF803" s="2502"/>
    </row>
    <row r="804" spans="2:32" s="2801" customFormat="1" ht="15.75" customHeight="1" x14ac:dyDescent="0.2">
      <c r="B804" s="4149" t="s">
        <v>6278</v>
      </c>
      <c r="C804" s="4150"/>
      <c r="D804" s="4000" t="s">
        <v>1529</v>
      </c>
      <c r="E804" s="4000" t="s">
        <v>1529</v>
      </c>
      <c r="F804" s="3052" t="s">
        <v>1529</v>
      </c>
      <c r="G804" s="4101">
        <v>430</v>
      </c>
      <c r="H804" s="4101" t="s">
        <v>1529</v>
      </c>
      <c r="I804" s="4074">
        <v>0.13440000000000002</v>
      </c>
      <c r="J804" s="4074">
        <v>0.13440000000000002</v>
      </c>
      <c r="K804" s="3052" t="s">
        <v>1529</v>
      </c>
      <c r="L804" s="4101" t="s">
        <v>1529</v>
      </c>
      <c r="M804" s="4101" t="s">
        <v>1529</v>
      </c>
      <c r="N804" s="4101" t="s">
        <v>1529</v>
      </c>
      <c r="O804" s="4074">
        <v>0.15680000000000002</v>
      </c>
      <c r="P804" s="4074">
        <v>0.15680000000000002</v>
      </c>
      <c r="Q804" s="4101" t="s">
        <v>1529</v>
      </c>
      <c r="R804" s="3052" t="s">
        <v>1529</v>
      </c>
      <c r="S804" s="2961" t="s">
        <v>5513</v>
      </c>
      <c r="T804" s="2960">
        <v>2.8000000000000004E-2</v>
      </c>
      <c r="U804" s="2960">
        <v>6.720000000000001E-2</v>
      </c>
      <c r="V804" s="3052" t="s">
        <v>1529</v>
      </c>
      <c r="W804" s="3052" t="s">
        <v>1529</v>
      </c>
      <c r="X804" s="3052" t="s">
        <v>1529</v>
      </c>
      <c r="Y804" s="2960">
        <v>6.720000000000001E-2</v>
      </c>
      <c r="Z804" s="2961" t="s">
        <v>58</v>
      </c>
      <c r="AA804" s="2960">
        <v>3.6999999999999998E-2</v>
      </c>
      <c r="AB804" s="2960">
        <v>0.112</v>
      </c>
      <c r="AC804" s="4094" t="s">
        <v>1529</v>
      </c>
      <c r="AD804" s="4094" t="s">
        <v>1529</v>
      </c>
      <c r="AE804" s="4095" t="s">
        <v>1529</v>
      </c>
      <c r="AF804" s="2502"/>
    </row>
    <row r="805" spans="2:32" s="2801" customFormat="1" ht="15.75" customHeight="1" x14ac:dyDescent="0.2">
      <c r="B805" s="4149" t="s">
        <v>6280</v>
      </c>
      <c r="C805" s="4150"/>
      <c r="D805" s="4000" t="s">
        <v>1529</v>
      </c>
      <c r="E805" s="4000" t="s">
        <v>1529</v>
      </c>
      <c r="F805" s="3052" t="s">
        <v>1529</v>
      </c>
      <c r="G805" s="4101">
        <v>96</v>
      </c>
      <c r="H805" s="4101" t="s">
        <v>1529</v>
      </c>
      <c r="I805" s="4074">
        <v>0.16800000000000001</v>
      </c>
      <c r="J805" s="4074">
        <v>0.16800000000000001</v>
      </c>
      <c r="K805" s="3052" t="s">
        <v>1529</v>
      </c>
      <c r="L805" s="4101" t="s">
        <v>1529</v>
      </c>
      <c r="M805" s="4101" t="s">
        <v>1529</v>
      </c>
      <c r="N805" s="4101" t="s">
        <v>1529</v>
      </c>
      <c r="O805" s="4074">
        <v>0.15680000000000002</v>
      </c>
      <c r="P805" s="4074">
        <v>0.15680000000000002</v>
      </c>
      <c r="Q805" s="4101" t="s">
        <v>1529</v>
      </c>
      <c r="R805" s="3052" t="s">
        <v>1529</v>
      </c>
      <c r="S805" s="2961" t="s">
        <v>1135</v>
      </c>
      <c r="T805" s="2960">
        <v>2.8000000000000004E-2</v>
      </c>
      <c r="U805" s="2960">
        <v>6.720000000000001E-2</v>
      </c>
      <c r="V805" s="3052" t="s">
        <v>1529</v>
      </c>
      <c r="W805" s="3052" t="s">
        <v>1529</v>
      </c>
      <c r="X805" s="3052" t="s">
        <v>1529</v>
      </c>
      <c r="Y805" s="2960">
        <v>6.720000000000001E-2</v>
      </c>
      <c r="Z805" s="2961" t="s">
        <v>49</v>
      </c>
      <c r="AA805" s="2960">
        <v>3.6999999999999998E-2</v>
      </c>
      <c r="AB805" s="2960">
        <v>0.112</v>
      </c>
      <c r="AC805" s="4094" t="s">
        <v>1529</v>
      </c>
      <c r="AD805" s="4094" t="s">
        <v>1529</v>
      </c>
      <c r="AE805" s="4095" t="s">
        <v>1529</v>
      </c>
      <c r="AF805" s="2502"/>
    </row>
    <row r="806" spans="2:32" s="2801" customFormat="1" ht="15.75" customHeight="1" x14ac:dyDescent="0.2">
      <c r="B806" s="4149" t="s">
        <v>6282</v>
      </c>
      <c r="C806" s="4150"/>
      <c r="D806" s="4000" t="s">
        <v>1529</v>
      </c>
      <c r="E806" s="4000" t="s">
        <v>1529</v>
      </c>
      <c r="F806" s="3052" t="s">
        <v>1529</v>
      </c>
      <c r="G806" s="4101">
        <v>104</v>
      </c>
      <c r="H806" s="4101" t="s">
        <v>1529</v>
      </c>
      <c r="I806" s="4074">
        <v>0.16800000000000001</v>
      </c>
      <c r="J806" s="4074">
        <v>0.16800000000000001</v>
      </c>
      <c r="K806" s="3052" t="s">
        <v>1529</v>
      </c>
      <c r="L806" s="4101" t="s">
        <v>1529</v>
      </c>
      <c r="M806" s="4101" t="s">
        <v>1529</v>
      </c>
      <c r="N806" s="4101" t="s">
        <v>1529</v>
      </c>
      <c r="O806" s="4074">
        <v>0.15680000000000002</v>
      </c>
      <c r="P806" s="4074">
        <v>0.15680000000000002</v>
      </c>
      <c r="Q806" s="4101" t="s">
        <v>1529</v>
      </c>
      <c r="R806" s="3052" t="s">
        <v>1529</v>
      </c>
      <c r="S806" s="2961" t="s">
        <v>5519</v>
      </c>
      <c r="T806" s="2960">
        <v>2.8000000000000004E-2</v>
      </c>
      <c r="U806" s="2960">
        <v>6.720000000000001E-2</v>
      </c>
      <c r="V806" s="3052" t="s">
        <v>1529</v>
      </c>
      <c r="W806" s="3052" t="s">
        <v>1529</v>
      </c>
      <c r="X806" s="3052" t="s">
        <v>1529</v>
      </c>
      <c r="Y806" s="2960">
        <v>6.720000000000001E-2</v>
      </c>
      <c r="Z806" s="2961" t="s">
        <v>51</v>
      </c>
      <c r="AA806" s="2960">
        <v>3.6999999999999998E-2</v>
      </c>
      <c r="AB806" s="2960">
        <v>0.112</v>
      </c>
      <c r="AC806" s="4094" t="s">
        <v>1529</v>
      </c>
      <c r="AD806" s="4094" t="s">
        <v>1529</v>
      </c>
      <c r="AE806" s="4095" t="s">
        <v>1529</v>
      </c>
      <c r="AF806" s="2502"/>
    </row>
    <row r="807" spans="2:32" s="2801" customFormat="1" ht="15.75" customHeight="1" x14ac:dyDescent="0.2">
      <c r="B807" s="4149" t="s">
        <v>6284</v>
      </c>
      <c r="C807" s="4150"/>
      <c r="D807" s="4000" t="s">
        <v>1529</v>
      </c>
      <c r="E807" s="4000" t="s">
        <v>1529</v>
      </c>
      <c r="F807" s="3052" t="s">
        <v>1529</v>
      </c>
      <c r="G807" s="4101">
        <v>134</v>
      </c>
      <c r="H807" s="4101" t="s">
        <v>1529</v>
      </c>
      <c r="I807" s="4074">
        <v>0.16800000000000001</v>
      </c>
      <c r="J807" s="4074">
        <v>0.16800000000000001</v>
      </c>
      <c r="K807" s="3052" t="s">
        <v>1529</v>
      </c>
      <c r="L807" s="4101" t="s">
        <v>1529</v>
      </c>
      <c r="M807" s="4101" t="s">
        <v>1529</v>
      </c>
      <c r="N807" s="4101" t="s">
        <v>1529</v>
      </c>
      <c r="O807" s="4074">
        <v>0.15680000000000002</v>
      </c>
      <c r="P807" s="4074">
        <v>0.15680000000000002</v>
      </c>
      <c r="Q807" s="4101" t="s">
        <v>1529</v>
      </c>
      <c r="R807" s="3052" t="s">
        <v>1529</v>
      </c>
      <c r="S807" s="2961" t="s">
        <v>5524</v>
      </c>
      <c r="T807" s="2960">
        <v>2.8000000000000004E-2</v>
      </c>
      <c r="U807" s="2960">
        <v>6.720000000000001E-2</v>
      </c>
      <c r="V807" s="3052" t="s">
        <v>1529</v>
      </c>
      <c r="W807" s="3052" t="s">
        <v>1529</v>
      </c>
      <c r="X807" s="3052" t="s">
        <v>1529</v>
      </c>
      <c r="Y807" s="2960">
        <v>6.720000000000001E-2</v>
      </c>
      <c r="Z807" s="2961" t="s">
        <v>51</v>
      </c>
      <c r="AA807" s="2960">
        <v>3.6999999999999998E-2</v>
      </c>
      <c r="AB807" s="2960">
        <v>0.112</v>
      </c>
      <c r="AC807" s="4094" t="s">
        <v>1529</v>
      </c>
      <c r="AD807" s="4094" t="s">
        <v>1529</v>
      </c>
      <c r="AE807" s="4095" t="s">
        <v>1529</v>
      </c>
      <c r="AF807" s="2502"/>
    </row>
    <row r="808" spans="2:32" s="2801" customFormat="1" ht="15.75" customHeight="1" x14ac:dyDescent="0.2">
      <c r="B808" s="4149" t="s">
        <v>6286</v>
      </c>
      <c r="C808" s="4150"/>
      <c r="D808" s="4000" t="s">
        <v>1529</v>
      </c>
      <c r="E808" s="4000" t="s">
        <v>1529</v>
      </c>
      <c r="F808" s="3052" t="s">
        <v>1529</v>
      </c>
      <c r="G808" s="4101">
        <v>142</v>
      </c>
      <c r="H808" s="4101" t="s">
        <v>1529</v>
      </c>
      <c r="I808" s="4074">
        <v>0.16800000000000001</v>
      </c>
      <c r="J808" s="4074">
        <v>0.16800000000000001</v>
      </c>
      <c r="K808" s="3052" t="s">
        <v>1529</v>
      </c>
      <c r="L808" s="4101" t="s">
        <v>1529</v>
      </c>
      <c r="M808" s="4101" t="s">
        <v>1529</v>
      </c>
      <c r="N808" s="4101" t="s">
        <v>1529</v>
      </c>
      <c r="O808" s="4074">
        <v>0.14560000000000001</v>
      </c>
      <c r="P808" s="4074">
        <v>0.14560000000000001</v>
      </c>
      <c r="Q808" s="4101" t="s">
        <v>1529</v>
      </c>
      <c r="R808" s="3052" t="s">
        <v>1529</v>
      </c>
      <c r="S808" s="2961" t="s">
        <v>5529</v>
      </c>
      <c r="T808" s="2960">
        <v>2.8000000000000004E-2</v>
      </c>
      <c r="U808" s="2960">
        <v>6.720000000000001E-2</v>
      </c>
      <c r="V808" s="3052" t="s">
        <v>1529</v>
      </c>
      <c r="W808" s="3052" t="s">
        <v>1529</v>
      </c>
      <c r="X808" s="3052" t="s">
        <v>1529</v>
      </c>
      <c r="Y808" s="2960">
        <v>6.720000000000001E-2</v>
      </c>
      <c r="Z808" s="2961" t="s">
        <v>406</v>
      </c>
      <c r="AA808" s="2960">
        <v>3.6999999999999998E-2</v>
      </c>
      <c r="AB808" s="2960">
        <v>0.112</v>
      </c>
      <c r="AC808" s="4094" t="s">
        <v>1529</v>
      </c>
      <c r="AD808" s="4094" t="s">
        <v>1529</v>
      </c>
      <c r="AE808" s="4095" t="s">
        <v>1529</v>
      </c>
      <c r="AF808" s="2502"/>
    </row>
    <row r="809" spans="2:32" s="2801" customFormat="1" ht="15.75" customHeight="1" x14ac:dyDescent="0.2">
      <c r="B809" s="4149" t="s">
        <v>6288</v>
      </c>
      <c r="C809" s="4150"/>
      <c r="D809" s="4000" t="s">
        <v>1529</v>
      </c>
      <c r="E809" s="4000" t="s">
        <v>1529</v>
      </c>
      <c r="F809" s="3052" t="s">
        <v>1529</v>
      </c>
      <c r="G809" s="4101">
        <v>183</v>
      </c>
      <c r="H809" s="4101" t="s">
        <v>1529</v>
      </c>
      <c r="I809" s="4074">
        <v>0.16800000000000001</v>
      </c>
      <c r="J809" s="4074">
        <v>0.16800000000000001</v>
      </c>
      <c r="K809" s="3052" t="s">
        <v>1529</v>
      </c>
      <c r="L809" s="4101" t="s">
        <v>1529</v>
      </c>
      <c r="M809" s="4101" t="s">
        <v>1529</v>
      </c>
      <c r="N809" s="4101" t="s">
        <v>1529</v>
      </c>
      <c r="O809" s="4074">
        <v>0.14560000000000001</v>
      </c>
      <c r="P809" s="4074">
        <v>0.14560000000000001</v>
      </c>
      <c r="Q809" s="4101" t="s">
        <v>1529</v>
      </c>
      <c r="R809" s="3052" t="s">
        <v>1529</v>
      </c>
      <c r="S809" s="2961" t="s">
        <v>1132</v>
      </c>
      <c r="T809" s="2960">
        <v>2.8000000000000004E-2</v>
      </c>
      <c r="U809" s="2960">
        <v>6.720000000000001E-2</v>
      </c>
      <c r="V809" s="3052" t="s">
        <v>1529</v>
      </c>
      <c r="W809" s="3052" t="s">
        <v>1529</v>
      </c>
      <c r="X809" s="3052" t="s">
        <v>1529</v>
      </c>
      <c r="Y809" s="2960">
        <v>6.720000000000001E-2</v>
      </c>
      <c r="Z809" s="2961" t="s">
        <v>5087</v>
      </c>
      <c r="AA809" s="2960">
        <v>3.6999999999999998E-2</v>
      </c>
      <c r="AB809" s="2960">
        <v>0.112</v>
      </c>
      <c r="AC809" s="4094" t="s">
        <v>1529</v>
      </c>
      <c r="AD809" s="4094" t="s">
        <v>1529</v>
      </c>
      <c r="AE809" s="4095" t="s">
        <v>1529</v>
      </c>
      <c r="AF809" s="2502"/>
    </row>
    <row r="810" spans="2:32" s="2801" customFormat="1" ht="15.75" customHeight="1" x14ac:dyDescent="0.2">
      <c r="B810" s="4149" t="s">
        <v>6290</v>
      </c>
      <c r="C810" s="4150"/>
      <c r="D810" s="4000" t="s">
        <v>1529</v>
      </c>
      <c r="E810" s="4000" t="s">
        <v>1529</v>
      </c>
      <c r="F810" s="3052" t="s">
        <v>1529</v>
      </c>
      <c r="G810" s="4101">
        <v>226</v>
      </c>
      <c r="H810" s="4101" t="s">
        <v>1529</v>
      </c>
      <c r="I810" s="4074">
        <v>0.15680000000000002</v>
      </c>
      <c r="J810" s="4074">
        <v>0.15680000000000002</v>
      </c>
      <c r="K810" s="3052" t="s">
        <v>1529</v>
      </c>
      <c r="L810" s="4101" t="s">
        <v>1529</v>
      </c>
      <c r="M810" s="4101" t="s">
        <v>1529</v>
      </c>
      <c r="N810" s="4101" t="s">
        <v>1529</v>
      </c>
      <c r="O810" s="4074">
        <v>0.13440000000000002</v>
      </c>
      <c r="P810" s="4074">
        <v>0.13440000000000002</v>
      </c>
      <c r="Q810" s="4101" t="s">
        <v>1529</v>
      </c>
      <c r="R810" s="3052" t="s">
        <v>1529</v>
      </c>
      <c r="S810" s="2961" t="s">
        <v>1134</v>
      </c>
      <c r="T810" s="2960">
        <v>2.8000000000000004E-2</v>
      </c>
      <c r="U810" s="2960">
        <v>6.720000000000001E-2</v>
      </c>
      <c r="V810" s="3052" t="s">
        <v>1529</v>
      </c>
      <c r="W810" s="3052" t="s">
        <v>1529</v>
      </c>
      <c r="X810" s="3052" t="s">
        <v>1529</v>
      </c>
      <c r="Y810" s="2960">
        <v>6.720000000000001E-2</v>
      </c>
      <c r="Z810" s="2961" t="s">
        <v>5499</v>
      </c>
      <c r="AA810" s="2960">
        <v>3.6999999999999998E-2</v>
      </c>
      <c r="AB810" s="2960">
        <v>0.112</v>
      </c>
      <c r="AC810" s="4094" t="s">
        <v>1529</v>
      </c>
      <c r="AD810" s="4094" t="s">
        <v>1529</v>
      </c>
      <c r="AE810" s="4095" t="s">
        <v>1529</v>
      </c>
      <c r="AF810" s="2502"/>
    </row>
    <row r="811" spans="2:32" s="2801" customFormat="1" ht="15.75" customHeight="1" x14ac:dyDescent="0.2">
      <c r="B811" s="4149" t="s">
        <v>6292</v>
      </c>
      <c r="C811" s="4150"/>
      <c r="D811" s="4000" t="s">
        <v>1529</v>
      </c>
      <c r="E811" s="4000" t="s">
        <v>1529</v>
      </c>
      <c r="F811" s="3052" t="s">
        <v>1529</v>
      </c>
      <c r="G811" s="4101">
        <v>274</v>
      </c>
      <c r="H811" s="4101" t="s">
        <v>1529</v>
      </c>
      <c r="I811" s="4074">
        <v>0.15680000000000002</v>
      </c>
      <c r="J811" s="4074">
        <v>0.15680000000000002</v>
      </c>
      <c r="K811" s="3052" t="s">
        <v>1529</v>
      </c>
      <c r="L811" s="4101" t="s">
        <v>1529</v>
      </c>
      <c r="M811" s="4101" t="s">
        <v>1529</v>
      </c>
      <c r="N811" s="4101" t="s">
        <v>1529</v>
      </c>
      <c r="O811" s="4074">
        <v>0.13440000000000002</v>
      </c>
      <c r="P811" s="4074">
        <v>0.13440000000000002</v>
      </c>
      <c r="Q811" s="4101" t="s">
        <v>1529</v>
      </c>
      <c r="R811" s="3052" t="s">
        <v>1529</v>
      </c>
      <c r="S811" s="2961" t="s">
        <v>1134</v>
      </c>
      <c r="T811" s="2960">
        <v>2.8000000000000004E-2</v>
      </c>
      <c r="U811" s="2960">
        <v>6.720000000000001E-2</v>
      </c>
      <c r="V811" s="3052" t="s">
        <v>1529</v>
      </c>
      <c r="W811" s="3052" t="s">
        <v>1529</v>
      </c>
      <c r="X811" s="3052" t="s">
        <v>1529</v>
      </c>
      <c r="Y811" s="2960">
        <v>6.720000000000001E-2</v>
      </c>
      <c r="Z811" s="2961" t="s">
        <v>56</v>
      </c>
      <c r="AA811" s="2960">
        <v>3.6999999999999998E-2</v>
      </c>
      <c r="AB811" s="2960">
        <v>0.112</v>
      </c>
      <c r="AC811" s="4094" t="s">
        <v>1529</v>
      </c>
      <c r="AD811" s="4094" t="s">
        <v>1529</v>
      </c>
      <c r="AE811" s="4095" t="s">
        <v>1529</v>
      </c>
      <c r="AF811" s="2502"/>
    </row>
    <row r="812" spans="2:32" s="2801" customFormat="1" ht="15.75" customHeight="1" x14ac:dyDescent="0.2">
      <c r="B812" s="4149" t="s">
        <v>6294</v>
      </c>
      <c r="C812" s="4150"/>
      <c r="D812" s="4000" t="s">
        <v>1529</v>
      </c>
      <c r="E812" s="4000" t="s">
        <v>1529</v>
      </c>
      <c r="F812" s="3052" t="s">
        <v>1529</v>
      </c>
      <c r="G812" s="4101">
        <v>327</v>
      </c>
      <c r="H812" s="4101" t="s">
        <v>1529</v>
      </c>
      <c r="I812" s="4074">
        <v>0.14560000000000001</v>
      </c>
      <c r="J812" s="4074">
        <v>0.14560000000000001</v>
      </c>
      <c r="K812" s="3052" t="s">
        <v>1529</v>
      </c>
      <c r="L812" s="4101" t="s">
        <v>1529</v>
      </c>
      <c r="M812" s="4101" t="s">
        <v>1529</v>
      </c>
      <c r="N812" s="4101" t="s">
        <v>1529</v>
      </c>
      <c r="O812" s="4074">
        <v>0.16800000000000001</v>
      </c>
      <c r="P812" s="4074">
        <v>0.16800000000000001</v>
      </c>
      <c r="Q812" s="4101" t="s">
        <v>1529</v>
      </c>
      <c r="R812" s="3052" t="s">
        <v>1529</v>
      </c>
      <c r="S812" s="2961" t="s">
        <v>1118</v>
      </c>
      <c r="T812" s="2960">
        <v>2.8000000000000004E-2</v>
      </c>
      <c r="U812" s="2960">
        <v>6.720000000000001E-2</v>
      </c>
      <c r="V812" s="3052" t="s">
        <v>1529</v>
      </c>
      <c r="W812" s="3052" t="s">
        <v>1529</v>
      </c>
      <c r="X812" s="3052" t="s">
        <v>1529</v>
      </c>
      <c r="Y812" s="2960">
        <v>6.720000000000001E-2</v>
      </c>
      <c r="Z812" s="2961" t="s">
        <v>5508</v>
      </c>
      <c r="AA812" s="2960">
        <v>3.6999999999999998E-2</v>
      </c>
      <c r="AB812" s="2960">
        <v>0.112</v>
      </c>
      <c r="AC812" s="4094" t="s">
        <v>1529</v>
      </c>
      <c r="AD812" s="4094" t="s">
        <v>1529</v>
      </c>
      <c r="AE812" s="4095" t="s">
        <v>1529</v>
      </c>
      <c r="AF812" s="2502"/>
    </row>
    <row r="813" spans="2:32" s="2801" customFormat="1" ht="15.75" customHeight="1" x14ac:dyDescent="0.2">
      <c r="B813" s="4149" t="s">
        <v>6296</v>
      </c>
      <c r="C813" s="4150"/>
      <c r="D813" s="4000" t="s">
        <v>1529</v>
      </c>
      <c r="E813" s="4000" t="s">
        <v>1529</v>
      </c>
      <c r="F813" s="3052" t="s">
        <v>1529</v>
      </c>
      <c r="G813" s="4101">
        <v>472</v>
      </c>
      <c r="H813" s="4101" t="s">
        <v>1529</v>
      </c>
      <c r="I813" s="4074">
        <v>0.13440000000000002</v>
      </c>
      <c r="J813" s="4074">
        <v>0.13440000000000002</v>
      </c>
      <c r="K813" s="3052" t="s">
        <v>1529</v>
      </c>
      <c r="L813" s="4101" t="s">
        <v>1529</v>
      </c>
      <c r="M813" s="4101" t="s">
        <v>1529</v>
      </c>
      <c r="N813" s="4101" t="s">
        <v>1529</v>
      </c>
      <c r="O813" s="4074">
        <v>0.16800000000000001</v>
      </c>
      <c r="P813" s="4074">
        <v>0.16800000000000001</v>
      </c>
      <c r="Q813" s="4101" t="s">
        <v>1529</v>
      </c>
      <c r="R813" s="3052" t="s">
        <v>1529</v>
      </c>
      <c r="S813" s="2961" t="s">
        <v>5513</v>
      </c>
      <c r="T813" s="2960">
        <v>2.8000000000000004E-2</v>
      </c>
      <c r="U813" s="2960">
        <v>6.720000000000001E-2</v>
      </c>
      <c r="V813" s="3052" t="s">
        <v>1529</v>
      </c>
      <c r="W813" s="3052" t="s">
        <v>1529</v>
      </c>
      <c r="X813" s="3052" t="s">
        <v>1529</v>
      </c>
      <c r="Y813" s="2960">
        <v>6.720000000000001E-2</v>
      </c>
      <c r="Z813" s="2961" t="s">
        <v>58</v>
      </c>
      <c r="AA813" s="2960">
        <v>3.6999999999999998E-2</v>
      </c>
      <c r="AB813" s="2960">
        <v>0.112</v>
      </c>
      <c r="AC813" s="4094" t="s">
        <v>1529</v>
      </c>
      <c r="AD813" s="4094" t="s">
        <v>1529</v>
      </c>
      <c r="AE813" s="4095" t="s">
        <v>1529</v>
      </c>
      <c r="AF813" s="2502"/>
    </row>
    <row r="814" spans="2:32" s="2801" customFormat="1" ht="15.75" customHeight="1" x14ac:dyDescent="0.2">
      <c r="B814" s="4149" t="s">
        <v>6213</v>
      </c>
      <c r="C814" s="4150"/>
      <c r="D814" s="4000" t="s">
        <v>1529</v>
      </c>
      <c r="E814" s="4000" t="s">
        <v>1529</v>
      </c>
      <c r="F814" s="3052" t="s">
        <v>1529</v>
      </c>
      <c r="G814" s="4101">
        <v>63</v>
      </c>
      <c r="H814" s="4101" t="s">
        <v>1529</v>
      </c>
      <c r="I814" s="4074">
        <v>0.16800000000000001</v>
      </c>
      <c r="J814" s="4074">
        <v>0.16800000000000001</v>
      </c>
      <c r="K814" s="3052" t="s">
        <v>1529</v>
      </c>
      <c r="L814" s="4101" t="s">
        <v>1529</v>
      </c>
      <c r="M814" s="4101" t="s">
        <v>1529</v>
      </c>
      <c r="N814" s="4101" t="s">
        <v>1529</v>
      </c>
      <c r="O814" s="4074">
        <v>0.16800000000000001</v>
      </c>
      <c r="P814" s="4074">
        <v>0.16800000000000001</v>
      </c>
      <c r="Q814" s="4101" t="s">
        <v>1529</v>
      </c>
      <c r="R814" s="3052" t="s">
        <v>1529</v>
      </c>
      <c r="S814" s="2961" t="s">
        <v>1135</v>
      </c>
      <c r="T814" s="2960">
        <v>2.8000000000000004E-2</v>
      </c>
      <c r="U814" s="2960">
        <v>6.720000000000001E-2</v>
      </c>
      <c r="V814" s="3052" t="s">
        <v>1529</v>
      </c>
      <c r="W814" s="3052" t="s">
        <v>1529</v>
      </c>
      <c r="X814" s="3052" t="s">
        <v>1529</v>
      </c>
      <c r="Y814" s="2960">
        <v>6.720000000000001E-2</v>
      </c>
      <c r="Z814" s="2961" t="s">
        <v>49</v>
      </c>
      <c r="AA814" s="2960">
        <v>3.6999999999999998E-2</v>
      </c>
      <c r="AB814" s="2960">
        <v>0.112</v>
      </c>
      <c r="AC814" s="4094" t="s">
        <v>1529</v>
      </c>
      <c r="AD814" s="4094" t="s">
        <v>1529</v>
      </c>
      <c r="AE814" s="4095" t="s">
        <v>1529</v>
      </c>
      <c r="AF814" s="2502"/>
    </row>
    <row r="815" spans="2:32" s="2801" customFormat="1" ht="15.75" customHeight="1" x14ac:dyDescent="0.2">
      <c r="B815" s="4149" t="s">
        <v>6216</v>
      </c>
      <c r="C815" s="4150"/>
      <c r="D815" s="4000" t="s">
        <v>1529</v>
      </c>
      <c r="E815" s="4000" t="s">
        <v>1529</v>
      </c>
      <c r="F815" s="3052" t="s">
        <v>1529</v>
      </c>
      <c r="G815" s="4101">
        <v>93</v>
      </c>
      <c r="H815" s="4101" t="s">
        <v>1529</v>
      </c>
      <c r="I815" s="4074">
        <v>0.16800000000000001</v>
      </c>
      <c r="J815" s="4074">
        <v>0.16800000000000001</v>
      </c>
      <c r="K815" s="3052" t="s">
        <v>1529</v>
      </c>
      <c r="L815" s="4101" t="s">
        <v>1529</v>
      </c>
      <c r="M815" s="4101" t="s">
        <v>1529</v>
      </c>
      <c r="N815" s="4101" t="s">
        <v>1529</v>
      </c>
      <c r="O815" s="4074">
        <v>0.16800000000000001</v>
      </c>
      <c r="P815" s="4074">
        <v>0.16800000000000001</v>
      </c>
      <c r="Q815" s="4101" t="s">
        <v>1529</v>
      </c>
      <c r="R815" s="3052" t="s">
        <v>1529</v>
      </c>
      <c r="S815" s="2961" t="s">
        <v>5519</v>
      </c>
      <c r="T815" s="2960">
        <v>2.8000000000000004E-2</v>
      </c>
      <c r="U815" s="2960">
        <v>6.720000000000001E-2</v>
      </c>
      <c r="V815" s="3052" t="s">
        <v>1529</v>
      </c>
      <c r="W815" s="3052" t="s">
        <v>1529</v>
      </c>
      <c r="X815" s="3052" t="s">
        <v>1529</v>
      </c>
      <c r="Y815" s="2960">
        <v>6.720000000000001E-2</v>
      </c>
      <c r="Z815" s="2961" t="s">
        <v>49</v>
      </c>
      <c r="AA815" s="2960">
        <v>3.6999999999999998E-2</v>
      </c>
      <c r="AB815" s="2960">
        <v>0.112</v>
      </c>
      <c r="AC815" s="4094" t="s">
        <v>1529</v>
      </c>
      <c r="AD815" s="4094" t="s">
        <v>1529</v>
      </c>
      <c r="AE815" s="4095" t="s">
        <v>1529</v>
      </c>
      <c r="AF815" s="2502"/>
    </row>
    <row r="816" spans="2:32" s="2801" customFormat="1" ht="15.75" customHeight="1" x14ac:dyDescent="0.2">
      <c r="B816" s="4149" t="s">
        <v>6218</v>
      </c>
      <c r="C816" s="4150"/>
      <c r="D816" s="4000" t="s">
        <v>1529</v>
      </c>
      <c r="E816" s="4000" t="s">
        <v>1529</v>
      </c>
      <c r="F816" s="3052" t="s">
        <v>1529</v>
      </c>
      <c r="G816" s="4101">
        <v>101</v>
      </c>
      <c r="H816" s="4101" t="s">
        <v>1529</v>
      </c>
      <c r="I816" s="4074">
        <v>0.16800000000000001</v>
      </c>
      <c r="J816" s="4074">
        <v>0.16800000000000001</v>
      </c>
      <c r="K816" s="3052" t="s">
        <v>1529</v>
      </c>
      <c r="L816" s="4101" t="s">
        <v>1529</v>
      </c>
      <c r="M816" s="4101" t="s">
        <v>1529</v>
      </c>
      <c r="N816" s="4101" t="s">
        <v>1529</v>
      </c>
      <c r="O816" s="4074">
        <v>0.16800000000000001</v>
      </c>
      <c r="P816" s="4074">
        <v>0.16800000000000001</v>
      </c>
      <c r="Q816" s="4101" t="s">
        <v>1529</v>
      </c>
      <c r="R816" s="3052" t="s">
        <v>1529</v>
      </c>
      <c r="S816" s="2961" t="s">
        <v>5524</v>
      </c>
      <c r="T816" s="2960">
        <v>2.8000000000000004E-2</v>
      </c>
      <c r="U816" s="2960">
        <v>6.720000000000001E-2</v>
      </c>
      <c r="V816" s="3052" t="s">
        <v>1529</v>
      </c>
      <c r="W816" s="3052" t="s">
        <v>1529</v>
      </c>
      <c r="X816" s="3052" t="s">
        <v>1529</v>
      </c>
      <c r="Y816" s="2960">
        <v>6.720000000000001E-2</v>
      </c>
      <c r="Z816" s="2961" t="s">
        <v>51</v>
      </c>
      <c r="AA816" s="2960">
        <v>3.6999999999999998E-2</v>
      </c>
      <c r="AB816" s="2960">
        <v>0.112</v>
      </c>
      <c r="AC816" s="4094" t="s">
        <v>1529</v>
      </c>
      <c r="AD816" s="4094" t="s">
        <v>1529</v>
      </c>
      <c r="AE816" s="4095" t="s">
        <v>1529</v>
      </c>
      <c r="AF816" s="2502"/>
    </row>
    <row r="817" spans="2:32" s="2801" customFormat="1" ht="15.75" customHeight="1" x14ac:dyDescent="0.2">
      <c r="B817" s="4149" t="s">
        <v>6221</v>
      </c>
      <c r="C817" s="4150"/>
      <c r="D817" s="4000" t="s">
        <v>1529</v>
      </c>
      <c r="E817" s="4000" t="s">
        <v>1529</v>
      </c>
      <c r="F817" s="3052" t="s">
        <v>1529</v>
      </c>
      <c r="G817" s="4101">
        <v>109</v>
      </c>
      <c r="H817" s="4101" t="s">
        <v>1529</v>
      </c>
      <c r="I817" s="4074">
        <v>0.16800000000000001</v>
      </c>
      <c r="J817" s="4074">
        <v>0.16800000000000001</v>
      </c>
      <c r="K817" s="3052" t="s">
        <v>1529</v>
      </c>
      <c r="L817" s="4101" t="s">
        <v>1529</v>
      </c>
      <c r="M817" s="4101" t="s">
        <v>1529</v>
      </c>
      <c r="N817" s="4101" t="s">
        <v>1529</v>
      </c>
      <c r="O817" s="4074">
        <v>0.16800000000000001</v>
      </c>
      <c r="P817" s="4074">
        <v>0.16800000000000001</v>
      </c>
      <c r="Q817" s="4101" t="s">
        <v>1529</v>
      </c>
      <c r="R817" s="3052" t="s">
        <v>1529</v>
      </c>
      <c r="S817" s="2961" t="s">
        <v>5529</v>
      </c>
      <c r="T817" s="2960">
        <v>2.8000000000000004E-2</v>
      </c>
      <c r="U817" s="2960">
        <v>6.720000000000001E-2</v>
      </c>
      <c r="V817" s="3052" t="s">
        <v>1529</v>
      </c>
      <c r="W817" s="3052" t="s">
        <v>1529</v>
      </c>
      <c r="X817" s="3052" t="s">
        <v>1529</v>
      </c>
      <c r="Y817" s="2960">
        <v>6.720000000000001E-2</v>
      </c>
      <c r="Z817" s="2961" t="s">
        <v>406</v>
      </c>
      <c r="AA817" s="2960">
        <v>3.6999999999999998E-2</v>
      </c>
      <c r="AB817" s="2960">
        <v>0.112</v>
      </c>
      <c r="AC817" s="4094" t="s">
        <v>1529</v>
      </c>
      <c r="AD817" s="4094" t="s">
        <v>1529</v>
      </c>
      <c r="AE817" s="4095" t="s">
        <v>1529</v>
      </c>
      <c r="AF817" s="2502"/>
    </row>
    <row r="818" spans="2:32" s="2801" customFormat="1" ht="15.75" customHeight="1" x14ac:dyDescent="0.2">
      <c r="B818" s="4149" t="s">
        <v>6224</v>
      </c>
      <c r="C818" s="4150"/>
      <c r="D818" s="4000" t="s">
        <v>1529</v>
      </c>
      <c r="E818" s="4000" t="s">
        <v>1529</v>
      </c>
      <c r="F818" s="3052" t="s">
        <v>1529</v>
      </c>
      <c r="G818" s="4101">
        <v>150</v>
      </c>
      <c r="H818" s="4101" t="s">
        <v>1529</v>
      </c>
      <c r="I818" s="4074">
        <v>0.16800000000000001</v>
      </c>
      <c r="J818" s="4074">
        <v>0.16800000000000001</v>
      </c>
      <c r="K818" s="3052" t="s">
        <v>1529</v>
      </c>
      <c r="L818" s="4101" t="s">
        <v>1529</v>
      </c>
      <c r="M818" s="4101" t="s">
        <v>1529</v>
      </c>
      <c r="N818" s="4101" t="s">
        <v>1529</v>
      </c>
      <c r="O818" s="4074">
        <v>0.16800000000000001</v>
      </c>
      <c r="P818" s="4074">
        <v>0.16800000000000001</v>
      </c>
      <c r="Q818" s="4101" t="s">
        <v>1529</v>
      </c>
      <c r="R818" s="3052" t="s">
        <v>1529</v>
      </c>
      <c r="S818" s="2961" t="s">
        <v>1132</v>
      </c>
      <c r="T818" s="2960">
        <v>2.8000000000000004E-2</v>
      </c>
      <c r="U818" s="2960">
        <v>6.720000000000001E-2</v>
      </c>
      <c r="V818" s="3052" t="s">
        <v>1529</v>
      </c>
      <c r="W818" s="3052" t="s">
        <v>1529</v>
      </c>
      <c r="X818" s="3052" t="s">
        <v>1529</v>
      </c>
      <c r="Y818" s="2960">
        <v>6.720000000000001E-2</v>
      </c>
      <c r="Z818" s="2961" t="s">
        <v>5087</v>
      </c>
      <c r="AA818" s="2960">
        <v>3.6999999999999998E-2</v>
      </c>
      <c r="AB818" s="2960">
        <v>0.112</v>
      </c>
      <c r="AC818" s="4094" t="s">
        <v>1529</v>
      </c>
      <c r="AD818" s="4094" t="s">
        <v>1529</v>
      </c>
      <c r="AE818" s="4095" t="s">
        <v>1529</v>
      </c>
      <c r="AF818" s="2502"/>
    </row>
    <row r="819" spans="2:32" s="2801" customFormat="1" ht="15.75" customHeight="1" x14ac:dyDescent="0.2">
      <c r="B819" s="4149" t="s">
        <v>6228</v>
      </c>
      <c r="C819" s="4150"/>
      <c r="D819" s="4000" t="s">
        <v>1529</v>
      </c>
      <c r="E819" s="4000" t="s">
        <v>1529</v>
      </c>
      <c r="F819" s="3052" t="s">
        <v>1529</v>
      </c>
      <c r="G819" s="4101">
        <v>190</v>
      </c>
      <c r="H819" s="4101" t="s">
        <v>1529</v>
      </c>
      <c r="I819" s="4074">
        <v>0.15680000000000002</v>
      </c>
      <c r="J819" s="4074">
        <v>0.15680000000000002</v>
      </c>
      <c r="K819" s="3052" t="s">
        <v>1529</v>
      </c>
      <c r="L819" s="4101" t="s">
        <v>1529</v>
      </c>
      <c r="M819" s="4101" t="s">
        <v>1529</v>
      </c>
      <c r="N819" s="4101" t="s">
        <v>1529</v>
      </c>
      <c r="O819" s="4074">
        <v>0.16800000000000001</v>
      </c>
      <c r="P819" s="4074">
        <v>0.16800000000000001</v>
      </c>
      <c r="Q819" s="4101" t="s">
        <v>1529</v>
      </c>
      <c r="R819" s="3052" t="s">
        <v>1529</v>
      </c>
      <c r="S819" s="2961" t="s">
        <v>1134</v>
      </c>
      <c r="T819" s="2960">
        <v>2.8000000000000004E-2</v>
      </c>
      <c r="U819" s="2960">
        <v>6.720000000000001E-2</v>
      </c>
      <c r="V819" s="3052" t="s">
        <v>1529</v>
      </c>
      <c r="W819" s="3052" t="s">
        <v>1529</v>
      </c>
      <c r="X819" s="3052" t="s">
        <v>1529</v>
      </c>
      <c r="Y819" s="2960">
        <v>6.720000000000001E-2</v>
      </c>
      <c r="Z819" s="2961" t="s">
        <v>5499</v>
      </c>
      <c r="AA819" s="2960">
        <v>3.6999999999999998E-2</v>
      </c>
      <c r="AB819" s="2960">
        <v>0.112</v>
      </c>
      <c r="AC819" s="4094" t="s">
        <v>1529</v>
      </c>
      <c r="AD819" s="4094" t="s">
        <v>1529</v>
      </c>
      <c r="AE819" s="4095" t="s">
        <v>1529</v>
      </c>
      <c r="AF819" s="2502"/>
    </row>
    <row r="820" spans="2:32" s="2801" customFormat="1" ht="15.75" customHeight="1" x14ac:dyDescent="0.2">
      <c r="B820" s="4149" t="s">
        <v>6232</v>
      </c>
      <c r="C820" s="4150"/>
      <c r="D820" s="4000" t="s">
        <v>1529</v>
      </c>
      <c r="E820" s="4000" t="s">
        <v>1529</v>
      </c>
      <c r="F820" s="3052" t="s">
        <v>1529</v>
      </c>
      <c r="G820" s="4101">
        <v>238</v>
      </c>
      <c r="H820" s="4101" t="s">
        <v>1529</v>
      </c>
      <c r="I820" s="4074">
        <v>0.15680000000000002</v>
      </c>
      <c r="J820" s="4074">
        <v>0.15680000000000002</v>
      </c>
      <c r="K820" s="3052" t="s">
        <v>1529</v>
      </c>
      <c r="L820" s="4101" t="s">
        <v>1529</v>
      </c>
      <c r="M820" s="4101" t="s">
        <v>1529</v>
      </c>
      <c r="N820" s="4101" t="s">
        <v>1529</v>
      </c>
      <c r="O820" s="4074">
        <v>0.16800000000000001</v>
      </c>
      <c r="P820" s="4074">
        <v>0.16800000000000001</v>
      </c>
      <c r="Q820" s="4101" t="s">
        <v>1529</v>
      </c>
      <c r="R820" s="3052" t="s">
        <v>1529</v>
      </c>
      <c r="S820" s="2961" t="s">
        <v>1134</v>
      </c>
      <c r="T820" s="2960">
        <v>2.8000000000000004E-2</v>
      </c>
      <c r="U820" s="2960">
        <v>6.720000000000001E-2</v>
      </c>
      <c r="V820" s="3052" t="s">
        <v>1529</v>
      </c>
      <c r="W820" s="3052" t="s">
        <v>1529</v>
      </c>
      <c r="X820" s="3052" t="s">
        <v>1529</v>
      </c>
      <c r="Y820" s="2960">
        <v>6.720000000000001E-2</v>
      </c>
      <c r="Z820" s="2961" t="s">
        <v>56</v>
      </c>
      <c r="AA820" s="2960">
        <v>3.6999999999999998E-2</v>
      </c>
      <c r="AB820" s="2960">
        <v>0.112</v>
      </c>
      <c r="AC820" s="4094" t="s">
        <v>1529</v>
      </c>
      <c r="AD820" s="4094" t="s">
        <v>1529</v>
      </c>
      <c r="AE820" s="4095" t="s">
        <v>1529</v>
      </c>
      <c r="AF820" s="2502"/>
    </row>
    <row r="821" spans="2:32" s="2801" customFormat="1" ht="15.75" customHeight="1" x14ac:dyDescent="0.2">
      <c r="B821" s="4149" t="s">
        <v>6236</v>
      </c>
      <c r="C821" s="4150"/>
      <c r="D821" s="4000" t="s">
        <v>1529</v>
      </c>
      <c r="E821" s="4000" t="s">
        <v>1529</v>
      </c>
      <c r="F821" s="3052" t="s">
        <v>1529</v>
      </c>
      <c r="G821" s="4101">
        <v>288</v>
      </c>
      <c r="H821" s="4101" t="s">
        <v>1529</v>
      </c>
      <c r="I821" s="4074">
        <v>0.14560000000000001</v>
      </c>
      <c r="J821" s="4074">
        <v>0.14560000000000001</v>
      </c>
      <c r="K821" s="3052" t="s">
        <v>1529</v>
      </c>
      <c r="L821" s="4101" t="s">
        <v>1529</v>
      </c>
      <c r="M821" s="4101" t="s">
        <v>1529</v>
      </c>
      <c r="N821" s="4101" t="s">
        <v>1529</v>
      </c>
      <c r="O821" s="4074">
        <v>0.16800000000000001</v>
      </c>
      <c r="P821" s="4074">
        <v>0.16800000000000001</v>
      </c>
      <c r="Q821" s="4101" t="s">
        <v>1529</v>
      </c>
      <c r="R821" s="3052" t="s">
        <v>1529</v>
      </c>
      <c r="S821" s="2961" t="s">
        <v>1118</v>
      </c>
      <c r="T821" s="2960">
        <v>2.8000000000000004E-2</v>
      </c>
      <c r="U821" s="2960">
        <v>6.720000000000001E-2</v>
      </c>
      <c r="V821" s="3052" t="s">
        <v>1529</v>
      </c>
      <c r="W821" s="3052" t="s">
        <v>1529</v>
      </c>
      <c r="X821" s="3052" t="s">
        <v>1529</v>
      </c>
      <c r="Y821" s="2960">
        <v>6.720000000000001E-2</v>
      </c>
      <c r="Z821" s="2961" t="s">
        <v>5508</v>
      </c>
      <c r="AA821" s="2960">
        <v>3.6999999999999998E-2</v>
      </c>
      <c r="AB821" s="2960">
        <v>0.112</v>
      </c>
      <c r="AC821" s="4094" t="s">
        <v>1529</v>
      </c>
      <c r="AD821" s="4094" t="s">
        <v>1529</v>
      </c>
      <c r="AE821" s="4095" t="s">
        <v>1529</v>
      </c>
      <c r="AF821" s="2502"/>
    </row>
    <row r="822" spans="2:32" s="2801" customFormat="1" ht="15.75" customHeight="1" x14ac:dyDescent="0.2">
      <c r="B822" s="4149" t="s">
        <v>6239</v>
      </c>
      <c r="C822" s="4150"/>
      <c r="D822" s="4000" t="s">
        <v>1529</v>
      </c>
      <c r="E822" s="4000" t="s">
        <v>1529</v>
      </c>
      <c r="F822" s="3052" t="s">
        <v>1529</v>
      </c>
      <c r="G822" s="4101">
        <v>430</v>
      </c>
      <c r="H822" s="4101" t="s">
        <v>1529</v>
      </c>
      <c r="I822" s="4074">
        <v>0.13440000000000002</v>
      </c>
      <c r="J822" s="4074">
        <v>0.13440000000000002</v>
      </c>
      <c r="K822" s="3052" t="s">
        <v>1529</v>
      </c>
      <c r="L822" s="4101" t="s">
        <v>1529</v>
      </c>
      <c r="M822" s="4101" t="s">
        <v>1529</v>
      </c>
      <c r="N822" s="4101" t="s">
        <v>1529</v>
      </c>
      <c r="O822" s="4074">
        <v>0.15680000000000002</v>
      </c>
      <c r="P822" s="4074">
        <v>0.15680000000000002</v>
      </c>
      <c r="Q822" s="4101" t="s">
        <v>1529</v>
      </c>
      <c r="R822" s="3052" t="s">
        <v>1529</v>
      </c>
      <c r="S822" s="2961" t="s">
        <v>5513</v>
      </c>
      <c r="T822" s="2960">
        <v>2.8000000000000004E-2</v>
      </c>
      <c r="U822" s="2960">
        <v>6.720000000000001E-2</v>
      </c>
      <c r="V822" s="3052" t="s">
        <v>1529</v>
      </c>
      <c r="W822" s="3052" t="s">
        <v>1529</v>
      </c>
      <c r="X822" s="3052" t="s">
        <v>1529</v>
      </c>
      <c r="Y822" s="2960">
        <v>6.720000000000001E-2</v>
      </c>
      <c r="Z822" s="2961" t="s">
        <v>58</v>
      </c>
      <c r="AA822" s="2960">
        <v>3.6999999999999998E-2</v>
      </c>
      <c r="AB822" s="2960">
        <v>0.112</v>
      </c>
      <c r="AC822" s="4094" t="s">
        <v>1529</v>
      </c>
      <c r="AD822" s="4094" t="s">
        <v>1529</v>
      </c>
      <c r="AE822" s="4095" t="s">
        <v>1529</v>
      </c>
      <c r="AF822" s="2502"/>
    </row>
    <row r="823" spans="2:32" s="2801" customFormat="1" ht="15.75" customHeight="1" x14ac:dyDescent="0.2">
      <c r="B823" s="4149" t="s">
        <v>6242</v>
      </c>
      <c r="C823" s="4150"/>
      <c r="D823" s="4000" t="s">
        <v>1529</v>
      </c>
      <c r="E823" s="4000" t="s">
        <v>1529</v>
      </c>
      <c r="F823" s="3052" t="s">
        <v>1529</v>
      </c>
      <c r="G823" s="4101">
        <v>96</v>
      </c>
      <c r="H823" s="4101" t="s">
        <v>1529</v>
      </c>
      <c r="I823" s="4074">
        <v>0.16800000000000001</v>
      </c>
      <c r="J823" s="4074">
        <v>0.16800000000000001</v>
      </c>
      <c r="K823" s="3052" t="s">
        <v>1529</v>
      </c>
      <c r="L823" s="4101" t="s">
        <v>1529</v>
      </c>
      <c r="M823" s="4101" t="s">
        <v>1529</v>
      </c>
      <c r="N823" s="4101" t="s">
        <v>1529</v>
      </c>
      <c r="O823" s="4074">
        <v>0.15680000000000002</v>
      </c>
      <c r="P823" s="4074">
        <v>0.15680000000000002</v>
      </c>
      <c r="Q823" s="4101" t="s">
        <v>1529</v>
      </c>
      <c r="R823" s="3052" t="s">
        <v>1529</v>
      </c>
      <c r="S823" s="2961" t="s">
        <v>1135</v>
      </c>
      <c r="T823" s="2960">
        <v>2.8000000000000004E-2</v>
      </c>
      <c r="U823" s="2960">
        <v>6.720000000000001E-2</v>
      </c>
      <c r="V823" s="3052" t="s">
        <v>1529</v>
      </c>
      <c r="W823" s="3052" t="s">
        <v>1529</v>
      </c>
      <c r="X823" s="3052" t="s">
        <v>1529</v>
      </c>
      <c r="Y823" s="2960">
        <v>6.720000000000001E-2</v>
      </c>
      <c r="Z823" s="2961" t="s">
        <v>49</v>
      </c>
      <c r="AA823" s="2960">
        <v>3.6999999999999998E-2</v>
      </c>
      <c r="AB823" s="2960">
        <v>0.112</v>
      </c>
      <c r="AC823" s="4094" t="s">
        <v>1529</v>
      </c>
      <c r="AD823" s="4094" t="s">
        <v>1529</v>
      </c>
      <c r="AE823" s="4095" t="s">
        <v>1529</v>
      </c>
      <c r="AF823" s="2502"/>
    </row>
    <row r="824" spans="2:32" s="2801" customFormat="1" ht="15.75" customHeight="1" x14ac:dyDescent="0.2">
      <c r="B824" s="4149" t="s">
        <v>6244</v>
      </c>
      <c r="C824" s="4150"/>
      <c r="D824" s="4000" t="s">
        <v>1529</v>
      </c>
      <c r="E824" s="4000" t="s">
        <v>1529</v>
      </c>
      <c r="F824" s="3052" t="s">
        <v>1529</v>
      </c>
      <c r="G824" s="4101">
        <v>104</v>
      </c>
      <c r="H824" s="4101" t="s">
        <v>1529</v>
      </c>
      <c r="I824" s="4074">
        <v>0.16800000000000001</v>
      </c>
      <c r="J824" s="4074">
        <v>0.16800000000000001</v>
      </c>
      <c r="K824" s="3052" t="s">
        <v>1529</v>
      </c>
      <c r="L824" s="4101" t="s">
        <v>1529</v>
      </c>
      <c r="M824" s="4101" t="s">
        <v>1529</v>
      </c>
      <c r="N824" s="4101" t="s">
        <v>1529</v>
      </c>
      <c r="O824" s="4074">
        <v>0.15680000000000002</v>
      </c>
      <c r="P824" s="4074">
        <v>0.15680000000000002</v>
      </c>
      <c r="Q824" s="4101" t="s">
        <v>1529</v>
      </c>
      <c r="R824" s="3052" t="s">
        <v>1529</v>
      </c>
      <c r="S824" s="2961" t="s">
        <v>5519</v>
      </c>
      <c r="T824" s="2960">
        <v>2.8000000000000004E-2</v>
      </c>
      <c r="U824" s="2960">
        <v>6.720000000000001E-2</v>
      </c>
      <c r="V824" s="3052" t="s">
        <v>1529</v>
      </c>
      <c r="W824" s="3052" t="s">
        <v>1529</v>
      </c>
      <c r="X824" s="3052" t="s">
        <v>1529</v>
      </c>
      <c r="Y824" s="2960">
        <v>6.720000000000001E-2</v>
      </c>
      <c r="Z824" s="2961" t="s">
        <v>51</v>
      </c>
      <c r="AA824" s="2960">
        <v>3.6999999999999998E-2</v>
      </c>
      <c r="AB824" s="2960">
        <v>0.112</v>
      </c>
      <c r="AC824" s="4094" t="s">
        <v>1529</v>
      </c>
      <c r="AD824" s="4094" t="s">
        <v>1529</v>
      </c>
      <c r="AE824" s="4095" t="s">
        <v>1529</v>
      </c>
      <c r="AF824" s="2502"/>
    </row>
    <row r="825" spans="2:32" s="2801" customFormat="1" ht="15.75" customHeight="1" x14ac:dyDescent="0.2">
      <c r="B825" s="4149" t="s">
        <v>6246</v>
      </c>
      <c r="C825" s="4150"/>
      <c r="D825" s="4000" t="s">
        <v>1529</v>
      </c>
      <c r="E825" s="4000" t="s">
        <v>1529</v>
      </c>
      <c r="F825" s="3052" t="s">
        <v>1529</v>
      </c>
      <c r="G825" s="4101">
        <v>134</v>
      </c>
      <c r="H825" s="4101" t="s">
        <v>1529</v>
      </c>
      <c r="I825" s="4074">
        <v>0.16800000000000001</v>
      </c>
      <c r="J825" s="4074">
        <v>0.16800000000000001</v>
      </c>
      <c r="K825" s="3052" t="s">
        <v>1529</v>
      </c>
      <c r="L825" s="4101" t="s">
        <v>1529</v>
      </c>
      <c r="M825" s="4101" t="s">
        <v>1529</v>
      </c>
      <c r="N825" s="4101" t="s">
        <v>1529</v>
      </c>
      <c r="O825" s="4074">
        <v>0.15680000000000002</v>
      </c>
      <c r="P825" s="4074">
        <v>0.15680000000000002</v>
      </c>
      <c r="Q825" s="4101" t="s">
        <v>1529</v>
      </c>
      <c r="R825" s="3052" t="s">
        <v>1529</v>
      </c>
      <c r="S825" s="2961" t="s">
        <v>5524</v>
      </c>
      <c r="T825" s="2960">
        <v>2.8000000000000004E-2</v>
      </c>
      <c r="U825" s="2960">
        <v>6.720000000000001E-2</v>
      </c>
      <c r="V825" s="3052" t="s">
        <v>1529</v>
      </c>
      <c r="W825" s="3052" t="s">
        <v>1529</v>
      </c>
      <c r="X825" s="3052" t="s">
        <v>1529</v>
      </c>
      <c r="Y825" s="2960">
        <v>6.720000000000001E-2</v>
      </c>
      <c r="Z825" s="2961" t="s">
        <v>51</v>
      </c>
      <c r="AA825" s="2960">
        <v>3.6999999999999998E-2</v>
      </c>
      <c r="AB825" s="2960">
        <v>0.112</v>
      </c>
      <c r="AC825" s="4094" t="s">
        <v>1529</v>
      </c>
      <c r="AD825" s="4094" t="s">
        <v>1529</v>
      </c>
      <c r="AE825" s="4095" t="s">
        <v>1529</v>
      </c>
      <c r="AF825" s="2502"/>
    </row>
    <row r="826" spans="2:32" s="2801" customFormat="1" ht="15.75" customHeight="1" x14ac:dyDescent="0.2">
      <c r="B826" s="4149" t="s">
        <v>6248</v>
      </c>
      <c r="C826" s="4150"/>
      <c r="D826" s="4000" t="s">
        <v>1529</v>
      </c>
      <c r="E826" s="4000" t="s">
        <v>1529</v>
      </c>
      <c r="F826" s="3052" t="s">
        <v>1529</v>
      </c>
      <c r="G826" s="4101">
        <v>142</v>
      </c>
      <c r="H826" s="4101" t="s">
        <v>1529</v>
      </c>
      <c r="I826" s="4074">
        <v>0.16800000000000001</v>
      </c>
      <c r="J826" s="4074">
        <v>0.16800000000000001</v>
      </c>
      <c r="K826" s="3052" t="s">
        <v>1529</v>
      </c>
      <c r="L826" s="4101" t="s">
        <v>1529</v>
      </c>
      <c r="M826" s="4101" t="s">
        <v>1529</v>
      </c>
      <c r="N826" s="4101" t="s">
        <v>1529</v>
      </c>
      <c r="O826" s="4074">
        <v>0.14560000000000001</v>
      </c>
      <c r="P826" s="4074">
        <v>0.14560000000000001</v>
      </c>
      <c r="Q826" s="4101" t="s">
        <v>1529</v>
      </c>
      <c r="R826" s="3052" t="s">
        <v>1529</v>
      </c>
      <c r="S826" s="2961" t="s">
        <v>5529</v>
      </c>
      <c r="T826" s="2960">
        <v>2.8000000000000004E-2</v>
      </c>
      <c r="U826" s="2960">
        <v>6.720000000000001E-2</v>
      </c>
      <c r="V826" s="3052" t="s">
        <v>1529</v>
      </c>
      <c r="W826" s="3052" t="s">
        <v>1529</v>
      </c>
      <c r="X826" s="3052" t="s">
        <v>1529</v>
      </c>
      <c r="Y826" s="2960">
        <v>6.720000000000001E-2</v>
      </c>
      <c r="Z826" s="2961" t="s">
        <v>406</v>
      </c>
      <c r="AA826" s="2960">
        <v>3.6999999999999998E-2</v>
      </c>
      <c r="AB826" s="2960">
        <v>0.112</v>
      </c>
      <c r="AC826" s="4094" t="s">
        <v>1529</v>
      </c>
      <c r="AD826" s="4094" t="s">
        <v>1529</v>
      </c>
      <c r="AE826" s="4095" t="s">
        <v>1529</v>
      </c>
      <c r="AF826" s="2502"/>
    </row>
    <row r="827" spans="2:32" s="2801" customFormat="1" ht="15.75" customHeight="1" x14ac:dyDescent="0.2">
      <c r="B827" s="4149" t="s">
        <v>6250</v>
      </c>
      <c r="C827" s="4150"/>
      <c r="D827" s="4000" t="s">
        <v>1529</v>
      </c>
      <c r="E827" s="4000" t="s">
        <v>1529</v>
      </c>
      <c r="F827" s="3052" t="s">
        <v>1529</v>
      </c>
      <c r="G827" s="4101">
        <v>183</v>
      </c>
      <c r="H827" s="4101" t="s">
        <v>1529</v>
      </c>
      <c r="I827" s="4074">
        <v>0.16800000000000001</v>
      </c>
      <c r="J827" s="4074">
        <v>0.16800000000000001</v>
      </c>
      <c r="K827" s="3052" t="s">
        <v>1529</v>
      </c>
      <c r="L827" s="4101" t="s">
        <v>1529</v>
      </c>
      <c r="M827" s="4101" t="s">
        <v>1529</v>
      </c>
      <c r="N827" s="4101" t="s">
        <v>1529</v>
      </c>
      <c r="O827" s="4074">
        <v>0.14560000000000001</v>
      </c>
      <c r="P827" s="4074">
        <v>0.14560000000000001</v>
      </c>
      <c r="Q827" s="4101" t="s">
        <v>1529</v>
      </c>
      <c r="R827" s="3052" t="s">
        <v>1529</v>
      </c>
      <c r="S827" s="2961" t="s">
        <v>1132</v>
      </c>
      <c r="T827" s="2960">
        <v>2.8000000000000004E-2</v>
      </c>
      <c r="U827" s="2960">
        <v>6.720000000000001E-2</v>
      </c>
      <c r="V827" s="3052" t="s">
        <v>1529</v>
      </c>
      <c r="W827" s="3052" t="s">
        <v>1529</v>
      </c>
      <c r="X827" s="3052" t="s">
        <v>1529</v>
      </c>
      <c r="Y827" s="2960">
        <v>6.720000000000001E-2</v>
      </c>
      <c r="Z827" s="2961" t="s">
        <v>5087</v>
      </c>
      <c r="AA827" s="2960">
        <v>3.6999999999999998E-2</v>
      </c>
      <c r="AB827" s="2960">
        <v>0.112</v>
      </c>
      <c r="AC827" s="4094" t="s">
        <v>1529</v>
      </c>
      <c r="AD827" s="4094" t="s">
        <v>1529</v>
      </c>
      <c r="AE827" s="4095" t="s">
        <v>1529</v>
      </c>
      <c r="AF827" s="2502"/>
    </row>
    <row r="828" spans="2:32" s="2801" customFormat="1" ht="15.75" customHeight="1" x14ac:dyDescent="0.2">
      <c r="B828" s="4149" t="s">
        <v>6252</v>
      </c>
      <c r="C828" s="4150"/>
      <c r="D828" s="4000" t="s">
        <v>1529</v>
      </c>
      <c r="E828" s="4000" t="s">
        <v>1529</v>
      </c>
      <c r="F828" s="3052" t="s">
        <v>1529</v>
      </c>
      <c r="G828" s="4101">
        <v>226</v>
      </c>
      <c r="H828" s="4101" t="s">
        <v>1529</v>
      </c>
      <c r="I828" s="4074">
        <v>0.15680000000000002</v>
      </c>
      <c r="J828" s="4074">
        <v>0.15680000000000002</v>
      </c>
      <c r="K828" s="3052" t="s">
        <v>1529</v>
      </c>
      <c r="L828" s="4101" t="s">
        <v>1529</v>
      </c>
      <c r="M828" s="4101" t="s">
        <v>1529</v>
      </c>
      <c r="N828" s="4101" t="s">
        <v>1529</v>
      </c>
      <c r="O828" s="4074">
        <v>0.13440000000000002</v>
      </c>
      <c r="P828" s="4074">
        <v>0.13440000000000002</v>
      </c>
      <c r="Q828" s="4101" t="s">
        <v>1529</v>
      </c>
      <c r="R828" s="3052" t="s">
        <v>1529</v>
      </c>
      <c r="S828" s="2961" t="s">
        <v>1134</v>
      </c>
      <c r="T828" s="2960">
        <v>2.8000000000000004E-2</v>
      </c>
      <c r="U828" s="2960">
        <v>6.720000000000001E-2</v>
      </c>
      <c r="V828" s="3052" t="s">
        <v>1529</v>
      </c>
      <c r="W828" s="3052" t="s">
        <v>1529</v>
      </c>
      <c r="X828" s="3052" t="s">
        <v>1529</v>
      </c>
      <c r="Y828" s="2960">
        <v>6.720000000000001E-2</v>
      </c>
      <c r="Z828" s="2961" t="s">
        <v>5499</v>
      </c>
      <c r="AA828" s="2960">
        <v>3.6999999999999998E-2</v>
      </c>
      <c r="AB828" s="2960">
        <v>0.112</v>
      </c>
      <c r="AC828" s="4094" t="s">
        <v>1529</v>
      </c>
      <c r="AD828" s="4094" t="s">
        <v>1529</v>
      </c>
      <c r="AE828" s="4095" t="s">
        <v>1529</v>
      </c>
      <c r="AF828" s="2502"/>
    </row>
    <row r="829" spans="2:32" s="2801" customFormat="1" ht="15.75" customHeight="1" x14ac:dyDescent="0.2">
      <c r="B829" s="4149" t="s">
        <v>6254</v>
      </c>
      <c r="C829" s="4150"/>
      <c r="D829" s="4000" t="s">
        <v>1529</v>
      </c>
      <c r="E829" s="4000" t="s">
        <v>1529</v>
      </c>
      <c r="F829" s="3052" t="s">
        <v>1529</v>
      </c>
      <c r="G829" s="4101">
        <v>274</v>
      </c>
      <c r="H829" s="4101" t="s">
        <v>1529</v>
      </c>
      <c r="I829" s="4074">
        <v>0.15680000000000002</v>
      </c>
      <c r="J829" s="4074">
        <v>0.15680000000000002</v>
      </c>
      <c r="K829" s="3052" t="s">
        <v>1529</v>
      </c>
      <c r="L829" s="4101" t="s">
        <v>1529</v>
      </c>
      <c r="M829" s="4101" t="s">
        <v>1529</v>
      </c>
      <c r="N829" s="4101" t="s">
        <v>1529</v>
      </c>
      <c r="O829" s="4074">
        <v>0.13440000000000002</v>
      </c>
      <c r="P829" s="4074">
        <v>0.13440000000000002</v>
      </c>
      <c r="Q829" s="4101" t="s">
        <v>1529</v>
      </c>
      <c r="R829" s="3052" t="s">
        <v>1529</v>
      </c>
      <c r="S829" s="2961" t="s">
        <v>1134</v>
      </c>
      <c r="T829" s="2960">
        <v>2.8000000000000004E-2</v>
      </c>
      <c r="U829" s="2960">
        <v>6.720000000000001E-2</v>
      </c>
      <c r="V829" s="3052" t="s">
        <v>1529</v>
      </c>
      <c r="W829" s="3052" t="s">
        <v>1529</v>
      </c>
      <c r="X829" s="3052" t="s">
        <v>1529</v>
      </c>
      <c r="Y829" s="2960">
        <v>6.720000000000001E-2</v>
      </c>
      <c r="Z829" s="2961" t="s">
        <v>56</v>
      </c>
      <c r="AA829" s="2960">
        <v>3.6999999999999998E-2</v>
      </c>
      <c r="AB829" s="2960">
        <v>0.112</v>
      </c>
      <c r="AC829" s="4094" t="s">
        <v>1529</v>
      </c>
      <c r="AD829" s="4094" t="s">
        <v>1529</v>
      </c>
      <c r="AE829" s="4095" t="s">
        <v>1529</v>
      </c>
      <c r="AF829" s="2502"/>
    </row>
    <row r="830" spans="2:32" s="2801" customFormat="1" ht="15.75" customHeight="1" x14ac:dyDescent="0.2">
      <c r="B830" s="4149" t="s">
        <v>6256</v>
      </c>
      <c r="C830" s="4150"/>
      <c r="D830" s="4000" t="s">
        <v>1529</v>
      </c>
      <c r="E830" s="4000" t="s">
        <v>1529</v>
      </c>
      <c r="F830" s="3052" t="s">
        <v>1529</v>
      </c>
      <c r="G830" s="4101">
        <v>327</v>
      </c>
      <c r="H830" s="4101" t="s">
        <v>1529</v>
      </c>
      <c r="I830" s="4074">
        <v>0.14560000000000001</v>
      </c>
      <c r="J830" s="4074">
        <v>0.14560000000000001</v>
      </c>
      <c r="K830" s="3052" t="s">
        <v>1529</v>
      </c>
      <c r="L830" s="4101" t="s">
        <v>1529</v>
      </c>
      <c r="M830" s="4101" t="s">
        <v>1529</v>
      </c>
      <c r="N830" s="4101" t="s">
        <v>1529</v>
      </c>
      <c r="O830" s="4074">
        <v>0.16800000000000001</v>
      </c>
      <c r="P830" s="4074">
        <v>0.16800000000000001</v>
      </c>
      <c r="Q830" s="4101" t="s">
        <v>1529</v>
      </c>
      <c r="R830" s="3052" t="s">
        <v>1529</v>
      </c>
      <c r="S830" s="2961" t="s">
        <v>1118</v>
      </c>
      <c r="T830" s="2960">
        <v>2.8000000000000004E-2</v>
      </c>
      <c r="U830" s="2960">
        <v>6.720000000000001E-2</v>
      </c>
      <c r="V830" s="3052" t="s">
        <v>1529</v>
      </c>
      <c r="W830" s="3052" t="s">
        <v>1529</v>
      </c>
      <c r="X830" s="3052" t="s">
        <v>1529</v>
      </c>
      <c r="Y830" s="2960">
        <v>6.720000000000001E-2</v>
      </c>
      <c r="Z830" s="2961" t="s">
        <v>5508</v>
      </c>
      <c r="AA830" s="2960">
        <v>3.6999999999999998E-2</v>
      </c>
      <c r="AB830" s="2960">
        <v>0.112</v>
      </c>
      <c r="AC830" s="4094" t="s">
        <v>1529</v>
      </c>
      <c r="AD830" s="4094" t="s">
        <v>1529</v>
      </c>
      <c r="AE830" s="4095" t="s">
        <v>1529</v>
      </c>
      <c r="AF830" s="2502"/>
    </row>
    <row r="831" spans="2:32" s="2801" customFormat="1" ht="15.75" customHeight="1" thickBot="1" x14ac:dyDescent="0.25">
      <c r="B831" s="4151" t="s">
        <v>6258</v>
      </c>
      <c r="C831" s="4152"/>
      <c r="D831" s="4024" t="s">
        <v>1529</v>
      </c>
      <c r="E831" s="4024" t="s">
        <v>1529</v>
      </c>
      <c r="F831" s="3061" t="s">
        <v>1529</v>
      </c>
      <c r="G831" s="4102">
        <v>472</v>
      </c>
      <c r="H831" s="4102" t="s">
        <v>1529</v>
      </c>
      <c r="I831" s="4056">
        <v>0.13440000000000002</v>
      </c>
      <c r="J831" s="4056">
        <v>0.13440000000000002</v>
      </c>
      <c r="K831" s="3061" t="s">
        <v>1529</v>
      </c>
      <c r="L831" s="4102" t="s">
        <v>1529</v>
      </c>
      <c r="M831" s="4102" t="s">
        <v>1529</v>
      </c>
      <c r="N831" s="4102" t="s">
        <v>1529</v>
      </c>
      <c r="O831" s="4056">
        <v>0.16800000000000001</v>
      </c>
      <c r="P831" s="4056">
        <v>0.16800000000000001</v>
      </c>
      <c r="Q831" s="4102" t="s">
        <v>1529</v>
      </c>
      <c r="R831" s="3061" t="s">
        <v>1529</v>
      </c>
      <c r="S831" s="2976" t="s">
        <v>5513</v>
      </c>
      <c r="T831" s="3062">
        <v>2.8000000000000004E-2</v>
      </c>
      <c r="U831" s="3062">
        <v>6.720000000000001E-2</v>
      </c>
      <c r="V831" s="3061" t="s">
        <v>1529</v>
      </c>
      <c r="W831" s="3061" t="s">
        <v>1529</v>
      </c>
      <c r="X831" s="3061" t="s">
        <v>1529</v>
      </c>
      <c r="Y831" s="3062">
        <v>6.720000000000001E-2</v>
      </c>
      <c r="Z831" s="2976" t="s">
        <v>58</v>
      </c>
      <c r="AA831" s="3062">
        <v>3.6999999999999998E-2</v>
      </c>
      <c r="AB831" s="3062">
        <v>0.112</v>
      </c>
      <c r="AC831" s="4103" t="s">
        <v>1529</v>
      </c>
      <c r="AD831" s="4103" t="s">
        <v>1529</v>
      </c>
      <c r="AE831" s="4104" t="s">
        <v>1529</v>
      </c>
      <c r="AF831" s="2502"/>
    </row>
    <row r="832" spans="2:32" s="2801" customFormat="1" x14ac:dyDescent="0.2">
      <c r="B832" s="2564"/>
      <c r="C832" s="2496"/>
      <c r="D832" s="2496"/>
      <c r="E832" s="2496"/>
      <c r="F832" s="2496"/>
      <c r="G832" s="2497"/>
      <c r="H832" s="2497"/>
      <c r="I832" s="2497"/>
      <c r="J832" s="2497"/>
      <c r="K832" s="2496"/>
      <c r="L832" s="2497"/>
      <c r="M832" s="2497"/>
      <c r="N832" s="2497"/>
      <c r="O832" s="2497"/>
      <c r="P832" s="2497"/>
      <c r="Q832" s="2561"/>
      <c r="R832" s="2561"/>
      <c r="S832" s="2561"/>
      <c r="T832" s="2561"/>
      <c r="U832" s="2561"/>
      <c r="V832" s="2561"/>
      <c r="W832" s="2561"/>
      <c r="X832" s="2561"/>
      <c r="Y832" s="2561"/>
      <c r="Z832" s="2561"/>
      <c r="AA832" s="2561"/>
      <c r="AB832" s="2561"/>
      <c r="AC832" s="2561"/>
      <c r="AD832" s="2561"/>
      <c r="AE832" s="2561"/>
      <c r="AF832" s="2502"/>
    </row>
    <row r="833" spans="2:32" s="2801" customFormat="1" x14ac:dyDescent="0.2">
      <c r="B833" s="4166" t="s">
        <v>4985</v>
      </c>
      <c r="C833" s="4167"/>
      <c r="D833" s="4168" t="s">
        <v>10</v>
      </c>
      <c r="E833" s="4168"/>
      <c r="F833" s="4168"/>
      <c r="G833" s="4168"/>
      <c r="H833" s="4168"/>
      <c r="I833" s="2562"/>
      <c r="J833" s="2562"/>
      <c r="K833" s="2562"/>
      <c r="L833" s="2562"/>
      <c r="M833" s="2562"/>
      <c r="N833" s="2562"/>
      <c r="O833" s="2562"/>
      <c r="P833" s="2562"/>
      <c r="Q833" s="2561"/>
      <c r="R833" s="2561"/>
      <c r="S833" s="2561"/>
      <c r="T833" s="2561"/>
      <c r="U833" s="2561"/>
      <c r="V833" s="2561"/>
      <c r="W833" s="2561"/>
      <c r="X833" s="2561"/>
      <c r="Y833" s="2561"/>
      <c r="Z833" s="2561"/>
      <c r="AA833" s="2561"/>
      <c r="AB833" s="2561"/>
      <c r="AC833" s="2561"/>
      <c r="AD833" s="2561"/>
      <c r="AE833" s="2561"/>
      <c r="AF833" s="2502"/>
    </row>
    <row r="834" spans="2:32" s="2801" customFormat="1" ht="14.25" x14ac:dyDescent="0.2">
      <c r="B834" s="4166" t="s">
        <v>4986</v>
      </c>
      <c r="C834" s="4167"/>
      <c r="D834" s="4224" t="s">
        <v>7213</v>
      </c>
      <c r="E834" s="4224"/>
      <c r="F834" s="4224"/>
      <c r="G834" s="4224"/>
      <c r="H834" s="4224"/>
      <c r="I834" s="2562"/>
      <c r="J834" s="2562"/>
      <c r="K834" s="2562"/>
      <c r="L834" s="2562"/>
      <c r="M834" s="2562"/>
      <c r="N834" s="2562"/>
      <c r="O834" s="2562"/>
      <c r="P834" s="2562"/>
      <c r="Q834" s="2561"/>
      <c r="R834" s="2561"/>
      <c r="S834" s="2561"/>
      <c r="T834" s="2561"/>
      <c r="U834" s="2561"/>
      <c r="V834" s="2561"/>
      <c r="W834" s="2561"/>
      <c r="X834" s="2561"/>
      <c r="Y834" s="2561"/>
      <c r="Z834" s="2561"/>
      <c r="AA834" s="2561"/>
      <c r="AB834" s="2561"/>
      <c r="AC834" s="2561"/>
      <c r="AD834" s="2561"/>
      <c r="AE834" s="2561"/>
      <c r="AF834" s="2502"/>
    </row>
    <row r="835" spans="2:32" s="2801" customFormat="1" ht="13.5" thickBot="1" x14ac:dyDescent="0.25">
      <c r="B835" s="3713"/>
      <c r="C835" s="3714"/>
      <c r="D835" s="3714"/>
      <c r="E835" s="3714"/>
      <c r="F835" s="3714"/>
      <c r="G835" s="2565"/>
      <c r="H835" s="2565"/>
      <c r="I835" s="2565"/>
      <c r="J835" s="2565"/>
      <c r="K835" s="2565"/>
      <c r="L835" s="2565"/>
      <c r="M835" s="2565"/>
      <c r="N835" s="2565"/>
      <c r="O835" s="2565"/>
      <c r="P835" s="2565"/>
      <c r="Q835" s="2565"/>
      <c r="R835" s="2565"/>
      <c r="S835" s="2565"/>
      <c r="T835" s="2565"/>
      <c r="U835" s="2565"/>
      <c r="V835" s="2565"/>
      <c r="W835" s="2565"/>
      <c r="X835" s="2565"/>
      <c r="Y835" s="2565"/>
      <c r="Z835" s="2565"/>
      <c r="AA835" s="2565"/>
      <c r="AB835" s="2565"/>
      <c r="AC835" s="2565"/>
      <c r="AD835" s="2565"/>
      <c r="AE835" s="2565"/>
      <c r="AF835" s="2507"/>
    </row>
    <row r="836" spans="2:32" s="2801" customFormat="1" ht="13.5" thickBot="1" x14ac:dyDescent="0.25"/>
    <row r="837" spans="2:32" s="2801" customFormat="1" ht="20.25" x14ac:dyDescent="0.2">
      <c r="B837" s="4169" t="s">
        <v>5058</v>
      </c>
      <c r="C837" s="4170"/>
      <c r="D837" s="4170"/>
      <c r="E837" s="4170"/>
      <c r="F837" s="4170"/>
      <c r="G837" s="4170"/>
      <c r="H837" s="4170"/>
      <c r="I837" s="4170"/>
      <c r="J837" s="4170"/>
      <c r="K837" s="4170"/>
      <c r="L837" s="4170"/>
      <c r="M837" s="4170"/>
      <c r="N837" s="4170"/>
      <c r="O837" s="4170"/>
      <c r="P837" s="4170"/>
      <c r="Q837" s="4170"/>
      <c r="R837" s="4170"/>
      <c r="S837" s="4170"/>
      <c r="T837" s="4170"/>
      <c r="U837" s="4170"/>
      <c r="V837" s="4170"/>
      <c r="W837" s="4170"/>
      <c r="X837" s="4170"/>
      <c r="Y837" s="4170"/>
      <c r="Z837" s="4170"/>
      <c r="AA837" s="4170"/>
      <c r="AB837" s="4170"/>
      <c r="AC837" s="4170"/>
      <c r="AD837" s="4170"/>
      <c r="AE837" s="4170"/>
      <c r="AF837" s="4171"/>
    </row>
    <row r="838" spans="2:32" s="2801" customFormat="1" x14ac:dyDescent="0.2">
      <c r="B838" s="3711"/>
      <c r="C838" s="3712"/>
      <c r="D838" s="3712"/>
      <c r="E838" s="3712"/>
      <c r="F838" s="3712"/>
      <c r="G838" s="2501"/>
      <c r="H838" s="2501"/>
      <c r="I838" s="2501"/>
      <c r="J838" s="2501"/>
      <c r="K838" s="2501"/>
      <c r="L838" s="2501"/>
      <c r="M838" s="2501"/>
      <c r="N838" s="2501"/>
      <c r="O838" s="2501"/>
      <c r="P838" s="2501"/>
      <c r="Q838" s="2501"/>
      <c r="R838" s="2501"/>
      <c r="S838" s="2501"/>
      <c r="T838" s="2501"/>
      <c r="U838" s="2501"/>
      <c r="V838" s="2501"/>
      <c r="W838" s="2501"/>
      <c r="X838" s="2501"/>
      <c r="Y838" s="2501"/>
      <c r="Z838" s="2501"/>
      <c r="AA838" s="2501"/>
      <c r="AB838" s="2501"/>
      <c r="AC838" s="2501"/>
      <c r="AD838" s="2501"/>
      <c r="AE838" s="2501"/>
      <c r="AF838" s="2502"/>
    </row>
    <row r="839" spans="2:32" s="2801" customFormat="1" x14ac:dyDescent="0.2">
      <c r="B839" s="2563" t="s">
        <v>5078</v>
      </c>
      <c r="C839" s="3712"/>
      <c r="D839" s="4172" t="s">
        <v>7249</v>
      </c>
      <c r="E839" s="4172"/>
      <c r="F839" s="4172"/>
      <c r="G839" s="2501"/>
      <c r="H839" s="2501"/>
      <c r="I839" s="2501"/>
      <c r="J839" s="2501"/>
      <c r="K839" s="2501"/>
      <c r="L839" s="2501"/>
      <c r="M839" s="2501"/>
      <c r="N839" s="2501"/>
      <c r="O839" s="2501"/>
      <c r="P839" s="2501"/>
      <c r="Q839" s="2501"/>
      <c r="R839" s="2501"/>
      <c r="S839" s="2501"/>
      <c r="T839" s="2501"/>
      <c r="U839" s="2501"/>
      <c r="V839" s="2501"/>
      <c r="W839" s="2501"/>
      <c r="X839" s="2501"/>
      <c r="Y839" s="2501"/>
      <c r="Z839" s="2501"/>
      <c r="AA839" s="2501"/>
      <c r="AB839" s="2501"/>
      <c r="AC839" s="2501"/>
      <c r="AD839" s="2501"/>
      <c r="AE839" s="2501"/>
      <c r="AF839" s="2502"/>
    </row>
    <row r="840" spans="2:32" s="2801" customFormat="1" x14ac:dyDescent="0.2">
      <c r="B840" s="4173" t="s">
        <v>5061</v>
      </c>
      <c r="C840" s="4174"/>
      <c r="D840" s="4204">
        <v>41883</v>
      </c>
      <c r="E840" s="4204"/>
      <c r="F840" s="4204"/>
      <c r="G840" s="2501"/>
      <c r="H840" s="2501"/>
      <c r="I840" s="2501"/>
      <c r="J840" s="2501"/>
      <c r="K840" s="2501"/>
      <c r="L840" s="2501"/>
      <c r="M840" s="2501"/>
      <c r="N840" s="2501"/>
      <c r="O840" s="2501"/>
      <c r="P840" s="2501"/>
      <c r="Q840" s="2501"/>
      <c r="R840" s="2501"/>
      <c r="S840" s="2501"/>
      <c r="T840" s="2501"/>
      <c r="U840" s="2501"/>
      <c r="V840" s="2501"/>
      <c r="W840" s="2501"/>
      <c r="X840" s="2501"/>
      <c r="Y840" s="2501"/>
      <c r="Z840" s="2501"/>
      <c r="AA840" s="2501"/>
      <c r="AB840" s="2501"/>
      <c r="AC840" s="2501"/>
      <c r="AD840" s="2501"/>
      <c r="AE840" s="2501"/>
      <c r="AF840" s="2502"/>
    </row>
    <row r="841" spans="2:32" s="2801" customFormat="1" x14ac:dyDescent="0.2">
      <c r="B841" s="4176" t="s">
        <v>5059</v>
      </c>
      <c r="C841" s="4177"/>
      <c r="D841" s="4205">
        <v>41912</v>
      </c>
      <c r="E841" s="4205"/>
      <c r="F841" s="4205"/>
      <c r="G841" s="2501"/>
      <c r="H841" s="2501"/>
      <c r="I841" s="2501"/>
      <c r="J841" s="2501"/>
      <c r="K841" s="2501"/>
      <c r="L841" s="2501"/>
      <c r="M841" s="2501"/>
      <c r="N841" s="2501"/>
      <c r="O841" s="2501"/>
      <c r="P841" s="2501"/>
      <c r="Q841" s="2501"/>
      <c r="R841" s="2501"/>
      <c r="S841" s="2501"/>
      <c r="T841" s="2501"/>
      <c r="U841" s="2501"/>
      <c r="V841" s="2501"/>
      <c r="W841" s="2501"/>
      <c r="X841" s="2501"/>
      <c r="Y841" s="2501"/>
      <c r="Z841" s="2501"/>
      <c r="AA841" s="2501"/>
      <c r="AB841" s="2501"/>
      <c r="AC841" s="2501"/>
      <c r="AD841" s="2501"/>
      <c r="AE841" s="2501"/>
      <c r="AF841" s="2502"/>
    </row>
    <row r="842" spans="2:32" s="2801" customFormat="1" ht="13.5" thickBot="1" x14ac:dyDescent="0.25">
      <c r="B842" s="3711"/>
      <c r="C842" s="3712"/>
      <c r="D842" s="3712"/>
      <c r="E842" s="3712"/>
      <c r="F842" s="3712"/>
      <c r="G842" s="2501"/>
      <c r="H842" s="2501"/>
      <c r="I842" s="2501"/>
      <c r="J842" s="2501"/>
      <c r="K842" s="2501"/>
      <c r="L842" s="2501"/>
      <c r="M842" s="2501"/>
      <c r="N842" s="2501"/>
      <c r="O842" s="2501"/>
      <c r="P842" s="2501"/>
      <c r="Q842" s="2501"/>
      <c r="R842" s="2501"/>
      <c r="S842" s="2501"/>
      <c r="T842" s="2501"/>
      <c r="U842" s="2501"/>
      <c r="V842" s="2501"/>
      <c r="W842" s="2501"/>
      <c r="X842" s="2501"/>
      <c r="Y842" s="2501"/>
      <c r="Z842" s="2501"/>
      <c r="AA842" s="2501"/>
      <c r="AB842" s="2501"/>
      <c r="AC842" s="2501"/>
      <c r="AD842" s="2501"/>
      <c r="AE842" s="2501"/>
      <c r="AF842" s="2502"/>
    </row>
    <row r="843" spans="2:32" s="2801" customFormat="1" ht="33" customHeight="1" thickBot="1" x14ac:dyDescent="0.25">
      <c r="B843" s="4179" t="s">
        <v>5060</v>
      </c>
      <c r="C843" s="4180"/>
      <c r="D843" s="4181" t="s">
        <v>7250</v>
      </c>
      <c r="E843" s="4182"/>
      <c r="F843" s="4182"/>
      <c r="G843" s="4182"/>
      <c r="H843" s="4182"/>
      <c r="I843" s="4182"/>
      <c r="J843" s="4182"/>
      <c r="K843" s="4182"/>
      <c r="L843" s="4182"/>
      <c r="M843" s="4182"/>
      <c r="N843" s="4182"/>
      <c r="O843" s="4182"/>
      <c r="P843" s="4182"/>
      <c r="Q843" s="4183"/>
      <c r="R843" s="2501"/>
      <c r="S843" s="2501"/>
      <c r="T843" s="2501"/>
      <c r="U843" s="2501"/>
      <c r="V843" s="2501"/>
      <c r="W843" s="2501"/>
      <c r="X843" s="2501"/>
      <c r="Y843" s="2501"/>
      <c r="Z843" s="2501"/>
      <c r="AA843" s="2501"/>
      <c r="AB843" s="2501"/>
      <c r="AC843" s="2501"/>
      <c r="AD843" s="2501"/>
      <c r="AE843" s="2501"/>
      <c r="AF843" s="2502"/>
    </row>
    <row r="844" spans="2:32" s="2801" customFormat="1" ht="13.5" thickBot="1" x14ac:dyDescent="0.25">
      <c r="B844" s="3711"/>
      <c r="C844" s="3712"/>
      <c r="D844" s="3712"/>
      <c r="E844" s="3712"/>
      <c r="F844" s="3712"/>
      <c r="G844" s="2501"/>
      <c r="H844" s="2501"/>
      <c r="I844" s="2501"/>
      <c r="J844" s="2501"/>
      <c r="K844" s="2501"/>
      <c r="L844" s="2501"/>
      <c r="M844" s="2501"/>
      <c r="N844" s="2501"/>
      <c r="O844" s="2501"/>
      <c r="P844" s="2501"/>
      <c r="Q844" s="2501"/>
      <c r="R844" s="2565"/>
      <c r="S844" s="2501"/>
      <c r="T844" s="2501"/>
      <c r="U844" s="2501"/>
      <c r="V844" s="2501"/>
      <c r="W844" s="2501"/>
      <c r="X844" s="2501"/>
      <c r="Y844" s="2501"/>
      <c r="Z844" s="2501"/>
      <c r="AA844" s="2501"/>
      <c r="AB844" s="2501"/>
      <c r="AC844" s="2501"/>
      <c r="AD844" s="2501"/>
      <c r="AE844" s="2501"/>
      <c r="AF844" s="2502"/>
    </row>
    <row r="845" spans="2:32" s="2801" customFormat="1" ht="13.5" thickBot="1" x14ac:dyDescent="0.25">
      <c r="B845" s="4184" t="s">
        <v>5062</v>
      </c>
      <c r="C845" s="4185"/>
      <c r="D845" s="4188" t="s">
        <v>5063</v>
      </c>
      <c r="E845" s="4190" t="s">
        <v>224</v>
      </c>
      <c r="F845" s="4191"/>
      <c r="G845" s="4191"/>
      <c r="H845" s="4191"/>
      <c r="I845" s="4191"/>
      <c r="J845" s="4191"/>
      <c r="K845" s="4191"/>
      <c r="L845" s="4191"/>
      <c r="M845" s="4191"/>
      <c r="N845" s="4191"/>
      <c r="O845" s="4191"/>
      <c r="P845" s="4192"/>
      <c r="Q845" s="4193" t="s">
        <v>340</v>
      </c>
      <c r="R845" s="4194"/>
      <c r="S845" s="4195"/>
      <c r="T845" s="4195"/>
      <c r="U845" s="4195"/>
      <c r="V845" s="4195"/>
      <c r="W845" s="4195"/>
      <c r="X845" s="4195"/>
      <c r="Y845" s="4196"/>
      <c r="Z845" s="4193" t="s">
        <v>225</v>
      </c>
      <c r="AA845" s="4195"/>
      <c r="AB845" s="4196"/>
      <c r="AC845" s="4197" t="s">
        <v>4982</v>
      </c>
      <c r="AD845" s="4198"/>
      <c r="AE845" s="4199"/>
      <c r="AF845" s="2502"/>
    </row>
    <row r="846" spans="2:32" s="2801" customFormat="1" ht="13.5" thickBot="1" x14ac:dyDescent="0.25">
      <c r="B846" s="4186"/>
      <c r="C846" s="4187"/>
      <c r="D846" s="4188"/>
      <c r="E846" s="4188" t="s">
        <v>5000</v>
      </c>
      <c r="F846" s="4188" t="s">
        <v>5001</v>
      </c>
      <c r="G846" s="4200" t="s">
        <v>5003</v>
      </c>
      <c r="H846" s="4200" t="s">
        <v>5064</v>
      </c>
      <c r="I846" s="4202" t="s">
        <v>5065</v>
      </c>
      <c r="J846" s="4202" t="s">
        <v>5066</v>
      </c>
      <c r="K846" s="4202" t="s">
        <v>5006</v>
      </c>
      <c r="L846" s="4202"/>
      <c r="M846" s="4202" t="s">
        <v>5067</v>
      </c>
      <c r="N846" s="4202" t="s">
        <v>5068</v>
      </c>
      <c r="O846" s="4202" t="s">
        <v>5069</v>
      </c>
      <c r="P846" s="4202" t="s">
        <v>5070</v>
      </c>
      <c r="Q846" s="4189" t="s">
        <v>5012</v>
      </c>
      <c r="R846" s="4189" t="s">
        <v>5013</v>
      </c>
      <c r="S846" s="4189" t="s">
        <v>5014</v>
      </c>
      <c r="T846" s="4189" t="s">
        <v>5071</v>
      </c>
      <c r="U846" s="4189" t="s">
        <v>5072</v>
      </c>
      <c r="V846" s="4189" t="s">
        <v>5017</v>
      </c>
      <c r="W846" s="4189" t="s">
        <v>5019</v>
      </c>
      <c r="X846" s="4200" t="s">
        <v>5073</v>
      </c>
      <c r="Y846" s="4200" t="s">
        <v>5074</v>
      </c>
      <c r="Z846" s="4189" t="s">
        <v>5075</v>
      </c>
      <c r="AA846" s="4189" t="s">
        <v>5076</v>
      </c>
      <c r="AB846" s="4189" t="s">
        <v>5077</v>
      </c>
      <c r="AC846" s="4189" t="s">
        <v>1150</v>
      </c>
      <c r="AD846" s="4189" t="s">
        <v>4983</v>
      </c>
      <c r="AE846" s="4189" t="s">
        <v>4984</v>
      </c>
      <c r="AF846" s="2502"/>
    </row>
    <row r="847" spans="2:32" s="2801" customFormat="1" ht="13.5" thickBot="1" x14ac:dyDescent="0.25">
      <c r="B847" s="4186"/>
      <c r="C847" s="4187"/>
      <c r="D847" s="4189"/>
      <c r="E847" s="4189"/>
      <c r="F847" s="4189"/>
      <c r="G847" s="4201"/>
      <c r="H847" s="4201"/>
      <c r="I847" s="4200"/>
      <c r="J847" s="4200"/>
      <c r="K847" s="3709" t="s">
        <v>5026</v>
      </c>
      <c r="L847" s="3710" t="s">
        <v>2793</v>
      </c>
      <c r="M847" s="4200"/>
      <c r="N847" s="4200"/>
      <c r="O847" s="4200"/>
      <c r="P847" s="4200"/>
      <c r="Q847" s="4203"/>
      <c r="R847" s="4203"/>
      <c r="S847" s="4203"/>
      <c r="T847" s="4203"/>
      <c r="U847" s="4203"/>
      <c r="V847" s="4203"/>
      <c r="W847" s="4203"/>
      <c r="X847" s="4201"/>
      <c r="Y847" s="4201"/>
      <c r="Z847" s="4203"/>
      <c r="AA847" s="4203"/>
      <c r="AB847" s="4203"/>
      <c r="AC847" s="4203"/>
      <c r="AD847" s="4203"/>
      <c r="AE847" s="4203"/>
      <c r="AF847" s="2502"/>
    </row>
    <row r="848" spans="2:32" s="2801" customFormat="1" ht="13.5" customHeight="1" x14ac:dyDescent="0.2">
      <c r="B848" s="4214" t="s">
        <v>7251</v>
      </c>
      <c r="C848" s="4215"/>
      <c r="D848" s="4010" t="s">
        <v>1529</v>
      </c>
      <c r="E848" s="4010" t="s">
        <v>1529</v>
      </c>
      <c r="F848" s="4010" t="s">
        <v>1529</v>
      </c>
      <c r="G848" s="4010" t="s">
        <v>1529</v>
      </c>
      <c r="H848" s="4010" t="s">
        <v>1529</v>
      </c>
      <c r="I848" s="4011">
        <v>0.01</v>
      </c>
      <c r="J848" s="4011">
        <v>0.18</v>
      </c>
      <c r="K848" s="4010" t="s">
        <v>1529</v>
      </c>
      <c r="L848" s="4010" t="s">
        <v>1529</v>
      </c>
      <c r="M848" s="4010" t="s">
        <v>1529</v>
      </c>
      <c r="N848" s="4010" t="s">
        <v>1529</v>
      </c>
      <c r="O848" s="4010" t="s">
        <v>1529</v>
      </c>
      <c r="P848" s="4010" t="s">
        <v>1529</v>
      </c>
      <c r="Q848" s="4010" t="s">
        <v>1529</v>
      </c>
      <c r="R848" s="4010" t="s">
        <v>1529</v>
      </c>
      <c r="S848" s="4010" t="s">
        <v>1529</v>
      </c>
      <c r="T848" s="4010" t="s">
        <v>1529</v>
      </c>
      <c r="U848" s="4010" t="s">
        <v>1529</v>
      </c>
      <c r="V848" s="4010" t="s">
        <v>1529</v>
      </c>
      <c r="W848" s="4010" t="s">
        <v>1529</v>
      </c>
      <c r="X848" s="4010" t="s">
        <v>1529</v>
      </c>
      <c r="Y848" s="4010" t="s">
        <v>1529</v>
      </c>
      <c r="Z848" s="4010" t="s">
        <v>1529</v>
      </c>
      <c r="AA848" s="4010" t="s">
        <v>1529</v>
      </c>
      <c r="AB848" s="4010" t="s">
        <v>1529</v>
      </c>
      <c r="AC848" s="4010" t="s">
        <v>1529</v>
      </c>
      <c r="AD848" s="4010" t="s">
        <v>1529</v>
      </c>
      <c r="AE848" s="3059" t="s">
        <v>1529</v>
      </c>
      <c r="AF848" s="2502"/>
    </row>
    <row r="849" spans="2:32" s="2801" customFormat="1" ht="13.5" customHeight="1" thickBot="1" x14ac:dyDescent="0.25">
      <c r="B849" s="4218" t="s">
        <v>7252</v>
      </c>
      <c r="C849" s="4219"/>
      <c r="D849" s="4024" t="s">
        <v>1529</v>
      </c>
      <c r="E849" s="4024" t="s">
        <v>1529</v>
      </c>
      <c r="F849" s="4024" t="s">
        <v>1529</v>
      </c>
      <c r="G849" s="4024" t="s">
        <v>1529</v>
      </c>
      <c r="H849" s="4024" t="s">
        <v>1529</v>
      </c>
      <c r="I849" s="3062">
        <v>0.01</v>
      </c>
      <c r="J849" s="3062">
        <v>0.16</v>
      </c>
      <c r="K849" s="4024" t="s">
        <v>1529</v>
      </c>
      <c r="L849" s="4024" t="s">
        <v>1529</v>
      </c>
      <c r="M849" s="4024" t="s">
        <v>1529</v>
      </c>
      <c r="N849" s="4024" t="s">
        <v>1529</v>
      </c>
      <c r="O849" s="4024" t="s">
        <v>1529</v>
      </c>
      <c r="P849" s="4024" t="s">
        <v>1529</v>
      </c>
      <c r="Q849" s="4024" t="s">
        <v>1529</v>
      </c>
      <c r="R849" s="4024" t="s">
        <v>1529</v>
      </c>
      <c r="S849" s="4024" t="s">
        <v>1529</v>
      </c>
      <c r="T849" s="4024" t="s">
        <v>1529</v>
      </c>
      <c r="U849" s="4024" t="s">
        <v>1529</v>
      </c>
      <c r="V849" s="4024" t="s">
        <v>1529</v>
      </c>
      <c r="W849" s="4024" t="s">
        <v>1529</v>
      </c>
      <c r="X849" s="4024" t="s">
        <v>1529</v>
      </c>
      <c r="Y849" s="4024" t="s">
        <v>1529</v>
      </c>
      <c r="Z849" s="4024" t="s">
        <v>1529</v>
      </c>
      <c r="AA849" s="4024" t="s">
        <v>1529</v>
      </c>
      <c r="AB849" s="4024" t="s">
        <v>1529</v>
      </c>
      <c r="AC849" s="4024" t="s">
        <v>1529</v>
      </c>
      <c r="AD849" s="4024" t="s">
        <v>1529</v>
      </c>
      <c r="AE849" s="3063" t="s">
        <v>1529</v>
      </c>
      <c r="AF849" s="2502"/>
    </row>
    <row r="850" spans="2:32" s="2801" customFormat="1" x14ac:dyDescent="0.2">
      <c r="B850" s="2564"/>
      <c r="C850" s="2496"/>
      <c r="D850" s="2496"/>
      <c r="E850" s="2496"/>
      <c r="F850" s="2496"/>
      <c r="G850" s="2497"/>
      <c r="H850" s="2497"/>
      <c r="I850" s="2497"/>
      <c r="J850" s="2497"/>
      <c r="K850" s="2496"/>
      <c r="L850" s="2497"/>
      <c r="M850" s="2497"/>
      <c r="N850" s="2497"/>
      <c r="O850" s="2497"/>
      <c r="P850" s="2497"/>
      <c r="Q850" s="2561"/>
      <c r="R850" s="2561"/>
      <c r="S850" s="2561"/>
      <c r="T850" s="2561"/>
      <c r="U850" s="2561"/>
      <c r="V850" s="2561"/>
      <c r="W850" s="2561"/>
      <c r="X850" s="2561"/>
      <c r="Y850" s="2561"/>
      <c r="Z850" s="2561"/>
      <c r="AA850" s="2561"/>
      <c r="AB850" s="2561"/>
      <c r="AC850" s="2561"/>
      <c r="AD850" s="2561"/>
      <c r="AE850" s="2561"/>
      <c r="AF850" s="2502"/>
    </row>
    <row r="851" spans="2:32" s="2801" customFormat="1" x14ac:dyDescent="0.2">
      <c r="B851" s="4166" t="s">
        <v>4985</v>
      </c>
      <c r="C851" s="4167"/>
      <c r="D851" s="4168" t="s">
        <v>5079</v>
      </c>
      <c r="E851" s="4168"/>
      <c r="F851" s="4168"/>
      <c r="G851" s="4168"/>
      <c r="H851" s="4168"/>
      <c r="I851" s="2562"/>
      <c r="J851" s="2562"/>
      <c r="K851" s="2562"/>
      <c r="L851" s="2562"/>
      <c r="M851" s="2562"/>
      <c r="N851" s="2562"/>
      <c r="O851" s="2562"/>
      <c r="P851" s="2562"/>
      <c r="Q851" s="2561"/>
      <c r="R851" s="2561"/>
      <c r="S851" s="2561"/>
      <c r="T851" s="2561"/>
      <c r="U851" s="2561"/>
      <c r="V851" s="2561"/>
      <c r="W851" s="2561"/>
      <c r="X851" s="2561"/>
      <c r="Y851" s="2561"/>
      <c r="Z851" s="2561"/>
      <c r="AA851" s="2561"/>
      <c r="AB851" s="2561"/>
      <c r="AC851" s="2561"/>
      <c r="AD851" s="2561"/>
      <c r="AE851" s="2561"/>
      <c r="AF851" s="2502"/>
    </row>
    <row r="852" spans="2:32" s="2801" customFormat="1" x14ac:dyDescent="0.2">
      <c r="B852" s="4166" t="s">
        <v>4986</v>
      </c>
      <c r="C852" s="4167"/>
      <c r="D852" s="4168" t="s">
        <v>1512</v>
      </c>
      <c r="E852" s="4168"/>
      <c r="F852" s="4168"/>
      <c r="G852" s="4168"/>
      <c r="H852" s="4168"/>
      <c r="I852" s="2562"/>
      <c r="J852" s="2562"/>
      <c r="K852" s="2562"/>
      <c r="L852" s="2562"/>
      <c r="M852" s="2562"/>
      <c r="N852" s="2562"/>
      <c r="O852" s="2562"/>
      <c r="P852" s="2562"/>
      <c r="Q852" s="2561"/>
      <c r="R852" s="2561"/>
      <c r="S852" s="2561"/>
      <c r="T852" s="2561"/>
      <c r="U852" s="2561"/>
      <c r="V852" s="2561"/>
      <c r="W852" s="2561"/>
      <c r="X852" s="2561"/>
      <c r="Y852" s="2561"/>
      <c r="Z852" s="2561"/>
      <c r="AA852" s="2561"/>
      <c r="AB852" s="2561"/>
      <c r="AC852" s="2561"/>
      <c r="AD852" s="2561"/>
      <c r="AE852" s="2561"/>
      <c r="AF852" s="2502"/>
    </row>
    <row r="853" spans="2:32" s="2801" customFormat="1" ht="13.5" thickBot="1" x14ac:dyDescent="0.25">
      <c r="B853" s="3713"/>
      <c r="C853" s="3714"/>
      <c r="D853" s="3714"/>
      <c r="E853" s="3714"/>
      <c r="F853" s="3714"/>
      <c r="G853" s="2565"/>
      <c r="H853" s="2565"/>
      <c r="I853" s="2565"/>
      <c r="J853" s="2565"/>
      <c r="K853" s="2565"/>
      <c r="L853" s="2565"/>
      <c r="M853" s="2565"/>
      <c r="N853" s="2565"/>
      <c r="O853" s="2565"/>
      <c r="P853" s="2565"/>
      <c r="Q853" s="2565"/>
      <c r="R853" s="2565"/>
      <c r="S853" s="2565"/>
      <c r="T853" s="2565"/>
      <c r="U853" s="2565"/>
      <c r="V853" s="2565"/>
      <c r="W853" s="2565"/>
      <c r="X853" s="2565"/>
      <c r="Y853" s="2565"/>
      <c r="Z853" s="2565"/>
      <c r="AA853" s="2565"/>
      <c r="AB853" s="2565"/>
      <c r="AC853" s="2565"/>
      <c r="AD853" s="2565"/>
      <c r="AE853" s="2565"/>
      <c r="AF853" s="2507"/>
    </row>
    <row r="854" spans="2:32" s="2801" customFormat="1" ht="13.5" thickBot="1" x14ac:dyDescent="0.25"/>
    <row r="855" spans="2:32" s="2801" customFormat="1" ht="20.25" x14ac:dyDescent="0.2">
      <c r="B855" s="4169" t="s">
        <v>5058</v>
      </c>
      <c r="C855" s="4170"/>
      <c r="D855" s="4170"/>
      <c r="E855" s="4170"/>
      <c r="F855" s="4170"/>
      <c r="G855" s="4170"/>
      <c r="H855" s="4170"/>
      <c r="I855" s="4170"/>
      <c r="J855" s="4170"/>
      <c r="K855" s="4170"/>
      <c r="L855" s="4170"/>
      <c r="M855" s="4170"/>
      <c r="N855" s="4170"/>
      <c r="O855" s="4170"/>
      <c r="P855" s="4170"/>
      <c r="Q855" s="4170"/>
      <c r="R855" s="4170"/>
      <c r="S855" s="4170"/>
      <c r="T855" s="4170"/>
      <c r="U855" s="4170"/>
      <c r="V855" s="4170"/>
      <c r="W855" s="4170"/>
      <c r="X855" s="4170"/>
      <c r="Y855" s="4170"/>
      <c r="Z855" s="4170"/>
      <c r="AA855" s="4170"/>
      <c r="AB855" s="4170"/>
      <c r="AC855" s="4170"/>
      <c r="AD855" s="4170"/>
      <c r="AE855" s="4170"/>
      <c r="AF855" s="4171"/>
    </row>
    <row r="856" spans="2:32" s="2801" customFormat="1" x14ac:dyDescent="0.2">
      <c r="B856" s="3711"/>
      <c r="C856" s="3712"/>
      <c r="D856" s="3712"/>
      <c r="E856" s="3712"/>
      <c r="F856" s="3712"/>
      <c r="G856" s="2501"/>
      <c r="H856" s="2501"/>
      <c r="I856" s="2501"/>
      <c r="J856" s="2501"/>
      <c r="K856" s="2501"/>
      <c r="L856" s="2501"/>
      <c r="M856" s="2501"/>
      <c r="N856" s="2501"/>
      <c r="O856" s="2501"/>
      <c r="P856" s="2501"/>
      <c r="Q856" s="2501"/>
      <c r="R856" s="2501"/>
      <c r="S856" s="2501"/>
      <c r="T856" s="2501"/>
      <c r="U856" s="2501"/>
      <c r="V856" s="2501"/>
      <c r="W856" s="2501"/>
      <c r="X856" s="2501"/>
      <c r="Y856" s="2501"/>
      <c r="Z856" s="2501"/>
      <c r="AA856" s="2501"/>
      <c r="AB856" s="2501"/>
      <c r="AC856" s="2501"/>
      <c r="AD856" s="2501"/>
      <c r="AE856" s="2501"/>
      <c r="AF856" s="2502"/>
    </row>
    <row r="857" spans="2:32" s="2801" customFormat="1" x14ac:dyDescent="0.2">
      <c r="B857" s="2563" t="s">
        <v>5078</v>
      </c>
      <c r="C857" s="3712"/>
      <c r="D857" s="4172" t="s">
        <v>7246</v>
      </c>
      <c r="E857" s="4172"/>
      <c r="F857" s="4172"/>
      <c r="G857" s="2501"/>
      <c r="H857" s="2501"/>
      <c r="I857" s="2501"/>
      <c r="J857" s="2501"/>
      <c r="K857" s="2501"/>
      <c r="L857" s="2501"/>
      <c r="M857" s="2501"/>
      <c r="N857" s="2501"/>
      <c r="O857" s="2501"/>
      <c r="P857" s="2501"/>
      <c r="Q857" s="2501"/>
      <c r="R857" s="2501"/>
      <c r="S857" s="2501"/>
      <c r="T857" s="2501"/>
      <c r="U857" s="2501"/>
      <c r="V857" s="2501"/>
      <c r="W857" s="2501"/>
      <c r="X857" s="2501"/>
      <c r="Y857" s="2501"/>
      <c r="Z857" s="2501"/>
      <c r="AA857" s="2501"/>
      <c r="AB857" s="2501"/>
      <c r="AC857" s="2501"/>
      <c r="AD857" s="2501"/>
      <c r="AE857" s="2501"/>
      <c r="AF857" s="2502"/>
    </row>
    <row r="858" spans="2:32" s="2801" customFormat="1" x14ac:dyDescent="0.2">
      <c r="B858" s="4173" t="s">
        <v>5061</v>
      </c>
      <c r="C858" s="4174"/>
      <c r="D858" s="4204">
        <v>41883</v>
      </c>
      <c r="E858" s="4204"/>
      <c r="F858" s="4204"/>
      <c r="G858" s="2501"/>
      <c r="H858" s="2501"/>
      <c r="I858" s="2501"/>
      <c r="J858" s="2501"/>
      <c r="K858" s="2501"/>
      <c r="L858" s="2501"/>
      <c r="M858" s="2501"/>
      <c r="N858" s="2501"/>
      <c r="O858" s="2501"/>
      <c r="P858" s="2501"/>
      <c r="Q858" s="2501"/>
      <c r="R858" s="2501"/>
      <c r="S858" s="2501"/>
      <c r="T858" s="2501"/>
      <c r="U858" s="2501"/>
      <c r="V858" s="2501"/>
      <c r="W858" s="2501"/>
      <c r="X858" s="2501"/>
      <c r="Y858" s="2501"/>
      <c r="Z858" s="2501"/>
      <c r="AA858" s="2501"/>
      <c r="AB858" s="2501"/>
      <c r="AC858" s="2501"/>
      <c r="AD858" s="2501"/>
      <c r="AE858" s="2501"/>
      <c r="AF858" s="2502"/>
    </row>
    <row r="859" spans="2:32" s="2801" customFormat="1" x14ac:dyDescent="0.2">
      <c r="B859" s="4176" t="s">
        <v>5059</v>
      </c>
      <c r="C859" s="4177"/>
      <c r="D859" s="4205">
        <v>41912</v>
      </c>
      <c r="E859" s="4205"/>
      <c r="F859" s="4205"/>
      <c r="G859" s="2501"/>
      <c r="H859" s="2501"/>
      <c r="I859" s="2501"/>
      <c r="J859" s="2501"/>
      <c r="K859" s="2501"/>
      <c r="L859" s="2501"/>
      <c r="M859" s="2501"/>
      <c r="N859" s="2501"/>
      <c r="O859" s="2501"/>
      <c r="P859" s="2501"/>
      <c r="Q859" s="2501"/>
      <c r="R859" s="2501"/>
      <c r="S859" s="2501"/>
      <c r="T859" s="2501"/>
      <c r="U859" s="2501"/>
      <c r="V859" s="2501"/>
      <c r="W859" s="2501"/>
      <c r="X859" s="2501"/>
      <c r="Y859" s="2501"/>
      <c r="Z859" s="2501"/>
      <c r="AA859" s="2501"/>
      <c r="AB859" s="2501"/>
      <c r="AC859" s="2501"/>
      <c r="AD859" s="2501"/>
      <c r="AE859" s="2501"/>
      <c r="AF859" s="2502"/>
    </row>
    <row r="860" spans="2:32" s="2801" customFormat="1" ht="13.5" thickBot="1" x14ac:dyDescent="0.25">
      <c r="B860" s="3711"/>
      <c r="C860" s="3712"/>
      <c r="D860" s="3712"/>
      <c r="E860" s="3712"/>
      <c r="F860" s="3712"/>
      <c r="G860" s="2501"/>
      <c r="H860" s="2501"/>
      <c r="I860" s="2501"/>
      <c r="J860" s="2501"/>
      <c r="K860" s="2501"/>
      <c r="L860" s="2501"/>
      <c r="M860" s="2501"/>
      <c r="N860" s="2501"/>
      <c r="O860" s="2501"/>
      <c r="P860" s="2501"/>
      <c r="Q860" s="2501"/>
      <c r="R860" s="2501"/>
      <c r="S860" s="2501"/>
      <c r="T860" s="2501"/>
      <c r="U860" s="2501"/>
      <c r="V860" s="2501"/>
      <c r="W860" s="2501"/>
      <c r="X860" s="2501"/>
      <c r="Y860" s="2501"/>
      <c r="Z860" s="2501"/>
      <c r="AA860" s="2501"/>
      <c r="AB860" s="2501"/>
      <c r="AC860" s="2501"/>
      <c r="AD860" s="2501"/>
      <c r="AE860" s="2501"/>
      <c r="AF860" s="2502"/>
    </row>
    <row r="861" spans="2:32" s="2801" customFormat="1" ht="37.5" customHeight="1" thickBot="1" x14ac:dyDescent="0.25">
      <c r="B861" s="4179" t="s">
        <v>5060</v>
      </c>
      <c r="C861" s="4180"/>
      <c r="D861" s="4181" t="s">
        <v>7247</v>
      </c>
      <c r="E861" s="4182"/>
      <c r="F861" s="4182"/>
      <c r="G861" s="4182"/>
      <c r="H861" s="4182"/>
      <c r="I861" s="4182"/>
      <c r="J861" s="4182"/>
      <c r="K861" s="4182"/>
      <c r="L861" s="4182"/>
      <c r="M861" s="4182"/>
      <c r="N861" s="4182"/>
      <c r="O861" s="4182"/>
      <c r="P861" s="4182"/>
      <c r="Q861" s="4183"/>
      <c r="R861" s="2501"/>
      <c r="S861" s="2501"/>
      <c r="T861" s="2501"/>
      <c r="U861" s="2501"/>
      <c r="V861" s="2501"/>
      <c r="W861" s="2501"/>
      <c r="X861" s="2501"/>
      <c r="Y861" s="2501"/>
      <c r="Z861" s="2501"/>
      <c r="AA861" s="2501"/>
      <c r="AB861" s="2501"/>
      <c r="AC861" s="2501"/>
      <c r="AD861" s="2501"/>
      <c r="AE861" s="2501"/>
      <c r="AF861" s="2502"/>
    </row>
    <row r="862" spans="2:32" s="2801" customFormat="1" ht="13.5" thickBot="1" x14ac:dyDescent="0.25">
      <c r="B862" s="3711"/>
      <c r="C862" s="3712"/>
      <c r="D862" s="3712"/>
      <c r="E862" s="3712"/>
      <c r="F862" s="3712"/>
      <c r="G862" s="2501"/>
      <c r="H862" s="2501"/>
      <c r="I862" s="2501"/>
      <c r="J862" s="2501"/>
      <c r="K862" s="2501"/>
      <c r="L862" s="2501"/>
      <c r="M862" s="2501"/>
      <c r="N862" s="2501"/>
      <c r="O862" s="2501"/>
      <c r="P862" s="2501"/>
      <c r="Q862" s="2501"/>
      <c r="R862" s="2565"/>
      <c r="S862" s="2501"/>
      <c r="T862" s="2501"/>
      <c r="U862" s="2501"/>
      <c r="V862" s="2501"/>
      <c r="W862" s="2501"/>
      <c r="X862" s="2501"/>
      <c r="Y862" s="2501"/>
      <c r="Z862" s="2501"/>
      <c r="AA862" s="2501"/>
      <c r="AB862" s="2501"/>
      <c r="AC862" s="2501"/>
      <c r="AD862" s="2501"/>
      <c r="AE862" s="2501"/>
      <c r="AF862" s="2502"/>
    </row>
    <row r="863" spans="2:32" s="2801" customFormat="1" ht="13.5" thickBot="1" x14ac:dyDescent="0.25">
      <c r="B863" s="4184" t="s">
        <v>5062</v>
      </c>
      <c r="C863" s="4185"/>
      <c r="D863" s="4188" t="s">
        <v>5063</v>
      </c>
      <c r="E863" s="4190" t="s">
        <v>224</v>
      </c>
      <c r="F863" s="4191"/>
      <c r="G863" s="4191"/>
      <c r="H863" s="4191"/>
      <c r="I863" s="4191"/>
      <c r="J863" s="4191"/>
      <c r="K863" s="4191"/>
      <c r="L863" s="4191"/>
      <c r="M863" s="4191"/>
      <c r="N863" s="4191"/>
      <c r="O863" s="4191"/>
      <c r="P863" s="4192"/>
      <c r="Q863" s="4193" t="s">
        <v>340</v>
      </c>
      <c r="R863" s="4194"/>
      <c r="S863" s="4195"/>
      <c r="T863" s="4195"/>
      <c r="U863" s="4195"/>
      <c r="V863" s="4195"/>
      <c r="W863" s="4195"/>
      <c r="X863" s="4195"/>
      <c r="Y863" s="4196"/>
      <c r="Z863" s="4193" t="s">
        <v>225</v>
      </c>
      <c r="AA863" s="4195"/>
      <c r="AB863" s="4196"/>
      <c r="AC863" s="4197" t="s">
        <v>4982</v>
      </c>
      <c r="AD863" s="4198"/>
      <c r="AE863" s="4199"/>
      <c r="AF863" s="2502"/>
    </row>
    <row r="864" spans="2:32" s="2801" customFormat="1" ht="13.5" thickBot="1" x14ac:dyDescent="0.25">
      <c r="B864" s="4186"/>
      <c r="C864" s="4187"/>
      <c r="D864" s="4188"/>
      <c r="E864" s="4188" t="s">
        <v>5000</v>
      </c>
      <c r="F864" s="4188" t="s">
        <v>5001</v>
      </c>
      <c r="G864" s="4200" t="s">
        <v>5003</v>
      </c>
      <c r="H864" s="4200" t="s">
        <v>5064</v>
      </c>
      <c r="I864" s="4202" t="s">
        <v>5065</v>
      </c>
      <c r="J864" s="4202" t="s">
        <v>5066</v>
      </c>
      <c r="K864" s="4202" t="s">
        <v>5006</v>
      </c>
      <c r="L864" s="4202"/>
      <c r="M864" s="4202" t="s">
        <v>5067</v>
      </c>
      <c r="N864" s="4202" t="s">
        <v>5068</v>
      </c>
      <c r="O864" s="4202" t="s">
        <v>5069</v>
      </c>
      <c r="P864" s="4202" t="s">
        <v>5070</v>
      </c>
      <c r="Q864" s="4189" t="s">
        <v>5012</v>
      </c>
      <c r="R864" s="4189" t="s">
        <v>5013</v>
      </c>
      <c r="S864" s="4189" t="s">
        <v>5014</v>
      </c>
      <c r="T864" s="4189" t="s">
        <v>5071</v>
      </c>
      <c r="U864" s="4189" t="s">
        <v>5072</v>
      </c>
      <c r="V864" s="4189" t="s">
        <v>5017</v>
      </c>
      <c r="W864" s="4189" t="s">
        <v>5019</v>
      </c>
      <c r="X864" s="4200" t="s">
        <v>5073</v>
      </c>
      <c r="Y864" s="4200" t="s">
        <v>5074</v>
      </c>
      <c r="Z864" s="4189" t="s">
        <v>5075</v>
      </c>
      <c r="AA864" s="4189" t="s">
        <v>5076</v>
      </c>
      <c r="AB864" s="4189" t="s">
        <v>5077</v>
      </c>
      <c r="AC864" s="4189" t="s">
        <v>1150</v>
      </c>
      <c r="AD864" s="4189" t="s">
        <v>4983</v>
      </c>
      <c r="AE864" s="4189" t="s">
        <v>4984</v>
      </c>
      <c r="AF864" s="2502"/>
    </row>
    <row r="865" spans="2:32" s="2801" customFormat="1" ht="13.5" thickBot="1" x14ac:dyDescent="0.25">
      <c r="B865" s="4186"/>
      <c r="C865" s="4187"/>
      <c r="D865" s="4189"/>
      <c r="E865" s="4189"/>
      <c r="F865" s="4189"/>
      <c r="G865" s="4201"/>
      <c r="H865" s="4201"/>
      <c r="I865" s="4200"/>
      <c r="J865" s="4200"/>
      <c r="K865" s="3709" t="s">
        <v>5026</v>
      </c>
      <c r="L865" s="3710" t="s">
        <v>2793</v>
      </c>
      <c r="M865" s="4200"/>
      <c r="N865" s="4200"/>
      <c r="O865" s="4200"/>
      <c r="P865" s="4200"/>
      <c r="Q865" s="4203"/>
      <c r="R865" s="4203"/>
      <c r="S865" s="4203"/>
      <c r="T865" s="4203"/>
      <c r="U865" s="4203"/>
      <c r="V865" s="4203"/>
      <c r="W865" s="4203"/>
      <c r="X865" s="4201"/>
      <c r="Y865" s="4201"/>
      <c r="Z865" s="4203"/>
      <c r="AA865" s="4203"/>
      <c r="AB865" s="4203"/>
      <c r="AC865" s="4203"/>
      <c r="AD865" s="4203"/>
      <c r="AE865" s="4203"/>
      <c r="AF865" s="2502"/>
    </row>
    <row r="866" spans="2:32" s="2801" customFormat="1" ht="13.5" thickBot="1" x14ac:dyDescent="0.25">
      <c r="B866" s="4164" t="s">
        <v>7248</v>
      </c>
      <c r="C866" s="4165"/>
      <c r="D866" s="3055" t="s">
        <v>1529</v>
      </c>
      <c r="E866" s="3055" t="s">
        <v>1529</v>
      </c>
      <c r="F866" s="3055" t="s">
        <v>1529</v>
      </c>
      <c r="G866" s="3055" t="s">
        <v>1529</v>
      </c>
      <c r="H866" s="3055" t="s">
        <v>1529</v>
      </c>
      <c r="I866" s="3055">
        <v>0.01</v>
      </c>
      <c r="J866" s="3055">
        <v>0.04</v>
      </c>
      <c r="K866" s="3055" t="s">
        <v>1529</v>
      </c>
      <c r="L866" s="3055" t="s">
        <v>1529</v>
      </c>
      <c r="M866" s="3055" t="s">
        <v>1529</v>
      </c>
      <c r="N866" s="3055" t="s">
        <v>1529</v>
      </c>
      <c r="O866" s="3055" t="s">
        <v>1529</v>
      </c>
      <c r="P866" s="3055" t="s">
        <v>1529</v>
      </c>
      <c r="Q866" s="3055" t="s">
        <v>1529</v>
      </c>
      <c r="R866" s="3055" t="s">
        <v>1529</v>
      </c>
      <c r="S866" s="3055" t="s">
        <v>1529</v>
      </c>
      <c r="T866" s="3055" t="s">
        <v>1529</v>
      </c>
      <c r="U866" s="3055" t="s">
        <v>1529</v>
      </c>
      <c r="V866" s="3055" t="s">
        <v>1529</v>
      </c>
      <c r="W866" s="3055" t="s">
        <v>1529</v>
      </c>
      <c r="X866" s="3055" t="s">
        <v>1529</v>
      </c>
      <c r="Y866" s="3055" t="s">
        <v>1529</v>
      </c>
      <c r="Z866" s="3055" t="s">
        <v>1529</v>
      </c>
      <c r="AA866" s="3055" t="s">
        <v>1529</v>
      </c>
      <c r="AB866" s="3055" t="s">
        <v>1529</v>
      </c>
      <c r="AC866" s="3055" t="s">
        <v>1529</v>
      </c>
      <c r="AD866" s="3055" t="s">
        <v>1529</v>
      </c>
      <c r="AE866" s="3055" t="s">
        <v>1529</v>
      </c>
      <c r="AF866" s="2502"/>
    </row>
    <row r="867" spans="2:32" s="2801" customFormat="1" x14ac:dyDescent="0.2">
      <c r="B867" s="3726"/>
      <c r="C867" s="3627"/>
      <c r="D867" s="3727"/>
      <c r="E867" s="3054"/>
      <c r="F867" s="3054"/>
      <c r="G867" s="3054"/>
      <c r="H867" s="3054"/>
      <c r="I867" s="3054"/>
      <c r="J867" s="3054"/>
      <c r="K867" s="3054"/>
      <c r="L867" s="3054"/>
      <c r="M867" s="3054"/>
      <c r="N867" s="3054"/>
      <c r="O867" s="3054"/>
      <c r="P867" s="3054"/>
      <c r="Q867" s="3054"/>
      <c r="R867" s="3054"/>
      <c r="S867" s="3053"/>
      <c r="T867" s="3054"/>
      <c r="U867" s="3054"/>
      <c r="V867" s="3054"/>
      <c r="W867" s="3054"/>
      <c r="X867" s="3728"/>
      <c r="Y867" s="3728"/>
      <c r="Z867" s="3054"/>
      <c r="AA867" s="3054"/>
      <c r="AB867" s="3054"/>
      <c r="AC867" s="3054"/>
      <c r="AD867" s="3054"/>
      <c r="AE867" s="3054"/>
      <c r="AF867" s="2502"/>
    </row>
    <row r="868" spans="2:32" s="2801" customFormat="1" x14ac:dyDescent="0.2">
      <c r="B868" s="4166" t="s">
        <v>4985</v>
      </c>
      <c r="C868" s="4167"/>
      <c r="D868" s="4168" t="s">
        <v>1529</v>
      </c>
      <c r="E868" s="4168"/>
      <c r="F868" s="4168"/>
      <c r="G868" s="4168"/>
      <c r="H868" s="4168"/>
      <c r="I868" s="2562"/>
      <c r="J868" s="2562"/>
      <c r="K868" s="2562"/>
      <c r="L868" s="2562"/>
      <c r="M868" s="2562"/>
      <c r="N868" s="2562"/>
      <c r="O868" s="2562"/>
      <c r="P868" s="2562"/>
      <c r="Q868" s="2561"/>
      <c r="R868" s="2561"/>
      <c r="S868" s="2561"/>
      <c r="T868" s="2561"/>
      <c r="U868" s="2561"/>
      <c r="V868" s="2561"/>
      <c r="W868" s="2561"/>
      <c r="X868" s="2561"/>
      <c r="Y868" s="2561"/>
      <c r="Z868" s="2561"/>
      <c r="AA868" s="2561"/>
      <c r="AB868" s="2561"/>
      <c r="AC868" s="2561"/>
      <c r="AD868" s="2561"/>
      <c r="AE868" s="2561"/>
      <c r="AF868" s="2502"/>
    </row>
    <row r="869" spans="2:32" s="2801" customFormat="1" x14ac:dyDescent="0.2">
      <c r="B869" s="4166" t="s">
        <v>4986</v>
      </c>
      <c r="C869" s="4167"/>
      <c r="D869" s="4168" t="s">
        <v>5082</v>
      </c>
      <c r="E869" s="4168"/>
      <c r="F869" s="4168"/>
      <c r="G869" s="4168"/>
      <c r="H869" s="4168"/>
      <c r="I869" s="2562"/>
      <c r="J869" s="2562"/>
      <c r="K869" s="2562"/>
      <c r="L869" s="2562"/>
      <c r="M869" s="2562"/>
      <c r="N869" s="2562"/>
      <c r="O869" s="2562"/>
      <c r="P869" s="2562"/>
      <c r="Q869" s="2561"/>
      <c r="R869" s="2561"/>
      <c r="S869" s="2561"/>
      <c r="T869" s="2561"/>
      <c r="U869" s="2561"/>
      <c r="V869" s="2561"/>
      <c r="W869" s="2561"/>
      <c r="X869" s="2561"/>
      <c r="Y869" s="2561"/>
      <c r="Z869" s="2561"/>
      <c r="AA869" s="2561"/>
      <c r="AB869" s="2561"/>
      <c r="AC869" s="2561"/>
      <c r="AD869" s="2561"/>
      <c r="AE869" s="2561"/>
      <c r="AF869" s="2502"/>
    </row>
    <row r="870" spans="2:32" s="2801" customFormat="1" ht="13.5" thickBot="1" x14ac:dyDescent="0.25">
      <c r="B870" s="3713"/>
      <c r="C870" s="3714"/>
      <c r="D870" s="3714"/>
      <c r="E870" s="3714"/>
      <c r="F870" s="3714"/>
      <c r="G870" s="2565"/>
      <c r="H870" s="2565"/>
      <c r="I870" s="2565"/>
      <c r="J870" s="2565"/>
      <c r="K870" s="2565"/>
      <c r="L870" s="2565"/>
      <c r="M870" s="2565"/>
      <c r="N870" s="2565"/>
      <c r="O870" s="2565"/>
      <c r="P870" s="2565"/>
      <c r="Q870" s="2565"/>
      <c r="R870" s="2565"/>
      <c r="S870" s="2565"/>
      <c r="T870" s="2565"/>
      <c r="U870" s="2565"/>
      <c r="V870" s="2565"/>
      <c r="W870" s="2565"/>
      <c r="X870" s="2565"/>
      <c r="Y870" s="2565"/>
      <c r="Z870" s="2565"/>
      <c r="AA870" s="2565"/>
      <c r="AB870" s="2565"/>
      <c r="AC870" s="2565"/>
      <c r="AD870" s="2565"/>
      <c r="AE870" s="2565"/>
      <c r="AF870" s="2507"/>
    </row>
    <row r="871" spans="2:32" s="2801" customFormat="1" ht="13.5" thickBot="1" x14ac:dyDescent="0.25"/>
    <row r="872" spans="2:32" s="2801" customFormat="1" ht="20.25" x14ac:dyDescent="0.2">
      <c r="B872" s="4169" t="s">
        <v>5058</v>
      </c>
      <c r="C872" s="4170"/>
      <c r="D872" s="4170"/>
      <c r="E872" s="4170"/>
      <c r="F872" s="4170"/>
      <c r="G872" s="4170"/>
      <c r="H872" s="4170"/>
      <c r="I872" s="4170"/>
      <c r="J872" s="4170"/>
      <c r="K872" s="4170"/>
      <c r="L872" s="4170"/>
      <c r="M872" s="4170"/>
      <c r="N872" s="4170"/>
      <c r="O872" s="4170"/>
      <c r="P872" s="4170"/>
      <c r="Q872" s="4170"/>
      <c r="R872" s="4170"/>
      <c r="S872" s="4170"/>
      <c r="T872" s="4170"/>
      <c r="U872" s="4170"/>
      <c r="V872" s="4170"/>
      <c r="W872" s="4170"/>
      <c r="X872" s="4170"/>
      <c r="Y872" s="4170"/>
      <c r="Z872" s="4170"/>
      <c r="AA872" s="4170"/>
      <c r="AB872" s="4170"/>
      <c r="AC872" s="4170"/>
      <c r="AD872" s="4170"/>
      <c r="AE872" s="4170"/>
      <c r="AF872" s="4171"/>
    </row>
    <row r="873" spans="2:32" s="2801" customFormat="1" x14ac:dyDescent="0.2">
      <c r="B873" s="3711"/>
      <c r="C873" s="3712"/>
      <c r="D873" s="3712"/>
      <c r="E873" s="3712"/>
      <c r="F873" s="3712"/>
      <c r="G873" s="2501"/>
      <c r="H873" s="2501"/>
      <c r="I873" s="2501"/>
      <c r="J873" s="2501"/>
      <c r="K873" s="2501"/>
      <c r="L873" s="2501"/>
      <c r="M873" s="2501"/>
      <c r="N873" s="2501"/>
      <c r="O873" s="2501"/>
      <c r="P873" s="2501"/>
      <c r="Q873" s="2501"/>
      <c r="R873" s="2501"/>
      <c r="S873" s="2501"/>
      <c r="T873" s="2501"/>
      <c r="U873" s="2501"/>
      <c r="V873" s="2501"/>
      <c r="W873" s="2501"/>
      <c r="X873" s="2501"/>
      <c r="Y873" s="2501"/>
      <c r="Z873" s="2501"/>
      <c r="AA873" s="2501"/>
      <c r="AB873" s="2501"/>
      <c r="AC873" s="2501"/>
      <c r="AD873" s="2501"/>
      <c r="AE873" s="2501"/>
      <c r="AF873" s="2502"/>
    </row>
    <row r="874" spans="2:32" s="2801" customFormat="1" ht="18.75" customHeight="1" x14ac:dyDescent="0.2">
      <c r="B874" s="2563" t="s">
        <v>5078</v>
      </c>
      <c r="C874" s="3712"/>
      <c r="D874" s="4229" t="s">
        <v>7240</v>
      </c>
      <c r="E874" s="4229"/>
      <c r="F874" s="4229"/>
      <c r="G874" s="4229"/>
      <c r="H874" s="2501"/>
      <c r="I874" s="2501"/>
      <c r="J874" s="2501"/>
      <c r="K874" s="2501"/>
      <c r="L874" s="2501"/>
      <c r="M874" s="2501"/>
      <c r="N874" s="2501"/>
      <c r="O874" s="2501"/>
      <c r="P874" s="2501"/>
      <c r="Q874" s="2501"/>
      <c r="R874" s="2501"/>
      <c r="S874" s="2501"/>
      <c r="T874" s="2501"/>
      <c r="U874" s="2501"/>
      <c r="V874" s="2501"/>
      <c r="W874" s="2501"/>
      <c r="X874" s="2501"/>
      <c r="Y874" s="2501"/>
      <c r="Z874" s="2501"/>
      <c r="AA874" s="2501"/>
      <c r="AB874" s="2501"/>
      <c r="AC874" s="2501"/>
      <c r="AD874" s="2501"/>
      <c r="AE874" s="2501"/>
      <c r="AF874" s="2502"/>
    </row>
    <row r="875" spans="2:32" s="2801" customFormat="1" x14ac:dyDescent="0.2">
      <c r="B875" s="4173" t="s">
        <v>5061</v>
      </c>
      <c r="C875" s="4174"/>
      <c r="D875" s="4204">
        <v>41901</v>
      </c>
      <c r="E875" s="4204"/>
      <c r="F875" s="4204"/>
      <c r="G875" s="2501"/>
      <c r="H875" s="2501"/>
      <c r="I875" s="2501"/>
      <c r="J875" s="2501"/>
      <c r="K875" s="2501"/>
      <c r="L875" s="2501"/>
      <c r="M875" s="2501"/>
      <c r="N875" s="2501"/>
      <c r="O875" s="2501"/>
      <c r="P875" s="2501"/>
      <c r="Q875" s="2501"/>
      <c r="R875" s="2501"/>
      <c r="S875" s="2501"/>
      <c r="T875" s="2501"/>
      <c r="U875" s="2501"/>
      <c r="V875" s="2501"/>
      <c r="W875" s="2501"/>
      <c r="X875" s="2501"/>
      <c r="Y875" s="2501"/>
      <c r="Z875" s="2501"/>
      <c r="AA875" s="2501"/>
      <c r="AB875" s="2501"/>
      <c r="AC875" s="2501"/>
      <c r="AD875" s="2501"/>
      <c r="AE875" s="2501"/>
      <c r="AF875" s="2502"/>
    </row>
    <row r="876" spans="2:32" s="2801" customFormat="1" x14ac:dyDescent="0.2">
      <c r="B876" s="4176" t="s">
        <v>5059</v>
      </c>
      <c r="C876" s="4177"/>
      <c r="D876" s="4205">
        <v>41901</v>
      </c>
      <c r="E876" s="4205"/>
      <c r="F876" s="4205"/>
      <c r="G876" s="2501"/>
      <c r="H876" s="2501"/>
      <c r="I876" s="2501"/>
      <c r="J876" s="2501"/>
      <c r="K876" s="2501"/>
      <c r="L876" s="2501"/>
      <c r="M876" s="2501"/>
      <c r="N876" s="2501"/>
      <c r="O876" s="2501"/>
      <c r="P876" s="2501"/>
      <c r="Q876" s="2501"/>
      <c r="R876" s="2501"/>
      <c r="S876" s="2501"/>
      <c r="T876" s="2501"/>
      <c r="U876" s="2501"/>
      <c r="V876" s="2501"/>
      <c r="W876" s="2501"/>
      <c r="X876" s="2501"/>
      <c r="Y876" s="2501"/>
      <c r="Z876" s="2501"/>
      <c r="AA876" s="2501"/>
      <c r="AB876" s="2501"/>
      <c r="AC876" s="2501"/>
      <c r="AD876" s="2501"/>
      <c r="AE876" s="2501"/>
      <c r="AF876" s="2502"/>
    </row>
    <row r="877" spans="2:32" s="2801" customFormat="1" ht="13.5" thickBot="1" x14ac:dyDescent="0.25">
      <c r="B877" s="3711"/>
      <c r="C877" s="3712"/>
      <c r="D877" s="3712"/>
      <c r="E877" s="3712"/>
      <c r="F877" s="3712"/>
      <c r="G877" s="2501"/>
      <c r="H877" s="2501"/>
      <c r="I877" s="2501"/>
      <c r="J877" s="2501"/>
      <c r="K877" s="2501"/>
      <c r="L877" s="2501"/>
      <c r="M877" s="2501"/>
      <c r="N877" s="2501"/>
      <c r="O877" s="2501"/>
      <c r="P877" s="2501"/>
      <c r="Q877" s="2501"/>
      <c r="R877" s="2501"/>
      <c r="S877" s="2501"/>
      <c r="T877" s="2501"/>
      <c r="U877" s="2501"/>
      <c r="V877" s="2501"/>
      <c r="W877" s="2501"/>
      <c r="X877" s="2501"/>
      <c r="Y877" s="2501"/>
      <c r="Z877" s="2501"/>
      <c r="AA877" s="2501"/>
      <c r="AB877" s="2501"/>
      <c r="AC877" s="2501"/>
      <c r="AD877" s="2501"/>
      <c r="AE877" s="2501"/>
      <c r="AF877" s="2502"/>
    </row>
    <row r="878" spans="2:32" s="2801" customFormat="1" ht="30" customHeight="1" thickBot="1" x14ac:dyDescent="0.25">
      <c r="B878" s="4179" t="s">
        <v>5060</v>
      </c>
      <c r="C878" s="4180"/>
      <c r="D878" s="4181" t="s">
        <v>7242</v>
      </c>
      <c r="E878" s="4182"/>
      <c r="F878" s="4182"/>
      <c r="G878" s="4182"/>
      <c r="H878" s="4182"/>
      <c r="I878" s="4182"/>
      <c r="J878" s="4182"/>
      <c r="K878" s="4182"/>
      <c r="L878" s="4182"/>
      <c r="M878" s="4182"/>
      <c r="N878" s="4182"/>
      <c r="O878" s="4182"/>
      <c r="P878" s="4182"/>
      <c r="Q878" s="4183"/>
      <c r="R878" s="2501"/>
      <c r="S878" s="2501"/>
      <c r="T878" s="2501"/>
      <c r="U878" s="2501"/>
      <c r="V878" s="2501"/>
      <c r="W878" s="2501"/>
      <c r="X878" s="2501"/>
      <c r="Y878" s="2501"/>
      <c r="Z878" s="2501"/>
      <c r="AA878" s="2501"/>
      <c r="AB878" s="2501"/>
      <c r="AC878" s="2501"/>
      <c r="AD878" s="2501"/>
      <c r="AE878" s="2501"/>
      <c r="AF878" s="2502"/>
    </row>
    <row r="879" spans="2:32" s="2801" customFormat="1" ht="13.5" thickBot="1" x14ac:dyDescent="0.25">
      <c r="B879" s="3711"/>
      <c r="C879" s="3712"/>
      <c r="D879" s="3712"/>
      <c r="E879" s="3712"/>
      <c r="F879" s="3712"/>
      <c r="G879" s="2501"/>
      <c r="H879" s="2501"/>
      <c r="I879" s="2501"/>
      <c r="J879" s="2501"/>
      <c r="K879" s="2501"/>
      <c r="L879" s="2501"/>
      <c r="M879" s="2501"/>
      <c r="N879" s="2501"/>
      <c r="O879" s="2501"/>
      <c r="P879" s="2501"/>
      <c r="Q879" s="2501"/>
      <c r="R879" s="2565"/>
      <c r="S879" s="2501"/>
      <c r="T879" s="2501"/>
      <c r="U879" s="2501"/>
      <c r="V879" s="2501"/>
      <c r="W879" s="2501"/>
      <c r="X879" s="2501"/>
      <c r="Y879" s="2501"/>
      <c r="Z879" s="2501"/>
      <c r="AA879" s="2501"/>
      <c r="AB879" s="2501"/>
      <c r="AC879" s="2501"/>
      <c r="AD879" s="2501"/>
      <c r="AE879" s="2501"/>
      <c r="AF879" s="2502"/>
    </row>
    <row r="880" spans="2:32" s="2801" customFormat="1" ht="13.5" thickBot="1" x14ac:dyDescent="0.25">
      <c r="B880" s="4184" t="s">
        <v>5062</v>
      </c>
      <c r="C880" s="4185"/>
      <c r="D880" s="4188" t="s">
        <v>5063</v>
      </c>
      <c r="E880" s="4190" t="s">
        <v>224</v>
      </c>
      <c r="F880" s="4191"/>
      <c r="G880" s="4191"/>
      <c r="H880" s="4191"/>
      <c r="I880" s="4191"/>
      <c r="J880" s="4191"/>
      <c r="K880" s="4191"/>
      <c r="L880" s="4191"/>
      <c r="M880" s="4191"/>
      <c r="N880" s="4191"/>
      <c r="O880" s="4191"/>
      <c r="P880" s="4192"/>
      <c r="Q880" s="4193" t="s">
        <v>340</v>
      </c>
      <c r="R880" s="4194"/>
      <c r="S880" s="4195"/>
      <c r="T880" s="4195"/>
      <c r="U880" s="4195"/>
      <c r="V880" s="4195"/>
      <c r="W880" s="4195"/>
      <c r="X880" s="4195"/>
      <c r="Y880" s="4196"/>
      <c r="Z880" s="4193" t="s">
        <v>225</v>
      </c>
      <c r="AA880" s="4195"/>
      <c r="AB880" s="4196"/>
      <c r="AC880" s="4197" t="s">
        <v>4982</v>
      </c>
      <c r="AD880" s="4198"/>
      <c r="AE880" s="4199"/>
      <c r="AF880" s="2502"/>
    </row>
    <row r="881" spans="2:32" s="2801" customFormat="1" ht="13.5" thickBot="1" x14ac:dyDescent="0.25">
      <c r="B881" s="4186"/>
      <c r="C881" s="4187"/>
      <c r="D881" s="4188"/>
      <c r="E881" s="4188" t="s">
        <v>5000</v>
      </c>
      <c r="F881" s="4188" t="s">
        <v>5001</v>
      </c>
      <c r="G881" s="4200" t="s">
        <v>5003</v>
      </c>
      <c r="H881" s="4200" t="s">
        <v>5064</v>
      </c>
      <c r="I881" s="4202" t="s">
        <v>5065</v>
      </c>
      <c r="J881" s="4202" t="s">
        <v>5066</v>
      </c>
      <c r="K881" s="4202" t="s">
        <v>5006</v>
      </c>
      <c r="L881" s="4202"/>
      <c r="M881" s="4202" t="s">
        <v>5067</v>
      </c>
      <c r="N881" s="4202" t="s">
        <v>5068</v>
      </c>
      <c r="O881" s="4202" t="s">
        <v>5069</v>
      </c>
      <c r="P881" s="4202" t="s">
        <v>5070</v>
      </c>
      <c r="Q881" s="4189" t="s">
        <v>5012</v>
      </c>
      <c r="R881" s="4189" t="s">
        <v>5013</v>
      </c>
      <c r="S881" s="4189" t="s">
        <v>5014</v>
      </c>
      <c r="T881" s="4189" t="s">
        <v>5071</v>
      </c>
      <c r="U881" s="4189" t="s">
        <v>5072</v>
      </c>
      <c r="V881" s="4189" t="s">
        <v>5017</v>
      </c>
      <c r="W881" s="4189" t="s">
        <v>5019</v>
      </c>
      <c r="X881" s="4200" t="s">
        <v>5073</v>
      </c>
      <c r="Y881" s="4200" t="s">
        <v>5074</v>
      </c>
      <c r="Z881" s="4189" t="s">
        <v>5075</v>
      </c>
      <c r="AA881" s="4189" t="s">
        <v>5076</v>
      </c>
      <c r="AB881" s="4189" t="s">
        <v>5077</v>
      </c>
      <c r="AC881" s="4189" t="s">
        <v>1150</v>
      </c>
      <c r="AD881" s="4189" t="s">
        <v>4983</v>
      </c>
      <c r="AE881" s="4189" t="s">
        <v>4984</v>
      </c>
      <c r="AF881" s="2502"/>
    </row>
    <row r="882" spans="2:32" s="2801" customFormat="1" ht="13.5" thickBot="1" x14ac:dyDescent="0.25">
      <c r="B882" s="4186"/>
      <c r="C882" s="4187"/>
      <c r="D882" s="4189"/>
      <c r="E882" s="4189"/>
      <c r="F882" s="4189"/>
      <c r="G882" s="4201"/>
      <c r="H882" s="4201"/>
      <c r="I882" s="4200"/>
      <c r="J882" s="4200"/>
      <c r="K882" s="3709" t="s">
        <v>5026</v>
      </c>
      <c r="L882" s="3710" t="s">
        <v>2793</v>
      </c>
      <c r="M882" s="4200"/>
      <c r="N882" s="4200"/>
      <c r="O882" s="4200"/>
      <c r="P882" s="4200"/>
      <c r="Q882" s="4203"/>
      <c r="R882" s="4203"/>
      <c r="S882" s="4203"/>
      <c r="T882" s="4203"/>
      <c r="U882" s="4203"/>
      <c r="V882" s="4203"/>
      <c r="W882" s="4203"/>
      <c r="X882" s="4201"/>
      <c r="Y882" s="4201"/>
      <c r="Z882" s="4203"/>
      <c r="AA882" s="4203"/>
      <c r="AB882" s="4203"/>
      <c r="AC882" s="4203"/>
      <c r="AD882" s="4203"/>
      <c r="AE882" s="4203"/>
      <c r="AF882" s="2502"/>
    </row>
    <row r="883" spans="2:32" s="2801" customFormat="1" x14ac:dyDescent="0.2">
      <c r="B883" s="4214" t="s">
        <v>6304</v>
      </c>
      <c r="C883" s="4215"/>
      <c r="D883" s="4010" t="s">
        <v>1529</v>
      </c>
      <c r="E883" s="4010" t="s">
        <v>1529</v>
      </c>
      <c r="F883" s="4010" t="s">
        <v>1529</v>
      </c>
      <c r="G883" s="4010">
        <v>17</v>
      </c>
      <c r="H883" s="4010" t="s">
        <v>1529</v>
      </c>
      <c r="I883" s="4011">
        <v>0.18</v>
      </c>
      <c r="J883" s="4010" t="s">
        <v>1529</v>
      </c>
      <c r="K883" s="4010" t="s">
        <v>1529</v>
      </c>
      <c r="L883" s="4010" t="s">
        <v>1529</v>
      </c>
      <c r="M883" s="4010" t="s">
        <v>1529</v>
      </c>
      <c r="N883" s="4010" t="s">
        <v>1529</v>
      </c>
      <c r="O883" s="4010" t="s">
        <v>1529</v>
      </c>
      <c r="P883" s="4010" t="s">
        <v>1529</v>
      </c>
      <c r="Q883" s="4010" t="s">
        <v>1529</v>
      </c>
      <c r="R883" s="4010" t="s">
        <v>1529</v>
      </c>
      <c r="S883" s="4010" t="s">
        <v>1529</v>
      </c>
      <c r="T883" s="4010" t="s">
        <v>1529</v>
      </c>
      <c r="U883" s="4010" t="s">
        <v>1529</v>
      </c>
      <c r="V883" s="4010" t="s">
        <v>1529</v>
      </c>
      <c r="W883" s="4010" t="s">
        <v>1529</v>
      </c>
      <c r="X883" s="4010" t="s">
        <v>1529</v>
      </c>
      <c r="Y883" s="4010" t="s">
        <v>1529</v>
      </c>
      <c r="Z883" s="4010" t="s">
        <v>1529</v>
      </c>
      <c r="AA883" s="4010" t="s">
        <v>1529</v>
      </c>
      <c r="AB883" s="4010" t="s">
        <v>1529</v>
      </c>
      <c r="AC883" s="4010" t="s">
        <v>1529</v>
      </c>
      <c r="AD883" s="4010" t="s">
        <v>1529</v>
      </c>
      <c r="AE883" s="3059" t="s">
        <v>1529</v>
      </c>
      <c r="AF883" s="2502"/>
    </row>
    <row r="884" spans="2:32" s="2801" customFormat="1" ht="13.5" thickBot="1" x14ac:dyDescent="0.25">
      <c r="B884" s="4218" t="s">
        <v>6805</v>
      </c>
      <c r="C884" s="4219"/>
      <c r="D884" s="4024" t="s">
        <v>1529</v>
      </c>
      <c r="E884" s="4024" t="s">
        <v>1529</v>
      </c>
      <c r="F884" s="4024" t="s">
        <v>1529</v>
      </c>
      <c r="G884" s="4024">
        <v>19</v>
      </c>
      <c r="H884" s="4024" t="s">
        <v>1529</v>
      </c>
      <c r="I884" s="3062">
        <v>0.16</v>
      </c>
      <c r="J884" s="4024" t="s">
        <v>1529</v>
      </c>
      <c r="K884" s="4024" t="s">
        <v>1529</v>
      </c>
      <c r="L884" s="4024" t="s">
        <v>1529</v>
      </c>
      <c r="M884" s="4024" t="s">
        <v>1529</v>
      </c>
      <c r="N884" s="4024" t="s">
        <v>1529</v>
      </c>
      <c r="O884" s="4024" t="s">
        <v>1529</v>
      </c>
      <c r="P884" s="4024" t="s">
        <v>1529</v>
      </c>
      <c r="Q884" s="4024" t="s">
        <v>1529</v>
      </c>
      <c r="R884" s="4024" t="s">
        <v>1529</v>
      </c>
      <c r="S884" s="4024" t="s">
        <v>1529</v>
      </c>
      <c r="T884" s="4024" t="s">
        <v>1529</v>
      </c>
      <c r="U884" s="4024" t="s">
        <v>1529</v>
      </c>
      <c r="V884" s="4024" t="s">
        <v>1529</v>
      </c>
      <c r="W884" s="4024" t="s">
        <v>1529</v>
      </c>
      <c r="X884" s="4024" t="s">
        <v>1529</v>
      </c>
      <c r="Y884" s="4024" t="s">
        <v>1529</v>
      </c>
      <c r="Z884" s="4024" t="s">
        <v>1529</v>
      </c>
      <c r="AA884" s="4024" t="s">
        <v>1529</v>
      </c>
      <c r="AB884" s="4024" t="s">
        <v>1529</v>
      </c>
      <c r="AC884" s="4024" t="s">
        <v>1529</v>
      </c>
      <c r="AD884" s="4024" t="s">
        <v>1529</v>
      </c>
      <c r="AE884" s="3063" t="s">
        <v>1529</v>
      </c>
      <c r="AF884" s="2502"/>
    </row>
    <row r="885" spans="2:32" s="2801" customFormat="1" x14ac:dyDescent="0.2">
      <c r="B885" s="3908"/>
      <c r="C885" s="3909"/>
      <c r="D885" s="3727"/>
      <c r="E885" s="3727"/>
      <c r="F885" s="3727"/>
      <c r="G885" s="3727"/>
      <c r="H885" s="3727"/>
      <c r="I885" s="3727"/>
      <c r="J885" s="3727"/>
      <c r="K885" s="3727"/>
      <c r="L885" s="3727"/>
      <c r="M885" s="3727"/>
      <c r="N885" s="3727"/>
      <c r="O885" s="3727"/>
      <c r="P885" s="3727"/>
      <c r="Q885" s="3727"/>
      <c r="R885" s="3727"/>
      <c r="S885" s="3727"/>
      <c r="T885" s="3727"/>
      <c r="U885" s="3727"/>
      <c r="V885" s="3727"/>
      <c r="W885" s="3727"/>
      <c r="X885" s="3727"/>
      <c r="Y885" s="3727"/>
      <c r="Z885" s="3928"/>
      <c r="AA885" s="3928"/>
      <c r="AB885" s="3929"/>
      <c r="AC885" s="3727"/>
      <c r="AD885" s="3727"/>
      <c r="AE885" s="3727"/>
      <c r="AF885" s="2502"/>
    </row>
    <row r="886" spans="2:32" s="2801" customFormat="1" x14ac:dyDescent="0.2">
      <c r="B886" s="4166" t="s">
        <v>4985</v>
      </c>
      <c r="C886" s="4167"/>
      <c r="D886" s="4168" t="s">
        <v>5079</v>
      </c>
      <c r="E886" s="4168"/>
      <c r="F886" s="4168"/>
      <c r="G886" s="4168"/>
      <c r="H886" s="4168"/>
      <c r="I886" s="2562"/>
      <c r="J886" s="2562"/>
      <c r="K886" s="2562"/>
      <c r="L886" s="2562"/>
      <c r="M886" s="2562"/>
      <c r="N886" s="2562"/>
      <c r="O886" s="2562"/>
      <c r="P886" s="2562"/>
      <c r="Q886" s="2561"/>
      <c r="R886" s="2561"/>
      <c r="S886" s="2561"/>
      <c r="T886" s="2561"/>
      <c r="U886" s="2561"/>
      <c r="V886" s="2561"/>
      <c r="W886" s="2561"/>
      <c r="X886" s="2561"/>
      <c r="Y886" s="2561"/>
      <c r="Z886" s="2561"/>
      <c r="AA886" s="2561"/>
      <c r="AB886" s="2561"/>
      <c r="AC886" s="2561"/>
      <c r="AD886" s="2561"/>
      <c r="AE886" s="2561"/>
      <c r="AF886" s="2502"/>
    </row>
    <row r="887" spans="2:32" s="2801" customFormat="1" x14ac:dyDescent="0.2">
      <c r="B887" s="4166" t="s">
        <v>4986</v>
      </c>
      <c r="C887" s="4167"/>
      <c r="D887" s="4168" t="s">
        <v>1512</v>
      </c>
      <c r="E887" s="4168"/>
      <c r="F887" s="4168"/>
      <c r="G887" s="4168"/>
      <c r="H887" s="4168"/>
      <c r="I887" s="2562"/>
      <c r="J887" s="2562"/>
      <c r="K887" s="2562"/>
      <c r="L887" s="2562"/>
      <c r="M887" s="2562"/>
      <c r="N887" s="2562"/>
      <c r="O887" s="2562"/>
      <c r="P887" s="2562"/>
      <c r="Q887" s="2561"/>
      <c r="R887" s="2561"/>
      <c r="S887" s="2561"/>
      <c r="T887" s="2561"/>
      <c r="U887" s="2561"/>
      <c r="V887" s="2561"/>
      <c r="W887" s="2561"/>
      <c r="X887" s="2561"/>
      <c r="Y887" s="2561"/>
      <c r="Z887" s="2561"/>
      <c r="AA887" s="2561"/>
      <c r="AB887" s="2561"/>
      <c r="AC887" s="2561"/>
      <c r="AD887" s="2561"/>
      <c r="AE887" s="2561"/>
      <c r="AF887" s="2502"/>
    </row>
    <row r="888" spans="2:32" s="2801" customFormat="1" ht="13.5" thickBot="1" x14ac:dyDescent="0.25">
      <c r="B888" s="3713"/>
      <c r="C888" s="3714"/>
      <c r="D888" s="3714"/>
      <c r="E888" s="3714"/>
      <c r="F888" s="3714"/>
      <c r="G888" s="2565"/>
      <c r="H888" s="2565"/>
      <c r="I888" s="2565"/>
      <c r="J888" s="2565"/>
      <c r="K888" s="2565"/>
      <c r="L888" s="2565"/>
      <c r="M888" s="2565"/>
      <c r="N888" s="2565"/>
      <c r="O888" s="2565"/>
      <c r="P888" s="2565"/>
      <c r="Q888" s="2565"/>
      <c r="R888" s="2565"/>
      <c r="S888" s="2565"/>
      <c r="T888" s="2565"/>
      <c r="U888" s="2565"/>
      <c r="V888" s="2565"/>
      <c r="W888" s="2565"/>
      <c r="X888" s="2565"/>
      <c r="Y888" s="2565"/>
      <c r="Z888" s="2565"/>
      <c r="AA888" s="2565"/>
      <c r="AB888" s="2565"/>
      <c r="AC888" s="2565"/>
      <c r="AD888" s="2565"/>
      <c r="AE888" s="2565"/>
      <c r="AF888" s="2507"/>
    </row>
    <row r="889" spans="2:32" s="2801" customFormat="1" ht="13.5" thickBot="1" x14ac:dyDescent="0.25"/>
    <row r="890" spans="2:32" s="2801" customFormat="1" ht="20.25" x14ac:dyDescent="0.2">
      <c r="B890" s="4169" t="s">
        <v>5058</v>
      </c>
      <c r="C890" s="4170"/>
      <c r="D890" s="4170"/>
      <c r="E890" s="4170"/>
      <c r="F890" s="4170"/>
      <c r="G890" s="4170"/>
      <c r="H890" s="4170"/>
      <c r="I890" s="4170"/>
      <c r="J890" s="4170"/>
      <c r="K890" s="4170"/>
      <c r="L890" s="4170"/>
      <c r="M890" s="4170"/>
      <c r="N890" s="4170"/>
      <c r="O890" s="4170"/>
      <c r="P890" s="4170"/>
      <c r="Q890" s="4170"/>
      <c r="R890" s="4170"/>
      <c r="S890" s="4170"/>
      <c r="T890" s="4170"/>
      <c r="U890" s="4170"/>
      <c r="V890" s="4170"/>
      <c r="W890" s="4170"/>
      <c r="X890" s="4170"/>
      <c r="Y890" s="4170"/>
      <c r="Z890" s="4170"/>
      <c r="AA890" s="4170"/>
      <c r="AB890" s="4170"/>
      <c r="AC890" s="4170"/>
      <c r="AD890" s="4170"/>
      <c r="AE890" s="4170"/>
      <c r="AF890" s="4171"/>
    </row>
    <row r="891" spans="2:32" s="2801" customFormat="1" x14ac:dyDescent="0.2">
      <c r="B891" s="3711"/>
      <c r="C891" s="3712"/>
      <c r="D891" s="3712"/>
      <c r="E891" s="3712"/>
      <c r="F891" s="3712"/>
      <c r="G891" s="2501"/>
      <c r="H891" s="2501"/>
      <c r="I891" s="2501"/>
      <c r="J891" s="2501"/>
      <c r="K891" s="2501"/>
      <c r="L891" s="2501"/>
      <c r="M891" s="2501"/>
      <c r="N891" s="2501"/>
      <c r="O891" s="2501"/>
      <c r="P891" s="2501"/>
      <c r="Q891" s="2501"/>
      <c r="R891" s="2501"/>
      <c r="S891" s="2501"/>
      <c r="T891" s="2501"/>
      <c r="U891" s="2501"/>
      <c r="V891" s="2501"/>
      <c r="W891" s="2501"/>
      <c r="X891" s="2501"/>
      <c r="Y891" s="2501"/>
      <c r="Z891" s="2501"/>
      <c r="AA891" s="2501"/>
      <c r="AB891" s="2501"/>
      <c r="AC891" s="2501"/>
      <c r="AD891" s="2501"/>
      <c r="AE891" s="2501"/>
      <c r="AF891" s="2502"/>
    </row>
    <row r="892" spans="2:32" s="2801" customFormat="1" ht="18.75" customHeight="1" x14ac:dyDescent="0.2">
      <c r="B892" s="2563" t="s">
        <v>5078</v>
      </c>
      <c r="C892" s="3712"/>
      <c r="D892" s="4172" t="s">
        <v>7240</v>
      </c>
      <c r="E892" s="4172"/>
      <c r="F892" s="4172"/>
      <c r="G892" s="2501"/>
      <c r="H892" s="2501"/>
      <c r="I892" s="2501"/>
      <c r="J892" s="2501"/>
      <c r="K892" s="2501"/>
      <c r="L892" s="2501"/>
      <c r="M892" s="2501"/>
      <c r="N892" s="2501"/>
      <c r="O892" s="2501"/>
      <c r="P892" s="2501"/>
      <c r="Q892" s="2501"/>
      <c r="R892" s="2501"/>
      <c r="S892" s="2501"/>
      <c r="T892" s="2501"/>
      <c r="U892" s="2501"/>
      <c r="V892" s="2501"/>
      <c r="W892" s="2501"/>
      <c r="X892" s="2501"/>
      <c r="Y892" s="2501"/>
      <c r="Z892" s="2501"/>
      <c r="AA892" s="2501"/>
      <c r="AB892" s="2501"/>
      <c r="AC892" s="2501"/>
      <c r="AD892" s="2501"/>
      <c r="AE892" s="2501"/>
      <c r="AF892" s="2502"/>
    </row>
    <row r="893" spans="2:32" s="2801" customFormat="1" x14ac:dyDescent="0.2">
      <c r="B893" s="4173" t="s">
        <v>5061</v>
      </c>
      <c r="C893" s="4174"/>
      <c r="D893" s="4204">
        <v>41887</v>
      </c>
      <c r="E893" s="4204"/>
      <c r="F893" s="4204"/>
      <c r="G893" s="2501"/>
      <c r="H893" s="2501"/>
      <c r="I893" s="2501"/>
      <c r="J893" s="2501"/>
      <c r="K893" s="2501"/>
      <c r="L893" s="2501"/>
      <c r="M893" s="2501"/>
      <c r="N893" s="2501"/>
      <c r="O893" s="2501"/>
      <c r="P893" s="2501"/>
      <c r="Q893" s="2501"/>
      <c r="R893" s="2501"/>
      <c r="S893" s="2501"/>
      <c r="T893" s="2501"/>
      <c r="U893" s="2501"/>
      <c r="V893" s="2501"/>
      <c r="W893" s="2501"/>
      <c r="X893" s="2501"/>
      <c r="Y893" s="2501"/>
      <c r="Z893" s="2501"/>
      <c r="AA893" s="2501"/>
      <c r="AB893" s="2501"/>
      <c r="AC893" s="2501"/>
      <c r="AD893" s="2501"/>
      <c r="AE893" s="2501"/>
      <c r="AF893" s="2502"/>
    </row>
    <row r="894" spans="2:32" s="2801" customFormat="1" x14ac:dyDescent="0.2">
      <c r="B894" s="4176" t="s">
        <v>5059</v>
      </c>
      <c r="C894" s="4177"/>
      <c r="D894" s="4205">
        <v>41887</v>
      </c>
      <c r="E894" s="4205"/>
      <c r="F894" s="4205"/>
      <c r="G894" s="2501"/>
      <c r="H894" s="2501"/>
      <c r="I894" s="2501"/>
      <c r="J894" s="2501"/>
      <c r="K894" s="2501"/>
      <c r="L894" s="2501"/>
      <c r="M894" s="2501"/>
      <c r="N894" s="2501"/>
      <c r="O894" s="2501"/>
      <c r="P894" s="2501"/>
      <c r="Q894" s="2501"/>
      <c r="R894" s="2501"/>
      <c r="S894" s="2501"/>
      <c r="T894" s="2501"/>
      <c r="U894" s="2501"/>
      <c r="V894" s="2501"/>
      <c r="W894" s="2501"/>
      <c r="X894" s="2501"/>
      <c r="Y894" s="2501"/>
      <c r="Z894" s="2501"/>
      <c r="AA894" s="2501"/>
      <c r="AB894" s="2501"/>
      <c r="AC894" s="2501"/>
      <c r="AD894" s="2501"/>
      <c r="AE894" s="2501"/>
      <c r="AF894" s="2502"/>
    </row>
    <row r="895" spans="2:32" s="2801" customFormat="1" ht="13.5" thickBot="1" x14ac:dyDescent="0.25">
      <c r="B895" s="3711"/>
      <c r="C895" s="3712"/>
      <c r="D895" s="3712"/>
      <c r="E895" s="3712"/>
      <c r="F895" s="3712"/>
      <c r="G895" s="2501"/>
      <c r="H895" s="2501"/>
      <c r="I895" s="2501"/>
      <c r="J895" s="2501"/>
      <c r="K895" s="2501"/>
      <c r="L895" s="2501"/>
      <c r="M895" s="2501"/>
      <c r="N895" s="2501"/>
      <c r="O895" s="2501"/>
      <c r="P895" s="2501"/>
      <c r="Q895" s="2501"/>
      <c r="R895" s="2501"/>
      <c r="S895" s="2501"/>
      <c r="T895" s="2501"/>
      <c r="U895" s="2501"/>
      <c r="V895" s="2501"/>
      <c r="W895" s="2501"/>
      <c r="X895" s="2501"/>
      <c r="Y895" s="2501"/>
      <c r="Z895" s="2501"/>
      <c r="AA895" s="2501"/>
      <c r="AB895" s="2501"/>
      <c r="AC895" s="2501"/>
      <c r="AD895" s="2501"/>
      <c r="AE895" s="2501"/>
      <c r="AF895" s="2502"/>
    </row>
    <row r="896" spans="2:32" s="2801" customFormat="1" ht="51" customHeight="1" thickBot="1" x14ac:dyDescent="0.25">
      <c r="B896" s="4179" t="s">
        <v>5060</v>
      </c>
      <c r="C896" s="4180"/>
      <c r="D896" s="4181" t="s">
        <v>7241</v>
      </c>
      <c r="E896" s="4182"/>
      <c r="F896" s="4182"/>
      <c r="G896" s="4182"/>
      <c r="H896" s="4182"/>
      <c r="I896" s="4182"/>
      <c r="J896" s="4182"/>
      <c r="K896" s="4182"/>
      <c r="L896" s="4182"/>
      <c r="M896" s="4182"/>
      <c r="N896" s="4182"/>
      <c r="O896" s="4182"/>
      <c r="P896" s="4182"/>
      <c r="Q896" s="4183"/>
      <c r="R896" s="2501"/>
      <c r="S896" s="2501"/>
      <c r="T896" s="2501"/>
      <c r="U896" s="2501"/>
      <c r="V896" s="2501"/>
      <c r="W896" s="2501"/>
      <c r="X896" s="2501"/>
      <c r="Y896" s="2501"/>
      <c r="Z896" s="2501"/>
      <c r="AA896" s="2501"/>
      <c r="AB896" s="2501"/>
      <c r="AC896" s="2501"/>
      <c r="AD896" s="2501"/>
      <c r="AE896" s="2501"/>
      <c r="AF896" s="2502"/>
    </row>
    <row r="897" spans="2:32" s="2801" customFormat="1" ht="13.5" thickBot="1" x14ac:dyDescent="0.25">
      <c r="B897" s="3711"/>
      <c r="C897" s="3712"/>
      <c r="D897" s="3712"/>
      <c r="E897" s="3712"/>
      <c r="F897" s="3712"/>
      <c r="G897" s="2501"/>
      <c r="H897" s="2501"/>
      <c r="I897" s="2501"/>
      <c r="J897" s="2501"/>
      <c r="K897" s="2501"/>
      <c r="L897" s="2501"/>
      <c r="M897" s="2501"/>
      <c r="N897" s="2501"/>
      <c r="O897" s="2501"/>
      <c r="P897" s="2501"/>
      <c r="Q897" s="2501"/>
      <c r="R897" s="2565"/>
      <c r="S897" s="2501"/>
      <c r="T897" s="2501"/>
      <c r="U897" s="2501"/>
      <c r="V897" s="2501"/>
      <c r="W897" s="2501"/>
      <c r="X897" s="2501"/>
      <c r="Y897" s="2501"/>
      <c r="Z897" s="2501"/>
      <c r="AA897" s="2501"/>
      <c r="AB897" s="2501"/>
      <c r="AC897" s="2501"/>
      <c r="AD897" s="2501"/>
      <c r="AE897" s="2501"/>
      <c r="AF897" s="2502"/>
    </row>
    <row r="898" spans="2:32" s="2801" customFormat="1" ht="13.5" thickBot="1" x14ac:dyDescent="0.25">
      <c r="B898" s="4184" t="s">
        <v>5062</v>
      </c>
      <c r="C898" s="4185"/>
      <c r="D898" s="4188" t="s">
        <v>5063</v>
      </c>
      <c r="E898" s="4190" t="s">
        <v>224</v>
      </c>
      <c r="F898" s="4191"/>
      <c r="G898" s="4191"/>
      <c r="H898" s="4191"/>
      <c r="I898" s="4191"/>
      <c r="J898" s="4191"/>
      <c r="K898" s="4191"/>
      <c r="L898" s="4191"/>
      <c r="M898" s="4191"/>
      <c r="N898" s="4191"/>
      <c r="O898" s="4191"/>
      <c r="P898" s="4192"/>
      <c r="Q898" s="4193" t="s">
        <v>340</v>
      </c>
      <c r="R898" s="4194"/>
      <c r="S898" s="4195"/>
      <c r="T898" s="4195"/>
      <c r="U898" s="4195"/>
      <c r="V898" s="4195"/>
      <c r="W898" s="4195"/>
      <c r="X898" s="4195"/>
      <c r="Y898" s="4196"/>
      <c r="Z898" s="4193" t="s">
        <v>225</v>
      </c>
      <c r="AA898" s="4195"/>
      <c r="AB898" s="4196"/>
      <c r="AC898" s="4197" t="s">
        <v>4982</v>
      </c>
      <c r="AD898" s="4198"/>
      <c r="AE898" s="4199"/>
      <c r="AF898" s="2502"/>
    </row>
    <row r="899" spans="2:32" s="2801" customFormat="1" ht="13.5" thickBot="1" x14ac:dyDescent="0.25">
      <c r="B899" s="4186"/>
      <c r="C899" s="4187"/>
      <c r="D899" s="4188"/>
      <c r="E899" s="4188" t="s">
        <v>5000</v>
      </c>
      <c r="F899" s="4188" t="s">
        <v>5001</v>
      </c>
      <c r="G899" s="4200" t="s">
        <v>5003</v>
      </c>
      <c r="H899" s="4200" t="s">
        <v>5064</v>
      </c>
      <c r="I899" s="4202" t="s">
        <v>5065</v>
      </c>
      <c r="J899" s="4202" t="s">
        <v>5066</v>
      </c>
      <c r="K899" s="4202" t="s">
        <v>5006</v>
      </c>
      <c r="L899" s="4202"/>
      <c r="M899" s="4202" t="s">
        <v>5067</v>
      </c>
      <c r="N899" s="4202" t="s">
        <v>5068</v>
      </c>
      <c r="O899" s="4202" t="s">
        <v>5069</v>
      </c>
      <c r="P899" s="4202" t="s">
        <v>5070</v>
      </c>
      <c r="Q899" s="4189" t="s">
        <v>5012</v>
      </c>
      <c r="R899" s="4189" t="s">
        <v>5013</v>
      </c>
      <c r="S899" s="4189" t="s">
        <v>5014</v>
      </c>
      <c r="T899" s="4189" t="s">
        <v>5071</v>
      </c>
      <c r="U899" s="4189" t="s">
        <v>5072</v>
      </c>
      <c r="V899" s="4189" t="s">
        <v>5017</v>
      </c>
      <c r="W899" s="4189" t="s">
        <v>5019</v>
      </c>
      <c r="X899" s="4200" t="s">
        <v>5073</v>
      </c>
      <c r="Y899" s="4200" t="s">
        <v>5074</v>
      </c>
      <c r="Z899" s="4189" t="s">
        <v>5075</v>
      </c>
      <c r="AA899" s="4189" t="s">
        <v>5076</v>
      </c>
      <c r="AB899" s="4189" t="s">
        <v>5077</v>
      </c>
      <c r="AC899" s="4189" t="s">
        <v>1150</v>
      </c>
      <c r="AD899" s="4189" t="s">
        <v>4983</v>
      </c>
      <c r="AE899" s="4189" t="s">
        <v>4984</v>
      </c>
      <c r="AF899" s="2502"/>
    </row>
    <row r="900" spans="2:32" s="2801" customFormat="1" ht="13.5" thickBot="1" x14ac:dyDescent="0.25">
      <c r="B900" s="4186"/>
      <c r="C900" s="4187"/>
      <c r="D900" s="4189"/>
      <c r="E900" s="4189"/>
      <c r="F900" s="4189"/>
      <c r="G900" s="4201"/>
      <c r="H900" s="4201"/>
      <c r="I900" s="4200"/>
      <c r="J900" s="4200"/>
      <c r="K900" s="3709" t="s">
        <v>5026</v>
      </c>
      <c r="L900" s="3710" t="s">
        <v>2793</v>
      </c>
      <c r="M900" s="4200"/>
      <c r="N900" s="4200"/>
      <c r="O900" s="4200"/>
      <c r="P900" s="4200"/>
      <c r="Q900" s="4203"/>
      <c r="R900" s="4203"/>
      <c r="S900" s="4203"/>
      <c r="T900" s="4203"/>
      <c r="U900" s="4203"/>
      <c r="V900" s="4203"/>
      <c r="W900" s="4203"/>
      <c r="X900" s="4201"/>
      <c r="Y900" s="4201"/>
      <c r="Z900" s="4203"/>
      <c r="AA900" s="4203"/>
      <c r="AB900" s="4203"/>
      <c r="AC900" s="4203"/>
      <c r="AD900" s="4203"/>
      <c r="AE900" s="4203"/>
      <c r="AF900" s="2502"/>
    </row>
    <row r="901" spans="2:32" s="2801" customFormat="1" x14ac:dyDescent="0.2">
      <c r="B901" s="4214" t="s">
        <v>6304</v>
      </c>
      <c r="C901" s="4215"/>
      <c r="D901" s="4010" t="s">
        <v>1529</v>
      </c>
      <c r="E901" s="4010" t="s">
        <v>1529</v>
      </c>
      <c r="F901" s="4010" t="s">
        <v>1529</v>
      </c>
      <c r="G901" s="4010">
        <v>17</v>
      </c>
      <c r="H901" s="4010" t="s">
        <v>1529</v>
      </c>
      <c r="I901" s="4011">
        <v>0.18</v>
      </c>
      <c r="J901" s="4010" t="s">
        <v>1529</v>
      </c>
      <c r="K901" s="4010" t="s">
        <v>1529</v>
      </c>
      <c r="L901" s="4010" t="s">
        <v>1529</v>
      </c>
      <c r="M901" s="4010" t="s">
        <v>1529</v>
      </c>
      <c r="N901" s="4010" t="s">
        <v>1529</v>
      </c>
      <c r="O901" s="4010" t="s">
        <v>1529</v>
      </c>
      <c r="P901" s="4010" t="s">
        <v>1529</v>
      </c>
      <c r="Q901" s="4010" t="s">
        <v>1529</v>
      </c>
      <c r="R901" s="4010" t="s">
        <v>1529</v>
      </c>
      <c r="S901" s="4010" t="s">
        <v>1529</v>
      </c>
      <c r="T901" s="4010" t="s">
        <v>1529</v>
      </c>
      <c r="U901" s="4010" t="s">
        <v>1529</v>
      </c>
      <c r="V901" s="4010" t="s">
        <v>1529</v>
      </c>
      <c r="W901" s="4010" t="s">
        <v>1529</v>
      </c>
      <c r="X901" s="4010" t="s">
        <v>1529</v>
      </c>
      <c r="Y901" s="4010" t="s">
        <v>1529</v>
      </c>
      <c r="Z901" s="4010" t="s">
        <v>1529</v>
      </c>
      <c r="AA901" s="4010" t="s">
        <v>1529</v>
      </c>
      <c r="AB901" s="4010" t="s">
        <v>1529</v>
      </c>
      <c r="AC901" s="4010" t="s">
        <v>1529</v>
      </c>
      <c r="AD901" s="4010" t="s">
        <v>1529</v>
      </c>
      <c r="AE901" s="3059" t="s">
        <v>1529</v>
      </c>
      <c r="AF901" s="2502"/>
    </row>
    <row r="902" spans="2:32" s="2801" customFormat="1" ht="13.5" thickBot="1" x14ac:dyDescent="0.25">
      <c r="B902" s="4218" t="s">
        <v>6805</v>
      </c>
      <c r="C902" s="4219"/>
      <c r="D902" s="4024" t="s">
        <v>1529</v>
      </c>
      <c r="E902" s="4024" t="s">
        <v>1529</v>
      </c>
      <c r="F902" s="4024" t="s">
        <v>1529</v>
      </c>
      <c r="G902" s="4024">
        <v>19</v>
      </c>
      <c r="H902" s="4024" t="s">
        <v>1529</v>
      </c>
      <c r="I902" s="3062">
        <v>0.16</v>
      </c>
      <c r="J902" s="4024" t="s">
        <v>1529</v>
      </c>
      <c r="K902" s="4024" t="s">
        <v>1529</v>
      </c>
      <c r="L902" s="4024" t="s">
        <v>1529</v>
      </c>
      <c r="M902" s="4024" t="s">
        <v>1529</v>
      </c>
      <c r="N902" s="4024" t="s">
        <v>1529</v>
      </c>
      <c r="O902" s="4024" t="s">
        <v>1529</v>
      </c>
      <c r="P902" s="4024" t="s">
        <v>1529</v>
      </c>
      <c r="Q902" s="4024" t="s">
        <v>1529</v>
      </c>
      <c r="R902" s="4024" t="s">
        <v>1529</v>
      </c>
      <c r="S902" s="4024" t="s">
        <v>1529</v>
      </c>
      <c r="T902" s="4024" t="s">
        <v>1529</v>
      </c>
      <c r="U902" s="4024" t="s">
        <v>1529</v>
      </c>
      <c r="V902" s="4024" t="s">
        <v>1529</v>
      </c>
      <c r="W902" s="4024" t="s">
        <v>1529</v>
      </c>
      <c r="X902" s="4024" t="s">
        <v>1529</v>
      </c>
      <c r="Y902" s="4024" t="s">
        <v>1529</v>
      </c>
      <c r="Z902" s="4024" t="s">
        <v>1529</v>
      </c>
      <c r="AA902" s="4024" t="s">
        <v>1529</v>
      </c>
      <c r="AB902" s="4024" t="s">
        <v>1529</v>
      </c>
      <c r="AC902" s="4024" t="s">
        <v>1529</v>
      </c>
      <c r="AD902" s="4024" t="s">
        <v>1529</v>
      </c>
      <c r="AE902" s="3063" t="s">
        <v>1529</v>
      </c>
      <c r="AF902" s="2502"/>
    </row>
    <row r="903" spans="2:32" s="2801" customFormat="1" x14ac:dyDescent="0.2">
      <c r="B903" s="3908"/>
      <c r="C903" s="3909"/>
      <c r="D903" s="3727"/>
      <c r="E903" s="3727"/>
      <c r="F903" s="3727"/>
      <c r="G903" s="3727"/>
      <c r="H903" s="3727"/>
      <c r="I903" s="3727"/>
      <c r="J903" s="3727"/>
      <c r="K903" s="3727"/>
      <c r="L903" s="3727"/>
      <c r="M903" s="3727"/>
      <c r="N903" s="3727"/>
      <c r="O903" s="3727"/>
      <c r="P903" s="3727"/>
      <c r="Q903" s="3727"/>
      <c r="R903" s="3727"/>
      <c r="S903" s="3727"/>
      <c r="T903" s="3727"/>
      <c r="U903" s="3727"/>
      <c r="V903" s="3727"/>
      <c r="W903" s="3727"/>
      <c r="X903" s="3727"/>
      <c r="Y903" s="3727"/>
      <c r="Z903" s="3928"/>
      <c r="AA903" s="3928"/>
      <c r="AB903" s="3929"/>
      <c r="AC903" s="3727"/>
      <c r="AD903" s="3727"/>
      <c r="AE903" s="3727"/>
      <c r="AF903" s="2502"/>
    </row>
    <row r="904" spans="2:32" s="2801" customFormat="1" x14ac:dyDescent="0.2">
      <c r="B904" s="4166" t="s">
        <v>4985</v>
      </c>
      <c r="C904" s="4167"/>
      <c r="D904" s="4168" t="s">
        <v>5079</v>
      </c>
      <c r="E904" s="4168"/>
      <c r="F904" s="4168"/>
      <c r="G904" s="4168"/>
      <c r="H904" s="4168"/>
      <c r="I904" s="2562"/>
      <c r="J904" s="2562"/>
      <c r="K904" s="2562"/>
      <c r="L904" s="2562"/>
      <c r="M904" s="2562"/>
      <c r="N904" s="2562"/>
      <c r="O904" s="2562"/>
      <c r="P904" s="2562"/>
      <c r="Q904" s="2561"/>
      <c r="R904" s="2561"/>
      <c r="S904" s="2561"/>
      <c r="T904" s="2561"/>
      <c r="U904" s="2561"/>
      <c r="V904" s="2561"/>
      <c r="W904" s="2561"/>
      <c r="X904" s="2561"/>
      <c r="Y904" s="2561"/>
      <c r="Z904" s="2561"/>
      <c r="AA904" s="2561"/>
      <c r="AB904" s="2561"/>
      <c r="AC904" s="2561"/>
      <c r="AD904" s="2561"/>
      <c r="AE904" s="2561"/>
      <c r="AF904" s="2502"/>
    </row>
    <row r="905" spans="2:32" s="2801" customFormat="1" x14ac:dyDescent="0.2">
      <c r="B905" s="4166" t="s">
        <v>4986</v>
      </c>
      <c r="C905" s="4167"/>
      <c r="D905" s="4168" t="s">
        <v>1512</v>
      </c>
      <c r="E905" s="4168"/>
      <c r="F905" s="4168"/>
      <c r="G905" s="4168"/>
      <c r="H905" s="4168"/>
      <c r="I905" s="2562"/>
      <c r="J905" s="2562"/>
      <c r="K905" s="2562"/>
      <c r="L905" s="2562"/>
      <c r="M905" s="2562"/>
      <c r="N905" s="2562"/>
      <c r="O905" s="2562"/>
      <c r="P905" s="2562"/>
      <c r="Q905" s="2561"/>
      <c r="R905" s="2561"/>
      <c r="S905" s="2561"/>
      <c r="T905" s="2561"/>
      <c r="U905" s="2561"/>
      <c r="V905" s="2561"/>
      <c r="W905" s="2561"/>
      <c r="X905" s="2561"/>
      <c r="Y905" s="2561"/>
      <c r="Z905" s="2561"/>
      <c r="AA905" s="2561"/>
      <c r="AB905" s="2561"/>
      <c r="AC905" s="2561"/>
      <c r="AD905" s="2561"/>
      <c r="AE905" s="2561"/>
      <c r="AF905" s="2502"/>
    </row>
    <row r="906" spans="2:32" s="2801" customFormat="1" ht="13.5" thickBot="1" x14ac:dyDescent="0.25">
      <c r="B906" s="3713"/>
      <c r="C906" s="3714"/>
      <c r="D906" s="3714"/>
      <c r="E906" s="3714"/>
      <c r="F906" s="3714"/>
      <c r="G906" s="2565"/>
      <c r="H906" s="2565"/>
      <c r="I906" s="2565"/>
      <c r="J906" s="2565"/>
      <c r="K906" s="2565"/>
      <c r="L906" s="2565"/>
      <c r="M906" s="2565"/>
      <c r="N906" s="2565"/>
      <c r="O906" s="2565"/>
      <c r="P906" s="2565"/>
      <c r="Q906" s="2565"/>
      <c r="R906" s="2565"/>
      <c r="S906" s="2565"/>
      <c r="T906" s="2565"/>
      <c r="U906" s="2565"/>
      <c r="V906" s="2565"/>
      <c r="W906" s="2565"/>
      <c r="X906" s="2565"/>
      <c r="Y906" s="2565"/>
      <c r="Z906" s="2565"/>
      <c r="AA906" s="2565"/>
      <c r="AB906" s="2565"/>
      <c r="AC906" s="2565"/>
      <c r="AD906" s="2565"/>
      <c r="AE906" s="2565"/>
      <c r="AF906" s="2507"/>
    </row>
    <row r="907" spans="2:32" s="2801" customFormat="1" ht="13.5" thickBot="1" x14ac:dyDescent="0.25"/>
    <row r="908" spans="2:32" s="2801" customFormat="1" ht="20.25" x14ac:dyDescent="0.2">
      <c r="B908" s="4169" t="s">
        <v>5058</v>
      </c>
      <c r="C908" s="4170"/>
      <c r="D908" s="4170"/>
      <c r="E908" s="4170"/>
      <c r="F908" s="4170"/>
      <c r="G908" s="4170"/>
      <c r="H908" s="4170"/>
      <c r="I908" s="4170"/>
      <c r="J908" s="4170"/>
      <c r="K908" s="4170"/>
      <c r="L908" s="4170"/>
      <c r="M908" s="4170"/>
      <c r="N908" s="4170"/>
      <c r="O908" s="4170"/>
      <c r="P908" s="4170"/>
      <c r="Q908" s="4170"/>
      <c r="R908" s="4170"/>
      <c r="S908" s="4170"/>
      <c r="T908" s="4170"/>
      <c r="U908" s="4170"/>
      <c r="V908" s="4170"/>
      <c r="W908" s="4170"/>
      <c r="X908" s="4170"/>
      <c r="Y908" s="4170"/>
      <c r="Z908" s="4170"/>
      <c r="AA908" s="4170"/>
      <c r="AB908" s="4170"/>
      <c r="AC908" s="4170"/>
      <c r="AD908" s="4170"/>
      <c r="AE908" s="4170"/>
      <c r="AF908" s="4171"/>
    </row>
    <row r="909" spans="2:32" s="2801" customFormat="1" x14ac:dyDescent="0.2">
      <c r="B909" s="3711"/>
      <c r="C909" s="3712"/>
      <c r="D909" s="3712"/>
      <c r="E909" s="3712"/>
      <c r="F909" s="3712"/>
      <c r="G909" s="2501"/>
      <c r="H909" s="2501"/>
      <c r="I909" s="2501"/>
      <c r="J909" s="2501"/>
      <c r="K909" s="2501"/>
      <c r="L909" s="2501"/>
      <c r="M909" s="2501"/>
      <c r="N909" s="2501"/>
      <c r="O909" s="2501"/>
      <c r="P909" s="2501"/>
      <c r="Q909" s="2501"/>
      <c r="R909" s="2501"/>
      <c r="S909" s="2501"/>
      <c r="T909" s="2501"/>
      <c r="U909" s="2501"/>
      <c r="V909" s="2501"/>
      <c r="W909" s="2501"/>
      <c r="X909" s="2501"/>
      <c r="Y909" s="2501"/>
      <c r="Z909" s="2501"/>
      <c r="AA909" s="2501"/>
      <c r="AB909" s="2501"/>
      <c r="AC909" s="2501"/>
      <c r="AD909" s="2501"/>
      <c r="AE909" s="2501"/>
      <c r="AF909" s="2502"/>
    </row>
    <row r="910" spans="2:32" s="2801" customFormat="1" ht="12" customHeight="1" x14ac:dyDescent="0.2">
      <c r="B910" s="2563" t="s">
        <v>5078</v>
      </c>
      <c r="C910" s="3712"/>
      <c r="D910" s="4172" t="s">
        <v>7238</v>
      </c>
      <c r="E910" s="4172"/>
      <c r="F910" s="4172"/>
      <c r="G910" s="2501"/>
      <c r="H910" s="2501"/>
      <c r="I910" s="2501"/>
      <c r="J910" s="2501"/>
      <c r="K910" s="2501"/>
      <c r="L910" s="2501"/>
      <c r="M910" s="2501"/>
      <c r="N910" s="2501"/>
      <c r="O910" s="2501"/>
      <c r="P910" s="2501"/>
      <c r="Q910" s="2501"/>
      <c r="R910" s="2501"/>
      <c r="S910" s="2501"/>
      <c r="T910" s="2501"/>
      <c r="U910" s="2501"/>
      <c r="V910" s="2501"/>
      <c r="W910" s="2501"/>
      <c r="X910" s="2501"/>
      <c r="Y910" s="2501"/>
      <c r="Z910" s="2501"/>
      <c r="AA910" s="2501"/>
      <c r="AB910" s="2501"/>
      <c r="AC910" s="2501"/>
      <c r="AD910" s="2501"/>
      <c r="AE910" s="2501"/>
      <c r="AF910" s="2502"/>
    </row>
    <row r="911" spans="2:32" s="2801" customFormat="1" x14ac:dyDescent="0.2">
      <c r="B911" s="4173" t="s">
        <v>5061</v>
      </c>
      <c r="C911" s="4174"/>
      <c r="D911" s="4204">
        <v>41883</v>
      </c>
      <c r="E911" s="4204"/>
      <c r="F911" s="4204"/>
      <c r="G911" s="2501"/>
      <c r="H911" s="2501"/>
      <c r="I911" s="2501"/>
      <c r="J911" s="2501"/>
      <c r="K911" s="2501"/>
      <c r="L911" s="2501"/>
      <c r="M911" s="2501"/>
      <c r="N911" s="2501"/>
      <c r="O911" s="2501"/>
      <c r="P911" s="2501"/>
      <c r="Q911" s="2501"/>
      <c r="R911" s="2501"/>
      <c r="S911" s="2501"/>
      <c r="T911" s="2501"/>
      <c r="U911" s="2501"/>
      <c r="V911" s="2501"/>
      <c r="W911" s="2501"/>
      <c r="X911" s="2501"/>
      <c r="Y911" s="2501"/>
      <c r="Z911" s="2501"/>
      <c r="AA911" s="2501"/>
      <c r="AB911" s="2501"/>
      <c r="AC911" s="2501"/>
      <c r="AD911" s="2501"/>
      <c r="AE911" s="2501"/>
      <c r="AF911" s="2502"/>
    </row>
    <row r="912" spans="2:32" s="2801" customFormat="1" x14ac:dyDescent="0.2">
      <c r="B912" s="4176" t="s">
        <v>5059</v>
      </c>
      <c r="C912" s="4177"/>
      <c r="D912" s="4205">
        <v>41912</v>
      </c>
      <c r="E912" s="4205"/>
      <c r="F912" s="4205"/>
      <c r="G912" s="2501"/>
      <c r="H912" s="2501"/>
      <c r="I912" s="2501"/>
      <c r="J912" s="2501"/>
      <c r="K912" s="2501"/>
      <c r="L912" s="2501"/>
      <c r="M912" s="2501"/>
      <c r="N912" s="2501"/>
      <c r="O912" s="2501"/>
      <c r="P912" s="2501"/>
      <c r="Q912" s="2501"/>
      <c r="R912" s="2501"/>
      <c r="S912" s="2501"/>
      <c r="T912" s="2501"/>
      <c r="U912" s="2501"/>
      <c r="V912" s="2501"/>
      <c r="W912" s="2501"/>
      <c r="X912" s="2501"/>
      <c r="Y912" s="2501"/>
      <c r="Z912" s="2501"/>
      <c r="AA912" s="2501"/>
      <c r="AB912" s="2501"/>
      <c r="AC912" s="2501"/>
      <c r="AD912" s="2501"/>
      <c r="AE912" s="2501"/>
      <c r="AF912" s="2502"/>
    </row>
    <row r="913" spans="2:32" s="2801" customFormat="1" ht="13.5" thickBot="1" x14ac:dyDescent="0.25">
      <c r="B913" s="3711"/>
      <c r="C913" s="3712"/>
      <c r="D913" s="3712"/>
      <c r="E913" s="3712"/>
      <c r="F913" s="3712"/>
      <c r="G913" s="2501"/>
      <c r="H913" s="2501"/>
      <c r="I913" s="2501"/>
      <c r="J913" s="2501"/>
      <c r="K913" s="2501"/>
      <c r="L913" s="2501"/>
      <c r="M913" s="2501"/>
      <c r="N913" s="2501"/>
      <c r="O913" s="2501"/>
      <c r="P913" s="2501"/>
      <c r="Q913" s="2501"/>
      <c r="R913" s="2501"/>
      <c r="S913" s="2501"/>
      <c r="T913" s="2501"/>
      <c r="U913" s="2501"/>
      <c r="V913" s="2501"/>
      <c r="W913" s="2501"/>
      <c r="X913" s="2501"/>
      <c r="Y913" s="2501"/>
      <c r="Z913" s="2501"/>
      <c r="AA913" s="2501"/>
      <c r="AB913" s="2501"/>
      <c r="AC913" s="2501"/>
      <c r="AD913" s="2501"/>
      <c r="AE913" s="2501"/>
      <c r="AF913" s="2502"/>
    </row>
    <row r="914" spans="2:32" s="2801" customFormat="1" ht="38.25" customHeight="1" thickBot="1" x14ac:dyDescent="0.25">
      <c r="B914" s="4179" t="s">
        <v>5060</v>
      </c>
      <c r="C914" s="4180"/>
      <c r="D914" s="4181" t="s">
        <v>7239</v>
      </c>
      <c r="E914" s="4182"/>
      <c r="F914" s="4182"/>
      <c r="G914" s="4182"/>
      <c r="H914" s="4182"/>
      <c r="I914" s="4182"/>
      <c r="J914" s="4182"/>
      <c r="K914" s="4182"/>
      <c r="L914" s="4182"/>
      <c r="M914" s="4182"/>
      <c r="N914" s="4182"/>
      <c r="O914" s="4182"/>
      <c r="P914" s="4182"/>
      <c r="Q914" s="4183"/>
      <c r="R914" s="2501"/>
      <c r="S914" s="2501"/>
      <c r="T914" s="2501"/>
      <c r="U914" s="2501"/>
      <c r="V914" s="2501"/>
      <c r="W914" s="2501"/>
      <c r="X914" s="2501"/>
      <c r="Y914" s="2501"/>
      <c r="Z914" s="2501"/>
      <c r="AA914" s="2501"/>
      <c r="AB914" s="2501"/>
      <c r="AC914" s="2501"/>
      <c r="AD914" s="2501"/>
      <c r="AE914" s="2501"/>
      <c r="AF914" s="2502"/>
    </row>
    <row r="915" spans="2:32" s="2801" customFormat="1" ht="13.5" thickBot="1" x14ac:dyDescent="0.25">
      <c r="B915" s="3711"/>
      <c r="C915" s="3712"/>
      <c r="D915" s="3712"/>
      <c r="E915" s="3712"/>
      <c r="F915" s="3712"/>
      <c r="G915" s="2501"/>
      <c r="H915" s="2501"/>
      <c r="I915" s="2501"/>
      <c r="J915" s="2501"/>
      <c r="K915" s="2501"/>
      <c r="L915" s="2501"/>
      <c r="M915" s="2501"/>
      <c r="N915" s="2501"/>
      <c r="O915" s="2501"/>
      <c r="P915" s="2501"/>
      <c r="Q915" s="2501"/>
      <c r="R915" s="2565"/>
      <c r="S915" s="2501"/>
      <c r="T915" s="2501"/>
      <c r="U915" s="2501"/>
      <c r="V915" s="2501"/>
      <c r="W915" s="2501"/>
      <c r="X915" s="2501"/>
      <c r="Y915" s="2501"/>
      <c r="Z915" s="2501"/>
      <c r="AA915" s="2501"/>
      <c r="AB915" s="2501"/>
      <c r="AC915" s="2501"/>
      <c r="AD915" s="2501"/>
      <c r="AE915" s="2501"/>
      <c r="AF915" s="2502"/>
    </row>
    <row r="916" spans="2:32" s="2801" customFormat="1" ht="13.5" thickBot="1" x14ac:dyDescent="0.25">
      <c r="B916" s="4184" t="s">
        <v>5062</v>
      </c>
      <c r="C916" s="4185"/>
      <c r="D916" s="4188" t="s">
        <v>5063</v>
      </c>
      <c r="E916" s="4190" t="s">
        <v>224</v>
      </c>
      <c r="F916" s="4191"/>
      <c r="G916" s="4191"/>
      <c r="H916" s="4191"/>
      <c r="I916" s="4191"/>
      <c r="J916" s="4191"/>
      <c r="K916" s="4191"/>
      <c r="L916" s="4191"/>
      <c r="M916" s="4191"/>
      <c r="N916" s="4191"/>
      <c r="O916" s="4191"/>
      <c r="P916" s="4192"/>
      <c r="Q916" s="4193" t="s">
        <v>340</v>
      </c>
      <c r="R916" s="4194"/>
      <c r="S916" s="4195"/>
      <c r="T916" s="4195"/>
      <c r="U916" s="4195"/>
      <c r="V916" s="4195"/>
      <c r="W916" s="4195"/>
      <c r="X916" s="4195"/>
      <c r="Y916" s="4196"/>
      <c r="Z916" s="4193" t="s">
        <v>225</v>
      </c>
      <c r="AA916" s="4195"/>
      <c r="AB916" s="4196"/>
      <c r="AC916" s="4197" t="s">
        <v>4982</v>
      </c>
      <c r="AD916" s="4198"/>
      <c r="AE916" s="4199"/>
      <c r="AF916" s="2502"/>
    </row>
    <row r="917" spans="2:32" s="2801" customFormat="1" ht="13.5" thickBot="1" x14ac:dyDescent="0.25">
      <c r="B917" s="4186"/>
      <c r="C917" s="4187"/>
      <c r="D917" s="4188"/>
      <c r="E917" s="4188" t="s">
        <v>5000</v>
      </c>
      <c r="F917" s="4188" t="s">
        <v>5001</v>
      </c>
      <c r="G917" s="4200" t="s">
        <v>5003</v>
      </c>
      <c r="H917" s="4200" t="s">
        <v>5064</v>
      </c>
      <c r="I917" s="4202" t="s">
        <v>5065</v>
      </c>
      <c r="J917" s="4202" t="s">
        <v>5066</v>
      </c>
      <c r="K917" s="4202" t="s">
        <v>5006</v>
      </c>
      <c r="L917" s="4202"/>
      <c r="M917" s="4202" t="s">
        <v>5067</v>
      </c>
      <c r="N917" s="4202" t="s">
        <v>5068</v>
      </c>
      <c r="O917" s="4202" t="s">
        <v>5069</v>
      </c>
      <c r="P917" s="4202" t="s">
        <v>5070</v>
      </c>
      <c r="Q917" s="4189" t="s">
        <v>5012</v>
      </c>
      <c r="R917" s="4189" t="s">
        <v>5013</v>
      </c>
      <c r="S917" s="4189" t="s">
        <v>5014</v>
      </c>
      <c r="T917" s="4189" t="s">
        <v>5071</v>
      </c>
      <c r="U917" s="4189" t="s">
        <v>5072</v>
      </c>
      <c r="V917" s="4189" t="s">
        <v>5017</v>
      </c>
      <c r="W917" s="4189" t="s">
        <v>5019</v>
      </c>
      <c r="X917" s="4200" t="s">
        <v>5073</v>
      </c>
      <c r="Y917" s="4200" t="s">
        <v>5074</v>
      </c>
      <c r="Z917" s="4189" t="s">
        <v>5075</v>
      </c>
      <c r="AA917" s="4189" t="s">
        <v>5076</v>
      </c>
      <c r="AB917" s="4189" t="s">
        <v>5077</v>
      </c>
      <c r="AC917" s="4189" t="s">
        <v>1150</v>
      </c>
      <c r="AD917" s="4189" t="s">
        <v>4983</v>
      </c>
      <c r="AE917" s="4189" t="s">
        <v>4984</v>
      </c>
      <c r="AF917" s="2502"/>
    </row>
    <row r="918" spans="2:32" s="2801" customFormat="1" ht="13.5" thickBot="1" x14ac:dyDescent="0.25">
      <c r="B918" s="4186"/>
      <c r="C918" s="4187"/>
      <c r="D918" s="4189"/>
      <c r="E918" s="4189"/>
      <c r="F918" s="4189"/>
      <c r="G918" s="4201"/>
      <c r="H918" s="4201"/>
      <c r="I918" s="4200"/>
      <c r="J918" s="4200"/>
      <c r="K918" s="3709" t="s">
        <v>5026</v>
      </c>
      <c r="L918" s="3710" t="s">
        <v>2793</v>
      </c>
      <c r="M918" s="4200"/>
      <c r="N918" s="4200"/>
      <c r="O918" s="4200"/>
      <c r="P918" s="4200"/>
      <c r="Q918" s="4203"/>
      <c r="R918" s="4203"/>
      <c r="S918" s="4203"/>
      <c r="T918" s="4203"/>
      <c r="U918" s="4203"/>
      <c r="V918" s="4203"/>
      <c r="W918" s="4203"/>
      <c r="X918" s="4201"/>
      <c r="Y918" s="4201"/>
      <c r="Z918" s="4203"/>
      <c r="AA918" s="4203"/>
      <c r="AB918" s="4203"/>
      <c r="AC918" s="4203"/>
      <c r="AD918" s="4203"/>
      <c r="AE918" s="4203"/>
      <c r="AF918" s="2502"/>
    </row>
    <row r="919" spans="2:32" s="2801" customFormat="1" x14ac:dyDescent="0.2">
      <c r="B919" s="4222" t="s">
        <v>6409</v>
      </c>
      <c r="C919" s="4223"/>
      <c r="D919" s="4010" t="s">
        <v>1529</v>
      </c>
      <c r="E919" s="4010" t="s">
        <v>1529</v>
      </c>
      <c r="F919" s="3057" t="s">
        <v>1529</v>
      </c>
      <c r="G919" s="4098">
        <v>63</v>
      </c>
      <c r="H919" s="4098" t="s">
        <v>1529</v>
      </c>
      <c r="I919" s="4067">
        <v>0.16800000000000001</v>
      </c>
      <c r="J919" s="4067">
        <v>0.16800000000000001</v>
      </c>
      <c r="K919" s="3057" t="s">
        <v>1529</v>
      </c>
      <c r="L919" s="4098" t="s">
        <v>1529</v>
      </c>
      <c r="M919" s="4098" t="s">
        <v>1529</v>
      </c>
      <c r="N919" s="4098" t="s">
        <v>1529</v>
      </c>
      <c r="O919" s="4067">
        <v>0.16800000000000001</v>
      </c>
      <c r="P919" s="4067">
        <v>0.16800000000000001</v>
      </c>
      <c r="Q919" s="4098" t="s">
        <v>1529</v>
      </c>
      <c r="R919" s="3057" t="s">
        <v>1529</v>
      </c>
      <c r="S919" s="2967" t="s">
        <v>1135</v>
      </c>
      <c r="T919" s="4011">
        <v>2.8000000000000004E-2</v>
      </c>
      <c r="U919" s="4011">
        <v>6.720000000000001E-2</v>
      </c>
      <c r="V919" s="3057" t="s">
        <v>1529</v>
      </c>
      <c r="W919" s="3057" t="s">
        <v>1529</v>
      </c>
      <c r="X919" s="3057" t="s">
        <v>1529</v>
      </c>
      <c r="Y919" s="4011">
        <v>6.720000000000001E-2</v>
      </c>
      <c r="Z919" s="2967" t="s">
        <v>49</v>
      </c>
      <c r="AA919" s="4011">
        <v>3.6999999999999998E-2</v>
      </c>
      <c r="AB919" s="4011">
        <v>0.112</v>
      </c>
      <c r="AC919" s="4099" t="s">
        <v>1529</v>
      </c>
      <c r="AD919" s="4099" t="s">
        <v>1529</v>
      </c>
      <c r="AE919" s="4100" t="s">
        <v>1529</v>
      </c>
      <c r="AF919" s="2502"/>
    </row>
    <row r="920" spans="2:32" s="2801" customFormat="1" x14ac:dyDescent="0.2">
      <c r="B920" s="4149" t="s">
        <v>6411</v>
      </c>
      <c r="C920" s="4150"/>
      <c r="D920" s="4000" t="s">
        <v>1529</v>
      </c>
      <c r="E920" s="4000" t="s">
        <v>1529</v>
      </c>
      <c r="F920" s="3052" t="s">
        <v>1529</v>
      </c>
      <c r="G920" s="4101">
        <v>93</v>
      </c>
      <c r="H920" s="4101" t="s">
        <v>1529</v>
      </c>
      <c r="I920" s="4074">
        <v>0.16800000000000001</v>
      </c>
      <c r="J920" s="4074">
        <v>0.16800000000000001</v>
      </c>
      <c r="K920" s="3052" t="s">
        <v>1529</v>
      </c>
      <c r="L920" s="4101" t="s">
        <v>1529</v>
      </c>
      <c r="M920" s="4101" t="s">
        <v>1529</v>
      </c>
      <c r="N920" s="4101" t="s">
        <v>1529</v>
      </c>
      <c r="O920" s="4074">
        <v>0.16800000000000001</v>
      </c>
      <c r="P920" s="4074">
        <v>0.16800000000000001</v>
      </c>
      <c r="Q920" s="4101" t="s">
        <v>1529</v>
      </c>
      <c r="R920" s="3052" t="s">
        <v>1529</v>
      </c>
      <c r="S920" s="2961" t="s">
        <v>5519</v>
      </c>
      <c r="T920" s="2960">
        <v>2.8000000000000004E-2</v>
      </c>
      <c r="U920" s="2960">
        <v>6.720000000000001E-2</v>
      </c>
      <c r="V920" s="3052" t="s">
        <v>1529</v>
      </c>
      <c r="W920" s="3052" t="s">
        <v>1529</v>
      </c>
      <c r="X920" s="3052" t="s">
        <v>1529</v>
      </c>
      <c r="Y920" s="2960">
        <v>6.720000000000001E-2</v>
      </c>
      <c r="Z920" s="2961" t="s">
        <v>49</v>
      </c>
      <c r="AA920" s="2960">
        <v>3.6999999999999998E-2</v>
      </c>
      <c r="AB920" s="2960">
        <v>0.112</v>
      </c>
      <c r="AC920" s="4094" t="s">
        <v>1529</v>
      </c>
      <c r="AD920" s="4094" t="s">
        <v>1529</v>
      </c>
      <c r="AE920" s="4095" t="s">
        <v>1529</v>
      </c>
      <c r="AF920" s="2502"/>
    </row>
    <row r="921" spans="2:32" s="2801" customFormat="1" x14ac:dyDescent="0.2">
      <c r="B921" s="4149" t="s">
        <v>6413</v>
      </c>
      <c r="C921" s="4150"/>
      <c r="D921" s="4000" t="s">
        <v>1529</v>
      </c>
      <c r="E921" s="4000" t="s">
        <v>1529</v>
      </c>
      <c r="F921" s="3052" t="s">
        <v>1529</v>
      </c>
      <c r="G921" s="4101">
        <v>101</v>
      </c>
      <c r="H921" s="4101" t="s">
        <v>1529</v>
      </c>
      <c r="I921" s="4074">
        <v>0.16800000000000001</v>
      </c>
      <c r="J921" s="4074">
        <v>0.16800000000000001</v>
      </c>
      <c r="K921" s="3052" t="s">
        <v>1529</v>
      </c>
      <c r="L921" s="4101" t="s">
        <v>1529</v>
      </c>
      <c r="M921" s="4101" t="s">
        <v>1529</v>
      </c>
      <c r="N921" s="4101" t="s">
        <v>1529</v>
      </c>
      <c r="O921" s="4074">
        <v>0.16800000000000001</v>
      </c>
      <c r="P921" s="4074">
        <v>0.16800000000000001</v>
      </c>
      <c r="Q921" s="4101" t="s">
        <v>1529</v>
      </c>
      <c r="R921" s="3052" t="s">
        <v>1529</v>
      </c>
      <c r="S921" s="2961" t="s">
        <v>5524</v>
      </c>
      <c r="T921" s="2960">
        <v>2.8000000000000004E-2</v>
      </c>
      <c r="U921" s="2960">
        <v>6.720000000000001E-2</v>
      </c>
      <c r="V921" s="3052" t="s">
        <v>1529</v>
      </c>
      <c r="W921" s="3052" t="s">
        <v>1529</v>
      </c>
      <c r="X921" s="3052" t="s">
        <v>1529</v>
      </c>
      <c r="Y921" s="2960">
        <v>6.720000000000001E-2</v>
      </c>
      <c r="Z921" s="2961" t="s">
        <v>51</v>
      </c>
      <c r="AA921" s="2960">
        <v>3.6999999999999998E-2</v>
      </c>
      <c r="AB921" s="2960">
        <v>0.112</v>
      </c>
      <c r="AC921" s="4094" t="s">
        <v>1529</v>
      </c>
      <c r="AD921" s="4094" t="s">
        <v>1529</v>
      </c>
      <c r="AE921" s="4095" t="s">
        <v>1529</v>
      </c>
      <c r="AF921" s="2502"/>
    </row>
    <row r="922" spans="2:32" s="2801" customFormat="1" x14ac:dyDescent="0.2">
      <c r="B922" s="4149" t="s">
        <v>6415</v>
      </c>
      <c r="C922" s="4150"/>
      <c r="D922" s="4000" t="s">
        <v>1529</v>
      </c>
      <c r="E922" s="4000" t="s">
        <v>1529</v>
      </c>
      <c r="F922" s="3052" t="s">
        <v>1529</v>
      </c>
      <c r="G922" s="4101">
        <v>109</v>
      </c>
      <c r="H922" s="4101" t="s">
        <v>1529</v>
      </c>
      <c r="I922" s="4074">
        <v>0.16800000000000001</v>
      </c>
      <c r="J922" s="4074">
        <v>0.16800000000000001</v>
      </c>
      <c r="K922" s="3052" t="s">
        <v>1529</v>
      </c>
      <c r="L922" s="4101" t="s">
        <v>1529</v>
      </c>
      <c r="M922" s="4101" t="s">
        <v>1529</v>
      </c>
      <c r="N922" s="4101" t="s">
        <v>1529</v>
      </c>
      <c r="O922" s="4074">
        <v>0.16800000000000001</v>
      </c>
      <c r="P922" s="4074">
        <v>0.16800000000000001</v>
      </c>
      <c r="Q922" s="4101" t="s">
        <v>1529</v>
      </c>
      <c r="R922" s="3052" t="s">
        <v>1529</v>
      </c>
      <c r="S922" s="2961" t="s">
        <v>5529</v>
      </c>
      <c r="T922" s="2960">
        <v>2.8000000000000004E-2</v>
      </c>
      <c r="U922" s="2960">
        <v>6.720000000000001E-2</v>
      </c>
      <c r="V922" s="3052" t="s">
        <v>1529</v>
      </c>
      <c r="W922" s="3052" t="s">
        <v>1529</v>
      </c>
      <c r="X922" s="3052" t="s">
        <v>1529</v>
      </c>
      <c r="Y922" s="2960">
        <v>6.720000000000001E-2</v>
      </c>
      <c r="Z922" s="2961" t="s">
        <v>406</v>
      </c>
      <c r="AA922" s="2960">
        <v>3.6999999999999998E-2</v>
      </c>
      <c r="AB922" s="2960">
        <v>0.112</v>
      </c>
      <c r="AC922" s="4094" t="s">
        <v>1529</v>
      </c>
      <c r="AD922" s="4094" t="s">
        <v>1529</v>
      </c>
      <c r="AE922" s="4095" t="s">
        <v>1529</v>
      </c>
      <c r="AF922" s="2502"/>
    </row>
    <row r="923" spans="2:32" s="2801" customFormat="1" x14ac:dyDescent="0.2">
      <c r="B923" s="4149" t="s">
        <v>6417</v>
      </c>
      <c r="C923" s="4150"/>
      <c r="D923" s="4000" t="s">
        <v>1529</v>
      </c>
      <c r="E923" s="4000" t="s">
        <v>1529</v>
      </c>
      <c r="F923" s="3052" t="s">
        <v>1529</v>
      </c>
      <c r="G923" s="4101">
        <v>150</v>
      </c>
      <c r="H923" s="4101" t="s">
        <v>1529</v>
      </c>
      <c r="I923" s="4074">
        <v>0.16800000000000001</v>
      </c>
      <c r="J923" s="4074">
        <v>0.16800000000000001</v>
      </c>
      <c r="K923" s="3052" t="s">
        <v>1529</v>
      </c>
      <c r="L923" s="4101" t="s">
        <v>1529</v>
      </c>
      <c r="M923" s="4101" t="s">
        <v>1529</v>
      </c>
      <c r="N923" s="4101" t="s">
        <v>1529</v>
      </c>
      <c r="O923" s="4074">
        <v>0.16800000000000001</v>
      </c>
      <c r="P923" s="4074">
        <v>0.16800000000000001</v>
      </c>
      <c r="Q923" s="4101" t="s">
        <v>1529</v>
      </c>
      <c r="R923" s="3052" t="s">
        <v>1529</v>
      </c>
      <c r="S923" s="2961" t="s">
        <v>1132</v>
      </c>
      <c r="T923" s="2960">
        <v>2.8000000000000004E-2</v>
      </c>
      <c r="U923" s="2960">
        <v>6.720000000000001E-2</v>
      </c>
      <c r="V923" s="3052" t="s">
        <v>1529</v>
      </c>
      <c r="W923" s="3052" t="s">
        <v>1529</v>
      </c>
      <c r="X923" s="3052" t="s">
        <v>1529</v>
      </c>
      <c r="Y923" s="2960">
        <v>6.720000000000001E-2</v>
      </c>
      <c r="Z923" s="2961" t="s">
        <v>5087</v>
      </c>
      <c r="AA923" s="2960">
        <v>3.6999999999999998E-2</v>
      </c>
      <c r="AB923" s="2960">
        <v>0.112</v>
      </c>
      <c r="AC923" s="4094" t="s">
        <v>1529</v>
      </c>
      <c r="AD923" s="4094" t="s">
        <v>1529</v>
      </c>
      <c r="AE923" s="4095" t="s">
        <v>1529</v>
      </c>
      <c r="AF923" s="2502"/>
    </row>
    <row r="924" spans="2:32" s="2801" customFormat="1" x14ac:dyDescent="0.2">
      <c r="B924" s="4149" t="s">
        <v>6419</v>
      </c>
      <c r="C924" s="4150"/>
      <c r="D924" s="4000" t="s">
        <v>1529</v>
      </c>
      <c r="E924" s="4000" t="s">
        <v>1529</v>
      </c>
      <c r="F924" s="3052" t="s">
        <v>1529</v>
      </c>
      <c r="G924" s="4101">
        <v>190</v>
      </c>
      <c r="H924" s="4101" t="s">
        <v>1529</v>
      </c>
      <c r="I924" s="4074">
        <v>0.15680000000000002</v>
      </c>
      <c r="J924" s="4074">
        <v>0.15680000000000002</v>
      </c>
      <c r="K924" s="3052" t="s">
        <v>1529</v>
      </c>
      <c r="L924" s="4101" t="s">
        <v>1529</v>
      </c>
      <c r="M924" s="4101" t="s">
        <v>1529</v>
      </c>
      <c r="N924" s="4101" t="s">
        <v>1529</v>
      </c>
      <c r="O924" s="4074">
        <v>0.16800000000000001</v>
      </c>
      <c r="P924" s="4074">
        <v>0.16800000000000001</v>
      </c>
      <c r="Q924" s="4101" t="s">
        <v>1529</v>
      </c>
      <c r="R924" s="3052" t="s">
        <v>1529</v>
      </c>
      <c r="S924" s="2961" t="s">
        <v>1134</v>
      </c>
      <c r="T924" s="2960">
        <v>2.8000000000000004E-2</v>
      </c>
      <c r="U924" s="2960">
        <v>6.720000000000001E-2</v>
      </c>
      <c r="V924" s="3052" t="s">
        <v>1529</v>
      </c>
      <c r="W924" s="3052" t="s">
        <v>1529</v>
      </c>
      <c r="X924" s="3052" t="s">
        <v>1529</v>
      </c>
      <c r="Y924" s="2960">
        <v>6.720000000000001E-2</v>
      </c>
      <c r="Z924" s="2961" t="s">
        <v>5499</v>
      </c>
      <c r="AA924" s="2960">
        <v>3.6999999999999998E-2</v>
      </c>
      <c r="AB924" s="2960">
        <v>0.112</v>
      </c>
      <c r="AC924" s="4094" t="s">
        <v>1529</v>
      </c>
      <c r="AD924" s="4094" t="s">
        <v>1529</v>
      </c>
      <c r="AE924" s="4095" t="s">
        <v>1529</v>
      </c>
      <c r="AF924" s="2502"/>
    </row>
    <row r="925" spans="2:32" s="2801" customFormat="1" x14ac:dyDescent="0.2">
      <c r="B925" s="4149" t="s">
        <v>6421</v>
      </c>
      <c r="C925" s="4150"/>
      <c r="D925" s="4000" t="s">
        <v>1529</v>
      </c>
      <c r="E925" s="4000" t="s">
        <v>1529</v>
      </c>
      <c r="F925" s="3052" t="s">
        <v>1529</v>
      </c>
      <c r="G925" s="4101">
        <v>238</v>
      </c>
      <c r="H925" s="4101" t="s">
        <v>1529</v>
      </c>
      <c r="I925" s="4074">
        <v>0.15680000000000002</v>
      </c>
      <c r="J925" s="4074">
        <v>0.15680000000000002</v>
      </c>
      <c r="K925" s="3052" t="s">
        <v>1529</v>
      </c>
      <c r="L925" s="4101" t="s">
        <v>1529</v>
      </c>
      <c r="M925" s="4101" t="s">
        <v>1529</v>
      </c>
      <c r="N925" s="4101" t="s">
        <v>1529</v>
      </c>
      <c r="O925" s="4074">
        <v>0.16800000000000001</v>
      </c>
      <c r="P925" s="4074">
        <v>0.16800000000000001</v>
      </c>
      <c r="Q925" s="4101" t="s">
        <v>1529</v>
      </c>
      <c r="R925" s="3052" t="s">
        <v>1529</v>
      </c>
      <c r="S925" s="2961" t="s">
        <v>1134</v>
      </c>
      <c r="T925" s="2960">
        <v>2.8000000000000004E-2</v>
      </c>
      <c r="U925" s="2960">
        <v>6.720000000000001E-2</v>
      </c>
      <c r="V925" s="3052" t="s">
        <v>1529</v>
      </c>
      <c r="W925" s="3052" t="s">
        <v>1529</v>
      </c>
      <c r="X925" s="3052" t="s">
        <v>1529</v>
      </c>
      <c r="Y925" s="2960">
        <v>6.720000000000001E-2</v>
      </c>
      <c r="Z925" s="2961" t="s">
        <v>56</v>
      </c>
      <c r="AA925" s="2960">
        <v>3.6999999999999998E-2</v>
      </c>
      <c r="AB925" s="2960">
        <v>0.112</v>
      </c>
      <c r="AC925" s="4094" t="s">
        <v>1529</v>
      </c>
      <c r="AD925" s="4094" t="s">
        <v>1529</v>
      </c>
      <c r="AE925" s="4095" t="s">
        <v>1529</v>
      </c>
      <c r="AF925" s="2502"/>
    </row>
    <row r="926" spans="2:32" s="2801" customFormat="1" x14ac:dyDescent="0.2">
      <c r="B926" s="4149" t="s">
        <v>6423</v>
      </c>
      <c r="C926" s="4150"/>
      <c r="D926" s="4000" t="s">
        <v>1529</v>
      </c>
      <c r="E926" s="4000" t="s">
        <v>1529</v>
      </c>
      <c r="F926" s="3052" t="s">
        <v>1529</v>
      </c>
      <c r="G926" s="4101">
        <v>288</v>
      </c>
      <c r="H926" s="4101" t="s">
        <v>1529</v>
      </c>
      <c r="I926" s="4074">
        <v>0.14560000000000001</v>
      </c>
      <c r="J926" s="4074">
        <v>0.14560000000000001</v>
      </c>
      <c r="K926" s="3052" t="s">
        <v>1529</v>
      </c>
      <c r="L926" s="4101" t="s">
        <v>1529</v>
      </c>
      <c r="M926" s="4101" t="s">
        <v>1529</v>
      </c>
      <c r="N926" s="4101" t="s">
        <v>1529</v>
      </c>
      <c r="O926" s="4074">
        <v>0.16800000000000001</v>
      </c>
      <c r="P926" s="4074">
        <v>0.16800000000000001</v>
      </c>
      <c r="Q926" s="4101" t="s">
        <v>1529</v>
      </c>
      <c r="R926" s="3052" t="s">
        <v>1529</v>
      </c>
      <c r="S926" s="2961" t="s">
        <v>1118</v>
      </c>
      <c r="T926" s="2960">
        <v>2.8000000000000004E-2</v>
      </c>
      <c r="U926" s="2960">
        <v>6.720000000000001E-2</v>
      </c>
      <c r="V926" s="3052" t="s">
        <v>1529</v>
      </c>
      <c r="W926" s="3052" t="s">
        <v>1529</v>
      </c>
      <c r="X926" s="3052" t="s">
        <v>1529</v>
      </c>
      <c r="Y926" s="2960">
        <v>6.720000000000001E-2</v>
      </c>
      <c r="Z926" s="2961" t="s">
        <v>5508</v>
      </c>
      <c r="AA926" s="2960">
        <v>3.6999999999999998E-2</v>
      </c>
      <c r="AB926" s="2960">
        <v>0.112</v>
      </c>
      <c r="AC926" s="4094" t="s">
        <v>1529</v>
      </c>
      <c r="AD926" s="4094" t="s">
        <v>1529</v>
      </c>
      <c r="AE926" s="4095" t="s">
        <v>1529</v>
      </c>
      <c r="AF926" s="2502"/>
    </row>
    <row r="927" spans="2:32" s="2801" customFormat="1" x14ac:dyDescent="0.2">
      <c r="B927" s="4149" t="s">
        <v>6425</v>
      </c>
      <c r="C927" s="4150"/>
      <c r="D927" s="4000" t="s">
        <v>1529</v>
      </c>
      <c r="E927" s="4000" t="s">
        <v>1529</v>
      </c>
      <c r="F927" s="3052" t="s">
        <v>1529</v>
      </c>
      <c r="G927" s="4101">
        <v>430</v>
      </c>
      <c r="H927" s="4101" t="s">
        <v>1529</v>
      </c>
      <c r="I927" s="4074">
        <v>0.13440000000000002</v>
      </c>
      <c r="J927" s="4074">
        <v>0.13440000000000002</v>
      </c>
      <c r="K927" s="3052" t="s">
        <v>1529</v>
      </c>
      <c r="L927" s="4101" t="s">
        <v>1529</v>
      </c>
      <c r="M927" s="4101" t="s">
        <v>1529</v>
      </c>
      <c r="N927" s="4101" t="s">
        <v>1529</v>
      </c>
      <c r="O927" s="4074">
        <v>0.15680000000000002</v>
      </c>
      <c r="P927" s="4074">
        <v>0.15680000000000002</v>
      </c>
      <c r="Q927" s="4101" t="s">
        <v>1529</v>
      </c>
      <c r="R927" s="3052" t="s">
        <v>1529</v>
      </c>
      <c r="S927" s="2961" t="s">
        <v>5513</v>
      </c>
      <c r="T927" s="2960">
        <v>2.8000000000000004E-2</v>
      </c>
      <c r="U927" s="2960">
        <v>6.720000000000001E-2</v>
      </c>
      <c r="V927" s="3052" t="s">
        <v>1529</v>
      </c>
      <c r="W927" s="3052" t="s">
        <v>1529</v>
      </c>
      <c r="X927" s="3052" t="s">
        <v>1529</v>
      </c>
      <c r="Y927" s="2960">
        <v>6.720000000000001E-2</v>
      </c>
      <c r="Z927" s="2961" t="s">
        <v>58</v>
      </c>
      <c r="AA927" s="2960">
        <v>3.6999999999999998E-2</v>
      </c>
      <c r="AB927" s="2960">
        <v>0.112</v>
      </c>
      <c r="AC927" s="4094" t="s">
        <v>1529</v>
      </c>
      <c r="AD927" s="4094" t="s">
        <v>1529</v>
      </c>
      <c r="AE927" s="4095" t="s">
        <v>1529</v>
      </c>
      <c r="AF927" s="2502"/>
    </row>
    <row r="928" spans="2:32" s="2801" customFormat="1" x14ac:dyDescent="0.2">
      <c r="B928" s="4149" t="s">
        <v>6427</v>
      </c>
      <c r="C928" s="4150"/>
      <c r="D928" s="4000" t="s">
        <v>1529</v>
      </c>
      <c r="E928" s="4000" t="s">
        <v>1529</v>
      </c>
      <c r="F928" s="3052" t="s">
        <v>1529</v>
      </c>
      <c r="G928" s="4101">
        <v>96</v>
      </c>
      <c r="H928" s="4101" t="s">
        <v>1529</v>
      </c>
      <c r="I928" s="4074">
        <v>0.16800000000000001</v>
      </c>
      <c r="J928" s="4074">
        <v>0.16800000000000001</v>
      </c>
      <c r="K928" s="3052" t="s">
        <v>1529</v>
      </c>
      <c r="L928" s="4101" t="s">
        <v>1529</v>
      </c>
      <c r="M928" s="4101" t="s">
        <v>1529</v>
      </c>
      <c r="N928" s="4101" t="s">
        <v>1529</v>
      </c>
      <c r="O928" s="4074">
        <v>0.15680000000000002</v>
      </c>
      <c r="P928" s="4074">
        <v>0.15680000000000002</v>
      </c>
      <c r="Q928" s="4101" t="s">
        <v>1529</v>
      </c>
      <c r="R928" s="3052" t="s">
        <v>1529</v>
      </c>
      <c r="S928" s="2961" t="s">
        <v>1135</v>
      </c>
      <c r="T928" s="2960">
        <v>2.8000000000000004E-2</v>
      </c>
      <c r="U928" s="2960">
        <v>6.720000000000001E-2</v>
      </c>
      <c r="V928" s="3052" t="s">
        <v>1529</v>
      </c>
      <c r="W928" s="3052" t="s">
        <v>1529</v>
      </c>
      <c r="X928" s="3052" t="s">
        <v>1529</v>
      </c>
      <c r="Y928" s="2960">
        <v>6.720000000000001E-2</v>
      </c>
      <c r="Z928" s="2961" t="s">
        <v>49</v>
      </c>
      <c r="AA928" s="2960">
        <v>3.6999999999999998E-2</v>
      </c>
      <c r="AB928" s="2960">
        <v>0.112</v>
      </c>
      <c r="AC928" s="4094" t="s">
        <v>1529</v>
      </c>
      <c r="AD928" s="4094" t="s">
        <v>1529</v>
      </c>
      <c r="AE928" s="4095" t="s">
        <v>1529</v>
      </c>
      <c r="AF928" s="2502"/>
    </row>
    <row r="929" spans="2:32" s="2801" customFormat="1" x14ac:dyDescent="0.2">
      <c r="B929" s="4149" t="s">
        <v>6429</v>
      </c>
      <c r="C929" s="4150"/>
      <c r="D929" s="4000" t="s">
        <v>1529</v>
      </c>
      <c r="E929" s="4000" t="s">
        <v>1529</v>
      </c>
      <c r="F929" s="3052" t="s">
        <v>1529</v>
      </c>
      <c r="G929" s="4101">
        <v>104</v>
      </c>
      <c r="H929" s="4101" t="s">
        <v>1529</v>
      </c>
      <c r="I929" s="4074">
        <v>0.16800000000000001</v>
      </c>
      <c r="J929" s="4074">
        <v>0.16800000000000001</v>
      </c>
      <c r="K929" s="3052" t="s">
        <v>1529</v>
      </c>
      <c r="L929" s="4101" t="s">
        <v>1529</v>
      </c>
      <c r="M929" s="4101" t="s">
        <v>1529</v>
      </c>
      <c r="N929" s="4101" t="s">
        <v>1529</v>
      </c>
      <c r="O929" s="4074">
        <v>0.15680000000000002</v>
      </c>
      <c r="P929" s="4074">
        <v>0.15680000000000002</v>
      </c>
      <c r="Q929" s="4101" t="s">
        <v>1529</v>
      </c>
      <c r="R929" s="3052" t="s">
        <v>1529</v>
      </c>
      <c r="S929" s="2961" t="s">
        <v>5519</v>
      </c>
      <c r="T929" s="2960">
        <v>2.8000000000000004E-2</v>
      </c>
      <c r="U929" s="2960">
        <v>6.720000000000001E-2</v>
      </c>
      <c r="V929" s="3052" t="s">
        <v>1529</v>
      </c>
      <c r="W929" s="3052" t="s">
        <v>1529</v>
      </c>
      <c r="X929" s="3052" t="s">
        <v>1529</v>
      </c>
      <c r="Y929" s="2960">
        <v>6.720000000000001E-2</v>
      </c>
      <c r="Z929" s="2961" t="s">
        <v>51</v>
      </c>
      <c r="AA929" s="2960">
        <v>3.6999999999999998E-2</v>
      </c>
      <c r="AB929" s="2960">
        <v>0.112</v>
      </c>
      <c r="AC929" s="4094" t="s">
        <v>1529</v>
      </c>
      <c r="AD929" s="4094" t="s">
        <v>1529</v>
      </c>
      <c r="AE929" s="4095" t="s">
        <v>1529</v>
      </c>
      <c r="AF929" s="2502"/>
    </row>
    <row r="930" spans="2:32" s="2801" customFormat="1" x14ac:dyDescent="0.2">
      <c r="B930" s="4149" t="s">
        <v>6431</v>
      </c>
      <c r="C930" s="4150"/>
      <c r="D930" s="4000" t="s">
        <v>1529</v>
      </c>
      <c r="E930" s="4000" t="s">
        <v>1529</v>
      </c>
      <c r="F930" s="3052" t="s">
        <v>1529</v>
      </c>
      <c r="G930" s="4101">
        <v>134</v>
      </c>
      <c r="H930" s="4101" t="s">
        <v>1529</v>
      </c>
      <c r="I930" s="4074">
        <v>0.16800000000000001</v>
      </c>
      <c r="J930" s="4074">
        <v>0.16800000000000001</v>
      </c>
      <c r="K930" s="3052" t="s">
        <v>1529</v>
      </c>
      <c r="L930" s="4101" t="s">
        <v>1529</v>
      </c>
      <c r="M930" s="4101" t="s">
        <v>1529</v>
      </c>
      <c r="N930" s="4101" t="s">
        <v>1529</v>
      </c>
      <c r="O930" s="4074">
        <v>0.15680000000000002</v>
      </c>
      <c r="P930" s="4074">
        <v>0.15680000000000002</v>
      </c>
      <c r="Q930" s="4101" t="s">
        <v>1529</v>
      </c>
      <c r="R930" s="3052" t="s">
        <v>1529</v>
      </c>
      <c r="S930" s="2961" t="s">
        <v>5524</v>
      </c>
      <c r="T930" s="2960">
        <v>2.8000000000000004E-2</v>
      </c>
      <c r="U930" s="2960">
        <v>6.720000000000001E-2</v>
      </c>
      <c r="V930" s="3052" t="s">
        <v>1529</v>
      </c>
      <c r="W930" s="3052" t="s">
        <v>1529</v>
      </c>
      <c r="X930" s="3052" t="s">
        <v>1529</v>
      </c>
      <c r="Y930" s="2960">
        <v>6.720000000000001E-2</v>
      </c>
      <c r="Z930" s="2961" t="s">
        <v>51</v>
      </c>
      <c r="AA930" s="2960">
        <v>3.6999999999999998E-2</v>
      </c>
      <c r="AB930" s="2960">
        <v>0.112</v>
      </c>
      <c r="AC930" s="4094" t="s">
        <v>1529</v>
      </c>
      <c r="AD930" s="4094" t="s">
        <v>1529</v>
      </c>
      <c r="AE930" s="4095" t="s">
        <v>1529</v>
      </c>
      <c r="AF930" s="2502"/>
    </row>
    <row r="931" spans="2:32" s="2801" customFormat="1" x14ac:dyDescent="0.2">
      <c r="B931" s="4149" t="s">
        <v>6433</v>
      </c>
      <c r="C931" s="4150"/>
      <c r="D931" s="4000" t="s">
        <v>1529</v>
      </c>
      <c r="E931" s="4000" t="s">
        <v>1529</v>
      </c>
      <c r="F931" s="3052" t="s">
        <v>1529</v>
      </c>
      <c r="G931" s="4101">
        <v>142</v>
      </c>
      <c r="H931" s="4101" t="s">
        <v>1529</v>
      </c>
      <c r="I931" s="4074">
        <v>0.16800000000000001</v>
      </c>
      <c r="J931" s="4074">
        <v>0.16800000000000001</v>
      </c>
      <c r="K931" s="3052" t="s">
        <v>1529</v>
      </c>
      <c r="L931" s="4101" t="s">
        <v>1529</v>
      </c>
      <c r="M931" s="4101" t="s">
        <v>1529</v>
      </c>
      <c r="N931" s="4101" t="s">
        <v>1529</v>
      </c>
      <c r="O931" s="4074">
        <v>0.14560000000000001</v>
      </c>
      <c r="P931" s="4074">
        <v>0.14560000000000001</v>
      </c>
      <c r="Q931" s="4101" t="s">
        <v>1529</v>
      </c>
      <c r="R931" s="3052" t="s">
        <v>1529</v>
      </c>
      <c r="S931" s="2961" t="s">
        <v>5529</v>
      </c>
      <c r="T931" s="2960">
        <v>2.8000000000000004E-2</v>
      </c>
      <c r="U931" s="2960">
        <v>6.720000000000001E-2</v>
      </c>
      <c r="V931" s="3052" t="s">
        <v>1529</v>
      </c>
      <c r="W931" s="3052" t="s">
        <v>1529</v>
      </c>
      <c r="X931" s="3052" t="s">
        <v>1529</v>
      </c>
      <c r="Y931" s="2960">
        <v>6.720000000000001E-2</v>
      </c>
      <c r="Z931" s="2961" t="s">
        <v>406</v>
      </c>
      <c r="AA931" s="2960">
        <v>3.6999999999999998E-2</v>
      </c>
      <c r="AB931" s="2960">
        <v>0.112</v>
      </c>
      <c r="AC931" s="4094" t="s">
        <v>1529</v>
      </c>
      <c r="AD931" s="4094" t="s">
        <v>1529</v>
      </c>
      <c r="AE931" s="4095" t="s">
        <v>1529</v>
      </c>
      <c r="AF931" s="2502"/>
    </row>
    <row r="932" spans="2:32" s="2801" customFormat="1" x14ac:dyDescent="0.2">
      <c r="B932" s="4149" t="s">
        <v>6435</v>
      </c>
      <c r="C932" s="4150"/>
      <c r="D932" s="4000" t="s">
        <v>1529</v>
      </c>
      <c r="E932" s="4000" t="s">
        <v>1529</v>
      </c>
      <c r="F932" s="3052" t="s">
        <v>1529</v>
      </c>
      <c r="G932" s="4101">
        <v>183</v>
      </c>
      <c r="H932" s="4101" t="s">
        <v>1529</v>
      </c>
      <c r="I932" s="4074">
        <v>0.16800000000000001</v>
      </c>
      <c r="J932" s="4074">
        <v>0.16800000000000001</v>
      </c>
      <c r="K932" s="3052" t="s">
        <v>1529</v>
      </c>
      <c r="L932" s="4101" t="s">
        <v>1529</v>
      </c>
      <c r="M932" s="4101" t="s">
        <v>1529</v>
      </c>
      <c r="N932" s="4101" t="s">
        <v>1529</v>
      </c>
      <c r="O932" s="4074">
        <v>0.14560000000000001</v>
      </c>
      <c r="P932" s="4074">
        <v>0.14560000000000001</v>
      </c>
      <c r="Q932" s="4101" t="s">
        <v>1529</v>
      </c>
      <c r="R932" s="3052" t="s">
        <v>1529</v>
      </c>
      <c r="S932" s="2961" t="s">
        <v>1132</v>
      </c>
      <c r="T932" s="2960">
        <v>2.8000000000000004E-2</v>
      </c>
      <c r="U932" s="2960">
        <v>6.720000000000001E-2</v>
      </c>
      <c r="V932" s="3052" t="s">
        <v>1529</v>
      </c>
      <c r="W932" s="3052" t="s">
        <v>1529</v>
      </c>
      <c r="X932" s="3052" t="s">
        <v>1529</v>
      </c>
      <c r="Y932" s="2960">
        <v>6.720000000000001E-2</v>
      </c>
      <c r="Z932" s="2961" t="s">
        <v>5087</v>
      </c>
      <c r="AA932" s="2960">
        <v>3.6999999999999998E-2</v>
      </c>
      <c r="AB932" s="2960">
        <v>0.112</v>
      </c>
      <c r="AC932" s="4094" t="s">
        <v>1529</v>
      </c>
      <c r="AD932" s="4094" t="s">
        <v>1529</v>
      </c>
      <c r="AE932" s="4095" t="s">
        <v>1529</v>
      </c>
      <c r="AF932" s="2502"/>
    </row>
    <row r="933" spans="2:32" s="2801" customFormat="1" x14ac:dyDescent="0.2">
      <c r="B933" s="4149" t="s">
        <v>6437</v>
      </c>
      <c r="C933" s="4150"/>
      <c r="D933" s="4000" t="s">
        <v>1529</v>
      </c>
      <c r="E933" s="4000" t="s">
        <v>1529</v>
      </c>
      <c r="F933" s="3052" t="s">
        <v>1529</v>
      </c>
      <c r="G933" s="4101">
        <v>226</v>
      </c>
      <c r="H933" s="4101" t="s">
        <v>1529</v>
      </c>
      <c r="I933" s="4074">
        <v>0.15680000000000002</v>
      </c>
      <c r="J933" s="4074">
        <v>0.15680000000000002</v>
      </c>
      <c r="K933" s="3052" t="s">
        <v>1529</v>
      </c>
      <c r="L933" s="4101" t="s">
        <v>1529</v>
      </c>
      <c r="M933" s="4101" t="s">
        <v>1529</v>
      </c>
      <c r="N933" s="4101" t="s">
        <v>1529</v>
      </c>
      <c r="O933" s="4074">
        <v>0.13440000000000002</v>
      </c>
      <c r="P933" s="4074">
        <v>0.13440000000000002</v>
      </c>
      <c r="Q933" s="4101" t="s">
        <v>1529</v>
      </c>
      <c r="R933" s="3052" t="s">
        <v>1529</v>
      </c>
      <c r="S933" s="2961" t="s">
        <v>1134</v>
      </c>
      <c r="T933" s="2960">
        <v>2.8000000000000004E-2</v>
      </c>
      <c r="U933" s="2960">
        <v>6.720000000000001E-2</v>
      </c>
      <c r="V933" s="3052" t="s">
        <v>1529</v>
      </c>
      <c r="W933" s="3052" t="s">
        <v>1529</v>
      </c>
      <c r="X933" s="3052" t="s">
        <v>1529</v>
      </c>
      <c r="Y933" s="2960">
        <v>6.720000000000001E-2</v>
      </c>
      <c r="Z933" s="2961" t="s">
        <v>5499</v>
      </c>
      <c r="AA933" s="2960">
        <v>3.6999999999999998E-2</v>
      </c>
      <c r="AB933" s="2960">
        <v>0.112</v>
      </c>
      <c r="AC933" s="4094" t="s">
        <v>1529</v>
      </c>
      <c r="AD933" s="4094" t="s">
        <v>1529</v>
      </c>
      <c r="AE933" s="4095" t="s">
        <v>1529</v>
      </c>
      <c r="AF933" s="2502"/>
    </row>
    <row r="934" spans="2:32" s="2801" customFormat="1" x14ac:dyDescent="0.2">
      <c r="B934" s="4149" t="s">
        <v>6439</v>
      </c>
      <c r="C934" s="4150"/>
      <c r="D934" s="4000" t="s">
        <v>1529</v>
      </c>
      <c r="E934" s="4000" t="s">
        <v>1529</v>
      </c>
      <c r="F934" s="3052" t="s">
        <v>1529</v>
      </c>
      <c r="G934" s="4101">
        <v>274</v>
      </c>
      <c r="H934" s="4101" t="s">
        <v>1529</v>
      </c>
      <c r="I934" s="4074">
        <v>0.15680000000000002</v>
      </c>
      <c r="J934" s="4074">
        <v>0.15680000000000002</v>
      </c>
      <c r="K934" s="3052" t="s">
        <v>1529</v>
      </c>
      <c r="L934" s="4101" t="s">
        <v>1529</v>
      </c>
      <c r="M934" s="4101" t="s">
        <v>1529</v>
      </c>
      <c r="N934" s="4101" t="s">
        <v>1529</v>
      </c>
      <c r="O934" s="4074">
        <v>0.13440000000000002</v>
      </c>
      <c r="P934" s="4074">
        <v>0.13440000000000002</v>
      </c>
      <c r="Q934" s="4101" t="s">
        <v>1529</v>
      </c>
      <c r="R934" s="3052" t="s">
        <v>1529</v>
      </c>
      <c r="S934" s="2961" t="s">
        <v>1134</v>
      </c>
      <c r="T934" s="2960">
        <v>2.8000000000000004E-2</v>
      </c>
      <c r="U934" s="2960">
        <v>6.720000000000001E-2</v>
      </c>
      <c r="V934" s="3052" t="s">
        <v>1529</v>
      </c>
      <c r="W934" s="3052" t="s">
        <v>1529</v>
      </c>
      <c r="X934" s="3052" t="s">
        <v>1529</v>
      </c>
      <c r="Y934" s="2960">
        <v>6.720000000000001E-2</v>
      </c>
      <c r="Z934" s="2961" t="s">
        <v>56</v>
      </c>
      <c r="AA934" s="2960">
        <v>3.6999999999999998E-2</v>
      </c>
      <c r="AB934" s="2960">
        <v>0.112</v>
      </c>
      <c r="AC934" s="4094" t="s">
        <v>1529</v>
      </c>
      <c r="AD934" s="4094" t="s">
        <v>1529</v>
      </c>
      <c r="AE934" s="4095" t="s">
        <v>1529</v>
      </c>
      <c r="AF934" s="2502"/>
    </row>
    <row r="935" spans="2:32" s="2801" customFormat="1" x14ac:dyDescent="0.2">
      <c r="B935" s="4149" t="s">
        <v>6441</v>
      </c>
      <c r="C935" s="4150"/>
      <c r="D935" s="4000" t="s">
        <v>1529</v>
      </c>
      <c r="E935" s="4000" t="s">
        <v>1529</v>
      </c>
      <c r="F935" s="3052" t="s">
        <v>1529</v>
      </c>
      <c r="G935" s="4101">
        <v>327</v>
      </c>
      <c r="H935" s="4101" t="s">
        <v>1529</v>
      </c>
      <c r="I935" s="4074">
        <v>0.14560000000000001</v>
      </c>
      <c r="J935" s="4074">
        <v>0.14560000000000001</v>
      </c>
      <c r="K935" s="3052" t="s">
        <v>1529</v>
      </c>
      <c r="L935" s="4101" t="s">
        <v>1529</v>
      </c>
      <c r="M935" s="4101" t="s">
        <v>1529</v>
      </c>
      <c r="N935" s="4101" t="s">
        <v>1529</v>
      </c>
      <c r="O935" s="4074">
        <v>0.16800000000000001</v>
      </c>
      <c r="P935" s="4074">
        <v>0.16800000000000001</v>
      </c>
      <c r="Q935" s="4101" t="s">
        <v>1529</v>
      </c>
      <c r="R935" s="3052" t="s">
        <v>1529</v>
      </c>
      <c r="S935" s="2961" t="s">
        <v>1118</v>
      </c>
      <c r="T935" s="2960">
        <v>2.8000000000000004E-2</v>
      </c>
      <c r="U935" s="2960">
        <v>6.720000000000001E-2</v>
      </c>
      <c r="V935" s="3052" t="s">
        <v>1529</v>
      </c>
      <c r="W935" s="3052" t="s">
        <v>1529</v>
      </c>
      <c r="X935" s="3052" t="s">
        <v>1529</v>
      </c>
      <c r="Y935" s="2960">
        <v>6.720000000000001E-2</v>
      </c>
      <c r="Z935" s="2961" t="s">
        <v>5508</v>
      </c>
      <c r="AA935" s="2960">
        <v>3.6999999999999998E-2</v>
      </c>
      <c r="AB935" s="2960">
        <v>0.112</v>
      </c>
      <c r="AC935" s="4094" t="s">
        <v>1529</v>
      </c>
      <c r="AD935" s="4094" t="s">
        <v>1529</v>
      </c>
      <c r="AE935" s="4095" t="s">
        <v>1529</v>
      </c>
      <c r="AF935" s="2502"/>
    </row>
    <row r="936" spans="2:32" s="2801" customFormat="1" x14ac:dyDescent="0.2">
      <c r="B936" s="4149" t="s">
        <v>6443</v>
      </c>
      <c r="C936" s="4150"/>
      <c r="D936" s="4000" t="s">
        <v>1529</v>
      </c>
      <c r="E936" s="4000" t="s">
        <v>1529</v>
      </c>
      <c r="F936" s="3052" t="s">
        <v>1529</v>
      </c>
      <c r="G936" s="4101">
        <v>472</v>
      </c>
      <c r="H936" s="4101" t="s">
        <v>1529</v>
      </c>
      <c r="I936" s="4074">
        <v>0.13440000000000002</v>
      </c>
      <c r="J936" s="4074">
        <v>0.13440000000000002</v>
      </c>
      <c r="K936" s="3052" t="s">
        <v>1529</v>
      </c>
      <c r="L936" s="4101" t="s">
        <v>1529</v>
      </c>
      <c r="M936" s="4101" t="s">
        <v>1529</v>
      </c>
      <c r="N936" s="4101" t="s">
        <v>1529</v>
      </c>
      <c r="O936" s="4074">
        <v>0.16800000000000001</v>
      </c>
      <c r="P936" s="4074">
        <v>0.16800000000000001</v>
      </c>
      <c r="Q936" s="4101" t="s">
        <v>1529</v>
      </c>
      <c r="R936" s="3052" t="s">
        <v>1529</v>
      </c>
      <c r="S936" s="2961" t="s">
        <v>5513</v>
      </c>
      <c r="T936" s="2960">
        <v>2.8000000000000004E-2</v>
      </c>
      <c r="U936" s="2960">
        <v>6.720000000000001E-2</v>
      </c>
      <c r="V936" s="3052" t="s">
        <v>1529</v>
      </c>
      <c r="W936" s="3052" t="s">
        <v>1529</v>
      </c>
      <c r="X936" s="3052" t="s">
        <v>1529</v>
      </c>
      <c r="Y936" s="2960">
        <v>6.720000000000001E-2</v>
      </c>
      <c r="Z936" s="2961" t="s">
        <v>58</v>
      </c>
      <c r="AA936" s="2960">
        <v>3.6999999999999998E-2</v>
      </c>
      <c r="AB936" s="2960">
        <v>0.112</v>
      </c>
      <c r="AC936" s="4094" t="s">
        <v>1529</v>
      </c>
      <c r="AD936" s="4094" t="s">
        <v>1529</v>
      </c>
      <c r="AE936" s="4095" t="s">
        <v>1529</v>
      </c>
      <c r="AF936" s="2502"/>
    </row>
    <row r="937" spans="2:32" s="2801" customFormat="1" x14ac:dyDescent="0.2">
      <c r="B937" s="4149" t="s">
        <v>6371</v>
      </c>
      <c r="C937" s="4150"/>
      <c r="D937" s="4000" t="s">
        <v>1529</v>
      </c>
      <c r="E937" s="4000" t="s">
        <v>1529</v>
      </c>
      <c r="F937" s="3052" t="s">
        <v>1529</v>
      </c>
      <c r="G937" s="4101">
        <v>63</v>
      </c>
      <c r="H937" s="4101" t="s">
        <v>1529</v>
      </c>
      <c r="I937" s="4074">
        <v>0.16800000000000001</v>
      </c>
      <c r="J937" s="4074">
        <v>0.16800000000000001</v>
      </c>
      <c r="K937" s="3052" t="s">
        <v>1529</v>
      </c>
      <c r="L937" s="4101" t="s">
        <v>1529</v>
      </c>
      <c r="M937" s="4101" t="s">
        <v>1529</v>
      </c>
      <c r="N937" s="4101" t="s">
        <v>1529</v>
      </c>
      <c r="O937" s="4074">
        <v>0.16800000000000001</v>
      </c>
      <c r="P937" s="4074">
        <v>0.16800000000000001</v>
      </c>
      <c r="Q937" s="4101" t="s">
        <v>1529</v>
      </c>
      <c r="R937" s="3052" t="s">
        <v>1529</v>
      </c>
      <c r="S937" s="2961" t="s">
        <v>1135</v>
      </c>
      <c r="T937" s="2960">
        <v>2.8000000000000004E-2</v>
      </c>
      <c r="U937" s="2960">
        <v>6.720000000000001E-2</v>
      </c>
      <c r="V937" s="3052" t="s">
        <v>1529</v>
      </c>
      <c r="W937" s="3052" t="s">
        <v>1529</v>
      </c>
      <c r="X937" s="3052" t="s">
        <v>1529</v>
      </c>
      <c r="Y937" s="2960">
        <v>6.720000000000001E-2</v>
      </c>
      <c r="Z937" s="2961" t="s">
        <v>49</v>
      </c>
      <c r="AA937" s="2960">
        <v>3.6999999999999998E-2</v>
      </c>
      <c r="AB937" s="2960">
        <v>0.112</v>
      </c>
      <c r="AC937" s="4094" t="s">
        <v>1529</v>
      </c>
      <c r="AD937" s="4094" t="s">
        <v>1529</v>
      </c>
      <c r="AE937" s="4095" t="s">
        <v>1529</v>
      </c>
      <c r="AF937" s="2502"/>
    </row>
    <row r="938" spans="2:32" s="2801" customFormat="1" x14ac:dyDescent="0.2">
      <c r="B938" s="4149" t="s">
        <v>6373</v>
      </c>
      <c r="C938" s="4150"/>
      <c r="D938" s="4000" t="s">
        <v>1529</v>
      </c>
      <c r="E938" s="4000" t="s">
        <v>1529</v>
      </c>
      <c r="F938" s="3052" t="s">
        <v>1529</v>
      </c>
      <c r="G938" s="4101">
        <v>93</v>
      </c>
      <c r="H938" s="4101" t="s">
        <v>1529</v>
      </c>
      <c r="I938" s="4074">
        <v>0.16800000000000001</v>
      </c>
      <c r="J938" s="4074">
        <v>0.16800000000000001</v>
      </c>
      <c r="K938" s="3052" t="s">
        <v>1529</v>
      </c>
      <c r="L938" s="4101" t="s">
        <v>1529</v>
      </c>
      <c r="M938" s="4101" t="s">
        <v>1529</v>
      </c>
      <c r="N938" s="4101" t="s">
        <v>1529</v>
      </c>
      <c r="O938" s="4074">
        <v>0.16800000000000001</v>
      </c>
      <c r="P938" s="4074">
        <v>0.16800000000000001</v>
      </c>
      <c r="Q938" s="4101" t="s">
        <v>1529</v>
      </c>
      <c r="R938" s="3052" t="s">
        <v>1529</v>
      </c>
      <c r="S938" s="2961" t="s">
        <v>5519</v>
      </c>
      <c r="T938" s="2960">
        <v>2.8000000000000004E-2</v>
      </c>
      <c r="U938" s="2960">
        <v>6.720000000000001E-2</v>
      </c>
      <c r="V938" s="3052" t="s">
        <v>1529</v>
      </c>
      <c r="W938" s="3052" t="s">
        <v>1529</v>
      </c>
      <c r="X938" s="3052" t="s">
        <v>1529</v>
      </c>
      <c r="Y938" s="2960">
        <v>6.720000000000001E-2</v>
      </c>
      <c r="Z938" s="2961" t="s">
        <v>49</v>
      </c>
      <c r="AA938" s="2960">
        <v>3.6999999999999998E-2</v>
      </c>
      <c r="AB938" s="2960">
        <v>0.112</v>
      </c>
      <c r="AC938" s="4094" t="s">
        <v>1529</v>
      </c>
      <c r="AD938" s="4094" t="s">
        <v>1529</v>
      </c>
      <c r="AE938" s="4095" t="s">
        <v>1529</v>
      </c>
      <c r="AF938" s="2502"/>
    </row>
    <row r="939" spans="2:32" s="2801" customFormat="1" x14ac:dyDescent="0.2">
      <c r="B939" s="4149" t="s">
        <v>6375</v>
      </c>
      <c r="C939" s="4150"/>
      <c r="D939" s="4000" t="s">
        <v>1529</v>
      </c>
      <c r="E939" s="4000" t="s">
        <v>1529</v>
      </c>
      <c r="F939" s="3052" t="s">
        <v>1529</v>
      </c>
      <c r="G939" s="4101">
        <v>101</v>
      </c>
      <c r="H939" s="4101" t="s">
        <v>1529</v>
      </c>
      <c r="I939" s="4074">
        <v>0.16800000000000001</v>
      </c>
      <c r="J939" s="4074">
        <v>0.16800000000000001</v>
      </c>
      <c r="K939" s="3052" t="s">
        <v>1529</v>
      </c>
      <c r="L939" s="4101" t="s">
        <v>1529</v>
      </c>
      <c r="M939" s="4101" t="s">
        <v>1529</v>
      </c>
      <c r="N939" s="4101" t="s">
        <v>1529</v>
      </c>
      <c r="O939" s="4074">
        <v>0.16800000000000001</v>
      </c>
      <c r="P939" s="4074">
        <v>0.16800000000000001</v>
      </c>
      <c r="Q939" s="4101" t="s">
        <v>1529</v>
      </c>
      <c r="R939" s="3052" t="s">
        <v>1529</v>
      </c>
      <c r="S939" s="2961" t="s">
        <v>5524</v>
      </c>
      <c r="T939" s="2960">
        <v>2.8000000000000004E-2</v>
      </c>
      <c r="U939" s="2960">
        <v>6.720000000000001E-2</v>
      </c>
      <c r="V939" s="3052" t="s">
        <v>1529</v>
      </c>
      <c r="W939" s="3052" t="s">
        <v>1529</v>
      </c>
      <c r="X939" s="3052" t="s">
        <v>1529</v>
      </c>
      <c r="Y939" s="2960">
        <v>6.720000000000001E-2</v>
      </c>
      <c r="Z939" s="2961" t="s">
        <v>51</v>
      </c>
      <c r="AA939" s="2960">
        <v>3.6999999999999998E-2</v>
      </c>
      <c r="AB939" s="2960">
        <v>0.112</v>
      </c>
      <c r="AC939" s="4094" t="s">
        <v>1529</v>
      </c>
      <c r="AD939" s="4094" t="s">
        <v>1529</v>
      </c>
      <c r="AE939" s="4095" t="s">
        <v>1529</v>
      </c>
      <c r="AF939" s="2502"/>
    </row>
    <row r="940" spans="2:32" s="2801" customFormat="1" x14ac:dyDescent="0.2">
      <c r="B940" s="4149" t="s">
        <v>6377</v>
      </c>
      <c r="C940" s="4150"/>
      <c r="D940" s="4000" t="s">
        <v>1529</v>
      </c>
      <c r="E940" s="4000" t="s">
        <v>1529</v>
      </c>
      <c r="F940" s="3052" t="s">
        <v>1529</v>
      </c>
      <c r="G940" s="4101">
        <v>109</v>
      </c>
      <c r="H940" s="4101" t="s">
        <v>1529</v>
      </c>
      <c r="I940" s="4074">
        <v>0.16800000000000001</v>
      </c>
      <c r="J940" s="4074">
        <v>0.16800000000000001</v>
      </c>
      <c r="K940" s="3052" t="s">
        <v>1529</v>
      </c>
      <c r="L940" s="4101" t="s">
        <v>1529</v>
      </c>
      <c r="M940" s="4101" t="s">
        <v>1529</v>
      </c>
      <c r="N940" s="4101" t="s">
        <v>1529</v>
      </c>
      <c r="O940" s="4074">
        <v>0.16800000000000001</v>
      </c>
      <c r="P940" s="4074">
        <v>0.16800000000000001</v>
      </c>
      <c r="Q940" s="4101" t="s">
        <v>1529</v>
      </c>
      <c r="R940" s="3052" t="s">
        <v>1529</v>
      </c>
      <c r="S940" s="2961" t="s">
        <v>5529</v>
      </c>
      <c r="T940" s="2960">
        <v>2.8000000000000004E-2</v>
      </c>
      <c r="U940" s="2960">
        <v>6.720000000000001E-2</v>
      </c>
      <c r="V940" s="3052" t="s">
        <v>1529</v>
      </c>
      <c r="W940" s="3052" t="s">
        <v>1529</v>
      </c>
      <c r="X940" s="3052" t="s">
        <v>1529</v>
      </c>
      <c r="Y940" s="2960">
        <v>6.720000000000001E-2</v>
      </c>
      <c r="Z940" s="2961" t="s">
        <v>406</v>
      </c>
      <c r="AA940" s="2960">
        <v>3.6999999999999998E-2</v>
      </c>
      <c r="AB940" s="2960">
        <v>0.112</v>
      </c>
      <c r="AC940" s="4094" t="s">
        <v>1529</v>
      </c>
      <c r="AD940" s="4094" t="s">
        <v>1529</v>
      </c>
      <c r="AE940" s="4095" t="s">
        <v>1529</v>
      </c>
      <c r="AF940" s="2502"/>
    </row>
    <row r="941" spans="2:32" s="2801" customFormat="1" x14ac:dyDescent="0.2">
      <c r="B941" s="4149" t="s">
        <v>6379</v>
      </c>
      <c r="C941" s="4150"/>
      <c r="D941" s="4000" t="s">
        <v>1529</v>
      </c>
      <c r="E941" s="4000" t="s">
        <v>1529</v>
      </c>
      <c r="F941" s="3052" t="s">
        <v>1529</v>
      </c>
      <c r="G941" s="4101">
        <v>150</v>
      </c>
      <c r="H941" s="4101" t="s">
        <v>1529</v>
      </c>
      <c r="I941" s="4074">
        <v>0.16800000000000001</v>
      </c>
      <c r="J941" s="4074">
        <v>0.16800000000000001</v>
      </c>
      <c r="K941" s="3052" t="s">
        <v>1529</v>
      </c>
      <c r="L941" s="4101" t="s">
        <v>1529</v>
      </c>
      <c r="M941" s="4101" t="s">
        <v>1529</v>
      </c>
      <c r="N941" s="4101" t="s">
        <v>1529</v>
      </c>
      <c r="O941" s="4074">
        <v>0.16800000000000001</v>
      </c>
      <c r="P941" s="4074">
        <v>0.16800000000000001</v>
      </c>
      <c r="Q941" s="4101" t="s">
        <v>1529</v>
      </c>
      <c r="R941" s="3052" t="s">
        <v>1529</v>
      </c>
      <c r="S941" s="2961" t="s">
        <v>1132</v>
      </c>
      <c r="T941" s="2960">
        <v>2.8000000000000004E-2</v>
      </c>
      <c r="U941" s="2960">
        <v>6.720000000000001E-2</v>
      </c>
      <c r="V941" s="3052" t="s">
        <v>1529</v>
      </c>
      <c r="W941" s="3052" t="s">
        <v>1529</v>
      </c>
      <c r="X941" s="3052" t="s">
        <v>1529</v>
      </c>
      <c r="Y941" s="2960">
        <v>6.720000000000001E-2</v>
      </c>
      <c r="Z941" s="2961" t="s">
        <v>5087</v>
      </c>
      <c r="AA941" s="2960">
        <v>3.6999999999999998E-2</v>
      </c>
      <c r="AB941" s="2960">
        <v>0.112</v>
      </c>
      <c r="AC941" s="4094" t="s">
        <v>1529</v>
      </c>
      <c r="AD941" s="4094" t="s">
        <v>1529</v>
      </c>
      <c r="AE941" s="4095" t="s">
        <v>1529</v>
      </c>
      <c r="AF941" s="2502"/>
    </row>
    <row r="942" spans="2:32" s="2801" customFormat="1" x14ac:dyDescent="0.2">
      <c r="B942" s="4149" t="s">
        <v>6381</v>
      </c>
      <c r="C942" s="4150"/>
      <c r="D942" s="4000" t="s">
        <v>1529</v>
      </c>
      <c r="E942" s="4000" t="s">
        <v>1529</v>
      </c>
      <c r="F942" s="3052" t="s">
        <v>1529</v>
      </c>
      <c r="G942" s="4101">
        <v>190</v>
      </c>
      <c r="H942" s="4101" t="s">
        <v>1529</v>
      </c>
      <c r="I942" s="4074">
        <v>0.15680000000000002</v>
      </c>
      <c r="J942" s="4074">
        <v>0.15680000000000002</v>
      </c>
      <c r="K942" s="3052" t="s">
        <v>1529</v>
      </c>
      <c r="L942" s="4101" t="s">
        <v>1529</v>
      </c>
      <c r="M942" s="4101" t="s">
        <v>1529</v>
      </c>
      <c r="N942" s="4101" t="s">
        <v>1529</v>
      </c>
      <c r="O942" s="4074">
        <v>0.16800000000000001</v>
      </c>
      <c r="P942" s="4074">
        <v>0.16800000000000001</v>
      </c>
      <c r="Q942" s="4101" t="s">
        <v>1529</v>
      </c>
      <c r="R942" s="3052" t="s">
        <v>1529</v>
      </c>
      <c r="S942" s="2961" t="s">
        <v>1134</v>
      </c>
      <c r="T942" s="2960">
        <v>2.8000000000000004E-2</v>
      </c>
      <c r="U942" s="2960">
        <v>6.720000000000001E-2</v>
      </c>
      <c r="V942" s="3052" t="s">
        <v>1529</v>
      </c>
      <c r="W942" s="3052" t="s">
        <v>1529</v>
      </c>
      <c r="X942" s="3052" t="s">
        <v>1529</v>
      </c>
      <c r="Y942" s="2960">
        <v>6.720000000000001E-2</v>
      </c>
      <c r="Z942" s="2961" t="s">
        <v>5499</v>
      </c>
      <c r="AA942" s="2960">
        <v>3.6999999999999998E-2</v>
      </c>
      <c r="AB942" s="2960">
        <v>0.112</v>
      </c>
      <c r="AC942" s="4094" t="s">
        <v>1529</v>
      </c>
      <c r="AD942" s="4094" t="s">
        <v>1529</v>
      </c>
      <c r="AE942" s="4095" t="s">
        <v>1529</v>
      </c>
      <c r="AF942" s="2502"/>
    </row>
    <row r="943" spans="2:32" s="2801" customFormat="1" x14ac:dyDescent="0.2">
      <c r="B943" s="4149" t="s">
        <v>6383</v>
      </c>
      <c r="C943" s="4150"/>
      <c r="D943" s="4000" t="s">
        <v>1529</v>
      </c>
      <c r="E943" s="4000" t="s">
        <v>1529</v>
      </c>
      <c r="F943" s="3052" t="s">
        <v>1529</v>
      </c>
      <c r="G943" s="4101">
        <v>238</v>
      </c>
      <c r="H943" s="4101" t="s">
        <v>1529</v>
      </c>
      <c r="I943" s="4074">
        <v>0.15680000000000002</v>
      </c>
      <c r="J943" s="4074">
        <v>0.15680000000000002</v>
      </c>
      <c r="K943" s="3052" t="s">
        <v>1529</v>
      </c>
      <c r="L943" s="4101" t="s">
        <v>1529</v>
      </c>
      <c r="M943" s="4101" t="s">
        <v>1529</v>
      </c>
      <c r="N943" s="4101" t="s">
        <v>1529</v>
      </c>
      <c r="O943" s="4074">
        <v>0.16800000000000001</v>
      </c>
      <c r="P943" s="4074">
        <v>0.16800000000000001</v>
      </c>
      <c r="Q943" s="4101" t="s">
        <v>1529</v>
      </c>
      <c r="R943" s="3052" t="s">
        <v>1529</v>
      </c>
      <c r="S943" s="2961" t="s">
        <v>1134</v>
      </c>
      <c r="T943" s="2960">
        <v>2.8000000000000004E-2</v>
      </c>
      <c r="U943" s="2960">
        <v>6.720000000000001E-2</v>
      </c>
      <c r="V943" s="3052" t="s">
        <v>1529</v>
      </c>
      <c r="W943" s="3052" t="s">
        <v>1529</v>
      </c>
      <c r="X943" s="3052" t="s">
        <v>1529</v>
      </c>
      <c r="Y943" s="2960">
        <v>6.720000000000001E-2</v>
      </c>
      <c r="Z943" s="2961" t="s">
        <v>56</v>
      </c>
      <c r="AA943" s="2960">
        <v>3.6999999999999998E-2</v>
      </c>
      <c r="AB943" s="2960">
        <v>0.112</v>
      </c>
      <c r="AC943" s="4094" t="s">
        <v>1529</v>
      </c>
      <c r="AD943" s="4094" t="s">
        <v>1529</v>
      </c>
      <c r="AE943" s="4095" t="s">
        <v>1529</v>
      </c>
      <c r="AF943" s="2502"/>
    </row>
    <row r="944" spans="2:32" s="2801" customFormat="1" x14ac:dyDescent="0.2">
      <c r="B944" s="4149" t="s">
        <v>6385</v>
      </c>
      <c r="C944" s="4150"/>
      <c r="D944" s="4000" t="s">
        <v>1529</v>
      </c>
      <c r="E944" s="4000" t="s">
        <v>1529</v>
      </c>
      <c r="F944" s="3052" t="s">
        <v>1529</v>
      </c>
      <c r="G944" s="4101">
        <v>288</v>
      </c>
      <c r="H944" s="4101" t="s">
        <v>1529</v>
      </c>
      <c r="I944" s="4074">
        <v>0.14560000000000001</v>
      </c>
      <c r="J944" s="4074">
        <v>0.14560000000000001</v>
      </c>
      <c r="K944" s="3052" t="s">
        <v>1529</v>
      </c>
      <c r="L944" s="4101" t="s">
        <v>1529</v>
      </c>
      <c r="M944" s="4101" t="s">
        <v>1529</v>
      </c>
      <c r="N944" s="4101" t="s">
        <v>1529</v>
      </c>
      <c r="O944" s="4074">
        <v>0.16800000000000001</v>
      </c>
      <c r="P944" s="4074">
        <v>0.16800000000000001</v>
      </c>
      <c r="Q944" s="4101" t="s">
        <v>1529</v>
      </c>
      <c r="R944" s="3052" t="s">
        <v>1529</v>
      </c>
      <c r="S944" s="2961" t="s">
        <v>1118</v>
      </c>
      <c r="T944" s="2960">
        <v>2.8000000000000004E-2</v>
      </c>
      <c r="U944" s="2960">
        <v>6.720000000000001E-2</v>
      </c>
      <c r="V944" s="3052" t="s">
        <v>1529</v>
      </c>
      <c r="W944" s="3052" t="s">
        <v>1529</v>
      </c>
      <c r="X944" s="3052" t="s">
        <v>1529</v>
      </c>
      <c r="Y944" s="2960">
        <v>6.720000000000001E-2</v>
      </c>
      <c r="Z944" s="2961" t="s">
        <v>5508</v>
      </c>
      <c r="AA944" s="2960">
        <v>3.6999999999999998E-2</v>
      </c>
      <c r="AB944" s="2960">
        <v>0.112</v>
      </c>
      <c r="AC944" s="4094" t="s">
        <v>1529</v>
      </c>
      <c r="AD944" s="4094" t="s">
        <v>1529</v>
      </c>
      <c r="AE944" s="4095" t="s">
        <v>1529</v>
      </c>
      <c r="AF944" s="2502"/>
    </row>
    <row r="945" spans="2:32" s="2801" customFormat="1" x14ac:dyDescent="0.2">
      <c r="B945" s="4149" t="s">
        <v>6387</v>
      </c>
      <c r="C945" s="4150"/>
      <c r="D945" s="4000" t="s">
        <v>1529</v>
      </c>
      <c r="E945" s="4000" t="s">
        <v>1529</v>
      </c>
      <c r="F945" s="3052" t="s">
        <v>1529</v>
      </c>
      <c r="G945" s="4101">
        <v>430</v>
      </c>
      <c r="H945" s="4101" t="s">
        <v>1529</v>
      </c>
      <c r="I945" s="4074">
        <v>0.13440000000000002</v>
      </c>
      <c r="J945" s="4074">
        <v>0.13440000000000002</v>
      </c>
      <c r="K945" s="3052" t="s">
        <v>1529</v>
      </c>
      <c r="L945" s="4101" t="s">
        <v>1529</v>
      </c>
      <c r="M945" s="4101" t="s">
        <v>1529</v>
      </c>
      <c r="N945" s="4101" t="s">
        <v>1529</v>
      </c>
      <c r="O945" s="4074">
        <v>0.15680000000000002</v>
      </c>
      <c r="P945" s="4074">
        <v>0.15680000000000002</v>
      </c>
      <c r="Q945" s="4101" t="s">
        <v>1529</v>
      </c>
      <c r="R945" s="3052" t="s">
        <v>1529</v>
      </c>
      <c r="S945" s="2961" t="s">
        <v>5513</v>
      </c>
      <c r="T945" s="2960">
        <v>2.8000000000000004E-2</v>
      </c>
      <c r="U945" s="2960">
        <v>6.720000000000001E-2</v>
      </c>
      <c r="V945" s="3052" t="s">
        <v>1529</v>
      </c>
      <c r="W945" s="3052" t="s">
        <v>1529</v>
      </c>
      <c r="X945" s="3052" t="s">
        <v>1529</v>
      </c>
      <c r="Y945" s="2960">
        <v>6.720000000000001E-2</v>
      </c>
      <c r="Z945" s="2961" t="s">
        <v>58</v>
      </c>
      <c r="AA945" s="2960">
        <v>3.6999999999999998E-2</v>
      </c>
      <c r="AB945" s="2960">
        <v>0.112</v>
      </c>
      <c r="AC945" s="4094" t="s">
        <v>1529</v>
      </c>
      <c r="AD945" s="4094" t="s">
        <v>1529</v>
      </c>
      <c r="AE945" s="4095" t="s">
        <v>1529</v>
      </c>
      <c r="AF945" s="2502"/>
    </row>
    <row r="946" spans="2:32" s="2801" customFormat="1" x14ac:dyDescent="0.2">
      <c r="B946" s="4149" t="s">
        <v>6389</v>
      </c>
      <c r="C946" s="4150"/>
      <c r="D946" s="4000" t="s">
        <v>1529</v>
      </c>
      <c r="E946" s="4000" t="s">
        <v>1529</v>
      </c>
      <c r="F946" s="3052" t="s">
        <v>1529</v>
      </c>
      <c r="G946" s="4101">
        <v>96</v>
      </c>
      <c r="H946" s="4101" t="s">
        <v>1529</v>
      </c>
      <c r="I946" s="4074">
        <v>0.16800000000000001</v>
      </c>
      <c r="J946" s="4074">
        <v>0.16800000000000001</v>
      </c>
      <c r="K946" s="3052" t="s">
        <v>1529</v>
      </c>
      <c r="L946" s="4101" t="s">
        <v>1529</v>
      </c>
      <c r="M946" s="4101" t="s">
        <v>1529</v>
      </c>
      <c r="N946" s="4101" t="s">
        <v>1529</v>
      </c>
      <c r="O946" s="4074">
        <v>0.15680000000000002</v>
      </c>
      <c r="P946" s="4074">
        <v>0.15680000000000002</v>
      </c>
      <c r="Q946" s="4101" t="s">
        <v>1529</v>
      </c>
      <c r="R946" s="3052" t="s">
        <v>1529</v>
      </c>
      <c r="S946" s="2961" t="s">
        <v>1135</v>
      </c>
      <c r="T946" s="2960">
        <v>2.8000000000000004E-2</v>
      </c>
      <c r="U946" s="2960">
        <v>6.720000000000001E-2</v>
      </c>
      <c r="V946" s="3052" t="s">
        <v>1529</v>
      </c>
      <c r="W946" s="3052" t="s">
        <v>1529</v>
      </c>
      <c r="X946" s="3052" t="s">
        <v>1529</v>
      </c>
      <c r="Y946" s="2960">
        <v>6.720000000000001E-2</v>
      </c>
      <c r="Z946" s="2961" t="s">
        <v>49</v>
      </c>
      <c r="AA946" s="2960">
        <v>3.6999999999999998E-2</v>
      </c>
      <c r="AB946" s="2960">
        <v>0.112</v>
      </c>
      <c r="AC946" s="4094" t="s">
        <v>1529</v>
      </c>
      <c r="AD946" s="4094" t="s">
        <v>1529</v>
      </c>
      <c r="AE946" s="4095" t="s">
        <v>1529</v>
      </c>
      <c r="AF946" s="2502"/>
    </row>
    <row r="947" spans="2:32" s="2801" customFormat="1" x14ac:dyDescent="0.2">
      <c r="B947" s="4149" t="s">
        <v>6391</v>
      </c>
      <c r="C947" s="4150"/>
      <c r="D947" s="4000" t="s">
        <v>1529</v>
      </c>
      <c r="E947" s="4000" t="s">
        <v>1529</v>
      </c>
      <c r="F947" s="3052" t="s">
        <v>1529</v>
      </c>
      <c r="G947" s="4101">
        <v>104</v>
      </c>
      <c r="H947" s="4101" t="s">
        <v>1529</v>
      </c>
      <c r="I947" s="4074">
        <v>0.16800000000000001</v>
      </c>
      <c r="J947" s="4074">
        <v>0.16800000000000001</v>
      </c>
      <c r="K947" s="3052" t="s">
        <v>1529</v>
      </c>
      <c r="L947" s="4101" t="s">
        <v>1529</v>
      </c>
      <c r="M947" s="4101" t="s">
        <v>1529</v>
      </c>
      <c r="N947" s="4101" t="s">
        <v>1529</v>
      </c>
      <c r="O947" s="4074">
        <v>0.15680000000000002</v>
      </c>
      <c r="P947" s="4074">
        <v>0.15680000000000002</v>
      </c>
      <c r="Q947" s="4101" t="s">
        <v>1529</v>
      </c>
      <c r="R947" s="3052" t="s">
        <v>1529</v>
      </c>
      <c r="S947" s="2961" t="s">
        <v>5519</v>
      </c>
      <c r="T947" s="2960">
        <v>2.8000000000000004E-2</v>
      </c>
      <c r="U947" s="2960">
        <v>6.720000000000001E-2</v>
      </c>
      <c r="V947" s="3052" t="s">
        <v>1529</v>
      </c>
      <c r="W947" s="3052" t="s">
        <v>1529</v>
      </c>
      <c r="X947" s="3052" t="s">
        <v>1529</v>
      </c>
      <c r="Y947" s="2960">
        <v>6.720000000000001E-2</v>
      </c>
      <c r="Z947" s="2961" t="s">
        <v>51</v>
      </c>
      <c r="AA947" s="2960">
        <v>3.6999999999999998E-2</v>
      </c>
      <c r="AB947" s="2960">
        <v>0.112</v>
      </c>
      <c r="AC947" s="4094" t="s">
        <v>1529</v>
      </c>
      <c r="AD947" s="4094" t="s">
        <v>1529</v>
      </c>
      <c r="AE947" s="4095" t="s">
        <v>1529</v>
      </c>
      <c r="AF947" s="2502"/>
    </row>
    <row r="948" spans="2:32" s="2801" customFormat="1" x14ac:dyDescent="0.2">
      <c r="B948" s="4149" t="s">
        <v>6393</v>
      </c>
      <c r="C948" s="4150"/>
      <c r="D948" s="4000" t="s">
        <v>1529</v>
      </c>
      <c r="E948" s="4000" t="s">
        <v>1529</v>
      </c>
      <c r="F948" s="3052" t="s">
        <v>1529</v>
      </c>
      <c r="G948" s="4101">
        <v>134</v>
      </c>
      <c r="H948" s="4101" t="s">
        <v>1529</v>
      </c>
      <c r="I948" s="4074">
        <v>0.16800000000000001</v>
      </c>
      <c r="J948" s="4074">
        <v>0.16800000000000001</v>
      </c>
      <c r="K948" s="3052" t="s">
        <v>1529</v>
      </c>
      <c r="L948" s="4101" t="s">
        <v>1529</v>
      </c>
      <c r="M948" s="4101" t="s">
        <v>1529</v>
      </c>
      <c r="N948" s="4101" t="s">
        <v>1529</v>
      </c>
      <c r="O948" s="4074">
        <v>0.15680000000000002</v>
      </c>
      <c r="P948" s="4074">
        <v>0.15680000000000002</v>
      </c>
      <c r="Q948" s="4101" t="s">
        <v>1529</v>
      </c>
      <c r="R948" s="3052" t="s">
        <v>1529</v>
      </c>
      <c r="S948" s="2961" t="s">
        <v>5524</v>
      </c>
      <c r="T948" s="2960">
        <v>2.8000000000000004E-2</v>
      </c>
      <c r="U948" s="2960">
        <v>6.720000000000001E-2</v>
      </c>
      <c r="V948" s="3052" t="s">
        <v>1529</v>
      </c>
      <c r="W948" s="3052" t="s">
        <v>1529</v>
      </c>
      <c r="X948" s="3052" t="s">
        <v>1529</v>
      </c>
      <c r="Y948" s="2960">
        <v>6.720000000000001E-2</v>
      </c>
      <c r="Z948" s="2961" t="s">
        <v>51</v>
      </c>
      <c r="AA948" s="2960">
        <v>3.6999999999999998E-2</v>
      </c>
      <c r="AB948" s="2960">
        <v>0.112</v>
      </c>
      <c r="AC948" s="4094" t="s">
        <v>1529</v>
      </c>
      <c r="AD948" s="4094" t="s">
        <v>1529</v>
      </c>
      <c r="AE948" s="4095" t="s">
        <v>1529</v>
      </c>
      <c r="AF948" s="2502"/>
    </row>
    <row r="949" spans="2:32" s="2801" customFormat="1" x14ac:dyDescent="0.2">
      <c r="B949" s="4149" t="s">
        <v>6395</v>
      </c>
      <c r="C949" s="4150"/>
      <c r="D949" s="4000" t="s">
        <v>1529</v>
      </c>
      <c r="E949" s="4000" t="s">
        <v>1529</v>
      </c>
      <c r="F949" s="3052" t="s">
        <v>1529</v>
      </c>
      <c r="G949" s="4101">
        <v>142</v>
      </c>
      <c r="H949" s="4101" t="s">
        <v>1529</v>
      </c>
      <c r="I949" s="4074">
        <v>0.16800000000000001</v>
      </c>
      <c r="J949" s="4074">
        <v>0.16800000000000001</v>
      </c>
      <c r="K949" s="3052" t="s">
        <v>1529</v>
      </c>
      <c r="L949" s="4101" t="s">
        <v>1529</v>
      </c>
      <c r="M949" s="4101" t="s">
        <v>1529</v>
      </c>
      <c r="N949" s="4101" t="s">
        <v>1529</v>
      </c>
      <c r="O949" s="4074">
        <v>0.14560000000000001</v>
      </c>
      <c r="P949" s="4074">
        <v>0.14560000000000001</v>
      </c>
      <c r="Q949" s="4101" t="s">
        <v>1529</v>
      </c>
      <c r="R949" s="3052" t="s">
        <v>1529</v>
      </c>
      <c r="S949" s="2961" t="s">
        <v>5529</v>
      </c>
      <c r="T949" s="2960">
        <v>2.8000000000000004E-2</v>
      </c>
      <c r="U949" s="2960">
        <v>6.720000000000001E-2</v>
      </c>
      <c r="V949" s="3052" t="s">
        <v>1529</v>
      </c>
      <c r="W949" s="3052" t="s">
        <v>1529</v>
      </c>
      <c r="X949" s="3052" t="s">
        <v>1529</v>
      </c>
      <c r="Y949" s="2960">
        <v>6.720000000000001E-2</v>
      </c>
      <c r="Z949" s="2961" t="s">
        <v>406</v>
      </c>
      <c r="AA949" s="2960">
        <v>3.6999999999999998E-2</v>
      </c>
      <c r="AB949" s="2960">
        <v>0.112</v>
      </c>
      <c r="AC949" s="4094" t="s">
        <v>1529</v>
      </c>
      <c r="AD949" s="4094" t="s">
        <v>1529</v>
      </c>
      <c r="AE949" s="4095" t="s">
        <v>1529</v>
      </c>
      <c r="AF949" s="2502"/>
    </row>
    <row r="950" spans="2:32" s="2801" customFormat="1" x14ac:dyDescent="0.2">
      <c r="B950" s="4149" t="s">
        <v>6397</v>
      </c>
      <c r="C950" s="4150"/>
      <c r="D950" s="4000" t="s">
        <v>1529</v>
      </c>
      <c r="E950" s="4000" t="s">
        <v>1529</v>
      </c>
      <c r="F950" s="3052" t="s">
        <v>1529</v>
      </c>
      <c r="G950" s="4101">
        <v>183</v>
      </c>
      <c r="H950" s="4101" t="s">
        <v>1529</v>
      </c>
      <c r="I950" s="4074">
        <v>0.16800000000000001</v>
      </c>
      <c r="J950" s="4074">
        <v>0.16800000000000001</v>
      </c>
      <c r="K950" s="3052" t="s">
        <v>1529</v>
      </c>
      <c r="L950" s="4101" t="s">
        <v>1529</v>
      </c>
      <c r="M950" s="4101" t="s">
        <v>1529</v>
      </c>
      <c r="N950" s="4101" t="s">
        <v>1529</v>
      </c>
      <c r="O950" s="4074">
        <v>0.14560000000000001</v>
      </c>
      <c r="P950" s="4074">
        <v>0.14560000000000001</v>
      </c>
      <c r="Q950" s="4101" t="s">
        <v>1529</v>
      </c>
      <c r="R950" s="3052" t="s">
        <v>1529</v>
      </c>
      <c r="S950" s="2961" t="s">
        <v>1132</v>
      </c>
      <c r="T950" s="2960">
        <v>2.8000000000000004E-2</v>
      </c>
      <c r="U950" s="2960">
        <v>6.720000000000001E-2</v>
      </c>
      <c r="V950" s="3052" t="s">
        <v>1529</v>
      </c>
      <c r="W950" s="3052" t="s">
        <v>1529</v>
      </c>
      <c r="X950" s="3052" t="s">
        <v>1529</v>
      </c>
      <c r="Y950" s="2960">
        <v>6.720000000000001E-2</v>
      </c>
      <c r="Z950" s="2961" t="s">
        <v>5087</v>
      </c>
      <c r="AA950" s="2960">
        <v>3.6999999999999998E-2</v>
      </c>
      <c r="AB950" s="2960">
        <v>0.112</v>
      </c>
      <c r="AC950" s="4094" t="s">
        <v>1529</v>
      </c>
      <c r="AD950" s="4094" t="s">
        <v>1529</v>
      </c>
      <c r="AE950" s="4095" t="s">
        <v>1529</v>
      </c>
      <c r="AF950" s="2502"/>
    </row>
    <row r="951" spans="2:32" s="2801" customFormat="1" x14ac:dyDescent="0.2">
      <c r="B951" s="4149" t="s">
        <v>6399</v>
      </c>
      <c r="C951" s="4150"/>
      <c r="D951" s="4000" t="s">
        <v>1529</v>
      </c>
      <c r="E951" s="4000" t="s">
        <v>1529</v>
      </c>
      <c r="F951" s="3052" t="s">
        <v>1529</v>
      </c>
      <c r="G951" s="4101">
        <v>226</v>
      </c>
      <c r="H951" s="4101" t="s">
        <v>1529</v>
      </c>
      <c r="I951" s="4074">
        <v>0.15680000000000002</v>
      </c>
      <c r="J951" s="4074">
        <v>0.15680000000000002</v>
      </c>
      <c r="K951" s="3052" t="s">
        <v>1529</v>
      </c>
      <c r="L951" s="4101" t="s">
        <v>1529</v>
      </c>
      <c r="M951" s="4101" t="s">
        <v>1529</v>
      </c>
      <c r="N951" s="4101" t="s">
        <v>1529</v>
      </c>
      <c r="O951" s="4074">
        <v>0.13440000000000002</v>
      </c>
      <c r="P951" s="4074">
        <v>0.13440000000000002</v>
      </c>
      <c r="Q951" s="4101" t="s">
        <v>1529</v>
      </c>
      <c r="R951" s="3052" t="s">
        <v>1529</v>
      </c>
      <c r="S951" s="2961" t="s">
        <v>1134</v>
      </c>
      <c r="T951" s="2960">
        <v>2.8000000000000004E-2</v>
      </c>
      <c r="U951" s="2960">
        <v>6.720000000000001E-2</v>
      </c>
      <c r="V951" s="3052" t="s">
        <v>1529</v>
      </c>
      <c r="W951" s="3052" t="s">
        <v>1529</v>
      </c>
      <c r="X951" s="3052" t="s">
        <v>1529</v>
      </c>
      <c r="Y951" s="2960">
        <v>6.720000000000001E-2</v>
      </c>
      <c r="Z951" s="2961" t="s">
        <v>5499</v>
      </c>
      <c r="AA951" s="2960">
        <v>3.6999999999999998E-2</v>
      </c>
      <c r="AB951" s="2960">
        <v>0.112</v>
      </c>
      <c r="AC951" s="4094" t="s">
        <v>1529</v>
      </c>
      <c r="AD951" s="4094" t="s">
        <v>1529</v>
      </c>
      <c r="AE951" s="4095" t="s">
        <v>1529</v>
      </c>
      <c r="AF951" s="2502"/>
    </row>
    <row r="952" spans="2:32" s="2801" customFormat="1" x14ac:dyDescent="0.2">
      <c r="B952" s="4149" t="s">
        <v>6401</v>
      </c>
      <c r="C952" s="4150"/>
      <c r="D952" s="4000" t="s">
        <v>1529</v>
      </c>
      <c r="E952" s="4000" t="s">
        <v>1529</v>
      </c>
      <c r="F952" s="3052" t="s">
        <v>1529</v>
      </c>
      <c r="G952" s="4101">
        <v>274</v>
      </c>
      <c r="H952" s="4101" t="s">
        <v>1529</v>
      </c>
      <c r="I952" s="4074">
        <v>0.15680000000000002</v>
      </c>
      <c r="J952" s="4074">
        <v>0.15680000000000002</v>
      </c>
      <c r="K952" s="3052" t="s">
        <v>1529</v>
      </c>
      <c r="L952" s="4101" t="s">
        <v>1529</v>
      </c>
      <c r="M952" s="4101" t="s">
        <v>1529</v>
      </c>
      <c r="N952" s="4101" t="s">
        <v>1529</v>
      </c>
      <c r="O952" s="4074">
        <v>0.13440000000000002</v>
      </c>
      <c r="P952" s="4074">
        <v>0.13440000000000002</v>
      </c>
      <c r="Q952" s="4101" t="s">
        <v>1529</v>
      </c>
      <c r="R952" s="3052" t="s">
        <v>1529</v>
      </c>
      <c r="S952" s="2961" t="s">
        <v>1134</v>
      </c>
      <c r="T952" s="2960">
        <v>2.8000000000000004E-2</v>
      </c>
      <c r="U952" s="2960">
        <v>6.720000000000001E-2</v>
      </c>
      <c r="V952" s="3052" t="s">
        <v>1529</v>
      </c>
      <c r="W952" s="3052" t="s">
        <v>1529</v>
      </c>
      <c r="X952" s="3052" t="s">
        <v>1529</v>
      </c>
      <c r="Y952" s="2960">
        <v>6.720000000000001E-2</v>
      </c>
      <c r="Z952" s="2961" t="s">
        <v>56</v>
      </c>
      <c r="AA952" s="2960">
        <v>3.6999999999999998E-2</v>
      </c>
      <c r="AB952" s="2960">
        <v>0.112</v>
      </c>
      <c r="AC952" s="4094" t="s">
        <v>1529</v>
      </c>
      <c r="AD952" s="4094" t="s">
        <v>1529</v>
      </c>
      <c r="AE952" s="4095" t="s">
        <v>1529</v>
      </c>
      <c r="AF952" s="2502"/>
    </row>
    <row r="953" spans="2:32" s="2801" customFormat="1" x14ac:dyDescent="0.2">
      <c r="B953" s="4149" t="s">
        <v>6403</v>
      </c>
      <c r="C953" s="4150"/>
      <c r="D953" s="4000" t="s">
        <v>1529</v>
      </c>
      <c r="E953" s="4000" t="s">
        <v>1529</v>
      </c>
      <c r="F953" s="3052" t="s">
        <v>1529</v>
      </c>
      <c r="G953" s="4101">
        <v>327</v>
      </c>
      <c r="H953" s="4101" t="s">
        <v>1529</v>
      </c>
      <c r="I953" s="4074">
        <v>0.14560000000000001</v>
      </c>
      <c r="J953" s="4074">
        <v>0.14560000000000001</v>
      </c>
      <c r="K953" s="3052" t="s">
        <v>1529</v>
      </c>
      <c r="L953" s="4101" t="s">
        <v>1529</v>
      </c>
      <c r="M953" s="4101" t="s">
        <v>1529</v>
      </c>
      <c r="N953" s="4101" t="s">
        <v>1529</v>
      </c>
      <c r="O953" s="4074">
        <v>0.16800000000000001</v>
      </c>
      <c r="P953" s="4074">
        <v>0.16800000000000001</v>
      </c>
      <c r="Q953" s="4101" t="s">
        <v>1529</v>
      </c>
      <c r="R953" s="3052" t="s">
        <v>1529</v>
      </c>
      <c r="S953" s="2961" t="s">
        <v>1118</v>
      </c>
      <c r="T953" s="2960">
        <v>2.8000000000000004E-2</v>
      </c>
      <c r="U953" s="2960">
        <v>6.720000000000001E-2</v>
      </c>
      <c r="V953" s="3052" t="s">
        <v>1529</v>
      </c>
      <c r="W953" s="3052" t="s">
        <v>1529</v>
      </c>
      <c r="X953" s="3052" t="s">
        <v>1529</v>
      </c>
      <c r="Y953" s="2960">
        <v>6.720000000000001E-2</v>
      </c>
      <c r="Z953" s="2961" t="s">
        <v>5508</v>
      </c>
      <c r="AA953" s="2960">
        <v>3.6999999999999998E-2</v>
      </c>
      <c r="AB953" s="2960">
        <v>0.112</v>
      </c>
      <c r="AC953" s="4094" t="s">
        <v>1529</v>
      </c>
      <c r="AD953" s="4094" t="s">
        <v>1529</v>
      </c>
      <c r="AE953" s="4095" t="s">
        <v>1529</v>
      </c>
      <c r="AF953" s="2502"/>
    </row>
    <row r="954" spans="2:32" s="2801" customFormat="1" ht="13.5" thickBot="1" x14ac:dyDescent="0.25">
      <c r="B954" s="4151" t="s">
        <v>6405</v>
      </c>
      <c r="C954" s="4152"/>
      <c r="D954" s="4024" t="s">
        <v>1529</v>
      </c>
      <c r="E954" s="4024" t="s">
        <v>1529</v>
      </c>
      <c r="F954" s="3061" t="s">
        <v>1529</v>
      </c>
      <c r="G954" s="4102">
        <v>472</v>
      </c>
      <c r="H954" s="4102" t="s">
        <v>1529</v>
      </c>
      <c r="I954" s="4056">
        <v>0.13440000000000002</v>
      </c>
      <c r="J954" s="4056">
        <v>0.13440000000000002</v>
      </c>
      <c r="K954" s="3061" t="s">
        <v>1529</v>
      </c>
      <c r="L954" s="4102" t="s">
        <v>1529</v>
      </c>
      <c r="M954" s="4102" t="s">
        <v>1529</v>
      </c>
      <c r="N954" s="4102" t="s">
        <v>1529</v>
      </c>
      <c r="O954" s="4056">
        <v>0.16800000000000001</v>
      </c>
      <c r="P954" s="4056">
        <v>0.16800000000000001</v>
      </c>
      <c r="Q954" s="4102" t="s">
        <v>1529</v>
      </c>
      <c r="R954" s="3061" t="s">
        <v>1529</v>
      </c>
      <c r="S954" s="2976" t="s">
        <v>5513</v>
      </c>
      <c r="T954" s="3062">
        <v>2.8000000000000004E-2</v>
      </c>
      <c r="U954" s="3062">
        <v>6.720000000000001E-2</v>
      </c>
      <c r="V954" s="3061" t="s">
        <v>1529</v>
      </c>
      <c r="W954" s="3061" t="s">
        <v>1529</v>
      </c>
      <c r="X954" s="3061" t="s">
        <v>1529</v>
      </c>
      <c r="Y954" s="3062">
        <v>6.720000000000001E-2</v>
      </c>
      <c r="Z954" s="2976" t="s">
        <v>58</v>
      </c>
      <c r="AA954" s="3062">
        <v>3.6999999999999998E-2</v>
      </c>
      <c r="AB954" s="3062">
        <v>0.112</v>
      </c>
      <c r="AC954" s="4103" t="s">
        <v>1529</v>
      </c>
      <c r="AD954" s="4103" t="s">
        <v>1529</v>
      </c>
      <c r="AE954" s="4104" t="s">
        <v>1529</v>
      </c>
      <c r="AF954" s="2502"/>
    </row>
    <row r="955" spans="2:32" s="2801" customFormat="1" x14ac:dyDescent="0.2">
      <c r="B955" s="2564"/>
      <c r="C955" s="2496"/>
      <c r="D955" s="2496"/>
      <c r="E955" s="2496"/>
      <c r="F955" s="2496"/>
      <c r="G955" s="2497"/>
      <c r="H955" s="2497"/>
      <c r="I955" s="2497"/>
      <c r="J955" s="2497"/>
      <c r="K955" s="2496"/>
      <c r="L955" s="2497"/>
      <c r="M955" s="2497"/>
      <c r="N955" s="2497"/>
      <c r="O955" s="2497"/>
      <c r="P955" s="2497"/>
      <c r="Q955" s="2561"/>
      <c r="R955" s="2561"/>
      <c r="S955" s="2561"/>
      <c r="T955" s="2561"/>
      <c r="U955" s="2561"/>
      <c r="V955" s="2561"/>
      <c r="W955" s="2561"/>
      <c r="X955" s="2561"/>
      <c r="Y955" s="2561"/>
      <c r="Z955" s="2561"/>
      <c r="AA955" s="2561"/>
      <c r="AB955" s="2561"/>
      <c r="AC955" s="2561"/>
      <c r="AD955" s="2561"/>
      <c r="AE955" s="2561"/>
      <c r="AF955" s="2502"/>
    </row>
    <row r="956" spans="2:32" s="2801" customFormat="1" x14ac:dyDescent="0.2">
      <c r="B956" s="4166" t="s">
        <v>4985</v>
      </c>
      <c r="C956" s="4167"/>
      <c r="D956" s="4168" t="s">
        <v>10</v>
      </c>
      <c r="E956" s="4168"/>
      <c r="F956" s="4168"/>
      <c r="G956" s="4168"/>
      <c r="H956" s="4168"/>
      <c r="I956" s="2562"/>
      <c r="J956" s="2562"/>
      <c r="K956" s="2562"/>
      <c r="L956" s="2562"/>
      <c r="M956" s="2562"/>
      <c r="N956" s="2562"/>
      <c r="O956" s="2562"/>
      <c r="P956" s="2562"/>
      <c r="Q956" s="2561"/>
      <c r="R956" s="2561"/>
      <c r="S956" s="2561"/>
      <c r="T956" s="2561"/>
      <c r="U956" s="2561"/>
      <c r="V956" s="2561"/>
      <c r="W956" s="2561"/>
      <c r="X956" s="2561"/>
      <c r="Y956" s="2561"/>
      <c r="Z956" s="2561"/>
      <c r="AA956" s="2561"/>
      <c r="AB956" s="2561"/>
      <c r="AC956" s="2561"/>
      <c r="AD956" s="2561"/>
      <c r="AE956" s="2561"/>
      <c r="AF956" s="2502"/>
    </row>
    <row r="957" spans="2:32" s="2801" customFormat="1" ht="15" x14ac:dyDescent="0.2">
      <c r="B957" s="4166" t="s">
        <v>4986</v>
      </c>
      <c r="C957" s="4167"/>
      <c r="D957" s="4230" t="s">
        <v>7213</v>
      </c>
      <c r="E957" s="4230"/>
      <c r="F957" s="4230"/>
      <c r="G957" s="4230"/>
      <c r="H957" s="4230"/>
      <c r="I957" s="2562"/>
      <c r="J957" s="2562"/>
      <c r="K957" s="2562"/>
      <c r="L957" s="2562"/>
      <c r="M957" s="2562"/>
      <c r="N957" s="2562"/>
      <c r="O957" s="2562"/>
      <c r="P957" s="2562"/>
      <c r="Q957" s="2561"/>
      <c r="R957" s="2561"/>
      <c r="S957" s="2561"/>
      <c r="T957" s="2561"/>
      <c r="U957" s="2561"/>
      <c r="V957" s="2561"/>
      <c r="W957" s="2561"/>
      <c r="X957" s="2561"/>
      <c r="Y957" s="2561"/>
      <c r="Z957" s="2561"/>
      <c r="AA957" s="2561"/>
      <c r="AB957" s="2561"/>
      <c r="AC957" s="2561"/>
      <c r="AD957" s="2561"/>
      <c r="AE957" s="2561"/>
      <c r="AF957" s="2502"/>
    </row>
    <row r="958" spans="2:32" s="2801" customFormat="1" ht="13.5" thickBot="1" x14ac:dyDescent="0.25">
      <c r="B958" s="3713"/>
      <c r="C958" s="3714"/>
      <c r="D958" s="3714"/>
      <c r="E958" s="3714"/>
      <c r="F958" s="3714"/>
      <c r="G958" s="2565"/>
      <c r="H958" s="2565"/>
      <c r="I958" s="2565"/>
      <c r="J958" s="2565"/>
      <c r="K958" s="2565"/>
      <c r="L958" s="2565"/>
      <c r="M958" s="2565"/>
      <c r="N958" s="2565"/>
      <c r="O958" s="2565"/>
      <c r="P958" s="2565"/>
      <c r="Q958" s="2565"/>
      <c r="R958" s="2565"/>
      <c r="S958" s="2565"/>
      <c r="T958" s="2565"/>
      <c r="U958" s="2565"/>
      <c r="V958" s="2565"/>
      <c r="W958" s="2565"/>
      <c r="X958" s="2565"/>
      <c r="Y958" s="2565"/>
      <c r="Z958" s="2565"/>
      <c r="AA958" s="2565"/>
      <c r="AB958" s="2565"/>
      <c r="AC958" s="2565"/>
      <c r="AD958" s="2565"/>
      <c r="AE958" s="2565"/>
      <c r="AF958" s="2507"/>
    </row>
    <row r="959" spans="2:32" s="2801" customFormat="1" ht="13.5" thickBot="1" x14ac:dyDescent="0.25"/>
    <row r="960" spans="2:32" s="2801" customFormat="1" ht="20.25" x14ac:dyDescent="0.2">
      <c r="B960" s="4169" t="s">
        <v>5058</v>
      </c>
      <c r="C960" s="4170"/>
      <c r="D960" s="4170"/>
      <c r="E960" s="4170"/>
      <c r="F960" s="4170"/>
      <c r="G960" s="4170"/>
      <c r="H960" s="4170"/>
      <c r="I960" s="4170"/>
      <c r="J960" s="4170"/>
      <c r="K960" s="4170"/>
      <c r="L960" s="4170"/>
      <c r="M960" s="4170"/>
      <c r="N960" s="4170"/>
      <c r="O960" s="4170"/>
      <c r="P960" s="4170"/>
      <c r="Q960" s="4170"/>
      <c r="R960" s="4170"/>
      <c r="S960" s="4170"/>
      <c r="T960" s="4170"/>
      <c r="U960" s="4170"/>
      <c r="V960" s="4170"/>
      <c r="W960" s="4170"/>
      <c r="X960" s="4170"/>
      <c r="Y960" s="4170"/>
      <c r="Z960" s="4170"/>
      <c r="AA960" s="4170"/>
      <c r="AB960" s="4170"/>
      <c r="AC960" s="4170"/>
      <c r="AD960" s="4170"/>
      <c r="AE960" s="4170"/>
      <c r="AF960" s="4171"/>
    </row>
    <row r="961" spans="2:32" s="2801" customFormat="1" x14ac:dyDescent="0.2">
      <c r="B961" s="3711"/>
      <c r="C961" s="3712"/>
      <c r="D961" s="3712"/>
      <c r="E961" s="3712"/>
      <c r="F961" s="3712"/>
      <c r="G961" s="2501"/>
      <c r="H961" s="2501"/>
      <c r="I961" s="2501"/>
      <c r="J961" s="2501"/>
      <c r="K961" s="2501"/>
      <c r="L961" s="2501"/>
      <c r="M961" s="2501"/>
      <c r="N961" s="2501"/>
      <c r="O961" s="2501"/>
      <c r="P961" s="2501"/>
      <c r="Q961" s="2501"/>
      <c r="R961" s="2501"/>
      <c r="S961" s="2501"/>
      <c r="T961" s="2501"/>
      <c r="U961" s="2501"/>
      <c r="V961" s="2501"/>
      <c r="W961" s="2501"/>
      <c r="X961" s="2501"/>
      <c r="Y961" s="2501"/>
      <c r="Z961" s="2501"/>
      <c r="AA961" s="2501"/>
      <c r="AB961" s="2501"/>
      <c r="AC961" s="2501"/>
      <c r="AD961" s="2501"/>
      <c r="AE961" s="2501"/>
      <c r="AF961" s="2502"/>
    </row>
    <row r="962" spans="2:32" s="2801" customFormat="1" x14ac:dyDescent="0.2">
      <c r="B962" s="2563" t="s">
        <v>5078</v>
      </c>
      <c r="C962" s="3712"/>
      <c r="D962" s="4172" t="s">
        <v>7236</v>
      </c>
      <c r="E962" s="4172"/>
      <c r="F962" s="4172"/>
      <c r="G962" s="2501"/>
      <c r="H962" s="2501"/>
      <c r="I962" s="2501"/>
      <c r="J962" s="2501"/>
      <c r="K962" s="2501"/>
      <c r="L962" s="2501"/>
      <c r="M962" s="2501"/>
      <c r="N962" s="2501"/>
      <c r="O962" s="2501"/>
      <c r="P962" s="2501"/>
      <c r="Q962" s="2501"/>
      <c r="R962" s="2501"/>
      <c r="S962" s="2501"/>
      <c r="T962" s="2501"/>
      <c r="U962" s="2501"/>
      <c r="V962" s="2501"/>
      <c r="W962" s="2501"/>
      <c r="X962" s="2501"/>
      <c r="Y962" s="2501"/>
      <c r="Z962" s="2501"/>
      <c r="AA962" s="2501"/>
      <c r="AB962" s="2501"/>
      <c r="AC962" s="2501"/>
      <c r="AD962" s="2501"/>
      <c r="AE962" s="2501"/>
      <c r="AF962" s="2502"/>
    </row>
    <row r="963" spans="2:32" s="2801" customFormat="1" x14ac:dyDescent="0.2">
      <c r="B963" s="4173" t="s">
        <v>5061</v>
      </c>
      <c r="C963" s="4174"/>
      <c r="D963" s="4204">
        <v>41883</v>
      </c>
      <c r="E963" s="4204"/>
      <c r="F963" s="4204"/>
      <c r="G963" s="2501"/>
      <c r="H963" s="2501"/>
      <c r="I963" s="2501"/>
      <c r="J963" s="2501"/>
      <c r="K963" s="2501"/>
      <c r="L963" s="2501"/>
      <c r="M963" s="2501"/>
      <c r="N963" s="2501"/>
      <c r="O963" s="2501"/>
      <c r="P963" s="2501"/>
      <c r="Q963" s="2501"/>
      <c r="R963" s="2501"/>
      <c r="S963" s="2501"/>
      <c r="T963" s="2501"/>
      <c r="U963" s="2501"/>
      <c r="V963" s="2501"/>
      <c r="W963" s="2501"/>
      <c r="X963" s="2501"/>
      <c r="Y963" s="2501"/>
      <c r="Z963" s="2501"/>
      <c r="AA963" s="2501"/>
      <c r="AB963" s="2501"/>
      <c r="AC963" s="2501"/>
      <c r="AD963" s="2501"/>
      <c r="AE963" s="2501"/>
      <c r="AF963" s="2502"/>
    </row>
    <row r="964" spans="2:32" s="2801" customFormat="1" x14ac:dyDescent="0.2">
      <c r="B964" s="4176" t="s">
        <v>5059</v>
      </c>
      <c r="C964" s="4177"/>
      <c r="D964" s="4205">
        <v>41897</v>
      </c>
      <c r="E964" s="4205"/>
      <c r="F964" s="4205"/>
      <c r="G964" s="2501"/>
      <c r="H964" s="2501"/>
      <c r="I964" s="2501"/>
      <c r="J964" s="2501"/>
      <c r="K964" s="2501"/>
      <c r="L964" s="2501"/>
      <c r="M964" s="2501"/>
      <c r="N964" s="2501"/>
      <c r="O964" s="2501"/>
      <c r="P964" s="2501"/>
      <c r="Q964" s="2501"/>
      <c r="R964" s="2501"/>
      <c r="S964" s="2501"/>
      <c r="T964" s="2501"/>
      <c r="U964" s="2501"/>
      <c r="V964" s="2501"/>
      <c r="W964" s="2501"/>
      <c r="X964" s="2501"/>
      <c r="Y964" s="2501"/>
      <c r="Z964" s="2501"/>
      <c r="AA964" s="2501"/>
      <c r="AB964" s="2501"/>
      <c r="AC964" s="2501"/>
      <c r="AD964" s="2501"/>
      <c r="AE964" s="2501"/>
      <c r="AF964" s="2502"/>
    </row>
    <row r="965" spans="2:32" s="2801" customFormat="1" ht="13.5" thickBot="1" x14ac:dyDescent="0.25">
      <c r="B965" s="3711"/>
      <c r="C965" s="3712"/>
      <c r="D965" s="3768"/>
      <c r="E965" s="3768"/>
      <c r="F965" s="3768"/>
      <c r="G965" s="2501"/>
      <c r="H965" s="2501"/>
      <c r="I965" s="2501"/>
      <c r="J965" s="2501"/>
      <c r="K965" s="2501"/>
      <c r="L965" s="2501"/>
      <c r="M965" s="2501"/>
      <c r="N965" s="2501"/>
      <c r="O965" s="2501"/>
      <c r="P965" s="2501"/>
      <c r="Q965" s="2501"/>
      <c r="R965" s="2501"/>
      <c r="S965" s="2501"/>
      <c r="T965" s="2501"/>
      <c r="U965" s="2501"/>
      <c r="V965" s="2501"/>
      <c r="W965" s="2501"/>
      <c r="X965" s="2501"/>
      <c r="Y965" s="2501"/>
      <c r="Z965" s="2501"/>
      <c r="AA965" s="2501"/>
      <c r="AB965" s="2501"/>
      <c r="AC965" s="2501"/>
      <c r="AD965" s="2501"/>
      <c r="AE965" s="2501"/>
      <c r="AF965" s="2502"/>
    </row>
    <row r="966" spans="2:32" s="2801" customFormat="1" ht="42.75" customHeight="1" thickBot="1" x14ac:dyDescent="0.25">
      <c r="B966" s="4179" t="s">
        <v>5060</v>
      </c>
      <c r="C966" s="4180"/>
      <c r="D966" s="4181" t="s">
        <v>7237</v>
      </c>
      <c r="E966" s="4182"/>
      <c r="F966" s="4182"/>
      <c r="G966" s="4182"/>
      <c r="H966" s="4182"/>
      <c r="I966" s="4182"/>
      <c r="J966" s="4182"/>
      <c r="K966" s="4182"/>
      <c r="L966" s="4182"/>
      <c r="M966" s="4182"/>
      <c r="N966" s="4182"/>
      <c r="O966" s="4182"/>
      <c r="P966" s="4182"/>
      <c r="Q966" s="4183"/>
      <c r="R966" s="2501"/>
      <c r="S966" s="2501"/>
      <c r="T966" s="2501"/>
      <c r="U966" s="2501"/>
      <c r="V966" s="2501"/>
      <c r="W966" s="2501"/>
      <c r="X966" s="2501"/>
      <c r="Y966" s="2501"/>
      <c r="Z966" s="2501"/>
      <c r="AA966" s="2501"/>
      <c r="AB966" s="2501"/>
      <c r="AC966" s="2501"/>
      <c r="AD966" s="2501"/>
      <c r="AE966" s="2501"/>
      <c r="AF966" s="2502"/>
    </row>
    <row r="967" spans="2:32" s="2801" customFormat="1" ht="13.5" thickBot="1" x14ac:dyDescent="0.25">
      <c r="B967" s="3711"/>
      <c r="C967" s="3712"/>
      <c r="D967" s="3712"/>
      <c r="E967" s="3712"/>
      <c r="F967" s="3712"/>
      <c r="G967" s="2501"/>
      <c r="H967" s="2501"/>
      <c r="I967" s="2501"/>
      <c r="J967" s="2501"/>
      <c r="K967" s="2501"/>
      <c r="L967" s="2501"/>
      <c r="M967" s="2501"/>
      <c r="N967" s="2501"/>
      <c r="O967" s="2501"/>
      <c r="P967" s="2501"/>
      <c r="Q967" s="2501"/>
      <c r="R967" s="2565"/>
      <c r="S967" s="2501"/>
      <c r="T967" s="2501"/>
      <c r="U967" s="2501"/>
      <c r="V967" s="2501"/>
      <c r="W967" s="2501"/>
      <c r="X967" s="2501"/>
      <c r="Y967" s="2501"/>
      <c r="Z967" s="2501"/>
      <c r="AA967" s="2501"/>
      <c r="AB967" s="2501"/>
      <c r="AC967" s="2501"/>
      <c r="AD967" s="2501"/>
      <c r="AE967" s="2501"/>
      <c r="AF967" s="2502"/>
    </row>
    <row r="968" spans="2:32" s="2801" customFormat="1" ht="13.5" thickBot="1" x14ac:dyDescent="0.25">
      <c r="B968" s="4184" t="s">
        <v>5062</v>
      </c>
      <c r="C968" s="4185"/>
      <c r="D968" s="4188" t="s">
        <v>5063</v>
      </c>
      <c r="E968" s="4190" t="s">
        <v>224</v>
      </c>
      <c r="F968" s="4191"/>
      <c r="G968" s="4191"/>
      <c r="H968" s="4191"/>
      <c r="I968" s="4191"/>
      <c r="J968" s="4191"/>
      <c r="K968" s="4191"/>
      <c r="L968" s="4191"/>
      <c r="M968" s="4191"/>
      <c r="N968" s="4191"/>
      <c r="O968" s="4191"/>
      <c r="P968" s="4192"/>
      <c r="Q968" s="4193" t="s">
        <v>340</v>
      </c>
      <c r="R968" s="4194"/>
      <c r="S968" s="4195"/>
      <c r="T968" s="4195"/>
      <c r="U968" s="4195"/>
      <c r="V968" s="4195"/>
      <c r="W968" s="4195"/>
      <c r="X968" s="4195"/>
      <c r="Y968" s="4196"/>
      <c r="Z968" s="4193" t="s">
        <v>225</v>
      </c>
      <c r="AA968" s="4195"/>
      <c r="AB968" s="4196"/>
      <c r="AC968" s="4197" t="s">
        <v>4982</v>
      </c>
      <c r="AD968" s="4198"/>
      <c r="AE968" s="4199"/>
      <c r="AF968" s="2502"/>
    </row>
    <row r="969" spans="2:32" s="2801" customFormat="1" ht="13.5" thickBot="1" x14ac:dyDescent="0.25">
      <c r="B969" s="4186"/>
      <c r="C969" s="4187"/>
      <c r="D969" s="4188"/>
      <c r="E969" s="4188" t="s">
        <v>5000</v>
      </c>
      <c r="F969" s="4188" t="s">
        <v>5001</v>
      </c>
      <c r="G969" s="4200" t="s">
        <v>5003</v>
      </c>
      <c r="H969" s="4200" t="s">
        <v>5064</v>
      </c>
      <c r="I969" s="4202" t="s">
        <v>5065</v>
      </c>
      <c r="J969" s="4202" t="s">
        <v>5066</v>
      </c>
      <c r="K969" s="4202" t="s">
        <v>5006</v>
      </c>
      <c r="L969" s="4202"/>
      <c r="M969" s="4202" t="s">
        <v>5067</v>
      </c>
      <c r="N969" s="4202" t="s">
        <v>5068</v>
      </c>
      <c r="O969" s="4202" t="s">
        <v>5069</v>
      </c>
      <c r="P969" s="4202" t="s">
        <v>5070</v>
      </c>
      <c r="Q969" s="4189" t="s">
        <v>5012</v>
      </c>
      <c r="R969" s="4189" t="s">
        <v>5013</v>
      </c>
      <c r="S969" s="4189" t="s">
        <v>5014</v>
      </c>
      <c r="T969" s="4189" t="s">
        <v>5071</v>
      </c>
      <c r="U969" s="4189" t="s">
        <v>5072</v>
      </c>
      <c r="V969" s="4189" t="s">
        <v>5017</v>
      </c>
      <c r="W969" s="4189" t="s">
        <v>5019</v>
      </c>
      <c r="X969" s="4200" t="s">
        <v>5073</v>
      </c>
      <c r="Y969" s="4200" t="s">
        <v>5074</v>
      </c>
      <c r="Z969" s="4189" t="s">
        <v>5075</v>
      </c>
      <c r="AA969" s="4189" t="s">
        <v>5076</v>
      </c>
      <c r="AB969" s="4189" t="s">
        <v>5077</v>
      </c>
      <c r="AC969" s="4189" t="s">
        <v>1150</v>
      </c>
      <c r="AD969" s="4189" t="s">
        <v>4983</v>
      </c>
      <c r="AE969" s="4189" t="s">
        <v>4984</v>
      </c>
      <c r="AF969" s="2502"/>
    </row>
    <row r="970" spans="2:32" s="2801" customFormat="1" ht="13.5" thickBot="1" x14ac:dyDescent="0.25">
      <c r="B970" s="4186"/>
      <c r="C970" s="4187"/>
      <c r="D970" s="4189"/>
      <c r="E970" s="4189"/>
      <c r="F970" s="4189"/>
      <c r="G970" s="4201"/>
      <c r="H970" s="4201"/>
      <c r="I970" s="4200"/>
      <c r="J970" s="4200"/>
      <c r="K970" s="3709" t="s">
        <v>5026</v>
      </c>
      <c r="L970" s="3710" t="s">
        <v>2793</v>
      </c>
      <c r="M970" s="4200"/>
      <c r="N970" s="4200"/>
      <c r="O970" s="4200"/>
      <c r="P970" s="4200"/>
      <c r="Q970" s="4203"/>
      <c r="R970" s="4203"/>
      <c r="S970" s="4203"/>
      <c r="T970" s="4203"/>
      <c r="U970" s="4203"/>
      <c r="V970" s="4203"/>
      <c r="W970" s="4203"/>
      <c r="X970" s="4201"/>
      <c r="Y970" s="4201"/>
      <c r="Z970" s="4203"/>
      <c r="AA970" s="4203"/>
      <c r="AB970" s="4203"/>
      <c r="AC970" s="4203"/>
      <c r="AD970" s="4203"/>
      <c r="AE970" s="4203"/>
      <c r="AF970" s="2502"/>
    </row>
    <row r="971" spans="2:32" s="2801" customFormat="1" x14ac:dyDescent="0.2">
      <c r="B971" s="4222" t="s">
        <v>6262</v>
      </c>
      <c r="C971" s="4223"/>
      <c r="D971" s="4010" t="s">
        <v>1529</v>
      </c>
      <c r="E971" s="4010" t="s">
        <v>1529</v>
      </c>
      <c r="F971" s="3057" t="s">
        <v>1529</v>
      </c>
      <c r="G971" s="4098">
        <v>63</v>
      </c>
      <c r="H971" s="4098" t="s">
        <v>1529</v>
      </c>
      <c r="I971" s="4067">
        <v>0.16800000000000001</v>
      </c>
      <c r="J971" s="4067">
        <v>0.16800000000000001</v>
      </c>
      <c r="K971" s="3057" t="s">
        <v>1529</v>
      </c>
      <c r="L971" s="4098" t="s">
        <v>1529</v>
      </c>
      <c r="M971" s="4098" t="s">
        <v>1529</v>
      </c>
      <c r="N971" s="4098" t="s">
        <v>1529</v>
      </c>
      <c r="O971" s="4067">
        <v>0.16800000000000001</v>
      </c>
      <c r="P971" s="4067">
        <v>0.16800000000000001</v>
      </c>
      <c r="Q971" s="4098" t="s">
        <v>1529</v>
      </c>
      <c r="R971" s="3057" t="s">
        <v>1529</v>
      </c>
      <c r="S971" s="2967" t="s">
        <v>1135</v>
      </c>
      <c r="T971" s="4011">
        <v>2.8000000000000004E-2</v>
      </c>
      <c r="U971" s="4011">
        <v>6.720000000000001E-2</v>
      </c>
      <c r="V971" s="3057" t="s">
        <v>1529</v>
      </c>
      <c r="W971" s="3057" t="s">
        <v>1529</v>
      </c>
      <c r="X971" s="3057" t="s">
        <v>1529</v>
      </c>
      <c r="Y971" s="4011">
        <v>6.720000000000001E-2</v>
      </c>
      <c r="Z971" s="2967" t="s">
        <v>49</v>
      </c>
      <c r="AA971" s="4011">
        <v>3.6999999999999998E-2</v>
      </c>
      <c r="AB971" s="4011">
        <v>0.112</v>
      </c>
      <c r="AC971" s="4099" t="s">
        <v>1529</v>
      </c>
      <c r="AD971" s="4099" t="s">
        <v>1529</v>
      </c>
      <c r="AE971" s="4100" t="s">
        <v>1529</v>
      </c>
      <c r="AF971" s="2502"/>
    </row>
    <row r="972" spans="2:32" s="2801" customFormat="1" x14ac:dyDescent="0.2">
      <c r="B972" s="4149" t="s">
        <v>6264</v>
      </c>
      <c r="C972" s="4150"/>
      <c r="D972" s="4000" t="s">
        <v>1529</v>
      </c>
      <c r="E972" s="4000" t="s">
        <v>1529</v>
      </c>
      <c r="F972" s="3052" t="s">
        <v>1529</v>
      </c>
      <c r="G972" s="4101">
        <v>93</v>
      </c>
      <c r="H972" s="4101" t="s">
        <v>1529</v>
      </c>
      <c r="I972" s="4074">
        <v>0.16800000000000001</v>
      </c>
      <c r="J972" s="4074">
        <v>0.16800000000000001</v>
      </c>
      <c r="K972" s="3052" t="s">
        <v>1529</v>
      </c>
      <c r="L972" s="4101" t="s">
        <v>1529</v>
      </c>
      <c r="M972" s="4101" t="s">
        <v>1529</v>
      </c>
      <c r="N972" s="4101" t="s">
        <v>1529</v>
      </c>
      <c r="O972" s="4074">
        <v>0.16800000000000001</v>
      </c>
      <c r="P972" s="4074">
        <v>0.16800000000000001</v>
      </c>
      <c r="Q972" s="4101" t="s">
        <v>1529</v>
      </c>
      <c r="R972" s="3052" t="s">
        <v>1529</v>
      </c>
      <c r="S972" s="2961" t="s">
        <v>5519</v>
      </c>
      <c r="T972" s="2960">
        <v>2.8000000000000004E-2</v>
      </c>
      <c r="U972" s="2960">
        <v>6.720000000000001E-2</v>
      </c>
      <c r="V972" s="3052" t="s">
        <v>1529</v>
      </c>
      <c r="W972" s="3052" t="s">
        <v>1529</v>
      </c>
      <c r="X972" s="3052" t="s">
        <v>1529</v>
      </c>
      <c r="Y972" s="2960">
        <v>6.720000000000001E-2</v>
      </c>
      <c r="Z972" s="2961" t="s">
        <v>49</v>
      </c>
      <c r="AA972" s="2960">
        <v>3.6999999999999998E-2</v>
      </c>
      <c r="AB972" s="2960">
        <v>0.112</v>
      </c>
      <c r="AC972" s="4094" t="s">
        <v>1529</v>
      </c>
      <c r="AD972" s="4094" t="s">
        <v>1529</v>
      </c>
      <c r="AE972" s="4095" t="s">
        <v>1529</v>
      </c>
      <c r="AF972" s="2502"/>
    </row>
    <row r="973" spans="2:32" s="2801" customFormat="1" x14ac:dyDescent="0.2">
      <c r="B973" s="4149" t="s">
        <v>6266</v>
      </c>
      <c r="C973" s="4150"/>
      <c r="D973" s="4000" t="s">
        <v>1529</v>
      </c>
      <c r="E973" s="4000" t="s">
        <v>1529</v>
      </c>
      <c r="F973" s="3052" t="s">
        <v>1529</v>
      </c>
      <c r="G973" s="4101">
        <v>101</v>
      </c>
      <c r="H973" s="4101" t="s">
        <v>1529</v>
      </c>
      <c r="I973" s="4074">
        <v>0.16800000000000001</v>
      </c>
      <c r="J973" s="4074">
        <v>0.16800000000000001</v>
      </c>
      <c r="K973" s="3052" t="s">
        <v>1529</v>
      </c>
      <c r="L973" s="4101" t="s">
        <v>1529</v>
      </c>
      <c r="M973" s="4101" t="s">
        <v>1529</v>
      </c>
      <c r="N973" s="4101" t="s">
        <v>1529</v>
      </c>
      <c r="O973" s="4074">
        <v>0.16800000000000001</v>
      </c>
      <c r="P973" s="4074">
        <v>0.16800000000000001</v>
      </c>
      <c r="Q973" s="4101" t="s">
        <v>1529</v>
      </c>
      <c r="R973" s="3052" t="s">
        <v>1529</v>
      </c>
      <c r="S973" s="2961" t="s">
        <v>5524</v>
      </c>
      <c r="T973" s="2960">
        <v>2.8000000000000004E-2</v>
      </c>
      <c r="U973" s="2960">
        <v>6.720000000000001E-2</v>
      </c>
      <c r="V973" s="3052" t="s">
        <v>1529</v>
      </c>
      <c r="W973" s="3052" t="s">
        <v>1529</v>
      </c>
      <c r="X973" s="3052" t="s">
        <v>1529</v>
      </c>
      <c r="Y973" s="2960">
        <v>6.720000000000001E-2</v>
      </c>
      <c r="Z973" s="2961" t="s">
        <v>51</v>
      </c>
      <c r="AA973" s="2960">
        <v>3.6999999999999998E-2</v>
      </c>
      <c r="AB973" s="2960">
        <v>0.112</v>
      </c>
      <c r="AC973" s="4094" t="s">
        <v>1529</v>
      </c>
      <c r="AD973" s="4094" t="s">
        <v>1529</v>
      </c>
      <c r="AE973" s="4095" t="s">
        <v>1529</v>
      </c>
      <c r="AF973" s="2502"/>
    </row>
    <row r="974" spans="2:32" s="2801" customFormat="1" x14ac:dyDescent="0.2">
      <c r="B974" s="4149" t="s">
        <v>6268</v>
      </c>
      <c r="C974" s="4150"/>
      <c r="D974" s="4000" t="s">
        <v>1529</v>
      </c>
      <c r="E974" s="4000" t="s">
        <v>1529</v>
      </c>
      <c r="F974" s="3052" t="s">
        <v>1529</v>
      </c>
      <c r="G974" s="4101">
        <v>109</v>
      </c>
      <c r="H974" s="4101" t="s">
        <v>1529</v>
      </c>
      <c r="I974" s="4074">
        <v>0.16800000000000001</v>
      </c>
      <c r="J974" s="4074">
        <v>0.16800000000000001</v>
      </c>
      <c r="K974" s="3052" t="s">
        <v>1529</v>
      </c>
      <c r="L974" s="4101" t="s">
        <v>1529</v>
      </c>
      <c r="M974" s="4101" t="s">
        <v>1529</v>
      </c>
      <c r="N974" s="4101" t="s">
        <v>1529</v>
      </c>
      <c r="O974" s="4074">
        <v>0.16800000000000001</v>
      </c>
      <c r="P974" s="4074">
        <v>0.16800000000000001</v>
      </c>
      <c r="Q974" s="4101" t="s">
        <v>1529</v>
      </c>
      <c r="R974" s="3052" t="s">
        <v>1529</v>
      </c>
      <c r="S974" s="2961" t="s">
        <v>5529</v>
      </c>
      <c r="T974" s="2960">
        <v>2.8000000000000004E-2</v>
      </c>
      <c r="U974" s="2960">
        <v>6.720000000000001E-2</v>
      </c>
      <c r="V974" s="3052" t="s">
        <v>1529</v>
      </c>
      <c r="W974" s="3052" t="s">
        <v>1529</v>
      </c>
      <c r="X974" s="3052" t="s">
        <v>1529</v>
      </c>
      <c r="Y974" s="2960">
        <v>6.720000000000001E-2</v>
      </c>
      <c r="Z974" s="2961" t="s">
        <v>406</v>
      </c>
      <c r="AA974" s="2960">
        <v>3.6999999999999998E-2</v>
      </c>
      <c r="AB974" s="2960">
        <v>0.112</v>
      </c>
      <c r="AC974" s="4094" t="s">
        <v>1529</v>
      </c>
      <c r="AD974" s="4094" t="s">
        <v>1529</v>
      </c>
      <c r="AE974" s="4095" t="s">
        <v>1529</v>
      </c>
      <c r="AF974" s="2502"/>
    </row>
    <row r="975" spans="2:32" s="2801" customFormat="1" x14ac:dyDescent="0.2">
      <c r="B975" s="4149" t="s">
        <v>6270</v>
      </c>
      <c r="C975" s="4150"/>
      <c r="D975" s="4000" t="s">
        <v>1529</v>
      </c>
      <c r="E975" s="4000" t="s">
        <v>1529</v>
      </c>
      <c r="F975" s="3052" t="s">
        <v>1529</v>
      </c>
      <c r="G975" s="4101">
        <v>150</v>
      </c>
      <c r="H975" s="4101" t="s">
        <v>1529</v>
      </c>
      <c r="I975" s="4074">
        <v>0.16800000000000001</v>
      </c>
      <c r="J975" s="4074">
        <v>0.16800000000000001</v>
      </c>
      <c r="K975" s="3052" t="s">
        <v>1529</v>
      </c>
      <c r="L975" s="4101" t="s">
        <v>1529</v>
      </c>
      <c r="M975" s="4101" t="s">
        <v>1529</v>
      </c>
      <c r="N975" s="4101" t="s">
        <v>1529</v>
      </c>
      <c r="O975" s="4074">
        <v>0.16800000000000001</v>
      </c>
      <c r="P975" s="4074">
        <v>0.16800000000000001</v>
      </c>
      <c r="Q975" s="4101" t="s">
        <v>1529</v>
      </c>
      <c r="R975" s="3052" t="s">
        <v>1529</v>
      </c>
      <c r="S975" s="2961" t="s">
        <v>1132</v>
      </c>
      <c r="T975" s="2960">
        <v>2.8000000000000004E-2</v>
      </c>
      <c r="U975" s="2960">
        <v>6.720000000000001E-2</v>
      </c>
      <c r="V975" s="3052" t="s">
        <v>1529</v>
      </c>
      <c r="W975" s="3052" t="s">
        <v>1529</v>
      </c>
      <c r="X975" s="3052" t="s">
        <v>1529</v>
      </c>
      <c r="Y975" s="2960">
        <v>6.720000000000001E-2</v>
      </c>
      <c r="Z975" s="2961" t="s">
        <v>5087</v>
      </c>
      <c r="AA975" s="2960">
        <v>3.6999999999999998E-2</v>
      </c>
      <c r="AB975" s="2960">
        <v>0.112</v>
      </c>
      <c r="AC975" s="4094" t="s">
        <v>1529</v>
      </c>
      <c r="AD975" s="4094" t="s">
        <v>1529</v>
      </c>
      <c r="AE975" s="4095" t="s">
        <v>1529</v>
      </c>
      <c r="AF975" s="2502"/>
    </row>
    <row r="976" spans="2:32" s="2801" customFormat="1" x14ac:dyDescent="0.2">
      <c r="B976" s="4149" t="s">
        <v>6272</v>
      </c>
      <c r="C976" s="4150"/>
      <c r="D976" s="4000" t="s">
        <v>1529</v>
      </c>
      <c r="E976" s="4000" t="s">
        <v>1529</v>
      </c>
      <c r="F976" s="3052" t="s">
        <v>1529</v>
      </c>
      <c r="G976" s="4101">
        <v>190</v>
      </c>
      <c r="H976" s="4101" t="s">
        <v>1529</v>
      </c>
      <c r="I976" s="4074">
        <v>0.15680000000000002</v>
      </c>
      <c r="J976" s="4074">
        <v>0.15680000000000002</v>
      </c>
      <c r="K976" s="3052" t="s">
        <v>1529</v>
      </c>
      <c r="L976" s="4101" t="s">
        <v>1529</v>
      </c>
      <c r="M976" s="4101" t="s">
        <v>1529</v>
      </c>
      <c r="N976" s="4101" t="s">
        <v>1529</v>
      </c>
      <c r="O976" s="4074">
        <v>0.16800000000000001</v>
      </c>
      <c r="P976" s="4074">
        <v>0.16800000000000001</v>
      </c>
      <c r="Q976" s="4101" t="s">
        <v>1529</v>
      </c>
      <c r="R976" s="3052" t="s">
        <v>1529</v>
      </c>
      <c r="S976" s="2961" t="s">
        <v>1134</v>
      </c>
      <c r="T976" s="2960">
        <v>2.8000000000000004E-2</v>
      </c>
      <c r="U976" s="2960">
        <v>6.720000000000001E-2</v>
      </c>
      <c r="V976" s="3052" t="s">
        <v>1529</v>
      </c>
      <c r="W976" s="3052" t="s">
        <v>1529</v>
      </c>
      <c r="X976" s="3052" t="s">
        <v>1529</v>
      </c>
      <c r="Y976" s="2960">
        <v>6.720000000000001E-2</v>
      </c>
      <c r="Z976" s="2961" t="s">
        <v>5499</v>
      </c>
      <c r="AA976" s="2960">
        <v>3.6999999999999998E-2</v>
      </c>
      <c r="AB976" s="2960">
        <v>0.112</v>
      </c>
      <c r="AC976" s="4094" t="s">
        <v>1529</v>
      </c>
      <c r="AD976" s="4094" t="s">
        <v>1529</v>
      </c>
      <c r="AE976" s="4095" t="s">
        <v>1529</v>
      </c>
      <c r="AF976" s="2502"/>
    </row>
    <row r="977" spans="2:32" s="2801" customFormat="1" x14ac:dyDescent="0.2">
      <c r="B977" s="4149" t="s">
        <v>6274</v>
      </c>
      <c r="C977" s="4150"/>
      <c r="D977" s="4000" t="s">
        <v>1529</v>
      </c>
      <c r="E977" s="4000" t="s">
        <v>1529</v>
      </c>
      <c r="F977" s="3052" t="s">
        <v>1529</v>
      </c>
      <c r="G977" s="4101">
        <v>238</v>
      </c>
      <c r="H977" s="4101" t="s">
        <v>1529</v>
      </c>
      <c r="I977" s="4074">
        <v>0.15680000000000002</v>
      </c>
      <c r="J977" s="4074">
        <v>0.15680000000000002</v>
      </c>
      <c r="K977" s="3052" t="s">
        <v>1529</v>
      </c>
      <c r="L977" s="4101" t="s">
        <v>1529</v>
      </c>
      <c r="M977" s="4101" t="s">
        <v>1529</v>
      </c>
      <c r="N977" s="4101" t="s">
        <v>1529</v>
      </c>
      <c r="O977" s="4074">
        <v>0.16800000000000001</v>
      </c>
      <c r="P977" s="4074">
        <v>0.16800000000000001</v>
      </c>
      <c r="Q977" s="4101" t="s">
        <v>1529</v>
      </c>
      <c r="R977" s="3052" t="s">
        <v>1529</v>
      </c>
      <c r="S977" s="2961" t="s">
        <v>1134</v>
      </c>
      <c r="T977" s="2960">
        <v>2.8000000000000004E-2</v>
      </c>
      <c r="U977" s="2960">
        <v>6.720000000000001E-2</v>
      </c>
      <c r="V977" s="3052" t="s">
        <v>1529</v>
      </c>
      <c r="W977" s="3052" t="s">
        <v>1529</v>
      </c>
      <c r="X977" s="3052" t="s">
        <v>1529</v>
      </c>
      <c r="Y977" s="2960">
        <v>6.720000000000001E-2</v>
      </c>
      <c r="Z977" s="2961" t="s">
        <v>56</v>
      </c>
      <c r="AA977" s="2960">
        <v>3.6999999999999998E-2</v>
      </c>
      <c r="AB977" s="2960">
        <v>0.112</v>
      </c>
      <c r="AC977" s="4094" t="s">
        <v>1529</v>
      </c>
      <c r="AD977" s="4094" t="s">
        <v>1529</v>
      </c>
      <c r="AE977" s="4095" t="s">
        <v>1529</v>
      </c>
      <c r="AF977" s="2502"/>
    </row>
    <row r="978" spans="2:32" s="2801" customFormat="1" x14ac:dyDescent="0.2">
      <c r="B978" s="4149" t="s">
        <v>6276</v>
      </c>
      <c r="C978" s="4150"/>
      <c r="D978" s="4000" t="s">
        <v>1529</v>
      </c>
      <c r="E978" s="4000" t="s">
        <v>1529</v>
      </c>
      <c r="F978" s="3052" t="s">
        <v>1529</v>
      </c>
      <c r="G978" s="4101">
        <v>288</v>
      </c>
      <c r="H978" s="4101" t="s">
        <v>1529</v>
      </c>
      <c r="I978" s="4074">
        <v>0.14560000000000001</v>
      </c>
      <c r="J978" s="4074">
        <v>0.14560000000000001</v>
      </c>
      <c r="K978" s="3052" t="s">
        <v>1529</v>
      </c>
      <c r="L978" s="4101" t="s">
        <v>1529</v>
      </c>
      <c r="M978" s="4101" t="s">
        <v>1529</v>
      </c>
      <c r="N978" s="4101" t="s">
        <v>1529</v>
      </c>
      <c r="O978" s="4074">
        <v>0.16800000000000001</v>
      </c>
      <c r="P978" s="4074">
        <v>0.16800000000000001</v>
      </c>
      <c r="Q978" s="4101" t="s">
        <v>1529</v>
      </c>
      <c r="R978" s="3052" t="s">
        <v>1529</v>
      </c>
      <c r="S978" s="2961" t="s">
        <v>1118</v>
      </c>
      <c r="T978" s="2960">
        <v>2.8000000000000004E-2</v>
      </c>
      <c r="U978" s="2960">
        <v>6.720000000000001E-2</v>
      </c>
      <c r="V978" s="3052" t="s">
        <v>1529</v>
      </c>
      <c r="W978" s="3052" t="s">
        <v>1529</v>
      </c>
      <c r="X978" s="3052" t="s">
        <v>1529</v>
      </c>
      <c r="Y978" s="2960">
        <v>6.720000000000001E-2</v>
      </c>
      <c r="Z978" s="2961" t="s">
        <v>5508</v>
      </c>
      <c r="AA978" s="2960">
        <v>3.6999999999999998E-2</v>
      </c>
      <c r="AB978" s="2960">
        <v>0.112</v>
      </c>
      <c r="AC978" s="4094" t="s">
        <v>1529</v>
      </c>
      <c r="AD978" s="4094" t="s">
        <v>1529</v>
      </c>
      <c r="AE978" s="4095" t="s">
        <v>1529</v>
      </c>
      <c r="AF978" s="2502"/>
    </row>
    <row r="979" spans="2:32" s="2801" customFormat="1" x14ac:dyDescent="0.2">
      <c r="B979" s="4149" t="s">
        <v>6278</v>
      </c>
      <c r="C979" s="4150"/>
      <c r="D979" s="4000" t="s">
        <v>1529</v>
      </c>
      <c r="E979" s="4000" t="s">
        <v>1529</v>
      </c>
      <c r="F979" s="3052" t="s">
        <v>1529</v>
      </c>
      <c r="G979" s="4101">
        <v>430</v>
      </c>
      <c r="H979" s="4101" t="s">
        <v>1529</v>
      </c>
      <c r="I979" s="4074">
        <v>0.13440000000000002</v>
      </c>
      <c r="J979" s="4074">
        <v>0.13440000000000002</v>
      </c>
      <c r="K979" s="3052" t="s">
        <v>1529</v>
      </c>
      <c r="L979" s="4101" t="s">
        <v>1529</v>
      </c>
      <c r="M979" s="4101" t="s">
        <v>1529</v>
      </c>
      <c r="N979" s="4101" t="s">
        <v>1529</v>
      </c>
      <c r="O979" s="4074">
        <v>0.15680000000000002</v>
      </c>
      <c r="P979" s="4074">
        <v>0.15680000000000002</v>
      </c>
      <c r="Q979" s="4101" t="s">
        <v>1529</v>
      </c>
      <c r="R979" s="3052" t="s">
        <v>1529</v>
      </c>
      <c r="S979" s="2961" t="s">
        <v>5513</v>
      </c>
      <c r="T979" s="2960">
        <v>2.8000000000000004E-2</v>
      </c>
      <c r="U979" s="2960">
        <v>6.720000000000001E-2</v>
      </c>
      <c r="V979" s="3052" t="s">
        <v>1529</v>
      </c>
      <c r="W979" s="3052" t="s">
        <v>1529</v>
      </c>
      <c r="X979" s="3052" t="s">
        <v>1529</v>
      </c>
      <c r="Y979" s="2960">
        <v>6.720000000000001E-2</v>
      </c>
      <c r="Z979" s="2961" t="s">
        <v>58</v>
      </c>
      <c r="AA979" s="2960">
        <v>3.6999999999999998E-2</v>
      </c>
      <c r="AB979" s="2960">
        <v>0.112</v>
      </c>
      <c r="AC979" s="4094" t="s">
        <v>1529</v>
      </c>
      <c r="AD979" s="4094" t="s">
        <v>1529</v>
      </c>
      <c r="AE979" s="4095" t="s">
        <v>1529</v>
      </c>
      <c r="AF979" s="2502"/>
    </row>
    <row r="980" spans="2:32" s="2801" customFormat="1" x14ac:dyDescent="0.2">
      <c r="B980" s="4149" t="s">
        <v>6280</v>
      </c>
      <c r="C980" s="4150"/>
      <c r="D980" s="4000" t="s">
        <v>1529</v>
      </c>
      <c r="E980" s="4000" t="s">
        <v>1529</v>
      </c>
      <c r="F980" s="3052" t="s">
        <v>1529</v>
      </c>
      <c r="G980" s="4101">
        <v>96</v>
      </c>
      <c r="H980" s="4101" t="s">
        <v>1529</v>
      </c>
      <c r="I980" s="4074">
        <v>0.16800000000000001</v>
      </c>
      <c r="J980" s="4074">
        <v>0.16800000000000001</v>
      </c>
      <c r="K980" s="3052" t="s">
        <v>1529</v>
      </c>
      <c r="L980" s="4101" t="s">
        <v>1529</v>
      </c>
      <c r="M980" s="4101" t="s">
        <v>1529</v>
      </c>
      <c r="N980" s="4101" t="s">
        <v>1529</v>
      </c>
      <c r="O980" s="4074">
        <v>0.15680000000000002</v>
      </c>
      <c r="P980" s="4074">
        <v>0.15680000000000002</v>
      </c>
      <c r="Q980" s="4101" t="s">
        <v>1529</v>
      </c>
      <c r="R980" s="3052" t="s">
        <v>1529</v>
      </c>
      <c r="S980" s="2961" t="s">
        <v>1135</v>
      </c>
      <c r="T980" s="2960">
        <v>2.8000000000000004E-2</v>
      </c>
      <c r="U980" s="2960">
        <v>6.720000000000001E-2</v>
      </c>
      <c r="V980" s="3052" t="s">
        <v>1529</v>
      </c>
      <c r="W980" s="3052" t="s">
        <v>1529</v>
      </c>
      <c r="X980" s="3052" t="s">
        <v>1529</v>
      </c>
      <c r="Y980" s="2960">
        <v>6.720000000000001E-2</v>
      </c>
      <c r="Z980" s="2961" t="s">
        <v>49</v>
      </c>
      <c r="AA980" s="2960">
        <v>3.6999999999999998E-2</v>
      </c>
      <c r="AB980" s="2960">
        <v>0.112</v>
      </c>
      <c r="AC980" s="4094" t="s">
        <v>1529</v>
      </c>
      <c r="AD980" s="4094" t="s">
        <v>1529</v>
      </c>
      <c r="AE980" s="4095" t="s">
        <v>1529</v>
      </c>
      <c r="AF980" s="2502"/>
    </row>
    <row r="981" spans="2:32" s="2801" customFormat="1" x14ac:dyDescent="0.2">
      <c r="B981" s="4149" t="s">
        <v>6282</v>
      </c>
      <c r="C981" s="4150"/>
      <c r="D981" s="4000" t="s">
        <v>1529</v>
      </c>
      <c r="E981" s="4000" t="s">
        <v>1529</v>
      </c>
      <c r="F981" s="3052" t="s">
        <v>1529</v>
      </c>
      <c r="G981" s="4101">
        <v>104</v>
      </c>
      <c r="H981" s="4101" t="s">
        <v>1529</v>
      </c>
      <c r="I981" s="4074">
        <v>0.16800000000000001</v>
      </c>
      <c r="J981" s="4074">
        <v>0.16800000000000001</v>
      </c>
      <c r="K981" s="3052" t="s">
        <v>1529</v>
      </c>
      <c r="L981" s="4101" t="s">
        <v>1529</v>
      </c>
      <c r="M981" s="4101" t="s">
        <v>1529</v>
      </c>
      <c r="N981" s="4101" t="s">
        <v>1529</v>
      </c>
      <c r="O981" s="4074">
        <v>0.15680000000000002</v>
      </c>
      <c r="P981" s="4074">
        <v>0.15680000000000002</v>
      </c>
      <c r="Q981" s="4101" t="s">
        <v>1529</v>
      </c>
      <c r="R981" s="3052" t="s">
        <v>1529</v>
      </c>
      <c r="S981" s="2961" t="s">
        <v>5519</v>
      </c>
      <c r="T981" s="2960">
        <v>2.8000000000000004E-2</v>
      </c>
      <c r="U981" s="2960">
        <v>6.720000000000001E-2</v>
      </c>
      <c r="V981" s="3052" t="s">
        <v>1529</v>
      </c>
      <c r="W981" s="3052" t="s">
        <v>1529</v>
      </c>
      <c r="X981" s="3052" t="s">
        <v>1529</v>
      </c>
      <c r="Y981" s="2960">
        <v>6.720000000000001E-2</v>
      </c>
      <c r="Z981" s="2961" t="s">
        <v>51</v>
      </c>
      <c r="AA981" s="2960">
        <v>3.6999999999999998E-2</v>
      </c>
      <c r="AB981" s="2960">
        <v>0.112</v>
      </c>
      <c r="AC981" s="4094" t="s">
        <v>1529</v>
      </c>
      <c r="AD981" s="4094" t="s">
        <v>1529</v>
      </c>
      <c r="AE981" s="4095" t="s">
        <v>1529</v>
      </c>
      <c r="AF981" s="2502"/>
    </row>
    <row r="982" spans="2:32" s="2801" customFormat="1" x14ac:dyDescent="0.2">
      <c r="B982" s="4149" t="s">
        <v>6284</v>
      </c>
      <c r="C982" s="4150"/>
      <c r="D982" s="4000" t="s">
        <v>1529</v>
      </c>
      <c r="E982" s="4000" t="s">
        <v>1529</v>
      </c>
      <c r="F982" s="3052" t="s">
        <v>1529</v>
      </c>
      <c r="G982" s="4101">
        <v>134</v>
      </c>
      <c r="H982" s="4101" t="s">
        <v>1529</v>
      </c>
      <c r="I982" s="4074">
        <v>0.16800000000000001</v>
      </c>
      <c r="J982" s="4074">
        <v>0.16800000000000001</v>
      </c>
      <c r="K982" s="3052" t="s">
        <v>1529</v>
      </c>
      <c r="L982" s="4101" t="s">
        <v>1529</v>
      </c>
      <c r="M982" s="4101" t="s">
        <v>1529</v>
      </c>
      <c r="N982" s="4101" t="s">
        <v>1529</v>
      </c>
      <c r="O982" s="4074">
        <v>0.15680000000000002</v>
      </c>
      <c r="P982" s="4074">
        <v>0.15680000000000002</v>
      </c>
      <c r="Q982" s="4101" t="s">
        <v>1529</v>
      </c>
      <c r="R982" s="3052" t="s">
        <v>1529</v>
      </c>
      <c r="S982" s="2961" t="s">
        <v>5524</v>
      </c>
      <c r="T982" s="2960">
        <v>2.8000000000000004E-2</v>
      </c>
      <c r="U982" s="2960">
        <v>6.720000000000001E-2</v>
      </c>
      <c r="V982" s="3052" t="s">
        <v>1529</v>
      </c>
      <c r="W982" s="3052" t="s">
        <v>1529</v>
      </c>
      <c r="X982" s="3052" t="s">
        <v>1529</v>
      </c>
      <c r="Y982" s="2960">
        <v>6.720000000000001E-2</v>
      </c>
      <c r="Z982" s="2961" t="s">
        <v>51</v>
      </c>
      <c r="AA982" s="2960">
        <v>3.6999999999999998E-2</v>
      </c>
      <c r="AB982" s="2960">
        <v>0.112</v>
      </c>
      <c r="AC982" s="4094" t="s">
        <v>1529</v>
      </c>
      <c r="AD982" s="4094" t="s">
        <v>1529</v>
      </c>
      <c r="AE982" s="4095" t="s">
        <v>1529</v>
      </c>
      <c r="AF982" s="2502"/>
    </row>
    <row r="983" spans="2:32" s="2801" customFormat="1" x14ac:dyDescent="0.2">
      <c r="B983" s="4149" t="s">
        <v>6286</v>
      </c>
      <c r="C983" s="4150"/>
      <c r="D983" s="4000" t="s">
        <v>1529</v>
      </c>
      <c r="E983" s="4000" t="s">
        <v>1529</v>
      </c>
      <c r="F983" s="3052" t="s">
        <v>1529</v>
      </c>
      <c r="G983" s="4101">
        <v>142</v>
      </c>
      <c r="H983" s="4101" t="s">
        <v>1529</v>
      </c>
      <c r="I983" s="4074">
        <v>0.16800000000000001</v>
      </c>
      <c r="J983" s="4074">
        <v>0.16800000000000001</v>
      </c>
      <c r="K983" s="3052" t="s">
        <v>1529</v>
      </c>
      <c r="L983" s="4101" t="s">
        <v>1529</v>
      </c>
      <c r="M983" s="4101" t="s">
        <v>1529</v>
      </c>
      <c r="N983" s="4101" t="s">
        <v>1529</v>
      </c>
      <c r="O983" s="4074">
        <v>0.14560000000000001</v>
      </c>
      <c r="P983" s="4074">
        <v>0.14560000000000001</v>
      </c>
      <c r="Q983" s="4101" t="s">
        <v>1529</v>
      </c>
      <c r="R983" s="3052" t="s">
        <v>1529</v>
      </c>
      <c r="S983" s="2961" t="s">
        <v>5529</v>
      </c>
      <c r="T983" s="2960">
        <v>2.8000000000000004E-2</v>
      </c>
      <c r="U983" s="2960">
        <v>6.720000000000001E-2</v>
      </c>
      <c r="V983" s="3052" t="s">
        <v>1529</v>
      </c>
      <c r="W983" s="3052" t="s">
        <v>1529</v>
      </c>
      <c r="X983" s="3052" t="s">
        <v>1529</v>
      </c>
      <c r="Y983" s="2960">
        <v>6.720000000000001E-2</v>
      </c>
      <c r="Z983" s="2961" t="s">
        <v>406</v>
      </c>
      <c r="AA983" s="2960">
        <v>3.6999999999999998E-2</v>
      </c>
      <c r="AB983" s="2960">
        <v>0.112</v>
      </c>
      <c r="AC983" s="4094" t="s">
        <v>1529</v>
      </c>
      <c r="AD983" s="4094" t="s">
        <v>1529</v>
      </c>
      <c r="AE983" s="4095" t="s">
        <v>1529</v>
      </c>
      <c r="AF983" s="2502"/>
    </row>
    <row r="984" spans="2:32" s="2801" customFormat="1" x14ac:dyDescent="0.2">
      <c r="B984" s="4149" t="s">
        <v>6288</v>
      </c>
      <c r="C984" s="4150"/>
      <c r="D984" s="4000" t="s">
        <v>1529</v>
      </c>
      <c r="E984" s="4000" t="s">
        <v>1529</v>
      </c>
      <c r="F984" s="3052" t="s">
        <v>1529</v>
      </c>
      <c r="G984" s="4101">
        <v>183</v>
      </c>
      <c r="H984" s="4101" t="s">
        <v>1529</v>
      </c>
      <c r="I984" s="4074">
        <v>0.16800000000000001</v>
      </c>
      <c r="J984" s="4074">
        <v>0.16800000000000001</v>
      </c>
      <c r="K984" s="3052" t="s">
        <v>1529</v>
      </c>
      <c r="L984" s="4101" t="s">
        <v>1529</v>
      </c>
      <c r="M984" s="4101" t="s">
        <v>1529</v>
      </c>
      <c r="N984" s="4101" t="s">
        <v>1529</v>
      </c>
      <c r="O984" s="4074">
        <v>0.14560000000000001</v>
      </c>
      <c r="P984" s="4074">
        <v>0.14560000000000001</v>
      </c>
      <c r="Q984" s="4101" t="s">
        <v>1529</v>
      </c>
      <c r="R984" s="3052" t="s">
        <v>1529</v>
      </c>
      <c r="S984" s="2961" t="s">
        <v>1132</v>
      </c>
      <c r="T984" s="2960">
        <v>2.8000000000000004E-2</v>
      </c>
      <c r="U984" s="2960">
        <v>6.720000000000001E-2</v>
      </c>
      <c r="V984" s="3052" t="s">
        <v>1529</v>
      </c>
      <c r="W984" s="3052" t="s">
        <v>1529</v>
      </c>
      <c r="X984" s="3052" t="s">
        <v>1529</v>
      </c>
      <c r="Y984" s="2960">
        <v>6.720000000000001E-2</v>
      </c>
      <c r="Z984" s="2961" t="s">
        <v>5087</v>
      </c>
      <c r="AA984" s="2960">
        <v>3.6999999999999998E-2</v>
      </c>
      <c r="AB984" s="2960">
        <v>0.112</v>
      </c>
      <c r="AC984" s="4094" t="s">
        <v>1529</v>
      </c>
      <c r="AD984" s="4094" t="s">
        <v>1529</v>
      </c>
      <c r="AE984" s="4095" t="s">
        <v>1529</v>
      </c>
      <c r="AF984" s="2502"/>
    </row>
    <row r="985" spans="2:32" s="2801" customFormat="1" x14ac:dyDescent="0.2">
      <c r="B985" s="4149" t="s">
        <v>6290</v>
      </c>
      <c r="C985" s="4150"/>
      <c r="D985" s="4000" t="s">
        <v>1529</v>
      </c>
      <c r="E985" s="4000" t="s">
        <v>1529</v>
      </c>
      <c r="F985" s="3052" t="s">
        <v>1529</v>
      </c>
      <c r="G985" s="4101">
        <v>226</v>
      </c>
      <c r="H985" s="4101" t="s">
        <v>1529</v>
      </c>
      <c r="I985" s="4074">
        <v>0.15680000000000002</v>
      </c>
      <c r="J985" s="4074">
        <v>0.15680000000000002</v>
      </c>
      <c r="K985" s="3052" t="s">
        <v>1529</v>
      </c>
      <c r="L985" s="4101" t="s">
        <v>1529</v>
      </c>
      <c r="M985" s="4101" t="s">
        <v>1529</v>
      </c>
      <c r="N985" s="4101" t="s">
        <v>1529</v>
      </c>
      <c r="O985" s="4074">
        <v>0.13440000000000002</v>
      </c>
      <c r="P985" s="4074">
        <v>0.13440000000000002</v>
      </c>
      <c r="Q985" s="4101" t="s">
        <v>1529</v>
      </c>
      <c r="R985" s="3052" t="s">
        <v>1529</v>
      </c>
      <c r="S985" s="2961" t="s">
        <v>1134</v>
      </c>
      <c r="T985" s="2960">
        <v>2.8000000000000004E-2</v>
      </c>
      <c r="U985" s="2960">
        <v>6.720000000000001E-2</v>
      </c>
      <c r="V985" s="3052" t="s">
        <v>1529</v>
      </c>
      <c r="W985" s="3052" t="s">
        <v>1529</v>
      </c>
      <c r="X985" s="3052" t="s">
        <v>1529</v>
      </c>
      <c r="Y985" s="2960">
        <v>6.720000000000001E-2</v>
      </c>
      <c r="Z985" s="2961" t="s">
        <v>5499</v>
      </c>
      <c r="AA985" s="2960">
        <v>3.6999999999999998E-2</v>
      </c>
      <c r="AB985" s="2960">
        <v>0.112</v>
      </c>
      <c r="AC985" s="4094" t="s">
        <v>1529</v>
      </c>
      <c r="AD985" s="4094" t="s">
        <v>1529</v>
      </c>
      <c r="AE985" s="4095" t="s">
        <v>1529</v>
      </c>
      <c r="AF985" s="2502"/>
    </row>
    <row r="986" spans="2:32" s="2801" customFormat="1" x14ac:dyDescent="0.2">
      <c r="B986" s="4149" t="s">
        <v>6292</v>
      </c>
      <c r="C986" s="4150"/>
      <c r="D986" s="4000" t="s">
        <v>1529</v>
      </c>
      <c r="E986" s="4000" t="s">
        <v>1529</v>
      </c>
      <c r="F986" s="3052" t="s">
        <v>1529</v>
      </c>
      <c r="G986" s="4101">
        <v>274</v>
      </c>
      <c r="H986" s="4101" t="s">
        <v>1529</v>
      </c>
      <c r="I986" s="4074">
        <v>0.15680000000000002</v>
      </c>
      <c r="J986" s="4074">
        <v>0.15680000000000002</v>
      </c>
      <c r="K986" s="3052" t="s">
        <v>1529</v>
      </c>
      <c r="L986" s="4101" t="s">
        <v>1529</v>
      </c>
      <c r="M986" s="4101" t="s">
        <v>1529</v>
      </c>
      <c r="N986" s="4101" t="s">
        <v>1529</v>
      </c>
      <c r="O986" s="4074">
        <v>0.13440000000000002</v>
      </c>
      <c r="P986" s="4074">
        <v>0.13440000000000002</v>
      </c>
      <c r="Q986" s="4101" t="s">
        <v>1529</v>
      </c>
      <c r="R986" s="3052" t="s">
        <v>1529</v>
      </c>
      <c r="S986" s="2961" t="s">
        <v>1134</v>
      </c>
      <c r="T986" s="2960">
        <v>2.8000000000000004E-2</v>
      </c>
      <c r="U986" s="2960">
        <v>6.720000000000001E-2</v>
      </c>
      <c r="V986" s="3052" t="s">
        <v>1529</v>
      </c>
      <c r="W986" s="3052" t="s">
        <v>1529</v>
      </c>
      <c r="X986" s="3052" t="s">
        <v>1529</v>
      </c>
      <c r="Y986" s="2960">
        <v>6.720000000000001E-2</v>
      </c>
      <c r="Z986" s="2961" t="s">
        <v>56</v>
      </c>
      <c r="AA986" s="2960">
        <v>3.6999999999999998E-2</v>
      </c>
      <c r="AB986" s="2960">
        <v>0.112</v>
      </c>
      <c r="AC986" s="4094" t="s">
        <v>1529</v>
      </c>
      <c r="AD986" s="4094" t="s">
        <v>1529</v>
      </c>
      <c r="AE986" s="4095" t="s">
        <v>1529</v>
      </c>
      <c r="AF986" s="2502"/>
    </row>
    <row r="987" spans="2:32" s="2801" customFormat="1" x14ac:dyDescent="0.2">
      <c r="B987" s="4149" t="s">
        <v>6294</v>
      </c>
      <c r="C987" s="4150"/>
      <c r="D987" s="4000" t="s">
        <v>1529</v>
      </c>
      <c r="E987" s="4000" t="s">
        <v>1529</v>
      </c>
      <c r="F987" s="3052" t="s">
        <v>1529</v>
      </c>
      <c r="G987" s="4101">
        <v>327</v>
      </c>
      <c r="H987" s="4101" t="s">
        <v>1529</v>
      </c>
      <c r="I987" s="4074">
        <v>0.14560000000000001</v>
      </c>
      <c r="J987" s="4074">
        <v>0.14560000000000001</v>
      </c>
      <c r="K987" s="3052" t="s">
        <v>1529</v>
      </c>
      <c r="L987" s="4101" t="s">
        <v>1529</v>
      </c>
      <c r="M987" s="4101" t="s">
        <v>1529</v>
      </c>
      <c r="N987" s="4101" t="s">
        <v>1529</v>
      </c>
      <c r="O987" s="4074">
        <v>0.16800000000000001</v>
      </c>
      <c r="P987" s="4074">
        <v>0.16800000000000001</v>
      </c>
      <c r="Q987" s="4101" t="s">
        <v>1529</v>
      </c>
      <c r="R987" s="3052" t="s">
        <v>1529</v>
      </c>
      <c r="S987" s="2961" t="s">
        <v>1118</v>
      </c>
      <c r="T987" s="2960">
        <v>2.8000000000000004E-2</v>
      </c>
      <c r="U987" s="2960">
        <v>6.720000000000001E-2</v>
      </c>
      <c r="V987" s="3052" t="s">
        <v>1529</v>
      </c>
      <c r="W987" s="3052" t="s">
        <v>1529</v>
      </c>
      <c r="X987" s="3052" t="s">
        <v>1529</v>
      </c>
      <c r="Y987" s="2960">
        <v>6.720000000000001E-2</v>
      </c>
      <c r="Z987" s="2961" t="s">
        <v>5508</v>
      </c>
      <c r="AA987" s="2960">
        <v>3.6999999999999998E-2</v>
      </c>
      <c r="AB987" s="2960">
        <v>0.112</v>
      </c>
      <c r="AC987" s="4094" t="s">
        <v>1529</v>
      </c>
      <c r="AD987" s="4094" t="s">
        <v>1529</v>
      </c>
      <c r="AE987" s="4095" t="s">
        <v>1529</v>
      </c>
      <c r="AF987" s="2502"/>
    </row>
    <row r="988" spans="2:32" s="2801" customFormat="1" x14ac:dyDescent="0.2">
      <c r="B988" s="4149" t="s">
        <v>6296</v>
      </c>
      <c r="C988" s="4150"/>
      <c r="D988" s="4000" t="s">
        <v>1529</v>
      </c>
      <c r="E988" s="4000" t="s">
        <v>1529</v>
      </c>
      <c r="F988" s="3052" t="s">
        <v>1529</v>
      </c>
      <c r="G988" s="4101">
        <v>472</v>
      </c>
      <c r="H988" s="4101" t="s">
        <v>1529</v>
      </c>
      <c r="I988" s="4074">
        <v>0.13440000000000002</v>
      </c>
      <c r="J988" s="4074">
        <v>0.13440000000000002</v>
      </c>
      <c r="K988" s="3052" t="s">
        <v>1529</v>
      </c>
      <c r="L988" s="4101" t="s">
        <v>1529</v>
      </c>
      <c r="M988" s="4101" t="s">
        <v>1529</v>
      </c>
      <c r="N988" s="4101" t="s">
        <v>1529</v>
      </c>
      <c r="O988" s="4074">
        <v>0.16800000000000001</v>
      </c>
      <c r="P988" s="4074">
        <v>0.16800000000000001</v>
      </c>
      <c r="Q988" s="4101" t="s">
        <v>1529</v>
      </c>
      <c r="R988" s="3052" t="s">
        <v>1529</v>
      </c>
      <c r="S988" s="2961" t="s">
        <v>5513</v>
      </c>
      <c r="T988" s="2960">
        <v>2.8000000000000004E-2</v>
      </c>
      <c r="U988" s="2960">
        <v>6.720000000000001E-2</v>
      </c>
      <c r="V988" s="3052" t="s">
        <v>1529</v>
      </c>
      <c r="W988" s="3052" t="s">
        <v>1529</v>
      </c>
      <c r="X988" s="3052" t="s">
        <v>1529</v>
      </c>
      <c r="Y988" s="2960">
        <v>6.720000000000001E-2</v>
      </c>
      <c r="Z988" s="2961" t="s">
        <v>58</v>
      </c>
      <c r="AA988" s="2960">
        <v>3.6999999999999998E-2</v>
      </c>
      <c r="AB988" s="2960">
        <v>0.112</v>
      </c>
      <c r="AC988" s="4094" t="s">
        <v>1529</v>
      </c>
      <c r="AD988" s="4094" t="s">
        <v>1529</v>
      </c>
      <c r="AE988" s="4095" t="s">
        <v>1529</v>
      </c>
      <c r="AF988" s="2502"/>
    </row>
    <row r="989" spans="2:32" s="2801" customFormat="1" x14ac:dyDescent="0.2">
      <c r="B989" s="4149" t="s">
        <v>6213</v>
      </c>
      <c r="C989" s="4150"/>
      <c r="D989" s="4000" t="s">
        <v>1529</v>
      </c>
      <c r="E989" s="4000" t="s">
        <v>1529</v>
      </c>
      <c r="F989" s="3052" t="s">
        <v>1529</v>
      </c>
      <c r="G989" s="4101">
        <v>63</v>
      </c>
      <c r="H989" s="4101" t="s">
        <v>1529</v>
      </c>
      <c r="I989" s="4074">
        <v>0.16800000000000001</v>
      </c>
      <c r="J989" s="4074">
        <v>0.16800000000000001</v>
      </c>
      <c r="K989" s="3052" t="s">
        <v>1529</v>
      </c>
      <c r="L989" s="4101" t="s">
        <v>1529</v>
      </c>
      <c r="M989" s="4101" t="s">
        <v>1529</v>
      </c>
      <c r="N989" s="4101" t="s">
        <v>1529</v>
      </c>
      <c r="O989" s="4074">
        <v>0.16800000000000001</v>
      </c>
      <c r="P989" s="4074">
        <v>0.16800000000000001</v>
      </c>
      <c r="Q989" s="4101" t="s">
        <v>1529</v>
      </c>
      <c r="R989" s="3052" t="s">
        <v>1529</v>
      </c>
      <c r="S989" s="2961" t="s">
        <v>1135</v>
      </c>
      <c r="T989" s="2960">
        <v>2.8000000000000004E-2</v>
      </c>
      <c r="U989" s="2960">
        <v>6.720000000000001E-2</v>
      </c>
      <c r="V989" s="3052" t="s">
        <v>1529</v>
      </c>
      <c r="W989" s="3052" t="s">
        <v>1529</v>
      </c>
      <c r="X989" s="3052" t="s">
        <v>1529</v>
      </c>
      <c r="Y989" s="2960">
        <v>6.720000000000001E-2</v>
      </c>
      <c r="Z989" s="2961" t="s">
        <v>49</v>
      </c>
      <c r="AA989" s="2960">
        <v>3.6999999999999998E-2</v>
      </c>
      <c r="AB989" s="2960">
        <v>0.112</v>
      </c>
      <c r="AC989" s="4094" t="s">
        <v>1529</v>
      </c>
      <c r="AD989" s="4094" t="s">
        <v>1529</v>
      </c>
      <c r="AE989" s="4095" t="s">
        <v>1529</v>
      </c>
      <c r="AF989" s="2502"/>
    </row>
    <row r="990" spans="2:32" s="2801" customFormat="1" x14ac:dyDescent="0.2">
      <c r="B990" s="4149" t="s">
        <v>6216</v>
      </c>
      <c r="C990" s="4150"/>
      <c r="D990" s="4000" t="s">
        <v>1529</v>
      </c>
      <c r="E990" s="4000" t="s">
        <v>1529</v>
      </c>
      <c r="F990" s="3052" t="s">
        <v>1529</v>
      </c>
      <c r="G990" s="4101">
        <v>93</v>
      </c>
      <c r="H990" s="4101" t="s">
        <v>1529</v>
      </c>
      <c r="I990" s="4074">
        <v>0.16800000000000001</v>
      </c>
      <c r="J990" s="4074">
        <v>0.16800000000000001</v>
      </c>
      <c r="K990" s="3052" t="s">
        <v>1529</v>
      </c>
      <c r="L990" s="4101" t="s">
        <v>1529</v>
      </c>
      <c r="M990" s="4101" t="s">
        <v>1529</v>
      </c>
      <c r="N990" s="4101" t="s">
        <v>1529</v>
      </c>
      <c r="O990" s="4074">
        <v>0.16800000000000001</v>
      </c>
      <c r="P990" s="4074">
        <v>0.16800000000000001</v>
      </c>
      <c r="Q990" s="4101" t="s">
        <v>1529</v>
      </c>
      <c r="R990" s="3052" t="s">
        <v>1529</v>
      </c>
      <c r="S990" s="2961" t="s">
        <v>5519</v>
      </c>
      <c r="T990" s="2960">
        <v>2.8000000000000004E-2</v>
      </c>
      <c r="U990" s="2960">
        <v>6.720000000000001E-2</v>
      </c>
      <c r="V990" s="3052" t="s">
        <v>1529</v>
      </c>
      <c r="W990" s="3052" t="s">
        <v>1529</v>
      </c>
      <c r="X990" s="3052" t="s">
        <v>1529</v>
      </c>
      <c r="Y990" s="2960">
        <v>6.720000000000001E-2</v>
      </c>
      <c r="Z990" s="2961" t="s">
        <v>49</v>
      </c>
      <c r="AA990" s="2960">
        <v>3.6999999999999998E-2</v>
      </c>
      <c r="AB990" s="2960">
        <v>0.112</v>
      </c>
      <c r="AC990" s="4094" t="s">
        <v>1529</v>
      </c>
      <c r="AD990" s="4094" t="s">
        <v>1529</v>
      </c>
      <c r="AE990" s="4095" t="s">
        <v>1529</v>
      </c>
      <c r="AF990" s="2502"/>
    </row>
    <row r="991" spans="2:32" s="2801" customFormat="1" x14ac:dyDescent="0.2">
      <c r="B991" s="4149" t="s">
        <v>6218</v>
      </c>
      <c r="C991" s="4150"/>
      <c r="D991" s="4000" t="s">
        <v>1529</v>
      </c>
      <c r="E991" s="4000" t="s">
        <v>1529</v>
      </c>
      <c r="F991" s="3052" t="s">
        <v>1529</v>
      </c>
      <c r="G991" s="4101">
        <v>101</v>
      </c>
      <c r="H991" s="4101" t="s">
        <v>1529</v>
      </c>
      <c r="I991" s="4074">
        <v>0.16800000000000001</v>
      </c>
      <c r="J991" s="4074">
        <v>0.16800000000000001</v>
      </c>
      <c r="K991" s="3052" t="s">
        <v>1529</v>
      </c>
      <c r="L991" s="4101" t="s">
        <v>1529</v>
      </c>
      <c r="M991" s="4101" t="s">
        <v>1529</v>
      </c>
      <c r="N991" s="4101" t="s">
        <v>1529</v>
      </c>
      <c r="O991" s="4074">
        <v>0.16800000000000001</v>
      </c>
      <c r="P991" s="4074">
        <v>0.16800000000000001</v>
      </c>
      <c r="Q991" s="4101" t="s">
        <v>1529</v>
      </c>
      <c r="R991" s="3052" t="s">
        <v>1529</v>
      </c>
      <c r="S991" s="2961" t="s">
        <v>5524</v>
      </c>
      <c r="T991" s="2960">
        <v>2.8000000000000004E-2</v>
      </c>
      <c r="U991" s="2960">
        <v>6.720000000000001E-2</v>
      </c>
      <c r="V991" s="3052" t="s">
        <v>1529</v>
      </c>
      <c r="W991" s="3052" t="s">
        <v>1529</v>
      </c>
      <c r="X991" s="3052" t="s">
        <v>1529</v>
      </c>
      <c r="Y991" s="2960">
        <v>6.720000000000001E-2</v>
      </c>
      <c r="Z991" s="2961" t="s">
        <v>51</v>
      </c>
      <c r="AA991" s="2960">
        <v>3.6999999999999998E-2</v>
      </c>
      <c r="AB991" s="2960">
        <v>0.112</v>
      </c>
      <c r="AC991" s="4094" t="s">
        <v>1529</v>
      </c>
      <c r="AD991" s="4094" t="s">
        <v>1529</v>
      </c>
      <c r="AE991" s="4095" t="s">
        <v>1529</v>
      </c>
      <c r="AF991" s="2502"/>
    </row>
    <row r="992" spans="2:32" s="2801" customFormat="1" x14ac:dyDescent="0.2">
      <c r="B992" s="4149" t="s">
        <v>6221</v>
      </c>
      <c r="C992" s="4150"/>
      <c r="D992" s="4000" t="s">
        <v>1529</v>
      </c>
      <c r="E992" s="4000" t="s">
        <v>1529</v>
      </c>
      <c r="F992" s="3052" t="s">
        <v>1529</v>
      </c>
      <c r="G992" s="4101">
        <v>109</v>
      </c>
      <c r="H992" s="4101" t="s">
        <v>1529</v>
      </c>
      <c r="I992" s="4074">
        <v>0.16800000000000001</v>
      </c>
      <c r="J992" s="4074">
        <v>0.16800000000000001</v>
      </c>
      <c r="K992" s="3052" t="s">
        <v>1529</v>
      </c>
      <c r="L992" s="4101" t="s">
        <v>1529</v>
      </c>
      <c r="M992" s="4101" t="s">
        <v>1529</v>
      </c>
      <c r="N992" s="4101" t="s">
        <v>1529</v>
      </c>
      <c r="O992" s="4074">
        <v>0.16800000000000001</v>
      </c>
      <c r="P992" s="4074">
        <v>0.16800000000000001</v>
      </c>
      <c r="Q992" s="4101" t="s">
        <v>1529</v>
      </c>
      <c r="R992" s="3052" t="s">
        <v>1529</v>
      </c>
      <c r="S992" s="2961" t="s">
        <v>5529</v>
      </c>
      <c r="T992" s="2960">
        <v>2.8000000000000004E-2</v>
      </c>
      <c r="U992" s="2960">
        <v>6.720000000000001E-2</v>
      </c>
      <c r="V992" s="3052" t="s">
        <v>1529</v>
      </c>
      <c r="W992" s="3052" t="s">
        <v>1529</v>
      </c>
      <c r="X992" s="3052" t="s">
        <v>1529</v>
      </c>
      <c r="Y992" s="2960">
        <v>6.720000000000001E-2</v>
      </c>
      <c r="Z992" s="2961" t="s">
        <v>406</v>
      </c>
      <c r="AA992" s="2960">
        <v>3.6999999999999998E-2</v>
      </c>
      <c r="AB992" s="2960">
        <v>0.112</v>
      </c>
      <c r="AC992" s="4094" t="s">
        <v>1529</v>
      </c>
      <c r="AD992" s="4094" t="s">
        <v>1529</v>
      </c>
      <c r="AE992" s="4095" t="s">
        <v>1529</v>
      </c>
      <c r="AF992" s="2502"/>
    </row>
    <row r="993" spans="2:32" s="2801" customFormat="1" x14ac:dyDescent="0.2">
      <c r="B993" s="4149" t="s">
        <v>6224</v>
      </c>
      <c r="C993" s="4150"/>
      <c r="D993" s="4000" t="s">
        <v>1529</v>
      </c>
      <c r="E993" s="4000" t="s">
        <v>1529</v>
      </c>
      <c r="F993" s="3052" t="s">
        <v>1529</v>
      </c>
      <c r="G993" s="4101">
        <v>150</v>
      </c>
      <c r="H993" s="4101" t="s">
        <v>1529</v>
      </c>
      <c r="I993" s="4074">
        <v>0.16800000000000001</v>
      </c>
      <c r="J993" s="4074">
        <v>0.16800000000000001</v>
      </c>
      <c r="K993" s="3052" t="s">
        <v>1529</v>
      </c>
      <c r="L993" s="4101" t="s">
        <v>1529</v>
      </c>
      <c r="M993" s="4101" t="s">
        <v>1529</v>
      </c>
      <c r="N993" s="4101" t="s">
        <v>1529</v>
      </c>
      <c r="O993" s="4074">
        <v>0.16800000000000001</v>
      </c>
      <c r="P993" s="4074">
        <v>0.16800000000000001</v>
      </c>
      <c r="Q993" s="4101" t="s">
        <v>1529</v>
      </c>
      <c r="R993" s="3052" t="s">
        <v>1529</v>
      </c>
      <c r="S993" s="2961" t="s">
        <v>1132</v>
      </c>
      <c r="T993" s="2960">
        <v>2.8000000000000004E-2</v>
      </c>
      <c r="U993" s="2960">
        <v>6.720000000000001E-2</v>
      </c>
      <c r="V993" s="3052" t="s">
        <v>1529</v>
      </c>
      <c r="W993" s="3052" t="s">
        <v>1529</v>
      </c>
      <c r="X993" s="3052" t="s">
        <v>1529</v>
      </c>
      <c r="Y993" s="2960">
        <v>6.720000000000001E-2</v>
      </c>
      <c r="Z993" s="2961" t="s">
        <v>5087</v>
      </c>
      <c r="AA993" s="2960">
        <v>3.6999999999999998E-2</v>
      </c>
      <c r="AB993" s="2960">
        <v>0.112</v>
      </c>
      <c r="AC993" s="4094" t="s">
        <v>1529</v>
      </c>
      <c r="AD993" s="4094" t="s">
        <v>1529</v>
      </c>
      <c r="AE993" s="4095" t="s">
        <v>1529</v>
      </c>
      <c r="AF993" s="2502"/>
    </row>
    <row r="994" spans="2:32" s="2801" customFormat="1" x14ac:dyDescent="0.2">
      <c r="B994" s="4149" t="s">
        <v>6228</v>
      </c>
      <c r="C994" s="4150"/>
      <c r="D994" s="4000" t="s">
        <v>1529</v>
      </c>
      <c r="E994" s="4000" t="s">
        <v>1529</v>
      </c>
      <c r="F994" s="3052" t="s">
        <v>1529</v>
      </c>
      <c r="G994" s="4101">
        <v>190</v>
      </c>
      <c r="H994" s="4101" t="s">
        <v>1529</v>
      </c>
      <c r="I994" s="4074">
        <v>0.15680000000000002</v>
      </c>
      <c r="J994" s="4074">
        <v>0.15680000000000002</v>
      </c>
      <c r="K994" s="3052" t="s">
        <v>1529</v>
      </c>
      <c r="L994" s="4101" t="s">
        <v>1529</v>
      </c>
      <c r="M994" s="4101" t="s">
        <v>1529</v>
      </c>
      <c r="N994" s="4101" t="s">
        <v>1529</v>
      </c>
      <c r="O994" s="4074">
        <v>0.16800000000000001</v>
      </c>
      <c r="P994" s="4074">
        <v>0.16800000000000001</v>
      </c>
      <c r="Q994" s="4101" t="s">
        <v>1529</v>
      </c>
      <c r="R994" s="3052" t="s">
        <v>1529</v>
      </c>
      <c r="S994" s="2961" t="s">
        <v>1134</v>
      </c>
      <c r="T994" s="2960">
        <v>2.8000000000000004E-2</v>
      </c>
      <c r="U994" s="2960">
        <v>6.720000000000001E-2</v>
      </c>
      <c r="V994" s="3052" t="s">
        <v>1529</v>
      </c>
      <c r="W994" s="3052" t="s">
        <v>1529</v>
      </c>
      <c r="X994" s="3052" t="s">
        <v>1529</v>
      </c>
      <c r="Y994" s="2960">
        <v>6.720000000000001E-2</v>
      </c>
      <c r="Z994" s="2961" t="s">
        <v>5499</v>
      </c>
      <c r="AA994" s="2960">
        <v>3.6999999999999998E-2</v>
      </c>
      <c r="AB994" s="2960">
        <v>0.112</v>
      </c>
      <c r="AC994" s="4094" t="s">
        <v>1529</v>
      </c>
      <c r="AD994" s="4094" t="s">
        <v>1529</v>
      </c>
      <c r="AE994" s="4095" t="s">
        <v>1529</v>
      </c>
      <c r="AF994" s="2502"/>
    </row>
    <row r="995" spans="2:32" s="2801" customFormat="1" x14ac:dyDescent="0.2">
      <c r="B995" s="4149" t="s">
        <v>6232</v>
      </c>
      <c r="C995" s="4150"/>
      <c r="D995" s="4000" t="s">
        <v>1529</v>
      </c>
      <c r="E995" s="4000" t="s">
        <v>1529</v>
      </c>
      <c r="F995" s="3052" t="s">
        <v>1529</v>
      </c>
      <c r="G995" s="4101">
        <v>238</v>
      </c>
      <c r="H995" s="4101" t="s">
        <v>1529</v>
      </c>
      <c r="I995" s="4074">
        <v>0.15680000000000002</v>
      </c>
      <c r="J995" s="4074">
        <v>0.15680000000000002</v>
      </c>
      <c r="K995" s="3052" t="s">
        <v>1529</v>
      </c>
      <c r="L995" s="4101" t="s">
        <v>1529</v>
      </c>
      <c r="M995" s="4101" t="s">
        <v>1529</v>
      </c>
      <c r="N995" s="4101" t="s">
        <v>1529</v>
      </c>
      <c r="O995" s="4074">
        <v>0.16800000000000001</v>
      </c>
      <c r="P995" s="4074">
        <v>0.16800000000000001</v>
      </c>
      <c r="Q995" s="4101" t="s">
        <v>1529</v>
      </c>
      <c r="R995" s="3052" t="s">
        <v>1529</v>
      </c>
      <c r="S995" s="2961" t="s">
        <v>1134</v>
      </c>
      <c r="T995" s="2960">
        <v>2.8000000000000004E-2</v>
      </c>
      <c r="U995" s="2960">
        <v>6.720000000000001E-2</v>
      </c>
      <c r="V995" s="3052" t="s">
        <v>1529</v>
      </c>
      <c r="W995" s="3052" t="s">
        <v>1529</v>
      </c>
      <c r="X995" s="3052" t="s">
        <v>1529</v>
      </c>
      <c r="Y995" s="2960">
        <v>6.720000000000001E-2</v>
      </c>
      <c r="Z995" s="2961" t="s">
        <v>56</v>
      </c>
      <c r="AA995" s="2960">
        <v>3.6999999999999998E-2</v>
      </c>
      <c r="AB995" s="2960">
        <v>0.112</v>
      </c>
      <c r="AC995" s="4094" t="s">
        <v>1529</v>
      </c>
      <c r="AD995" s="4094" t="s">
        <v>1529</v>
      </c>
      <c r="AE995" s="4095" t="s">
        <v>1529</v>
      </c>
      <c r="AF995" s="2502"/>
    </row>
    <row r="996" spans="2:32" s="2801" customFormat="1" x14ac:dyDescent="0.2">
      <c r="B996" s="4149" t="s">
        <v>6236</v>
      </c>
      <c r="C996" s="4150"/>
      <c r="D996" s="4000" t="s">
        <v>1529</v>
      </c>
      <c r="E996" s="4000" t="s">
        <v>1529</v>
      </c>
      <c r="F996" s="3052" t="s">
        <v>1529</v>
      </c>
      <c r="G996" s="4101">
        <v>288</v>
      </c>
      <c r="H996" s="4101" t="s">
        <v>1529</v>
      </c>
      <c r="I996" s="4074">
        <v>0.14560000000000001</v>
      </c>
      <c r="J996" s="4074">
        <v>0.14560000000000001</v>
      </c>
      <c r="K996" s="3052" t="s">
        <v>1529</v>
      </c>
      <c r="L996" s="4101" t="s">
        <v>1529</v>
      </c>
      <c r="M996" s="4101" t="s">
        <v>1529</v>
      </c>
      <c r="N996" s="4101" t="s">
        <v>1529</v>
      </c>
      <c r="O996" s="4074">
        <v>0.16800000000000001</v>
      </c>
      <c r="P996" s="4074">
        <v>0.16800000000000001</v>
      </c>
      <c r="Q996" s="4101" t="s">
        <v>1529</v>
      </c>
      <c r="R996" s="3052" t="s">
        <v>1529</v>
      </c>
      <c r="S996" s="2961" t="s">
        <v>1118</v>
      </c>
      <c r="T996" s="2960">
        <v>2.8000000000000004E-2</v>
      </c>
      <c r="U996" s="2960">
        <v>6.720000000000001E-2</v>
      </c>
      <c r="V996" s="3052" t="s">
        <v>1529</v>
      </c>
      <c r="W996" s="3052" t="s">
        <v>1529</v>
      </c>
      <c r="X996" s="3052" t="s">
        <v>1529</v>
      </c>
      <c r="Y996" s="2960">
        <v>6.720000000000001E-2</v>
      </c>
      <c r="Z996" s="2961" t="s">
        <v>5508</v>
      </c>
      <c r="AA996" s="2960">
        <v>3.6999999999999998E-2</v>
      </c>
      <c r="AB996" s="2960">
        <v>0.112</v>
      </c>
      <c r="AC996" s="4094" t="s">
        <v>1529</v>
      </c>
      <c r="AD996" s="4094" t="s">
        <v>1529</v>
      </c>
      <c r="AE996" s="4095" t="s">
        <v>1529</v>
      </c>
      <c r="AF996" s="2502"/>
    </row>
    <row r="997" spans="2:32" s="2801" customFormat="1" x14ac:dyDescent="0.2">
      <c r="B997" s="4149" t="s">
        <v>6239</v>
      </c>
      <c r="C997" s="4150"/>
      <c r="D997" s="4000" t="s">
        <v>1529</v>
      </c>
      <c r="E997" s="4000" t="s">
        <v>1529</v>
      </c>
      <c r="F997" s="3052" t="s">
        <v>1529</v>
      </c>
      <c r="G997" s="4101">
        <v>430</v>
      </c>
      <c r="H997" s="4101" t="s">
        <v>1529</v>
      </c>
      <c r="I997" s="4074">
        <v>0.13440000000000002</v>
      </c>
      <c r="J997" s="4074">
        <v>0.13440000000000002</v>
      </c>
      <c r="K997" s="3052" t="s">
        <v>1529</v>
      </c>
      <c r="L997" s="4101" t="s">
        <v>1529</v>
      </c>
      <c r="M997" s="4101" t="s">
        <v>1529</v>
      </c>
      <c r="N997" s="4101" t="s">
        <v>1529</v>
      </c>
      <c r="O997" s="4074">
        <v>0.15680000000000002</v>
      </c>
      <c r="P997" s="4074">
        <v>0.15680000000000002</v>
      </c>
      <c r="Q997" s="4101" t="s">
        <v>1529</v>
      </c>
      <c r="R997" s="3052" t="s">
        <v>1529</v>
      </c>
      <c r="S997" s="2961" t="s">
        <v>5513</v>
      </c>
      <c r="T997" s="2960">
        <v>2.8000000000000004E-2</v>
      </c>
      <c r="U997" s="2960">
        <v>6.720000000000001E-2</v>
      </c>
      <c r="V997" s="3052" t="s">
        <v>1529</v>
      </c>
      <c r="W997" s="3052" t="s">
        <v>1529</v>
      </c>
      <c r="X997" s="3052" t="s">
        <v>1529</v>
      </c>
      <c r="Y997" s="2960">
        <v>6.720000000000001E-2</v>
      </c>
      <c r="Z997" s="2961" t="s">
        <v>58</v>
      </c>
      <c r="AA997" s="2960">
        <v>3.6999999999999998E-2</v>
      </c>
      <c r="AB997" s="2960">
        <v>0.112</v>
      </c>
      <c r="AC997" s="4094" t="s">
        <v>1529</v>
      </c>
      <c r="AD997" s="4094" t="s">
        <v>1529</v>
      </c>
      <c r="AE997" s="4095" t="s">
        <v>1529</v>
      </c>
      <c r="AF997" s="2502"/>
    </row>
    <row r="998" spans="2:32" s="2801" customFormat="1" x14ac:dyDescent="0.2">
      <c r="B998" s="4149" t="s">
        <v>6242</v>
      </c>
      <c r="C998" s="4150"/>
      <c r="D998" s="4000" t="s">
        <v>1529</v>
      </c>
      <c r="E998" s="4000" t="s">
        <v>1529</v>
      </c>
      <c r="F998" s="3052" t="s">
        <v>1529</v>
      </c>
      <c r="G998" s="4101">
        <v>96</v>
      </c>
      <c r="H998" s="4101" t="s">
        <v>1529</v>
      </c>
      <c r="I998" s="4074">
        <v>0.16800000000000001</v>
      </c>
      <c r="J998" s="4074">
        <v>0.16800000000000001</v>
      </c>
      <c r="K998" s="3052" t="s">
        <v>1529</v>
      </c>
      <c r="L998" s="4101" t="s">
        <v>1529</v>
      </c>
      <c r="M998" s="4101" t="s">
        <v>1529</v>
      </c>
      <c r="N998" s="4101" t="s">
        <v>1529</v>
      </c>
      <c r="O998" s="4074">
        <v>0.15680000000000002</v>
      </c>
      <c r="P998" s="4074">
        <v>0.15680000000000002</v>
      </c>
      <c r="Q998" s="4101" t="s">
        <v>1529</v>
      </c>
      <c r="R998" s="3052" t="s">
        <v>1529</v>
      </c>
      <c r="S998" s="2961" t="s">
        <v>1135</v>
      </c>
      <c r="T998" s="2960">
        <v>2.8000000000000004E-2</v>
      </c>
      <c r="U998" s="2960">
        <v>6.720000000000001E-2</v>
      </c>
      <c r="V998" s="3052" t="s">
        <v>1529</v>
      </c>
      <c r="W998" s="3052" t="s">
        <v>1529</v>
      </c>
      <c r="X998" s="3052" t="s">
        <v>1529</v>
      </c>
      <c r="Y998" s="2960">
        <v>6.720000000000001E-2</v>
      </c>
      <c r="Z998" s="2961" t="s">
        <v>49</v>
      </c>
      <c r="AA998" s="2960">
        <v>3.6999999999999998E-2</v>
      </c>
      <c r="AB998" s="2960">
        <v>0.112</v>
      </c>
      <c r="AC998" s="4094" t="s">
        <v>1529</v>
      </c>
      <c r="AD998" s="4094" t="s">
        <v>1529</v>
      </c>
      <c r="AE998" s="4095" t="s">
        <v>1529</v>
      </c>
      <c r="AF998" s="2502"/>
    </row>
    <row r="999" spans="2:32" s="2801" customFormat="1" x14ac:dyDescent="0.2">
      <c r="B999" s="4149" t="s">
        <v>6244</v>
      </c>
      <c r="C999" s="4150"/>
      <c r="D999" s="4000" t="s">
        <v>1529</v>
      </c>
      <c r="E999" s="4000" t="s">
        <v>1529</v>
      </c>
      <c r="F999" s="3052" t="s">
        <v>1529</v>
      </c>
      <c r="G999" s="4101">
        <v>104</v>
      </c>
      <c r="H999" s="4101" t="s">
        <v>1529</v>
      </c>
      <c r="I999" s="4074">
        <v>0.16800000000000001</v>
      </c>
      <c r="J999" s="4074">
        <v>0.16800000000000001</v>
      </c>
      <c r="K999" s="3052" t="s">
        <v>1529</v>
      </c>
      <c r="L999" s="4101" t="s">
        <v>1529</v>
      </c>
      <c r="M999" s="4101" t="s">
        <v>1529</v>
      </c>
      <c r="N999" s="4101" t="s">
        <v>1529</v>
      </c>
      <c r="O999" s="4074">
        <v>0.15680000000000002</v>
      </c>
      <c r="P999" s="4074">
        <v>0.15680000000000002</v>
      </c>
      <c r="Q999" s="4101" t="s">
        <v>1529</v>
      </c>
      <c r="R999" s="3052" t="s">
        <v>1529</v>
      </c>
      <c r="S999" s="2961" t="s">
        <v>5519</v>
      </c>
      <c r="T999" s="2960">
        <v>2.8000000000000004E-2</v>
      </c>
      <c r="U999" s="2960">
        <v>6.720000000000001E-2</v>
      </c>
      <c r="V999" s="3052" t="s">
        <v>1529</v>
      </c>
      <c r="W999" s="3052" t="s">
        <v>1529</v>
      </c>
      <c r="X999" s="3052" t="s">
        <v>1529</v>
      </c>
      <c r="Y999" s="2960">
        <v>6.720000000000001E-2</v>
      </c>
      <c r="Z999" s="2961" t="s">
        <v>51</v>
      </c>
      <c r="AA999" s="2960">
        <v>3.6999999999999998E-2</v>
      </c>
      <c r="AB999" s="2960">
        <v>0.112</v>
      </c>
      <c r="AC999" s="4094" t="s">
        <v>1529</v>
      </c>
      <c r="AD999" s="4094" t="s">
        <v>1529</v>
      </c>
      <c r="AE999" s="4095" t="s">
        <v>1529</v>
      </c>
      <c r="AF999" s="2502"/>
    </row>
    <row r="1000" spans="2:32" s="2801" customFormat="1" x14ac:dyDescent="0.2">
      <c r="B1000" s="4149" t="s">
        <v>6246</v>
      </c>
      <c r="C1000" s="4150"/>
      <c r="D1000" s="4000" t="s">
        <v>1529</v>
      </c>
      <c r="E1000" s="4000" t="s">
        <v>1529</v>
      </c>
      <c r="F1000" s="3052" t="s">
        <v>1529</v>
      </c>
      <c r="G1000" s="4101">
        <v>134</v>
      </c>
      <c r="H1000" s="4101" t="s">
        <v>1529</v>
      </c>
      <c r="I1000" s="4074">
        <v>0.16800000000000001</v>
      </c>
      <c r="J1000" s="4074">
        <v>0.16800000000000001</v>
      </c>
      <c r="K1000" s="3052" t="s">
        <v>1529</v>
      </c>
      <c r="L1000" s="4101" t="s">
        <v>1529</v>
      </c>
      <c r="M1000" s="4101" t="s">
        <v>1529</v>
      </c>
      <c r="N1000" s="4101" t="s">
        <v>1529</v>
      </c>
      <c r="O1000" s="4074">
        <v>0.15680000000000002</v>
      </c>
      <c r="P1000" s="4074">
        <v>0.15680000000000002</v>
      </c>
      <c r="Q1000" s="4101" t="s">
        <v>1529</v>
      </c>
      <c r="R1000" s="3052" t="s">
        <v>1529</v>
      </c>
      <c r="S1000" s="2961" t="s">
        <v>5524</v>
      </c>
      <c r="T1000" s="2960">
        <v>2.8000000000000004E-2</v>
      </c>
      <c r="U1000" s="2960">
        <v>6.720000000000001E-2</v>
      </c>
      <c r="V1000" s="3052" t="s">
        <v>1529</v>
      </c>
      <c r="W1000" s="3052" t="s">
        <v>1529</v>
      </c>
      <c r="X1000" s="3052" t="s">
        <v>1529</v>
      </c>
      <c r="Y1000" s="2960">
        <v>6.720000000000001E-2</v>
      </c>
      <c r="Z1000" s="2961" t="s">
        <v>51</v>
      </c>
      <c r="AA1000" s="2960">
        <v>3.6999999999999998E-2</v>
      </c>
      <c r="AB1000" s="2960">
        <v>0.112</v>
      </c>
      <c r="AC1000" s="4094" t="s">
        <v>1529</v>
      </c>
      <c r="AD1000" s="4094" t="s">
        <v>1529</v>
      </c>
      <c r="AE1000" s="4095" t="s">
        <v>1529</v>
      </c>
      <c r="AF1000" s="2502"/>
    </row>
    <row r="1001" spans="2:32" s="2801" customFormat="1" x14ac:dyDescent="0.2">
      <c r="B1001" s="4149" t="s">
        <v>6248</v>
      </c>
      <c r="C1001" s="4150"/>
      <c r="D1001" s="4000" t="s">
        <v>1529</v>
      </c>
      <c r="E1001" s="4000" t="s">
        <v>1529</v>
      </c>
      <c r="F1001" s="3052" t="s">
        <v>1529</v>
      </c>
      <c r="G1001" s="4101">
        <v>142</v>
      </c>
      <c r="H1001" s="4101" t="s">
        <v>1529</v>
      </c>
      <c r="I1001" s="4074">
        <v>0.16800000000000001</v>
      </c>
      <c r="J1001" s="4074">
        <v>0.16800000000000001</v>
      </c>
      <c r="K1001" s="3052" t="s">
        <v>1529</v>
      </c>
      <c r="L1001" s="4101" t="s">
        <v>1529</v>
      </c>
      <c r="M1001" s="4101" t="s">
        <v>1529</v>
      </c>
      <c r="N1001" s="4101" t="s">
        <v>1529</v>
      </c>
      <c r="O1001" s="4074">
        <v>0.14560000000000001</v>
      </c>
      <c r="P1001" s="4074">
        <v>0.14560000000000001</v>
      </c>
      <c r="Q1001" s="4101" t="s">
        <v>1529</v>
      </c>
      <c r="R1001" s="3052" t="s">
        <v>1529</v>
      </c>
      <c r="S1001" s="2961" t="s">
        <v>5529</v>
      </c>
      <c r="T1001" s="2960">
        <v>2.8000000000000004E-2</v>
      </c>
      <c r="U1001" s="2960">
        <v>6.720000000000001E-2</v>
      </c>
      <c r="V1001" s="3052" t="s">
        <v>1529</v>
      </c>
      <c r="W1001" s="3052" t="s">
        <v>1529</v>
      </c>
      <c r="X1001" s="3052" t="s">
        <v>1529</v>
      </c>
      <c r="Y1001" s="2960">
        <v>6.720000000000001E-2</v>
      </c>
      <c r="Z1001" s="2961" t="s">
        <v>406</v>
      </c>
      <c r="AA1001" s="2960">
        <v>3.6999999999999998E-2</v>
      </c>
      <c r="AB1001" s="2960">
        <v>0.112</v>
      </c>
      <c r="AC1001" s="4094" t="s">
        <v>1529</v>
      </c>
      <c r="AD1001" s="4094" t="s">
        <v>1529</v>
      </c>
      <c r="AE1001" s="4095" t="s">
        <v>1529</v>
      </c>
      <c r="AF1001" s="2502"/>
    </row>
    <row r="1002" spans="2:32" s="2801" customFormat="1" x14ac:dyDescent="0.2">
      <c r="B1002" s="4149" t="s">
        <v>6250</v>
      </c>
      <c r="C1002" s="4150"/>
      <c r="D1002" s="4000" t="s">
        <v>1529</v>
      </c>
      <c r="E1002" s="4000" t="s">
        <v>1529</v>
      </c>
      <c r="F1002" s="3052" t="s">
        <v>1529</v>
      </c>
      <c r="G1002" s="4101">
        <v>183</v>
      </c>
      <c r="H1002" s="4101" t="s">
        <v>1529</v>
      </c>
      <c r="I1002" s="4074">
        <v>0.16800000000000001</v>
      </c>
      <c r="J1002" s="4074">
        <v>0.16800000000000001</v>
      </c>
      <c r="K1002" s="3052" t="s">
        <v>1529</v>
      </c>
      <c r="L1002" s="4101" t="s">
        <v>1529</v>
      </c>
      <c r="M1002" s="4101" t="s">
        <v>1529</v>
      </c>
      <c r="N1002" s="4101" t="s">
        <v>1529</v>
      </c>
      <c r="O1002" s="4074">
        <v>0.14560000000000001</v>
      </c>
      <c r="P1002" s="4074">
        <v>0.14560000000000001</v>
      </c>
      <c r="Q1002" s="4101" t="s">
        <v>1529</v>
      </c>
      <c r="R1002" s="3052" t="s">
        <v>1529</v>
      </c>
      <c r="S1002" s="2961" t="s">
        <v>1132</v>
      </c>
      <c r="T1002" s="2960">
        <v>2.8000000000000004E-2</v>
      </c>
      <c r="U1002" s="2960">
        <v>6.720000000000001E-2</v>
      </c>
      <c r="V1002" s="3052" t="s">
        <v>1529</v>
      </c>
      <c r="W1002" s="3052" t="s">
        <v>1529</v>
      </c>
      <c r="X1002" s="3052" t="s">
        <v>1529</v>
      </c>
      <c r="Y1002" s="2960">
        <v>6.720000000000001E-2</v>
      </c>
      <c r="Z1002" s="2961" t="s">
        <v>5087</v>
      </c>
      <c r="AA1002" s="2960">
        <v>3.6999999999999998E-2</v>
      </c>
      <c r="AB1002" s="2960">
        <v>0.112</v>
      </c>
      <c r="AC1002" s="4094" t="s">
        <v>1529</v>
      </c>
      <c r="AD1002" s="4094" t="s">
        <v>1529</v>
      </c>
      <c r="AE1002" s="4095" t="s">
        <v>1529</v>
      </c>
      <c r="AF1002" s="2502"/>
    </row>
    <row r="1003" spans="2:32" s="2801" customFormat="1" x14ac:dyDescent="0.2">
      <c r="B1003" s="4149" t="s">
        <v>6252</v>
      </c>
      <c r="C1003" s="4150"/>
      <c r="D1003" s="4000" t="s">
        <v>1529</v>
      </c>
      <c r="E1003" s="4000" t="s">
        <v>1529</v>
      </c>
      <c r="F1003" s="3052" t="s">
        <v>1529</v>
      </c>
      <c r="G1003" s="4101">
        <v>226</v>
      </c>
      <c r="H1003" s="4101" t="s">
        <v>1529</v>
      </c>
      <c r="I1003" s="4074">
        <v>0.15680000000000002</v>
      </c>
      <c r="J1003" s="4074">
        <v>0.15680000000000002</v>
      </c>
      <c r="K1003" s="3052" t="s">
        <v>1529</v>
      </c>
      <c r="L1003" s="4101" t="s">
        <v>1529</v>
      </c>
      <c r="M1003" s="4101" t="s">
        <v>1529</v>
      </c>
      <c r="N1003" s="4101" t="s">
        <v>1529</v>
      </c>
      <c r="O1003" s="4074">
        <v>0.13440000000000002</v>
      </c>
      <c r="P1003" s="4074">
        <v>0.13440000000000002</v>
      </c>
      <c r="Q1003" s="4101" t="s">
        <v>1529</v>
      </c>
      <c r="R1003" s="3052" t="s">
        <v>1529</v>
      </c>
      <c r="S1003" s="2961" t="s">
        <v>1134</v>
      </c>
      <c r="T1003" s="2960">
        <v>2.8000000000000004E-2</v>
      </c>
      <c r="U1003" s="2960">
        <v>6.720000000000001E-2</v>
      </c>
      <c r="V1003" s="3052" t="s">
        <v>1529</v>
      </c>
      <c r="W1003" s="3052" t="s">
        <v>1529</v>
      </c>
      <c r="X1003" s="3052" t="s">
        <v>1529</v>
      </c>
      <c r="Y1003" s="2960">
        <v>6.720000000000001E-2</v>
      </c>
      <c r="Z1003" s="2961" t="s">
        <v>5499</v>
      </c>
      <c r="AA1003" s="2960">
        <v>3.6999999999999998E-2</v>
      </c>
      <c r="AB1003" s="2960">
        <v>0.112</v>
      </c>
      <c r="AC1003" s="4094" t="s">
        <v>1529</v>
      </c>
      <c r="AD1003" s="4094" t="s">
        <v>1529</v>
      </c>
      <c r="AE1003" s="4095" t="s">
        <v>1529</v>
      </c>
      <c r="AF1003" s="2502"/>
    </row>
    <row r="1004" spans="2:32" s="2801" customFormat="1" x14ac:dyDescent="0.2">
      <c r="B1004" s="4149" t="s">
        <v>6254</v>
      </c>
      <c r="C1004" s="4150"/>
      <c r="D1004" s="4000" t="s">
        <v>1529</v>
      </c>
      <c r="E1004" s="4000" t="s">
        <v>1529</v>
      </c>
      <c r="F1004" s="3052" t="s">
        <v>1529</v>
      </c>
      <c r="G1004" s="4101">
        <v>274</v>
      </c>
      <c r="H1004" s="4101" t="s">
        <v>1529</v>
      </c>
      <c r="I1004" s="4074">
        <v>0.15680000000000002</v>
      </c>
      <c r="J1004" s="4074">
        <v>0.15680000000000002</v>
      </c>
      <c r="K1004" s="3052" t="s">
        <v>1529</v>
      </c>
      <c r="L1004" s="4101" t="s">
        <v>1529</v>
      </c>
      <c r="M1004" s="4101" t="s">
        <v>1529</v>
      </c>
      <c r="N1004" s="4101" t="s">
        <v>1529</v>
      </c>
      <c r="O1004" s="4074">
        <v>0.13440000000000002</v>
      </c>
      <c r="P1004" s="4074">
        <v>0.13440000000000002</v>
      </c>
      <c r="Q1004" s="4101" t="s">
        <v>1529</v>
      </c>
      <c r="R1004" s="3052" t="s">
        <v>1529</v>
      </c>
      <c r="S1004" s="2961" t="s">
        <v>1134</v>
      </c>
      <c r="T1004" s="2960">
        <v>2.8000000000000004E-2</v>
      </c>
      <c r="U1004" s="2960">
        <v>6.720000000000001E-2</v>
      </c>
      <c r="V1004" s="3052" t="s">
        <v>1529</v>
      </c>
      <c r="W1004" s="3052" t="s">
        <v>1529</v>
      </c>
      <c r="X1004" s="3052" t="s">
        <v>1529</v>
      </c>
      <c r="Y1004" s="2960">
        <v>6.720000000000001E-2</v>
      </c>
      <c r="Z1004" s="2961" t="s">
        <v>56</v>
      </c>
      <c r="AA1004" s="2960">
        <v>3.6999999999999998E-2</v>
      </c>
      <c r="AB1004" s="2960">
        <v>0.112</v>
      </c>
      <c r="AC1004" s="4094" t="s">
        <v>1529</v>
      </c>
      <c r="AD1004" s="4094" t="s">
        <v>1529</v>
      </c>
      <c r="AE1004" s="4095" t="s">
        <v>1529</v>
      </c>
      <c r="AF1004" s="2502"/>
    </row>
    <row r="1005" spans="2:32" s="2801" customFormat="1" x14ac:dyDescent="0.2">
      <c r="B1005" s="4149" t="s">
        <v>6256</v>
      </c>
      <c r="C1005" s="4150"/>
      <c r="D1005" s="4000" t="s">
        <v>1529</v>
      </c>
      <c r="E1005" s="4000" t="s">
        <v>1529</v>
      </c>
      <c r="F1005" s="3052" t="s">
        <v>1529</v>
      </c>
      <c r="G1005" s="4101">
        <v>327</v>
      </c>
      <c r="H1005" s="4101" t="s">
        <v>1529</v>
      </c>
      <c r="I1005" s="4074">
        <v>0.14560000000000001</v>
      </c>
      <c r="J1005" s="4074">
        <v>0.14560000000000001</v>
      </c>
      <c r="K1005" s="3052" t="s">
        <v>1529</v>
      </c>
      <c r="L1005" s="4101" t="s">
        <v>1529</v>
      </c>
      <c r="M1005" s="4101" t="s">
        <v>1529</v>
      </c>
      <c r="N1005" s="4101" t="s">
        <v>1529</v>
      </c>
      <c r="O1005" s="4074">
        <v>0.16800000000000001</v>
      </c>
      <c r="P1005" s="4074">
        <v>0.16800000000000001</v>
      </c>
      <c r="Q1005" s="4101" t="s">
        <v>1529</v>
      </c>
      <c r="R1005" s="3052" t="s">
        <v>1529</v>
      </c>
      <c r="S1005" s="2961" t="s">
        <v>1118</v>
      </c>
      <c r="T1005" s="2960">
        <v>2.8000000000000004E-2</v>
      </c>
      <c r="U1005" s="2960">
        <v>6.720000000000001E-2</v>
      </c>
      <c r="V1005" s="3052" t="s">
        <v>1529</v>
      </c>
      <c r="W1005" s="3052" t="s">
        <v>1529</v>
      </c>
      <c r="X1005" s="3052" t="s">
        <v>1529</v>
      </c>
      <c r="Y1005" s="2960">
        <v>6.720000000000001E-2</v>
      </c>
      <c r="Z1005" s="2961" t="s">
        <v>5508</v>
      </c>
      <c r="AA1005" s="2960">
        <v>3.6999999999999998E-2</v>
      </c>
      <c r="AB1005" s="2960">
        <v>0.112</v>
      </c>
      <c r="AC1005" s="4094" t="s">
        <v>1529</v>
      </c>
      <c r="AD1005" s="4094" t="s">
        <v>1529</v>
      </c>
      <c r="AE1005" s="4095" t="s">
        <v>1529</v>
      </c>
      <c r="AF1005" s="2502"/>
    </row>
    <row r="1006" spans="2:32" s="2801" customFormat="1" ht="13.5" thickBot="1" x14ac:dyDescent="0.25">
      <c r="B1006" s="4151" t="s">
        <v>6258</v>
      </c>
      <c r="C1006" s="4152"/>
      <c r="D1006" s="4024" t="s">
        <v>1529</v>
      </c>
      <c r="E1006" s="4024" t="s">
        <v>1529</v>
      </c>
      <c r="F1006" s="3061" t="s">
        <v>1529</v>
      </c>
      <c r="G1006" s="4102">
        <v>472</v>
      </c>
      <c r="H1006" s="4102" t="s">
        <v>1529</v>
      </c>
      <c r="I1006" s="4056">
        <v>0.13440000000000002</v>
      </c>
      <c r="J1006" s="4056">
        <v>0.13440000000000002</v>
      </c>
      <c r="K1006" s="3061" t="s">
        <v>1529</v>
      </c>
      <c r="L1006" s="4102" t="s">
        <v>1529</v>
      </c>
      <c r="M1006" s="4102" t="s">
        <v>1529</v>
      </c>
      <c r="N1006" s="4102" t="s">
        <v>1529</v>
      </c>
      <c r="O1006" s="4056">
        <v>0.16800000000000001</v>
      </c>
      <c r="P1006" s="4056">
        <v>0.16800000000000001</v>
      </c>
      <c r="Q1006" s="4102" t="s">
        <v>1529</v>
      </c>
      <c r="R1006" s="3061" t="s">
        <v>1529</v>
      </c>
      <c r="S1006" s="2976" t="s">
        <v>5513</v>
      </c>
      <c r="T1006" s="3062">
        <v>2.8000000000000004E-2</v>
      </c>
      <c r="U1006" s="3062">
        <v>6.720000000000001E-2</v>
      </c>
      <c r="V1006" s="3061" t="s">
        <v>1529</v>
      </c>
      <c r="W1006" s="3061" t="s">
        <v>1529</v>
      </c>
      <c r="X1006" s="3061" t="s">
        <v>1529</v>
      </c>
      <c r="Y1006" s="3062">
        <v>6.720000000000001E-2</v>
      </c>
      <c r="Z1006" s="2976" t="s">
        <v>58</v>
      </c>
      <c r="AA1006" s="3062">
        <v>3.6999999999999998E-2</v>
      </c>
      <c r="AB1006" s="3062">
        <v>0.112</v>
      </c>
      <c r="AC1006" s="4103" t="s">
        <v>1529</v>
      </c>
      <c r="AD1006" s="4103" t="s">
        <v>1529</v>
      </c>
      <c r="AE1006" s="4104" t="s">
        <v>1529</v>
      </c>
      <c r="AF1006" s="2502"/>
    </row>
    <row r="1007" spans="2:32" s="2801" customFormat="1" x14ac:dyDescent="0.2">
      <c r="B1007" s="3726"/>
      <c r="C1007" s="3627"/>
      <c r="D1007" s="3727"/>
      <c r="E1007" s="3054"/>
      <c r="F1007" s="3053"/>
      <c r="G1007" s="3907"/>
      <c r="H1007" s="3907"/>
      <c r="I1007" s="3277"/>
      <c r="J1007" s="3054"/>
      <c r="K1007" s="3053"/>
      <c r="L1007" s="3907"/>
      <c r="M1007" s="3054"/>
      <c r="N1007" s="3054"/>
      <c r="O1007" s="3054"/>
      <c r="P1007" s="3054"/>
      <c r="Q1007" s="3054"/>
      <c r="R1007" s="3053"/>
      <c r="S1007" s="3053"/>
      <c r="T1007" s="3054"/>
      <c r="U1007" s="3054"/>
      <c r="V1007" s="3054"/>
      <c r="W1007" s="3053"/>
      <c r="X1007" s="3054"/>
      <c r="Y1007" s="3054"/>
      <c r="Z1007" s="3053"/>
      <c r="AA1007" s="3910"/>
      <c r="AB1007" s="3054"/>
      <c r="AC1007" s="3910"/>
      <c r="AD1007" s="3910"/>
      <c r="AE1007" s="3910"/>
      <c r="AF1007" s="2502"/>
    </row>
    <row r="1008" spans="2:32" s="2801" customFormat="1" x14ac:dyDescent="0.2">
      <c r="B1008" s="4166" t="s">
        <v>4985</v>
      </c>
      <c r="C1008" s="4167"/>
      <c r="D1008" s="4168" t="s">
        <v>10</v>
      </c>
      <c r="E1008" s="4168"/>
      <c r="F1008" s="4168"/>
      <c r="G1008" s="4168"/>
      <c r="H1008" s="4168"/>
      <c r="I1008" s="2562"/>
      <c r="J1008" s="2562"/>
      <c r="K1008" s="2562"/>
      <c r="L1008" s="2562"/>
      <c r="M1008" s="2562"/>
      <c r="N1008" s="2562"/>
      <c r="O1008" s="2562"/>
      <c r="P1008" s="2562"/>
      <c r="Q1008" s="2561"/>
      <c r="R1008" s="2561"/>
      <c r="S1008" s="2561"/>
      <c r="T1008" s="2561"/>
      <c r="U1008" s="2561"/>
      <c r="V1008" s="2561"/>
      <c r="W1008" s="2561"/>
      <c r="X1008" s="2561"/>
      <c r="Y1008" s="2561"/>
      <c r="Z1008" s="2561"/>
      <c r="AA1008" s="2561"/>
      <c r="AB1008" s="2561"/>
      <c r="AC1008" s="2561"/>
      <c r="AD1008" s="2561"/>
      <c r="AE1008" s="2561"/>
      <c r="AF1008" s="2502"/>
    </row>
    <row r="1009" spans="2:32" s="2801" customFormat="1" ht="14.25" x14ac:dyDescent="0.2">
      <c r="B1009" s="4166" t="s">
        <v>4986</v>
      </c>
      <c r="C1009" s="4167"/>
      <c r="D1009" s="4224" t="s">
        <v>7213</v>
      </c>
      <c r="E1009" s="4224"/>
      <c r="F1009" s="4224"/>
      <c r="G1009" s="4224"/>
      <c r="H1009" s="4224"/>
      <c r="I1009" s="2562"/>
      <c r="J1009" s="2562"/>
      <c r="K1009" s="2562"/>
      <c r="L1009" s="2562"/>
      <c r="M1009" s="2562"/>
      <c r="N1009" s="2562"/>
      <c r="O1009" s="2562"/>
      <c r="P1009" s="2562"/>
      <c r="Q1009" s="2561"/>
      <c r="R1009" s="2561"/>
      <c r="S1009" s="2561"/>
      <c r="T1009" s="2561"/>
      <c r="U1009" s="2561"/>
      <c r="V1009" s="2561"/>
      <c r="W1009" s="2561"/>
      <c r="X1009" s="2561"/>
      <c r="Y1009" s="2561"/>
      <c r="Z1009" s="2561"/>
      <c r="AA1009" s="2561"/>
      <c r="AB1009" s="2561"/>
      <c r="AC1009" s="2561"/>
      <c r="AD1009" s="2561"/>
      <c r="AE1009" s="2561"/>
      <c r="AF1009" s="2502"/>
    </row>
    <row r="1010" spans="2:32" s="2801" customFormat="1" ht="13.5" thickBot="1" x14ac:dyDescent="0.25">
      <c r="B1010" s="3713"/>
      <c r="C1010" s="3714"/>
      <c r="D1010" s="3714"/>
      <c r="E1010" s="3714"/>
      <c r="F1010" s="3714"/>
      <c r="G1010" s="2565"/>
      <c r="H1010" s="2565"/>
      <c r="I1010" s="2565"/>
      <c r="J1010" s="2565"/>
      <c r="K1010" s="2565"/>
      <c r="L1010" s="2565"/>
      <c r="M1010" s="2565"/>
      <c r="N1010" s="2565"/>
      <c r="O1010" s="2565"/>
      <c r="P1010" s="2565"/>
      <c r="Q1010" s="2565"/>
      <c r="R1010" s="2565"/>
      <c r="S1010" s="2565"/>
      <c r="T1010" s="2565"/>
      <c r="U1010" s="2565"/>
      <c r="V1010" s="2565"/>
      <c r="W1010" s="2565"/>
      <c r="X1010" s="2565"/>
      <c r="Y1010" s="2565"/>
      <c r="Z1010" s="2565"/>
      <c r="AA1010" s="2565"/>
      <c r="AB1010" s="2565"/>
      <c r="AC1010" s="2565"/>
      <c r="AD1010" s="2565"/>
      <c r="AE1010" s="2565"/>
      <c r="AF1010" s="2507"/>
    </row>
    <row r="1011" spans="2:32" s="2801" customFormat="1" ht="13.5" thickBot="1" x14ac:dyDescent="0.25"/>
    <row r="1012" spans="2:32" s="2801" customFormat="1" ht="20.25" x14ac:dyDescent="0.2">
      <c r="B1012" s="4169" t="s">
        <v>5058</v>
      </c>
      <c r="C1012" s="4170"/>
      <c r="D1012" s="4170"/>
      <c r="E1012" s="4170"/>
      <c r="F1012" s="4170"/>
      <c r="G1012" s="4170"/>
      <c r="H1012" s="4170"/>
      <c r="I1012" s="4170"/>
      <c r="J1012" s="4170"/>
      <c r="K1012" s="4170"/>
      <c r="L1012" s="4170"/>
      <c r="M1012" s="4170"/>
      <c r="N1012" s="4170"/>
      <c r="O1012" s="4170"/>
      <c r="P1012" s="4170"/>
      <c r="Q1012" s="4170"/>
      <c r="R1012" s="4170"/>
      <c r="S1012" s="4170"/>
      <c r="T1012" s="4170"/>
      <c r="U1012" s="4170"/>
      <c r="V1012" s="4170"/>
      <c r="W1012" s="4170"/>
      <c r="X1012" s="4170"/>
      <c r="Y1012" s="4170"/>
      <c r="Z1012" s="4170"/>
      <c r="AA1012" s="4170"/>
      <c r="AB1012" s="4170"/>
      <c r="AC1012" s="4170"/>
      <c r="AD1012" s="4170"/>
      <c r="AE1012" s="4170"/>
      <c r="AF1012" s="4171"/>
    </row>
    <row r="1013" spans="2:32" s="2801" customFormat="1" x14ac:dyDescent="0.2">
      <c r="B1013" s="3711"/>
      <c r="C1013" s="3712"/>
      <c r="D1013" s="3712"/>
      <c r="E1013" s="3712"/>
      <c r="F1013" s="3712"/>
      <c r="G1013" s="2501"/>
      <c r="H1013" s="2501"/>
      <c r="I1013" s="2501"/>
      <c r="J1013" s="2501"/>
      <c r="K1013" s="2501"/>
      <c r="L1013" s="2501"/>
      <c r="M1013" s="2501"/>
      <c r="N1013" s="2501"/>
      <c r="O1013" s="2501"/>
      <c r="P1013" s="2501"/>
      <c r="Q1013" s="2501"/>
      <c r="R1013" s="2501"/>
      <c r="S1013" s="2501"/>
      <c r="T1013" s="2501"/>
      <c r="U1013" s="2501"/>
      <c r="V1013" s="2501"/>
      <c r="W1013" s="2501"/>
      <c r="X1013" s="2501"/>
      <c r="Y1013" s="2501"/>
      <c r="Z1013" s="2501"/>
      <c r="AA1013" s="2501"/>
      <c r="AB1013" s="2501"/>
      <c r="AC1013" s="2501"/>
      <c r="AD1013" s="2501"/>
      <c r="AE1013" s="2501"/>
      <c r="AF1013" s="2502"/>
    </row>
    <row r="1014" spans="2:32" s="2801" customFormat="1" x14ac:dyDescent="0.2">
      <c r="B1014" s="2563" t="s">
        <v>5078</v>
      </c>
      <c r="C1014" s="3712"/>
      <c r="D1014" s="4172" t="s">
        <v>7233</v>
      </c>
      <c r="E1014" s="4172"/>
      <c r="F1014" s="4172"/>
      <c r="G1014" s="2501"/>
      <c r="H1014" s="2501"/>
      <c r="I1014" s="2501"/>
      <c r="J1014" s="2501"/>
      <c r="K1014" s="2501"/>
      <c r="L1014" s="2501"/>
      <c r="M1014" s="2501"/>
      <c r="N1014" s="2501"/>
      <c r="O1014" s="2501"/>
      <c r="P1014" s="2501"/>
      <c r="Q1014" s="2501"/>
      <c r="R1014" s="2501"/>
      <c r="S1014" s="2501"/>
      <c r="T1014" s="2501"/>
      <c r="U1014" s="2501"/>
      <c r="V1014" s="2501"/>
      <c r="W1014" s="2501"/>
      <c r="X1014" s="2501"/>
      <c r="Y1014" s="2501"/>
      <c r="Z1014" s="2501"/>
      <c r="AA1014" s="2501"/>
      <c r="AB1014" s="2501"/>
      <c r="AC1014" s="2501"/>
      <c r="AD1014" s="2501"/>
      <c r="AE1014" s="2501"/>
      <c r="AF1014" s="2502"/>
    </row>
    <row r="1015" spans="2:32" s="2801" customFormat="1" x14ac:dyDescent="0.2">
      <c r="B1015" s="4173" t="s">
        <v>5061</v>
      </c>
      <c r="C1015" s="4174"/>
      <c r="D1015" s="4212">
        <v>41883</v>
      </c>
      <c r="E1015" s="4212"/>
      <c r="F1015" s="4212"/>
      <c r="G1015" s="2501"/>
      <c r="H1015" s="2501"/>
      <c r="I1015" s="2501"/>
      <c r="J1015" s="2501"/>
      <c r="K1015" s="2501"/>
      <c r="L1015" s="2501"/>
      <c r="M1015" s="2501"/>
      <c r="N1015" s="2501"/>
      <c r="O1015" s="2501"/>
      <c r="P1015" s="2501"/>
      <c r="Q1015" s="2501"/>
      <c r="R1015" s="2501"/>
      <c r="S1015" s="2501"/>
      <c r="T1015" s="2501"/>
      <c r="U1015" s="2501"/>
      <c r="V1015" s="2501"/>
      <c r="W1015" s="2501"/>
      <c r="X1015" s="2501"/>
      <c r="Y1015" s="2501"/>
      <c r="Z1015" s="2501"/>
      <c r="AA1015" s="2501"/>
      <c r="AB1015" s="2501"/>
      <c r="AC1015" s="2501"/>
      <c r="AD1015" s="2501"/>
      <c r="AE1015" s="2501"/>
      <c r="AF1015" s="2502"/>
    </row>
    <row r="1016" spans="2:32" s="2801" customFormat="1" x14ac:dyDescent="0.2">
      <c r="B1016" s="4176" t="s">
        <v>5059</v>
      </c>
      <c r="C1016" s="4177"/>
      <c r="D1016" s="4213">
        <v>41912</v>
      </c>
      <c r="E1016" s="4213"/>
      <c r="F1016" s="4213"/>
      <c r="G1016" s="2501"/>
      <c r="H1016" s="2501"/>
      <c r="I1016" s="2501"/>
      <c r="J1016" s="2501"/>
      <c r="K1016" s="2501"/>
      <c r="L1016" s="2501"/>
      <c r="M1016" s="2501"/>
      <c r="N1016" s="2501"/>
      <c r="O1016" s="2501"/>
      <c r="P1016" s="2501"/>
      <c r="Q1016" s="2501"/>
      <c r="R1016" s="2501"/>
      <c r="S1016" s="2501"/>
      <c r="T1016" s="2501"/>
      <c r="U1016" s="2501"/>
      <c r="V1016" s="2501"/>
      <c r="W1016" s="2501"/>
      <c r="X1016" s="2501"/>
      <c r="Y1016" s="2501"/>
      <c r="Z1016" s="2501"/>
      <c r="AA1016" s="2501"/>
      <c r="AB1016" s="2501"/>
      <c r="AC1016" s="2501"/>
      <c r="AD1016" s="2501"/>
      <c r="AE1016" s="2501"/>
      <c r="AF1016" s="2502"/>
    </row>
    <row r="1017" spans="2:32" s="2801" customFormat="1" ht="13.5" thickBot="1" x14ac:dyDescent="0.25">
      <c r="B1017" s="3711"/>
      <c r="C1017" s="3712"/>
      <c r="D1017" s="3712"/>
      <c r="E1017" s="3712"/>
      <c r="F1017" s="3712"/>
      <c r="G1017" s="2501"/>
      <c r="H1017" s="2501"/>
      <c r="I1017" s="2501"/>
      <c r="J1017" s="2501"/>
      <c r="K1017" s="2501"/>
      <c r="L1017" s="2501"/>
      <c r="M1017" s="2501"/>
      <c r="N1017" s="2501"/>
      <c r="O1017" s="2501"/>
      <c r="P1017" s="2501"/>
      <c r="Q1017" s="2501"/>
      <c r="R1017" s="2501"/>
      <c r="S1017" s="2501"/>
      <c r="T1017" s="2501"/>
      <c r="U1017" s="2501"/>
      <c r="V1017" s="2501"/>
      <c r="W1017" s="2501"/>
      <c r="X1017" s="2501"/>
      <c r="Y1017" s="2501"/>
      <c r="Z1017" s="2501"/>
      <c r="AA1017" s="2501"/>
      <c r="AB1017" s="2501"/>
      <c r="AC1017" s="2501"/>
      <c r="AD1017" s="2501"/>
      <c r="AE1017" s="2501"/>
      <c r="AF1017" s="2502"/>
    </row>
    <row r="1018" spans="2:32" s="2801" customFormat="1" ht="74.25" customHeight="1" thickBot="1" x14ac:dyDescent="0.25">
      <c r="B1018" s="4179" t="s">
        <v>5060</v>
      </c>
      <c r="C1018" s="4180"/>
      <c r="D1018" s="4181" t="s">
        <v>7234</v>
      </c>
      <c r="E1018" s="4182"/>
      <c r="F1018" s="4182"/>
      <c r="G1018" s="4182"/>
      <c r="H1018" s="4182"/>
      <c r="I1018" s="4182"/>
      <c r="J1018" s="4182"/>
      <c r="K1018" s="4182"/>
      <c r="L1018" s="4182"/>
      <c r="M1018" s="4182"/>
      <c r="N1018" s="4182"/>
      <c r="O1018" s="4182"/>
      <c r="P1018" s="4182"/>
      <c r="Q1018" s="4183"/>
      <c r="R1018" s="2501"/>
      <c r="S1018" s="2501"/>
      <c r="T1018" s="2501"/>
      <c r="U1018" s="2501"/>
      <c r="V1018" s="2501"/>
      <c r="W1018" s="2501"/>
      <c r="X1018" s="2501"/>
      <c r="Y1018" s="2501"/>
      <c r="Z1018" s="2501"/>
      <c r="AA1018" s="2501"/>
      <c r="AB1018" s="2501"/>
      <c r="AC1018" s="2501"/>
      <c r="AD1018" s="2501"/>
      <c r="AE1018" s="2501"/>
      <c r="AF1018" s="2502"/>
    </row>
    <row r="1019" spans="2:32" s="2801" customFormat="1" ht="13.5" thickBot="1" x14ac:dyDescent="0.25">
      <c r="B1019" s="3711"/>
      <c r="C1019" s="3712"/>
      <c r="D1019" s="3712"/>
      <c r="E1019" s="3712"/>
      <c r="F1019" s="3712"/>
      <c r="G1019" s="2501"/>
      <c r="H1019" s="2501"/>
      <c r="I1019" s="2501"/>
      <c r="J1019" s="2501"/>
      <c r="K1019" s="2501"/>
      <c r="L1019" s="2501"/>
      <c r="M1019" s="2501"/>
      <c r="N1019" s="2501"/>
      <c r="O1019" s="2501"/>
      <c r="P1019" s="2501"/>
      <c r="Q1019" s="2501"/>
      <c r="R1019" s="2565"/>
      <c r="S1019" s="2501"/>
      <c r="T1019" s="2501"/>
      <c r="U1019" s="2501"/>
      <c r="V1019" s="2501"/>
      <c r="W1019" s="2501"/>
      <c r="X1019" s="2501"/>
      <c r="Y1019" s="2501"/>
      <c r="Z1019" s="2501"/>
      <c r="AA1019" s="2501"/>
      <c r="AB1019" s="2501"/>
      <c r="AC1019" s="2501"/>
      <c r="AD1019" s="2501"/>
      <c r="AE1019" s="2501"/>
      <c r="AF1019" s="2502"/>
    </row>
    <row r="1020" spans="2:32" s="2801" customFormat="1" ht="21" customHeight="1" thickBot="1" x14ac:dyDescent="0.25">
      <c r="B1020" s="4184" t="s">
        <v>5062</v>
      </c>
      <c r="C1020" s="4185"/>
      <c r="D1020" s="4188" t="s">
        <v>5063</v>
      </c>
      <c r="E1020" s="4190" t="s">
        <v>224</v>
      </c>
      <c r="F1020" s="4191"/>
      <c r="G1020" s="4191"/>
      <c r="H1020" s="4191"/>
      <c r="I1020" s="4191"/>
      <c r="J1020" s="4191"/>
      <c r="K1020" s="4191"/>
      <c r="L1020" s="4191"/>
      <c r="M1020" s="4191"/>
      <c r="N1020" s="4191"/>
      <c r="O1020" s="4191"/>
      <c r="P1020" s="4192"/>
      <c r="Q1020" s="4193" t="s">
        <v>340</v>
      </c>
      <c r="R1020" s="4194"/>
      <c r="S1020" s="4195"/>
      <c r="T1020" s="4195"/>
      <c r="U1020" s="4195"/>
      <c r="V1020" s="4195"/>
      <c r="W1020" s="4195"/>
      <c r="X1020" s="4195"/>
      <c r="Y1020" s="4196"/>
      <c r="Z1020" s="4193" t="s">
        <v>225</v>
      </c>
      <c r="AA1020" s="4195"/>
      <c r="AB1020" s="4196"/>
      <c r="AC1020" s="4197" t="s">
        <v>4982</v>
      </c>
      <c r="AD1020" s="4198"/>
      <c r="AE1020" s="4199"/>
      <c r="AF1020" s="2502"/>
    </row>
    <row r="1021" spans="2:32" s="2801" customFormat="1" ht="13.5" thickBot="1" x14ac:dyDescent="0.25">
      <c r="B1021" s="4186"/>
      <c r="C1021" s="4187"/>
      <c r="D1021" s="4188"/>
      <c r="E1021" s="4188" t="s">
        <v>5000</v>
      </c>
      <c r="F1021" s="4188" t="s">
        <v>5001</v>
      </c>
      <c r="G1021" s="4200" t="s">
        <v>5003</v>
      </c>
      <c r="H1021" s="4200" t="s">
        <v>5064</v>
      </c>
      <c r="I1021" s="4202" t="s">
        <v>5065</v>
      </c>
      <c r="J1021" s="4202" t="s">
        <v>5066</v>
      </c>
      <c r="K1021" s="4202" t="s">
        <v>5006</v>
      </c>
      <c r="L1021" s="4202"/>
      <c r="M1021" s="4202" t="s">
        <v>5067</v>
      </c>
      <c r="N1021" s="4202" t="s">
        <v>5068</v>
      </c>
      <c r="O1021" s="4202" t="s">
        <v>5069</v>
      </c>
      <c r="P1021" s="4202" t="s">
        <v>5070</v>
      </c>
      <c r="Q1021" s="4189" t="s">
        <v>5012</v>
      </c>
      <c r="R1021" s="4189" t="s">
        <v>5013</v>
      </c>
      <c r="S1021" s="4189" t="s">
        <v>5014</v>
      </c>
      <c r="T1021" s="4189" t="s">
        <v>5071</v>
      </c>
      <c r="U1021" s="4189" t="s">
        <v>5072</v>
      </c>
      <c r="V1021" s="4189" t="s">
        <v>5017</v>
      </c>
      <c r="W1021" s="4189" t="s">
        <v>5019</v>
      </c>
      <c r="X1021" s="4200" t="s">
        <v>5073</v>
      </c>
      <c r="Y1021" s="4200" t="s">
        <v>5074</v>
      </c>
      <c r="Z1021" s="4189" t="s">
        <v>5075</v>
      </c>
      <c r="AA1021" s="4189" t="s">
        <v>5076</v>
      </c>
      <c r="AB1021" s="4189" t="s">
        <v>5077</v>
      </c>
      <c r="AC1021" s="4189" t="s">
        <v>1150</v>
      </c>
      <c r="AD1021" s="4189" t="s">
        <v>4983</v>
      </c>
      <c r="AE1021" s="4189" t="s">
        <v>4984</v>
      </c>
      <c r="AF1021" s="2502"/>
    </row>
    <row r="1022" spans="2:32" s="2801" customFormat="1" ht="13.5" thickBot="1" x14ac:dyDescent="0.25">
      <c r="B1022" s="4186"/>
      <c r="C1022" s="4187"/>
      <c r="D1022" s="4189"/>
      <c r="E1022" s="4189"/>
      <c r="F1022" s="4189"/>
      <c r="G1022" s="4201"/>
      <c r="H1022" s="4201"/>
      <c r="I1022" s="4200"/>
      <c r="J1022" s="4200"/>
      <c r="K1022" s="3709" t="s">
        <v>5026</v>
      </c>
      <c r="L1022" s="3710" t="s">
        <v>2793</v>
      </c>
      <c r="M1022" s="4200"/>
      <c r="N1022" s="4200"/>
      <c r="O1022" s="4200"/>
      <c r="P1022" s="4200"/>
      <c r="Q1022" s="4203"/>
      <c r="R1022" s="4203"/>
      <c r="S1022" s="4203"/>
      <c r="T1022" s="4203"/>
      <c r="U1022" s="4203"/>
      <c r="V1022" s="4203"/>
      <c r="W1022" s="4203"/>
      <c r="X1022" s="4201"/>
      <c r="Y1022" s="4201"/>
      <c r="Z1022" s="4203"/>
      <c r="AA1022" s="4203"/>
      <c r="AB1022" s="4203"/>
      <c r="AC1022" s="4203"/>
      <c r="AD1022" s="4203"/>
      <c r="AE1022" s="4203"/>
      <c r="AF1022" s="2502"/>
    </row>
    <row r="1023" spans="2:32" s="2801" customFormat="1" ht="13.5" thickBot="1" x14ac:dyDescent="0.25">
      <c r="B1023" s="4231" t="s">
        <v>7235</v>
      </c>
      <c r="C1023" s="4232"/>
      <c r="D1023" s="3064" t="s">
        <v>1529</v>
      </c>
      <c r="E1023" s="3064" t="s">
        <v>1529</v>
      </c>
      <c r="F1023" s="3064" t="s">
        <v>1529</v>
      </c>
      <c r="G1023" s="3064" t="s">
        <v>1529</v>
      </c>
      <c r="H1023" s="3064" t="s">
        <v>1529</v>
      </c>
      <c r="I1023" s="3064" t="s">
        <v>1529</v>
      </c>
      <c r="J1023" s="3064" t="s">
        <v>1529</v>
      </c>
      <c r="K1023" s="3064" t="s">
        <v>1529</v>
      </c>
      <c r="L1023" s="3064" t="s">
        <v>1529</v>
      </c>
      <c r="M1023" s="3064" t="s">
        <v>1529</v>
      </c>
      <c r="N1023" s="3064" t="s">
        <v>1529</v>
      </c>
      <c r="O1023" s="3064" t="s">
        <v>1529</v>
      </c>
      <c r="P1023" s="3064" t="s">
        <v>1529</v>
      </c>
      <c r="Q1023" s="3064" t="s">
        <v>1529</v>
      </c>
      <c r="R1023" s="3064" t="s">
        <v>1529</v>
      </c>
      <c r="S1023" s="3064" t="s">
        <v>1529</v>
      </c>
      <c r="T1023" s="3064" t="s">
        <v>1529</v>
      </c>
      <c r="U1023" s="3064" t="s">
        <v>1529</v>
      </c>
      <c r="V1023" s="3064" t="s">
        <v>1529</v>
      </c>
      <c r="W1023" s="3064" t="s">
        <v>1529</v>
      </c>
      <c r="X1023" s="3064" t="s">
        <v>1529</v>
      </c>
      <c r="Y1023" s="3064" t="s">
        <v>1529</v>
      </c>
      <c r="Z1023" s="3065" t="s">
        <v>764</v>
      </c>
      <c r="AA1023" s="3066">
        <f>0.89/15</f>
        <v>5.9333333333333335E-2</v>
      </c>
      <c r="AB1023" s="3066">
        <v>0.44800000000000001</v>
      </c>
      <c r="AC1023" s="4116" t="s">
        <v>1529</v>
      </c>
      <c r="AD1023" s="4116" t="s">
        <v>1529</v>
      </c>
      <c r="AE1023" s="4116" t="s">
        <v>1529</v>
      </c>
      <c r="AF1023" s="2502"/>
    </row>
    <row r="1024" spans="2:32" s="2801" customFormat="1" x14ac:dyDescent="0.2">
      <c r="B1024" s="2564"/>
      <c r="C1024" s="2496"/>
      <c r="D1024" s="2496"/>
      <c r="E1024" s="2496"/>
      <c r="F1024" s="2496"/>
      <c r="G1024" s="2497"/>
      <c r="H1024" s="2497"/>
      <c r="I1024" s="2497"/>
      <c r="J1024" s="2497"/>
      <c r="K1024" s="2496"/>
      <c r="L1024" s="2497"/>
      <c r="M1024" s="2497"/>
      <c r="N1024" s="2497"/>
      <c r="O1024" s="2497"/>
      <c r="P1024" s="2497"/>
      <c r="Q1024" s="2561"/>
      <c r="R1024" s="2561"/>
      <c r="S1024" s="2561"/>
      <c r="T1024" s="2561"/>
      <c r="U1024" s="2561"/>
      <c r="V1024" s="2561"/>
      <c r="W1024" s="2561"/>
      <c r="X1024" s="2561"/>
      <c r="Y1024" s="2561"/>
      <c r="Z1024" s="2561"/>
      <c r="AA1024" s="2561"/>
      <c r="AB1024" s="2561"/>
      <c r="AC1024" s="2561"/>
      <c r="AD1024" s="2561"/>
      <c r="AE1024" s="2561"/>
      <c r="AF1024" s="2502"/>
    </row>
    <row r="1025" spans="2:32" s="2801" customFormat="1" x14ac:dyDescent="0.2">
      <c r="B1025" s="4166" t="s">
        <v>4985</v>
      </c>
      <c r="C1025" s="4167"/>
      <c r="D1025" s="4209" t="s">
        <v>1529</v>
      </c>
      <c r="E1025" s="4209"/>
      <c r="F1025" s="4209"/>
      <c r="G1025" s="4209"/>
      <c r="H1025" s="4209"/>
      <c r="I1025" s="2562"/>
      <c r="J1025" s="2562"/>
      <c r="K1025" s="2562"/>
      <c r="L1025" s="2562"/>
      <c r="M1025" s="2562"/>
      <c r="N1025" s="2562"/>
      <c r="O1025" s="2562"/>
      <c r="P1025" s="2562"/>
      <c r="Q1025" s="2561"/>
      <c r="R1025" s="2561"/>
      <c r="S1025" s="2561"/>
      <c r="T1025" s="2561"/>
      <c r="U1025" s="2561"/>
      <c r="V1025" s="2561"/>
      <c r="W1025" s="2561"/>
      <c r="X1025" s="2561"/>
      <c r="Y1025" s="2561"/>
      <c r="Z1025" s="2561"/>
      <c r="AA1025" s="2561"/>
      <c r="AB1025" s="2561"/>
      <c r="AC1025" s="2561"/>
      <c r="AD1025" s="2561"/>
      <c r="AE1025" s="2561"/>
      <c r="AF1025" s="2502"/>
    </row>
    <row r="1026" spans="2:32" s="2801" customFormat="1" x14ac:dyDescent="0.2">
      <c r="B1026" s="4166" t="s">
        <v>4986</v>
      </c>
      <c r="C1026" s="4167"/>
      <c r="D1026" s="4209" t="s">
        <v>10</v>
      </c>
      <c r="E1026" s="4209"/>
      <c r="F1026" s="4209"/>
      <c r="G1026" s="4209"/>
      <c r="H1026" s="4209"/>
      <c r="I1026" s="2562"/>
      <c r="J1026" s="2562"/>
      <c r="K1026" s="2562"/>
      <c r="L1026" s="2562"/>
      <c r="M1026" s="2562"/>
      <c r="N1026" s="2562"/>
      <c r="O1026" s="2562"/>
      <c r="P1026" s="2562"/>
      <c r="Q1026" s="2561"/>
      <c r="R1026" s="2561"/>
      <c r="S1026" s="2561"/>
      <c r="T1026" s="2561"/>
      <c r="U1026" s="2561"/>
      <c r="V1026" s="2561"/>
      <c r="W1026" s="2561"/>
      <c r="X1026" s="2561"/>
      <c r="Y1026" s="2561"/>
      <c r="Z1026" s="2561"/>
      <c r="AA1026" s="2561"/>
      <c r="AB1026" s="2561"/>
      <c r="AC1026" s="2561"/>
      <c r="AD1026" s="2561"/>
      <c r="AE1026" s="2561"/>
      <c r="AF1026" s="2502"/>
    </row>
    <row r="1027" spans="2:32" s="2801" customFormat="1" ht="13.5" thickBot="1" x14ac:dyDescent="0.25">
      <c r="B1027" s="3713"/>
      <c r="C1027" s="3714"/>
      <c r="D1027" s="3714"/>
      <c r="E1027" s="3714"/>
      <c r="F1027" s="3714"/>
      <c r="G1027" s="2565"/>
      <c r="H1027" s="2565"/>
      <c r="I1027" s="2565"/>
      <c r="J1027" s="2565"/>
      <c r="K1027" s="2565"/>
      <c r="L1027" s="2565"/>
      <c r="M1027" s="2565"/>
      <c r="N1027" s="2565"/>
      <c r="O1027" s="2565"/>
      <c r="P1027" s="2565"/>
      <c r="Q1027" s="2565"/>
      <c r="R1027" s="2565"/>
      <c r="S1027" s="2565"/>
      <c r="T1027" s="2565"/>
      <c r="U1027" s="2565"/>
      <c r="V1027" s="2565"/>
      <c r="W1027" s="2565"/>
      <c r="X1027" s="2565"/>
      <c r="Y1027" s="2565"/>
      <c r="Z1027" s="2565"/>
      <c r="AA1027" s="2565"/>
      <c r="AB1027" s="2565"/>
      <c r="AC1027" s="2565"/>
      <c r="AD1027" s="2565"/>
      <c r="AE1027" s="2565"/>
      <c r="AF1027" s="2507"/>
    </row>
    <row r="1028" spans="2:32" s="2801" customFormat="1" ht="13.5" thickBot="1" x14ac:dyDescent="0.25"/>
    <row r="1029" spans="2:32" s="2801" customFormat="1" ht="20.25" x14ac:dyDescent="0.2">
      <c r="B1029" s="4169" t="s">
        <v>5058</v>
      </c>
      <c r="C1029" s="4170"/>
      <c r="D1029" s="4170"/>
      <c r="E1029" s="4170"/>
      <c r="F1029" s="4170"/>
      <c r="G1029" s="4170"/>
      <c r="H1029" s="4170"/>
      <c r="I1029" s="4170"/>
      <c r="J1029" s="4170"/>
      <c r="K1029" s="4170"/>
      <c r="L1029" s="4170"/>
      <c r="M1029" s="4170"/>
      <c r="N1029" s="4170"/>
      <c r="O1029" s="4170"/>
      <c r="P1029" s="4170"/>
      <c r="Q1029" s="4170"/>
      <c r="R1029" s="4170"/>
      <c r="S1029" s="4170"/>
      <c r="T1029" s="4170"/>
      <c r="U1029" s="4170"/>
      <c r="V1029" s="4170"/>
      <c r="W1029" s="4170"/>
      <c r="X1029" s="4170"/>
      <c r="Y1029" s="4170"/>
      <c r="Z1029" s="4170"/>
      <c r="AA1029" s="4170"/>
      <c r="AB1029" s="4170"/>
      <c r="AC1029" s="4170"/>
      <c r="AD1029" s="4170"/>
      <c r="AE1029" s="4170"/>
      <c r="AF1029" s="4171"/>
    </row>
    <row r="1030" spans="2:32" s="2801" customFormat="1" x14ac:dyDescent="0.2">
      <c r="B1030" s="3711"/>
      <c r="C1030" s="3712"/>
      <c r="D1030" s="3712"/>
      <c r="E1030" s="3712"/>
      <c r="F1030" s="3712"/>
      <c r="G1030" s="2501"/>
      <c r="H1030" s="2501"/>
      <c r="I1030" s="2501"/>
      <c r="J1030" s="2501"/>
      <c r="K1030" s="2501"/>
      <c r="L1030" s="2501"/>
      <c r="M1030" s="2501"/>
      <c r="N1030" s="2501"/>
      <c r="O1030" s="2501"/>
      <c r="P1030" s="2501"/>
      <c r="Q1030" s="2501"/>
      <c r="R1030" s="2501"/>
      <c r="S1030" s="2501"/>
      <c r="T1030" s="2501"/>
      <c r="U1030" s="2501"/>
      <c r="V1030" s="2501"/>
      <c r="W1030" s="2501"/>
      <c r="X1030" s="2501"/>
      <c r="Y1030" s="2501"/>
      <c r="Z1030" s="2501"/>
      <c r="AA1030" s="2501"/>
      <c r="AB1030" s="2501"/>
      <c r="AC1030" s="2501"/>
      <c r="AD1030" s="2501"/>
      <c r="AE1030" s="2501"/>
      <c r="AF1030" s="2502"/>
    </row>
    <row r="1031" spans="2:32" s="2801" customFormat="1" x14ac:dyDescent="0.2">
      <c r="B1031" s="2563" t="s">
        <v>5078</v>
      </c>
      <c r="C1031" s="3712"/>
      <c r="D1031" s="4172" t="s">
        <v>7227</v>
      </c>
      <c r="E1031" s="4172"/>
      <c r="F1031" s="4172"/>
      <c r="G1031" s="2501"/>
      <c r="H1031" s="2501"/>
      <c r="I1031" s="2501"/>
      <c r="J1031" s="2501"/>
      <c r="K1031" s="2501"/>
      <c r="L1031" s="2501"/>
      <c r="M1031" s="2501"/>
      <c r="N1031" s="2501"/>
      <c r="O1031" s="2501"/>
      <c r="P1031" s="2501"/>
      <c r="Q1031" s="2501"/>
      <c r="R1031" s="2501"/>
      <c r="S1031" s="2501"/>
      <c r="T1031" s="2501"/>
      <c r="U1031" s="2501"/>
      <c r="V1031" s="2501"/>
      <c r="W1031" s="2501"/>
      <c r="X1031" s="2501"/>
      <c r="Y1031" s="2501"/>
      <c r="Z1031" s="2501"/>
      <c r="AA1031" s="2501"/>
      <c r="AB1031" s="2501"/>
      <c r="AC1031" s="2501"/>
      <c r="AD1031" s="2501"/>
      <c r="AE1031" s="2501"/>
      <c r="AF1031" s="2502"/>
    </row>
    <row r="1032" spans="2:32" s="2801" customFormat="1" x14ac:dyDescent="0.2">
      <c r="B1032" s="4173" t="s">
        <v>5061</v>
      </c>
      <c r="C1032" s="4174"/>
      <c r="D1032" s="4204">
        <v>41883</v>
      </c>
      <c r="E1032" s="4204"/>
      <c r="F1032" s="4204"/>
      <c r="G1032" s="2501"/>
      <c r="H1032" s="2501"/>
      <c r="I1032" s="2501"/>
      <c r="J1032" s="2501"/>
      <c r="K1032" s="2501"/>
      <c r="L1032" s="2501"/>
      <c r="M1032" s="2501"/>
      <c r="N1032" s="2501"/>
      <c r="O1032" s="2501"/>
      <c r="P1032" s="2501"/>
      <c r="Q1032" s="2501"/>
      <c r="R1032" s="2501"/>
      <c r="S1032" s="2501"/>
      <c r="T1032" s="2501"/>
      <c r="U1032" s="2501"/>
      <c r="V1032" s="2501"/>
      <c r="W1032" s="2501"/>
      <c r="X1032" s="2501"/>
      <c r="Y1032" s="2501"/>
      <c r="Z1032" s="2501"/>
      <c r="AA1032" s="2501"/>
      <c r="AB1032" s="2501"/>
      <c r="AC1032" s="2501"/>
      <c r="AD1032" s="2501"/>
      <c r="AE1032" s="2501"/>
      <c r="AF1032" s="2502"/>
    </row>
    <row r="1033" spans="2:32" s="2801" customFormat="1" x14ac:dyDescent="0.2">
      <c r="B1033" s="4176" t="s">
        <v>5059</v>
      </c>
      <c r="C1033" s="4177"/>
      <c r="D1033" s="4205">
        <v>41912</v>
      </c>
      <c r="E1033" s="4205"/>
      <c r="F1033" s="4205"/>
      <c r="G1033" s="2501"/>
      <c r="H1033" s="2501"/>
      <c r="I1033" s="2501"/>
      <c r="J1033" s="2501"/>
      <c r="K1033" s="2501"/>
      <c r="L1033" s="2501"/>
      <c r="M1033" s="2501"/>
      <c r="N1033" s="2501"/>
      <c r="O1033" s="2501"/>
      <c r="P1033" s="2501"/>
      <c r="Q1033" s="2501"/>
      <c r="R1033" s="2501"/>
      <c r="S1033" s="2501"/>
      <c r="T1033" s="2501"/>
      <c r="U1033" s="2501"/>
      <c r="V1033" s="2501"/>
      <c r="W1033" s="2501"/>
      <c r="X1033" s="2501"/>
      <c r="Y1033" s="2501"/>
      <c r="Z1033" s="2501"/>
      <c r="AA1033" s="2501"/>
      <c r="AB1033" s="2501"/>
      <c r="AC1033" s="2501"/>
      <c r="AD1033" s="2501"/>
      <c r="AE1033" s="2501"/>
      <c r="AF1033" s="2502"/>
    </row>
    <row r="1034" spans="2:32" s="2801" customFormat="1" ht="13.5" thickBot="1" x14ac:dyDescent="0.25">
      <c r="B1034" s="3711"/>
      <c r="C1034" s="3712"/>
      <c r="D1034" s="3712"/>
      <c r="E1034" s="3712"/>
      <c r="F1034" s="3712"/>
      <c r="G1034" s="2501"/>
      <c r="H1034" s="2501"/>
      <c r="I1034" s="2501"/>
      <c r="J1034" s="2501"/>
      <c r="K1034" s="2501"/>
      <c r="L1034" s="2501"/>
      <c r="M1034" s="2501"/>
      <c r="N1034" s="2501"/>
      <c r="O1034" s="2501"/>
      <c r="P1034" s="2501"/>
      <c r="Q1034" s="2501"/>
      <c r="R1034" s="2501"/>
      <c r="S1034" s="2501"/>
      <c r="T1034" s="2501"/>
      <c r="U1034" s="2501"/>
      <c r="V1034" s="2501"/>
      <c r="W1034" s="2501"/>
      <c r="X1034" s="2501"/>
      <c r="Y1034" s="2501"/>
      <c r="Z1034" s="2501"/>
      <c r="AA1034" s="2501"/>
      <c r="AB1034" s="2501"/>
      <c r="AC1034" s="2501"/>
      <c r="AD1034" s="2501"/>
      <c r="AE1034" s="2501"/>
      <c r="AF1034" s="2502"/>
    </row>
    <row r="1035" spans="2:32" s="2801" customFormat="1" ht="50.25" customHeight="1" thickBot="1" x14ac:dyDescent="0.25">
      <c r="B1035" s="4179" t="s">
        <v>5060</v>
      </c>
      <c r="C1035" s="4180"/>
      <c r="D1035" s="4181" t="s">
        <v>7230</v>
      </c>
      <c r="E1035" s="4182"/>
      <c r="F1035" s="4182"/>
      <c r="G1035" s="4182"/>
      <c r="H1035" s="4182"/>
      <c r="I1035" s="4182"/>
      <c r="J1035" s="4182"/>
      <c r="K1035" s="4182"/>
      <c r="L1035" s="4182"/>
      <c r="M1035" s="4182"/>
      <c r="N1035" s="4182"/>
      <c r="O1035" s="4182"/>
      <c r="P1035" s="4182"/>
      <c r="Q1035" s="4183"/>
      <c r="R1035" s="2501"/>
      <c r="S1035" s="2501"/>
      <c r="T1035" s="2501"/>
      <c r="U1035" s="2501"/>
      <c r="V1035" s="2501"/>
      <c r="W1035" s="2501"/>
      <c r="X1035" s="2501"/>
      <c r="Y1035" s="2501"/>
      <c r="Z1035" s="2501"/>
      <c r="AA1035" s="2501"/>
      <c r="AB1035" s="2501"/>
      <c r="AC1035" s="2501"/>
      <c r="AD1035" s="2501"/>
      <c r="AE1035" s="2501"/>
      <c r="AF1035" s="2502"/>
    </row>
    <row r="1036" spans="2:32" s="2801" customFormat="1" ht="13.5" thickBot="1" x14ac:dyDescent="0.25">
      <c r="B1036" s="3711"/>
      <c r="C1036" s="3712"/>
      <c r="D1036" s="3712"/>
      <c r="E1036" s="3712"/>
      <c r="F1036" s="3712"/>
      <c r="G1036" s="2501"/>
      <c r="H1036" s="2501"/>
      <c r="I1036" s="2501"/>
      <c r="J1036" s="2501"/>
      <c r="K1036" s="2501"/>
      <c r="L1036" s="2501"/>
      <c r="M1036" s="2501"/>
      <c r="N1036" s="2501"/>
      <c r="O1036" s="2501"/>
      <c r="P1036" s="2501"/>
      <c r="Q1036" s="2501"/>
      <c r="R1036" s="2565"/>
      <c r="S1036" s="2501"/>
      <c r="T1036" s="2501"/>
      <c r="U1036" s="2501"/>
      <c r="V1036" s="2501"/>
      <c r="W1036" s="2501"/>
      <c r="X1036" s="2501"/>
      <c r="Y1036" s="2501"/>
      <c r="Z1036" s="2501"/>
      <c r="AA1036" s="2501"/>
      <c r="AB1036" s="2501"/>
      <c r="AC1036" s="2501"/>
      <c r="AD1036" s="2501"/>
      <c r="AE1036" s="2501"/>
      <c r="AF1036" s="2502"/>
    </row>
    <row r="1037" spans="2:32" s="2801" customFormat="1" ht="13.5" thickBot="1" x14ac:dyDescent="0.25">
      <c r="B1037" s="4184" t="s">
        <v>5062</v>
      </c>
      <c r="C1037" s="4185"/>
      <c r="D1037" s="4188" t="s">
        <v>5063</v>
      </c>
      <c r="E1037" s="4190" t="s">
        <v>224</v>
      </c>
      <c r="F1037" s="4191"/>
      <c r="G1037" s="4191"/>
      <c r="H1037" s="4191"/>
      <c r="I1037" s="4191"/>
      <c r="J1037" s="4191"/>
      <c r="K1037" s="4191"/>
      <c r="L1037" s="4191"/>
      <c r="M1037" s="4191"/>
      <c r="N1037" s="4191"/>
      <c r="O1037" s="4191"/>
      <c r="P1037" s="4192"/>
      <c r="Q1037" s="4193" t="s">
        <v>340</v>
      </c>
      <c r="R1037" s="4194"/>
      <c r="S1037" s="4195"/>
      <c r="T1037" s="4195"/>
      <c r="U1037" s="4195"/>
      <c r="V1037" s="4195"/>
      <c r="W1037" s="4195"/>
      <c r="X1037" s="4195"/>
      <c r="Y1037" s="4196"/>
      <c r="Z1037" s="4193" t="s">
        <v>225</v>
      </c>
      <c r="AA1037" s="4195"/>
      <c r="AB1037" s="4196"/>
      <c r="AC1037" s="4197" t="s">
        <v>4982</v>
      </c>
      <c r="AD1037" s="4198"/>
      <c r="AE1037" s="4199"/>
      <c r="AF1037" s="2502"/>
    </row>
    <row r="1038" spans="2:32" s="2801" customFormat="1" ht="13.5" thickBot="1" x14ac:dyDescent="0.25">
      <c r="B1038" s="4186"/>
      <c r="C1038" s="4187"/>
      <c r="D1038" s="4188"/>
      <c r="E1038" s="4188" t="s">
        <v>5000</v>
      </c>
      <c r="F1038" s="4188" t="s">
        <v>5001</v>
      </c>
      <c r="G1038" s="4200" t="s">
        <v>5003</v>
      </c>
      <c r="H1038" s="4200" t="s">
        <v>5064</v>
      </c>
      <c r="I1038" s="4202" t="s">
        <v>5065</v>
      </c>
      <c r="J1038" s="4202" t="s">
        <v>5066</v>
      </c>
      <c r="K1038" s="4202" t="s">
        <v>5006</v>
      </c>
      <c r="L1038" s="4202"/>
      <c r="M1038" s="4202" t="s">
        <v>5067</v>
      </c>
      <c r="N1038" s="4202" t="s">
        <v>5068</v>
      </c>
      <c r="O1038" s="4202" t="s">
        <v>5069</v>
      </c>
      <c r="P1038" s="4202" t="s">
        <v>5070</v>
      </c>
      <c r="Q1038" s="4189" t="s">
        <v>5012</v>
      </c>
      <c r="R1038" s="4189" t="s">
        <v>5013</v>
      </c>
      <c r="S1038" s="4189" t="s">
        <v>5014</v>
      </c>
      <c r="T1038" s="4189" t="s">
        <v>5071</v>
      </c>
      <c r="U1038" s="4189" t="s">
        <v>5072</v>
      </c>
      <c r="V1038" s="4189" t="s">
        <v>5017</v>
      </c>
      <c r="W1038" s="4189" t="s">
        <v>5019</v>
      </c>
      <c r="X1038" s="4200" t="s">
        <v>5073</v>
      </c>
      <c r="Y1038" s="4200" t="s">
        <v>5074</v>
      </c>
      <c r="Z1038" s="4189" t="s">
        <v>5075</v>
      </c>
      <c r="AA1038" s="4189" t="s">
        <v>5076</v>
      </c>
      <c r="AB1038" s="4189" t="s">
        <v>5077</v>
      </c>
      <c r="AC1038" s="4189" t="s">
        <v>1150</v>
      </c>
      <c r="AD1038" s="4189" t="s">
        <v>4983</v>
      </c>
      <c r="AE1038" s="4189" t="s">
        <v>4984</v>
      </c>
      <c r="AF1038" s="2502"/>
    </row>
    <row r="1039" spans="2:32" s="2801" customFormat="1" ht="13.5" thickBot="1" x14ac:dyDescent="0.25">
      <c r="B1039" s="4186"/>
      <c r="C1039" s="4187"/>
      <c r="D1039" s="4189"/>
      <c r="E1039" s="4189"/>
      <c r="F1039" s="4189"/>
      <c r="G1039" s="4201"/>
      <c r="H1039" s="4201"/>
      <c r="I1039" s="4200"/>
      <c r="J1039" s="4200"/>
      <c r="K1039" s="3709" t="s">
        <v>5026</v>
      </c>
      <c r="L1039" s="3710" t="s">
        <v>2793</v>
      </c>
      <c r="M1039" s="4200"/>
      <c r="N1039" s="4200"/>
      <c r="O1039" s="4200"/>
      <c r="P1039" s="4200"/>
      <c r="Q1039" s="4203"/>
      <c r="R1039" s="4203"/>
      <c r="S1039" s="4203"/>
      <c r="T1039" s="4203"/>
      <c r="U1039" s="4203"/>
      <c r="V1039" s="4203"/>
      <c r="W1039" s="4203"/>
      <c r="X1039" s="4201"/>
      <c r="Y1039" s="4201"/>
      <c r="Z1039" s="4203"/>
      <c r="AA1039" s="4203"/>
      <c r="AB1039" s="4203"/>
      <c r="AC1039" s="4203"/>
      <c r="AD1039" s="4203"/>
      <c r="AE1039" s="4203"/>
      <c r="AF1039" s="2502"/>
    </row>
    <row r="1040" spans="2:32" s="2801" customFormat="1" ht="13.5" thickBot="1" x14ac:dyDescent="0.25">
      <c r="B1040" s="4164" t="s">
        <v>7231</v>
      </c>
      <c r="C1040" s="4165"/>
      <c r="D1040" s="3055" t="s">
        <v>1529</v>
      </c>
      <c r="E1040" s="3055" t="s">
        <v>1529</v>
      </c>
      <c r="F1040" s="3055" t="s">
        <v>1529</v>
      </c>
      <c r="G1040" s="3055" t="s">
        <v>1529</v>
      </c>
      <c r="H1040" s="3055" t="s">
        <v>1529</v>
      </c>
      <c r="I1040" s="3055">
        <v>0.05</v>
      </c>
      <c r="J1040" s="3764">
        <v>0.16</v>
      </c>
      <c r="K1040" s="3055" t="s">
        <v>1529</v>
      </c>
      <c r="L1040" s="3055" t="s">
        <v>1529</v>
      </c>
      <c r="M1040" s="3055" t="s">
        <v>1529</v>
      </c>
      <c r="N1040" s="3055" t="s">
        <v>1529</v>
      </c>
      <c r="O1040" s="3055" t="s">
        <v>1529</v>
      </c>
      <c r="P1040" s="3055" t="s">
        <v>1529</v>
      </c>
      <c r="Q1040" s="3055" t="s">
        <v>1529</v>
      </c>
      <c r="R1040" s="3055" t="s">
        <v>1529</v>
      </c>
      <c r="S1040" s="3055" t="s">
        <v>1529</v>
      </c>
      <c r="T1040" s="3055" t="s">
        <v>1529</v>
      </c>
      <c r="U1040" s="3055" t="s">
        <v>1529</v>
      </c>
      <c r="V1040" s="3055" t="s">
        <v>1529</v>
      </c>
      <c r="W1040" s="3055" t="s">
        <v>1529</v>
      </c>
      <c r="X1040" s="3055" t="s">
        <v>1529</v>
      </c>
      <c r="Y1040" s="3055" t="s">
        <v>1529</v>
      </c>
      <c r="Z1040" s="3055" t="s">
        <v>1529</v>
      </c>
      <c r="AA1040" s="3055" t="s">
        <v>1529</v>
      </c>
      <c r="AB1040" s="3055" t="s">
        <v>1529</v>
      </c>
      <c r="AC1040" s="3055" t="s">
        <v>1529</v>
      </c>
      <c r="AD1040" s="3055" t="s">
        <v>1529</v>
      </c>
      <c r="AE1040" s="3055" t="s">
        <v>1529</v>
      </c>
      <c r="AF1040" s="2502"/>
    </row>
    <row r="1041" spans="2:32" s="2801" customFormat="1" x14ac:dyDescent="0.2">
      <c r="B1041" s="2564"/>
      <c r="C1041" s="2496"/>
      <c r="D1041" s="2496"/>
      <c r="E1041" s="2496"/>
      <c r="F1041" s="2496"/>
      <c r="G1041" s="2497"/>
      <c r="H1041" s="2497"/>
      <c r="I1041" s="2497"/>
      <c r="J1041" s="2497"/>
      <c r="K1041" s="2496"/>
      <c r="L1041" s="2497"/>
      <c r="M1041" s="2497"/>
      <c r="N1041" s="2497"/>
      <c r="O1041" s="2497"/>
      <c r="P1041" s="2497"/>
      <c r="Q1041" s="2561"/>
      <c r="R1041" s="2561"/>
      <c r="S1041" s="2561"/>
      <c r="T1041" s="2561"/>
      <c r="U1041" s="2561"/>
      <c r="V1041" s="2561"/>
      <c r="W1041" s="2561"/>
      <c r="X1041" s="2561"/>
      <c r="Y1041" s="2561"/>
      <c r="Z1041" s="2561"/>
      <c r="AA1041" s="2561"/>
      <c r="AB1041" s="2561"/>
      <c r="AC1041" s="2561"/>
      <c r="AD1041" s="2561"/>
      <c r="AE1041" s="2561"/>
      <c r="AF1041" s="2502"/>
    </row>
    <row r="1042" spans="2:32" s="2801" customFormat="1" x14ac:dyDescent="0.2">
      <c r="B1042" s="4166" t="s">
        <v>4985</v>
      </c>
      <c r="C1042" s="4167"/>
      <c r="D1042" s="4168" t="s">
        <v>1529</v>
      </c>
      <c r="E1042" s="4168"/>
      <c r="F1042" s="4168"/>
      <c r="G1042" s="4168"/>
      <c r="H1042" s="4168"/>
      <c r="I1042" s="2562"/>
      <c r="J1042" s="2562"/>
      <c r="K1042" s="2562"/>
      <c r="L1042" s="2562"/>
      <c r="M1042" s="2562"/>
      <c r="N1042" s="2562"/>
      <c r="O1042" s="2562"/>
      <c r="P1042" s="2562"/>
      <c r="Q1042" s="2561"/>
      <c r="R1042" s="2561"/>
      <c r="S1042" s="2561"/>
      <c r="T1042" s="2561"/>
      <c r="U1042" s="2561"/>
      <c r="V1042" s="2561"/>
      <c r="W1042" s="2561"/>
      <c r="X1042" s="2561"/>
      <c r="Y1042" s="2561"/>
      <c r="Z1042" s="2561"/>
      <c r="AA1042" s="2561"/>
      <c r="AB1042" s="2561"/>
      <c r="AC1042" s="2561"/>
      <c r="AD1042" s="2561"/>
      <c r="AE1042" s="2561"/>
      <c r="AF1042" s="2502"/>
    </row>
    <row r="1043" spans="2:32" s="2801" customFormat="1" x14ac:dyDescent="0.2">
      <c r="B1043" s="4166" t="s">
        <v>4986</v>
      </c>
      <c r="C1043" s="4167"/>
      <c r="D1043" s="4168" t="s">
        <v>7232</v>
      </c>
      <c r="E1043" s="4168"/>
      <c r="F1043" s="4168"/>
      <c r="G1043" s="4168"/>
      <c r="H1043" s="4168"/>
      <c r="I1043" s="2562"/>
      <c r="J1043" s="2562"/>
      <c r="K1043" s="2562"/>
      <c r="L1043" s="2562"/>
      <c r="M1043" s="2562"/>
      <c r="N1043" s="2562"/>
      <c r="O1043" s="2562"/>
      <c r="P1043" s="2562"/>
      <c r="Q1043" s="2561"/>
      <c r="R1043" s="2561"/>
      <c r="S1043" s="2561"/>
      <c r="T1043" s="2561"/>
      <c r="U1043" s="2561"/>
      <c r="V1043" s="2561"/>
      <c r="W1043" s="2561"/>
      <c r="X1043" s="2561"/>
      <c r="Y1043" s="2561"/>
      <c r="Z1043" s="2561"/>
      <c r="AA1043" s="2561"/>
      <c r="AB1043" s="2561"/>
      <c r="AC1043" s="2561"/>
      <c r="AD1043" s="2561"/>
      <c r="AE1043" s="2561"/>
      <c r="AF1043" s="2502"/>
    </row>
    <row r="1044" spans="2:32" s="2801" customFormat="1" ht="13.5" thickBot="1" x14ac:dyDescent="0.25">
      <c r="B1044" s="3713"/>
      <c r="C1044" s="3714"/>
      <c r="D1044" s="3714"/>
      <c r="E1044" s="3714"/>
      <c r="F1044" s="3714"/>
      <c r="G1044" s="2565"/>
      <c r="H1044" s="2565"/>
      <c r="I1044" s="2565"/>
      <c r="J1044" s="2565"/>
      <c r="K1044" s="2565"/>
      <c r="L1044" s="2565"/>
      <c r="M1044" s="2565"/>
      <c r="N1044" s="2565"/>
      <c r="O1044" s="2565"/>
      <c r="P1044" s="2565"/>
      <c r="Q1044" s="2565"/>
      <c r="R1044" s="2565"/>
      <c r="S1044" s="2565"/>
      <c r="T1044" s="2565"/>
      <c r="U1044" s="2565"/>
      <c r="V1044" s="2565"/>
      <c r="W1044" s="2565"/>
      <c r="X1044" s="2565"/>
      <c r="Y1044" s="2565"/>
      <c r="Z1044" s="2565"/>
      <c r="AA1044" s="2565"/>
      <c r="AB1044" s="2565"/>
      <c r="AC1044" s="2565"/>
      <c r="AD1044" s="2565"/>
      <c r="AE1044" s="2565"/>
      <c r="AF1044" s="2507"/>
    </row>
    <row r="1045" spans="2:32" s="2801" customFormat="1" ht="13.5" thickBot="1" x14ac:dyDescent="0.25"/>
    <row r="1046" spans="2:32" s="2801" customFormat="1" ht="20.25" x14ac:dyDescent="0.2">
      <c r="B1046" s="4169" t="s">
        <v>5058</v>
      </c>
      <c r="C1046" s="4170"/>
      <c r="D1046" s="4170"/>
      <c r="E1046" s="4170"/>
      <c r="F1046" s="4170"/>
      <c r="G1046" s="4170"/>
      <c r="H1046" s="4170"/>
      <c r="I1046" s="4170"/>
      <c r="J1046" s="4170"/>
      <c r="K1046" s="4170"/>
      <c r="L1046" s="4170"/>
      <c r="M1046" s="4170"/>
      <c r="N1046" s="4170"/>
      <c r="O1046" s="4170"/>
      <c r="P1046" s="4170"/>
      <c r="Q1046" s="4170"/>
      <c r="R1046" s="4170"/>
      <c r="S1046" s="4170"/>
      <c r="T1046" s="4170"/>
      <c r="U1046" s="4170"/>
      <c r="V1046" s="4170"/>
      <c r="W1046" s="4170"/>
      <c r="X1046" s="4170"/>
      <c r="Y1046" s="4170"/>
      <c r="Z1046" s="4170"/>
      <c r="AA1046" s="4170"/>
      <c r="AB1046" s="4170"/>
      <c r="AC1046" s="4170"/>
      <c r="AD1046" s="4170"/>
      <c r="AE1046" s="4170"/>
      <c r="AF1046" s="4171"/>
    </row>
    <row r="1047" spans="2:32" s="2801" customFormat="1" x14ac:dyDescent="0.2">
      <c r="B1047" s="3711"/>
      <c r="C1047" s="3712"/>
      <c r="D1047" s="3712"/>
      <c r="E1047" s="3712"/>
      <c r="F1047" s="3712"/>
      <c r="G1047" s="2501"/>
      <c r="H1047" s="2501"/>
      <c r="I1047" s="2501"/>
      <c r="J1047" s="2501"/>
      <c r="K1047" s="2501"/>
      <c r="L1047" s="2501"/>
      <c r="M1047" s="2501"/>
      <c r="N1047" s="2501"/>
      <c r="O1047" s="2501"/>
      <c r="P1047" s="2501"/>
      <c r="Q1047" s="2501"/>
      <c r="R1047" s="2501"/>
      <c r="S1047" s="2501"/>
      <c r="T1047" s="2501"/>
      <c r="U1047" s="2501"/>
      <c r="V1047" s="2501"/>
      <c r="W1047" s="2501"/>
      <c r="X1047" s="2501"/>
      <c r="Y1047" s="2501"/>
      <c r="Z1047" s="2501"/>
      <c r="AA1047" s="2501"/>
      <c r="AB1047" s="2501"/>
      <c r="AC1047" s="2501"/>
      <c r="AD1047" s="2501"/>
      <c r="AE1047" s="2501"/>
      <c r="AF1047" s="2502"/>
    </row>
    <row r="1048" spans="2:32" s="2801" customFormat="1" x14ac:dyDescent="0.2">
      <c r="B1048" s="2563" t="s">
        <v>5078</v>
      </c>
      <c r="C1048" s="3712"/>
      <c r="D1048" s="4172" t="s">
        <v>7227</v>
      </c>
      <c r="E1048" s="4172"/>
      <c r="F1048" s="4172"/>
      <c r="G1048" s="2501"/>
      <c r="H1048" s="2501"/>
      <c r="I1048" s="2501"/>
      <c r="J1048" s="2501"/>
      <c r="K1048" s="2501"/>
      <c r="L1048" s="2501"/>
      <c r="M1048" s="2501"/>
      <c r="N1048" s="2501"/>
      <c r="O1048" s="2501"/>
      <c r="P1048" s="2501"/>
      <c r="Q1048" s="2501"/>
      <c r="R1048" s="2501"/>
      <c r="S1048" s="2501"/>
      <c r="T1048" s="2501"/>
      <c r="U1048" s="2501"/>
      <c r="V1048" s="2501"/>
      <c r="W1048" s="2501"/>
      <c r="X1048" s="2501"/>
      <c r="Y1048" s="2501"/>
      <c r="Z1048" s="2501"/>
      <c r="AA1048" s="2501"/>
      <c r="AB1048" s="2501"/>
      <c r="AC1048" s="2501"/>
      <c r="AD1048" s="2501"/>
      <c r="AE1048" s="2501"/>
      <c r="AF1048" s="2502"/>
    </row>
    <row r="1049" spans="2:32" s="2801" customFormat="1" x14ac:dyDescent="0.2">
      <c r="B1049" s="4173" t="s">
        <v>5061</v>
      </c>
      <c r="C1049" s="4174"/>
      <c r="D1049" s="4204">
        <v>41883</v>
      </c>
      <c r="E1049" s="4204"/>
      <c r="F1049" s="4204"/>
      <c r="G1049" s="2501"/>
      <c r="H1049" s="2501"/>
      <c r="I1049" s="2501"/>
      <c r="J1049" s="2501"/>
      <c r="K1049" s="2501"/>
      <c r="L1049" s="2501"/>
      <c r="M1049" s="2501"/>
      <c r="N1049" s="2501"/>
      <c r="O1049" s="2501"/>
      <c r="P1049" s="2501"/>
      <c r="Q1049" s="2501"/>
      <c r="R1049" s="2501"/>
      <c r="S1049" s="2501"/>
      <c r="T1049" s="2501"/>
      <c r="U1049" s="2501"/>
      <c r="V1049" s="2501"/>
      <c r="W1049" s="2501"/>
      <c r="X1049" s="2501"/>
      <c r="Y1049" s="2501"/>
      <c r="Z1049" s="2501"/>
      <c r="AA1049" s="2501"/>
      <c r="AB1049" s="2501"/>
      <c r="AC1049" s="2501"/>
      <c r="AD1049" s="2501"/>
      <c r="AE1049" s="2501"/>
      <c r="AF1049" s="2502"/>
    </row>
    <row r="1050" spans="2:32" s="2801" customFormat="1" x14ac:dyDescent="0.2">
      <c r="B1050" s="4176" t="s">
        <v>5059</v>
      </c>
      <c r="C1050" s="4177"/>
      <c r="D1050" s="4205">
        <v>41912</v>
      </c>
      <c r="E1050" s="4205"/>
      <c r="F1050" s="4205"/>
      <c r="G1050" s="2501"/>
      <c r="H1050" s="2501"/>
      <c r="I1050" s="2501"/>
      <c r="J1050" s="2501"/>
      <c r="K1050" s="2501"/>
      <c r="L1050" s="2501"/>
      <c r="M1050" s="2501"/>
      <c r="N1050" s="2501"/>
      <c r="O1050" s="2501"/>
      <c r="P1050" s="2501"/>
      <c r="Q1050" s="2501"/>
      <c r="R1050" s="2501"/>
      <c r="S1050" s="2501"/>
      <c r="T1050" s="2501"/>
      <c r="U1050" s="2501"/>
      <c r="V1050" s="2501"/>
      <c r="W1050" s="2501"/>
      <c r="X1050" s="2501"/>
      <c r="Y1050" s="2501"/>
      <c r="Z1050" s="2501"/>
      <c r="AA1050" s="2501"/>
      <c r="AB1050" s="2501"/>
      <c r="AC1050" s="2501"/>
      <c r="AD1050" s="2501"/>
      <c r="AE1050" s="2501"/>
      <c r="AF1050" s="2502"/>
    </row>
    <row r="1051" spans="2:32" s="2801" customFormat="1" ht="13.5" thickBot="1" x14ac:dyDescent="0.25">
      <c r="B1051" s="3711"/>
      <c r="C1051" s="3712"/>
      <c r="D1051" s="3712"/>
      <c r="E1051" s="3712"/>
      <c r="F1051" s="3712"/>
      <c r="G1051" s="2501"/>
      <c r="H1051" s="2501"/>
      <c r="I1051" s="2501"/>
      <c r="J1051" s="2501"/>
      <c r="K1051" s="2501"/>
      <c r="L1051" s="2501"/>
      <c r="M1051" s="2501"/>
      <c r="N1051" s="2501"/>
      <c r="O1051" s="2501"/>
      <c r="P1051" s="2501"/>
      <c r="Q1051" s="2501"/>
      <c r="R1051" s="2501"/>
      <c r="S1051" s="2501"/>
      <c r="T1051" s="2501"/>
      <c r="U1051" s="2501"/>
      <c r="V1051" s="2501"/>
      <c r="W1051" s="2501"/>
      <c r="X1051" s="2501"/>
      <c r="Y1051" s="2501"/>
      <c r="Z1051" s="2501"/>
      <c r="AA1051" s="2501"/>
      <c r="AB1051" s="2501"/>
      <c r="AC1051" s="2501"/>
      <c r="AD1051" s="2501"/>
      <c r="AE1051" s="2501"/>
      <c r="AF1051" s="2502"/>
    </row>
    <row r="1052" spans="2:32" s="2801" customFormat="1" ht="45.75" customHeight="1" thickBot="1" x14ac:dyDescent="0.25">
      <c r="B1052" s="4179" t="s">
        <v>5060</v>
      </c>
      <c r="C1052" s="4180"/>
      <c r="D1052" s="4181" t="s">
        <v>7228</v>
      </c>
      <c r="E1052" s="4182"/>
      <c r="F1052" s="4182"/>
      <c r="G1052" s="4182"/>
      <c r="H1052" s="4182"/>
      <c r="I1052" s="4182"/>
      <c r="J1052" s="4182"/>
      <c r="K1052" s="4182"/>
      <c r="L1052" s="4182"/>
      <c r="M1052" s="4182"/>
      <c r="N1052" s="4182"/>
      <c r="O1052" s="4182"/>
      <c r="P1052" s="4182"/>
      <c r="Q1052" s="4183"/>
      <c r="R1052" s="2501"/>
      <c r="S1052" s="2501"/>
      <c r="T1052" s="2501"/>
      <c r="U1052" s="2501"/>
      <c r="V1052" s="2501"/>
      <c r="W1052" s="2501"/>
      <c r="X1052" s="2501"/>
      <c r="Y1052" s="2501"/>
      <c r="Z1052" s="2501"/>
      <c r="AA1052" s="2501"/>
      <c r="AB1052" s="2501"/>
      <c r="AC1052" s="2501"/>
      <c r="AD1052" s="2501"/>
      <c r="AE1052" s="2501"/>
      <c r="AF1052" s="2502"/>
    </row>
    <row r="1053" spans="2:32" s="2801" customFormat="1" ht="13.5" thickBot="1" x14ac:dyDescent="0.25">
      <c r="B1053" s="3711"/>
      <c r="C1053" s="3712"/>
      <c r="D1053" s="3712"/>
      <c r="E1053" s="3712"/>
      <c r="F1053" s="3712"/>
      <c r="G1053" s="2501"/>
      <c r="H1053" s="2501"/>
      <c r="I1053" s="2501"/>
      <c r="J1053" s="2501"/>
      <c r="K1053" s="2501"/>
      <c r="L1053" s="2501"/>
      <c r="M1053" s="2501"/>
      <c r="N1053" s="2501"/>
      <c r="O1053" s="2501"/>
      <c r="P1053" s="2501"/>
      <c r="Q1053" s="2501"/>
      <c r="R1053" s="2565"/>
      <c r="S1053" s="2501"/>
      <c r="T1053" s="2501"/>
      <c r="U1053" s="2501"/>
      <c r="V1053" s="2501"/>
      <c r="W1053" s="2501"/>
      <c r="X1053" s="2501"/>
      <c r="Y1053" s="2501"/>
      <c r="Z1053" s="2501"/>
      <c r="AA1053" s="2501"/>
      <c r="AB1053" s="2501"/>
      <c r="AC1053" s="2501"/>
      <c r="AD1053" s="2501"/>
      <c r="AE1053" s="2501"/>
      <c r="AF1053" s="2502"/>
    </row>
    <row r="1054" spans="2:32" s="2801" customFormat="1" ht="13.5" thickBot="1" x14ac:dyDescent="0.25">
      <c r="B1054" s="4184" t="s">
        <v>5062</v>
      </c>
      <c r="C1054" s="4185"/>
      <c r="D1054" s="4188" t="s">
        <v>5063</v>
      </c>
      <c r="E1054" s="4190" t="s">
        <v>224</v>
      </c>
      <c r="F1054" s="4191"/>
      <c r="G1054" s="4191"/>
      <c r="H1054" s="4191"/>
      <c r="I1054" s="4191"/>
      <c r="J1054" s="4191"/>
      <c r="K1054" s="4191"/>
      <c r="L1054" s="4191"/>
      <c r="M1054" s="4191"/>
      <c r="N1054" s="4191"/>
      <c r="O1054" s="4191"/>
      <c r="P1054" s="4192"/>
      <c r="Q1054" s="4193" t="s">
        <v>340</v>
      </c>
      <c r="R1054" s="4194"/>
      <c r="S1054" s="4195"/>
      <c r="T1054" s="4195"/>
      <c r="U1054" s="4195"/>
      <c r="V1054" s="4195"/>
      <c r="W1054" s="4195"/>
      <c r="X1054" s="4195"/>
      <c r="Y1054" s="4196"/>
      <c r="Z1054" s="4193" t="s">
        <v>225</v>
      </c>
      <c r="AA1054" s="4195"/>
      <c r="AB1054" s="4196"/>
      <c r="AC1054" s="4197" t="s">
        <v>4982</v>
      </c>
      <c r="AD1054" s="4198"/>
      <c r="AE1054" s="4199"/>
      <c r="AF1054" s="2502"/>
    </row>
    <row r="1055" spans="2:32" s="2801" customFormat="1" ht="13.5" thickBot="1" x14ac:dyDescent="0.25">
      <c r="B1055" s="4186"/>
      <c r="C1055" s="4187"/>
      <c r="D1055" s="4188"/>
      <c r="E1055" s="4188" t="s">
        <v>5000</v>
      </c>
      <c r="F1055" s="4188" t="s">
        <v>5001</v>
      </c>
      <c r="G1055" s="4200" t="s">
        <v>5003</v>
      </c>
      <c r="H1055" s="4200" t="s">
        <v>5064</v>
      </c>
      <c r="I1055" s="4202" t="s">
        <v>5065</v>
      </c>
      <c r="J1055" s="4202" t="s">
        <v>5066</v>
      </c>
      <c r="K1055" s="4202" t="s">
        <v>5006</v>
      </c>
      <c r="L1055" s="4202"/>
      <c r="M1055" s="4202" t="s">
        <v>5067</v>
      </c>
      <c r="N1055" s="4202" t="s">
        <v>5068</v>
      </c>
      <c r="O1055" s="4202" t="s">
        <v>5069</v>
      </c>
      <c r="P1055" s="4202" t="s">
        <v>5070</v>
      </c>
      <c r="Q1055" s="4189" t="s">
        <v>5012</v>
      </c>
      <c r="R1055" s="4189" t="s">
        <v>5013</v>
      </c>
      <c r="S1055" s="4189" t="s">
        <v>5014</v>
      </c>
      <c r="T1055" s="4189" t="s">
        <v>5071</v>
      </c>
      <c r="U1055" s="4189" t="s">
        <v>5072</v>
      </c>
      <c r="V1055" s="4189" t="s">
        <v>5017</v>
      </c>
      <c r="W1055" s="4189" t="s">
        <v>5019</v>
      </c>
      <c r="X1055" s="4200" t="s">
        <v>5073</v>
      </c>
      <c r="Y1055" s="4200" t="s">
        <v>5074</v>
      </c>
      <c r="Z1055" s="4189" t="s">
        <v>5075</v>
      </c>
      <c r="AA1055" s="4189" t="s">
        <v>5076</v>
      </c>
      <c r="AB1055" s="4189" t="s">
        <v>5077</v>
      </c>
      <c r="AC1055" s="4189" t="s">
        <v>1150</v>
      </c>
      <c r="AD1055" s="4189" t="s">
        <v>4983</v>
      </c>
      <c r="AE1055" s="4189" t="s">
        <v>4984</v>
      </c>
      <c r="AF1055" s="2502"/>
    </row>
    <row r="1056" spans="2:32" s="2801" customFormat="1" ht="13.5" thickBot="1" x14ac:dyDescent="0.25">
      <c r="B1056" s="4186"/>
      <c r="C1056" s="4187"/>
      <c r="D1056" s="4189"/>
      <c r="E1056" s="4189"/>
      <c r="F1056" s="4189"/>
      <c r="G1056" s="4201"/>
      <c r="H1056" s="4201"/>
      <c r="I1056" s="4200"/>
      <c r="J1056" s="4200"/>
      <c r="K1056" s="3709" t="s">
        <v>5026</v>
      </c>
      <c r="L1056" s="3710" t="s">
        <v>2793</v>
      </c>
      <c r="M1056" s="4200"/>
      <c r="N1056" s="4200"/>
      <c r="O1056" s="4200"/>
      <c r="P1056" s="4200"/>
      <c r="Q1056" s="4203"/>
      <c r="R1056" s="4203"/>
      <c r="S1056" s="4203"/>
      <c r="T1056" s="4203"/>
      <c r="U1056" s="4203"/>
      <c r="V1056" s="4203"/>
      <c r="W1056" s="4203"/>
      <c r="X1056" s="4201"/>
      <c r="Y1056" s="4201"/>
      <c r="Z1056" s="4203"/>
      <c r="AA1056" s="4203"/>
      <c r="AB1056" s="4203"/>
      <c r="AC1056" s="4203"/>
      <c r="AD1056" s="4203"/>
      <c r="AE1056" s="4203"/>
      <c r="AF1056" s="2502"/>
    </row>
    <row r="1057" spans="2:32" s="2801" customFormat="1" ht="13.5" thickBot="1" x14ac:dyDescent="0.25">
      <c r="B1057" s="4164" t="s">
        <v>7229</v>
      </c>
      <c r="C1057" s="4165"/>
      <c r="D1057" s="3055" t="s">
        <v>1529</v>
      </c>
      <c r="E1057" s="3055" t="s">
        <v>1529</v>
      </c>
      <c r="F1057" s="3055" t="s">
        <v>1529</v>
      </c>
      <c r="G1057" s="3055" t="s">
        <v>1529</v>
      </c>
      <c r="H1057" s="3055" t="s">
        <v>1529</v>
      </c>
      <c r="I1057" s="3055">
        <v>0.04</v>
      </c>
      <c r="J1057" s="3055">
        <v>0.12</v>
      </c>
      <c r="K1057" s="3055" t="s">
        <v>1529</v>
      </c>
      <c r="L1057" s="3055" t="s">
        <v>1529</v>
      </c>
      <c r="M1057" s="3055" t="s">
        <v>1529</v>
      </c>
      <c r="N1057" s="3055" t="s">
        <v>1529</v>
      </c>
      <c r="O1057" s="3055" t="s">
        <v>1529</v>
      </c>
      <c r="P1057" s="3055" t="s">
        <v>1529</v>
      </c>
      <c r="Q1057" s="3055" t="s">
        <v>1529</v>
      </c>
      <c r="R1057" s="3055" t="s">
        <v>1529</v>
      </c>
      <c r="S1057" s="3055" t="s">
        <v>1529</v>
      </c>
      <c r="T1057" s="3055" t="s">
        <v>1529</v>
      </c>
      <c r="U1057" s="3055" t="s">
        <v>1529</v>
      </c>
      <c r="V1057" s="3055" t="s">
        <v>1529</v>
      </c>
      <c r="W1057" s="3055" t="s">
        <v>1529</v>
      </c>
      <c r="X1057" s="3055" t="s">
        <v>1529</v>
      </c>
      <c r="Y1057" s="3055" t="s">
        <v>1529</v>
      </c>
      <c r="Z1057" s="3055" t="s">
        <v>1529</v>
      </c>
      <c r="AA1057" s="3055" t="s">
        <v>1529</v>
      </c>
      <c r="AB1057" s="3055" t="s">
        <v>1529</v>
      </c>
      <c r="AC1057" s="3055" t="s">
        <v>1529</v>
      </c>
      <c r="AD1057" s="3055" t="s">
        <v>1529</v>
      </c>
      <c r="AE1057" s="3055" t="s">
        <v>1529</v>
      </c>
      <c r="AF1057" s="2502"/>
    </row>
    <row r="1058" spans="2:32" s="2801" customFormat="1" x14ac:dyDescent="0.2">
      <c r="B1058" s="2564"/>
      <c r="C1058" s="2496"/>
      <c r="D1058" s="2496"/>
      <c r="E1058" s="2496"/>
      <c r="F1058" s="2496"/>
      <c r="G1058" s="2497"/>
      <c r="H1058" s="2497"/>
      <c r="I1058" s="2497"/>
      <c r="J1058" s="2497"/>
      <c r="K1058" s="2496"/>
      <c r="L1058" s="2497"/>
      <c r="M1058" s="2497"/>
      <c r="N1058" s="2497"/>
      <c r="O1058" s="2497"/>
      <c r="P1058" s="2497"/>
      <c r="Q1058" s="2561"/>
      <c r="R1058" s="2561"/>
      <c r="S1058" s="2561"/>
      <c r="T1058" s="2561"/>
      <c r="U1058" s="2561"/>
      <c r="V1058" s="2561"/>
      <c r="W1058" s="2561"/>
      <c r="X1058" s="2561"/>
      <c r="Y1058" s="2561"/>
      <c r="Z1058" s="2561"/>
      <c r="AA1058" s="2561"/>
      <c r="AB1058" s="2561"/>
      <c r="AC1058" s="2561"/>
      <c r="AD1058" s="2561"/>
      <c r="AE1058" s="2561"/>
      <c r="AF1058" s="2502"/>
    </row>
    <row r="1059" spans="2:32" s="2801" customFormat="1" x14ac:dyDescent="0.2">
      <c r="B1059" s="4166" t="s">
        <v>4985</v>
      </c>
      <c r="C1059" s="4167"/>
      <c r="D1059" s="4168" t="s">
        <v>1529</v>
      </c>
      <c r="E1059" s="4168"/>
      <c r="F1059" s="4168"/>
      <c r="G1059" s="4168"/>
      <c r="H1059" s="4168"/>
      <c r="I1059" s="2562"/>
      <c r="J1059" s="2562"/>
      <c r="K1059" s="2562"/>
      <c r="L1059" s="2562"/>
      <c r="M1059" s="2562"/>
      <c r="N1059" s="2562"/>
      <c r="O1059" s="2562"/>
      <c r="P1059" s="2562"/>
      <c r="Q1059" s="2561"/>
      <c r="R1059" s="2561"/>
      <c r="S1059" s="2561"/>
      <c r="T1059" s="2561"/>
      <c r="U1059" s="2561"/>
      <c r="V1059" s="2561"/>
      <c r="W1059" s="2561"/>
      <c r="X1059" s="2561"/>
      <c r="Y1059" s="2561"/>
      <c r="Z1059" s="2561"/>
      <c r="AA1059" s="2561"/>
      <c r="AB1059" s="2561"/>
      <c r="AC1059" s="2561"/>
      <c r="AD1059" s="2561"/>
      <c r="AE1059" s="2561"/>
      <c r="AF1059" s="2502"/>
    </row>
    <row r="1060" spans="2:32" s="2801" customFormat="1" x14ac:dyDescent="0.2">
      <c r="B1060" s="4166" t="s">
        <v>4986</v>
      </c>
      <c r="C1060" s="4167"/>
      <c r="D1060" s="4168" t="s">
        <v>5082</v>
      </c>
      <c r="E1060" s="4168"/>
      <c r="F1060" s="4168"/>
      <c r="G1060" s="4168"/>
      <c r="H1060" s="4168"/>
      <c r="I1060" s="2562"/>
      <c r="J1060" s="2562"/>
      <c r="K1060" s="2562"/>
      <c r="L1060" s="2562"/>
      <c r="M1060" s="2562"/>
      <c r="N1060" s="2562"/>
      <c r="O1060" s="2562"/>
      <c r="P1060" s="2562"/>
      <c r="Q1060" s="2561"/>
      <c r="R1060" s="2561"/>
      <c r="S1060" s="2561"/>
      <c r="T1060" s="2561"/>
      <c r="U1060" s="2561"/>
      <c r="V1060" s="2561"/>
      <c r="W1060" s="2561"/>
      <c r="X1060" s="2561"/>
      <c r="Y1060" s="2561"/>
      <c r="Z1060" s="2561"/>
      <c r="AA1060" s="2561"/>
      <c r="AB1060" s="2561"/>
      <c r="AC1060" s="2561"/>
      <c r="AD1060" s="2561"/>
      <c r="AE1060" s="2561"/>
      <c r="AF1060" s="2502"/>
    </row>
    <row r="1061" spans="2:32" s="2801" customFormat="1" ht="13.5" thickBot="1" x14ac:dyDescent="0.25">
      <c r="B1061" s="3713"/>
      <c r="C1061" s="3714"/>
      <c r="D1061" s="3714"/>
      <c r="E1061" s="3714"/>
      <c r="F1061" s="3714"/>
      <c r="G1061" s="2565"/>
      <c r="H1061" s="2565"/>
      <c r="I1061" s="2565"/>
      <c r="J1061" s="2565"/>
      <c r="K1061" s="2565"/>
      <c r="L1061" s="2565"/>
      <c r="M1061" s="2565"/>
      <c r="N1061" s="2565"/>
      <c r="O1061" s="2565"/>
      <c r="P1061" s="2565"/>
      <c r="Q1061" s="2565"/>
      <c r="R1061" s="2565"/>
      <c r="S1061" s="2565"/>
      <c r="T1061" s="2565"/>
      <c r="U1061" s="2565"/>
      <c r="V1061" s="2565"/>
      <c r="W1061" s="2565"/>
      <c r="X1061" s="2565"/>
      <c r="Y1061" s="2565"/>
      <c r="Z1061" s="2565"/>
      <c r="AA1061" s="2565"/>
      <c r="AB1061" s="2565"/>
      <c r="AC1061" s="2565"/>
      <c r="AD1061" s="2565"/>
      <c r="AE1061" s="2565"/>
      <c r="AF1061" s="2507"/>
    </row>
    <row r="1062" spans="2:32" s="2801" customFormat="1" ht="13.5" thickBot="1" x14ac:dyDescent="0.25"/>
    <row r="1063" spans="2:32" s="2801" customFormat="1" ht="20.25" x14ac:dyDescent="0.2">
      <c r="B1063" s="4169" t="s">
        <v>5058</v>
      </c>
      <c r="C1063" s="4170"/>
      <c r="D1063" s="4170"/>
      <c r="E1063" s="4170"/>
      <c r="F1063" s="4170"/>
      <c r="G1063" s="4170"/>
      <c r="H1063" s="4170"/>
      <c r="I1063" s="4170"/>
      <c r="J1063" s="4170"/>
      <c r="K1063" s="4170"/>
      <c r="L1063" s="4170"/>
      <c r="M1063" s="4170"/>
      <c r="N1063" s="4170"/>
      <c r="O1063" s="4170"/>
      <c r="P1063" s="4170"/>
      <c r="Q1063" s="4170"/>
      <c r="R1063" s="4170"/>
      <c r="S1063" s="4170"/>
      <c r="T1063" s="4170"/>
      <c r="U1063" s="4170"/>
      <c r="V1063" s="4170"/>
      <c r="W1063" s="4170"/>
      <c r="X1063" s="4170"/>
      <c r="Y1063" s="4170"/>
      <c r="Z1063" s="4170"/>
      <c r="AA1063" s="4170"/>
      <c r="AB1063" s="4170"/>
      <c r="AC1063" s="4170"/>
      <c r="AD1063" s="4170"/>
      <c r="AE1063" s="4170"/>
      <c r="AF1063" s="4171"/>
    </row>
    <row r="1064" spans="2:32" s="2801" customFormat="1" ht="12.75" customHeight="1" x14ac:dyDescent="0.2">
      <c r="B1064" s="3711"/>
      <c r="C1064" s="3712"/>
      <c r="D1064" s="3712"/>
      <c r="E1064" s="3712"/>
      <c r="F1064" s="3712"/>
      <c r="G1064" s="2501"/>
      <c r="H1064" s="2501"/>
      <c r="I1064" s="2501"/>
      <c r="J1064" s="2501"/>
      <c r="K1064" s="2501"/>
      <c r="L1064" s="2501"/>
      <c r="M1064" s="2501"/>
      <c r="N1064" s="2501"/>
      <c r="O1064" s="2501"/>
      <c r="P1064" s="2501"/>
      <c r="Q1064" s="2501"/>
      <c r="R1064" s="2501"/>
      <c r="S1064" s="2501"/>
      <c r="T1064" s="2501"/>
      <c r="U1064" s="2501"/>
      <c r="V1064" s="2501"/>
      <c r="W1064" s="2501"/>
      <c r="X1064" s="2501"/>
      <c r="Y1064" s="2501"/>
      <c r="Z1064" s="2501"/>
      <c r="AA1064" s="2501"/>
      <c r="AB1064" s="2501"/>
      <c r="AC1064" s="2501"/>
      <c r="AD1064" s="2501"/>
      <c r="AE1064" s="2501"/>
      <c r="AF1064" s="2502"/>
    </row>
    <row r="1065" spans="2:32" s="2801" customFormat="1" ht="12.75" customHeight="1" x14ac:dyDescent="0.2">
      <c r="B1065" s="2563" t="s">
        <v>5078</v>
      </c>
      <c r="C1065" s="3712"/>
      <c r="D1065" s="4172" t="s">
        <v>7223</v>
      </c>
      <c r="E1065" s="4172"/>
      <c r="F1065" s="4172"/>
      <c r="G1065" s="2501"/>
      <c r="H1065" s="2501"/>
      <c r="I1065" s="2501"/>
      <c r="J1065" s="2501"/>
      <c r="K1065" s="2501"/>
      <c r="L1065" s="2501"/>
      <c r="M1065" s="2501"/>
      <c r="N1065" s="2501"/>
      <c r="O1065" s="2501"/>
      <c r="P1065" s="2501"/>
      <c r="Q1065" s="2501"/>
      <c r="R1065" s="2501"/>
      <c r="S1065" s="2501"/>
      <c r="T1065" s="2501"/>
      <c r="U1065" s="2501"/>
      <c r="V1065" s="2501"/>
      <c r="W1065" s="2501"/>
      <c r="X1065" s="2501"/>
      <c r="Y1065" s="2501"/>
      <c r="Z1065" s="2501"/>
      <c r="AA1065" s="2501"/>
      <c r="AB1065" s="2501"/>
      <c r="AC1065" s="2501"/>
      <c r="AD1065" s="2501"/>
      <c r="AE1065" s="2501"/>
      <c r="AF1065" s="2502"/>
    </row>
    <row r="1066" spans="2:32" s="2801" customFormat="1" x14ac:dyDescent="0.2">
      <c r="B1066" s="4173" t="s">
        <v>5061</v>
      </c>
      <c r="C1066" s="4174"/>
      <c r="D1066" s="4204">
        <v>41883</v>
      </c>
      <c r="E1066" s="4204"/>
      <c r="F1066" s="4204"/>
      <c r="G1066" s="2501"/>
      <c r="H1066" s="2501"/>
      <c r="I1066" s="2501"/>
      <c r="J1066" s="2501"/>
      <c r="K1066" s="2501"/>
      <c r="L1066" s="2501"/>
      <c r="M1066" s="2501"/>
      <c r="N1066" s="2501"/>
      <c r="O1066" s="2501"/>
      <c r="P1066" s="2501"/>
      <c r="Q1066" s="2501"/>
      <c r="R1066" s="2501"/>
      <c r="S1066" s="2501"/>
      <c r="T1066" s="2501"/>
      <c r="U1066" s="2501"/>
      <c r="V1066" s="2501"/>
      <c r="W1066" s="2501"/>
      <c r="X1066" s="2501"/>
      <c r="Y1066" s="2501"/>
      <c r="Z1066" s="2501"/>
      <c r="AA1066" s="2501"/>
      <c r="AB1066" s="2501"/>
      <c r="AC1066" s="2501"/>
      <c r="AD1066" s="2501"/>
      <c r="AE1066" s="2501"/>
      <c r="AF1066" s="2502"/>
    </row>
    <row r="1067" spans="2:32" s="2801" customFormat="1" ht="13.5" customHeight="1" x14ac:dyDescent="0.2">
      <c r="B1067" s="4176" t="s">
        <v>5059</v>
      </c>
      <c r="C1067" s="4177"/>
      <c r="D1067" s="4205">
        <v>41912</v>
      </c>
      <c r="E1067" s="4205"/>
      <c r="F1067" s="4205"/>
      <c r="G1067" s="2501"/>
      <c r="H1067" s="2501"/>
      <c r="I1067" s="2501"/>
      <c r="J1067" s="2501"/>
      <c r="K1067" s="2501"/>
      <c r="L1067" s="2501"/>
      <c r="M1067" s="2501"/>
      <c r="N1067" s="2501"/>
      <c r="O1067" s="2501"/>
      <c r="P1067" s="2501"/>
      <c r="Q1067" s="2501"/>
      <c r="R1067" s="2501"/>
      <c r="S1067" s="2501"/>
      <c r="T1067" s="2501"/>
      <c r="U1067" s="2501"/>
      <c r="V1067" s="2501"/>
      <c r="W1067" s="2501"/>
      <c r="X1067" s="2501"/>
      <c r="Y1067" s="2501"/>
      <c r="Z1067" s="2501"/>
      <c r="AA1067" s="2501"/>
      <c r="AB1067" s="2501"/>
      <c r="AC1067" s="2501"/>
      <c r="AD1067" s="2501"/>
      <c r="AE1067" s="2501"/>
      <c r="AF1067" s="2502"/>
    </row>
    <row r="1068" spans="2:32" s="2801" customFormat="1" ht="13.5" thickBot="1" x14ac:dyDescent="0.25">
      <c r="B1068" s="3711"/>
      <c r="C1068" s="3712"/>
      <c r="D1068" s="3712"/>
      <c r="E1068" s="3712"/>
      <c r="F1068" s="3712"/>
      <c r="G1068" s="2501"/>
      <c r="H1068" s="2501"/>
      <c r="I1068" s="2501"/>
      <c r="J1068" s="2501"/>
      <c r="K1068" s="2501"/>
      <c r="L1068" s="2501"/>
      <c r="M1068" s="2501"/>
      <c r="N1068" s="2501"/>
      <c r="O1068" s="2501"/>
      <c r="P1068" s="2501"/>
      <c r="Q1068" s="2501"/>
      <c r="R1068" s="2501"/>
      <c r="S1068" s="2501"/>
      <c r="T1068" s="2501"/>
      <c r="U1068" s="2501"/>
      <c r="V1068" s="2501"/>
      <c r="W1068" s="2501"/>
      <c r="X1068" s="2501"/>
      <c r="Y1068" s="2501"/>
      <c r="Z1068" s="2501"/>
      <c r="AA1068" s="2501"/>
      <c r="AB1068" s="2501"/>
      <c r="AC1068" s="2501"/>
      <c r="AD1068" s="2501"/>
      <c r="AE1068" s="2501"/>
      <c r="AF1068" s="2502"/>
    </row>
    <row r="1069" spans="2:32" s="2801" customFormat="1" ht="43.5" customHeight="1" thickBot="1" x14ac:dyDescent="0.25">
      <c r="B1069" s="4179" t="s">
        <v>5060</v>
      </c>
      <c r="C1069" s="4180"/>
      <c r="D1069" s="4181" t="s">
        <v>7224</v>
      </c>
      <c r="E1069" s="4182"/>
      <c r="F1069" s="4182"/>
      <c r="G1069" s="4182"/>
      <c r="H1069" s="4182"/>
      <c r="I1069" s="4182"/>
      <c r="J1069" s="4182"/>
      <c r="K1069" s="4182"/>
      <c r="L1069" s="4182"/>
      <c r="M1069" s="4182"/>
      <c r="N1069" s="4182"/>
      <c r="O1069" s="4182"/>
      <c r="P1069" s="4182"/>
      <c r="Q1069" s="4183"/>
      <c r="R1069" s="2501"/>
      <c r="S1069" s="2501"/>
      <c r="T1069" s="2501"/>
      <c r="U1069" s="2501"/>
      <c r="V1069" s="2501"/>
      <c r="W1069" s="2501"/>
      <c r="X1069" s="2501"/>
      <c r="Y1069" s="2501"/>
      <c r="Z1069" s="2501"/>
      <c r="AA1069" s="2501"/>
      <c r="AB1069" s="2501"/>
      <c r="AC1069" s="2501"/>
      <c r="AD1069" s="2501"/>
      <c r="AE1069" s="2501"/>
      <c r="AF1069" s="2502"/>
    </row>
    <row r="1070" spans="2:32" s="2801" customFormat="1" ht="13.5" customHeight="1" thickBot="1" x14ac:dyDescent="0.25">
      <c r="B1070" s="3711"/>
      <c r="C1070" s="3712"/>
      <c r="D1070" s="3712"/>
      <c r="E1070" s="3712"/>
      <c r="F1070" s="3712"/>
      <c r="G1070" s="2501"/>
      <c r="H1070" s="2501"/>
      <c r="I1070" s="2501"/>
      <c r="J1070" s="2501"/>
      <c r="K1070" s="2501"/>
      <c r="L1070" s="2501"/>
      <c r="M1070" s="2501"/>
      <c r="N1070" s="2501"/>
      <c r="O1070" s="2501"/>
      <c r="P1070" s="2501"/>
      <c r="Q1070" s="2501"/>
      <c r="R1070" s="2565"/>
      <c r="S1070" s="2501"/>
      <c r="T1070" s="2501"/>
      <c r="U1070" s="2501"/>
      <c r="V1070" s="2501"/>
      <c r="W1070" s="2501"/>
      <c r="X1070" s="2501"/>
      <c r="Y1070" s="2501"/>
      <c r="Z1070" s="2501"/>
      <c r="AA1070" s="2501"/>
      <c r="AB1070" s="2501"/>
      <c r="AC1070" s="2501"/>
      <c r="AD1070" s="2501"/>
      <c r="AE1070" s="2501"/>
      <c r="AF1070" s="2502"/>
    </row>
    <row r="1071" spans="2:32" s="2801" customFormat="1" ht="13.5" thickBot="1" x14ac:dyDescent="0.25">
      <c r="B1071" s="4184" t="s">
        <v>5062</v>
      </c>
      <c r="C1071" s="4185"/>
      <c r="D1071" s="4188" t="s">
        <v>5063</v>
      </c>
      <c r="E1071" s="4190" t="s">
        <v>224</v>
      </c>
      <c r="F1071" s="4191"/>
      <c r="G1071" s="4191"/>
      <c r="H1071" s="4191"/>
      <c r="I1071" s="4191"/>
      <c r="J1071" s="4191"/>
      <c r="K1071" s="4191"/>
      <c r="L1071" s="4191"/>
      <c r="M1071" s="4191"/>
      <c r="N1071" s="4191"/>
      <c r="O1071" s="4191"/>
      <c r="P1071" s="4192"/>
      <c r="Q1071" s="4193" t="s">
        <v>340</v>
      </c>
      <c r="R1071" s="4194"/>
      <c r="S1071" s="4195"/>
      <c r="T1071" s="4195"/>
      <c r="U1071" s="4195"/>
      <c r="V1071" s="4195"/>
      <c r="W1071" s="4195"/>
      <c r="X1071" s="4195"/>
      <c r="Y1071" s="4196"/>
      <c r="Z1071" s="4193" t="s">
        <v>225</v>
      </c>
      <c r="AA1071" s="4195"/>
      <c r="AB1071" s="4196"/>
      <c r="AC1071" s="4197" t="s">
        <v>4982</v>
      </c>
      <c r="AD1071" s="4198"/>
      <c r="AE1071" s="4199"/>
      <c r="AF1071" s="2502"/>
    </row>
    <row r="1072" spans="2:32" s="2801" customFormat="1" ht="13.5" thickBot="1" x14ac:dyDescent="0.25">
      <c r="B1072" s="4186"/>
      <c r="C1072" s="4187"/>
      <c r="D1072" s="4188"/>
      <c r="E1072" s="4188" t="s">
        <v>5000</v>
      </c>
      <c r="F1072" s="4188" t="s">
        <v>5001</v>
      </c>
      <c r="G1072" s="4200" t="s">
        <v>5003</v>
      </c>
      <c r="H1072" s="4200" t="s">
        <v>5064</v>
      </c>
      <c r="I1072" s="4202" t="s">
        <v>5065</v>
      </c>
      <c r="J1072" s="4202" t="s">
        <v>5066</v>
      </c>
      <c r="K1072" s="4202" t="s">
        <v>5006</v>
      </c>
      <c r="L1072" s="4202"/>
      <c r="M1072" s="4202" t="s">
        <v>5067</v>
      </c>
      <c r="N1072" s="4202" t="s">
        <v>5068</v>
      </c>
      <c r="O1072" s="4202" t="s">
        <v>5069</v>
      </c>
      <c r="P1072" s="4202" t="s">
        <v>5070</v>
      </c>
      <c r="Q1072" s="4189" t="s">
        <v>5012</v>
      </c>
      <c r="R1072" s="4189" t="s">
        <v>5013</v>
      </c>
      <c r="S1072" s="4189" t="s">
        <v>5014</v>
      </c>
      <c r="T1072" s="4189" t="s">
        <v>5071</v>
      </c>
      <c r="U1072" s="4189" t="s">
        <v>5072</v>
      </c>
      <c r="V1072" s="4189" t="s">
        <v>5017</v>
      </c>
      <c r="W1072" s="4189" t="s">
        <v>5019</v>
      </c>
      <c r="X1072" s="4200" t="s">
        <v>5073</v>
      </c>
      <c r="Y1072" s="4200" t="s">
        <v>5074</v>
      </c>
      <c r="Z1072" s="4189" t="s">
        <v>5075</v>
      </c>
      <c r="AA1072" s="4189" t="s">
        <v>5076</v>
      </c>
      <c r="AB1072" s="4189" t="s">
        <v>5077</v>
      </c>
      <c r="AC1072" s="4189" t="s">
        <v>1150</v>
      </c>
      <c r="AD1072" s="4189" t="s">
        <v>4983</v>
      </c>
      <c r="AE1072" s="4189" t="s">
        <v>4984</v>
      </c>
      <c r="AF1072" s="2502"/>
    </row>
    <row r="1073" spans="2:32" s="2801" customFormat="1" ht="13.5" thickBot="1" x14ac:dyDescent="0.25">
      <c r="B1073" s="4186"/>
      <c r="C1073" s="4187"/>
      <c r="D1073" s="4189"/>
      <c r="E1073" s="4189"/>
      <c r="F1073" s="4189"/>
      <c r="G1073" s="4201"/>
      <c r="H1073" s="4201"/>
      <c r="I1073" s="4200"/>
      <c r="J1073" s="4200"/>
      <c r="K1073" s="3709" t="s">
        <v>5026</v>
      </c>
      <c r="L1073" s="3710" t="s">
        <v>2793</v>
      </c>
      <c r="M1073" s="4200"/>
      <c r="N1073" s="4200"/>
      <c r="O1073" s="4200"/>
      <c r="P1073" s="4200"/>
      <c r="Q1073" s="4203"/>
      <c r="R1073" s="4203"/>
      <c r="S1073" s="4203"/>
      <c r="T1073" s="4203"/>
      <c r="U1073" s="4203"/>
      <c r="V1073" s="4203"/>
      <c r="W1073" s="4203"/>
      <c r="X1073" s="4201"/>
      <c r="Y1073" s="4201"/>
      <c r="Z1073" s="4203"/>
      <c r="AA1073" s="4203"/>
      <c r="AB1073" s="4203"/>
      <c r="AC1073" s="4203"/>
      <c r="AD1073" s="4203"/>
      <c r="AE1073" s="4203"/>
      <c r="AF1073" s="2502"/>
    </row>
    <row r="1074" spans="2:32" s="2801" customFormat="1" ht="18.75" customHeight="1" thickBot="1" x14ac:dyDescent="0.25">
      <c r="B1074" s="4164" t="s">
        <v>7225</v>
      </c>
      <c r="C1074" s="4165"/>
      <c r="D1074" s="3055" t="s">
        <v>1529</v>
      </c>
      <c r="E1074" s="3055" t="s">
        <v>1529</v>
      </c>
      <c r="F1074" s="3055" t="s">
        <v>1529</v>
      </c>
      <c r="G1074" s="3055" t="s">
        <v>1529</v>
      </c>
      <c r="H1074" s="3055" t="s">
        <v>1529</v>
      </c>
      <c r="I1074" s="3055">
        <v>0.1</v>
      </c>
      <c r="J1074" s="3055" t="s">
        <v>1529</v>
      </c>
      <c r="K1074" s="3055" t="s">
        <v>1529</v>
      </c>
      <c r="L1074" s="3055" t="s">
        <v>1529</v>
      </c>
      <c r="M1074" s="3055">
        <v>0.1</v>
      </c>
      <c r="N1074" s="3055">
        <v>0.1</v>
      </c>
      <c r="O1074" s="3055" t="s">
        <v>1529</v>
      </c>
      <c r="P1074" s="3055" t="s">
        <v>1529</v>
      </c>
      <c r="Q1074" s="3055" t="s">
        <v>1529</v>
      </c>
      <c r="R1074" s="3055" t="s">
        <v>1529</v>
      </c>
      <c r="S1074" s="3055" t="s">
        <v>1529</v>
      </c>
      <c r="T1074" s="3055" t="s">
        <v>1529</v>
      </c>
      <c r="U1074" s="3055" t="s">
        <v>1529</v>
      </c>
      <c r="V1074" s="3055" t="s">
        <v>1529</v>
      </c>
      <c r="W1074" s="3055" t="s">
        <v>1529</v>
      </c>
      <c r="X1074" s="3055" t="s">
        <v>1529</v>
      </c>
      <c r="Y1074" s="3055" t="s">
        <v>1529</v>
      </c>
      <c r="Z1074" s="3055" t="s">
        <v>1529</v>
      </c>
      <c r="AA1074" s="3055" t="s">
        <v>1529</v>
      </c>
      <c r="AB1074" s="3055" t="s">
        <v>1529</v>
      </c>
      <c r="AC1074" s="3055" t="s">
        <v>1529</v>
      </c>
      <c r="AD1074" s="3055" t="s">
        <v>1529</v>
      </c>
      <c r="AE1074" s="3055" t="s">
        <v>1529</v>
      </c>
      <c r="AF1074" s="2502"/>
    </row>
    <row r="1075" spans="2:32" s="2801" customFormat="1" x14ac:dyDescent="0.2">
      <c r="B1075" s="2564"/>
      <c r="C1075" s="2496"/>
      <c r="D1075" s="2496"/>
      <c r="E1075" s="2496"/>
      <c r="F1075" s="2496"/>
      <c r="G1075" s="2497"/>
      <c r="H1075" s="2497"/>
      <c r="I1075" s="2497"/>
      <c r="J1075" s="2497"/>
      <c r="K1075" s="2496"/>
      <c r="L1075" s="2497"/>
      <c r="M1075" s="2497"/>
      <c r="N1075" s="2497"/>
      <c r="O1075" s="2497"/>
      <c r="P1075" s="2497"/>
      <c r="Q1075" s="2561"/>
      <c r="R1075" s="2561"/>
      <c r="S1075" s="2561"/>
      <c r="T1075" s="2561"/>
      <c r="U1075" s="2561"/>
      <c r="V1075" s="2561"/>
      <c r="W1075" s="2561"/>
      <c r="X1075" s="2561"/>
      <c r="Y1075" s="2561"/>
      <c r="Z1075" s="2561"/>
      <c r="AA1075" s="2561"/>
      <c r="AB1075" s="2561"/>
      <c r="AC1075" s="2561"/>
      <c r="AD1075" s="2561"/>
      <c r="AE1075" s="2561"/>
      <c r="AF1075" s="2502"/>
    </row>
    <row r="1076" spans="2:32" s="2801" customFormat="1" x14ac:dyDescent="0.2">
      <c r="B1076" s="4166" t="s">
        <v>4985</v>
      </c>
      <c r="C1076" s="4167"/>
      <c r="D1076" s="4168" t="s">
        <v>7226</v>
      </c>
      <c r="E1076" s="4168"/>
      <c r="F1076" s="4168"/>
      <c r="G1076" s="4168"/>
      <c r="H1076" s="4168"/>
      <c r="I1076" s="2562"/>
      <c r="J1076" s="2562"/>
      <c r="K1076" s="2562"/>
      <c r="L1076" s="2562"/>
      <c r="M1076" s="2562"/>
      <c r="N1076" s="2562"/>
      <c r="O1076" s="2562"/>
      <c r="P1076" s="2562"/>
      <c r="Q1076" s="2561"/>
      <c r="R1076" s="2561"/>
      <c r="S1076" s="2561"/>
      <c r="T1076" s="2561"/>
      <c r="U1076" s="2561"/>
      <c r="V1076" s="2561"/>
      <c r="W1076" s="2561"/>
      <c r="X1076" s="2561"/>
      <c r="Y1076" s="2561"/>
      <c r="Z1076" s="2561"/>
      <c r="AA1076" s="2561"/>
      <c r="AB1076" s="2561"/>
      <c r="AC1076" s="2561"/>
      <c r="AD1076" s="2561"/>
      <c r="AE1076" s="2561"/>
      <c r="AF1076" s="2502"/>
    </row>
    <row r="1077" spans="2:32" s="2801" customFormat="1" x14ac:dyDescent="0.2">
      <c r="B1077" s="4166" t="s">
        <v>4986</v>
      </c>
      <c r="C1077" s="4167"/>
      <c r="D1077" s="4168" t="s">
        <v>5082</v>
      </c>
      <c r="E1077" s="4168"/>
      <c r="F1077" s="4168"/>
      <c r="G1077" s="4168"/>
      <c r="H1077" s="4168"/>
      <c r="I1077" s="2562"/>
      <c r="J1077" s="2562"/>
      <c r="K1077" s="2562"/>
      <c r="L1077" s="2562"/>
      <c r="M1077" s="2562"/>
      <c r="N1077" s="2562"/>
      <c r="O1077" s="2562"/>
      <c r="P1077" s="2562"/>
      <c r="Q1077" s="2561"/>
      <c r="R1077" s="2561"/>
      <c r="S1077" s="2561"/>
      <c r="T1077" s="2561"/>
      <c r="U1077" s="2561"/>
      <c r="V1077" s="2561"/>
      <c r="W1077" s="2561"/>
      <c r="X1077" s="2561"/>
      <c r="Y1077" s="2561"/>
      <c r="Z1077" s="2561"/>
      <c r="AA1077" s="2561"/>
      <c r="AB1077" s="2561"/>
      <c r="AC1077" s="2561"/>
      <c r="AD1077" s="2561"/>
      <c r="AE1077" s="2561"/>
      <c r="AF1077" s="2502"/>
    </row>
    <row r="1078" spans="2:32" s="2801" customFormat="1" ht="13.5" thickBot="1" x14ac:dyDescent="0.25">
      <c r="B1078" s="3713"/>
      <c r="C1078" s="3714"/>
      <c r="D1078" s="3714"/>
      <c r="E1078" s="3714"/>
      <c r="F1078" s="3714"/>
      <c r="G1078" s="2565"/>
      <c r="H1078" s="2565"/>
      <c r="I1078" s="2565"/>
      <c r="J1078" s="2565"/>
      <c r="K1078" s="2565"/>
      <c r="L1078" s="2565"/>
      <c r="M1078" s="2565"/>
      <c r="N1078" s="2565"/>
      <c r="O1078" s="2565"/>
      <c r="P1078" s="2565"/>
      <c r="Q1078" s="2565"/>
      <c r="R1078" s="2565"/>
      <c r="S1078" s="2565"/>
      <c r="T1078" s="2565"/>
      <c r="U1078" s="2565"/>
      <c r="V1078" s="2565"/>
      <c r="W1078" s="2565"/>
      <c r="X1078" s="2565"/>
      <c r="Y1078" s="2565"/>
      <c r="Z1078" s="2565"/>
      <c r="AA1078" s="2565"/>
      <c r="AB1078" s="2565"/>
      <c r="AC1078" s="2565"/>
      <c r="AD1078" s="2565"/>
      <c r="AE1078" s="2565"/>
      <c r="AF1078" s="2507"/>
    </row>
    <row r="1079" spans="2:32" s="2801" customFormat="1" ht="13.5" thickBot="1" x14ac:dyDescent="0.25"/>
    <row r="1080" spans="2:32" s="2801" customFormat="1" ht="20.25" x14ac:dyDescent="0.2">
      <c r="B1080" s="4169" t="s">
        <v>5058</v>
      </c>
      <c r="C1080" s="4170"/>
      <c r="D1080" s="4170"/>
      <c r="E1080" s="4170"/>
      <c r="F1080" s="4170"/>
      <c r="G1080" s="4170"/>
      <c r="H1080" s="4170"/>
      <c r="I1080" s="4170"/>
      <c r="J1080" s="4170"/>
      <c r="K1080" s="4170"/>
      <c r="L1080" s="4170"/>
      <c r="M1080" s="4170"/>
      <c r="N1080" s="4170"/>
      <c r="O1080" s="4170"/>
      <c r="P1080" s="4170"/>
      <c r="Q1080" s="4170"/>
      <c r="R1080" s="4170"/>
      <c r="S1080" s="4170"/>
      <c r="T1080" s="4170"/>
      <c r="U1080" s="4170"/>
      <c r="V1080" s="4170"/>
      <c r="W1080" s="4170"/>
      <c r="X1080" s="4170"/>
      <c r="Y1080" s="4170"/>
      <c r="Z1080" s="4170"/>
      <c r="AA1080" s="4170"/>
      <c r="AB1080" s="4170"/>
      <c r="AC1080" s="4170"/>
      <c r="AD1080" s="4170"/>
      <c r="AE1080" s="4170"/>
      <c r="AF1080" s="4171"/>
    </row>
    <row r="1081" spans="2:32" s="2801" customFormat="1" x14ac:dyDescent="0.2">
      <c r="B1081" s="3711"/>
      <c r="C1081" s="3712"/>
      <c r="D1081" s="3712"/>
      <c r="E1081" s="3712"/>
      <c r="F1081" s="3712"/>
      <c r="G1081" s="2501"/>
      <c r="H1081" s="2501"/>
      <c r="I1081" s="2501"/>
      <c r="J1081" s="2501"/>
      <c r="K1081" s="2501"/>
      <c r="L1081" s="2501"/>
      <c r="M1081" s="2501"/>
      <c r="N1081" s="2501"/>
      <c r="O1081" s="2501"/>
      <c r="P1081" s="2501"/>
      <c r="Q1081" s="2501"/>
      <c r="R1081" s="2501"/>
      <c r="S1081" s="2501"/>
      <c r="T1081" s="2501"/>
      <c r="U1081" s="2501"/>
      <c r="V1081" s="2501"/>
      <c r="W1081" s="2501"/>
      <c r="X1081" s="2501"/>
      <c r="Y1081" s="2501"/>
      <c r="Z1081" s="2501"/>
      <c r="AA1081" s="2501"/>
      <c r="AB1081" s="2501"/>
      <c r="AC1081" s="2501"/>
      <c r="AD1081" s="2501"/>
      <c r="AE1081" s="2501"/>
      <c r="AF1081" s="2502"/>
    </row>
    <row r="1082" spans="2:32" s="2801" customFormat="1" x14ac:dyDescent="0.2">
      <c r="B1082" s="2563" t="s">
        <v>5078</v>
      </c>
      <c r="C1082" s="3712"/>
      <c r="D1082" s="4233" t="s">
        <v>7220</v>
      </c>
      <c r="E1082" s="4233"/>
      <c r="F1082" s="4233"/>
      <c r="G1082" s="2501"/>
      <c r="H1082" s="2501"/>
      <c r="I1082" s="2501"/>
      <c r="J1082" s="2501"/>
      <c r="K1082" s="2501"/>
      <c r="L1082" s="2501"/>
      <c r="M1082" s="2501"/>
      <c r="N1082" s="2501"/>
      <c r="O1082" s="2501"/>
      <c r="P1082" s="2501"/>
      <c r="Q1082" s="2501"/>
      <c r="R1082" s="2501"/>
      <c r="S1082" s="2501"/>
      <c r="T1082" s="2501"/>
      <c r="U1082" s="2501"/>
      <c r="V1082" s="2501"/>
      <c r="W1082" s="2501"/>
      <c r="X1082" s="2501"/>
      <c r="Y1082" s="2501"/>
      <c r="Z1082" s="2501"/>
      <c r="AA1082" s="2501"/>
      <c r="AB1082" s="2501"/>
      <c r="AC1082" s="2501"/>
      <c r="AD1082" s="2501"/>
      <c r="AE1082" s="2501"/>
      <c r="AF1082" s="2502"/>
    </row>
    <row r="1083" spans="2:32" s="2801" customFormat="1" x14ac:dyDescent="0.2">
      <c r="B1083" s="4173" t="s">
        <v>5061</v>
      </c>
      <c r="C1083" s="4174"/>
      <c r="D1083" s="4175">
        <v>41885</v>
      </c>
      <c r="E1083" s="4175"/>
      <c r="F1083" s="4175"/>
      <c r="G1083" s="2501"/>
      <c r="H1083" s="2501"/>
      <c r="I1083" s="2501"/>
      <c r="J1083" s="2501"/>
      <c r="K1083" s="2501"/>
      <c r="L1083" s="2501"/>
      <c r="M1083" s="2501"/>
      <c r="N1083" s="2501"/>
      <c r="O1083" s="2501"/>
      <c r="P1083" s="2501"/>
      <c r="Q1083" s="2501"/>
      <c r="R1083" s="2501"/>
      <c r="S1083" s="2501"/>
      <c r="T1083" s="2501"/>
      <c r="U1083" s="2501"/>
      <c r="V1083" s="2501"/>
      <c r="W1083" s="2501"/>
      <c r="X1083" s="2501"/>
      <c r="Y1083" s="2501"/>
      <c r="Z1083" s="2501"/>
      <c r="AA1083" s="2501"/>
      <c r="AB1083" s="2501"/>
      <c r="AC1083" s="2501"/>
      <c r="AD1083" s="2501"/>
      <c r="AE1083" s="2501"/>
      <c r="AF1083" s="2502"/>
    </row>
    <row r="1084" spans="2:32" s="2801" customFormat="1" x14ac:dyDescent="0.2">
      <c r="B1084" s="4176" t="s">
        <v>5059</v>
      </c>
      <c r="C1084" s="4177"/>
      <c r="D1084" s="4178">
        <v>41912</v>
      </c>
      <c r="E1084" s="4178"/>
      <c r="F1084" s="4178"/>
      <c r="G1084" s="2501"/>
      <c r="H1084" s="2501"/>
      <c r="I1084" s="2501"/>
      <c r="J1084" s="2501"/>
      <c r="K1084" s="2501"/>
      <c r="L1084" s="2501"/>
      <c r="M1084" s="2501"/>
      <c r="N1084" s="2501"/>
      <c r="O1084" s="2501"/>
      <c r="P1084" s="2501"/>
      <c r="Q1084" s="2501"/>
      <c r="R1084" s="2501"/>
      <c r="S1084" s="2501"/>
      <c r="T1084" s="2501"/>
      <c r="U1084" s="2501"/>
      <c r="V1084" s="2501"/>
      <c r="W1084" s="2501"/>
      <c r="X1084" s="2501"/>
      <c r="Y1084" s="2501"/>
      <c r="Z1084" s="2501"/>
      <c r="AA1084" s="2501"/>
      <c r="AB1084" s="2501"/>
      <c r="AC1084" s="2501"/>
      <c r="AD1084" s="2501"/>
      <c r="AE1084" s="2501"/>
      <c r="AF1084" s="2502"/>
    </row>
    <row r="1085" spans="2:32" s="2801" customFormat="1" ht="13.5" thickBot="1" x14ac:dyDescent="0.25">
      <c r="B1085" s="3711"/>
      <c r="C1085" s="3712"/>
      <c r="D1085" s="3712"/>
      <c r="E1085" s="3712"/>
      <c r="F1085" s="3712"/>
      <c r="G1085" s="2501"/>
      <c r="H1085" s="2501"/>
      <c r="I1085" s="2501"/>
      <c r="J1085" s="2501"/>
      <c r="K1085" s="2501"/>
      <c r="L1085" s="2501"/>
      <c r="M1085" s="2501"/>
      <c r="N1085" s="2501"/>
      <c r="O1085" s="2501"/>
      <c r="P1085" s="2501"/>
      <c r="Q1085" s="2501"/>
      <c r="R1085" s="2501"/>
      <c r="S1085" s="2501"/>
      <c r="T1085" s="2501"/>
      <c r="U1085" s="2501"/>
      <c r="V1085" s="2501"/>
      <c r="W1085" s="2501"/>
      <c r="X1085" s="2501"/>
      <c r="Y1085" s="2501"/>
      <c r="Z1085" s="2501"/>
      <c r="AA1085" s="2501"/>
      <c r="AB1085" s="2501"/>
      <c r="AC1085" s="2501"/>
      <c r="AD1085" s="2501"/>
      <c r="AE1085" s="2501"/>
      <c r="AF1085" s="2502"/>
    </row>
    <row r="1086" spans="2:32" s="2801" customFormat="1" ht="47.25" customHeight="1" thickBot="1" x14ac:dyDescent="0.25">
      <c r="B1086" s="4179" t="s">
        <v>5060</v>
      </c>
      <c r="C1086" s="4180"/>
      <c r="D1086" s="4181" t="s">
        <v>7221</v>
      </c>
      <c r="E1086" s="4182"/>
      <c r="F1086" s="4182"/>
      <c r="G1086" s="4182"/>
      <c r="H1086" s="4182"/>
      <c r="I1086" s="4182"/>
      <c r="J1086" s="4182"/>
      <c r="K1086" s="4182"/>
      <c r="L1086" s="4182"/>
      <c r="M1086" s="4182"/>
      <c r="N1086" s="4182"/>
      <c r="O1086" s="4182"/>
      <c r="P1086" s="4182"/>
      <c r="Q1086" s="4183"/>
      <c r="R1086" s="2501"/>
      <c r="S1086" s="2501"/>
      <c r="T1086" s="2501"/>
      <c r="U1086" s="2501"/>
      <c r="V1086" s="2501"/>
      <c r="W1086" s="2501"/>
      <c r="X1086" s="2501"/>
      <c r="Y1086" s="2501"/>
      <c r="Z1086" s="2501"/>
      <c r="AA1086" s="2501"/>
      <c r="AB1086" s="2501"/>
      <c r="AC1086" s="2501"/>
      <c r="AD1086" s="2501"/>
      <c r="AE1086" s="2501"/>
      <c r="AF1086" s="2502"/>
    </row>
    <row r="1087" spans="2:32" s="2801" customFormat="1" ht="13.5" thickBot="1" x14ac:dyDescent="0.25">
      <c r="B1087" s="3711"/>
      <c r="C1087" s="3712"/>
      <c r="D1087" s="3712"/>
      <c r="E1087" s="3712"/>
      <c r="F1087" s="3712"/>
      <c r="G1087" s="2501"/>
      <c r="H1087" s="2501"/>
      <c r="I1087" s="2501"/>
      <c r="J1087" s="2501"/>
      <c r="K1087" s="2501"/>
      <c r="L1087" s="2501"/>
      <c r="M1087" s="2501"/>
      <c r="N1087" s="2501"/>
      <c r="O1087" s="2501"/>
      <c r="P1087" s="2501"/>
      <c r="Q1087" s="2501"/>
      <c r="R1087" s="2565"/>
      <c r="S1087" s="2501"/>
      <c r="T1087" s="2501"/>
      <c r="U1087" s="2501"/>
      <c r="V1087" s="2501"/>
      <c r="W1087" s="2501"/>
      <c r="X1087" s="2501"/>
      <c r="Y1087" s="2501"/>
      <c r="Z1087" s="2501"/>
      <c r="AA1087" s="2501"/>
      <c r="AB1087" s="2501"/>
      <c r="AC1087" s="2501"/>
      <c r="AD1087" s="2501"/>
      <c r="AE1087" s="2501"/>
      <c r="AF1087" s="2502"/>
    </row>
    <row r="1088" spans="2:32" s="2801" customFormat="1" ht="13.5" thickBot="1" x14ac:dyDescent="0.25">
      <c r="B1088" s="4184" t="s">
        <v>5062</v>
      </c>
      <c r="C1088" s="4185"/>
      <c r="D1088" s="4188" t="s">
        <v>5063</v>
      </c>
      <c r="E1088" s="4190" t="s">
        <v>224</v>
      </c>
      <c r="F1088" s="4191"/>
      <c r="G1088" s="4191"/>
      <c r="H1088" s="4191"/>
      <c r="I1088" s="4191"/>
      <c r="J1088" s="4191"/>
      <c r="K1088" s="4191"/>
      <c r="L1088" s="4191"/>
      <c r="M1088" s="4191"/>
      <c r="N1088" s="4191"/>
      <c r="O1088" s="4191"/>
      <c r="P1088" s="4192"/>
      <c r="Q1088" s="4193" t="s">
        <v>340</v>
      </c>
      <c r="R1088" s="4194"/>
      <c r="S1088" s="4195"/>
      <c r="T1088" s="4195"/>
      <c r="U1088" s="4195"/>
      <c r="V1088" s="4195"/>
      <c r="W1088" s="4195"/>
      <c r="X1088" s="4195"/>
      <c r="Y1088" s="4196"/>
      <c r="Z1088" s="4193" t="s">
        <v>225</v>
      </c>
      <c r="AA1088" s="4195"/>
      <c r="AB1088" s="4196"/>
      <c r="AC1088" s="4197" t="s">
        <v>4982</v>
      </c>
      <c r="AD1088" s="4198"/>
      <c r="AE1088" s="4199"/>
      <c r="AF1088" s="2502"/>
    </row>
    <row r="1089" spans="2:32" s="2801" customFormat="1" ht="13.5" thickBot="1" x14ac:dyDescent="0.25">
      <c r="B1089" s="4186"/>
      <c r="C1089" s="4187"/>
      <c r="D1089" s="4188"/>
      <c r="E1089" s="4188" t="s">
        <v>5000</v>
      </c>
      <c r="F1089" s="4188" t="s">
        <v>5001</v>
      </c>
      <c r="G1089" s="4200" t="s">
        <v>5003</v>
      </c>
      <c r="H1089" s="4200" t="s">
        <v>5064</v>
      </c>
      <c r="I1089" s="4202" t="s">
        <v>5065</v>
      </c>
      <c r="J1089" s="4202" t="s">
        <v>5066</v>
      </c>
      <c r="K1089" s="4202" t="s">
        <v>5006</v>
      </c>
      <c r="L1089" s="4202"/>
      <c r="M1089" s="4202" t="s">
        <v>5067</v>
      </c>
      <c r="N1089" s="4202" t="s">
        <v>5068</v>
      </c>
      <c r="O1089" s="4202" t="s">
        <v>5069</v>
      </c>
      <c r="P1089" s="4202" t="s">
        <v>5070</v>
      </c>
      <c r="Q1089" s="4189" t="s">
        <v>5012</v>
      </c>
      <c r="R1089" s="4189" t="s">
        <v>5013</v>
      </c>
      <c r="S1089" s="4189" t="s">
        <v>5014</v>
      </c>
      <c r="T1089" s="4189" t="s">
        <v>5071</v>
      </c>
      <c r="U1089" s="4189" t="s">
        <v>5072</v>
      </c>
      <c r="V1089" s="4189" t="s">
        <v>5017</v>
      </c>
      <c r="W1089" s="4189" t="s">
        <v>5019</v>
      </c>
      <c r="X1089" s="4200" t="s">
        <v>5073</v>
      </c>
      <c r="Y1089" s="4200" t="s">
        <v>5074</v>
      </c>
      <c r="Z1089" s="4189" t="s">
        <v>5075</v>
      </c>
      <c r="AA1089" s="4189" t="s">
        <v>5076</v>
      </c>
      <c r="AB1089" s="4189" t="s">
        <v>5077</v>
      </c>
      <c r="AC1089" s="4189" t="s">
        <v>1150</v>
      </c>
      <c r="AD1089" s="4189" t="s">
        <v>4983</v>
      </c>
      <c r="AE1089" s="4189" t="s">
        <v>4984</v>
      </c>
      <c r="AF1089" s="2502"/>
    </row>
    <row r="1090" spans="2:32" s="2801" customFormat="1" ht="13.5" thickBot="1" x14ac:dyDescent="0.25">
      <c r="B1090" s="4186"/>
      <c r="C1090" s="4187"/>
      <c r="D1090" s="4189"/>
      <c r="E1090" s="4189"/>
      <c r="F1090" s="4189"/>
      <c r="G1090" s="4201"/>
      <c r="H1090" s="4201"/>
      <c r="I1090" s="4200"/>
      <c r="J1090" s="4200"/>
      <c r="K1090" s="3709" t="s">
        <v>5026</v>
      </c>
      <c r="L1090" s="3710" t="s">
        <v>2793</v>
      </c>
      <c r="M1090" s="4200"/>
      <c r="N1090" s="4200"/>
      <c r="O1090" s="4200"/>
      <c r="P1090" s="4200"/>
      <c r="Q1090" s="4203"/>
      <c r="R1090" s="4203"/>
      <c r="S1090" s="4203"/>
      <c r="T1090" s="4203"/>
      <c r="U1090" s="4203"/>
      <c r="V1090" s="4203"/>
      <c r="W1090" s="4203"/>
      <c r="X1090" s="4201"/>
      <c r="Y1090" s="4201"/>
      <c r="Z1090" s="4203"/>
      <c r="AA1090" s="4203"/>
      <c r="AB1090" s="4203"/>
      <c r="AC1090" s="4203"/>
      <c r="AD1090" s="4203"/>
      <c r="AE1090" s="4203"/>
      <c r="AF1090" s="2502"/>
    </row>
    <row r="1091" spans="2:32" s="2801" customFormat="1" ht="13.5" thickBot="1" x14ac:dyDescent="0.25">
      <c r="B1091" s="4164" t="s">
        <v>7222</v>
      </c>
      <c r="C1091" s="4165"/>
      <c r="D1091" s="3073" t="s">
        <v>1529</v>
      </c>
      <c r="E1091" s="3055" t="s">
        <v>1529</v>
      </c>
      <c r="F1091" s="3074" t="s">
        <v>1529</v>
      </c>
      <c r="G1091" s="3074" t="s">
        <v>1529</v>
      </c>
      <c r="H1091" s="4087" t="s">
        <v>1529</v>
      </c>
      <c r="I1091" s="4087" t="s">
        <v>1529</v>
      </c>
      <c r="J1091" s="3055" t="s">
        <v>1529</v>
      </c>
      <c r="K1091" s="3074" t="s">
        <v>1529</v>
      </c>
      <c r="L1091" s="4087" t="s">
        <v>1529</v>
      </c>
      <c r="M1091" s="3055" t="s">
        <v>1529</v>
      </c>
      <c r="N1091" s="3055" t="s">
        <v>1529</v>
      </c>
      <c r="O1091" s="3055" t="s">
        <v>1529</v>
      </c>
      <c r="P1091" s="3055" t="s">
        <v>1529</v>
      </c>
      <c r="Q1091" s="3055" t="s">
        <v>1529</v>
      </c>
      <c r="R1091" s="3074" t="s">
        <v>1529</v>
      </c>
      <c r="S1091" s="3074" t="s">
        <v>1529</v>
      </c>
      <c r="T1091" s="3055" t="s">
        <v>1529</v>
      </c>
      <c r="U1091" s="3055" t="s">
        <v>1529</v>
      </c>
      <c r="V1091" s="3055" t="s">
        <v>1529</v>
      </c>
      <c r="W1091" s="3055" t="s">
        <v>1529</v>
      </c>
      <c r="X1091" s="3055" t="s">
        <v>1529</v>
      </c>
      <c r="Y1091" s="3055" t="s">
        <v>1529</v>
      </c>
      <c r="Z1091" s="3074">
        <v>6000</v>
      </c>
      <c r="AA1091" s="4088" t="s">
        <v>1529</v>
      </c>
      <c r="AB1091" s="3055">
        <v>0.4</v>
      </c>
      <c r="AC1091" s="4088" t="s">
        <v>1529</v>
      </c>
      <c r="AD1091" s="4088" t="s">
        <v>1529</v>
      </c>
      <c r="AE1091" s="4088" t="s">
        <v>1529</v>
      </c>
      <c r="AF1091" s="2502"/>
    </row>
    <row r="1092" spans="2:32" s="2801" customFormat="1" x14ac:dyDescent="0.2">
      <c r="B1092" s="2564"/>
      <c r="C1092" s="2496"/>
      <c r="D1092" s="2496"/>
      <c r="E1092" s="2496"/>
      <c r="F1092" s="2496"/>
      <c r="G1092" s="2497"/>
      <c r="H1092" s="2497"/>
      <c r="I1092" s="2497"/>
      <c r="J1092" s="2497"/>
      <c r="K1092" s="2496"/>
      <c r="L1092" s="2497"/>
      <c r="M1092" s="2497"/>
      <c r="N1092" s="2497"/>
      <c r="O1092" s="2497"/>
      <c r="P1092" s="2497"/>
      <c r="Q1092" s="2561"/>
      <c r="R1092" s="2561"/>
      <c r="S1092" s="2561"/>
      <c r="T1092" s="2561"/>
      <c r="U1092" s="2561"/>
      <c r="V1092" s="2561"/>
      <c r="W1092" s="2561"/>
      <c r="X1092" s="2561"/>
      <c r="Y1092" s="2561"/>
      <c r="Z1092" s="2561"/>
      <c r="AA1092" s="2561"/>
      <c r="AB1092" s="2561"/>
      <c r="AC1092" s="2561"/>
      <c r="AD1092" s="2561"/>
      <c r="AE1092" s="2561"/>
      <c r="AF1092" s="2502"/>
    </row>
    <row r="1093" spans="2:32" s="2801" customFormat="1" x14ac:dyDescent="0.2">
      <c r="B1093" s="4166" t="s">
        <v>4985</v>
      </c>
      <c r="C1093" s="4167"/>
      <c r="D1093" s="4168" t="s">
        <v>5079</v>
      </c>
      <c r="E1093" s="4168"/>
      <c r="F1093" s="4168"/>
      <c r="G1093" s="4168"/>
      <c r="H1093" s="4168"/>
      <c r="I1093" s="2562"/>
      <c r="J1093" s="2562"/>
      <c r="K1093" s="2562"/>
      <c r="L1093" s="2562"/>
      <c r="M1093" s="2562"/>
      <c r="N1093" s="2562"/>
      <c r="O1093" s="2562"/>
      <c r="P1093" s="2562"/>
      <c r="Q1093" s="2561"/>
      <c r="R1093" s="2561"/>
      <c r="S1093" s="2561"/>
      <c r="T1093" s="2561"/>
      <c r="U1093" s="2561"/>
      <c r="V1093" s="2561"/>
      <c r="W1093" s="2561"/>
      <c r="X1093" s="2561"/>
      <c r="Y1093" s="2561"/>
      <c r="Z1093" s="2561"/>
      <c r="AA1093" s="2561"/>
      <c r="AB1093" s="2561"/>
      <c r="AC1093" s="2561"/>
      <c r="AD1093" s="2561"/>
      <c r="AE1093" s="2561"/>
      <c r="AF1093" s="2502"/>
    </row>
    <row r="1094" spans="2:32" s="2801" customFormat="1" x14ac:dyDescent="0.2">
      <c r="B1094" s="4166" t="s">
        <v>4986</v>
      </c>
      <c r="C1094" s="4167"/>
      <c r="D1094" s="4168" t="s">
        <v>1512</v>
      </c>
      <c r="E1094" s="4168"/>
      <c r="F1094" s="4168"/>
      <c r="G1094" s="4168"/>
      <c r="H1094" s="4168"/>
      <c r="I1094" s="2562"/>
      <c r="J1094" s="2562"/>
      <c r="K1094" s="2562"/>
      <c r="L1094" s="2562"/>
      <c r="M1094" s="2562"/>
      <c r="N1094" s="2562"/>
      <c r="O1094" s="2562"/>
      <c r="P1094" s="2562"/>
      <c r="Q1094" s="2561"/>
      <c r="R1094" s="2561"/>
      <c r="S1094" s="2561"/>
      <c r="T1094" s="2561"/>
      <c r="U1094" s="2561"/>
      <c r="V1094" s="2561"/>
      <c r="W1094" s="2561"/>
      <c r="X1094" s="2561"/>
      <c r="Y1094" s="2561"/>
      <c r="Z1094" s="2561"/>
      <c r="AA1094" s="2561"/>
      <c r="AB1094" s="2561"/>
      <c r="AC1094" s="2561"/>
      <c r="AD1094" s="2561"/>
      <c r="AE1094" s="2561"/>
      <c r="AF1094" s="2502"/>
    </row>
    <row r="1095" spans="2:32" s="2801" customFormat="1" ht="13.5" thickBot="1" x14ac:dyDescent="0.25">
      <c r="B1095" s="3713"/>
      <c r="C1095" s="3714"/>
      <c r="D1095" s="3714"/>
      <c r="E1095" s="3714"/>
      <c r="F1095" s="3714"/>
      <c r="G1095" s="2565"/>
      <c r="H1095" s="2565"/>
      <c r="I1095" s="2565"/>
      <c r="J1095" s="2565"/>
      <c r="K1095" s="2565"/>
      <c r="L1095" s="2565"/>
      <c r="M1095" s="2565"/>
      <c r="N1095" s="2565"/>
      <c r="O1095" s="2565"/>
      <c r="P1095" s="2565"/>
      <c r="Q1095" s="2565"/>
      <c r="R1095" s="2565"/>
      <c r="S1095" s="2565"/>
      <c r="T1095" s="2565"/>
      <c r="U1095" s="2565"/>
      <c r="V1095" s="2565"/>
      <c r="W1095" s="2565"/>
      <c r="X1095" s="2565"/>
      <c r="Y1095" s="2565"/>
      <c r="Z1095" s="2565"/>
      <c r="AA1095" s="2565"/>
      <c r="AB1095" s="2565"/>
      <c r="AC1095" s="2565"/>
      <c r="AD1095" s="2565"/>
      <c r="AE1095" s="2565"/>
      <c r="AF1095" s="2507"/>
    </row>
    <row r="1096" spans="2:32" s="2801" customFormat="1" ht="13.5" thickBot="1" x14ac:dyDescent="0.25"/>
    <row r="1097" spans="2:32" s="2801" customFormat="1" ht="20.25" x14ac:dyDescent="0.2">
      <c r="B1097" s="4169" t="s">
        <v>5058</v>
      </c>
      <c r="C1097" s="4170"/>
      <c r="D1097" s="4170"/>
      <c r="E1097" s="4170"/>
      <c r="F1097" s="4170"/>
      <c r="G1097" s="4170"/>
      <c r="H1097" s="4170"/>
      <c r="I1097" s="4170"/>
      <c r="J1097" s="4170"/>
      <c r="K1097" s="4170"/>
      <c r="L1097" s="4170"/>
      <c r="M1097" s="4170"/>
      <c r="N1097" s="4170"/>
      <c r="O1097" s="4170"/>
      <c r="P1097" s="4170"/>
      <c r="Q1097" s="4170"/>
      <c r="R1097" s="4170"/>
      <c r="S1097" s="4170"/>
      <c r="T1097" s="4170"/>
      <c r="U1097" s="4170"/>
      <c r="V1097" s="4170"/>
      <c r="W1097" s="4170"/>
      <c r="X1097" s="4170"/>
      <c r="Y1097" s="4170"/>
      <c r="Z1097" s="4170"/>
      <c r="AA1097" s="4170"/>
      <c r="AB1097" s="4170"/>
      <c r="AC1097" s="4170"/>
      <c r="AD1097" s="4170"/>
      <c r="AE1097" s="4170"/>
      <c r="AF1097" s="4171"/>
    </row>
    <row r="1098" spans="2:32" s="2801" customFormat="1" x14ac:dyDescent="0.2">
      <c r="B1098" s="3711"/>
      <c r="C1098" s="3712"/>
      <c r="D1098" s="3712"/>
      <c r="E1098" s="3712"/>
      <c r="F1098" s="3712"/>
      <c r="G1098" s="2501"/>
      <c r="H1098" s="2501"/>
      <c r="I1098" s="2501"/>
      <c r="J1098" s="2501"/>
      <c r="K1098" s="2501"/>
      <c r="L1098" s="2501"/>
      <c r="M1098" s="2501"/>
      <c r="N1098" s="2501"/>
      <c r="O1098" s="2501"/>
      <c r="P1098" s="2501"/>
      <c r="Q1098" s="2501"/>
      <c r="R1098" s="2501"/>
      <c r="S1098" s="2501"/>
      <c r="T1098" s="2501"/>
      <c r="U1098" s="2501"/>
      <c r="V1098" s="2501"/>
      <c r="W1098" s="2501"/>
      <c r="X1098" s="2501"/>
      <c r="Y1098" s="2501"/>
      <c r="Z1098" s="2501"/>
      <c r="AA1098" s="2501"/>
      <c r="AB1098" s="2501"/>
      <c r="AC1098" s="2501"/>
      <c r="AD1098" s="2501"/>
      <c r="AE1098" s="2501"/>
      <c r="AF1098" s="2502"/>
    </row>
    <row r="1099" spans="2:32" s="2801" customFormat="1" x14ac:dyDescent="0.2">
      <c r="B1099" s="2563" t="s">
        <v>5078</v>
      </c>
      <c r="C1099" s="3712"/>
      <c r="D1099" s="4172" t="s">
        <v>7217</v>
      </c>
      <c r="E1099" s="4172"/>
      <c r="F1099" s="4172"/>
      <c r="G1099" s="2501"/>
      <c r="H1099" s="2501"/>
      <c r="I1099" s="2501"/>
      <c r="J1099" s="2501"/>
      <c r="K1099" s="2501"/>
      <c r="L1099" s="2501"/>
      <c r="M1099" s="2501"/>
      <c r="N1099" s="2501"/>
      <c r="O1099" s="2501"/>
      <c r="P1099" s="2501"/>
      <c r="Q1099" s="2501"/>
      <c r="R1099" s="2501"/>
      <c r="S1099" s="2501"/>
      <c r="T1099" s="2501"/>
      <c r="U1099" s="2501"/>
      <c r="V1099" s="2501"/>
      <c r="W1099" s="2501"/>
      <c r="X1099" s="2501"/>
      <c r="Y1099" s="2501"/>
      <c r="Z1099" s="2501"/>
      <c r="AA1099" s="2501"/>
      <c r="AB1099" s="2501"/>
      <c r="AC1099" s="2501"/>
      <c r="AD1099" s="2501"/>
      <c r="AE1099" s="2501"/>
      <c r="AF1099" s="2502"/>
    </row>
    <row r="1100" spans="2:32" s="2801" customFormat="1" x14ac:dyDescent="0.2">
      <c r="B1100" s="4173" t="s">
        <v>5061</v>
      </c>
      <c r="C1100" s="4174"/>
      <c r="D1100" s="4175">
        <v>41885</v>
      </c>
      <c r="E1100" s="4175"/>
      <c r="F1100" s="4175"/>
      <c r="G1100" s="2501"/>
      <c r="H1100" s="2501"/>
      <c r="I1100" s="2501"/>
      <c r="J1100" s="2501"/>
      <c r="K1100" s="2501"/>
      <c r="L1100" s="2501"/>
      <c r="M1100" s="2501"/>
      <c r="N1100" s="2501"/>
      <c r="O1100" s="2501"/>
      <c r="P1100" s="2501"/>
      <c r="Q1100" s="2501"/>
      <c r="R1100" s="2501"/>
      <c r="S1100" s="2501"/>
      <c r="T1100" s="2501"/>
      <c r="U1100" s="2501"/>
      <c r="V1100" s="2501"/>
      <c r="W1100" s="2501"/>
      <c r="X1100" s="2501"/>
      <c r="Y1100" s="2501"/>
      <c r="Z1100" s="2501"/>
      <c r="AA1100" s="2501"/>
      <c r="AB1100" s="2501"/>
      <c r="AC1100" s="2501"/>
      <c r="AD1100" s="2501"/>
      <c r="AE1100" s="2501"/>
      <c r="AF1100" s="2502"/>
    </row>
    <row r="1101" spans="2:32" s="2801" customFormat="1" x14ac:dyDescent="0.2">
      <c r="B1101" s="4176" t="s">
        <v>5059</v>
      </c>
      <c r="C1101" s="4177"/>
      <c r="D1101" s="4178">
        <v>41912</v>
      </c>
      <c r="E1101" s="4178"/>
      <c r="F1101" s="4178"/>
      <c r="G1101" s="2501"/>
      <c r="H1101" s="2501"/>
      <c r="I1101" s="2501"/>
      <c r="J1101" s="2501"/>
      <c r="K1101" s="2501"/>
      <c r="L1101" s="2501"/>
      <c r="M1101" s="2501"/>
      <c r="N1101" s="2501"/>
      <c r="O1101" s="2501"/>
      <c r="P1101" s="2501"/>
      <c r="Q1101" s="2501"/>
      <c r="R1101" s="2501"/>
      <c r="S1101" s="2501"/>
      <c r="T1101" s="2501"/>
      <c r="U1101" s="2501"/>
      <c r="V1101" s="2501"/>
      <c r="W1101" s="2501"/>
      <c r="X1101" s="2501"/>
      <c r="Y1101" s="2501"/>
      <c r="Z1101" s="2501"/>
      <c r="AA1101" s="2501"/>
      <c r="AB1101" s="2501"/>
      <c r="AC1101" s="2501"/>
      <c r="AD1101" s="2501"/>
      <c r="AE1101" s="2501"/>
      <c r="AF1101" s="2502"/>
    </row>
    <row r="1102" spans="2:32" s="2801" customFormat="1" ht="13.5" thickBot="1" x14ac:dyDescent="0.25">
      <c r="B1102" s="3711"/>
      <c r="C1102" s="3712"/>
      <c r="D1102" s="3712"/>
      <c r="E1102" s="3712"/>
      <c r="F1102" s="3712"/>
      <c r="G1102" s="2501"/>
      <c r="H1102" s="2501"/>
      <c r="I1102" s="2501"/>
      <c r="J1102" s="2501"/>
      <c r="K1102" s="2501"/>
      <c r="L1102" s="2501"/>
      <c r="M1102" s="2501"/>
      <c r="N1102" s="2501"/>
      <c r="O1102" s="2501"/>
      <c r="P1102" s="2501"/>
      <c r="Q1102" s="2501"/>
      <c r="R1102" s="2501"/>
      <c r="S1102" s="2501"/>
      <c r="T1102" s="2501"/>
      <c r="U1102" s="2501"/>
      <c r="V1102" s="2501"/>
      <c r="W1102" s="2501"/>
      <c r="X1102" s="2501"/>
      <c r="Y1102" s="2501"/>
      <c r="Z1102" s="2501"/>
      <c r="AA1102" s="2501"/>
      <c r="AB1102" s="2501"/>
      <c r="AC1102" s="2501"/>
      <c r="AD1102" s="2501"/>
      <c r="AE1102" s="2501"/>
      <c r="AF1102" s="2502"/>
    </row>
    <row r="1103" spans="2:32" s="2801" customFormat="1" ht="90.75" customHeight="1" thickBot="1" x14ac:dyDescent="0.25">
      <c r="B1103" s="4179" t="s">
        <v>5060</v>
      </c>
      <c r="C1103" s="4180"/>
      <c r="D1103" s="4181" t="s">
        <v>7218</v>
      </c>
      <c r="E1103" s="4182"/>
      <c r="F1103" s="4182"/>
      <c r="G1103" s="4182"/>
      <c r="H1103" s="4182"/>
      <c r="I1103" s="4182"/>
      <c r="J1103" s="4182"/>
      <c r="K1103" s="4182"/>
      <c r="L1103" s="4182"/>
      <c r="M1103" s="4182"/>
      <c r="N1103" s="4182"/>
      <c r="O1103" s="4182"/>
      <c r="P1103" s="4182"/>
      <c r="Q1103" s="4183"/>
      <c r="R1103" s="2501"/>
      <c r="S1103" s="2501"/>
      <c r="T1103" s="2501"/>
      <c r="U1103" s="2501"/>
      <c r="V1103" s="2501"/>
      <c r="W1103" s="2501"/>
      <c r="X1103" s="2501"/>
      <c r="Y1103" s="2501"/>
      <c r="Z1103" s="2501"/>
      <c r="AA1103" s="2501"/>
      <c r="AB1103" s="2501"/>
      <c r="AC1103" s="2501"/>
      <c r="AD1103" s="2501"/>
      <c r="AE1103" s="2501"/>
      <c r="AF1103" s="2502"/>
    </row>
    <row r="1104" spans="2:32" s="2801" customFormat="1" ht="13.5" thickBot="1" x14ac:dyDescent="0.25">
      <c r="B1104" s="3711"/>
      <c r="C1104" s="3712"/>
      <c r="D1104" s="3712"/>
      <c r="E1104" s="3712"/>
      <c r="F1104" s="3712"/>
      <c r="G1104" s="2501"/>
      <c r="H1104" s="2501"/>
      <c r="I1104" s="2501"/>
      <c r="J1104" s="2501"/>
      <c r="K1104" s="2501"/>
      <c r="L1104" s="2501"/>
      <c r="M1104" s="2501"/>
      <c r="N1104" s="2501"/>
      <c r="O1104" s="2501"/>
      <c r="P1104" s="2501"/>
      <c r="Q1104" s="2501"/>
      <c r="R1104" s="2565"/>
      <c r="S1104" s="2501"/>
      <c r="T1104" s="2501"/>
      <c r="U1104" s="2501"/>
      <c r="V1104" s="2501"/>
      <c r="W1104" s="2501"/>
      <c r="X1104" s="2501"/>
      <c r="Y1104" s="2501"/>
      <c r="Z1104" s="2501"/>
      <c r="AA1104" s="2501"/>
      <c r="AB1104" s="2501"/>
      <c r="AC1104" s="2501"/>
      <c r="AD1104" s="2501"/>
      <c r="AE1104" s="2501"/>
      <c r="AF1104" s="2502"/>
    </row>
    <row r="1105" spans="2:32" s="2801" customFormat="1" ht="13.5" thickBot="1" x14ac:dyDescent="0.25">
      <c r="B1105" s="4184" t="s">
        <v>5062</v>
      </c>
      <c r="C1105" s="4185"/>
      <c r="D1105" s="4188" t="s">
        <v>5063</v>
      </c>
      <c r="E1105" s="4190" t="s">
        <v>224</v>
      </c>
      <c r="F1105" s="4191"/>
      <c r="G1105" s="4191"/>
      <c r="H1105" s="4191"/>
      <c r="I1105" s="4191"/>
      <c r="J1105" s="4191"/>
      <c r="K1105" s="4191"/>
      <c r="L1105" s="4191"/>
      <c r="M1105" s="4191"/>
      <c r="N1105" s="4191"/>
      <c r="O1105" s="4191"/>
      <c r="P1105" s="4192"/>
      <c r="Q1105" s="4193" t="s">
        <v>340</v>
      </c>
      <c r="R1105" s="4194"/>
      <c r="S1105" s="4195"/>
      <c r="T1105" s="4195"/>
      <c r="U1105" s="4195"/>
      <c r="V1105" s="4195"/>
      <c r="W1105" s="4195"/>
      <c r="X1105" s="4195"/>
      <c r="Y1105" s="4196"/>
      <c r="Z1105" s="4193" t="s">
        <v>225</v>
      </c>
      <c r="AA1105" s="4195"/>
      <c r="AB1105" s="4196"/>
      <c r="AC1105" s="4197" t="s">
        <v>4982</v>
      </c>
      <c r="AD1105" s="4198"/>
      <c r="AE1105" s="4199"/>
      <c r="AF1105" s="2502"/>
    </row>
    <row r="1106" spans="2:32" s="2801" customFormat="1" ht="13.5" thickBot="1" x14ac:dyDescent="0.25">
      <c r="B1106" s="4186"/>
      <c r="C1106" s="4187"/>
      <c r="D1106" s="4188"/>
      <c r="E1106" s="4188" t="s">
        <v>5000</v>
      </c>
      <c r="F1106" s="4188" t="s">
        <v>5001</v>
      </c>
      <c r="G1106" s="4200" t="s">
        <v>5003</v>
      </c>
      <c r="H1106" s="4200" t="s">
        <v>5064</v>
      </c>
      <c r="I1106" s="4202" t="s">
        <v>5065</v>
      </c>
      <c r="J1106" s="4202" t="s">
        <v>5066</v>
      </c>
      <c r="K1106" s="4202" t="s">
        <v>5006</v>
      </c>
      <c r="L1106" s="4202"/>
      <c r="M1106" s="4202" t="s">
        <v>5067</v>
      </c>
      <c r="N1106" s="4202" t="s">
        <v>5068</v>
      </c>
      <c r="O1106" s="4202" t="s">
        <v>5069</v>
      </c>
      <c r="P1106" s="4202" t="s">
        <v>5070</v>
      </c>
      <c r="Q1106" s="4189" t="s">
        <v>5012</v>
      </c>
      <c r="R1106" s="4189" t="s">
        <v>5013</v>
      </c>
      <c r="S1106" s="4189" t="s">
        <v>5014</v>
      </c>
      <c r="T1106" s="4189" t="s">
        <v>5071</v>
      </c>
      <c r="U1106" s="4189" t="s">
        <v>5072</v>
      </c>
      <c r="V1106" s="4189" t="s">
        <v>5017</v>
      </c>
      <c r="W1106" s="4189" t="s">
        <v>5019</v>
      </c>
      <c r="X1106" s="4200" t="s">
        <v>5073</v>
      </c>
      <c r="Y1106" s="4200" t="s">
        <v>5074</v>
      </c>
      <c r="Z1106" s="4189" t="s">
        <v>5075</v>
      </c>
      <c r="AA1106" s="4189" t="s">
        <v>5076</v>
      </c>
      <c r="AB1106" s="4189" t="s">
        <v>5077</v>
      </c>
      <c r="AC1106" s="4189" t="s">
        <v>1150</v>
      </c>
      <c r="AD1106" s="4189" t="s">
        <v>4983</v>
      </c>
      <c r="AE1106" s="4189" t="s">
        <v>4984</v>
      </c>
      <c r="AF1106" s="2502"/>
    </row>
    <row r="1107" spans="2:32" s="2801" customFormat="1" ht="13.5" thickBot="1" x14ac:dyDescent="0.25">
      <c r="B1107" s="4186"/>
      <c r="C1107" s="4187"/>
      <c r="D1107" s="4189"/>
      <c r="E1107" s="4189"/>
      <c r="F1107" s="4189"/>
      <c r="G1107" s="4201"/>
      <c r="H1107" s="4201"/>
      <c r="I1107" s="4200"/>
      <c r="J1107" s="4200"/>
      <c r="K1107" s="3709" t="s">
        <v>5026</v>
      </c>
      <c r="L1107" s="3710" t="s">
        <v>2793</v>
      </c>
      <c r="M1107" s="4200"/>
      <c r="N1107" s="4200"/>
      <c r="O1107" s="4200"/>
      <c r="P1107" s="4200"/>
      <c r="Q1107" s="4203"/>
      <c r="R1107" s="4203"/>
      <c r="S1107" s="4203"/>
      <c r="T1107" s="4203"/>
      <c r="U1107" s="4203"/>
      <c r="V1107" s="4203"/>
      <c r="W1107" s="4203"/>
      <c r="X1107" s="4201"/>
      <c r="Y1107" s="4201"/>
      <c r="Z1107" s="4203"/>
      <c r="AA1107" s="4203"/>
      <c r="AB1107" s="4203"/>
      <c r="AC1107" s="4203"/>
      <c r="AD1107" s="4203"/>
      <c r="AE1107" s="4203"/>
      <c r="AF1107" s="2502"/>
    </row>
    <row r="1108" spans="2:32" s="2801" customFormat="1" ht="13.5" thickBot="1" x14ac:dyDescent="0.25">
      <c r="B1108" s="4164" t="s">
        <v>7219</v>
      </c>
      <c r="C1108" s="4165"/>
      <c r="D1108" s="3073" t="s">
        <v>1529</v>
      </c>
      <c r="E1108" s="3055" t="s">
        <v>1529</v>
      </c>
      <c r="F1108" s="3074" t="s">
        <v>1529</v>
      </c>
      <c r="G1108" s="3074" t="s">
        <v>1529</v>
      </c>
      <c r="H1108" s="4087" t="s">
        <v>1529</v>
      </c>
      <c r="I1108" s="4087" t="s">
        <v>1529</v>
      </c>
      <c r="J1108" s="3055" t="s">
        <v>1529</v>
      </c>
      <c r="K1108" s="3074" t="s">
        <v>1529</v>
      </c>
      <c r="L1108" s="4087" t="s">
        <v>1529</v>
      </c>
      <c r="M1108" s="3055" t="s">
        <v>1529</v>
      </c>
      <c r="N1108" s="3055" t="s">
        <v>1529</v>
      </c>
      <c r="O1108" s="3055" t="s">
        <v>1529</v>
      </c>
      <c r="P1108" s="3055" t="s">
        <v>1529</v>
      </c>
      <c r="Q1108" s="3055" t="s">
        <v>1529</v>
      </c>
      <c r="R1108" s="3074" t="s">
        <v>1529</v>
      </c>
      <c r="S1108" s="3074" t="s">
        <v>1529</v>
      </c>
      <c r="T1108" s="3055" t="s">
        <v>1529</v>
      </c>
      <c r="U1108" s="3055" t="s">
        <v>1529</v>
      </c>
      <c r="V1108" s="3055" t="s">
        <v>1529</v>
      </c>
      <c r="W1108" s="3055" t="s">
        <v>1529</v>
      </c>
      <c r="X1108" s="3055" t="s">
        <v>1529</v>
      </c>
      <c r="Y1108" s="3055" t="s">
        <v>1529</v>
      </c>
      <c r="Z1108" s="3074">
        <v>1500</v>
      </c>
      <c r="AA1108" s="4088" t="s">
        <v>1529</v>
      </c>
      <c r="AB1108" s="3055">
        <v>0.4</v>
      </c>
      <c r="AC1108" s="4088" t="s">
        <v>1529</v>
      </c>
      <c r="AD1108" s="4088" t="s">
        <v>1529</v>
      </c>
      <c r="AE1108" s="4088" t="s">
        <v>1529</v>
      </c>
      <c r="AF1108" s="2502"/>
    </row>
    <row r="1109" spans="2:32" s="2801" customFormat="1" x14ac:dyDescent="0.2">
      <c r="B1109" s="2564"/>
      <c r="C1109" s="2496"/>
      <c r="D1109" s="2496"/>
      <c r="E1109" s="2496"/>
      <c r="F1109" s="2496"/>
      <c r="G1109" s="2497"/>
      <c r="H1109" s="2497"/>
      <c r="I1109" s="2497"/>
      <c r="J1109" s="2497"/>
      <c r="K1109" s="2496"/>
      <c r="L1109" s="2497"/>
      <c r="M1109" s="2497"/>
      <c r="N1109" s="2497"/>
      <c r="O1109" s="2497"/>
      <c r="P1109" s="2497"/>
      <c r="Q1109" s="2561"/>
      <c r="R1109" s="2561"/>
      <c r="S1109" s="2561"/>
      <c r="T1109" s="2561"/>
      <c r="U1109" s="2561"/>
      <c r="V1109" s="2561"/>
      <c r="W1109" s="2561"/>
      <c r="X1109" s="2561"/>
      <c r="Y1109" s="2561"/>
      <c r="Z1109" s="2561"/>
      <c r="AA1109" s="2561"/>
      <c r="AB1109" s="2561"/>
      <c r="AC1109" s="2561"/>
      <c r="AD1109" s="2561"/>
      <c r="AE1109" s="2561"/>
      <c r="AF1109" s="2502"/>
    </row>
    <row r="1110" spans="2:32" s="2801" customFormat="1" x14ac:dyDescent="0.2">
      <c r="B1110" s="4166" t="s">
        <v>4985</v>
      </c>
      <c r="C1110" s="4167"/>
      <c r="D1110" s="4168" t="s">
        <v>5079</v>
      </c>
      <c r="E1110" s="4168"/>
      <c r="F1110" s="4168"/>
      <c r="G1110" s="4168"/>
      <c r="H1110" s="4168"/>
      <c r="I1110" s="2562"/>
      <c r="J1110" s="2562"/>
      <c r="K1110" s="2562"/>
      <c r="L1110" s="2562"/>
      <c r="M1110" s="2562"/>
      <c r="N1110" s="2562"/>
      <c r="O1110" s="2562"/>
      <c r="P1110" s="2562"/>
      <c r="Q1110" s="2561"/>
      <c r="R1110" s="2561"/>
      <c r="S1110" s="2561"/>
      <c r="T1110" s="2561"/>
      <c r="U1110" s="2561"/>
      <c r="V1110" s="2561"/>
      <c r="W1110" s="2561"/>
      <c r="X1110" s="2561"/>
      <c r="Y1110" s="2561"/>
      <c r="Z1110" s="2561"/>
      <c r="AA1110" s="2561"/>
      <c r="AB1110" s="2561"/>
      <c r="AC1110" s="2561"/>
      <c r="AD1110" s="2561"/>
      <c r="AE1110" s="2561"/>
      <c r="AF1110" s="2502"/>
    </row>
    <row r="1111" spans="2:32" s="2801" customFormat="1" x14ac:dyDescent="0.2">
      <c r="B1111" s="4166" t="s">
        <v>4986</v>
      </c>
      <c r="C1111" s="4167"/>
      <c r="D1111" s="4168" t="s">
        <v>1512</v>
      </c>
      <c r="E1111" s="4168"/>
      <c r="F1111" s="4168"/>
      <c r="G1111" s="4168"/>
      <c r="H1111" s="4168"/>
      <c r="I1111" s="2562"/>
      <c r="J1111" s="2562"/>
      <c r="K1111" s="2562"/>
      <c r="L1111" s="2562"/>
      <c r="M1111" s="2562"/>
      <c r="N1111" s="2562"/>
      <c r="O1111" s="2562"/>
      <c r="P1111" s="2562"/>
      <c r="Q1111" s="2561"/>
      <c r="R1111" s="2561"/>
      <c r="S1111" s="2561"/>
      <c r="T1111" s="2561"/>
      <c r="U1111" s="2561"/>
      <c r="V1111" s="2561"/>
      <c r="W1111" s="2561"/>
      <c r="X1111" s="2561"/>
      <c r="Y1111" s="2561"/>
      <c r="Z1111" s="2561"/>
      <c r="AA1111" s="2561"/>
      <c r="AB1111" s="2561"/>
      <c r="AC1111" s="2561"/>
      <c r="AD1111" s="2561"/>
      <c r="AE1111" s="2561"/>
      <c r="AF1111" s="2502"/>
    </row>
    <row r="1112" spans="2:32" s="2801" customFormat="1" ht="13.5" thickBot="1" x14ac:dyDescent="0.25">
      <c r="B1112" s="3713"/>
      <c r="C1112" s="3714"/>
      <c r="D1112" s="3714"/>
      <c r="E1112" s="3714"/>
      <c r="F1112" s="3714"/>
      <c r="G1112" s="2565"/>
      <c r="H1112" s="2565"/>
      <c r="I1112" s="2565"/>
      <c r="J1112" s="2565"/>
      <c r="K1112" s="2565"/>
      <c r="L1112" s="2565"/>
      <c r="M1112" s="2565"/>
      <c r="N1112" s="2565"/>
      <c r="O1112" s="2565"/>
      <c r="P1112" s="2565"/>
      <c r="Q1112" s="2565"/>
      <c r="R1112" s="2565"/>
      <c r="S1112" s="2565"/>
      <c r="T1112" s="2565"/>
      <c r="U1112" s="2565"/>
      <c r="V1112" s="2565"/>
      <c r="W1112" s="2565"/>
      <c r="X1112" s="2565"/>
      <c r="Y1112" s="2565"/>
      <c r="Z1112" s="2565"/>
      <c r="AA1112" s="2565"/>
      <c r="AB1112" s="2565"/>
      <c r="AC1112" s="2565"/>
      <c r="AD1112" s="2565"/>
      <c r="AE1112" s="2565"/>
      <c r="AF1112" s="2507"/>
    </row>
    <row r="1113" spans="2:32" s="2801" customFormat="1" ht="13.5" thickBot="1" x14ac:dyDescent="0.25"/>
    <row r="1114" spans="2:32" s="2801" customFormat="1" ht="20.25" x14ac:dyDescent="0.2">
      <c r="B1114" s="4169" t="s">
        <v>5058</v>
      </c>
      <c r="C1114" s="4170"/>
      <c r="D1114" s="4170"/>
      <c r="E1114" s="4170"/>
      <c r="F1114" s="4170"/>
      <c r="G1114" s="4170"/>
      <c r="H1114" s="4170"/>
      <c r="I1114" s="4170"/>
      <c r="J1114" s="4170"/>
      <c r="K1114" s="4170"/>
      <c r="L1114" s="4170"/>
      <c r="M1114" s="4170"/>
      <c r="N1114" s="4170"/>
      <c r="O1114" s="4170"/>
      <c r="P1114" s="4170"/>
      <c r="Q1114" s="4170"/>
      <c r="R1114" s="4170"/>
      <c r="S1114" s="4170"/>
      <c r="T1114" s="4170"/>
      <c r="U1114" s="4170"/>
      <c r="V1114" s="4170"/>
      <c r="W1114" s="4170"/>
      <c r="X1114" s="4170"/>
      <c r="Y1114" s="4170"/>
      <c r="Z1114" s="4170"/>
      <c r="AA1114" s="4170"/>
      <c r="AB1114" s="4170"/>
      <c r="AC1114" s="4170"/>
      <c r="AD1114" s="4170"/>
      <c r="AE1114" s="4170"/>
      <c r="AF1114" s="4171"/>
    </row>
    <row r="1115" spans="2:32" s="2801" customFormat="1" x14ac:dyDescent="0.2">
      <c r="B1115" s="3711"/>
      <c r="C1115" s="3712"/>
      <c r="D1115" s="3712"/>
      <c r="E1115" s="3712"/>
      <c r="F1115" s="3712"/>
      <c r="G1115" s="2501"/>
      <c r="H1115" s="2501"/>
      <c r="I1115" s="2501"/>
      <c r="J1115" s="2501"/>
      <c r="K1115" s="2501"/>
      <c r="L1115" s="2501"/>
      <c r="M1115" s="2501"/>
      <c r="N1115" s="2501"/>
      <c r="O1115" s="2501"/>
      <c r="P1115" s="2501"/>
      <c r="Q1115" s="2501"/>
      <c r="R1115" s="2501"/>
      <c r="S1115" s="2501"/>
      <c r="T1115" s="2501"/>
      <c r="U1115" s="2501"/>
      <c r="V1115" s="2501"/>
      <c r="W1115" s="2501"/>
      <c r="X1115" s="2501"/>
      <c r="Y1115" s="2501"/>
      <c r="Z1115" s="2501"/>
      <c r="AA1115" s="2501"/>
      <c r="AB1115" s="2501"/>
      <c r="AC1115" s="2501"/>
      <c r="AD1115" s="2501"/>
      <c r="AE1115" s="2501"/>
      <c r="AF1115" s="2502"/>
    </row>
    <row r="1116" spans="2:32" s="2801" customFormat="1" ht="12.75" customHeight="1" x14ac:dyDescent="0.2">
      <c r="B1116" s="2563" t="s">
        <v>5078</v>
      </c>
      <c r="C1116" s="3712"/>
      <c r="D1116" s="4172" t="s">
        <v>7214</v>
      </c>
      <c r="E1116" s="4172"/>
      <c r="F1116" s="4172"/>
      <c r="G1116" s="2501"/>
      <c r="H1116" s="2501"/>
      <c r="I1116" s="2501"/>
      <c r="J1116" s="2501"/>
      <c r="K1116" s="2501"/>
      <c r="L1116" s="2501"/>
      <c r="M1116" s="2501"/>
      <c r="N1116" s="2501"/>
      <c r="O1116" s="2501"/>
      <c r="P1116" s="2501"/>
      <c r="Q1116" s="2501"/>
      <c r="R1116" s="2501"/>
      <c r="S1116" s="2501"/>
      <c r="T1116" s="2501"/>
      <c r="U1116" s="2501"/>
      <c r="V1116" s="2501"/>
      <c r="W1116" s="2501"/>
      <c r="X1116" s="2501"/>
      <c r="Y1116" s="2501"/>
      <c r="Z1116" s="2501"/>
      <c r="AA1116" s="2501"/>
      <c r="AB1116" s="2501"/>
      <c r="AC1116" s="2501"/>
      <c r="AD1116" s="2501"/>
      <c r="AE1116" s="2501"/>
      <c r="AF1116" s="2502"/>
    </row>
    <row r="1117" spans="2:32" s="2801" customFormat="1" ht="12.75" customHeight="1" x14ac:dyDescent="0.2">
      <c r="B1117" s="4173" t="s">
        <v>5061</v>
      </c>
      <c r="C1117" s="4174"/>
      <c r="D1117" s="4175">
        <v>41886</v>
      </c>
      <c r="E1117" s="4175"/>
      <c r="F1117" s="4175"/>
      <c r="G1117" s="2501"/>
      <c r="H1117" s="2501"/>
      <c r="I1117" s="2501"/>
      <c r="J1117" s="2501"/>
      <c r="K1117" s="2501"/>
      <c r="L1117" s="2501"/>
      <c r="M1117" s="2501"/>
      <c r="N1117" s="2501"/>
      <c r="O1117" s="2501"/>
      <c r="P1117" s="2501"/>
      <c r="Q1117" s="2501"/>
      <c r="R1117" s="2501"/>
      <c r="S1117" s="2501"/>
      <c r="T1117" s="2501"/>
      <c r="U1117" s="2501"/>
      <c r="V1117" s="2501"/>
      <c r="W1117" s="2501"/>
      <c r="X1117" s="2501"/>
      <c r="Y1117" s="2501"/>
      <c r="Z1117" s="2501"/>
      <c r="AA1117" s="2501"/>
      <c r="AB1117" s="2501"/>
      <c r="AC1117" s="2501"/>
      <c r="AD1117" s="2501"/>
      <c r="AE1117" s="2501"/>
      <c r="AF1117" s="2502"/>
    </row>
    <row r="1118" spans="2:32" s="2801" customFormat="1" x14ac:dyDescent="0.2">
      <c r="B1118" s="4176" t="s">
        <v>5059</v>
      </c>
      <c r="C1118" s="4177"/>
      <c r="D1118" s="4178">
        <v>41912</v>
      </c>
      <c r="E1118" s="4178"/>
      <c r="F1118" s="4178"/>
      <c r="G1118" s="2501"/>
      <c r="H1118" s="2501"/>
      <c r="I1118" s="2501"/>
      <c r="J1118" s="2501"/>
      <c r="K1118" s="2501"/>
      <c r="L1118" s="2501"/>
      <c r="M1118" s="2501"/>
      <c r="N1118" s="2501"/>
      <c r="O1118" s="2501"/>
      <c r="P1118" s="2501"/>
      <c r="Q1118" s="2501"/>
      <c r="R1118" s="2501"/>
      <c r="S1118" s="2501"/>
      <c r="T1118" s="2501"/>
      <c r="U1118" s="2501"/>
      <c r="V1118" s="2501"/>
      <c r="W1118" s="2501"/>
      <c r="X1118" s="2501"/>
      <c r="Y1118" s="2501"/>
      <c r="Z1118" s="2501"/>
      <c r="AA1118" s="2501"/>
      <c r="AB1118" s="2501"/>
      <c r="AC1118" s="2501"/>
      <c r="AD1118" s="2501"/>
      <c r="AE1118" s="2501"/>
      <c r="AF1118" s="2502"/>
    </row>
    <row r="1119" spans="2:32" s="2801" customFormat="1" ht="13.5" customHeight="1" thickBot="1" x14ac:dyDescent="0.25">
      <c r="B1119" s="3711"/>
      <c r="C1119" s="3712"/>
      <c r="D1119" s="3712"/>
      <c r="E1119" s="3712"/>
      <c r="F1119" s="3712"/>
      <c r="G1119" s="2501"/>
      <c r="H1119" s="2501"/>
      <c r="I1119" s="2501"/>
      <c r="J1119" s="2501"/>
      <c r="K1119" s="2501"/>
      <c r="L1119" s="2501"/>
      <c r="M1119" s="2501"/>
      <c r="N1119" s="2501"/>
      <c r="O1119" s="2501"/>
      <c r="P1119" s="2501"/>
      <c r="Q1119" s="2501"/>
      <c r="R1119" s="2501"/>
      <c r="S1119" s="2501"/>
      <c r="T1119" s="2501"/>
      <c r="U1119" s="2501"/>
      <c r="V1119" s="2501"/>
      <c r="W1119" s="2501"/>
      <c r="X1119" s="2501"/>
      <c r="Y1119" s="2501"/>
      <c r="Z1119" s="2501"/>
      <c r="AA1119" s="2501"/>
      <c r="AB1119" s="2501"/>
      <c r="AC1119" s="2501"/>
      <c r="AD1119" s="2501"/>
      <c r="AE1119" s="2501"/>
      <c r="AF1119" s="2502"/>
    </row>
    <row r="1120" spans="2:32" s="2801" customFormat="1" ht="45" customHeight="1" thickBot="1" x14ac:dyDescent="0.25">
      <c r="B1120" s="4179" t="s">
        <v>5060</v>
      </c>
      <c r="C1120" s="4180"/>
      <c r="D1120" s="4181" t="s">
        <v>7215</v>
      </c>
      <c r="E1120" s="4182"/>
      <c r="F1120" s="4182"/>
      <c r="G1120" s="4182"/>
      <c r="H1120" s="4182"/>
      <c r="I1120" s="4182"/>
      <c r="J1120" s="4182"/>
      <c r="K1120" s="4182"/>
      <c r="L1120" s="4182"/>
      <c r="M1120" s="4182"/>
      <c r="N1120" s="4182"/>
      <c r="O1120" s="4182"/>
      <c r="P1120" s="4182"/>
      <c r="Q1120" s="4183"/>
      <c r="R1120" s="2501"/>
      <c r="S1120" s="2501"/>
      <c r="T1120" s="2501"/>
      <c r="U1120" s="2501"/>
      <c r="V1120" s="2501"/>
      <c r="W1120" s="2501"/>
      <c r="X1120" s="2501"/>
      <c r="Y1120" s="2501"/>
      <c r="Z1120" s="2501"/>
      <c r="AA1120" s="2501"/>
      <c r="AB1120" s="2501"/>
      <c r="AC1120" s="2501"/>
      <c r="AD1120" s="2501"/>
      <c r="AE1120" s="2501"/>
      <c r="AF1120" s="2502"/>
    </row>
    <row r="1121" spans="2:32" s="2801" customFormat="1" ht="13.5" customHeight="1" thickBot="1" x14ac:dyDescent="0.25">
      <c r="B1121" s="3711"/>
      <c r="C1121" s="3712"/>
      <c r="D1121" s="3712"/>
      <c r="E1121" s="3712"/>
      <c r="F1121" s="3712"/>
      <c r="G1121" s="2501"/>
      <c r="H1121" s="2501"/>
      <c r="I1121" s="2501"/>
      <c r="J1121" s="2501"/>
      <c r="K1121" s="2501"/>
      <c r="L1121" s="2501"/>
      <c r="M1121" s="2501"/>
      <c r="N1121" s="2501"/>
      <c r="O1121" s="2501"/>
      <c r="P1121" s="2501"/>
      <c r="Q1121" s="2501"/>
      <c r="R1121" s="2565"/>
      <c r="S1121" s="2501"/>
      <c r="T1121" s="2501"/>
      <c r="U1121" s="2501"/>
      <c r="V1121" s="2501"/>
      <c r="W1121" s="2501"/>
      <c r="X1121" s="2501"/>
      <c r="Y1121" s="2501"/>
      <c r="Z1121" s="2501"/>
      <c r="AA1121" s="2501"/>
      <c r="AB1121" s="2501"/>
      <c r="AC1121" s="2501"/>
      <c r="AD1121" s="2501"/>
      <c r="AE1121" s="2501"/>
      <c r="AF1121" s="2502"/>
    </row>
    <row r="1122" spans="2:32" s="2801" customFormat="1" ht="13.5" customHeight="1" thickBot="1" x14ac:dyDescent="0.25">
      <c r="B1122" s="4184" t="s">
        <v>5062</v>
      </c>
      <c r="C1122" s="4185"/>
      <c r="D1122" s="4188" t="s">
        <v>5063</v>
      </c>
      <c r="E1122" s="4190" t="s">
        <v>224</v>
      </c>
      <c r="F1122" s="4191"/>
      <c r="G1122" s="4191"/>
      <c r="H1122" s="4191"/>
      <c r="I1122" s="4191"/>
      <c r="J1122" s="4191"/>
      <c r="K1122" s="4191"/>
      <c r="L1122" s="4191"/>
      <c r="M1122" s="4191"/>
      <c r="N1122" s="4191"/>
      <c r="O1122" s="4191"/>
      <c r="P1122" s="4192"/>
      <c r="Q1122" s="4193" t="s">
        <v>340</v>
      </c>
      <c r="R1122" s="4194"/>
      <c r="S1122" s="4195"/>
      <c r="T1122" s="4195"/>
      <c r="U1122" s="4195"/>
      <c r="V1122" s="4195"/>
      <c r="W1122" s="4195"/>
      <c r="X1122" s="4195"/>
      <c r="Y1122" s="4196"/>
      <c r="Z1122" s="4193" t="s">
        <v>225</v>
      </c>
      <c r="AA1122" s="4195"/>
      <c r="AB1122" s="4196"/>
      <c r="AC1122" s="4197" t="s">
        <v>4982</v>
      </c>
      <c r="AD1122" s="4198"/>
      <c r="AE1122" s="4199"/>
      <c r="AF1122" s="2502"/>
    </row>
    <row r="1123" spans="2:32" s="2801" customFormat="1" ht="13.5" thickBot="1" x14ac:dyDescent="0.25">
      <c r="B1123" s="4186"/>
      <c r="C1123" s="4187"/>
      <c r="D1123" s="4188"/>
      <c r="E1123" s="4188" t="s">
        <v>5000</v>
      </c>
      <c r="F1123" s="4188" t="s">
        <v>5001</v>
      </c>
      <c r="G1123" s="4200" t="s">
        <v>5003</v>
      </c>
      <c r="H1123" s="4200" t="s">
        <v>5064</v>
      </c>
      <c r="I1123" s="4202" t="s">
        <v>5065</v>
      </c>
      <c r="J1123" s="4202" t="s">
        <v>5066</v>
      </c>
      <c r="K1123" s="4202" t="s">
        <v>5006</v>
      </c>
      <c r="L1123" s="4202"/>
      <c r="M1123" s="4202" t="s">
        <v>5067</v>
      </c>
      <c r="N1123" s="4202" t="s">
        <v>5068</v>
      </c>
      <c r="O1123" s="4202" t="s">
        <v>5069</v>
      </c>
      <c r="P1123" s="4202" t="s">
        <v>5070</v>
      </c>
      <c r="Q1123" s="4189" t="s">
        <v>5012</v>
      </c>
      <c r="R1123" s="4189" t="s">
        <v>5013</v>
      </c>
      <c r="S1123" s="4189" t="s">
        <v>5014</v>
      </c>
      <c r="T1123" s="4189" t="s">
        <v>5071</v>
      </c>
      <c r="U1123" s="4189" t="s">
        <v>5072</v>
      </c>
      <c r="V1123" s="4189" t="s">
        <v>5017</v>
      </c>
      <c r="W1123" s="4189" t="s">
        <v>5019</v>
      </c>
      <c r="X1123" s="4200" t="s">
        <v>5073</v>
      </c>
      <c r="Y1123" s="4200" t="s">
        <v>5074</v>
      </c>
      <c r="Z1123" s="4189" t="s">
        <v>5075</v>
      </c>
      <c r="AA1123" s="4189" t="s">
        <v>5076</v>
      </c>
      <c r="AB1123" s="4189" t="s">
        <v>5077</v>
      </c>
      <c r="AC1123" s="4189" t="s">
        <v>1150</v>
      </c>
      <c r="AD1123" s="4189" t="s">
        <v>4983</v>
      </c>
      <c r="AE1123" s="4189" t="s">
        <v>4984</v>
      </c>
      <c r="AF1123" s="2502"/>
    </row>
    <row r="1124" spans="2:32" s="2801" customFormat="1" ht="13.5" thickBot="1" x14ac:dyDescent="0.25">
      <c r="B1124" s="4186"/>
      <c r="C1124" s="4187"/>
      <c r="D1124" s="4189"/>
      <c r="E1124" s="4189"/>
      <c r="F1124" s="4189"/>
      <c r="G1124" s="4201"/>
      <c r="H1124" s="4201"/>
      <c r="I1124" s="4200"/>
      <c r="J1124" s="4200"/>
      <c r="K1124" s="3709" t="s">
        <v>5026</v>
      </c>
      <c r="L1124" s="3710" t="s">
        <v>2793</v>
      </c>
      <c r="M1124" s="4200"/>
      <c r="N1124" s="4200"/>
      <c r="O1124" s="4200"/>
      <c r="P1124" s="4200"/>
      <c r="Q1124" s="4203"/>
      <c r="R1124" s="4203"/>
      <c r="S1124" s="4203"/>
      <c r="T1124" s="4203"/>
      <c r="U1124" s="4203"/>
      <c r="V1124" s="4203"/>
      <c r="W1124" s="4203"/>
      <c r="X1124" s="4201"/>
      <c r="Y1124" s="4201"/>
      <c r="Z1124" s="4203"/>
      <c r="AA1124" s="4203"/>
      <c r="AB1124" s="4203"/>
      <c r="AC1124" s="4203"/>
      <c r="AD1124" s="4203"/>
      <c r="AE1124" s="4203"/>
      <c r="AF1124" s="2502"/>
    </row>
    <row r="1125" spans="2:32" s="2801" customFormat="1" ht="13.5" thickBot="1" x14ac:dyDescent="0.25">
      <c r="B1125" s="4164" t="s">
        <v>7216</v>
      </c>
      <c r="C1125" s="4165"/>
      <c r="D1125" s="3073" t="s">
        <v>1529</v>
      </c>
      <c r="E1125" s="3055" t="s">
        <v>1529</v>
      </c>
      <c r="F1125" s="3074" t="s">
        <v>1529</v>
      </c>
      <c r="G1125" s="3074" t="s">
        <v>1529</v>
      </c>
      <c r="H1125" s="4087" t="s">
        <v>1529</v>
      </c>
      <c r="I1125" s="4087" t="s">
        <v>1529</v>
      </c>
      <c r="J1125" s="3055" t="s">
        <v>1529</v>
      </c>
      <c r="K1125" s="3074" t="s">
        <v>1529</v>
      </c>
      <c r="L1125" s="4087" t="s">
        <v>1529</v>
      </c>
      <c r="M1125" s="3055" t="s">
        <v>1529</v>
      </c>
      <c r="N1125" s="3055" t="s">
        <v>1529</v>
      </c>
      <c r="O1125" s="3055" t="s">
        <v>1529</v>
      </c>
      <c r="P1125" s="3055" t="s">
        <v>1529</v>
      </c>
      <c r="Q1125" s="3055" t="s">
        <v>1529</v>
      </c>
      <c r="R1125" s="3074" t="s">
        <v>1529</v>
      </c>
      <c r="S1125" s="3074" t="s">
        <v>1529</v>
      </c>
      <c r="T1125" s="3055" t="s">
        <v>1529</v>
      </c>
      <c r="U1125" s="3055" t="s">
        <v>1529</v>
      </c>
      <c r="V1125" s="3055" t="s">
        <v>1529</v>
      </c>
      <c r="W1125" s="3055" t="s">
        <v>1529</v>
      </c>
      <c r="X1125" s="3055" t="s">
        <v>1529</v>
      </c>
      <c r="Y1125" s="3055" t="s">
        <v>1529</v>
      </c>
      <c r="Z1125" s="3074">
        <v>3000</v>
      </c>
      <c r="AA1125" s="4088" t="s">
        <v>1529</v>
      </c>
      <c r="AB1125" s="3055">
        <v>0.4</v>
      </c>
      <c r="AC1125" s="4088" t="s">
        <v>1529</v>
      </c>
      <c r="AD1125" s="4088" t="s">
        <v>1529</v>
      </c>
      <c r="AE1125" s="4088" t="s">
        <v>1529</v>
      </c>
      <c r="AF1125" s="2502"/>
    </row>
    <row r="1126" spans="2:32" s="2801" customFormat="1" x14ac:dyDescent="0.2">
      <c r="B1126" s="2564"/>
      <c r="C1126" s="2496"/>
      <c r="D1126" s="2496"/>
      <c r="E1126" s="2496"/>
      <c r="F1126" s="2496"/>
      <c r="G1126" s="2497"/>
      <c r="H1126" s="2497"/>
      <c r="I1126" s="2497"/>
      <c r="J1126" s="2497"/>
      <c r="K1126" s="2496"/>
      <c r="L1126" s="2497"/>
      <c r="M1126" s="2497"/>
      <c r="N1126" s="2497"/>
      <c r="O1126" s="2497"/>
      <c r="P1126" s="2497"/>
      <c r="Q1126" s="2561"/>
      <c r="R1126" s="2561"/>
      <c r="S1126" s="2561"/>
      <c r="T1126" s="2561"/>
      <c r="U1126" s="2561"/>
      <c r="V1126" s="2561"/>
      <c r="W1126" s="2561"/>
      <c r="X1126" s="2561"/>
      <c r="Y1126" s="2561"/>
      <c r="Z1126" s="2561"/>
      <c r="AA1126" s="2561"/>
      <c r="AB1126" s="2561"/>
      <c r="AC1126" s="2561"/>
      <c r="AD1126" s="2561"/>
      <c r="AE1126" s="2561"/>
      <c r="AF1126" s="2502"/>
    </row>
    <row r="1127" spans="2:32" s="2801" customFormat="1" x14ac:dyDescent="0.2">
      <c r="B1127" s="4166" t="s">
        <v>4985</v>
      </c>
      <c r="C1127" s="4167"/>
      <c r="D1127" s="4168" t="s">
        <v>5079</v>
      </c>
      <c r="E1127" s="4168"/>
      <c r="F1127" s="4168"/>
      <c r="G1127" s="4168"/>
      <c r="H1127" s="4168"/>
      <c r="I1127" s="2562"/>
      <c r="J1127" s="2562"/>
      <c r="K1127" s="2562"/>
      <c r="L1127" s="2562"/>
      <c r="M1127" s="2562"/>
      <c r="N1127" s="2562"/>
      <c r="O1127" s="2562"/>
      <c r="P1127" s="2562"/>
      <c r="Q1127" s="2561"/>
      <c r="R1127" s="2561"/>
      <c r="S1127" s="2561"/>
      <c r="T1127" s="2561"/>
      <c r="U1127" s="2561"/>
      <c r="V1127" s="2561"/>
      <c r="W1127" s="2561"/>
      <c r="X1127" s="2561"/>
      <c r="Y1127" s="2561"/>
      <c r="Z1127" s="2561"/>
      <c r="AA1127" s="2561"/>
      <c r="AB1127" s="2561"/>
      <c r="AC1127" s="2561"/>
      <c r="AD1127" s="2561"/>
      <c r="AE1127" s="2561"/>
      <c r="AF1127" s="2502"/>
    </row>
    <row r="1128" spans="2:32" s="2801" customFormat="1" x14ac:dyDescent="0.2">
      <c r="B1128" s="4166" t="s">
        <v>4986</v>
      </c>
      <c r="C1128" s="4167"/>
      <c r="D1128" s="4168" t="s">
        <v>1512</v>
      </c>
      <c r="E1128" s="4168"/>
      <c r="F1128" s="4168"/>
      <c r="G1128" s="4168"/>
      <c r="H1128" s="4168"/>
      <c r="I1128" s="2562"/>
      <c r="J1128" s="2562"/>
      <c r="K1128" s="2562"/>
      <c r="L1128" s="2562"/>
      <c r="M1128" s="2562"/>
      <c r="N1128" s="2562"/>
      <c r="O1128" s="2562"/>
      <c r="P1128" s="2562"/>
      <c r="Q1128" s="2561"/>
      <c r="R1128" s="2561"/>
      <c r="S1128" s="2561"/>
      <c r="T1128" s="2561"/>
      <c r="U1128" s="2561"/>
      <c r="V1128" s="2561"/>
      <c r="W1128" s="2561"/>
      <c r="X1128" s="2561"/>
      <c r="Y1128" s="2561"/>
      <c r="Z1128" s="2561"/>
      <c r="AA1128" s="2561"/>
      <c r="AB1128" s="2561"/>
      <c r="AC1128" s="2561"/>
      <c r="AD1128" s="2561"/>
      <c r="AE1128" s="2561"/>
      <c r="AF1128" s="2502"/>
    </row>
    <row r="1129" spans="2:32" s="2801" customFormat="1" ht="13.5" thickBot="1" x14ac:dyDescent="0.25">
      <c r="B1129" s="3713"/>
      <c r="C1129" s="3714"/>
      <c r="D1129" s="3714"/>
      <c r="E1129" s="3714"/>
      <c r="F1129" s="3714"/>
      <c r="G1129" s="2565"/>
      <c r="H1129" s="2565"/>
      <c r="I1129" s="2565"/>
      <c r="J1129" s="2565"/>
      <c r="K1129" s="2565"/>
      <c r="L1129" s="2565"/>
      <c r="M1129" s="2565"/>
      <c r="N1129" s="2565"/>
      <c r="O1129" s="2565"/>
      <c r="P1129" s="2565"/>
      <c r="Q1129" s="2565"/>
      <c r="R1129" s="2565"/>
      <c r="S1129" s="2565"/>
      <c r="T1129" s="2565"/>
      <c r="U1129" s="2565"/>
      <c r="V1129" s="2565"/>
      <c r="W1129" s="2565"/>
      <c r="X1129" s="2565"/>
      <c r="Y1129" s="2565"/>
      <c r="Z1129" s="2565"/>
      <c r="AA1129" s="2565"/>
      <c r="AB1129" s="2565"/>
      <c r="AC1129" s="2565"/>
      <c r="AD1129" s="2565"/>
      <c r="AE1129" s="2565"/>
      <c r="AF1129" s="2507"/>
    </row>
    <row r="1130" spans="2:32" s="2801" customFormat="1" ht="13.5" thickBot="1" x14ac:dyDescent="0.25"/>
    <row r="1131" spans="2:32" s="2801" customFormat="1" ht="20.25" x14ac:dyDescent="0.2">
      <c r="B1131" s="4169" t="s">
        <v>5058</v>
      </c>
      <c r="C1131" s="4170"/>
      <c r="D1131" s="4170"/>
      <c r="E1131" s="4170"/>
      <c r="F1131" s="4170"/>
      <c r="G1131" s="4170"/>
      <c r="H1131" s="4170"/>
      <c r="I1131" s="4170"/>
      <c r="J1131" s="4170"/>
      <c r="K1131" s="4170"/>
      <c r="L1131" s="4170"/>
      <c r="M1131" s="4170"/>
      <c r="N1131" s="4170"/>
      <c r="O1131" s="4170"/>
      <c r="P1131" s="4170"/>
      <c r="Q1131" s="4170"/>
      <c r="R1131" s="4170"/>
      <c r="S1131" s="4170"/>
      <c r="T1131" s="4170"/>
      <c r="U1131" s="4170"/>
      <c r="V1131" s="4170"/>
      <c r="W1131" s="4170"/>
      <c r="X1131" s="4170"/>
      <c r="Y1131" s="4170"/>
      <c r="Z1131" s="4170"/>
      <c r="AA1131" s="4170"/>
      <c r="AB1131" s="4170"/>
      <c r="AC1131" s="4170"/>
      <c r="AD1131" s="4170"/>
      <c r="AE1131" s="4170"/>
      <c r="AF1131" s="4171"/>
    </row>
    <row r="1132" spans="2:32" s="2801" customFormat="1" x14ac:dyDescent="0.2">
      <c r="B1132" s="3635"/>
      <c r="C1132" s="3636"/>
      <c r="D1132" s="3636"/>
      <c r="E1132" s="3636"/>
      <c r="F1132" s="3636"/>
      <c r="G1132" s="2501"/>
      <c r="H1132" s="2501"/>
      <c r="I1132" s="2501"/>
      <c r="J1132" s="2501"/>
      <c r="K1132" s="2501"/>
      <c r="L1132" s="2501"/>
      <c r="M1132" s="2501"/>
      <c r="N1132" s="2501"/>
      <c r="O1132" s="2501"/>
      <c r="P1132" s="2501"/>
      <c r="Q1132" s="2501"/>
      <c r="R1132" s="2501"/>
      <c r="S1132" s="2501"/>
      <c r="T1132" s="2501"/>
      <c r="U1132" s="2501"/>
      <c r="V1132" s="2501"/>
      <c r="W1132" s="2501"/>
      <c r="X1132" s="2501"/>
      <c r="Y1132" s="2501"/>
      <c r="Z1132" s="2501"/>
      <c r="AA1132" s="2501"/>
      <c r="AB1132" s="2501"/>
      <c r="AC1132" s="2501"/>
      <c r="AD1132" s="2501"/>
      <c r="AE1132" s="2501"/>
      <c r="AF1132" s="2502"/>
    </row>
    <row r="1133" spans="2:32" s="2801" customFormat="1" x14ac:dyDescent="0.2">
      <c r="B1133" s="2563" t="s">
        <v>5078</v>
      </c>
      <c r="C1133" s="3636"/>
      <c r="D1133" s="4172" t="s">
        <v>7211</v>
      </c>
      <c r="E1133" s="4172"/>
      <c r="F1133" s="4172"/>
      <c r="G1133" s="2501"/>
      <c r="H1133" s="2501"/>
      <c r="I1133" s="2501"/>
      <c r="J1133" s="2501"/>
      <c r="K1133" s="2501"/>
      <c r="L1133" s="2501"/>
      <c r="M1133" s="2501"/>
      <c r="N1133" s="2501"/>
      <c r="O1133" s="2501"/>
      <c r="P1133" s="2501"/>
      <c r="Q1133" s="2501"/>
      <c r="R1133" s="2501"/>
      <c r="S1133" s="2501"/>
      <c r="T1133" s="2501"/>
      <c r="U1133" s="2501"/>
      <c r="V1133" s="2501"/>
      <c r="W1133" s="2501"/>
      <c r="X1133" s="2501"/>
      <c r="Y1133" s="2501"/>
      <c r="Z1133" s="2501"/>
      <c r="AA1133" s="2501"/>
      <c r="AB1133" s="2501"/>
      <c r="AC1133" s="2501"/>
      <c r="AD1133" s="2501"/>
      <c r="AE1133" s="2501"/>
      <c r="AF1133" s="2502"/>
    </row>
    <row r="1134" spans="2:32" s="2801" customFormat="1" x14ac:dyDescent="0.2">
      <c r="B1134" s="4173" t="s">
        <v>5061</v>
      </c>
      <c r="C1134" s="4174"/>
      <c r="D1134" s="4204">
        <v>41892</v>
      </c>
      <c r="E1134" s="4204"/>
      <c r="F1134" s="4204"/>
      <c r="G1134" s="2501"/>
      <c r="H1134" s="2501"/>
      <c r="I1134" s="2501"/>
      <c r="J1134" s="2501"/>
      <c r="K1134" s="2501"/>
      <c r="L1134" s="2501"/>
      <c r="M1134" s="2501"/>
      <c r="N1134" s="2501"/>
      <c r="O1134" s="2501"/>
      <c r="P1134" s="2501"/>
      <c r="Q1134" s="2501"/>
      <c r="R1134" s="2501"/>
      <c r="S1134" s="2501"/>
      <c r="T1134" s="2501"/>
      <c r="U1134" s="2501"/>
      <c r="V1134" s="2501"/>
      <c r="W1134" s="2501"/>
      <c r="X1134" s="2501"/>
      <c r="Y1134" s="2501"/>
      <c r="Z1134" s="2501"/>
      <c r="AA1134" s="2501"/>
      <c r="AB1134" s="2501"/>
      <c r="AC1134" s="2501"/>
      <c r="AD1134" s="2501"/>
      <c r="AE1134" s="2501"/>
      <c r="AF1134" s="2502"/>
    </row>
    <row r="1135" spans="2:32" s="2801" customFormat="1" x14ac:dyDescent="0.2">
      <c r="B1135" s="4176" t="s">
        <v>5059</v>
      </c>
      <c r="C1135" s="4177"/>
      <c r="D1135" s="4205">
        <v>41912</v>
      </c>
      <c r="E1135" s="4205"/>
      <c r="F1135" s="4205"/>
      <c r="G1135" s="2501"/>
      <c r="H1135" s="2501"/>
      <c r="I1135" s="2501"/>
      <c r="J1135" s="2501"/>
      <c r="K1135" s="2501"/>
      <c r="L1135" s="2501"/>
      <c r="M1135" s="2501"/>
      <c r="N1135" s="2501"/>
      <c r="O1135" s="2501"/>
      <c r="P1135" s="2501"/>
      <c r="Q1135" s="2501"/>
      <c r="R1135" s="2501"/>
      <c r="S1135" s="2501"/>
      <c r="T1135" s="2501"/>
      <c r="U1135" s="2501"/>
      <c r="V1135" s="2501"/>
      <c r="W1135" s="2501"/>
      <c r="X1135" s="2501"/>
      <c r="Y1135" s="2501"/>
      <c r="Z1135" s="2501"/>
      <c r="AA1135" s="2501"/>
      <c r="AB1135" s="2501"/>
      <c r="AC1135" s="2501"/>
      <c r="AD1135" s="2501"/>
      <c r="AE1135" s="2501"/>
      <c r="AF1135" s="2502"/>
    </row>
    <row r="1136" spans="2:32" s="2801" customFormat="1" ht="13.5" thickBot="1" x14ac:dyDescent="0.25">
      <c r="B1136" s="3635"/>
      <c r="C1136" s="3636"/>
      <c r="D1136" s="3636"/>
      <c r="E1136" s="3636"/>
      <c r="F1136" s="3636"/>
      <c r="G1136" s="2501"/>
      <c r="H1136" s="2501"/>
      <c r="I1136" s="2501"/>
      <c r="J1136" s="2501"/>
      <c r="K1136" s="2501"/>
      <c r="L1136" s="2501"/>
      <c r="M1136" s="2501"/>
      <c r="N1136" s="2501"/>
      <c r="O1136" s="2501"/>
      <c r="P1136" s="2501"/>
      <c r="Q1136" s="2501"/>
      <c r="R1136" s="2501"/>
      <c r="S1136" s="2501"/>
      <c r="T1136" s="2501"/>
      <c r="U1136" s="2501"/>
      <c r="V1136" s="2501"/>
      <c r="W1136" s="2501"/>
      <c r="X1136" s="2501"/>
      <c r="Y1136" s="2501"/>
      <c r="Z1136" s="2501"/>
      <c r="AA1136" s="2501"/>
      <c r="AB1136" s="2501"/>
      <c r="AC1136" s="2501"/>
      <c r="AD1136" s="2501"/>
      <c r="AE1136" s="2501"/>
      <c r="AF1136" s="2502"/>
    </row>
    <row r="1137" spans="2:32" s="2801" customFormat="1" ht="66" customHeight="1" thickBot="1" x14ac:dyDescent="0.25">
      <c r="B1137" s="4179" t="s">
        <v>5060</v>
      </c>
      <c r="C1137" s="4180"/>
      <c r="D1137" s="4181" t="s">
        <v>7212</v>
      </c>
      <c r="E1137" s="4182"/>
      <c r="F1137" s="4182"/>
      <c r="G1137" s="4182"/>
      <c r="H1137" s="4182"/>
      <c r="I1137" s="4182"/>
      <c r="J1137" s="4182"/>
      <c r="K1137" s="4182"/>
      <c r="L1137" s="4182"/>
      <c r="M1137" s="4182"/>
      <c r="N1137" s="4182"/>
      <c r="O1137" s="4182"/>
      <c r="P1137" s="4182"/>
      <c r="Q1137" s="4183"/>
      <c r="R1137" s="2501"/>
      <c r="S1137" s="2501"/>
      <c r="T1137" s="2501"/>
      <c r="U1137" s="2501"/>
      <c r="V1137" s="2501"/>
      <c r="W1137" s="2501"/>
      <c r="X1137" s="2501"/>
      <c r="Y1137" s="2501"/>
      <c r="Z1137" s="2501"/>
      <c r="AA1137" s="2501"/>
      <c r="AB1137" s="2501"/>
      <c r="AC1137" s="2501"/>
      <c r="AD1137" s="2501"/>
      <c r="AE1137" s="2501"/>
      <c r="AF1137" s="2502"/>
    </row>
    <row r="1138" spans="2:32" s="2801" customFormat="1" ht="13.5" thickBot="1" x14ac:dyDescent="0.25">
      <c r="B1138" s="3635"/>
      <c r="C1138" s="3636"/>
      <c r="D1138" s="3636"/>
      <c r="E1138" s="3636"/>
      <c r="F1138" s="3636"/>
      <c r="G1138" s="2501"/>
      <c r="H1138" s="2501"/>
      <c r="I1138" s="2501"/>
      <c r="J1138" s="2501"/>
      <c r="K1138" s="2501"/>
      <c r="L1138" s="2501"/>
      <c r="M1138" s="2501"/>
      <c r="N1138" s="2501"/>
      <c r="O1138" s="2501"/>
      <c r="P1138" s="2501"/>
      <c r="Q1138" s="2501"/>
      <c r="R1138" s="2565"/>
      <c r="S1138" s="2501"/>
      <c r="T1138" s="2501"/>
      <c r="U1138" s="2501"/>
      <c r="V1138" s="2501"/>
      <c r="W1138" s="2501"/>
      <c r="X1138" s="2501"/>
      <c r="Y1138" s="2501"/>
      <c r="Z1138" s="2501"/>
      <c r="AA1138" s="2501"/>
      <c r="AB1138" s="2501"/>
      <c r="AC1138" s="2501"/>
      <c r="AD1138" s="2501"/>
      <c r="AE1138" s="2501"/>
      <c r="AF1138" s="2502"/>
    </row>
    <row r="1139" spans="2:32" s="2801" customFormat="1" ht="13.5" thickBot="1" x14ac:dyDescent="0.25">
      <c r="B1139" s="4184" t="s">
        <v>5062</v>
      </c>
      <c r="C1139" s="4185"/>
      <c r="D1139" s="4188" t="s">
        <v>5063</v>
      </c>
      <c r="E1139" s="4190" t="s">
        <v>224</v>
      </c>
      <c r="F1139" s="4191"/>
      <c r="G1139" s="4191"/>
      <c r="H1139" s="4191"/>
      <c r="I1139" s="4191"/>
      <c r="J1139" s="4191"/>
      <c r="K1139" s="4191"/>
      <c r="L1139" s="4191"/>
      <c r="M1139" s="4191"/>
      <c r="N1139" s="4191"/>
      <c r="O1139" s="4191"/>
      <c r="P1139" s="4192"/>
      <c r="Q1139" s="4193" t="s">
        <v>340</v>
      </c>
      <c r="R1139" s="4194"/>
      <c r="S1139" s="4195"/>
      <c r="T1139" s="4195"/>
      <c r="U1139" s="4195"/>
      <c r="V1139" s="4195"/>
      <c r="W1139" s="4195"/>
      <c r="X1139" s="4195"/>
      <c r="Y1139" s="4196"/>
      <c r="Z1139" s="4193" t="s">
        <v>225</v>
      </c>
      <c r="AA1139" s="4195"/>
      <c r="AB1139" s="4196"/>
      <c r="AC1139" s="4197" t="s">
        <v>4982</v>
      </c>
      <c r="AD1139" s="4198"/>
      <c r="AE1139" s="4199"/>
      <c r="AF1139" s="2502"/>
    </row>
    <row r="1140" spans="2:32" s="2801" customFormat="1" ht="13.5" thickBot="1" x14ac:dyDescent="0.25">
      <c r="B1140" s="4186"/>
      <c r="C1140" s="4187"/>
      <c r="D1140" s="4188"/>
      <c r="E1140" s="4188" t="s">
        <v>5000</v>
      </c>
      <c r="F1140" s="4188" t="s">
        <v>5001</v>
      </c>
      <c r="G1140" s="4200" t="s">
        <v>5003</v>
      </c>
      <c r="H1140" s="4200" t="s">
        <v>5064</v>
      </c>
      <c r="I1140" s="4202" t="s">
        <v>5065</v>
      </c>
      <c r="J1140" s="4202" t="s">
        <v>5066</v>
      </c>
      <c r="K1140" s="4202" t="s">
        <v>5006</v>
      </c>
      <c r="L1140" s="4202"/>
      <c r="M1140" s="4202" t="s">
        <v>5067</v>
      </c>
      <c r="N1140" s="4202" t="s">
        <v>5068</v>
      </c>
      <c r="O1140" s="4202" t="s">
        <v>5069</v>
      </c>
      <c r="P1140" s="4202" t="s">
        <v>5070</v>
      </c>
      <c r="Q1140" s="4189" t="s">
        <v>5012</v>
      </c>
      <c r="R1140" s="4189" t="s">
        <v>5013</v>
      </c>
      <c r="S1140" s="4189" t="s">
        <v>5014</v>
      </c>
      <c r="T1140" s="4189" t="s">
        <v>5071</v>
      </c>
      <c r="U1140" s="4189" t="s">
        <v>5072</v>
      </c>
      <c r="V1140" s="4189" t="s">
        <v>5017</v>
      </c>
      <c r="W1140" s="4189" t="s">
        <v>5019</v>
      </c>
      <c r="X1140" s="4200" t="s">
        <v>5073</v>
      </c>
      <c r="Y1140" s="4200" t="s">
        <v>5074</v>
      </c>
      <c r="Z1140" s="4189" t="s">
        <v>5075</v>
      </c>
      <c r="AA1140" s="4189" t="s">
        <v>5076</v>
      </c>
      <c r="AB1140" s="4189" t="s">
        <v>5077</v>
      </c>
      <c r="AC1140" s="4189" t="s">
        <v>1150</v>
      </c>
      <c r="AD1140" s="4189" t="s">
        <v>4983</v>
      </c>
      <c r="AE1140" s="4189" t="s">
        <v>4984</v>
      </c>
      <c r="AF1140" s="2502"/>
    </row>
    <row r="1141" spans="2:32" s="2801" customFormat="1" ht="13.5" thickBot="1" x14ac:dyDescent="0.25">
      <c r="B1141" s="4186"/>
      <c r="C1141" s="4187"/>
      <c r="D1141" s="4189"/>
      <c r="E1141" s="4189"/>
      <c r="F1141" s="4189"/>
      <c r="G1141" s="4201"/>
      <c r="H1141" s="4201"/>
      <c r="I1141" s="4200"/>
      <c r="J1141" s="4200"/>
      <c r="K1141" s="3631" t="s">
        <v>5026</v>
      </c>
      <c r="L1141" s="3632" t="s">
        <v>2793</v>
      </c>
      <c r="M1141" s="4200"/>
      <c r="N1141" s="4200"/>
      <c r="O1141" s="4200"/>
      <c r="P1141" s="4200"/>
      <c r="Q1141" s="4203"/>
      <c r="R1141" s="4203"/>
      <c r="S1141" s="4203"/>
      <c r="T1141" s="4203"/>
      <c r="U1141" s="4203"/>
      <c r="V1141" s="4203"/>
      <c r="W1141" s="4203"/>
      <c r="X1141" s="4201"/>
      <c r="Y1141" s="4201"/>
      <c r="Z1141" s="4203"/>
      <c r="AA1141" s="4203"/>
      <c r="AB1141" s="4203"/>
      <c r="AC1141" s="4203"/>
      <c r="AD1141" s="4203"/>
      <c r="AE1141" s="4203"/>
      <c r="AF1141" s="2502"/>
    </row>
    <row r="1142" spans="2:32" s="2801" customFormat="1" ht="13.5" thickBot="1" x14ac:dyDescent="0.25">
      <c r="B1142" s="4260"/>
      <c r="C1142" s="4261"/>
      <c r="D1142" s="3925"/>
      <c r="E1142" s="3925"/>
      <c r="F1142" s="3925"/>
      <c r="G1142" s="3925"/>
      <c r="H1142" s="3925"/>
      <c r="I1142" s="3915"/>
      <c r="J1142" s="3925"/>
      <c r="K1142" s="3925"/>
      <c r="L1142" s="3925"/>
      <c r="M1142" s="3925"/>
      <c r="N1142" s="3925"/>
      <c r="O1142" s="3925"/>
      <c r="P1142" s="3925"/>
      <c r="Q1142" s="3925"/>
      <c r="R1142" s="3925"/>
      <c r="S1142" s="3925"/>
      <c r="T1142" s="3925"/>
      <c r="U1142" s="3925"/>
      <c r="V1142" s="3925"/>
      <c r="W1142" s="3925"/>
      <c r="X1142" s="3925"/>
      <c r="Y1142" s="3925"/>
      <c r="Z1142" s="3926"/>
      <c r="AA1142" s="3927"/>
      <c r="AB1142" s="3927"/>
      <c r="AC1142" s="3925"/>
      <c r="AD1142" s="3925"/>
      <c r="AE1142" s="3925"/>
      <c r="AF1142" s="2502"/>
    </row>
    <row r="1143" spans="2:32" s="2801" customFormat="1" x14ac:dyDescent="0.2">
      <c r="B1143" s="2564"/>
      <c r="C1143" s="2496"/>
      <c r="D1143" s="2496"/>
      <c r="E1143" s="2496"/>
      <c r="F1143" s="2496"/>
      <c r="G1143" s="2497"/>
      <c r="H1143" s="2497"/>
      <c r="I1143" s="2497"/>
      <c r="J1143" s="2497"/>
      <c r="K1143" s="2496"/>
      <c r="L1143" s="2497"/>
      <c r="M1143" s="2497"/>
      <c r="N1143" s="2497"/>
      <c r="O1143" s="2497"/>
      <c r="P1143" s="2497"/>
      <c r="Q1143" s="2561"/>
      <c r="R1143" s="2561"/>
      <c r="S1143" s="2561"/>
      <c r="T1143" s="2561"/>
      <c r="U1143" s="2561"/>
      <c r="V1143" s="2561"/>
      <c r="W1143" s="2561"/>
      <c r="X1143" s="2561"/>
      <c r="Y1143" s="2561"/>
      <c r="Z1143" s="2561"/>
      <c r="AA1143" s="2561"/>
      <c r="AB1143" s="2561"/>
      <c r="AC1143" s="2561"/>
      <c r="AD1143" s="2561"/>
      <c r="AE1143" s="2561"/>
      <c r="AF1143" s="2502"/>
    </row>
    <row r="1144" spans="2:32" s="2801" customFormat="1" x14ac:dyDescent="0.2">
      <c r="B1144" s="4166" t="s">
        <v>4985</v>
      </c>
      <c r="C1144" s="4167"/>
      <c r="D1144" s="4168" t="s">
        <v>7213</v>
      </c>
      <c r="E1144" s="4168"/>
      <c r="F1144" s="4168"/>
      <c r="G1144" s="4168"/>
      <c r="H1144" s="4168"/>
      <c r="I1144" s="2562"/>
      <c r="J1144" s="2562"/>
      <c r="K1144" s="2562"/>
      <c r="L1144" s="2562"/>
      <c r="M1144" s="2562"/>
      <c r="N1144" s="2562"/>
      <c r="O1144" s="2562"/>
      <c r="P1144" s="2562"/>
      <c r="Q1144" s="2561"/>
      <c r="R1144" s="2561"/>
      <c r="S1144" s="2561"/>
      <c r="T1144" s="2561"/>
      <c r="U1144" s="2561"/>
      <c r="V1144" s="2561"/>
      <c r="W1144" s="2561"/>
      <c r="X1144" s="2561"/>
      <c r="Y1144" s="2561"/>
      <c r="Z1144" s="2561"/>
      <c r="AA1144" s="2561"/>
      <c r="AB1144" s="2561"/>
      <c r="AC1144" s="2561"/>
      <c r="AD1144" s="2561"/>
      <c r="AE1144" s="2561"/>
      <c r="AF1144" s="2502"/>
    </row>
    <row r="1145" spans="2:32" s="2801" customFormat="1" x14ac:dyDescent="0.2">
      <c r="B1145" s="4166" t="s">
        <v>4986</v>
      </c>
      <c r="C1145" s="4167"/>
      <c r="D1145" s="4168" t="s">
        <v>7213</v>
      </c>
      <c r="E1145" s="4168"/>
      <c r="F1145" s="4168"/>
      <c r="G1145" s="4168"/>
      <c r="H1145" s="4168"/>
      <c r="I1145" s="2562"/>
      <c r="J1145" s="2562"/>
      <c r="K1145" s="2562"/>
      <c r="L1145" s="2562"/>
      <c r="M1145" s="2562"/>
      <c r="N1145" s="2562"/>
      <c r="O1145" s="2562"/>
      <c r="P1145" s="2562"/>
      <c r="Q1145" s="2561"/>
      <c r="R1145" s="2561"/>
      <c r="S1145" s="2561"/>
      <c r="T1145" s="2561"/>
      <c r="U1145" s="2561"/>
      <c r="V1145" s="2561"/>
      <c r="W1145" s="2561"/>
      <c r="X1145" s="2561"/>
      <c r="Y1145" s="2561"/>
      <c r="Z1145" s="2561"/>
      <c r="AA1145" s="2561"/>
      <c r="AB1145" s="2561"/>
      <c r="AC1145" s="2561"/>
      <c r="AD1145" s="2561"/>
      <c r="AE1145" s="2561"/>
      <c r="AF1145" s="2502"/>
    </row>
    <row r="1146" spans="2:32" s="2801" customFormat="1" ht="13.5" thickBot="1" x14ac:dyDescent="0.25">
      <c r="B1146" s="3633"/>
      <c r="C1146" s="3634"/>
      <c r="D1146" s="3634"/>
      <c r="E1146" s="3634"/>
      <c r="F1146" s="3634"/>
      <c r="G1146" s="2565"/>
      <c r="H1146" s="2565"/>
      <c r="I1146" s="2565"/>
      <c r="J1146" s="2565"/>
      <c r="K1146" s="2565"/>
      <c r="L1146" s="2565"/>
      <c r="M1146" s="2565"/>
      <c r="N1146" s="2565"/>
      <c r="O1146" s="2565"/>
      <c r="P1146" s="2565"/>
      <c r="Q1146" s="2565"/>
      <c r="R1146" s="2565"/>
      <c r="S1146" s="2565"/>
      <c r="T1146" s="2565"/>
      <c r="U1146" s="2565"/>
      <c r="V1146" s="2565"/>
      <c r="W1146" s="2565"/>
      <c r="X1146" s="2565"/>
      <c r="Y1146" s="2565"/>
      <c r="Z1146" s="2565"/>
      <c r="AA1146" s="2565"/>
      <c r="AB1146" s="2565"/>
      <c r="AC1146" s="2565"/>
      <c r="AD1146" s="2565"/>
      <c r="AE1146" s="2565"/>
      <c r="AF1146" s="2507"/>
    </row>
    <row r="1147" spans="2:32" s="2801" customFormat="1" ht="13.5" thickBot="1" x14ac:dyDescent="0.25"/>
    <row r="1148" spans="2:32" s="2801" customFormat="1" ht="20.25" x14ac:dyDescent="0.2">
      <c r="B1148" s="4169" t="s">
        <v>5058</v>
      </c>
      <c r="C1148" s="4170"/>
      <c r="D1148" s="4170"/>
      <c r="E1148" s="4170"/>
      <c r="F1148" s="4170"/>
      <c r="G1148" s="4170"/>
      <c r="H1148" s="4170"/>
      <c r="I1148" s="4170"/>
      <c r="J1148" s="4170"/>
      <c r="K1148" s="4170"/>
      <c r="L1148" s="4170"/>
      <c r="M1148" s="4170"/>
      <c r="N1148" s="4170"/>
      <c r="O1148" s="4170"/>
      <c r="P1148" s="4170"/>
      <c r="Q1148" s="4170"/>
      <c r="R1148" s="4170"/>
      <c r="S1148" s="4170"/>
      <c r="T1148" s="4170"/>
      <c r="U1148" s="4170"/>
      <c r="V1148" s="4170"/>
      <c r="W1148" s="4170"/>
      <c r="X1148" s="4170"/>
      <c r="Y1148" s="4170"/>
      <c r="Z1148" s="4170"/>
      <c r="AA1148" s="4170"/>
      <c r="AB1148" s="4170"/>
      <c r="AC1148" s="4170"/>
      <c r="AD1148" s="4170"/>
      <c r="AE1148" s="4170"/>
      <c r="AF1148" s="4171"/>
    </row>
    <row r="1149" spans="2:32" s="2801" customFormat="1" x14ac:dyDescent="0.2">
      <c r="B1149" s="3635"/>
      <c r="C1149" s="3636"/>
      <c r="D1149" s="3636"/>
      <c r="E1149" s="3636"/>
      <c r="F1149" s="3636"/>
      <c r="G1149" s="2501"/>
      <c r="H1149" s="2501"/>
      <c r="I1149" s="2501"/>
      <c r="J1149" s="2501"/>
      <c r="K1149" s="2501"/>
      <c r="L1149" s="2501"/>
      <c r="M1149" s="2501"/>
      <c r="N1149" s="2501"/>
      <c r="O1149" s="2501"/>
      <c r="P1149" s="2501"/>
      <c r="Q1149" s="2501"/>
      <c r="R1149" s="2501"/>
      <c r="S1149" s="2501"/>
      <c r="T1149" s="2501"/>
      <c r="U1149" s="2501"/>
      <c r="V1149" s="2501"/>
      <c r="W1149" s="2501"/>
      <c r="X1149" s="2501"/>
      <c r="Y1149" s="2501"/>
      <c r="Z1149" s="2501"/>
      <c r="AA1149" s="2501"/>
      <c r="AB1149" s="2501"/>
      <c r="AC1149" s="2501"/>
      <c r="AD1149" s="2501"/>
      <c r="AE1149" s="2501"/>
      <c r="AF1149" s="2502"/>
    </row>
    <row r="1150" spans="2:32" s="2801" customFormat="1" x14ac:dyDescent="0.2">
      <c r="B1150" s="2563" t="s">
        <v>5078</v>
      </c>
      <c r="C1150" s="3636"/>
      <c r="D1150" s="4172" t="s">
        <v>7208</v>
      </c>
      <c r="E1150" s="4172"/>
      <c r="F1150" s="4172"/>
      <c r="G1150" s="2501"/>
      <c r="H1150" s="2501"/>
      <c r="I1150" s="2501"/>
      <c r="J1150" s="2501"/>
      <c r="K1150" s="2501"/>
      <c r="L1150" s="2501"/>
      <c r="M1150" s="2501"/>
      <c r="N1150" s="2501"/>
      <c r="O1150" s="2501"/>
      <c r="P1150" s="2501"/>
      <c r="Q1150" s="2501"/>
      <c r="R1150" s="2501"/>
      <c r="S1150" s="2501"/>
      <c r="T1150" s="2501"/>
      <c r="U1150" s="2501"/>
      <c r="V1150" s="2501"/>
      <c r="W1150" s="2501"/>
      <c r="X1150" s="2501"/>
      <c r="Y1150" s="2501"/>
      <c r="Z1150" s="2501"/>
      <c r="AA1150" s="2501"/>
      <c r="AB1150" s="2501"/>
      <c r="AC1150" s="2501"/>
      <c r="AD1150" s="2501"/>
      <c r="AE1150" s="2501"/>
      <c r="AF1150" s="2502"/>
    </row>
    <row r="1151" spans="2:32" s="2801" customFormat="1" x14ac:dyDescent="0.2">
      <c r="B1151" s="4173" t="s">
        <v>5061</v>
      </c>
      <c r="C1151" s="4174"/>
      <c r="D1151" s="4212">
        <v>41883</v>
      </c>
      <c r="E1151" s="4212"/>
      <c r="F1151" s="4212"/>
      <c r="G1151" s="2501"/>
      <c r="H1151" s="2501"/>
      <c r="I1151" s="2501"/>
      <c r="J1151" s="2501"/>
      <c r="K1151" s="2501"/>
      <c r="L1151" s="2501"/>
      <c r="M1151" s="2501"/>
      <c r="N1151" s="2501"/>
      <c r="O1151" s="2501"/>
      <c r="P1151" s="2501"/>
      <c r="Q1151" s="2501"/>
      <c r="R1151" s="2501"/>
      <c r="S1151" s="2501"/>
      <c r="T1151" s="2501"/>
      <c r="U1151" s="2501"/>
      <c r="V1151" s="2501"/>
      <c r="W1151" s="2501"/>
      <c r="X1151" s="2501"/>
      <c r="Y1151" s="2501"/>
      <c r="Z1151" s="2501"/>
      <c r="AA1151" s="2501"/>
      <c r="AB1151" s="2501"/>
      <c r="AC1151" s="2501"/>
      <c r="AD1151" s="2501"/>
      <c r="AE1151" s="2501"/>
      <c r="AF1151" s="2502"/>
    </row>
    <row r="1152" spans="2:32" s="2801" customFormat="1" x14ac:dyDescent="0.2">
      <c r="B1152" s="4176" t="s">
        <v>5059</v>
      </c>
      <c r="C1152" s="4177"/>
      <c r="D1152" s="4213">
        <v>41912</v>
      </c>
      <c r="E1152" s="4213"/>
      <c r="F1152" s="4213"/>
      <c r="G1152" s="2501"/>
      <c r="H1152" s="2501"/>
      <c r="I1152" s="2501"/>
      <c r="J1152" s="2501"/>
      <c r="K1152" s="2501"/>
      <c r="L1152" s="2501"/>
      <c r="M1152" s="2501"/>
      <c r="N1152" s="2501"/>
      <c r="O1152" s="2501"/>
      <c r="P1152" s="2501"/>
      <c r="Q1152" s="2501"/>
      <c r="R1152" s="2501"/>
      <c r="S1152" s="2501"/>
      <c r="T1152" s="2501"/>
      <c r="U1152" s="2501"/>
      <c r="V1152" s="2501"/>
      <c r="W1152" s="2501"/>
      <c r="X1152" s="2501"/>
      <c r="Y1152" s="2501"/>
      <c r="Z1152" s="2501"/>
      <c r="AA1152" s="2501"/>
      <c r="AB1152" s="2501"/>
      <c r="AC1152" s="2501"/>
      <c r="AD1152" s="2501"/>
      <c r="AE1152" s="2501"/>
      <c r="AF1152" s="2502"/>
    </row>
    <row r="1153" spans="2:32" s="2801" customFormat="1" ht="13.5" thickBot="1" x14ac:dyDescent="0.25">
      <c r="B1153" s="3635"/>
      <c r="C1153" s="3636"/>
      <c r="D1153" s="3636"/>
      <c r="E1153" s="3636"/>
      <c r="F1153" s="3636"/>
      <c r="G1153" s="2501"/>
      <c r="H1153" s="2501"/>
      <c r="I1153" s="2501"/>
      <c r="J1153" s="2501"/>
      <c r="K1153" s="2501"/>
      <c r="L1153" s="2501"/>
      <c r="M1153" s="2501"/>
      <c r="N1153" s="2501"/>
      <c r="O1153" s="2501"/>
      <c r="P1153" s="2501"/>
      <c r="Q1153" s="2501"/>
      <c r="R1153" s="2501"/>
      <c r="S1153" s="2501"/>
      <c r="T1153" s="2501"/>
      <c r="U1153" s="2501"/>
      <c r="V1153" s="2501"/>
      <c r="W1153" s="2501"/>
      <c r="X1153" s="2501"/>
      <c r="Y1153" s="2501"/>
      <c r="Z1153" s="2501"/>
      <c r="AA1153" s="2501"/>
      <c r="AB1153" s="2501"/>
      <c r="AC1153" s="2501"/>
      <c r="AD1153" s="2501"/>
      <c r="AE1153" s="2501"/>
      <c r="AF1153" s="2502"/>
    </row>
    <row r="1154" spans="2:32" s="2801" customFormat="1" ht="51.75" customHeight="1" thickBot="1" x14ac:dyDescent="0.25">
      <c r="B1154" s="4179" t="s">
        <v>5060</v>
      </c>
      <c r="C1154" s="4180"/>
      <c r="D1154" s="4181" t="s">
        <v>7209</v>
      </c>
      <c r="E1154" s="4182"/>
      <c r="F1154" s="4182"/>
      <c r="G1154" s="4182"/>
      <c r="H1154" s="4182"/>
      <c r="I1154" s="4182"/>
      <c r="J1154" s="4182"/>
      <c r="K1154" s="4182"/>
      <c r="L1154" s="4182"/>
      <c r="M1154" s="4182"/>
      <c r="N1154" s="4182"/>
      <c r="O1154" s="4182"/>
      <c r="P1154" s="4182"/>
      <c r="Q1154" s="4183"/>
      <c r="R1154" s="2501"/>
      <c r="S1154" s="2501"/>
      <c r="T1154" s="2501"/>
      <c r="U1154" s="2501"/>
      <c r="V1154" s="2501"/>
      <c r="W1154" s="2501"/>
      <c r="X1154" s="2501"/>
      <c r="Y1154" s="2501"/>
      <c r="Z1154" s="2501"/>
      <c r="AA1154" s="2501"/>
      <c r="AB1154" s="2501"/>
      <c r="AC1154" s="2501"/>
      <c r="AD1154" s="2501"/>
      <c r="AE1154" s="2501"/>
      <c r="AF1154" s="2502"/>
    </row>
    <row r="1155" spans="2:32" s="2801" customFormat="1" ht="13.5" thickBot="1" x14ac:dyDescent="0.25">
      <c r="B1155" s="3635"/>
      <c r="C1155" s="3636"/>
      <c r="D1155" s="3636"/>
      <c r="E1155" s="3636"/>
      <c r="F1155" s="3636"/>
      <c r="G1155" s="2501"/>
      <c r="H1155" s="2501"/>
      <c r="I1155" s="2501"/>
      <c r="J1155" s="2501"/>
      <c r="K1155" s="2501"/>
      <c r="L1155" s="2501"/>
      <c r="M1155" s="2501"/>
      <c r="N1155" s="2501"/>
      <c r="O1155" s="2501"/>
      <c r="P1155" s="2501"/>
      <c r="Q1155" s="2501"/>
      <c r="R1155" s="2565"/>
      <c r="S1155" s="2501"/>
      <c r="T1155" s="2501"/>
      <c r="U1155" s="2501"/>
      <c r="V1155" s="2501"/>
      <c r="W1155" s="2501"/>
      <c r="X1155" s="2501"/>
      <c r="Y1155" s="2501"/>
      <c r="Z1155" s="2501"/>
      <c r="AA1155" s="2501"/>
      <c r="AB1155" s="2501"/>
      <c r="AC1155" s="2501"/>
      <c r="AD1155" s="2501"/>
      <c r="AE1155" s="2501"/>
      <c r="AF1155" s="2502"/>
    </row>
    <row r="1156" spans="2:32" s="2801" customFormat="1" ht="13.5" thickBot="1" x14ac:dyDescent="0.25">
      <c r="B1156" s="4184" t="s">
        <v>5062</v>
      </c>
      <c r="C1156" s="4185"/>
      <c r="D1156" s="4188" t="s">
        <v>5063</v>
      </c>
      <c r="E1156" s="4190" t="s">
        <v>224</v>
      </c>
      <c r="F1156" s="4191"/>
      <c r="G1156" s="4191"/>
      <c r="H1156" s="4191"/>
      <c r="I1156" s="4191"/>
      <c r="J1156" s="4191"/>
      <c r="K1156" s="4191"/>
      <c r="L1156" s="4191"/>
      <c r="M1156" s="4191"/>
      <c r="N1156" s="4191"/>
      <c r="O1156" s="4191"/>
      <c r="P1156" s="4192"/>
      <c r="Q1156" s="4193" t="s">
        <v>340</v>
      </c>
      <c r="R1156" s="4194"/>
      <c r="S1156" s="4195"/>
      <c r="T1156" s="4195"/>
      <c r="U1156" s="4195"/>
      <c r="V1156" s="4195"/>
      <c r="W1156" s="4195"/>
      <c r="X1156" s="4195"/>
      <c r="Y1156" s="4196"/>
      <c r="Z1156" s="4193" t="s">
        <v>225</v>
      </c>
      <c r="AA1156" s="4195"/>
      <c r="AB1156" s="4196"/>
      <c r="AC1156" s="4197" t="s">
        <v>4982</v>
      </c>
      <c r="AD1156" s="4198"/>
      <c r="AE1156" s="4199"/>
      <c r="AF1156" s="2502"/>
    </row>
    <row r="1157" spans="2:32" s="2801" customFormat="1" ht="13.5" thickBot="1" x14ac:dyDescent="0.25">
      <c r="B1157" s="4186"/>
      <c r="C1157" s="4187"/>
      <c r="D1157" s="4188"/>
      <c r="E1157" s="4188" t="s">
        <v>5000</v>
      </c>
      <c r="F1157" s="4188" t="s">
        <v>5001</v>
      </c>
      <c r="G1157" s="4200" t="s">
        <v>5003</v>
      </c>
      <c r="H1157" s="4200" t="s">
        <v>5064</v>
      </c>
      <c r="I1157" s="4202" t="s">
        <v>5065</v>
      </c>
      <c r="J1157" s="4202" t="s">
        <v>5066</v>
      </c>
      <c r="K1157" s="4202" t="s">
        <v>5006</v>
      </c>
      <c r="L1157" s="4202"/>
      <c r="M1157" s="4202" t="s">
        <v>5067</v>
      </c>
      <c r="N1157" s="4202" t="s">
        <v>5068</v>
      </c>
      <c r="O1157" s="4202" t="s">
        <v>5069</v>
      </c>
      <c r="P1157" s="4202" t="s">
        <v>5070</v>
      </c>
      <c r="Q1157" s="4189" t="s">
        <v>5012</v>
      </c>
      <c r="R1157" s="4189" t="s">
        <v>5013</v>
      </c>
      <c r="S1157" s="4189" t="s">
        <v>5014</v>
      </c>
      <c r="T1157" s="4189" t="s">
        <v>5071</v>
      </c>
      <c r="U1157" s="4189" t="s">
        <v>5072</v>
      </c>
      <c r="V1157" s="4189" t="s">
        <v>5017</v>
      </c>
      <c r="W1157" s="4189" t="s">
        <v>5019</v>
      </c>
      <c r="X1157" s="4200" t="s">
        <v>5073</v>
      </c>
      <c r="Y1157" s="4200" t="s">
        <v>5074</v>
      </c>
      <c r="Z1157" s="4189" t="s">
        <v>5075</v>
      </c>
      <c r="AA1157" s="4189" t="s">
        <v>5076</v>
      </c>
      <c r="AB1157" s="4189" t="s">
        <v>5077</v>
      </c>
      <c r="AC1157" s="4189" t="s">
        <v>1150</v>
      </c>
      <c r="AD1157" s="4189" t="s">
        <v>4983</v>
      </c>
      <c r="AE1157" s="4189" t="s">
        <v>4984</v>
      </c>
      <c r="AF1157" s="2502"/>
    </row>
    <row r="1158" spans="2:32" s="2801" customFormat="1" ht="13.5" thickBot="1" x14ac:dyDescent="0.25">
      <c r="B1158" s="4186"/>
      <c r="C1158" s="4187"/>
      <c r="D1158" s="4189"/>
      <c r="E1158" s="4189"/>
      <c r="F1158" s="4189"/>
      <c r="G1158" s="4201"/>
      <c r="H1158" s="4201"/>
      <c r="I1158" s="4200"/>
      <c r="J1158" s="4200"/>
      <c r="K1158" s="3631" t="s">
        <v>5026</v>
      </c>
      <c r="L1158" s="3632" t="s">
        <v>2793</v>
      </c>
      <c r="M1158" s="4200"/>
      <c r="N1158" s="4200"/>
      <c r="O1158" s="4200"/>
      <c r="P1158" s="4200"/>
      <c r="Q1158" s="4203"/>
      <c r="R1158" s="4203"/>
      <c r="S1158" s="4203"/>
      <c r="T1158" s="4203"/>
      <c r="U1158" s="4203"/>
      <c r="V1158" s="4203"/>
      <c r="W1158" s="4203"/>
      <c r="X1158" s="4201"/>
      <c r="Y1158" s="4201"/>
      <c r="Z1158" s="4203"/>
      <c r="AA1158" s="4203"/>
      <c r="AB1158" s="4203"/>
      <c r="AC1158" s="4203"/>
      <c r="AD1158" s="4203"/>
      <c r="AE1158" s="4203"/>
      <c r="AF1158" s="2502"/>
    </row>
    <row r="1159" spans="2:32" s="2801" customFormat="1" ht="21" customHeight="1" thickBot="1" x14ac:dyDescent="0.25">
      <c r="B1159" s="4231" t="s">
        <v>7210</v>
      </c>
      <c r="C1159" s="4232"/>
      <c r="D1159" s="3064" t="s">
        <v>1529</v>
      </c>
      <c r="E1159" s="3064" t="s">
        <v>1529</v>
      </c>
      <c r="F1159" s="3064" t="s">
        <v>1529</v>
      </c>
      <c r="G1159" s="3064" t="s">
        <v>1529</v>
      </c>
      <c r="H1159" s="3064" t="s">
        <v>1529</v>
      </c>
      <c r="I1159" s="3064" t="s">
        <v>1529</v>
      </c>
      <c r="J1159" s="3064" t="s">
        <v>1529</v>
      </c>
      <c r="K1159" s="3064" t="s">
        <v>1529</v>
      </c>
      <c r="L1159" s="3064" t="s">
        <v>1529</v>
      </c>
      <c r="M1159" s="3064" t="s">
        <v>1529</v>
      </c>
      <c r="N1159" s="3064" t="s">
        <v>1529</v>
      </c>
      <c r="O1159" s="3064" t="s">
        <v>1529</v>
      </c>
      <c r="P1159" s="3064" t="s">
        <v>1529</v>
      </c>
      <c r="Q1159" s="3064" t="s">
        <v>1529</v>
      </c>
      <c r="R1159" s="3064" t="s">
        <v>1529</v>
      </c>
      <c r="S1159" s="3064" t="s">
        <v>1529</v>
      </c>
      <c r="T1159" s="3064" t="s">
        <v>1529</v>
      </c>
      <c r="U1159" s="3064" t="s">
        <v>1529</v>
      </c>
      <c r="V1159" s="3064" t="s">
        <v>1529</v>
      </c>
      <c r="W1159" s="3064" t="s">
        <v>1529</v>
      </c>
      <c r="X1159" s="3064" t="s">
        <v>1529</v>
      </c>
      <c r="Y1159" s="3064" t="s">
        <v>1529</v>
      </c>
      <c r="Z1159" s="3065" t="s">
        <v>2996</v>
      </c>
      <c r="AA1159" s="3066">
        <f>0.89/20</f>
        <v>4.4499999999999998E-2</v>
      </c>
      <c r="AB1159" s="3066">
        <v>0.112</v>
      </c>
      <c r="AC1159" s="4116" t="s">
        <v>1529</v>
      </c>
      <c r="AD1159" s="4116" t="s">
        <v>1529</v>
      </c>
      <c r="AE1159" s="4116" t="s">
        <v>1529</v>
      </c>
      <c r="AF1159" s="2502"/>
    </row>
    <row r="1160" spans="2:32" s="2801" customFormat="1" x14ac:dyDescent="0.2">
      <c r="B1160" s="2564"/>
      <c r="C1160" s="2496"/>
      <c r="D1160" s="2496"/>
      <c r="E1160" s="2496"/>
      <c r="F1160" s="2496"/>
      <c r="G1160" s="2497"/>
      <c r="H1160" s="2497"/>
      <c r="I1160" s="2497"/>
      <c r="J1160" s="2497"/>
      <c r="K1160" s="2496"/>
      <c r="L1160" s="2497"/>
      <c r="M1160" s="2497"/>
      <c r="N1160" s="2497"/>
      <c r="O1160" s="2497"/>
      <c r="P1160" s="2497"/>
      <c r="Q1160" s="2561"/>
      <c r="R1160" s="2561"/>
      <c r="S1160" s="2561"/>
      <c r="T1160" s="2561"/>
      <c r="U1160" s="2561"/>
      <c r="V1160" s="2561"/>
      <c r="W1160" s="2561"/>
      <c r="X1160" s="2561"/>
      <c r="Y1160" s="2561"/>
      <c r="Z1160" s="2561"/>
      <c r="AA1160" s="2561"/>
      <c r="AB1160" s="2561"/>
      <c r="AC1160" s="2561"/>
      <c r="AD1160" s="2561"/>
      <c r="AE1160" s="2561"/>
      <c r="AF1160" s="2502"/>
    </row>
    <row r="1161" spans="2:32" s="2801" customFormat="1" x14ac:dyDescent="0.2">
      <c r="B1161" s="4166" t="s">
        <v>4985</v>
      </c>
      <c r="C1161" s="4167"/>
      <c r="D1161" s="4209" t="s">
        <v>1529</v>
      </c>
      <c r="E1161" s="4209"/>
      <c r="F1161" s="4209"/>
      <c r="G1161" s="4209"/>
      <c r="H1161" s="4209"/>
      <c r="I1161" s="2562"/>
      <c r="J1161" s="2562"/>
      <c r="K1161" s="2562"/>
      <c r="L1161" s="2562"/>
      <c r="M1161" s="2562"/>
      <c r="N1161" s="2562"/>
      <c r="O1161" s="2562"/>
      <c r="P1161" s="2562"/>
      <c r="Q1161" s="2561"/>
      <c r="R1161" s="2561"/>
      <c r="S1161" s="2561"/>
      <c r="T1161" s="2561"/>
      <c r="U1161" s="2561"/>
      <c r="V1161" s="2561"/>
      <c r="W1161" s="2561"/>
      <c r="X1161" s="2561"/>
      <c r="Y1161" s="2561"/>
      <c r="Z1161" s="2561"/>
      <c r="AA1161" s="2561"/>
      <c r="AB1161" s="2561"/>
      <c r="AC1161" s="2561"/>
      <c r="AD1161" s="2561"/>
      <c r="AE1161" s="2561"/>
      <c r="AF1161" s="2502"/>
    </row>
    <row r="1162" spans="2:32" s="2801" customFormat="1" x14ac:dyDescent="0.2">
      <c r="B1162" s="4166" t="s">
        <v>4986</v>
      </c>
      <c r="C1162" s="4167"/>
      <c r="D1162" s="4209" t="s">
        <v>10</v>
      </c>
      <c r="E1162" s="4209"/>
      <c r="F1162" s="4209"/>
      <c r="G1162" s="4209"/>
      <c r="H1162" s="4209"/>
      <c r="I1162" s="2562"/>
      <c r="J1162" s="2562"/>
      <c r="K1162" s="2562"/>
      <c r="L1162" s="2562"/>
      <c r="M1162" s="2562"/>
      <c r="N1162" s="2562"/>
      <c r="O1162" s="2562"/>
      <c r="P1162" s="2562"/>
      <c r="Q1162" s="2561"/>
      <c r="R1162" s="2561"/>
      <c r="S1162" s="2561"/>
      <c r="T1162" s="2561"/>
      <c r="U1162" s="2561"/>
      <c r="V1162" s="2561"/>
      <c r="W1162" s="2561"/>
      <c r="X1162" s="2561"/>
      <c r="Y1162" s="2561"/>
      <c r="Z1162" s="2561"/>
      <c r="AA1162" s="2561"/>
      <c r="AB1162" s="2561"/>
      <c r="AC1162" s="2561"/>
      <c r="AD1162" s="2561"/>
      <c r="AE1162" s="2561"/>
      <c r="AF1162" s="2502"/>
    </row>
    <row r="1163" spans="2:32" s="2801" customFormat="1" ht="13.5" thickBot="1" x14ac:dyDescent="0.25">
      <c r="B1163" s="3633"/>
      <c r="C1163" s="3634"/>
      <c r="D1163" s="3634"/>
      <c r="E1163" s="3634"/>
      <c r="F1163" s="3634"/>
      <c r="G1163" s="2565"/>
      <c r="H1163" s="2565"/>
      <c r="I1163" s="2565"/>
      <c r="J1163" s="2565"/>
      <c r="K1163" s="2565"/>
      <c r="L1163" s="2565"/>
      <c r="M1163" s="2565"/>
      <c r="N1163" s="2565"/>
      <c r="O1163" s="2565"/>
      <c r="P1163" s="2565"/>
      <c r="Q1163" s="2565"/>
      <c r="R1163" s="2565"/>
      <c r="S1163" s="2565"/>
      <c r="T1163" s="2565"/>
      <c r="U1163" s="2565"/>
      <c r="V1163" s="2565"/>
      <c r="W1163" s="2565"/>
      <c r="X1163" s="2565"/>
      <c r="Y1163" s="2565"/>
      <c r="Z1163" s="2565"/>
      <c r="AA1163" s="2565"/>
      <c r="AB1163" s="2565"/>
      <c r="AC1163" s="2565"/>
      <c r="AD1163" s="2565"/>
      <c r="AE1163" s="2565"/>
      <c r="AF1163" s="2507"/>
    </row>
    <row r="1164" spans="2:32" s="2801" customFormat="1" ht="13.5" thickBot="1" x14ac:dyDescent="0.25"/>
    <row r="1165" spans="2:32" s="2801" customFormat="1" ht="20.25" x14ac:dyDescent="0.2">
      <c r="B1165" s="4169" t="s">
        <v>5058</v>
      </c>
      <c r="C1165" s="4170"/>
      <c r="D1165" s="4170"/>
      <c r="E1165" s="4170"/>
      <c r="F1165" s="4170"/>
      <c r="G1165" s="4170"/>
      <c r="H1165" s="4170"/>
      <c r="I1165" s="4170"/>
      <c r="J1165" s="4170"/>
      <c r="K1165" s="4170"/>
      <c r="L1165" s="4170"/>
      <c r="M1165" s="4170"/>
      <c r="N1165" s="4170"/>
      <c r="O1165" s="4170"/>
      <c r="P1165" s="4170"/>
      <c r="Q1165" s="4170"/>
      <c r="R1165" s="4170"/>
      <c r="S1165" s="4170"/>
      <c r="T1165" s="4170"/>
      <c r="U1165" s="4170"/>
      <c r="V1165" s="4170"/>
      <c r="W1165" s="4170"/>
      <c r="X1165" s="4170"/>
      <c r="Y1165" s="4170"/>
      <c r="Z1165" s="4170"/>
      <c r="AA1165" s="4170"/>
      <c r="AB1165" s="4170"/>
      <c r="AC1165" s="4170"/>
      <c r="AD1165" s="4170"/>
      <c r="AE1165" s="4170"/>
      <c r="AF1165" s="4171"/>
    </row>
    <row r="1166" spans="2:32" s="2801" customFormat="1" x14ac:dyDescent="0.2">
      <c r="B1166" s="3635"/>
      <c r="C1166" s="3636"/>
      <c r="D1166" s="3636"/>
      <c r="E1166" s="3636"/>
      <c r="F1166" s="3636"/>
      <c r="G1166" s="2501"/>
      <c r="H1166" s="2501"/>
      <c r="I1166" s="2501"/>
      <c r="J1166" s="2501"/>
      <c r="K1166" s="2501"/>
      <c r="L1166" s="2501"/>
      <c r="M1166" s="2501"/>
      <c r="N1166" s="2501"/>
      <c r="O1166" s="2501"/>
      <c r="P1166" s="2501"/>
      <c r="Q1166" s="2501"/>
      <c r="R1166" s="2501"/>
      <c r="S1166" s="2501"/>
      <c r="T1166" s="2501"/>
      <c r="U1166" s="2501"/>
      <c r="V1166" s="2501"/>
      <c r="W1166" s="2501"/>
      <c r="X1166" s="2501"/>
      <c r="Y1166" s="2501"/>
      <c r="Z1166" s="2501"/>
      <c r="AA1166" s="2501"/>
      <c r="AB1166" s="2501"/>
      <c r="AC1166" s="2501"/>
      <c r="AD1166" s="2501"/>
      <c r="AE1166" s="2501"/>
      <c r="AF1166" s="2502"/>
    </row>
    <row r="1167" spans="2:32" s="2801" customFormat="1" x14ac:dyDescent="0.2">
      <c r="B1167" s="2563" t="s">
        <v>5078</v>
      </c>
      <c r="C1167" s="3636"/>
      <c r="D1167" s="4172" t="s">
        <v>7197</v>
      </c>
      <c r="E1167" s="4172"/>
      <c r="F1167" s="4172"/>
      <c r="G1167" s="2501"/>
      <c r="H1167" s="2501"/>
      <c r="I1167" s="2501"/>
      <c r="J1167" s="2501"/>
      <c r="K1167" s="2501"/>
      <c r="L1167" s="2501"/>
      <c r="M1167" s="2501"/>
      <c r="N1167" s="2501"/>
      <c r="O1167" s="2501"/>
      <c r="P1167" s="2501"/>
      <c r="Q1167" s="2501"/>
      <c r="R1167" s="2501"/>
      <c r="S1167" s="2501"/>
      <c r="T1167" s="2501"/>
      <c r="U1167" s="2501"/>
      <c r="V1167" s="2501"/>
      <c r="W1167" s="2501"/>
      <c r="X1167" s="2501"/>
      <c r="Y1167" s="2501"/>
      <c r="Z1167" s="2501"/>
      <c r="AA1167" s="2501"/>
      <c r="AB1167" s="2501"/>
      <c r="AC1167" s="2501"/>
      <c r="AD1167" s="2501"/>
      <c r="AE1167" s="2501"/>
      <c r="AF1167" s="2502"/>
    </row>
    <row r="1168" spans="2:32" s="2801" customFormat="1" x14ac:dyDescent="0.2">
      <c r="B1168" s="4173" t="s">
        <v>5061</v>
      </c>
      <c r="C1168" s="4174"/>
      <c r="D1168" s="4204">
        <v>41900</v>
      </c>
      <c r="E1168" s="4204"/>
      <c r="F1168" s="4204"/>
      <c r="G1168" s="2501"/>
      <c r="H1168" s="2501"/>
      <c r="I1168" s="2501"/>
      <c r="J1168" s="2501"/>
      <c r="K1168" s="2501"/>
      <c r="L1168" s="2501"/>
      <c r="M1168" s="2501"/>
      <c r="N1168" s="2501"/>
      <c r="O1168" s="2501"/>
      <c r="P1168" s="2501"/>
      <c r="Q1168" s="2501"/>
      <c r="R1168" s="2501"/>
      <c r="S1168" s="2501"/>
      <c r="T1168" s="2501"/>
      <c r="U1168" s="2501"/>
      <c r="V1168" s="2501"/>
      <c r="W1168" s="2501"/>
      <c r="X1168" s="2501"/>
      <c r="Y1168" s="2501"/>
      <c r="Z1168" s="2501"/>
      <c r="AA1168" s="2501"/>
      <c r="AB1168" s="2501"/>
      <c r="AC1168" s="2501"/>
      <c r="AD1168" s="2501"/>
      <c r="AE1168" s="2501"/>
      <c r="AF1168" s="2502"/>
    </row>
    <row r="1169" spans="2:32" s="2801" customFormat="1" x14ac:dyDescent="0.2">
      <c r="B1169" s="4176" t="s">
        <v>5059</v>
      </c>
      <c r="C1169" s="4177"/>
      <c r="D1169" s="4204">
        <v>41900</v>
      </c>
      <c r="E1169" s="4204"/>
      <c r="F1169" s="4204"/>
      <c r="G1169" s="2501"/>
      <c r="H1169" s="2501"/>
      <c r="I1169" s="2501"/>
      <c r="J1169" s="2501"/>
      <c r="K1169" s="2501"/>
      <c r="L1169" s="2501"/>
      <c r="M1169" s="2501"/>
      <c r="N1169" s="2501"/>
      <c r="O1169" s="2501"/>
      <c r="P1169" s="2501"/>
      <c r="Q1169" s="2501"/>
      <c r="R1169" s="2501"/>
      <c r="S1169" s="2501"/>
      <c r="T1169" s="2501"/>
      <c r="U1169" s="2501"/>
      <c r="V1169" s="2501"/>
      <c r="W1169" s="2501"/>
      <c r="X1169" s="2501"/>
      <c r="Y1169" s="2501"/>
      <c r="Z1169" s="2501"/>
      <c r="AA1169" s="2501"/>
      <c r="AB1169" s="2501"/>
      <c r="AC1169" s="2501"/>
      <c r="AD1169" s="2501"/>
      <c r="AE1169" s="2501"/>
      <c r="AF1169" s="2502"/>
    </row>
    <row r="1170" spans="2:32" s="2801" customFormat="1" ht="13.5" thickBot="1" x14ac:dyDescent="0.25">
      <c r="B1170" s="3635"/>
      <c r="C1170" s="3636"/>
      <c r="D1170" s="3636"/>
      <c r="E1170" s="3636"/>
      <c r="F1170" s="3636"/>
      <c r="G1170" s="2501"/>
      <c r="H1170" s="2501"/>
      <c r="I1170" s="2501"/>
      <c r="J1170" s="2501"/>
      <c r="K1170" s="2501"/>
      <c r="L1170" s="2501"/>
      <c r="M1170" s="2501"/>
      <c r="N1170" s="2501"/>
      <c r="O1170" s="2501"/>
      <c r="P1170" s="2501"/>
      <c r="Q1170" s="2501"/>
      <c r="R1170" s="2501"/>
      <c r="S1170" s="2501"/>
      <c r="T1170" s="2501"/>
      <c r="U1170" s="2501"/>
      <c r="V1170" s="2501"/>
      <c r="W1170" s="2501"/>
      <c r="X1170" s="2501"/>
      <c r="Y1170" s="2501"/>
      <c r="Z1170" s="2501"/>
      <c r="AA1170" s="2501"/>
      <c r="AB1170" s="2501"/>
      <c r="AC1170" s="2501"/>
      <c r="AD1170" s="2501"/>
      <c r="AE1170" s="2501"/>
      <c r="AF1170" s="2502"/>
    </row>
    <row r="1171" spans="2:32" s="2801" customFormat="1" ht="92.25" customHeight="1" thickBot="1" x14ac:dyDescent="0.25">
      <c r="B1171" s="4179" t="s">
        <v>5060</v>
      </c>
      <c r="C1171" s="4180"/>
      <c r="D1171" s="4181" t="s">
        <v>7207</v>
      </c>
      <c r="E1171" s="4182"/>
      <c r="F1171" s="4182"/>
      <c r="G1171" s="4182"/>
      <c r="H1171" s="4182"/>
      <c r="I1171" s="4182"/>
      <c r="J1171" s="4182"/>
      <c r="K1171" s="4182"/>
      <c r="L1171" s="4182"/>
      <c r="M1171" s="4182"/>
      <c r="N1171" s="4182"/>
      <c r="O1171" s="4182"/>
      <c r="P1171" s="4182"/>
      <c r="Q1171" s="4183"/>
      <c r="R1171" s="2501"/>
      <c r="S1171" s="2501"/>
      <c r="T1171" s="2501"/>
      <c r="U1171" s="2501"/>
      <c r="V1171" s="2501"/>
      <c r="W1171" s="2501"/>
      <c r="X1171" s="2501"/>
      <c r="Y1171" s="2501"/>
      <c r="Z1171" s="2501"/>
      <c r="AA1171" s="2501"/>
      <c r="AB1171" s="2501"/>
      <c r="AC1171" s="2501"/>
      <c r="AD1171" s="2501"/>
      <c r="AE1171" s="2501"/>
      <c r="AF1171" s="2502"/>
    </row>
    <row r="1172" spans="2:32" s="2801" customFormat="1" ht="13.5" thickBot="1" x14ac:dyDescent="0.25">
      <c r="B1172" s="3635"/>
      <c r="C1172" s="3636"/>
      <c r="D1172" s="3636"/>
      <c r="E1172" s="3636"/>
      <c r="F1172" s="3636"/>
      <c r="G1172" s="2501"/>
      <c r="H1172" s="2501"/>
      <c r="I1172" s="2501"/>
      <c r="J1172" s="2501"/>
      <c r="K1172" s="2501"/>
      <c r="L1172" s="2501"/>
      <c r="M1172" s="2501"/>
      <c r="N1172" s="2501"/>
      <c r="O1172" s="2501"/>
      <c r="P1172" s="2501"/>
      <c r="Q1172" s="2501"/>
      <c r="R1172" s="2565"/>
      <c r="S1172" s="2501"/>
      <c r="T1172" s="2501"/>
      <c r="U1172" s="2501"/>
      <c r="V1172" s="2501"/>
      <c r="W1172" s="2501"/>
      <c r="X1172" s="2501"/>
      <c r="Y1172" s="2501"/>
      <c r="Z1172" s="2501"/>
      <c r="AA1172" s="2501"/>
      <c r="AB1172" s="2501"/>
      <c r="AC1172" s="2501"/>
      <c r="AD1172" s="2501"/>
      <c r="AE1172" s="2501"/>
      <c r="AF1172" s="2502"/>
    </row>
    <row r="1173" spans="2:32" s="2801" customFormat="1" ht="13.5" thickBot="1" x14ac:dyDescent="0.25">
      <c r="B1173" s="4184" t="s">
        <v>5062</v>
      </c>
      <c r="C1173" s="4185"/>
      <c r="D1173" s="4188" t="s">
        <v>5063</v>
      </c>
      <c r="E1173" s="4190" t="s">
        <v>224</v>
      </c>
      <c r="F1173" s="4191"/>
      <c r="G1173" s="4191"/>
      <c r="H1173" s="4191"/>
      <c r="I1173" s="4191"/>
      <c r="J1173" s="4191"/>
      <c r="K1173" s="4191"/>
      <c r="L1173" s="4191"/>
      <c r="M1173" s="4191"/>
      <c r="N1173" s="4191"/>
      <c r="O1173" s="4191"/>
      <c r="P1173" s="4192"/>
      <c r="Q1173" s="4193" t="s">
        <v>340</v>
      </c>
      <c r="R1173" s="4194"/>
      <c r="S1173" s="4195"/>
      <c r="T1173" s="4195"/>
      <c r="U1173" s="4195"/>
      <c r="V1173" s="4195"/>
      <c r="W1173" s="4195"/>
      <c r="X1173" s="4195"/>
      <c r="Y1173" s="4196"/>
      <c r="Z1173" s="4193" t="s">
        <v>225</v>
      </c>
      <c r="AA1173" s="4195"/>
      <c r="AB1173" s="4196"/>
      <c r="AC1173" s="4197" t="s">
        <v>4982</v>
      </c>
      <c r="AD1173" s="4198"/>
      <c r="AE1173" s="4199"/>
      <c r="AF1173" s="2502"/>
    </row>
    <row r="1174" spans="2:32" s="2801" customFormat="1" ht="13.5" thickBot="1" x14ac:dyDescent="0.25">
      <c r="B1174" s="4186"/>
      <c r="C1174" s="4187"/>
      <c r="D1174" s="4188"/>
      <c r="E1174" s="4188" t="s">
        <v>5000</v>
      </c>
      <c r="F1174" s="4188" t="s">
        <v>5001</v>
      </c>
      <c r="G1174" s="4200" t="s">
        <v>5003</v>
      </c>
      <c r="H1174" s="4200" t="s">
        <v>5064</v>
      </c>
      <c r="I1174" s="4202" t="s">
        <v>5065</v>
      </c>
      <c r="J1174" s="4202" t="s">
        <v>5066</v>
      </c>
      <c r="K1174" s="4202" t="s">
        <v>5006</v>
      </c>
      <c r="L1174" s="4202"/>
      <c r="M1174" s="4202" t="s">
        <v>5067</v>
      </c>
      <c r="N1174" s="4202" t="s">
        <v>5068</v>
      </c>
      <c r="O1174" s="4202" t="s">
        <v>5069</v>
      </c>
      <c r="P1174" s="4202" t="s">
        <v>5070</v>
      </c>
      <c r="Q1174" s="4189" t="s">
        <v>5012</v>
      </c>
      <c r="R1174" s="4189" t="s">
        <v>5013</v>
      </c>
      <c r="S1174" s="4189" t="s">
        <v>5014</v>
      </c>
      <c r="T1174" s="4189" t="s">
        <v>5071</v>
      </c>
      <c r="U1174" s="4189" t="s">
        <v>5072</v>
      </c>
      <c r="V1174" s="4189" t="s">
        <v>5017</v>
      </c>
      <c r="W1174" s="4189" t="s">
        <v>5019</v>
      </c>
      <c r="X1174" s="4200" t="s">
        <v>5073</v>
      </c>
      <c r="Y1174" s="4200" t="s">
        <v>5074</v>
      </c>
      <c r="Z1174" s="4189" t="s">
        <v>5075</v>
      </c>
      <c r="AA1174" s="4189" t="s">
        <v>5076</v>
      </c>
      <c r="AB1174" s="4189" t="s">
        <v>5077</v>
      </c>
      <c r="AC1174" s="4189" t="s">
        <v>1150</v>
      </c>
      <c r="AD1174" s="4189" t="s">
        <v>4983</v>
      </c>
      <c r="AE1174" s="4189" t="s">
        <v>4984</v>
      </c>
      <c r="AF1174" s="2502"/>
    </row>
    <row r="1175" spans="2:32" s="2801" customFormat="1" ht="13.5" thickBot="1" x14ac:dyDescent="0.25">
      <c r="B1175" s="4186"/>
      <c r="C1175" s="4187"/>
      <c r="D1175" s="4189"/>
      <c r="E1175" s="4189"/>
      <c r="F1175" s="4189"/>
      <c r="G1175" s="4201"/>
      <c r="H1175" s="4201"/>
      <c r="I1175" s="4200"/>
      <c r="J1175" s="4200"/>
      <c r="K1175" s="3631" t="s">
        <v>5026</v>
      </c>
      <c r="L1175" s="3632" t="s">
        <v>2793</v>
      </c>
      <c r="M1175" s="4200"/>
      <c r="N1175" s="4200"/>
      <c r="O1175" s="4200"/>
      <c r="P1175" s="4200"/>
      <c r="Q1175" s="4203"/>
      <c r="R1175" s="4203"/>
      <c r="S1175" s="4203"/>
      <c r="T1175" s="4203"/>
      <c r="U1175" s="4203"/>
      <c r="V1175" s="4203"/>
      <c r="W1175" s="4203"/>
      <c r="X1175" s="4201"/>
      <c r="Y1175" s="4201"/>
      <c r="Z1175" s="4203"/>
      <c r="AA1175" s="4203"/>
      <c r="AB1175" s="4203"/>
      <c r="AC1175" s="4203"/>
      <c r="AD1175" s="4203"/>
      <c r="AE1175" s="4203"/>
      <c r="AF1175" s="2502"/>
    </row>
    <row r="1176" spans="2:32" s="2801" customFormat="1" ht="15" customHeight="1" x14ac:dyDescent="0.2">
      <c r="B1176" s="4214" t="s">
        <v>6304</v>
      </c>
      <c r="C1176" s="4215"/>
      <c r="D1176" s="4010" t="s">
        <v>1529</v>
      </c>
      <c r="E1176" s="4010" t="s">
        <v>1529</v>
      </c>
      <c r="F1176" s="4010" t="s">
        <v>1529</v>
      </c>
      <c r="G1176" s="3057">
        <f>3/0.18</f>
        <v>16.666666666666668</v>
      </c>
      <c r="H1176" s="4010" t="s">
        <v>1529</v>
      </c>
      <c r="I1176" s="4011">
        <v>0.18</v>
      </c>
      <c r="J1176" s="4010" t="s">
        <v>1529</v>
      </c>
      <c r="K1176" s="4010" t="s">
        <v>1529</v>
      </c>
      <c r="L1176" s="4010" t="s">
        <v>1529</v>
      </c>
      <c r="M1176" s="4010" t="s">
        <v>1529</v>
      </c>
      <c r="N1176" s="4010" t="s">
        <v>1529</v>
      </c>
      <c r="O1176" s="4010" t="s">
        <v>1529</v>
      </c>
      <c r="P1176" s="4010" t="s">
        <v>1529</v>
      </c>
      <c r="Q1176" s="4010" t="s">
        <v>1529</v>
      </c>
      <c r="R1176" s="4010" t="s">
        <v>1529</v>
      </c>
      <c r="S1176" s="4010" t="s">
        <v>1529</v>
      </c>
      <c r="T1176" s="4010" t="s">
        <v>1529</v>
      </c>
      <c r="U1176" s="4010" t="s">
        <v>1529</v>
      </c>
      <c r="V1176" s="4010" t="s">
        <v>1529</v>
      </c>
      <c r="W1176" s="4010" t="s">
        <v>1529</v>
      </c>
      <c r="X1176" s="4010" t="s">
        <v>1529</v>
      </c>
      <c r="Y1176" s="4010" t="s">
        <v>1529</v>
      </c>
      <c r="Z1176" s="4010" t="s">
        <v>1529</v>
      </c>
      <c r="AA1176" s="4010" t="s">
        <v>1529</v>
      </c>
      <c r="AB1176" s="4010" t="s">
        <v>1529</v>
      </c>
      <c r="AC1176" s="4010" t="s">
        <v>1529</v>
      </c>
      <c r="AD1176" s="4010" t="s">
        <v>1529</v>
      </c>
      <c r="AE1176" s="3059" t="s">
        <v>1529</v>
      </c>
      <c r="AF1176" s="2502"/>
    </row>
    <row r="1177" spans="2:32" s="2801" customFormat="1" ht="15" customHeight="1" thickBot="1" x14ac:dyDescent="0.25">
      <c r="B1177" s="4218" t="s">
        <v>6805</v>
      </c>
      <c r="C1177" s="4219"/>
      <c r="D1177" s="4024" t="s">
        <v>1529</v>
      </c>
      <c r="E1177" s="4024" t="s">
        <v>1529</v>
      </c>
      <c r="F1177" s="4024" t="s">
        <v>1529</v>
      </c>
      <c r="G1177" s="3061">
        <f>3/0.16</f>
        <v>18.75</v>
      </c>
      <c r="H1177" s="4024" t="s">
        <v>1529</v>
      </c>
      <c r="I1177" s="3062">
        <v>0.16</v>
      </c>
      <c r="J1177" s="4024" t="s">
        <v>1529</v>
      </c>
      <c r="K1177" s="4024" t="s">
        <v>1529</v>
      </c>
      <c r="L1177" s="4024" t="s">
        <v>1529</v>
      </c>
      <c r="M1177" s="4024" t="s">
        <v>1529</v>
      </c>
      <c r="N1177" s="4024" t="s">
        <v>1529</v>
      </c>
      <c r="O1177" s="4024" t="s">
        <v>1529</v>
      </c>
      <c r="P1177" s="4024" t="s">
        <v>1529</v>
      </c>
      <c r="Q1177" s="4024" t="s">
        <v>1529</v>
      </c>
      <c r="R1177" s="4024" t="s">
        <v>1529</v>
      </c>
      <c r="S1177" s="4024" t="s">
        <v>1529</v>
      </c>
      <c r="T1177" s="4024" t="s">
        <v>1529</v>
      </c>
      <c r="U1177" s="4024" t="s">
        <v>1529</v>
      </c>
      <c r="V1177" s="4024" t="s">
        <v>1529</v>
      </c>
      <c r="W1177" s="4024" t="s">
        <v>1529</v>
      </c>
      <c r="X1177" s="4024" t="s">
        <v>1529</v>
      </c>
      <c r="Y1177" s="4024" t="s">
        <v>1529</v>
      </c>
      <c r="Z1177" s="4024" t="s">
        <v>1529</v>
      </c>
      <c r="AA1177" s="4024" t="s">
        <v>1529</v>
      </c>
      <c r="AB1177" s="4024" t="s">
        <v>1529</v>
      </c>
      <c r="AC1177" s="4024" t="s">
        <v>1529</v>
      </c>
      <c r="AD1177" s="4024" t="s">
        <v>1529</v>
      </c>
      <c r="AE1177" s="3063" t="s">
        <v>1529</v>
      </c>
      <c r="AF1177" s="2502"/>
    </row>
    <row r="1178" spans="2:32" s="2801" customFormat="1" x14ac:dyDescent="0.2">
      <c r="B1178" s="2564"/>
      <c r="C1178" s="2496"/>
      <c r="D1178" s="2496"/>
      <c r="E1178" s="2496"/>
      <c r="F1178" s="2496"/>
      <c r="G1178" s="2497"/>
      <c r="H1178" s="2497"/>
      <c r="I1178" s="2497"/>
      <c r="J1178" s="2497"/>
      <c r="K1178" s="2496"/>
      <c r="L1178" s="2497"/>
      <c r="M1178" s="2497"/>
      <c r="N1178" s="2497"/>
      <c r="O1178" s="2497"/>
      <c r="P1178" s="2497"/>
      <c r="Q1178" s="2561"/>
      <c r="R1178" s="2561"/>
      <c r="S1178" s="2561"/>
      <c r="T1178" s="2561"/>
      <c r="U1178" s="2561"/>
      <c r="V1178" s="2561"/>
      <c r="W1178" s="2561"/>
      <c r="X1178" s="2561"/>
      <c r="Y1178" s="2561"/>
      <c r="Z1178" s="2561"/>
      <c r="AA1178" s="2561"/>
      <c r="AB1178" s="2561"/>
      <c r="AC1178" s="2561"/>
      <c r="AD1178" s="2561"/>
      <c r="AE1178" s="2561"/>
      <c r="AF1178" s="2502"/>
    </row>
    <row r="1179" spans="2:32" s="2801" customFormat="1" x14ac:dyDescent="0.2">
      <c r="B1179" s="4166" t="s">
        <v>4985</v>
      </c>
      <c r="C1179" s="4167"/>
      <c r="D1179" s="4168" t="s">
        <v>5079</v>
      </c>
      <c r="E1179" s="4168"/>
      <c r="F1179" s="4168"/>
      <c r="G1179" s="4168"/>
      <c r="H1179" s="4168"/>
      <c r="I1179" s="2562"/>
      <c r="J1179" s="2562"/>
      <c r="K1179" s="2562"/>
      <c r="L1179" s="2562"/>
      <c r="M1179" s="2562"/>
      <c r="N1179" s="2562"/>
      <c r="O1179" s="2562"/>
      <c r="P1179" s="2562"/>
      <c r="Q1179" s="2561"/>
      <c r="R1179" s="2561"/>
      <c r="S1179" s="2561"/>
      <c r="T1179" s="2561"/>
      <c r="U1179" s="2561"/>
      <c r="V1179" s="2561"/>
      <c r="W1179" s="2561"/>
      <c r="X1179" s="2561"/>
      <c r="Y1179" s="2561"/>
      <c r="Z1179" s="2561"/>
      <c r="AA1179" s="2561"/>
      <c r="AB1179" s="2561"/>
      <c r="AC1179" s="2561"/>
      <c r="AD1179" s="2561"/>
      <c r="AE1179" s="2561"/>
      <c r="AF1179" s="2502"/>
    </row>
    <row r="1180" spans="2:32" s="2801" customFormat="1" x14ac:dyDescent="0.2">
      <c r="B1180" s="4166" t="s">
        <v>4986</v>
      </c>
      <c r="C1180" s="4167"/>
      <c r="D1180" s="4168" t="s">
        <v>1512</v>
      </c>
      <c r="E1180" s="4168"/>
      <c r="F1180" s="4168"/>
      <c r="G1180" s="4168"/>
      <c r="H1180" s="4168"/>
      <c r="I1180" s="2562"/>
      <c r="J1180" s="2562"/>
      <c r="K1180" s="2562"/>
      <c r="L1180" s="2562"/>
      <c r="M1180" s="2562"/>
      <c r="N1180" s="2562"/>
      <c r="O1180" s="2562"/>
      <c r="P1180" s="2562"/>
      <c r="Q1180" s="2561"/>
      <c r="R1180" s="2561"/>
      <c r="S1180" s="2561"/>
      <c r="T1180" s="2561"/>
      <c r="U1180" s="2561"/>
      <c r="V1180" s="2561"/>
      <c r="W1180" s="2561"/>
      <c r="X1180" s="2561"/>
      <c r="Y1180" s="2561"/>
      <c r="Z1180" s="2561"/>
      <c r="AA1180" s="2561"/>
      <c r="AB1180" s="2561"/>
      <c r="AC1180" s="2561"/>
      <c r="AD1180" s="2561"/>
      <c r="AE1180" s="2561"/>
      <c r="AF1180" s="2502"/>
    </row>
    <row r="1181" spans="2:32" s="2801" customFormat="1" ht="13.5" thickBot="1" x14ac:dyDescent="0.25">
      <c r="B1181" s="3633"/>
      <c r="C1181" s="3634"/>
      <c r="D1181" s="3634"/>
      <c r="E1181" s="3634"/>
      <c r="F1181" s="3634"/>
      <c r="G1181" s="2565"/>
      <c r="H1181" s="2565"/>
      <c r="I1181" s="2565"/>
      <c r="J1181" s="2565"/>
      <c r="K1181" s="2565"/>
      <c r="L1181" s="2565"/>
      <c r="M1181" s="2565"/>
      <c r="N1181" s="2565"/>
      <c r="O1181" s="2565"/>
      <c r="P1181" s="2565"/>
      <c r="Q1181" s="2565"/>
      <c r="R1181" s="2565"/>
      <c r="S1181" s="2565"/>
      <c r="T1181" s="2565"/>
      <c r="U1181" s="2565"/>
      <c r="V1181" s="2565"/>
      <c r="W1181" s="2565"/>
      <c r="X1181" s="2565"/>
      <c r="Y1181" s="2565"/>
      <c r="Z1181" s="2565"/>
      <c r="AA1181" s="2565"/>
      <c r="AB1181" s="2565"/>
      <c r="AC1181" s="2565"/>
      <c r="AD1181" s="2565"/>
      <c r="AE1181" s="2565"/>
      <c r="AF1181" s="2507"/>
    </row>
    <row r="1182" spans="2:32" s="2801" customFormat="1" ht="13.5" thickBot="1" x14ac:dyDescent="0.25"/>
    <row r="1183" spans="2:32" s="2801" customFormat="1" ht="20.25" x14ac:dyDescent="0.2">
      <c r="B1183" s="4169" t="s">
        <v>5058</v>
      </c>
      <c r="C1183" s="4170"/>
      <c r="D1183" s="4170"/>
      <c r="E1183" s="4170"/>
      <c r="F1183" s="4170"/>
      <c r="G1183" s="4170"/>
      <c r="H1183" s="4170"/>
      <c r="I1183" s="4170"/>
      <c r="J1183" s="4170"/>
      <c r="K1183" s="4170"/>
      <c r="L1183" s="4170"/>
      <c r="M1183" s="4170"/>
      <c r="N1183" s="4170"/>
      <c r="O1183" s="4170"/>
      <c r="P1183" s="4170"/>
      <c r="Q1183" s="4170"/>
      <c r="R1183" s="4170"/>
      <c r="S1183" s="4170"/>
      <c r="T1183" s="4170"/>
      <c r="U1183" s="4170"/>
      <c r="V1183" s="4170"/>
      <c r="W1183" s="4170"/>
      <c r="X1183" s="4170"/>
      <c r="Y1183" s="4170"/>
      <c r="Z1183" s="4170"/>
      <c r="AA1183" s="4170"/>
      <c r="AB1183" s="4170"/>
      <c r="AC1183" s="4170"/>
      <c r="AD1183" s="4170"/>
      <c r="AE1183" s="4170"/>
      <c r="AF1183" s="4171"/>
    </row>
    <row r="1184" spans="2:32" s="2801" customFormat="1" x14ac:dyDescent="0.2">
      <c r="B1184" s="3635"/>
      <c r="C1184" s="3636"/>
      <c r="D1184" s="3636"/>
      <c r="E1184" s="3636"/>
      <c r="F1184" s="3636"/>
      <c r="G1184" s="2501"/>
      <c r="H1184" s="2501"/>
      <c r="I1184" s="2501"/>
      <c r="J1184" s="2501"/>
      <c r="K1184" s="2501"/>
      <c r="L1184" s="2501"/>
      <c r="M1184" s="2501"/>
      <c r="N1184" s="2501"/>
      <c r="O1184" s="2501"/>
      <c r="P1184" s="2501"/>
      <c r="Q1184" s="2501"/>
      <c r="R1184" s="2501"/>
      <c r="S1184" s="2501"/>
      <c r="T1184" s="2501"/>
      <c r="U1184" s="2501"/>
      <c r="V1184" s="2501"/>
      <c r="W1184" s="2501"/>
      <c r="X1184" s="2501"/>
      <c r="Y1184" s="2501"/>
      <c r="Z1184" s="2501"/>
      <c r="AA1184" s="2501"/>
      <c r="AB1184" s="2501"/>
      <c r="AC1184" s="2501"/>
      <c r="AD1184" s="2501"/>
      <c r="AE1184" s="2501"/>
      <c r="AF1184" s="2502"/>
    </row>
    <row r="1185" spans="2:32" s="2801" customFormat="1" x14ac:dyDescent="0.2">
      <c r="B1185" s="2563" t="s">
        <v>5078</v>
      </c>
      <c r="C1185" s="3636"/>
      <c r="D1185" s="4172" t="s">
        <v>7197</v>
      </c>
      <c r="E1185" s="4172"/>
      <c r="F1185" s="4172"/>
      <c r="G1185" s="2501"/>
      <c r="H1185" s="2501"/>
      <c r="I1185" s="2501"/>
      <c r="J1185" s="2501"/>
      <c r="K1185" s="2501"/>
      <c r="L1185" s="2501"/>
      <c r="M1185" s="2501"/>
      <c r="N1185" s="2501"/>
      <c r="O1185" s="2501"/>
      <c r="P1185" s="2501"/>
      <c r="Q1185" s="2501"/>
      <c r="R1185" s="2501"/>
      <c r="S1185" s="2501"/>
      <c r="T1185" s="2501"/>
      <c r="U1185" s="2501"/>
      <c r="V1185" s="2501"/>
      <c r="W1185" s="2501"/>
      <c r="X1185" s="2501"/>
      <c r="Y1185" s="2501"/>
      <c r="Z1185" s="2501"/>
      <c r="AA1185" s="2501"/>
      <c r="AB1185" s="2501"/>
      <c r="AC1185" s="2501"/>
      <c r="AD1185" s="2501"/>
      <c r="AE1185" s="2501"/>
      <c r="AF1185" s="2502"/>
    </row>
    <row r="1186" spans="2:32" s="2801" customFormat="1" x14ac:dyDescent="0.2">
      <c r="B1186" s="4173" t="s">
        <v>5061</v>
      </c>
      <c r="C1186" s="4174"/>
      <c r="D1186" s="4204">
        <v>41898</v>
      </c>
      <c r="E1186" s="4204"/>
      <c r="F1186" s="4204"/>
      <c r="G1186" s="2501"/>
      <c r="H1186" s="2501"/>
      <c r="I1186" s="2501"/>
      <c r="J1186" s="2501"/>
      <c r="K1186" s="2501"/>
      <c r="L1186" s="2501"/>
      <c r="M1186" s="2501"/>
      <c r="N1186" s="2501"/>
      <c r="O1186" s="2501"/>
      <c r="P1186" s="2501"/>
      <c r="Q1186" s="2501"/>
      <c r="R1186" s="2501"/>
      <c r="S1186" s="2501"/>
      <c r="T1186" s="2501"/>
      <c r="U1186" s="2501"/>
      <c r="V1186" s="2501"/>
      <c r="W1186" s="2501"/>
      <c r="X1186" s="2501"/>
      <c r="Y1186" s="2501"/>
      <c r="Z1186" s="2501"/>
      <c r="AA1186" s="2501"/>
      <c r="AB1186" s="2501"/>
      <c r="AC1186" s="2501"/>
      <c r="AD1186" s="2501"/>
      <c r="AE1186" s="2501"/>
      <c r="AF1186" s="2502"/>
    </row>
    <row r="1187" spans="2:32" s="2801" customFormat="1" x14ac:dyDescent="0.2">
      <c r="B1187" s="4176" t="s">
        <v>5059</v>
      </c>
      <c r="C1187" s="4177"/>
      <c r="D1187" s="4204">
        <v>41899</v>
      </c>
      <c r="E1187" s="4204"/>
      <c r="F1187" s="4204"/>
      <c r="G1187" s="2501"/>
      <c r="H1187" s="2501"/>
      <c r="I1187" s="2501"/>
      <c r="J1187" s="2501"/>
      <c r="K1187" s="2501"/>
      <c r="L1187" s="2501"/>
      <c r="M1187" s="2501"/>
      <c r="N1187" s="2501"/>
      <c r="O1187" s="2501"/>
      <c r="P1187" s="2501"/>
      <c r="Q1187" s="2501"/>
      <c r="R1187" s="2501"/>
      <c r="S1187" s="2501"/>
      <c r="T1187" s="2501"/>
      <c r="U1187" s="2501"/>
      <c r="V1187" s="2501"/>
      <c r="W1187" s="2501"/>
      <c r="X1187" s="2501"/>
      <c r="Y1187" s="2501"/>
      <c r="Z1187" s="2501"/>
      <c r="AA1187" s="2501"/>
      <c r="AB1187" s="2501"/>
      <c r="AC1187" s="2501"/>
      <c r="AD1187" s="2501"/>
      <c r="AE1187" s="2501"/>
      <c r="AF1187" s="2502"/>
    </row>
    <row r="1188" spans="2:32" s="2801" customFormat="1" ht="13.5" thickBot="1" x14ac:dyDescent="0.25">
      <c r="B1188" s="3635"/>
      <c r="C1188" s="3636"/>
      <c r="D1188" s="3636"/>
      <c r="E1188" s="3636"/>
      <c r="F1188" s="3636"/>
      <c r="G1188" s="2501"/>
      <c r="H1188" s="2501"/>
      <c r="I1188" s="2501"/>
      <c r="J1188" s="2501"/>
      <c r="K1188" s="2501"/>
      <c r="L1188" s="2501"/>
      <c r="M1188" s="2501"/>
      <c r="N1188" s="2501"/>
      <c r="O1188" s="2501"/>
      <c r="P1188" s="2501"/>
      <c r="Q1188" s="2501"/>
      <c r="R1188" s="2501"/>
      <c r="S1188" s="2501"/>
      <c r="T1188" s="2501"/>
      <c r="U1188" s="2501"/>
      <c r="V1188" s="2501"/>
      <c r="W1188" s="2501"/>
      <c r="X1188" s="2501"/>
      <c r="Y1188" s="2501"/>
      <c r="Z1188" s="2501"/>
      <c r="AA1188" s="2501"/>
      <c r="AB1188" s="2501"/>
      <c r="AC1188" s="2501"/>
      <c r="AD1188" s="2501"/>
      <c r="AE1188" s="2501"/>
      <c r="AF1188" s="2502"/>
    </row>
    <row r="1189" spans="2:32" s="2801" customFormat="1" ht="102.75" customHeight="1" thickBot="1" x14ac:dyDescent="0.25">
      <c r="B1189" s="4179" t="s">
        <v>5060</v>
      </c>
      <c r="C1189" s="4180"/>
      <c r="D1189" s="4181" t="s">
        <v>7206</v>
      </c>
      <c r="E1189" s="4182"/>
      <c r="F1189" s="4182"/>
      <c r="G1189" s="4182"/>
      <c r="H1189" s="4182"/>
      <c r="I1189" s="4182"/>
      <c r="J1189" s="4182"/>
      <c r="K1189" s="4182"/>
      <c r="L1189" s="4182"/>
      <c r="M1189" s="4182"/>
      <c r="N1189" s="4182"/>
      <c r="O1189" s="4182"/>
      <c r="P1189" s="4182"/>
      <c r="Q1189" s="4183"/>
      <c r="R1189" s="2501"/>
      <c r="S1189" s="2501"/>
      <c r="T1189" s="2501"/>
      <c r="U1189" s="2501"/>
      <c r="V1189" s="2501"/>
      <c r="W1189" s="2501"/>
      <c r="X1189" s="2501"/>
      <c r="Y1189" s="2501"/>
      <c r="Z1189" s="2501"/>
      <c r="AA1189" s="2501"/>
      <c r="AB1189" s="2501"/>
      <c r="AC1189" s="2501"/>
      <c r="AD1189" s="2501"/>
      <c r="AE1189" s="2501"/>
      <c r="AF1189" s="2502"/>
    </row>
    <row r="1190" spans="2:32" s="2801" customFormat="1" ht="13.5" thickBot="1" x14ac:dyDescent="0.25">
      <c r="B1190" s="3635"/>
      <c r="C1190" s="3636"/>
      <c r="D1190" s="3636"/>
      <c r="E1190" s="3636"/>
      <c r="F1190" s="3636"/>
      <c r="G1190" s="2501"/>
      <c r="H1190" s="2501"/>
      <c r="I1190" s="2501"/>
      <c r="J1190" s="2501"/>
      <c r="K1190" s="2501"/>
      <c r="L1190" s="2501"/>
      <c r="M1190" s="2501"/>
      <c r="N1190" s="2501"/>
      <c r="O1190" s="2501"/>
      <c r="P1190" s="2501"/>
      <c r="Q1190" s="2501"/>
      <c r="R1190" s="2565"/>
      <c r="S1190" s="2501"/>
      <c r="T1190" s="2501"/>
      <c r="U1190" s="2501"/>
      <c r="V1190" s="2501"/>
      <c r="W1190" s="2501"/>
      <c r="X1190" s="2501"/>
      <c r="Y1190" s="2501"/>
      <c r="Z1190" s="2501"/>
      <c r="AA1190" s="2501"/>
      <c r="AB1190" s="2501"/>
      <c r="AC1190" s="2501"/>
      <c r="AD1190" s="2501"/>
      <c r="AE1190" s="2501"/>
      <c r="AF1190" s="2502"/>
    </row>
    <row r="1191" spans="2:32" s="2801" customFormat="1" ht="13.5" thickBot="1" x14ac:dyDescent="0.25">
      <c r="B1191" s="4184" t="s">
        <v>5062</v>
      </c>
      <c r="C1191" s="4185"/>
      <c r="D1191" s="4188" t="s">
        <v>5063</v>
      </c>
      <c r="E1191" s="4190" t="s">
        <v>224</v>
      </c>
      <c r="F1191" s="4191"/>
      <c r="G1191" s="4191"/>
      <c r="H1191" s="4191"/>
      <c r="I1191" s="4191"/>
      <c r="J1191" s="4191"/>
      <c r="K1191" s="4191"/>
      <c r="L1191" s="4191"/>
      <c r="M1191" s="4191"/>
      <c r="N1191" s="4191"/>
      <c r="O1191" s="4191"/>
      <c r="P1191" s="4192"/>
      <c r="Q1191" s="4193" t="s">
        <v>340</v>
      </c>
      <c r="R1191" s="4194"/>
      <c r="S1191" s="4195"/>
      <c r="T1191" s="4195"/>
      <c r="U1191" s="4195"/>
      <c r="V1191" s="4195"/>
      <c r="W1191" s="4195"/>
      <c r="X1191" s="4195"/>
      <c r="Y1191" s="4196"/>
      <c r="Z1191" s="4193" t="s">
        <v>225</v>
      </c>
      <c r="AA1191" s="4195"/>
      <c r="AB1191" s="4196"/>
      <c r="AC1191" s="4197" t="s">
        <v>4982</v>
      </c>
      <c r="AD1191" s="4198"/>
      <c r="AE1191" s="4199"/>
      <c r="AF1191" s="2502"/>
    </row>
    <row r="1192" spans="2:32" s="2801" customFormat="1" ht="13.5" thickBot="1" x14ac:dyDescent="0.25">
      <c r="B1192" s="4186"/>
      <c r="C1192" s="4187"/>
      <c r="D1192" s="4188"/>
      <c r="E1192" s="4188" t="s">
        <v>5000</v>
      </c>
      <c r="F1192" s="4188" t="s">
        <v>5001</v>
      </c>
      <c r="G1192" s="4200" t="s">
        <v>5003</v>
      </c>
      <c r="H1192" s="4200" t="s">
        <v>5064</v>
      </c>
      <c r="I1192" s="4202" t="s">
        <v>5065</v>
      </c>
      <c r="J1192" s="4202" t="s">
        <v>5066</v>
      </c>
      <c r="K1192" s="4202" t="s">
        <v>5006</v>
      </c>
      <c r="L1192" s="4202"/>
      <c r="M1192" s="4202" t="s">
        <v>5067</v>
      </c>
      <c r="N1192" s="4202" t="s">
        <v>5068</v>
      </c>
      <c r="O1192" s="4202" t="s">
        <v>5069</v>
      </c>
      <c r="P1192" s="4202" t="s">
        <v>5070</v>
      </c>
      <c r="Q1192" s="4189" t="s">
        <v>5012</v>
      </c>
      <c r="R1192" s="4189" t="s">
        <v>5013</v>
      </c>
      <c r="S1192" s="4189" t="s">
        <v>5014</v>
      </c>
      <c r="T1192" s="4189" t="s">
        <v>5071</v>
      </c>
      <c r="U1192" s="4189" t="s">
        <v>5072</v>
      </c>
      <c r="V1192" s="4189" t="s">
        <v>5017</v>
      </c>
      <c r="W1192" s="4189" t="s">
        <v>5019</v>
      </c>
      <c r="X1192" s="4200" t="s">
        <v>5073</v>
      </c>
      <c r="Y1192" s="4200" t="s">
        <v>5074</v>
      </c>
      <c r="Z1192" s="4189" t="s">
        <v>5075</v>
      </c>
      <c r="AA1192" s="4189" t="s">
        <v>5076</v>
      </c>
      <c r="AB1192" s="4189" t="s">
        <v>5077</v>
      </c>
      <c r="AC1192" s="4189" t="s">
        <v>1150</v>
      </c>
      <c r="AD1192" s="4189" t="s">
        <v>4983</v>
      </c>
      <c r="AE1192" s="4189" t="s">
        <v>4984</v>
      </c>
      <c r="AF1192" s="2502"/>
    </row>
    <row r="1193" spans="2:32" s="2801" customFormat="1" ht="13.5" thickBot="1" x14ac:dyDescent="0.25">
      <c r="B1193" s="4186"/>
      <c r="C1193" s="4187"/>
      <c r="D1193" s="4189"/>
      <c r="E1193" s="4189"/>
      <c r="F1193" s="4189"/>
      <c r="G1193" s="4201"/>
      <c r="H1193" s="4201"/>
      <c r="I1193" s="4200"/>
      <c r="J1193" s="4200"/>
      <c r="K1193" s="3631" t="s">
        <v>5026</v>
      </c>
      <c r="L1193" s="3632" t="s">
        <v>2793</v>
      </c>
      <c r="M1193" s="4200"/>
      <c r="N1193" s="4200"/>
      <c r="O1193" s="4200"/>
      <c r="P1193" s="4200"/>
      <c r="Q1193" s="4203"/>
      <c r="R1193" s="4203"/>
      <c r="S1193" s="4203"/>
      <c r="T1193" s="4203"/>
      <c r="U1193" s="4203"/>
      <c r="V1193" s="4203"/>
      <c r="W1193" s="4203"/>
      <c r="X1193" s="4201"/>
      <c r="Y1193" s="4201"/>
      <c r="Z1193" s="4203"/>
      <c r="AA1193" s="4203"/>
      <c r="AB1193" s="4203"/>
      <c r="AC1193" s="4203"/>
      <c r="AD1193" s="4203"/>
      <c r="AE1193" s="4203"/>
      <c r="AF1193" s="2502"/>
    </row>
    <row r="1194" spans="2:32" s="2801" customFormat="1" ht="27.75" customHeight="1" x14ac:dyDescent="0.2">
      <c r="B1194" s="4214" t="s">
        <v>6304</v>
      </c>
      <c r="C1194" s="4215"/>
      <c r="D1194" s="4010" t="s">
        <v>1529</v>
      </c>
      <c r="E1194" s="4010" t="s">
        <v>1529</v>
      </c>
      <c r="F1194" s="4010" t="s">
        <v>1529</v>
      </c>
      <c r="G1194" s="3057">
        <f>3/0.18</f>
        <v>16.666666666666668</v>
      </c>
      <c r="H1194" s="4010" t="s">
        <v>1529</v>
      </c>
      <c r="I1194" s="4011">
        <v>0.18</v>
      </c>
      <c r="J1194" s="4010" t="s">
        <v>1529</v>
      </c>
      <c r="K1194" s="4010" t="s">
        <v>1529</v>
      </c>
      <c r="L1194" s="4010" t="s">
        <v>1529</v>
      </c>
      <c r="M1194" s="4010" t="s">
        <v>1529</v>
      </c>
      <c r="N1194" s="4010" t="s">
        <v>1529</v>
      </c>
      <c r="O1194" s="4010" t="s">
        <v>1529</v>
      </c>
      <c r="P1194" s="4010" t="s">
        <v>1529</v>
      </c>
      <c r="Q1194" s="4010" t="s">
        <v>1529</v>
      </c>
      <c r="R1194" s="4010" t="s">
        <v>1529</v>
      </c>
      <c r="S1194" s="4010" t="s">
        <v>1529</v>
      </c>
      <c r="T1194" s="4010" t="s">
        <v>1529</v>
      </c>
      <c r="U1194" s="4010" t="s">
        <v>1529</v>
      </c>
      <c r="V1194" s="4010" t="s">
        <v>1529</v>
      </c>
      <c r="W1194" s="4010" t="s">
        <v>1529</v>
      </c>
      <c r="X1194" s="4010" t="s">
        <v>1529</v>
      </c>
      <c r="Y1194" s="4010" t="s">
        <v>1529</v>
      </c>
      <c r="Z1194" s="4010" t="s">
        <v>1529</v>
      </c>
      <c r="AA1194" s="4010" t="s">
        <v>1529</v>
      </c>
      <c r="AB1194" s="4010" t="s">
        <v>1529</v>
      </c>
      <c r="AC1194" s="4010" t="s">
        <v>1529</v>
      </c>
      <c r="AD1194" s="4010" t="s">
        <v>1529</v>
      </c>
      <c r="AE1194" s="3059" t="s">
        <v>1529</v>
      </c>
      <c r="AF1194" s="2502"/>
    </row>
    <row r="1195" spans="2:32" s="2801" customFormat="1" ht="27.75" customHeight="1" thickBot="1" x14ac:dyDescent="0.25">
      <c r="B1195" s="4218" t="s">
        <v>6805</v>
      </c>
      <c r="C1195" s="4219"/>
      <c r="D1195" s="4024" t="s">
        <v>1529</v>
      </c>
      <c r="E1195" s="4024" t="s">
        <v>1529</v>
      </c>
      <c r="F1195" s="4024" t="s">
        <v>1529</v>
      </c>
      <c r="G1195" s="3061">
        <f>3/0.16</f>
        <v>18.75</v>
      </c>
      <c r="H1195" s="4024" t="s">
        <v>1529</v>
      </c>
      <c r="I1195" s="3062">
        <v>0.16</v>
      </c>
      <c r="J1195" s="4024" t="s">
        <v>1529</v>
      </c>
      <c r="K1195" s="4024" t="s">
        <v>1529</v>
      </c>
      <c r="L1195" s="4024" t="s">
        <v>1529</v>
      </c>
      <c r="M1195" s="4024" t="s">
        <v>1529</v>
      </c>
      <c r="N1195" s="4024" t="s">
        <v>1529</v>
      </c>
      <c r="O1195" s="4024" t="s">
        <v>1529</v>
      </c>
      <c r="P1195" s="4024" t="s">
        <v>1529</v>
      </c>
      <c r="Q1195" s="4024" t="s">
        <v>1529</v>
      </c>
      <c r="R1195" s="4024" t="s">
        <v>1529</v>
      </c>
      <c r="S1195" s="4024" t="s">
        <v>1529</v>
      </c>
      <c r="T1195" s="4024" t="s">
        <v>1529</v>
      </c>
      <c r="U1195" s="4024" t="s">
        <v>1529</v>
      </c>
      <c r="V1195" s="4024" t="s">
        <v>1529</v>
      </c>
      <c r="W1195" s="4024" t="s">
        <v>1529</v>
      </c>
      <c r="X1195" s="4024" t="s">
        <v>1529</v>
      </c>
      <c r="Y1195" s="4024" t="s">
        <v>1529</v>
      </c>
      <c r="Z1195" s="4024" t="s">
        <v>1529</v>
      </c>
      <c r="AA1195" s="4024" t="s">
        <v>1529</v>
      </c>
      <c r="AB1195" s="4024" t="s">
        <v>1529</v>
      </c>
      <c r="AC1195" s="4024" t="s">
        <v>1529</v>
      </c>
      <c r="AD1195" s="4024" t="s">
        <v>1529</v>
      </c>
      <c r="AE1195" s="3063" t="s">
        <v>1529</v>
      </c>
      <c r="AF1195" s="2502"/>
    </row>
    <row r="1196" spans="2:32" s="2801" customFormat="1" x14ac:dyDescent="0.2">
      <c r="B1196" s="2564"/>
      <c r="C1196" s="2496"/>
      <c r="D1196" s="2496"/>
      <c r="E1196" s="2496"/>
      <c r="F1196" s="2496"/>
      <c r="G1196" s="2497"/>
      <c r="H1196" s="2497"/>
      <c r="I1196" s="2497"/>
      <c r="J1196" s="2497"/>
      <c r="K1196" s="2496"/>
      <c r="L1196" s="2497"/>
      <c r="M1196" s="2497"/>
      <c r="N1196" s="2497"/>
      <c r="O1196" s="2497"/>
      <c r="P1196" s="2497"/>
      <c r="Q1196" s="2561"/>
      <c r="R1196" s="2561"/>
      <c r="S1196" s="2561"/>
      <c r="T1196" s="2561"/>
      <c r="U1196" s="2561"/>
      <c r="V1196" s="2561"/>
      <c r="W1196" s="2561"/>
      <c r="X1196" s="2561"/>
      <c r="Y1196" s="2561"/>
      <c r="Z1196" s="2561"/>
      <c r="AA1196" s="2561"/>
      <c r="AB1196" s="2561"/>
      <c r="AC1196" s="2561"/>
      <c r="AD1196" s="2561"/>
      <c r="AE1196" s="2561"/>
      <c r="AF1196" s="2502"/>
    </row>
    <row r="1197" spans="2:32" s="2801" customFormat="1" x14ac:dyDescent="0.2">
      <c r="B1197" s="4166" t="s">
        <v>4985</v>
      </c>
      <c r="C1197" s="4167"/>
      <c r="D1197" s="4168" t="s">
        <v>5079</v>
      </c>
      <c r="E1197" s="4168"/>
      <c r="F1197" s="4168"/>
      <c r="G1197" s="4168"/>
      <c r="H1197" s="4168"/>
      <c r="I1197" s="2562"/>
      <c r="J1197" s="2562"/>
      <c r="K1197" s="2562"/>
      <c r="L1197" s="2562"/>
      <c r="M1197" s="2562"/>
      <c r="N1197" s="2562"/>
      <c r="O1197" s="2562"/>
      <c r="P1197" s="2562"/>
      <c r="Q1197" s="2561"/>
      <c r="R1197" s="2561"/>
      <c r="S1197" s="2561"/>
      <c r="T1197" s="2561"/>
      <c r="U1197" s="2561"/>
      <c r="V1197" s="2561"/>
      <c r="W1197" s="2561"/>
      <c r="X1197" s="2561"/>
      <c r="Y1197" s="2561"/>
      <c r="Z1197" s="2561"/>
      <c r="AA1197" s="2561"/>
      <c r="AB1197" s="2561"/>
      <c r="AC1197" s="2561"/>
      <c r="AD1197" s="2561"/>
      <c r="AE1197" s="2561"/>
      <c r="AF1197" s="2502"/>
    </row>
    <row r="1198" spans="2:32" s="2801" customFormat="1" x14ac:dyDescent="0.2">
      <c r="B1198" s="4166" t="s">
        <v>4986</v>
      </c>
      <c r="C1198" s="4167"/>
      <c r="D1198" s="4168" t="s">
        <v>1512</v>
      </c>
      <c r="E1198" s="4168"/>
      <c r="F1198" s="4168"/>
      <c r="G1198" s="4168"/>
      <c r="H1198" s="4168"/>
      <c r="I1198" s="2562"/>
      <c r="J1198" s="2562"/>
      <c r="K1198" s="2562"/>
      <c r="L1198" s="2562"/>
      <c r="M1198" s="2562"/>
      <c r="N1198" s="2562"/>
      <c r="O1198" s="2562"/>
      <c r="P1198" s="2562"/>
      <c r="Q1198" s="2561"/>
      <c r="R1198" s="2561"/>
      <c r="S1198" s="2561"/>
      <c r="T1198" s="2561"/>
      <c r="U1198" s="2561"/>
      <c r="V1198" s="2561"/>
      <c r="W1198" s="2561"/>
      <c r="X1198" s="2561"/>
      <c r="Y1198" s="2561"/>
      <c r="Z1198" s="2561"/>
      <c r="AA1198" s="2561"/>
      <c r="AB1198" s="2561"/>
      <c r="AC1198" s="2561"/>
      <c r="AD1198" s="2561"/>
      <c r="AE1198" s="2561"/>
      <c r="AF1198" s="2502"/>
    </row>
    <row r="1199" spans="2:32" s="2801" customFormat="1" ht="13.5" thickBot="1" x14ac:dyDescent="0.25">
      <c r="B1199" s="3633"/>
      <c r="C1199" s="3634"/>
      <c r="D1199" s="3634"/>
      <c r="E1199" s="3634"/>
      <c r="F1199" s="3634"/>
      <c r="G1199" s="2565"/>
      <c r="H1199" s="2565"/>
      <c r="I1199" s="2565"/>
      <c r="J1199" s="2565"/>
      <c r="K1199" s="2565"/>
      <c r="L1199" s="2565"/>
      <c r="M1199" s="2565"/>
      <c r="N1199" s="2565"/>
      <c r="O1199" s="2565"/>
      <c r="P1199" s="2565"/>
      <c r="Q1199" s="2565"/>
      <c r="R1199" s="2565"/>
      <c r="S1199" s="2565"/>
      <c r="T1199" s="2565"/>
      <c r="U1199" s="2565"/>
      <c r="V1199" s="2565"/>
      <c r="W1199" s="2565"/>
      <c r="X1199" s="2565"/>
      <c r="Y1199" s="2565"/>
      <c r="Z1199" s="2565"/>
      <c r="AA1199" s="2565"/>
      <c r="AB1199" s="2565"/>
      <c r="AC1199" s="2565"/>
      <c r="AD1199" s="2565"/>
      <c r="AE1199" s="2565"/>
      <c r="AF1199" s="2507"/>
    </row>
    <row r="1200" spans="2:32" s="2801" customFormat="1" ht="13.5" thickBot="1" x14ac:dyDescent="0.25"/>
    <row r="1201" spans="2:32" s="2801" customFormat="1" ht="20.25" x14ac:dyDescent="0.2">
      <c r="B1201" s="4169" t="s">
        <v>5058</v>
      </c>
      <c r="C1201" s="4170"/>
      <c r="D1201" s="4170"/>
      <c r="E1201" s="4170"/>
      <c r="F1201" s="4170"/>
      <c r="G1201" s="4170"/>
      <c r="H1201" s="4170"/>
      <c r="I1201" s="4170"/>
      <c r="J1201" s="4170"/>
      <c r="K1201" s="4170"/>
      <c r="L1201" s="4170"/>
      <c r="M1201" s="4170"/>
      <c r="N1201" s="4170"/>
      <c r="O1201" s="4170"/>
      <c r="P1201" s="4170"/>
      <c r="Q1201" s="4170"/>
      <c r="R1201" s="4170"/>
      <c r="S1201" s="4170"/>
      <c r="T1201" s="4170"/>
      <c r="U1201" s="4170"/>
      <c r="V1201" s="4170"/>
      <c r="W1201" s="4170"/>
      <c r="X1201" s="4170"/>
      <c r="Y1201" s="4170"/>
      <c r="Z1201" s="4170"/>
      <c r="AA1201" s="4170"/>
      <c r="AB1201" s="4170"/>
      <c r="AC1201" s="4170"/>
      <c r="AD1201" s="4170"/>
      <c r="AE1201" s="4170"/>
      <c r="AF1201" s="4171"/>
    </row>
    <row r="1202" spans="2:32" s="2801" customFormat="1" x14ac:dyDescent="0.2">
      <c r="B1202" s="3635"/>
      <c r="C1202" s="3636"/>
      <c r="D1202" s="3636"/>
      <c r="E1202" s="3636"/>
      <c r="F1202" s="3636"/>
      <c r="G1202" s="2501"/>
      <c r="H1202" s="2501"/>
      <c r="I1202" s="2501"/>
      <c r="J1202" s="2501"/>
      <c r="K1202" s="2501"/>
      <c r="L1202" s="2501"/>
      <c r="M1202" s="2501"/>
      <c r="N1202" s="2501"/>
      <c r="O1202" s="2501"/>
      <c r="P1202" s="2501"/>
      <c r="Q1202" s="2501"/>
      <c r="R1202" s="2501"/>
      <c r="S1202" s="2501"/>
      <c r="T1202" s="2501"/>
      <c r="U1202" s="2501"/>
      <c r="V1202" s="2501"/>
      <c r="W1202" s="2501"/>
      <c r="X1202" s="2501"/>
      <c r="Y1202" s="2501"/>
      <c r="Z1202" s="2501"/>
      <c r="AA1202" s="2501"/>
      <c r="AB1202" s="2501"/>
      <c r="AC1202" s="2501"/>
      <c r="AD1202" s="2501"/>
      <c r="AE1202" s="2501"/>
      <c r="AF1202" s="2502"/>
    </row>
    <row r="1203" spans="2:32" s="2801" customFormat="1" x14ac:dyDescent="0.2">
      <c r="B1203" s="2563" t="s">
        <v>5078</v>
      </c>
      <c r="C1203" s="3636"/>
      <c r="D1203" s="4172" t="s">
        <v>7197</v>
      </c>
      <c r="E1203" s="4172"/>
      <c r="F1203" s="4172"/>
      <c r="G1203" s="2501"/>
      <c r="H1203" s="2501"/>
      <c r="I1203" s="2501"/>
      <c r="J1203" s="2501"/>
      <c r="K1203" s="2501"/>
      <c r="L1203" s="2501"/>
      <c r="M1203" s="2501"/>
      <c r="N1203" s="2501"/>
      <c r="O1203" s="2501"/>
      <c r="P1203" s="2501"/>
      <c r="Q1203" s="2501"/>
      <c r="R1203" s="2501"/>
      <c r="S1203" s="2501"/>
      <c r="T1203" s="2501"/>
      <c r="U1203" s="2501"/>
      <c r="V1203" s="2501"/>
      <c r="W1203" s="2501"/>
      <c r="X1203" s="2501"/>
      <c r="Y1203" s="2501"/>
      <c r="Z1203" s="2501"/>
      <c r="AA1203" s="2501"/>
      <c r="AB1203" s="2501"/>
      <c r="AC1203" s="2501"/>
      <c r="AD1203" s="2501"/>
      <c r="AE1203" s="2501"/>
      <c r="AF1203" s="2502"/>
    </row>
    <row r="1204" spans="2:32" s="2801" customFormat="1" x14ac:dyDescent="0.2">
      <c r="B1204" s="4173" t="s">
        <v>5061</v>
      </c>
      <c r="C1204" s="4174"/>
      <c r="D1204" s="4204">
        <v>41904</v>
      </c>
      <c r="E1204" s="4204"/>
      <c r="F1204" s="4204"/>
      <c r="G1204" s="2501"/>
      <c r="H1204" s="2501"/>
      <c r="I1204" s="2501"/>
      <c r="J1204" s="2501"/>
      <c r="K1204" s="2501"/>
      <c r="L1204" s="2501"/>
      <c r="M1204" s="2501"/>
      <c r="N1204" s="2501"/>
      <c r="O1204" s="2501"/>
      <c r="P1204" s="2501"/>
      <c r="Q1204" s="2501"/>
      <c r="R1204" s="2501"/>
      <c r="S1204" s="2501"/>
      <c r="T1204" s="2501"/>
      <c r="U1204" s="2501"/>
      <c r="V1204" s="2501"/>
      <c r="W1204" s="2501"/>
      <c r="X1204" s="2501"/>
      <c r="Y1204" s="2501"/>
      <c r="Z1204" s="2501"/>
      <c r="AA1204" s="2501"/>
      <c r="AB1204" s="2501"/>
      <c r="AC1204" s="2501"/>
      <c r="AD1204" s="2501"/>
      <c r="AE1204" s="2501"/>
      <c r="AF1204" s="2502"/>
    </row>
    <row r="1205" spans="2:32" s="2801" customFormat="1" x14ac:dyDescent="0.2">
      <c r="B1205" s="4176" t="s">
        <v>5059</v>
      </c>
      <c r="C1205" s="4177"/>
      <c r="D1205" s="4204">
        <v>41905</v>
      </c>
      <c r="E1205" s="4204"/>
      <c r="F1205" s="4204"/>
      <c r="G1205" s="2501"/>
      <c r="H1205" s="2501"/>
      <c r="I1205" s="2501"/>
      <c r="J1205" s="2501"/>
      <c r="K1205" s="2501"/>
      <c r="L1205" s="2501"/>
      <c r="M1205" s="2501"/>
      <c r="N1205" s="2501"/>
      <c r="O1205" s="2501"/>
      <c r="P1205" s="2501"/>
      <c r="Q1205" s="2501"/>
      <c r="R1205" s="2501"/>
      <c r="S1205" s="2501"/>
      <c r="T1205" s="2501"/>
      <c r="U1205" s="2501"/>
      <c r="V1205" s="2501"/>
      <c r="W1205" s="2501"/>
      <c r="X1205" s="2501"/>
      <c r="Y1205" s="2501"/>
      <c r="Z1205" s="2501"/>
      <c r="AA1205" s="2501"/>
      <c r="AB1205" s="2501"/>
      <c r="AC1205" s="2501"/>
      <c r="AD1205" s="2501"/>
      <c r="AE1205" s="2501"/>
      <c r="AF1205" s="2502"/>
    </row>
    <row r="1206" spans="2:32" s="2801" customFormat="1" ht="13.5" thickBot="1" x14ac:dyDescent="0.25">
      <c r="B1206" s="3635"/>
      <c r="C1206" s="3636"/>
      <c r="D1206" s="3636"/>
      <c r="E1206" s="3636"/>
      <c r="F1206" s="3636"/>
      <c r="G1206" s="2501"/>
      <c r="H1206" s="2501"/>
      <c r="I1206" s="2501"/>
      <c r="J1206" s="2501"/>
      <c r="K1206" s="2501"/>
      <c r="L1206" s="2501"/>
      <c r="M1206" s="2501"/>
      <c r="N1206" s="2501"/>
      <c r="O1206" s="2501"/>
      <c r="P1206" s="2501"/>
      <c r="Q1206" s="2501"/>
      <c r="R1206" s="2501"/>
      <c r="S1206" s="2501"/>
      <c r="T1206" s="2501"/>
      <c r="U1206" s="2501"/>
      <c r="V1206" s="2501"/>
      <c r="W1206" s="2501"/>
      <c r="X1206" s="2501"/>
      <c r="Y1206" s="2501"/>
      <c r="Z1206" s="2501"/>
      <c r="AA1206" s="2501"/>
      <c r="AB1206" s="2501"/>
      <c r="AC1206" s="2501"/>
      <c r="AD1206" s="2501"/>
      <c r="AE1206" s="2501"/>
      <c r="AF1206" s="2502"/>
    </row>
    <row r="1207" spans="2:32" s="2801" customFormat="1" ht="102.75" customHeight="1" thickBot="1" x14ac:dyDescent="0.25">
      <c r="B1207" s="4179" t="s">
        <v>5060</v>
      </c>
      <c r="C1207" s="4180"/>
      <c r="D1207" s="4181" t="s">
        <v>7205</v>
      </c>
      <c r="E1207" s="4182"/>
      <c r="F1207" s="4182"/>
      <c r="G1207" s="4182"/>
      <c r="H1207" s="4182"/>
      <c r="I1207" s="4182"/>
      <c r="J1207" s="4182"/>
      <c r="K1207" s="4182"/>
      <c r="L1207" s="4182"/>
      <c r="M1207" s="4182"/>
      <c r="N1207" s="4182"/>
      <c r="O1207" s="4182"/>
      <c r="P1207" s="4182"/>
      <c r="Q1207" s="4183"/>
      <c r="R1207" s="2501"/>
      <c r="S1207" s="2501"/>
      <c r="T1207" s="2501"/>
      <c r="U1207" s="2501"/>
      <c r="V1207" s="2501"/>
      <c r="W1207" s="2501"/>
      <c r="X1207" s="2501"/>
      <c r="Y1207" s="2501"/>
      <c r="Z1207" s="2501"/>
      <c r="AA1207" s="2501"/>
      <c r="AB1207" s="2501"/>
      <c r="AC1207" s="2501"/>
      <c r="AD1207" s="2501"/>
      <c r="AE1207" s="2501"/>
      <c r="AF1207" s="2502"/>
    </row>
    <row r="1208" spans="2:32" s="2801" customFormat="1" ht="13.5" thickBot="1" x14ac:dyDescent="0.25">
      <c r="B1208" s="3635"/>
      <c r="C1208" s="3636"/>
      <c r="D1208" s="3636"/>
      <c r="E1208" s="3636"/>
      <c r="F1208" s="3636"/>
      <c r="G1208" s="2501"/>
      <c r="H1208" s="2501"/>
      <c r="I1208" s="2501"/>
      <c r="J1208" s="2501"/>
      <c r="K1208" s="2501"/>
      <c r="L1208" s="2501"/>
      <c r="M1208" s="2501"/>
      <c r="N1208" s="2501"/>
      <c r="O1208" s="2501"/>
      <c r="P1208" s="2501"/>
      <c r="Q1208" s="2501"/>
      <c r="R1208" s="2565"/>
      <c r="S1208" s="2501"/>
      <c r="T1208" s="2501"/>
      <c r="U1208" s="2501"/>
      <c r="V1208" s="2501"/>
      <c r="W1208" s="2501"/>
      <c r="X1208" s="2501"/>
      <c r="Y1208" s="2501"/>
      <c r="Z1208" s="2501"/>
      <c r="AA1208" s="2501"/>
      <c r="AB1208" s="2501"/>
      <c r="AC1208" s="2501"/>
      <c r="AD1208" s="2501"/>
      <c r="AE1208" s="2501"/>
      <c r="AF1208" s="2502"/>
    </row>
    <row r="1209" spans="2:32" s="2801" customFormat="1" ht="13.5" thickBot="1" x14ac:dyDescent="0.25">
      <c r="B1209" s="4184" t="s">
        <v>5062</v>
      </c>
      <c r="C1209" s="4185"/>
      <c r="D1209" s="4188" t="s">
        <v>5063</v>
      </c>
      <c r="E1209" s="4190" t="s">
        <v>224</v>
      </c>
      <c r="F1209" s="4191"/>
      <c r="G1209" s="4191"/>
      <c r="H1209" s="4191"/>
      <c r="I1209" s="4191"/>
      <c r="J1209" s="4191"/>
      <c r="K1209" s="4191"/>
      <c r="L1209" s="4191"/>
      <c r="M1209" s="4191"/>
      <c r="N1209" s="4191"/>
      <c r="O1209" s="4191"/>
      <c r="P1209" s="4192"/>
      <c r="Q1209" s="4193" t="s">
        <v>340</v>
      </c>
      <c r="R1209" s="4194"/>
      <c r="S1209" s="4195"/>
      <c r="T1209" s="4195"/>
      <c r="U1209" s="4195"/>
      <c r="V1209" s="4195"/>
      <c r="W1209" s="4195"/>
      <c r="X1209" s="4195"/>
      <c r="Y1209" s="4196"/>
      <c r="Z1209" s="4193" t="s">
        <v>225</v>
      </c>
      <c r="AA1209" s="4195"/>
      <c r="AB1209" s="4196"/>
      <c r="AC1209" s="4197" t="s">
        <v>4982</v>
      </c>
      <c r="AD1209" s="4198"/>
      <c r="AE1209" s="4199"/>
      <c r="AF1209" s="2502"/>
    </row>
    <row r="1210" spans="2:32" s="2801" customFormat="1" ht="13.5" thickBot="1" x14ac:dyDescent="0.25">
      <c r="B1210" s="4186"/>
      <c r="C1210" s="4187"/>
      <c r="D1210" s="4188"/>
      <c r="E1210" s="4188" t="s">
        <v>5000</v>
      </c>
      <c r="F1210" s="4188" t="s">
        <v>5001</v>
      </c>
      <c r="G1210" s="4200" t="s">
        <v>5003</v>
      </c>
      <c r="H1210" s="4200" t="s">
        <v>5064</v>
      </c>
      <c r="I1210" s="4202" t="s">
        <v>5065</v>
      </c>
      <c r="J1210" s="4202" t="s">
        <v>5066</v>
      </c>
      <c r="K1210" s="4202" t="s">
        <v>5006</v>
      </c>
      <c r="L1210" s="4202"/>
      <c r="M1210" s="4202" t="s">
        <v>5067</v>
      </c>
      <c r="N1210" s="4202" t="s">
        <v>5068</v>
      </c>
      <c r="O1210" s="4202" t="s">
        <v>5069</v>
      </c>
      <c r="P1210" s="4202" t="s">
        <v>5070</v>
      </c>
      <c r="Q1210" s="4189" t="s">
        <v>5012</v>
      </c>
      <c r="R1210" s="4189" t="s">
        <v>5013</v>
      </c>
      <c r="S1210" s="4189" t="s">
        <v>5014</v>
      </c>
      <c r="T1210" s="4189" t="s">
        <v>5071</v>
      </c>
      <c r="U1210" s="4189" t="s">
        <v>5072</v>
      </c>
      <c r="V1210" s="4189" t="s">
        <v>5017</v>
      </c>
      <c r="W1210" s="4189" t="s">
        <v>5019</v>
      </c>
      <c r="X1210" s="4200" t="s">
        <v>5073</v>
      </c>
      <c r="Y1210" s="4200" t="s">
        <v>5074</v>
      </c>
      <c r="Z1210" s="4189" t="s">
        <v>5075</v>
      </c>
      <c r="AA1210" s="4189" t="s">
        <v>5076</v>
      </c>
      <c r="AB1210" s="4189" t="s">
        <v>5077</v>
      </c>
      <c r="AC1210" s="4189" t="s">
        <v>1150</v>
      </c>
      <c r="AD1210" s="4189" t="s">
        <v>4983</v>
      </c>
      <c r="AE1210" s="4189" t="s">
        <v>4984</v>
      </c>
      <c r="AF1210" s="2502"/>
    </row>
    <row r="1211" spans="2:32" s="2801" customFormat="1" ht="13.5" thickBot="1" x14ac:dyDescent="0.25">
      <c r="B1211" s="4186"/>
      <c r="C1211" s="4187"/>
      <c r="D1211" s="4189"/>
      <c r="E1211" s="4189"/>
      <c r="F1211" s="4189"/>
      <c r="G1211" s="4201"/>
      <c r="H1211" s="4201"/>
      <c r="I1211" s="4200"/>
      <c r="J1211" s="4200"/>
      <c r="K1211" s="3631" t="s">
        <v>5026</v>
      </c>
      <c r="L1211" s="3632" t="s">
        <v>2793</v>
      </c>
      <c r="M1211" s="4200"/>
      <c r="N1211" s="4200"/>
      <c r="O1211" s="4200"/>
      <c r="P1211" s="4200"/>
      <c r="Q1211" s="4203"/>
      <c r="R1211" s="4203"/>
      <c r="S1211" s="4203"/>
      <c r="T1211" s="4203"/>
      <c r="U1211" s="4203"/>
      <c r="V1211" s="4203"/>
      <c r="W1211" s="4203"/>
      <c r="X1211" s="4201"/>
      <c r="Y1211" s="4201"/>
      <c r="Z1211" s="4203"/>
      <c r="AA1211" s="4203"/>
      <c r="AB1211" s="4203"/>
      <c r="AC1211" s="4203"/>
      <c r="AD1211" s="4203"/>
      <c r="AE1211" s="4203"/>
      <c r="AF1211" s="2502"/>
    </row>
    <row r="1212" spans="2:32" s="2801" customFormat="1" ht="15.75" customHeight="1" x14ac:dyDescent="0.2">
      <c r="B1212" s="4214" t="s">
        <v>6304</v>
      </c>
      <c r="C1212" s="4215"/>
      <c r="D1212" s="4010" t="s">
        <v>1529</v>
      </c>
      <c r="E1212" s="4010" t="s">
        <v>1529</v>
      </c>
      <c r="F1212" s="4010" t="s">
        <v>1529</v>
      </c>
      <c r="G1212" s="3057">
        <f>3/0.18</f>
        <v>16.666666666666668</v>
      </c>
      <c r="H1212" s="4010" t="s">
        <v>1529</v>
      </c>
      <c r="I1212" s="4011">
        <v>0.18</v>
      </c>
      <c r="J1212" s="4010" t="s">
        <v>1529</v>
      </c>
      <c r="K1212" s="4010" t="s">
        <v>1529</v>
      </c>
      <c r="L1212" s="4010" t="s">
        <v>1529</v>
      </c>
      <c r="M1212" s="4010" t="s">
        <v>1529</v>
      </c>
      <c r="N1212" s="4010" t="s">
        <v>1529</v>
      </c>
      <c r="O1212" s="4010" t="s">
        <v>1529</v>
      </c>
      <c r="P1212" s="4010" t="s">
        <v>1529</v>
      </c>
      <c r="Q1212" s="4010" t="s">
        <v>1529</v>
      </c>
      <c r="R1212" s="4010" t="s">
        <v>1529</v>
      </c>
      <c r="S1212" s="4010" t="s">
        <v>1529</v>
      </c>
      <c r="T1212" s="4010" t="s">
        <v>1529</v>
      </c>
      <c r="U1212" s="4010" t="s">
        <v>1529</v>
      </c>
      <c r="V1212" s="4010" t="s">
        <v>1529</v>
      </c>
      <c r="W1212" s="4010" t="s">
        <v>1529</v>
      </c>
      <c r="X1212" s="4010" t="s">
        <v>1529</v>
      </c>
      <c r="Y1212" s="4010" t="s">
        <v>1529</v>
      </c>
      <c r="Z1212" s="4010" t="s">
        <v>1529</v>
      </c>
      <c r="AA1212" s="4010" t="s">
        <v>1529</v>
      </c>
      <c r="AB1212" s="4010" t="s">
        <v>1529</v>
      </c>
      <c r="AC1212" s="4010" t="s">
        <v>1529</v>
      </c>
      <c r="AD1212" s="4010" t="s">
        <v>1529</v>
      </c>
      <c r="AE1212" s="3059" t="s">
        <v>1529</v>
      </c>
      <c r="AF1212" s="2502"/>
    </row>
    <row r="1213" spans="2:32" s="2801" customFormat="1" ht="15" customHeight="1" thickBot="1" x14ac:dyDescent="0.25">
      <c r="B1213" s="4218" t="s">
        <v>6805</v>
      </c>
      <c r="C1213" s="4219"/>
      <c r="D1213" s="4024" t="s">
        <v>1529</v>
      </c>
      <c r="E1213" s="4024" t="s">
        <v>1529</v>
      </c>
      <c r="F1213" s="4024" t="s">
        <v>1529</v>
      </c>
      <c r="G1213" s="3061">
        <f>3/0.16</f>
        <v>18.75</v>
      </c>
      <c r="H1213" s="4024" t="s">
        <v>1529</v>
      </c>
      <c r="I1213" s="3062">
        <v>0.16</v>
      </c>
      <c r="J1213" s="4024" t="s">
        <v>1529</v>
      </c>
      <c r="K1213" s="4024" t="s">
        <v>1529</v>
      </c>
      <c r="L1213" s="4024" t="s">
        <v>1529</v>
      </c>
      <c r="M1213" s="4024" t="s">
        <v>1529</v>
      </c>
      <c r="N1213" s="4024" t="s">
        <v>1529</v>
      </c>
      <c r="O1213" s="4024" t="s">
        <v>1529</v>
      </c>
      <c r="P1213" s="4024" t="s">
        <v>1529</v>
      </c>
      <c r="Q1213" s="4024" t="s">
        <v>1529</v>
      </c>
      <c r="R1213" s="4024" t="s">
        <v>1529</v>
      </c>
      <c r="S1213" s="4024" t="s">
        <v>1529</v>
      </c>
      <c r="T1213" s="4024" t="s">
        <v>1529</v>
      </c>
      <c r="U1213" s="4024" t="s">
        <v>1529</v>
      </c>
      <c r="V1213" s="4024" t="s">
        <v>1529</v>
      </c>
      <c r="W1213" s="4024" t="s">
        <v>1529</v>
      </c>
      <c r="X1213" s="4024" t="s">
        <v>1529</v>
      </c>
      <c r="Y1213" s="4024" t="s">
        <v>1529</v>
      </c>
      <c r="Z1213" s="4024" t="s">
        <v>1529</v>
      </c>
      <c r="AA1213" s="4024" t="s">
        <v>1529</v>
      </c>
      <c r="AB1213" s="4024" t="s">
        <v>1529</v>
      </c>
      <c r="AC1213" s="4024" t="s">
        <v>1529</v>
      </c>
      <c r="AD1213" s="4024" t="s">
        <v>1529</v>
      </c>
      <c r="AE1213" s="3063" t="s">
        <v>1529</v>
      </c>
      <c r="AF1213" s="2502"/>
    </row>
    <row r="1214" spans="2:32" s="2801" customFormat="1" x14ac:dyDescent="0.2">
      <c r="B1214" s="2564"/>
      <c r="C1214" s="2496"/>
      <c r="D1214" s="2496"/>
      <c r="E1214" s="2496"/>
      <c r="F1214" s="2496"/>
      <c r="G1214" s="2497"/>
      <c r="H1214" s="2497"/>
      <c r="I1214" s="2497"/>
      <c r="J1214" s="2497"/>
      <c r="K1214" s="2496"/>
      <c r="L1214" s="2497"/>
      <c r="M1214" s="2497"/>
      <c r="N1214" s="2497"/>
      <c r="O1214" s="2497"/>
      <c r="P1214" s="2497"/>
      <c r="Q1214" s="2561"/>
      <c r="R1214" s="2561"/>
      <c r="S1214" s="2561"/>
      <c r="T1214" s="2561"/>
      <c r="U1214" s="2561"/>
      <c r="V1214" s="2561"/>
      <c r="W1214" s="2561"/>
      <c r="X1214" s="2561"/>
      <c r="Y1214" s="2561"/>
      <c r="Z1214" s="2561"/>
      <c r="AA1214" s="2561"/>
      <c r="AB1214" s="2561"/>
      <c r="AC1214" s="2561"/>
      <c r="AD1214" s="2561"/>
      <c r="AE1214" s="2561"/>
      <c r="AF1214" s="2502"/>
    </row>
    <row r="1215" spans="2:32" s="2801" customFormat="1" x14ac:dyDescent="0.2">
      <c r="B1215" s="4166" t="s">
        <v>4985</v>
      </c>
      <c r="C1215" s="4167"/>
      <c r="D1215" s="4168" t="s">
        <v>5079</v>
      </c>
      <c r="E1215" s="4168"/>
      <c r="F1215" s="4168"/>
      <c r="G1215" s="4168"/>
      <c r="H1215" s="4168"/>
      <c r="I1215" s="2562"/>
      <c r="J1215" s="2562"/>
      <c r="K1215" s="2562"/>
      <c r="L1215" s="2562"/>
      <c r="M1215" s="2562"/>
      <c r="N1215" s="2562"/>
      <c r="O1215" s="2562"/>
      <c r="P1215" s="2562"/>
      <c r="Q1215" s="2561"/>
      <c r="R1215" s="2561"/>
      <c r="S1215" s="2561"/>
      <c r="T1215" s="2561"/>
      <c r="U1215" s="2561"/>
      <c r="V1215" s="2561"/>
      <c r="W1215" s="2561"/>
      <c r="X1215" s="2561"/>
      <c r="Y1215" s="2561"/>
      <c r="Z1215" s="2561"/>
      <c r="AA1215" s="2561"/>
      <c r="AB1215" s="2561"/>
      <c r="AC1215" s="2561"/>
      <c r="AD1215" s="2561"/>
      <c r="AE1215" s="2561"/>
      <c r="AF1215" s="2502"/>
    </row>
    <row r="1216" spans="2:32" s="2801" customFormat="1" x14ac:dyDescent="0.2">
      <c r="B1216" s="4166" t="s">
        <v>4986</v>
      </c>
      <c r="C1216" s="4167"/>
      <c r="D1216" s="4168" t="s">
        <v>1512</v>
      </c>
      <c r="E1216" s="4168"/>
      <c r="F1216" s="4168"/>
      <c r="G1216" s="4168"/>
      <c r="H1216" s="4168"/>
      <c r="I1216" s="2562"/>
      <c r="J1216" s="2562"/>
      <c r="K1216" s="2562"/>
      <c r="L1216" s="2562"/>
      <c r="M1216" s="2562"/>
      <c r="N1216" s="2562"/>
      <c r="O1216" s="2562"/>
      <c r="P1216" s="2562"/>
      <c r="Q1216" s="2561"/>
      <c r="R1216" s="2561"/>
      <c r="S1216" s="2561"/>
      <c r="T1216" s="2561"/>
      <c r="U1216" s="2561"/>
      <c r="V1216" s="2561"/>
      <c r="W1216" s="2561"/>
      <c r="X1216" s="2561"/>
      <c r="Y1216" s="2561"/>
      <c r="Z1216" s="2561"/>
      <c r="AA1216" s="2561"/>
      <c r="AB1216" s="2561"/>
      <c r="AC1216" s="2561"/>
      <c r="AD1216" s="2561"/>
      <c r="AE1216" s="2561"/>
      <c r="AF1216" s="2502"/>
    </row>
    <row r="1217" spans="2:32" s="2801" customFormat="1" ht="13.5" thickBot="1" x14ac:dyDescent="0.25">
      <c r="B1217" s="3633"/>
      <c r="C1217" s="3634"/>
      <c r="D1217" s="3634"/>
      <c r="E1217" s="3634"/>
      <c r="F1217" s="3634"/>
      <c r="G1217" s="2565"/>
      <c r="H1217" s="2565"/>
      <c r="I1217" s="2565"/>
      <c r="J1217" s="2565"/>
      <c r="K1217" s="2565"/>
      <c r="L1217" s="2565"/>
      <c r="M1217" s="2565"/>
      <c r="N1217" s="2565"/>
      <c r="O1217" s="2565"/>
      <c r="P1217" s="2565"/>
      <c r="Q1217" s="2565"/>
      <c r="R1217" s="2565"/>
      <c r="S1217" s="2565"/>
      <c r="T1217" s="2565"/>
      <c r="U1217" s="2565"/>
      <c r="V1217" s="2565"/>
      <c r="W1217" s="2565"/>
      <c r="X1217" s="2565"/>
      <c r="Y1217" s="2565"/>
      <c r="Z1217" s="2565"/>
      <c r="AA1217" s="2565"/>
      <c r="AB1217" s="2565"/>
      <c r="AC1217" s="2565"/>
      <c r="AD1217" s="2565"/>
      <c r="AE1217" s="2565"/>
      <c r="AF1217" s="2507"/>
    </row>
    <row r="1218" spans="2:32" s="2801" customFormat="1" ht="13.5" thickBot="1" x14ac:dyDescent="0.25"/>
    <row r="1219" spans="2:32" s="2801" customFormat="1" ht="20.25" x14ac:dyDescent="0.2">
      <c r="B1219" s="4169" t="s">
        <v>5058</v>
      </c>
      <c r="C1219" s="4170"/>
      <c r="D1219" s="4170"/>
      <c r="E1219" s="4170"/>
      <c r="F1219" s="4170"/>
      <c r="G1219" s="4170"/>
      <c r="H1219" s="4170"/>
      <c r="I1219" s="4170"/>
      <c r="J1219" s="4170"/>
      <c r="K1219" s="4170"/>
      <c r="L1219" s="4170"/>
      <c r="M1219" s="4170"/>
      <c r="N1219" s="4170"/>
      <c r="O1219" s="4170"/>
      <c r="P1219" s="4170"/>
      <c r="Q1219" s="4170"/>
      <c r="R1219" s="4170"/>
      <c r="S1219" s="4170"/>
      <c r="T1219" s="4170"/>
      <c r="U1219" s="4170"/>
      <c r="V1219" s="4170"/>
      <c r="W1219" s="4170"/>
      <c r="X1219" s="4170"/>
      <c r="Y1219" s="4170"/>
      <c r="Z1219" s="4170"/>
      <c r="AA1219" s="4170"/>
      <c r="AB1219" s="4170"/>
      <c r="AC1219" s="4170"/>
      <c r="AD1219" s="4170"/>
      <c r="AE1219" s="4170"/>
      <c r="AF1219" s="4171"/>
    </row>
    <row r="1220" spans="2:32" s="2801" customFormat="1" x14ac:dyDescent="0.2">
      <c r="B1220" s="3635"/>
      <c r="C1220" s="3636"/>
      <c r="D1220" s="3636"/>
      <c r="E1220" s="3636"/>
      <c r="F1220" s="3636"/>
      <c r="G1220" s="2501"/>
      <c r="H1220" s="2501"/>
      <c r="I1220" s="2501"/>
      <c r="J1220" s="2501"/>
      <c r="K1220" s="2501"/>
      <c r="L1220" s="2501"/>
      <c r="M1220" s="2501"/>
      <c r="N1220" s="2501"/>
      <c r="O1220" s="2501"/>
      <c r="P1220" s="2501"/>
      <c r="Q1220" s="2501"/>
      <c r="R1220" s="2501"/>
      <c r="S1220" s="2501"/>
      <c r="T1220" s="2501"/>
      <c r="U1220" s="2501"/>
      <c r="V1220" s="2501"/>
      <c r="W1220" s="2501"/>
      <c r="X1220" s="2501"/>
      <c r="Y1220" s="2501"/>
      <c r="Z1220" s="2501"/>
      <c r="AA1220" s="2501"/>
      <c r="AB1220" s="2501"/>
      <c r="AC1220" s="2501"/>
      <c r="AD1220" s="2501"/>
      <c r="AE1220" s="2501"/>
      <c r="AF1220" s="2502"/>
    </row>
    <row r="1221" spans="2:32" s="2801" customFormat="1" x14ac:dyDescent="0.2">
      <c r="B1221" s="2563" t="s">
        <v>5078</v>
      </c>
      <c r="C1221" s="3636"/>
      <c r="D1221" s="4172" t="s">
        <v>7197</v>
      </c>
      <c r="E1221" s="4172"/>
      <c r="F1221" s="4172"/>
      <c r="G1221" s="2501"/>
      <c r="H1221" s="2501"/>
      <c r="I1221" s="2501"/>
      <c r="J1221" s="2501"/>
      <c r="K1221" s="2501"/>
      <c r="L1221" s="2501"/>
      <c r="M1221" s="2501"/>
      <c r="N1221" s="2501"/>
      <c r="O1221" s="2501"/>
      <c r="P1221" s="2501"/>
      <c r="Q1221" s="2501"/>
      <c r="R1221" s="2501"/>
      <c r="S1221" s="2501"/>
      <c r="T1221" s="2501"/>
      <c r="U1221" s="2501"/>
      <c r="V1221" s="2501"/>
      <c r="W1221" s="2501"/>
      <c r="X1221" s="2501"/>
      <c r="Y1221" s="2501"/>
      <c r="Z1221" s="2501"/>
      <c r="AA1221" s="2501"/>
      <c r="AB1221" s="2501"/>
      <c r="AC1221" s="2501"/>
      <c r="AD1221" s="2501"/>
      <c r="AE1221" s="2501"/>
      <c r="AF1221" s="2502"/>
    </row>
    <row r="1222" spans="2:32" s="2801" customFormat="1" x14ac:dyDescent="0.2">
      <c r="B1222" s="4173" t="s">
        <v>5061</v>
      </c>
      <c r="C1222" s="4174"/>
      <c r="D1222" s="4204">
        <v>41909</v>
      </c>
      <c r="E1222" s="4204"/>
      <c r="F1222" s="4204"/>
      <c r="G1222" s="2501"/>
      <c r="H1222" s="2501"/>
      <c r="I1222" s="2501"/>
      <c r="J1222" s="2501"/>
      <c r="K1222" s="2501"/>
      <c r="L1222" s="2501"/>
      <c r="M1222" s="2501"/>
      <c r="N1222" s="2501"/>
      <c r="O1222" s="2501"/>
      <c r="P1222" s="2501"/>
      <c r="Q1222" s="2501"/>
      <c r="R1222" s="2501"/>
      <c r="S1222" s="2501"/>
      <c r="T1222" s="2501"/>
      <c r="U1222" s="2501"/>
      <c r="V1222" s="2501"/>
      <c r="W1222" s="2501"/>
      <c r="X1222" s="2501"/>
      <c r="Y1222" s="2501"/>
      <c r="Z1222" s="2501"/>
      <c r="AA1222" s="2501"/>
      <c r="AB1222" s="2501"/>
      <c r="AC1222" s="2501"/>
      <c r="AD1222" s="2501"/>
      <c r="AE1222" s="2501"/>
      <c r="AF1222" s="2502"/>
    </row>
    <row r="1223" spans="2:32" s="2801" customFormat="1" x14ac:dyDescent="0.2">
      <c r="B1223" s="4176" t="s">
        <v>5059</v>
      </c>
      <c r="C1223" s="4177"/>
      <c r="D1223" s="4204">
        <v>41909</v>
      </c>
      <c r="E1223" s="4204"/>
      <c r="F1223" s="4204"/>
      <c r="G1223" s="2501"/>
      <c r="H1223" s="2501"/>
      <c r="I1223" s="2501"/>
      <c r="J1223" s="2501"/>
      <c r="K1223" s="2501"/>
      <c r="L1223" s="2501"/>
      <c r="M1223" s="2501"/>
      <c r="N1223" s="2501"/>
      <c r="O1223" s="2501"/>
      <c r="P1223" s="2501"/>
      <c r="Q1223" s="2501"/>
      <c r="R1223" s="2501"/>
      <c r="S1223" s="2501"/>
      <c r="T1223" s="2501"/>
      <c r="U1223" s="2501"/>
      <c r="V1223" s="2501"/>
      <c r="W1223" s="2501"/>
      <c r="X1223" s="2501"/>
      <c r="Y1223" s="2501"/>
      <c r="Z1223" s="2501"/>
      <c r="AA1223" s="2501"/>
      <c r="AB1223" s="2501"/>
      <c r="AC1223" s="2501"/>
      <c r="AD1223" s="2501"/>
      <c r="AE1223" s="2501"/>
      <c r="AF1223" s="2502"/>
    </row>
    <row r="1224" spans="2:32" s="2801" customFormat="1" ht="13.5" thickBot="1" x14ac:dyDescent="0.25">
      <c r="B1224" s="3635"/>
      <c r="C1224" s="3636"/>
      <c r="D1224" s="3636"/>
      <c r="E1224" s="3636"/>
      <c r="F1224" s="3636"/>
      <c r="G1224" s="2501"/>
      <c r="H1224" s="2501"/>
      <c r="I1224" s="2501"/>
      <c r="J1224" s="2501"/>
      <c r="K1224" s="2501"/>
      <c r="L1224" s="2501"/>
      <c r="M1224" s="2501"/>
      <c r="N1224" s="2501"/>
      <c r="O1224" s="2501"/>
      <c r="P1224" s="2501"/>
      <c r="Q1224" s="2501"/>
      <c r="R1224" s="2501"/>
      <c r="S1224" s="2501"/>
      <c r="T1224" s="2501"/>
      <c r="U1224" s="2501"/>
      <c r="V1224" s="2501"/>
      <c r="W1224" s="2501"/>
      <c r="X1224" s="2501"/>
      <c r="Y1224" s="2501"/>
      <c r="Z1224" s="2501"/>
      <c r="AA1224" s="2501"/>
      <c r="AB1224" s="2501"/>
      <c r="AC1224" s="2501"/>
      <c r="AD1224" s="2501"/>
      <c r="AE1224" s="2501"/>
      <c r="AF1224" s="2502"/>
    </row>
    <row r="1225" spans="2:32" s="2801" customFormat="1" ht="33" customHeight="1" thickBot="1" x14ac:dyDescent="0.25">
      <c r="B1225" s="4179" t="s">
        <v>5060</v>
      </c>
      <c r="C1225" s="4180"/>
      <c r="D1225" s="4181" t="s">
        <v>7204</v>
      </c>
      <c r="E1225" s="4182"/>
      <c r="F1225" s="4182"/>
      <c r="G1225" s="4182"/>
      <c r="H1225" s="4182"/>
      <c r="I1225" s="4182"/>
      <c r="J1225" s="4182"/>
      <c r="K1225" s="4182"/>
      <c r="L1225" s="4182"/>
      <c r="M1225" s="4182"/>
      <c r="N1225" s="4182"/>
      <c r="O1225" s="4182"/>
      <c r="P1225" s="4182"/>
      <c r="Q1225" s="4183"/>
      <c r="R1225" s="2501"/>
      <c r="S1225" s="2501"/>
      <c r="T1225" s="2501"/>
      <c r="U1225" s="2501"/>
      <c r="V1225" s="2501"/>
      <c r="W1225" s="2501"/>
      <c r="X1225" s="2501"/>
      <c r="Y1225" s="2501"/>
      <c r="Z1225" s="2501"/>
      <c r="AA1225" s="2501"/>
      <c r="AB1225" s="2501"/>
      <c r="AC1225" s="2501"/>
      <c r="AD1225" s="2501"/>
      <c r="AE1225" s="2501"/>
      <c r="AF1225" s="2502"/>
    </row>
    <row r="1226" spans="2:32" s="2801" customFormat="1" ht="13.5" thickBot="1" x14ac:dyDescent="0.25">
      <c r="B1226" s="3635"/>
      <c r="C1226" s="3636"/>
      <c r="D1226" s="3636"/>
      <c r="E1226" s="3636"/>
      <c r="F1226" s="3636"/>
      <c r="G1226" s="2501"/>
      <c r="H1226" s="2501"/>
      <c r="I1226" s="2501"/>
      <c r="J1226" s="2501"/>
      <c r="K1226" s="2501"/>
      <c r="L1226" s="2501"/>
      <c r="M1226" s="2501"/>
      <c r="N1226" s="2501"/>
      <c r="O1226" s="2501"/>
      <c r="P1226" s="2501"/>
      <c r="Q1226" s="2501"/>
      <c r="R1226" s="2565"/>
      <c r="S1226" s="2501"/>
      <c r="T1226" s="2501"/>
      <c r="U1226" s="2501"/>
      <c r="V1226" s="2501"/>
      <c r="W1226" s="2501"/>
      <c r="X1226" s="2501"/>
      <c r="Y1226" s="2501"/>
      <c r="Z1226" s="2501"/>
      <c r="AA1226" s="2501"/>
      <c r="AB1226" s="2501"/>
      <c r="AC1226" s="2501"/>
      <c r="AD1226" s="2501"/>
      <c r="AE1226" s="2501"/>
      <c r="AF1226" s="2502"/>
    </row>
    <row r="1227" spans="2:32" s="2801" customFormat="1" ht="13.5" thickBot="1" x14ac:dyDescent="0.25">
      <c r="B1227" s="4184" t="s">
        <v>5062</v>
      </c>
      <c r="C1227" s="4185"/>
      <c r="D1227" s="4188" t="s">
        <v>5063</v>
      </c>
      <c r="E1227" s="4190" t="s">
        <v>224</v>
      </c>
      <c r="F1227" s="4191"/>
      <c r="G1227" s="4191"/>
      <c r="H1227" s="4191"/>
      <c r="I1227" s="4191"/>
      <c r="J1227" s="4191"/>
      <c r="K1227" s="4191"/>
      <c r="L1227" s="4191"/>
      <c r="M1227" s="4191"/>
      <c r="N1227" s="4191"/>
      <c r="O1227" s="4191"/>
      <c r="P1227" s="4192"/>
      <c r="Q1227" s="4193" t="s">
        <v>340</v>
      </c>
      <c r="R1227" s="4194"/>
      <c r="S1227" s="4195"/>
      <c r="T1227" s="4195"/>
      <c r="U1227" s="4195"/>
      <c r="V1227" s="4195"/>
      <c r="W1227" s="4195"/>
      <c r="X1227" s="4195"/>
      <c r="Y1227" s="4196"/>
      <c r="Z1227" s="4193" t="s">
        <v>225</v>
      </c>
      <c r="AA1227" s="4195"/>
      <c r="AB1227" s="4196"/>
      <c r="AC1227" s="4197" t="s">
        <v>4982</v>
      </c>
      <c r="AD1227" s="4198"/>
      <c r="AE1227" s="4199"/>
      <c r="AF1227" s="2502"/>
    </row>
    <row r="1228" spans="2:32" s="2801" customFormat="1" ht="13.5" thickBot="1" x14ac:dyDescent="0.25">
      <c r="B1228" s="4186"/>
      <c r="C1228" s="4187"/>
      <c r="D1228" s="4188"/>
      <c r="E1228" s="4188" t="s">
        <v>5000</v>
      </c>
      <c r="F1228" s="4188" t="s">
        <v>5001</v>
      </c>
      <c r="G1228" s="4200" t="s">
        <v>5003</v>
      </c>
      <c r="H1228" s="4200" t="s">
        <v>5064</v>
      </c>
      <c r="I1228" s="4202" t="s">
        <v>5065</v>
      </c>
      <c r="J1228" s="4202" t="s">
        <v>5066</v>
      </c>
      <c r="K1228" s="4202" t="s">
        <v>5006</v>
      </c>
      <c r="L1228" s="4202"/>
      <c r="M1228" s="4202" t="s">
        <v>5067</v>
      </c>
      <c r="N1228" s="4202" t="s">
        <v>5068</v>
      </c>
      <c r="O1228" s="4202" t="s">
        <v>5069</v>
      </c>
      <c r="P1228" s="4202" t="s">
        <v>5070</v>
      </c>
      <c r="Q1228" s="4189" t="s">
        <v>5012</v>
      </c>
      <c r="R1228" s="4189" t="s">
        <v>5013</v>
      </c>
      <c r="S1228" s="4189" t="s">
        <v>5014</v>
      </c>
      <c r="T1228" s="4189" t="s">
        <v>5071</v>
      </c>
      <c r="U1228" s="4189" t="s">
        <v>5072</v>
      </c>
      <c r="V1228" s="4189" t="s">
        <v>5017</v>
      </c>
      <c r="W1228" s="4189" t="s">
        <v>5019</v>
      </c>
      <c r="X1228" s="4200" t="s">
        <v>5073</v>
      </c>
      <c r="Y1228" s="4200" t="s">
        <v>5074</v>
      </c>
      <c r="Z1228" s="4189" t="s">
        <v>5075</v>
      </c>
      <c r="AA1228" s="4189" t="s">
        <v>5076</v>
      </c>
      <c r="AB1228" s="4189" t="s">
        <v>5077</v>
      </c>
      <c r="AC1228" s="4189" t="s">
        <v>1150</v>
      </c>
      <c r="AD1228" s="4189" t="s">
        <v>4983</v>
      </c>
      <c r="AE1228" s="4189" t="s">
        <v>4984</v>
      </c>
      <c r="AF1228" s="2502"/>
    </row>
    <row r="1229" spans="2:32" s="2801" customFormat="1" ht="13.5" thickBot="1" x14ac:dyDescent="0.25">
      <c r="B1229" s="4186"/>
      <c r="C1229" s="4187"/>
      <c r="D1229" s="4189"/>
      <c r="E1229" s="4189"/>
      <c r="F1229" s="4189"/>
      <c r="G1229" s="4201"/>
      <c r="H1229" s="4201"/>
      <c r="I1229" s="4200"/>
      <c r="J1229" s="4200"/>
      <c r="K1229" s="3631" t="s">
        <v>5026</v>
      </c>
      <c r="L1229" s="3632" t="s">
        <v>2793</v>
      </c>
      <c r="M1229" s="4200"/>
      <c r="N1229" s="4200"/>
      <c r="O1229" s="4200"/>
      <c r="P1229" s="4200"/>
      <c r="Q1229" s="4203"/>
      <c r="R1229" s="4203"/>
      <c r="S1229" s="4203"/>
      <c r="T1229" s="4203"/>
      <c r="U1229" s="4203"/>
      <c r="V1229" s="4203"/>
      <c r="W1229" s="4203"/>
      <c r="X1229" s="4201"/>
      <c r="Y1229" s="4201"/>
      <c r="Z1229" s="4203"/>
      <c r="AA1229" s="4203"/>
      <c r="AB1229" s="4203"/>
      <c r="AC1229" s="4203"/>
      <c r="AD1229" s="4203"/>
      <c r="AE1229" s="4203"/>
      <c r="AF1229" s="2502"/>
    </row>
    <row r="1230" spans="2:32" s="2801" customFormat="1" ht="18.75" customHeight="1" x14ac:dyDescent="0.2">
      <c r="B1230" s="4214" t="s">
        <v>6304</v>
      </c>
      <c r="C1230" s="4215"/>
      <c r="D1230" s="4010" t="s">
        <v>1529</v>
      </c>
      <c r="E1230" s="4010" t="s">
        <v>1529</v>
      </c>
      <c r="F1230" s="4010" t="s">
        <v>1529</v>
      </c>
      <c r="G1230" s="3057">
        <f>3/0.18</f>
        <v>16.666666666666668</v>
      </c>
      <c r="H1230" s="4010" t="s">
        <v>1529</v>
      </c>
      <c r="I1230" s="4011">
        <v>0.18</v>
      </c>
      <c r="J1230" s="4010" t="s">
        <v>1529</v>
      </c>
      <c r="K1230" s="4010" t="s">
        <v>1529</v>
      </c>
      <c r="L1230" s="4010" t="s">
        <v>1529</v>
      </c>
      <c r="M1230" s="4010" t="s">
        <v>1529</v>
      </c>
      <c r="N1230" s="4010" t="s">
        <v>1529</v>
      </c>
      <c r="O1230" s="4010" t="s">
        <v>1529</v>
      </c>
      <c r="P1230" s="4010" t="s">
        <v>1529</v>
      </c>
      <c r="Q1230" s="4010" t="s">
        <v>1529</v>
      </c>
      <c r="R1230" s="4010" t="s">
        <v>1529</v>
      </c>
      <c r="S1230" s="4010" t="s">
        <v>1529</v>
      </c>
      <c r="T1230" s="4010" t="s">
        <v>1529</v>
      </c>
      <c r="U1230" s="4010" t="s">
        <v>1529</v>
      </c>
      <c r="V1230" s="4010" t="s">
        <v>1529</v>
      </c>
      <c r="W1230" s="4010" t="s">
        <v>1529</v>
      </c>
      <c r="X1230" s="4010" t="s">
        <v>1529</v>
      </c>
      <c r="Y1230" s="4010" t="s">
        <v>1529</v>
      </c>
      <c r="Z1230" s="4010" t="s">
        <v>1529</v>
      </c>
      <c r="AA1230" s="4010" t="s">
        <v>1529</v>
      </c>
      <c r="AB1230" s="4010" t="s">
        <v>1529</v>
      </c>
      <c r="AC1230" s="4010" t="s">
        <v>1529</v>
      </c>
      <c r="AD1230" s="4010" t="s">
        <v>1529</v>
      </c>
      <c r="AE1230" s="3059" t="s">
        <v>1529</v>
      </c>
      <c r="AF1230" s="2502"/>
    </row>
    <row r="1231" spans="2:32" s="2801" customFormat="1" ht="18.75" customHeight="1" thickBot="1" x14ac:dyDescent="0.25">
      <c r="B1231" s="4218" t="s">
        <v>6805</v>
      </c>
      <c r="C1231" s="4219"/>
      <c r="D1231" s="4024" t="s">
        <v>1529</v>
      </c>
      <c r="E1231" s="4024" t="s">
        <v>1529</v>
      </c>
      <c r="F1231" s="4024" t="s">
        <v>1529</v>
      </c>
      <c r="G1231" s="3061">
        <f>3/0.16</f>
        <v>18.75</v>
      </c>
      <c r="H1231" s="4024" t="s">
        <v>1529</v>
      </c>
      <c r="I1231" s="3062">
        <v>0.16</v>
      </c>
      <c r="J1231" s="4024" t="s">
        <v>1529</v>
      </c>
      <c r="K1231" s="4024" t="s">
        <v>1529</v>
      </c>
      <c r="L1231" s="4024" t="s">
        <v>1529</v>
      </c>
      <c r="M1231" s="4024" t="s">
        <v>1529</v>
      </c>
      <c r="N1231" s="4024" t="s">
        <v>1529</v>
      </c>
      <c r="O1231" s="4024" t="s">
        <v>1529</v>
      </c>
      <c r="P1231" s="4024" t="s">
        <v>1529</v>
      </c>
      <c r="Q1231" s="4024" t="s">
        <v>1529</v>
      </c>
      <c r="R1231" s="4024" t="s">
        <v>1529</v>
      </c>
      <c r="S1231" s="4024" t="s">
        <v>1529</v>
      </c>
      <c r="T1231" s="4024" t="s">
        <v>1529</v>
      </c>
      <c r="U1231" s="4024" t="s">
        <v>1529</v>
      </c>
      <c r="V1231" s="4024" t="s">
        <v>1529</v>
      </c>
      <c r="W1231" s="4024" t="s">
        <v>1529</v>
      </c>
      <c r="X1231" s="4024" t="s">
        <v>1529</v>
      </c>
      <c r="Y1231" s="4024" t="s">
        <v>1529</v>
      </c>
      <c r="Z1231" s="4024" t="s">
        <v>1529</v>
      </c>
      <c r="AA1231" s="4024" t="s">
        <v>1529</v>
      </c>
      <c r="AB1231" s="4024" t="s">
        <v>1529</v>
      </c>
      <c r="AC1231" s="4024" t="s">
        <v>1529</v>
      </c>
      <c r="AD1231" s="4024" t="s">
        <v>1529</v>
      </c>
      <c r="AE1231" s="3063" t="s">
        <v>1529</v>
      </c>
      <c r="AF1231" s="2502"/>
    </row>
    <row r="1232" spans="2:32" s="2801" customFormat="1" ht="15.75" customHeight="1" x14ac:dyDescent="0.2">
      <c r="B1232" s="3724"/>
      <c r="C1232" s="3725"/>
      <c r="D1232" s="3717"/>
      <c r="E1232" s="3717"/>
      <c r="F1232" s="3717"/>
      <c r="G1232" s="3717"/>
      <c r="H1232" s="3717"/>
      <c r="I1232" s="3717"/>
      <c r="J1232" s="3717"/>
      <c r="K1232" s="3717"/>
      <c r="L1232" s="3717"/>
      <c r="M1232" s="3717"/>
      <c r="N1232" s="3717"/>
      <c r="O1232" s="3717"/>
      <c r="P1232" s="3717"/>
      <c r="Q1232" s="3717"/>
      <c r="R1232" s="3717"/>
      <c r="S1232" s="3717"/>
      <c r="T1232" s="3717"/>
      <c r="U1232" s="3717"/>
      <c r="V1232" s="3717"/>
      <c r="W1232" s="3717"/>
      <c r="X1232" s="3717"/>
      <c r="Y1232" s="3717"/>
      <c r="Z1232" s="3718"/>
      <c r="AA1232" s="3719"/>
      <c r="AB1232" s="3719"/>
      <c r="AC1232" s="3720"/>
      <c r="AD1232" s="3720"/>
      <c r="AE1232" s="3720"/>
      <c r="AF1232" s="2502"/>
    </row>
    <row r="1233" spans="2:32" s="2801" customFormat="1" ht="12.75" customHeight="1" x14ac:dyDescent="0.2">
      <c r="B1233" s="4166" t="s">
        <v>4985</v>
      </c>
      <c r="C1233" s="4167"/>
      <c r="D1233" s="4168" t="s">
        <v>5079</v>
      </c>
      <c r="E1233" s="4168"/>
      <c r="F1233" s="4168"/>
      <c r="G1233" s="4168"/>
      <c r="H1233" s="4168"/>
      <c r="I1233" s="2562"/>
      <c r="J1233" s="2562"/>
      <c r="K1233" s="2562"/>
      <c r="L1233" s="2562"/>
      <c r="M1233" s="2562"/>
      <c r="N1233" s="2562"/>
      <c r="O1233" s="2562"/>
      <c r="P1233" s="2562"/>
      <c r="Q1233" s="2561"/>
      <c r="R1233" s="2561"/>
      <c r="S1233" s="2561"/>
      <c r="T1233" s="2561"/>
      <c r="U1233" s="2561"/>
      <c r="V1233" s="2561"/>
      <c r="W1233" s="2561"/>
      <c r="X1233" s="2561"/>
      <c r="Y1233" s="2561"/>
      <c r="Z1233" s="2561"/>
      <c r="AA1233" s="2561"/>
      <c r="AB1233" s="2561"/>
      <c r="AC1233" s="2561"/>
      <c r="AD1233" s="2561"/>
      <c r="AE1233" s="2561"/>
      <c r="AF1233" s="2502"/>
    </row>
    <row r="1234" spans="2:32" s="2801" customFormat="1" x14ac:dyDescent="0.2">
      <c r="B1234" s="4166" t="s">
        <v>4986</v>
      </c>
      <c r="C1234" s="4167"/>
      <c r="D1234" s="4168" t="s">
        <v>1512</v>
      </c>
      <c r="E1234" s="4168"/>
      <c r="F1234" s="4168"/>
      <c r="G1234" s="4168"/>
      <c r="H1234" s="4168"/>
      <c r="I1234" s="2562"/>
      <c r="J1234" s="2562"/>
      <c r="K1234" s="2562"/>
      <c r="L1234" s="2562"/>
      <c r="M1234" s="2562"/>
      <c r="N1234" s="2562"/>
      <c r="O1234" s="2562"/>
      <c r="P1234" s="2562"/>
      <c r="Q1234" s="2561"/>
      <c r="R1234" s="2561"/>
      <c r="S1234" s="2561"/>
      <c r="T1234" s="2561"/>
      <c r="U1234" s="2561"/>
      <c r="V1234" s="2561"/>
      <c r="W1234" s="2561"/>
      <c r="X1234" s="2561"/>
      <c r="Y1234" s="2561"/>
      <c r="Z1234" s="2561"/>
      <c r="AA1234" s="2561"/>
      <c r="AB1234" s="2561"/>
      <c r="AC1234" s="2561"/>
      <c r="AD1234" s="2561"/>
      <c r="AE1234" s="2561"/>
      <c r="AF1234" s="2502"/>
    </row>
    <row r="1235" spans="2:32" s="2801" customFormat="1" ht="13.5" thickBot="1" x14ac:dyDescent="0.25">
      <c r="B1235" s="3633"/>
      <c r="C1235" s="3634"/>
      <c r="D1235" s="3634"/>
      <c r="E1235" s="3634"/>
      <c r="F1235" s="3634"/>
      <c r="G1235" s="2565"/>
      <c r="H1235" s="2565"/>
      <c r="I1235" s="2565"/>
      <c r="J1235" s="2565"/>
      <c r="K1235" s="2565"/>
      <c r="L1235" s="2565"/>
      <c r="M1235" s="2565"/>
      <c r="N1235" s="2565"/>
      <c r="O1235" s="2565"/>
      <c r="P1235" s="2565"/>
      <c r="Q1235" s="2565"/>
      <c r="R1235" s="2565"/>
      <c r="S1235" s="2565"/>
      <c r="T1235" s="2565"/>
      <c r="U1235" s="2565"/>
      <c r="V1235" s="2565"/>
      <c r="W1235" s="2565"/>
      <c r="X1235" s="2565"/>
      <c r="Y1235" s="2565"/>
      <c r="Z1235" s="2565"/>
      <c r="AA1235" s="2565"/>
      <c r="AB1235" s="2565"/>
      <c r="AC1235" s="2565"/>
      <c r="AD1235" s="2565"/>
      <c r="AE1235" s="2565"/>
      <c r="AF1235" s="2507"/>
    </row>
    <row r="1236" spans="2:32" s="2801" customFormat="1" ht="13.5" thickBot="1" x14ac:dyDescent="0.25"/>
    <row r="1237" spans="2:32" s="2801" customFormat="1" ht="20.25" x14ac:dyDescent="0.2">
      <c r="B1237" s="4169" t="s">
        <v>5058</v>
      </c>
      <c r="C1237" s="4170"/>
      <c r="D1237" s="4170"/>
      <c r="E1237" s="4170"/>
      <c r="F1237" s="4170"/>
      <c r="G1237" s="4170"/>
      <c r="H1237" s="4170"/>
      <c r="I1237" s="4170"/>
      <c r="J1237" s="4170"/>
      <c r="K1237" s="4170"/>
      <c r="L1237" s="4170"/>
      <c r="M1237" s="4170"/>
      <c r="N1237" s="4170"/>
      <c r="O1237" s="4170"/>
      <c r="P1237" s="4170"/>
      <c r="Q1237" s="4170"/>
      <c r="R1237" s="4170"/>
      <c r="S1237" s="4170"/>
      <c r="T1237" s="4170"/>
      <c r="U1237" s="4170"/>
      <c r="V1237" s="4170"/>
      <c r="W1237" s="4170"/>
      <c r="X1237" s="4170"/>
      <c r="Y1237" s="4170"/>
      <c r="Z1237" s="4170"/>
      <c r="AA1237" s="4170"/>
      <c r="AB1237" s="4170"/>
      <c r="AC1237" s="4170"/>
      <c r="AD1237" s="4170"/>
      <c r="AE1237" s="4170"/>
      <c r="AF1237" s="4171"/>
    </row>
    <row r="1238" spans="2:32" s="2801" customFormat="1" x14ac:dyDescent="0.2">
      <c r="B1238" s="3635"/>
      <c r="C1238" s="3636"/>
      <c r="D1238" s="3636"/>
      <c r="E1238" s="3636"/>
      <c r="F1238" s="3636"/>
      <c r="G1238" s="2501"/>
      <c r="H1238" s="2501"/>
      <c r="I1238" s="2501"/>
      <c r="J1238" s="2501"/>
      <c r="K1238" s="2501"/>
      <c r="L1238" s="2501"/>
      <c r="M1238" s="2501"/>
      <c r="N1238" s="2501"/>
      <c r="O1238" s="2501"/>
      <c r="P1238" s="2501"/>
      <c r="Q1238" s="2501"/>
      <c r="R1238" s="2501"/>
      <c r="S1238" s="2501"/>
      <c r="T1238" s="2501"/>
      <c r="U1238" s="2501"/>
      <c r="V1238" s="2501"/>
      <c r="W1238" s="2501"/>
      <c r="X1238" s="2501"/>
      <c r="Y1238" s="2501"/>
      <c r="Z1238" s="2501"/>
      <c r="AA1238" s="2501"/>
      <c r="AB1238" s="2501"/>
      <c r="AC1238" s="2501"/>
      <c r="AD1238" s="2501"/>
      <c r="AE1238" s="2501"/>
      <c r="AF1238" s="2502"/>
    </row>
    <row r="1239" spans="2:32" s="2801" customFormat="1" x14ac:dyDescent="0.2">
      <c r="B1239" s="2563" t="s">
        <v>5078</v>
      </c>
      <c r="C1239" s="3636"/>
      <c r="D1239" s="4172" t="s">
        <v>7197</v>
      </c>
      <c r="E1239" s="4172"/>
      <c r="F1239" s="4172"/>
      <c r="G1239" s="2501"/>
      <c r="H1239" s="2501"/>
      <c r="I1239" s="2501"/>
      <c r="J1239" s="2501"/>
      <c r="K1239" s="2501"/>
      <c r="L1239" s="2501"/>
      <c r="M1239" s="2501"/>
      <c r="N1239" s="2501"/>
      <c r="O1239" s="2501"/>
      <c r="P1239" s="2501"/>
      <c r="Q1239" s="2501"/>
      <c r="R1239" s="2501"/>
      <c r="S1239" s="2501"/>
      <c r="T1239" s="2501"/>
      <c r="U1239" s="2501"/>
      <c r="V1239" s="2501"/>
      <c r="W1239" s="2501"/>
      <c r="X1239" s="2501"/>
      <c r="Y1239" s="2501"/>
      <c r="Z1239" s="2501"/>
      <c r="AA1239" s="2501"/>
      <c r="AB1239" s="2501"/>
      <c r="AC1239" s="2501"/>
      <c r="AD1239" s="2501"/>
      <c r="AE1239" s="2501"/>
      <c r="AF1239" s="2502"/>
    </row>
    <row r="1240" spans="2:32" s="2801" customFormat="1" x14ac:dyDescent="0.2">
      <c r="B1240" s="4173" t="s">
        <v>5061</v>
      </c>
      <c r="C1240" s="4174"/>
      <c r="D1240" s="4204">
        <v>41897</v>
      </c>
      <c r="E1240" s="4204"/>
      <c r="F1240" s="4204"/>
      <c r="G1240" s="2501"/>
      <c r="H1240" s="2501"/>
      <c r="I1240" s="2501"/>
      <c r="J1240" s="2501"/>
      <c r="K1240" s="2501"/>
      <c r="L1240" s="2501"/>
      <c r="M1240" s="2501"/>
      <c r="N1240" s="2501"/>
      <c r="O1240" s="2501"/>
      <c r="P1240" s="2501"/>
      <c r="Q1240" s="2501"/>
      <c r="R1240" s="2501"/>
      <c r="S1240" s="2501"/>
      <c r="T1240" s="2501"/>
      <c r="U1240" s="2501"/>
      <c r="V1240" s="2501"/>
      <c r="W1240" s="2501"/>
      <c r="X1240" s="2501"/>
      <c r="Y1240" s="2501"/>
      <c r="Z1240" s="2501"/>
      <c r="AA1240" s="2501"/>
      <c r="AB1240" s="2501"/>
      <c r="AC1240" s="2501"/>
      <c r="AD1240" s="2501"/>
      <c r="AE1240" s="2501"/>
      <c r="AF1240" s="2502"/>
    </row>
    <row r="1241" spans="2:32" s="2801" customFormat="1" x14ac:dyDescent="0.2">
      <c r="B1241" s="4176" t="s">
        <v>5059</v>
      </c>
      <c r="C1241" s="4177"/>
      <c r="D1241" s="4204">
        <v>41898</v>
      </c>
      <c r="E1241" s="4204"/>
      <c r="F1241" s="4204"/>
      <c r="G1241" s="2501"/>
      <c r="H1241" s="2501"/>
      <c r="I1241" s="2501"/>
      <c r="J1241" s="2501"/>
      <c r="K1241" s="2501"/>
      <c r="L1241" s="2501"/>
      <c r="M1241" s="2501"/>
      <c r="N1241" s="2501"/>
      <c r="O1241" s="2501"/>
      <c r="P1241" s="2501"/>
      <c r="Q1241" s="2501"/>
      <c r="R1241" s="2501"/>
      <c r="S1241" s="2501"/>
      <c r="T1241" s="2501"/>
      <c r="U1241" s="2501"/>
      <c r="V1241" s="2501"/>
      <c r="W1241" s="2501"/>
      <c r="X1241" s="2501"/>
      <c r="Y1241" s="2501"/>
      <c r="Z1241" s="2501"/>
      <c r="AA1241" s="2501"/>
      <c r="AB1241" s="2501"/>
      <c r="AC1241" s="2501"/>
      <c r="AD1241" s="2501"/>
      <c r="AE1241" s="2501"/>
      <c r="AF1241" s="2502"/>
    </row>
    <row r="1242" spans="2:32" s="2801" customFormat="1" ht="13.5" thickBot="1" x14ac:dyDescent="0.25">
      <c r="B1242" s="3635"/>
      <c r="C1242" s="3636"/>
      <c r="D1242" s="3636"/>
      <c r="E1242" s="3636"/>
      <c r="F1242" s="3636"/>
      <c r="G1242" s="2501"/>
      <c r="H1242" s="2501"/>
      <c r="I1242" s="2501"/>
      <c r="J1242" s="2501"/>
      <c r="K1242" s="2501"/>
      <c r="L1242" s="2501"/>
      <c r="M1242" s="2501"/>
      <c r="N1242" s="2501"/>
      <c r="O1242" s="2501"/>
      <c r="P1242" s="2501"/>
      <c r="Q1242" s="2501"/>
      <c r="R1242" s="2501"/>
      <c r="S1242" s="2501"/>
      <c r="T1242" s="2501"/>
      <c r="U1242" s="2501"/>
      <c r="V1242" s="2501"/>
      <c r="W1242" s="2501"/>
      <c r="X1242" s="2501"/>
      <c r="Y1242" s="2501"/>
      <c r="Z1242" s="2501"/>
      <c r="AA1242" s="2501"/>
      <c r="AB1242" s="2501"/>
      <c r="AC1242" s="2501"/>
      <c r="AD1242" s="2501"/>
      <c r="AE1242" s="2501"/>
      <c r="AF1242" s="2502"/>
    </row>
    <row r="1243" spans="2:32" s="2801" customFormat="1" ht="103.5" customHeight="1" thickBot="1" x14ac:dyDescent="0.25">
      <c r="B1243" s="4179" t="s">
        <v>5060</v>
      </c>
      <c r="C1243" s="4180"/>
      <c r="D1243" s="4181" t="s">
        <v>7203</v>
      </c>
      <c r="E1243" s="4182"/>
      <c r="F1243" s="4182"/>
      <c r="G1243" s="4182"/>
      <c r="H1243" s="4182"/>
      <c r="I1243" s="4182"/>
      <c r="J1243" s="4182"/>
      <c r="K1243" s="4182"/>
      <c r="L1243" s="4182"/>
      <c r="M1243" s="4182"/>
      <c r="N1243" s="4182"/>
      <c r="O1243" s="4182"/>
      <c r="P1243" s="4182"/>
      <c r="Q1243" s="4183"/>
      <c r="R1243" s="2501"/>
      <c r="S1243" s="2501"/>
      <c r="T1243" s="2501"/>
      <c r="U1243" s="2501"/>
      <c r="V1243" s="2501"/>
      <c r="W1243" s="2501"/>
      <c r="X1243" s="2501"/>
      <c r="Y1243" s="2501"/>
      <c r="Z1243" s="2501"/>
      <c r="AA1243" s="2501"/>
      <c r="AB1243" s="2501"/>
      <c r="AC1243" s="2501"/>
      <c r="AD1243" s="2501"/>
      <c r="AE1243" s="2501"/>
      <c r="AF1243" s="2502"/>
    </row>
    <row r="1244" spans="2:32" s="2801" customFormat="1" ht="13.5" thickBot="1" x14ac:dyDescent="0.25">
      <c r="B1244" s="3635"/>
      <c r="C1244" s="3636"/>
      <c r="D1244" s="3636"/>
      <c r="E1244" s="3636"/>
      <c r="F1244" s="3636"/>
      <c r="G1244" s="2501"/>
      <c r="H1244" s="2501"/>
      <c r="I1244" s="2501"/>
      <c r="J1244" s="2501"/>
      <c r="K1244" s="2501"/>
      <c r="L1244" s="2501"/>
      <c r="M1244" s="2501"/>
      <c r="N1244" s="2501"/>
      <c r="O1244" s="2501"/>
      <c r="P1244" s="2501"/>
      <c r="Q1244" s="2501"/>
      <c r="R1244" s="2565"/>
      <c r="S1244" s="2501"/>
      <c r="T1244" s="2501"/>
      <c r="U1244" s="2501"/>
      <c r="V1244" s="2501"/>
      <c r="W1244" s="2501"/>
      <c r="X1244" s="2501"/>
      <c r="Y1244" s="2501"/>
      <c r="Z1244" s="2501"/>
      <c r="AA1244" s="2501"/>
      <c r="AB1244" s="2501"/>
      <c r="AC1244" s="2501"/>
      <c r="AD1244" s="2501"/>
      <c r="AE1244" s="2501"/>
      <c r="AF1244" s="2502"/>
    </row>
    <row r="1245" spans="2:32" s="2801" customFormat="1" ht="13.5" thickBot="1" x14ac:dyDescent="0.25">
      <c r="B1245" s="4184" t="s">
        <v>5062</v>
      </c>
      <c r="C1245" s="4185"/>
      <c r="D1245" s="4188" t="s">
        <v>5063</v>
      </c>
      <c r="E1245" s="4190" t="s">
        <v>224</v>
      </c>
      <c r="F1245" s="4191"/>
      <c r="G1245" s="4191"/>
      <c r="H1245" s="4191"/>
      <c r="I1245" s="4191"/>
      <c r="J1245" s="4191"/>
      <c r="K1245" s="4191"/>
      <c r="L1245" s="4191"/>
      <c r="M1245" s="4191"/>
      <c r="N1245" s="4191"/>
      <c r="O1245" s="4191"/>
      <c r="P1245" s="4192"/>
      <c r="Q1245" s="4193" t="s">
        <v>340</v>
      </c>
      <c r="R1245" s="4194"/>
      <c r="S1245" s="4195"/>
      <c r="T1245" s="4195"/>
      <c r="U1245" s="4195"/>
      <c r="V1245" s="4195"/>
      <c r="W1245" s="4195"/>
      <c r="X1245" s="4195"/>
      <c r="Y1245" s="4196"/>
      <c r="Z1245" s="4193" t="s">
        <v>225</v>
      </c>
      <c r="AA1245" s="4195"/>
      <c r="AB1245" s="4196"/>
      <c r="AC1245" s="4197" t="s">
        <v>4982</v>
      </c>
      <c r="AD1245" s="4198"/>
      <c r="AE1245" s="4199"/>
      <c r="AF1245" s="2502"/>
    </row>
    <row r="1246" spans="2:32" s="2801" customFormat="1" ht="13.5" thickBot="1" x14ac:dyDescent="0.25">
      <c r="B1246" s="4186"/>
      <c r="C1246" s="4187"/>
      <c r="D1246" s="4188"/>
      <c r="E1246" s="4188" t="s">
        <v>5000</v>
      </c>
      <c r="F1246" s="4188" t="s">
        <v>5001</v>
      </c>
      <c r="G1246" s="4200" t="s">
        <v>5003</v>
      </c>
      <c r="H1246" s="4200" t="s">
        <v>5064</v>
      </c>
      <c r="I1246" s="4202" t="s">
        <v>5065</v>
      </c>
      <c r="J1246" s="4202" t="s">
        <v>5066</v>
      </c>
      <c r="K1246" s="4202" t="s">
        <v>5006</v>
      </c>
      <c r="L1246" s="4202"/>
      <c r="M1246" s="4202" t="s">
        <v>5067</v>
      </c>
      <c r="N1246" s="4202" t="s">
        <v>5068</v>
      </c>
      <c r="O1246" s="4202" t="s">
        <v>5069</v>
      </c>
      <c r="P1246" s="4202" t="s">
        <v>5070</v>
      </c>
      <c r="Q1246" s="4189" t="s">
        <v>5012</v>
      </c>
      <c r="R1246" s="4189" t="s">
        <v>5013</v>
      </c>
      <c r="S1246" s="4189" t="s">
        <v>5014</v>
      </c>
      <c r="T1246" s="4189" t="s">
        <v>5071</v>
      </c>
      <c r="U1246" s="4189" t="s">
        <v>5072</v>
      </c>
      <c r="V1246" s="4189" t="s">
        <v>5017</v>
      </c>
      <c r="W1246" s="4189" t="s">
        <v>5019</v>
      </c>
      <c r="X1246" s="4200" t="s">
        <v>5073</v>
      </c>
      <c r="Y1246" s="4200" t="s">
        <v>5074</v>
      </c>
      <c r="Z1246" s="4189" t="s">
        <v>5075</v>
      </c>
      <c r="AA1246" s="4189" t="s">
        <v>5076</v>
      </c>
      <c r="AB1246" s="4189" t="s">
        <v>5077</v>
      </c>
      <c r="AC1246" s="4189" t="s">
        <v>1150</v>
      </c>
      <c r="AD1246" s="4189" t="s">
        <v>4983</v>
      </c>
      <c r="AE1246" s="4189" t="s">
        <v>4984</v>
      </c>
      <c r="AF1246" s="2502"/>
    </row>
    <row r="1247" spans="2:32" s="2801" customFormat="1" ht="13.5" thickBot="1" x14ac:dyDescent="0.25">
      <c r="B1247" s="4186"/>
      <c r="C1247" s="4187"/>
      <c r="D1247" s="4189"/>
      <c r="E1247" s="4189"/>
      <c r="F1247" s="4189"/>
      <c r="G1247" s="4201"/>
      <c r="H1247" s="4201"/>
      <c r="I1247" s="4200"/>
      <c r="J1247" s="4200"/>
      <c r="K1247" s="3631" t="s">
        <v>5026</v>
      </c>
      <c r="L1247" s="3632" t="s">
        <v>2793</v>
      </c>
      <c r="M1247" s="4200"/>
      <c r="N1247" s="4200"/>
      <c r="O1247" s="4200"/>
      <c r="P1247" s="4200"/>
      <c r="Q1247" s="4203"/>
      <c r="R1247" s="4203"/>
      <c r="S1247" s="4203"/>
      <c r="T1247" s="4203"/>
      <c r="U1247" s="4203"/>
      <c r="V1247" s="4203"/>
      <c r="W1247" s="4203"/>
      <c r="X1247" s="4201"/>
      <c r="Y1247" s="4201"/>
      <c r="Z1247" s="4203"/>
      <c r="AA1247" s="4203"/>
      <c r="AB1247" s="4203"/>
      <c r="AC1247" s="4203"/>
      <c r="AD1247" s="4203"/>
      <c r="AE1247" s="4203"/>
      <c r="AF1247" s="2502"/>
    </row>
    <row r="1248" spans="2:32" s="2801" customFormat="1" x14ac:dyDescent="0.2">
      <c r="B1248" s="4214" t="s">
        <v>6304</v>
      </c>
      <c r="C1248" s="4215"/>
      <c r="D1248" s="4010" t="s">
        <v>1529</v>
      </c>
      <c r="E1248" s="4010" t="s">
        <v>1529</v>
      </c>
      <c r="F1248" s="4010" t="s">
        <v>1529</v>
      </c>
      <c r="G1248" s="3057">
        <f>3/0.18</f>
        <v>16.666666666666668</v>
      </c>
      <c r="H1248" s="4010" t="s">
        <v>1529</v>
      </c>
      <c r="I1248" s="4011">
        <v>0.18</v>
      </c>
      <c r="J1248" s="4010" t="s">
        <v>1529</v>
      </c>
      <c r="K1248" s="4010" t="s">
        <v>1529</v>
      </c>
      <c r="L1248" s="4010" t="s">
        <v>1529</v>
      </c>
      <c r="M1248" s="4010" t="s">
        <v>1529</v>
      </c>
      <c r="N1248" s="4010" t="s">
        <v>1529</v>
      </c>
      <c r="O1248" s="4010" t="s">
        <v>1529</v>
      </c>
      <c r="P1248" s="4010" t="s">
        <v>1529</v>
      </c>
      <c r="Q1248" s="4010" t="s">
        <v>1529</v>
      </c>
      <c r="R1248" s="4010" t="s">
        <v>1529</v>
      </c>
      <c r="S1248" s="4010" t="s">
        <v>1529</v>
      </c>
      <c r="T1248" s="4010" t="s">
        <v>1529</v>
      </c>
      <c r="U1248" s="4010" t="s">
        <v>1529</v>
      </c>
      <c r="V1248" s="4010" t="s">
        <v>1529</v>
      </c>
      <c r="W1248" s="4010" t="s">
        <v>1529</v>
      </c>
      <c r="X1248" s="4010" t="s">
        <v>1529</v>
      </c>
      <c r="Y1248" s="4010" t="s">
        <v>1529</v>
      </c>
      <c r="Z1248" s="4010" t="s">
        <v>1529</v>
      </c>
      <c r="AA1248" s="4010" t="s">
        <v>1529</v>
      </c>
      <c r="AB1248" s="4010" t="s">
        <v>1529</v>
      </c>
      <c r="AC1248" s="4010" t="s">
        <v>1529</v>
      </c>
      <c r="AD1248" s="4010" t="s">
        <v>1529</v>
      </c>
      <c r="AE1248" s="3059" t="s">
        <v>1529</v>
      </c>
      <c r="AF1248" s="2502"/>
    </row>
    <row r="1249" spans="2:32" s="2801" customFormat="1" ht="13.5" thickBot="1" x14ac:dyDescent="0.25">
      <c r="B1249" s="4218" t="s">
        <v>6805</v>
      </c>
      <c r="C1249" s="4219"/>
      <c r="D1249" s="4024" t="s">
        <v>1529</v>
      </c>
      <c r="E1249" s="4024" t="s">
        <v>1529</v>
      </c>
      <c r="F1249" s="4024" t="s">
        <v>1529</v>
      </c>
      <c r="G1249" s="3061">
        <f>3/0.16</f>
        <v>18.75</v>
      </c>
      <c r="H1249" s="4024" t="s">
        <v>1529</v>
      </c>
      <c r="I1249" s="3062">
        <v>0.16</v>
      </c>
      <c r="J1249" s="4024" t="s">
        <v>1529</v>
      </c>
      <c r="K1249" s="4024" t="s">
        <v>1529</v>
      </c>
      <c r="L1249" s="4024" t="s">
        <v>1529</v>
      </c>
      <c r="M1249" s="4024" t="s">
        <v>1529</v>
      </c>
      <c r="N1249" s="4024" t="s">
        <v>1529</v>
      </c>
      <c r="O1249" s="4024" t="s">
        <v>1529</v>
      </c>
      <c r="P1249" s="4024" t="s">
        <v>1529</v>
      </c>
      <c r="Q1249" s="4024" t="s">
        <v>1529</v>
      </c>
      <c r="R1249" s="4024" t="s">
        <v>1529</v>
      </c>
      <c r="S1249" s="4024" t="s">
        <v>1529</v>
      </c>
      <c r="T1249" s="4024" t="s">
        <v>1529</v>
      </c>
      <c r="U1249" s="4024" t="s">
        <v>1529</v>
      </c>
      <c r="V1249" s="4024" t="s">
        <v>1529</v>
      </c>
      <c r="W1249" s="4024" t="s">
        <v>1529</v>
      </c>
      <c r="X1249" s="4024" t="s">
        <v>1529</v>
      </c>
      <c r="Y1249" s="4024" t="s">
        <v>1529</v>
      </c>
      <c r="Z1249" s="4024" t="s">
        <v>1529</v>
      </c>
      <c r="AA1249" s="4024" t="s">
        <v>1529</v>
      </c>
      <c r="AB1249" s="4024" t="s">
        <v>1529</v>
      </c>
      <c r="AC1249" s="4024" t="s">
        <v>1529</v>
      </c>
      <c r="AD1249" s="4024" t="s">
        <v>1529</v>
      </c>
      <c r="AE1249" s="3063" t="s">
        <v>1529</v>
      </c>
      <c r="AF1249" s="2502"/>
    </row>
    <row r="1250" spans="2:32" s="2801" customFormat="1" x14ac:dyDescent="0.2">
      <c r="B1250" s="2564"/>
      <c r="C1250" s="2496"/>
      <c r="D1250" s="2496"/>
      <c r="E1250" s="2496"/>
      <c r="F1250" s="2496"/>
      <c r="G1250" s="2497"/>
      <c r="H1250" s="2497"/>
      <c r="I1250" s="2497"/>
      <c r="J1250" s="2497"/>
      <c r="K1250" s="2496"/>
      <c r="L1250" s="2497"/>
      <c r="M1250" s="2497"/>
      <c r="N1250" s="2497"/>
      <c r="O1250" s="2497"/>
      <c r="P1250" s="2497"/>
      <c r="Q1250" s="2561"/>
      <c r="R1250" s="2561"/>
      <c r="S1250" s="2561"/>
      <c r="T1250" s="2561"/>
      <c r="U1250" s="2561"/>
      <c r="V1250" s="2561"/>
      <c r="W1250" s="2561"/>
      <c r="X1250" s="2561"/>
      <c r="Y1250" s="2561"/>
      <c r="Z1250" s="2561"/>
      <c r="AA1250" s="2561"/>
      <c r="AB1250" s="2561"/>
      <c r="AC1250" s="2561"/>
      <c r="AD1250" s="2561"/>
      <c r="AE1250" s="2561"/>
      <c r="AF1250" s="2502"/>
    </row>
    <row r="1251" spans="2:32" s="2801" customFormat="1" x14ac:dyDescent="0.2">
      <c r="B1251" s="4166" t="s">
        <v>4985</v>
      </c>
      <c r="C1251" s="4167"/>
      <c r="D1251" s="4168" t="s">
        <v>5079</v>
      </c>
      <c r="E1251" s="4168"/>
      <c r="F1251" s="4168"/>
      <c r="G1251" s="4168"/>
      <c r="H1251" s="4168"/>
      <c r="I1251" s="2562"/>
      <c r="J1251" s="2562"/>
      <c r="K1251" s="2562"/>
      <c r="L1251" s="2562"/>
      <c r="M1251" s="2562"/>
      <c r="N1251" s="2562"/>
      <c r="O1251" s="2562"/>
      <c r="P1251" s="2562"/>
      <c r="Q1251" s="2561"/>
      <c r="R1251" s="2561"/>
      <c r="S1251" s="2561"/>
      <c r="T1251" s="2561"/>
      <c r="U1251" s="2561"/>
      <c r="V1251" s="2561"/>
      <c r="W1251" s="2561"/>
      <c r="X1251" s="2561"/>
      <c r="Y1251" s="2561"/>
      <c r="Z1251" s="2561"/>
      <c r="AA1251" s="2561"/>
      <c r="AB1251" s="2561"/>
      <c r="AC1251" s="2561"/>
      <c r="AD1251" s="2561"/>
      <c r="AE1251" s="2561"/>
      <c r="AF1251" s="2502"/>
    </row>
    <row r="1252" spans="2:32" s="2801" customFormat="1" x14ac:dyDescent="0.2">
      <c r="B1252" s="4166" t="s">
        <v>4986</v>
      </c>
      <c r="C1252" s="4167"/>
      <c r="D1252" s="4168" t="s">
        <v>1512</v>
      </c>
      <c r="E1252" s="4168"/>
      <c r="F1252" s="4168"/>
      <c r="G1252" s="4168"/>
      <c r="H1252" s="4168"/>
      <c r="I1252" s="2562"/>
      <c r="J1252" s="2562"/>
      <c r="K1252" s="2562"/>
      <c r="L1252" s="2562"/>
      <c r="M1252" s="2562"/>
      <c r="N1252" s="2562"/>
      <c r="O1252" s="2562"/>
      <c r="P1252" s="2562"/>
      <c r="Q1252" s="2561"/>
      <c r="R1252" s="2561"/>
      <c r="S1252" s="2561"/>
      <c r="T1252" s="2561"/>
      <c r="U1252" s="2561"/>
      <c r="V1252" s="2561"/>
      <c r="W1252" s="2561"/>
      <c r="X1252" s="2561"/>
      <c r="Y1252" s="2561"/>
      <c r="Z1252" s="2561"/>
      <c r="AA1252" s="2561"/>
      <c r="AB1252" s="2561"/>
      <c r="AC1252" s="2561"/>
      <c r="AD1252" s="2561"/>
      <c r="AE1252" s="2561"/>
      <c r="AF1252" s="2502"/>
    </row>
    <row r="1253" spans="2:32" s="2801" customFormat="1" ht="13.5" thickBot="1" x14ac:dyDescent="0.25">
      <c r="B1253" s="3633"/>
      <c r="C1253" s="3634"/>
      <c r="D1253" s="3634"/>
      <c r="E1253" s="3634"/>
      <c r="F1253" s="3634"/>
      <c r="G1253" s="2565"/>
      <c r="H1253" s="2565"/>
      <c r="I1253" s="2565"/>
      <c r="J1253" s="2565"/>
      <c r="K1253" s="2565"/>
      <c r="L1253" s="2565"/>
      <c r="M1253" s="2565"/>
      <c r="N1253" s="2565"/>
      <c r="O1253" s="2565"/>
      <c r="P1253" s="2565"/>
      <c r="Q1253" s="2565"/>
      <c r="R1253" s="2565"/>
      <c r="S1253" s="2565"/>
      <c r="T1253" s="2565"/>
      <c r="U1253" s="2565"/>
      <c r="V1253" s="2565"/>
      <c r="W1253" s="2565"/>
      <c r="X1253" s="2565"/>
      <c r="Y1253" s="2565"/>
      <c r="Z1253" s="2565"/>
      <c r="AA1253" s="2565"/>
      <c r="AB1253" s="2565"/>
      <c r="AC1253" s="2565"/>
      <c r="AD1253" s="2565"/>
      <c r="AE1253" s="2565"/>
      <c r="AF1253" s="2507"/>
    </row>
    <row r="1254" spans="2:32" s="2801" customFormat="1" ht="13.5" thickBot="1" x14ac:dyDescent="0.25"/>
    <row r="1255" spans="2:32" s="2801" customFormat="1" ht="20.25" x14ac:dyDescent="0.2">
      <c r="B1255" s="4169" t="s">
        <v>5058</v>
      </c>
      <c r="C1255" s="4170"/>
      <c r="D1255" s="4170"/>
      <c r="E1255" s="4170"/>
      <c r="F1255" s="4170"/>
      <c r="G1255" s="4170"/>
      <c r="H1255" s="4170"/>
      <c r="I1255" s="4170"/>
      <c r="J1255" s="4170"/>
      <c r="K1255" s="4170"/>
      <c r="L1255" s="4170"/>
      <c r="M1255" s="4170"/>
      <c r="N1255" s="4170"/>
      <c r="O1255" s="4170"/>
      <c r="P1255" s="4170"/>
      <c r="Q1255" s="4170"/>
      <c r="R1255" s="4170"/>
      <c r="S1255" s="4170"/>
      <c r="T1255" s="4170"/>
      <c r="U1255" s="4170"/>
      <c r="V1255" s="4170"/>
      <c r="W1255" s="4170"/>
      <c r="X1255" s="4170"/>
      <c r="Y1255" s="4170"/>
      <c r="Z1255" s="4170"/>
      <c r="AA1255" s="4170"/>
      <c r="AB1255" s="4170"/>
      <c r="AC1255" s="4170"/>
      <c r="AD1255" s="4170"/>
      <c r="AE1255" s="4170"/>
      <c r="AF1255" s="4171"/>
    </row>
    <row r="1256" spans="2:32" s="2801" customFormat="1" x14ac:dyDescent="0.2">
      <c r="B1256" s="3635"/>
      <c r="C1256" s="3636"/>
      <c r="D1256" s="3636"/>
      <c r="E1256" s="3636"/>
      <c r="F1256" s="3636"/>
      <c r="G1256" s="2501"/>
      <c r="H1256" s="2501"/>
      <c r="I1256" s="2501"/>
      <c r="J1256" s="2501"/>
      <c r="K1256" s="2501"/>
      <c r="L1256" s="2501"/>
      <c r="M1256" s="2501"/>
      <c r="N1256" s="2501"/>
      <c r="O1256" s="2501"/>
      <c r="P1256" s="2501"/>
      <c r="Q1256" s="2501"/>
      <c r="R1256" s="2501"/>
      <c r="S1256" s="2501"/>
      <c r="T1256" s="2501"/>
      <c r="U1256" s="2501"/>
      <c r="V1256" s="2501"/>
      <c r="W1256" s="2501"/>
      <c r="X1256" s="2501"/>
      <c r="Y1256" s="2501"/>
      <c r="Z1256" s="2501"/>
      <c r="AA1256" s="2501"/>
      <c r="AB1256" s="2501"/>
      <c r="AC1256" s="2501"/>
      <c r="AD1256" s="2501"/>
      <c r="AE1256" s="2501"/>
      <c r="AF1256" s="2502"/>
    </row>
    <row r="1257" spans="2:32" s="2801" customFormat="1" x14ac:dyDescent="0.2">
      <c r="B1257" s="2563" t="s">
        <v>5078</v>
      </c>
      <c r="C1257" s="3636"/>
      <c r="D1257" s="4172" t="s">
        <v>7197</v>
      </c>
      <c r="E1257" s="4172"/>
      <c r="F1257" s="4172"/>
      <c r="G1257" s="2501"/>
      <c r="H1257" s="2501"/>
      <c r="I1257" s="2501"/>
      <c r="J1257" s="2501"/>
      <c r="K1257" s="2501"/>
      <c r="L1257" s="2501"/>
      <c r="M1257" s="2501"/>
      <c r="N1257" s="2501"/>
      <c r="O1257" s="2501"/>
      <c r="P1257" s="2501"/>
      <c r="Q1257" s="2501"/>
      <c r="R1257" s="2501"/>
      <c r="S1257" s="2501"/>
      <c r="T1257" s="2501"/>
      <c r="U1257" s="2501"/>
      <c r="V1257" s="2501"/>
      <c r="W1257" s="2501"/>
      <c r="X1257" s="2501"/>
      <c r="Y1257" s="2501"/>
      <c r="Z1257" s="2501"/>
      <c r="AA1257" s="2501"/>
      <c r="AB1257" s="2501"/>
      <c r="AC1257" s="2501"/>
      <c r="AD1257" s="2501"/>
      <c r="AE1257" s="2501"/>
      <c r="AF1257" s="2502"/>
    </row>
    <row r="1258" spans="2:32" s="2801" customFormat="1" x14ac:dyDescent="0.2">
      <c r="B1258" s="4173" t="s">
        <v>5061</v>
      </c>
      <c r="C1258" s="4174"/>
      <c r="D1258" s="4204">
        <v>41890</v>
      </c>
      <c r="E1258" s="4204"/>
      <c r="F1258" s="4204"/>
      <c r="G1258" s="2501"/>
      <c r="H1258" s="2501"/>
      <c r="I1258" s="2501"/>
      <c r="J1258" s="2501"/>
      <c r="K1258" s="2501"/>
      <c r="L1258" s="2501"/>
      <c r="M1258" s="2501"/>
      <c r="N1258" s="2501"/>
      <c r="O1258" s="2501"/>
      <c r="P1258" s="2501"/>
      <c r="Q1258" s="2501"/>
      <c r="R1258" s="2501"/>
      <c r="S1258" s="2501"/>
      <c r="T1258" s="2501"/>
      <c r="U1258" s="2501"/>
      <c r="V1258" s="2501"/>
      <c r="W1258" s="2501"/>
      <c r="X1258" s="2501"/>
      <c r="Y1258" s="2501"/>
      <c r="Z1258" s="2501"/>
      <c r="AA1258" s="2501"/>
      <c r="AB1258" s="2501"/>
      <c r="AC1258" s="2501"/>
      <c r="AD1258" s="2501"/>
      <c r="AE1258" s="2501"/>
      <c r="AF1258" s="2502"/>
    </row>
    <row r="1259" spans="2:32" s="2801" customFormat="1" ht="12.75" customHeight="1" x14ac:dyDescent="0.2">
      <c r="B1259" s="4176" t="s">
        <v>5059</v>
      </c>
      <c r="C1259" s="4177"/>
      <c r="D1259" s="4204">
        <v>41892</v>
      </c>
      <c r="E1259" s="4204"/>
      <c r="F1259" s="4204"/>
      <c r="G1259" s="2501"/>
      <c r="H1259" s="2501"/>
      <c r="I1259" s="2501"/>
      <c r="J1259" s="2501"/>
      <c r="K1259" s="2501"/>
      <c r="L1259" s="2501"/>
      <c r="M1259" s="2501"/>
      <c r="N1259" s="2501"/>
      <c r="O1259" s="2501"/>
      <c r="P1259" s="2501"/>
      <c r="Q1259" s="2501"/>
      <c r="R1259" s="2501"/>
      <c r="S1259" s="2501"/>
      <c r="T1259" s="2501"/>
      <c r="U1259" s="2501"/>
      <c r="V1259" s="2501"/>
      <c r="W1259" s="2501"/>
      <c r="X1259" s="2501"/>
      <c r="Y1259" s="2501"/>
      <c r="Z1259" s="2501"/>
      <c r="AA1259" s="2501"/>
      <c r="AB1259" s="2501"/>
      <c r="AC1259" s="2501"/>
      <c r="AD1259" s="2501"/>
      <c r="AE1259" s="2501"/>
      <c r="AF1259" s="2502"/>
    </row>
    <row r="1260" spans="2:32" s="2801" customFormat="1" ht="12.75" customHeight="1" thickBot="1" x14ac:dyDescent="0.25">
      <c r="B1260" s="3635"/>
      <c r="C1260" s="3636"/>
      <c r="D1260" s="3636"/>
      <c r="E1260" s="3636"/>
      <c r="F1260" s="3636"/>
      <c r="G1260" s="2501"/>
      <c r="H1260" s="2501"/>
      <c r="I1260" s="2501"/>
      <c r="J1260" s="2501"/>
      <c r="K1260" s="2501"/>
      <c r="L1260" s="2501"/>
      <c r="M1260" s="2501"/>
      <c r="N1260" s="2501"/>
      <c r="O1260" s="2501"/>
      <c r="P1260" s="2501"/>
      <c r="Q1260" s="2501"/>
      <c r="R1260" s="2501"/>
      <c r="S1260" s="2501"/>
      <c r="T1260" s="2501"/>
      <c r="U1260" s="2501"/>
      <c r="V1260" s="2501"/>
      <c r="W1260" s="2501"/>
      <c r="X1260" s="2501"/>
      <c r="Y1260" s="2501"/>
      <c r="Z1260" s="2501"/>
      <c r="AA1260" s="2501"/>
      <c r="AB1260" s="2501"/>
      <c r="AC1260" s="2501"/>
      <c r="AD1260" s="2501"/>
      <c r="AE1260" s="2501"/>
      <c r="AF1260" s="2502"/>
    </row>
    <row r="1261" spans="2:32" s="2801" customFormat="1" ht="105.75" customHeight="1" thickBot="1" x14ac:dyDescent="0.25">
      <c r="B1261" s="4179" t="s">
        <v>5060</v>
      </c>
      <c r="C1261" s="4180"/>
      <c r="D1261" s="4181" t="s">
        <v>7202</v>
      </c>
      <c r="E1261" s="4182"/>
      <c r="F1261" s="4182"/>
      <c r="G1261" s="4182"/>
      <c r="H1261" s="4182"/>
      <c r="I1261" s="4182"/>
      <c r="J1261" s="4182"/>
      <c r="K1261" s="4182"/>
      <c r="L1261" s="4182"/>
      <c r="M1261" s="4182"/>
      <c r="N1261" s="4182"/>
      <c r="O1261" s="4182"/>
      <c r="P1261" s="4182"/>
      <c r="Q1261" s="4183"/>
      <c r="R1261" s="2501"/>
      <c r="S1261" s="2501"/>
      <c r="T1261" s="2501"/>
      <c r="U1261" s="2501"/>
      <c r="V1261" s="2501"/>
      <c r="W1261" s="2501"/>
      <c r="X1261" s="2501"/>
      <c r="Y1261" s="2501"/>
      <c r="Z1261" s="2501"/>
      <c r="AA1261" s="2501"/>
      <c r="AB1261" s="2501"/>
      <c r="AC1261" s="2501"/>
      <c r="AD1261" s="2501"/>
      <c r="AE1261" s="2501"/>
      <c r="AF1261" s="2502"/>
    </row>
    <row r="1262" spans="2:32" s="2801" customFormat="1" ht="13.5" customHeight="1" thickBot="1" x14ac:dyDescent="0.25">
      <c r="B1262" s="3635"/>
      <c r="C1262" s="3636"/>
      <c r="D1262" s="3636"/>
      <c r="E1262" s="3636"/>
      <c r="F1262" s="3636"/>
      <c r="G1262" s="2501"/>
      <c r="H1262" s="2501"/>
      <c r="I1262" s="2501"/>
      <c r="J1262" s="2501"/>
      <c r="K1262" s="2501"/>
      <c r="L1262" s="2501"/>
      <c r="M1262" s="2501"/>
      <c r="N1262" s="2501"/>
      <c r="O1262" s="2501"/>
      <c r="P1262" s="2501"/>
      <c r="Q1262" s="2501"/>
      <c r="R1262" s="2565"/>
      <c r="S1262" s="2501"/>
      <c r="T1262" s="2501"/>
      <c r="U1262" s="2501"/>
      <c r="V1262" s="2501"/>
      <c r="W1262" s="2501"/>
      <c r="X1262" s="2501"/>
      <c r="Y1262" s="2501"/>
      <c r="Z1262" s="2501"/>
      <c r="AA1262" s="2501"/>
      <c r="AB1262" s="2501"/>
      <c r="AC1262" s="2501"/>
      <c r="AD1262" s="2501"/>
      <c r="AE1262" s="2501"/>
      <c r="AF1262" s="2502"/>
    </row>
    <row r="1263" spans="2:32" s="2801" customFormat="1" ht="13.5" thickBot="1" x14ac:dyDescent="0.25">
      <c r="B1263" s="4184" t="s">
        <v>5062</v>
      </c>
      <c r="C1263" s="4185"/>
      <c r="D1263" s="4188" t="s">
        <v>5063</v>
      </c>
      <c r="E1263" s="4190" t="s">
        <v>224</v>
      </c>
      <c r="F1263" s="4191"/>
      <c r="G1263" s="4191"/>
      <c r="H1263" s="4191"/>
      <c r="I1263" s="4191"/>
      <c r="J1263" s="4191"/>
      <c r="K1263" s="4191"/>
      <c r="L1263" s="4191"/>
      <c r="M1263" s="4191"/>
      <c r="N1263" s="4191"/>
      <c r="O1263" s="4191"/>
      <c r="P1263" s="4192"/>
      <c r="Q1263" s="4193" t="s">
        <v>340</v>
      </c>
      <c r="R1263" s="4194"/>
      <c r="S1263" s="4195"/>
      <c r="T1263" s="4195"/>
      <c r="U1263" s="4195"/>
      <c r="V1263" s="4195"/>
      <c r="W1263" s="4195"/>
      <c r="X1263" s="4195"/>
      <c r="Y1263" s="4196"/>
      <c r="Z1263" s="4193" t="s">
        <v>225</v>
      </c>
      <c r="AA1263" s="4195"/>
      <c r="AB1263" s="4196"/>
      <c r="AC1263" s="4197" t="s">
        <v>4982</v>
      </c>
      <c r="AD1263" s="4198"/>
      <c r="AE1263" s="4199"/>
      <c r="AF1263" s="2502"/>
    </row>
    <row r="1264" spans="2:32" s="2801" customFormat="1" ht="13.5" customHeight="1" thickBot="1" x14ac:dyDescent="0.25">
      <c r="B1264" s="4186"/>
      <c r="C1264" s="4187"/>
      <c r="D1264" s="4188"/>
      <c r="E1264" s="4188" t="s">
        <v>5000</v>
      </c>
      <c r="F1264" s="4188" t="s">
        <v>5001</v>
      </c>
      <c r="G1264" s="4200" t="s">
        <v>5003</v>
      </c>
      <c r="H1264" s="4200" t="s">
        <v>5064</v>
      </c>
      <c r="I1264" s="4202" t="s">
        <v>5065</v>
      </c>
      <c r="J1264" s="4202" t="s">
        <v>5066</v>
      </c>
      <c r="K1264" s="4202" t="s">
        <v>5006</v>
      </c>
      <c r="L1264" s="4202"/>
      <c r="M1264" s="4202" t="s">
        <v>5067</v>
      </c>
      <c r="N1264" s="4202" t="s">
        <v>5068</v>
      </c>
      <c r="O1264" s="4202" t="s">
        <v>5069</v>
      </c>
      <c r="P1264" s="4202" t="s">
        <v>5070</v>
      </c>
      <c r="Q1264" s="4189" t="s">
        <v>5012</v>
      </c>
      <c r="R1264" s="4189" t="s">
        <v>5013</v>
      </c>
      <c r="S1264" s="4189" t="s">
        <v>5014</v>
      </c>
      <c r="T1264" s="4189" t="s">
        <v>5071</v>
      </c>
      <c r="U1264" s="4189" t="s">
        <v>5072</v>
      </c>
      <c r="V1264" s="4189" t="s">
        <v>5017</v>
      </c>
      <c r="W1264" s="4189" t="s">
        <v>5019</v>
      </c>
      <c r="X1264" s="4200" t="s">
        <v>5073</v>
      </c>
      <c r="Y1264" s="4200" t="s">
        <v>5074</v>
      </c>
      <c r="Z1264" s="4189" t="s">
        <v>5075</v>
      </c>
      <c r="AA1264" s="4189" t="s">
        <v>5076</v>
      </c>
      <c r="AB1264" s="4189" t="s">
        <v>5077</v>
      </c>
      <c r="AC1264" s="4189" t="s">
        <v>1150</v>
      </c>
      <c r="AD1264" s="4189" t="s">
        <v>4983</v>
      </c>
      <c r="AE1264" s="4189" t="s">
        <v>4984</v>
      </c>
      <c r="AF1264" s="2502"/>
    </row>
    <row r="1265" spans="2:32" s="2801" customFormat="1" ht="13.5" customHeight="1" thickBot="1" x14ac:dyDescent="0.25">
      <c r="B1265" s="4186"/>
      <c r="C1265" s="4187"/>
      <c r="D1265" s="4189"/>
      <c r="E1265" s="4189"/>
      <c r="F1265" s="4189"/>
      <c r="G1265" s="4201"/>
      <c r="H1265" s="4201"/>
      <c r="I1265" s="4200"/>
      <c r="J1265" s="4200"/>
      <c r="K1265" s="3631" t="s">
        <v>5026</v>
      </c>
      <c r="L1265" s="3632" t="s">
        <v>2793</v>
      </c>
      <c r="M1265" s="4200"/>
      <c r="N1265" s="4200"/>
      <c r="O1265" s="4200"/>
      <c r="P1265" s="4200"/>
      <c r="Q1265" s="4203"/>
      <c r="R1265" s="4203"/>
      <c r="S1265" s="4203"/>
      <c r="T1265" s="4203"/>
      <c r="U1265" s="4203"/>
      <c r="V1265" s="4203"/>
      <c r="W1265" s="4203"/>
      <c r="X1265" s="4201"/>
      <c r="Y1265" s="4201"/>
      <c r="Z1265" s="4203"/>
      <c r="AA1265" s="4203"/>
      <c r="AB1265" s="4203"/>
      <c r="AC1265" s="4203"/>
      <c r="AD1265" s="4203"/>
      <c r="AE1265" s="4203"/>
      <c r="AF1265" s="2502"/>
    </row>
    <row r="1266" spans="2:32" s="2801" customFormat="1" ht="18.75" customHeight="1" x14ac:dyDescent="0.2">
      <c r="B1266" s="4214" t="s">
        <v>6304</v>
      </c>
      <c r="C1266" s="4215"/>
      <c r="D1266" s="4010" t="s">
        <v>1529</v>
      </c>
      <c r="E1266" s="4010" t="s">
        <v>1529</v>
      </c>
      <c r="F1266" s="4010" t="s">
        <v>1529</v>
      </c>
      <c r="G1266" s="3057">
        <f>3/0.18</f>
        <v>16.666666666666668</v>
      </c>
      <c r="H1266" s="4010" t="s">
        <v>1529</v>
      </c>
      <c r="I1266" s="4011">
        <v>0.18</v>
      </c>
      <c r="J1266" s="4010" t="s">
        <v>1529</v>
      </c>
      <c r="K1266" s="4010" t="s">
        <v>1529</v>
      </c>
      <c r="L1266" s="4010" t="s">
        <v>1529</v>
      </c>
      <c r="M1266" s="4010" t="s">
        <v>1529</v>
      </c>
      <c r="N1266" s="4010" t="s">
        <v>1529</v>
      </c>
      <c r="O1266" s="4010" t="s">
        <v>1529</v>
      </c>
      <c r="P1266" s="4010" t="s">
        <v>1529</v>
      </c>
      <c r="Q1266" s="4010" t="s">
        <v>1529</v>
      </c>
      <c r="R1266" s="4010" t="s">
        <v>1529</v>
      </c>
      <c r="S1266" s="4010" t="s">
        <v>1529</v>
      </c>
      <c r="T1266" s="4010" t="s">
        <v>1529</v>
      </c>
      <c r="U1266" s="4010" t="s">
        <v>1529</v>
      </c>
      <c r="V1266" s="4010" t="s">
        <v>1529</v>
      </c>
      <c r="W1266" s="4010" t="s">
        <v>1529</v>
      </c>
      <c r="X1266" s="4010" t="s">
        <v>1529</v>
      </c>
      <c r="Y1266" s="4010" t="s">
        <v>1529</v>
      </c>
      <c r="Z1266" s="4010" t="s">
        <v>1529</v>
      </c>
      <c r="AA1266" s="4010" t="s">
        <v>1529</v>
      </c>
      <c r="AB1266" s="4010" t="s">
        <v>1529</v>
      </c>
      <c r="AC1266" s="4010" t="s">
        <v>1529</v>
      </c>
      <c r="AD1266" s="4010" t="s">
        <v>1529</v>
      </c>
      <c r="AE1266" s="3059" t="s">
        <v>1529</v>
      </c>
      <c r="AF1266" s="2502"/>
    </row>
    <row r="1267" spans="2:32" s="2801" customFormat="1" ht="15.75" customHeight="1" thickBot="1" x14ac:dyDescent="0.25">
      <c r="B1267" s="4218" t="s">
        <v>6805</v>
      </c>
      <c r="C1267" s="4219"/>
      <c r="D1267" s="4024" t="s">
        <v>1529</v>
      </c>
      <c r="E1267" s="4024" t="s">
        <v>1529</v>
      </c>
      <c r="F1267" s="4024" t="s">
        <v>1529</v>
      </c>
      <c r="G1267" s="3061">
        <f>3/0.16</f>
        <v>18.75</v>
      </c>
      <c r="H1267" s="4024" t="s">
        <v>1529</v>
      </c>
      <c r="I1267" s="3062">
        <v>0.16</v>
      </c>
      <c r="J1267" s="4024" t="s">
        <v>1529</v>
      </c>
      <c r="K1267" s="4024" t="s">
        <v>1529</v>
      </c>
      <c r="L1267" s="4024" t="s">
        <v>1529</v>
      </c>
      <c r="M1267" s="4024" t="s">
        <v>1529</v>
      </c>
      <c r="N1267" s="4024" t="s">
        <v>1529</v>
      </c>
      <c r="O1267" s="4024" t="s">
        <v>1529</v>
      </c>
      <c r="P1267" s="4024" t="s">
        <v>1529</v>
      </c>
      <c r="Q1267" s="4024" t="s">
        <v>1529</v>
      </c>
      <c r="R1267" s="4024" t="s">
        <v>1529</v>
      </c>
      <c r="S1267" s="4024" t="s">
        <v>1529</v>
      </c>
      <c r="T1267" s="4024" t="s">
        <v>1529</v>
      </c>
      <c r="U1267" s="4024" t="s">
        <v>1529</v>
      </c>
      <c r="V1267" s="4024" t="s">
        <v>1529</v>
      </c>
      <c r="W1267" s="4024" t="s">
        <v>1529</v>
      </c>
      <c r="X1267" s="4024" t="s">
        <v>1529</v>
      </c>
      <c r="Y1267" s="4024" t="s">
        <v>1529</v>
      </c>
      <c r="Z1267" s="4024" t="s">
        <v>1529</v>
      </c>
      <c r="AA1267" s="4024" t="s">
        <v>1529</v>
      </c>
      <c r="AB1267" s="4024" t="s">
        <v>1529</v>
      </c>
      <c r="AC1267" s="4024" t="s">
        <v>1529</v>
      </c>
      <c r="AD1267" s="4024" t="s">
        <v>1529</v>
      </c>
      <c r="AE1267" s="3063" t="s">
        <v>1529</v>
      </c>
      <c r="AF1267" s="2502"/>
    </row>
    <row r="1268" spans="2:32" s="2801" customFormat="1" x14ac:dyDescent="0.2">
      <c r="B1268" s="2564"/>
      <c r="C1268" s="2496"/>
      <c r="D1268" s="2496"/>
      <c r="E1268" s="2496"/>
      <c r="F1268" s="2496"/>
      <c r="G1268" s="2497"/>
      <c r="H1268" s="2497"/>
      <c r="I1268" s="2497"/>
      <c r="J1268" s="2497"/>
      <c r="K1268" s="2496"/>
      <c r="L1268" s="2497"/>
      <c r="M1268" s="2497"/>
      <c r="N1268" s="2497"/>
      <c r="O1268" s="2497"/>
      <c r="P1268" s="2497"/>
      <c r="Q1268" s="2561"/>
      <c r="R1268" s="2561"/>
      <c r="S1268" s="2561"/>
      <c r="T1268" s="2561"/>
      <c r="U1268" s="2561"/>
      <c r="V1268" s="2561"/>
      <c r="W1268" s="2561"/>
      <c r="X1268" s="2561"/>
      <c r="Y1268" s="2561"/>
      <c r="Z1268" s="2561"/>
      <c r="AA1268" s="2561"/>
      <c r="AB1268" s="2561"/>
      <c r="AC1268" s="2561"/>
      <c r="AD1268" s="2561"/>
      <c r="AE1268" s="2561"/>
      <c r="AF1268" s="2502"/>
    </row>
    <row r="1269" spans="2:32" s="2801" customFormat="1" x14ac:dyDescent="0.2">
      <c r="B1269" s="4166" t="s">
        <v>4985</v>
      </c>
      <c r="C1269" s="4167"/>
      <c r="D1269" s="4168" t="s">
        <v>5079</v>
      </c>
      <c r="E1269" s="4168"/>
      <c r="F1269" s="4168"/>
      <c r="G1269" s="4168"/>
      <c r="H1269" s="4168"/>
      <c r="I1269" s="2562"/>
      <c r="J1269" s="2562"/>
      <c r="K1269" s="2562"/>
      <c r="L1269" s="2562"/>
      <c r="M1269" s="2562"/>
      <c r="N1269" s="2562"/>
      <c r="O1269" s="2562"/>
      <c r="P1269" s="2562"/>
      <c r="Q1269" s="2561"/>
      <c r="R1269" s="2561"/>
      <c r="S1269" s="2561"/>
      <c r="T1269" s="2561"/>
      <c r="U1269" s="2561"/>
      <c r="V1269" s="2561"/>
      <c r="W1269" s="2561"/>
      <c r="X1269" s="2561"/>
      <c r="Y1269" s="2561"/>
      <c r="Z1269" s="2561"/>
      <c r="AA1269" s="2561"/>
      <c r="AB1269" s="2561"/>
      <c r="AC1269" s="2561"/>
      <c r="AD1269" s="2561"/>
      <c r="AE1269" s="2561"/>
      <c r="AF1269" s="2502"/>
    </row>
    <row r="1270" spans="2:32" s="2801" customFormat="1" x14ac:dyDescent="0.2">
      <c r="B1270" s="4166" t="s">
        <v>4986</v>
      </c>
      <c r="C1270" s="4167"/>
      <c r="D1270" s="4168" t="s">
        <v>1512</v>
      </c>
      <c r="E1270" s="4168"/>
      <c r="F1270" s="4168"/>
      <c r="G1270" s="4168"/>
      <c r="H1270" s="4168"/>
      <c r="I1270" s="2562"/>
      <c r="J1270" s="2562"/>
      <c r="K1270" s="2562"/>
      <c r="L1270" s="2562"/>
      <c r="M1270" s="2562"/>
      <c r="N1270" s="2562"/>
      <c r="O1270" s="2562"/>
      <c r="P1270" s="2562"/>
      <c r="Q1270" s="2561"/>
      <c r="R1270" s="2561"/>
      <c r="S1270" s="2561"/>
      <c r="T1270" s="2561"/>
      <c r="U1270" s="2561"/>
      <c r="V1270" s="2561"/>
      <c r="W1270" s="2561"/>
      <c r="X1270" s="2561"/>
      <c r="Y1270" s="2561"/>
      <c r="Z1270" s="2561"/>
      <c r="AA1270" s="2561"/>
      <c r="AB1270" s="2561"/>
      <c r="AC1270" s="2561"/>
      <c r="AD1270" s="2561"/>
      <c r="AE1270" s="2561"/>
      <c r="AF1270" s="2502"/>
    </row>
    <row r="1271" spans="2:32" s="2801" customFormat="1" ht="13.5" thickBot="1" x14ac:dyDescent="0.25">
      <c r="B1271" s="3633"/>
      <c r="C1271" s="3634"/>
      <c r="D1271" s="3634"/>
      <c r="E1271" s="3634"/>
      <c r="F1271" s="3634"/>
      <c r="G1271" s="2565"/>
      <c r="H1271" s="2565"/>
      <c r="I1271" s="2565"/>
      <c r="J1271" s="2565"/>
      <c r="K1271" s="2565"/>
      <c r="L1271" s="2565"/>
      <c r="M1271" s="2565"/>
      <c r="N1271" s="2565"/>
      <c r="O1271" s="2565"/>
      <c r="P1271" s="2565"/>
      <c r="Q1271" s="2565"/>
      <c r="R1271" s="2565"/>
      <c r="S1271" s="2565"/>
      <c r="T1271" s="2565"/>
      <c r="U1271" s="2565"/>
      <c r="V1271" s="2565"/>
      <c r="W1271" s="2565"/>
      <c r="X1271" s="2565"/>
      <c r="Y1271" s="2565"/>
      <c r="Z1271" s="2565"/>
      <c r="AA1271" s="2565"/>
      <c r="AB1271" s="2565"/>
      <c r="AC1271" s="2565"/>
      <c r="AD1271" s="2565"/>
      <c r="AE1271" s="2565"/>
      <c r="AF1271" s="2507"/>
    </row>
    <row r="1272" spans="2:32" s="2801" customFormat="1" ht="13.5" thickBot="1" x14ac:dyDescent="0.25"/>
    <row r="1273" spans="2:32" s="2801" customFormat="1" ht="20.25" x14ac:dyDescent="0.2">
      <c r="B1273" s="4169" t="s">
        <v>5058</v>
      </c>
      <c r="C1273" s="4170"/>
      <c r="D1273" s="4170"/>
      <c r="E1273" s="4170"/>
      <c r="F1273" s="4170"/>
      <c r="G1273" s="4170"/>
      <c r="H1273" s="4170"/>
      <c r="I1273" s="4170"/>
      <c r="J1273" s="4170"/>
      <c r="K1273" s="4170"/>
      <c r="L1273" s="4170"/>
      <c r="M1273" s="4170"/>
      <c r="N1273" s="4170"/>
      <c r="O1273" s="4170"/>
      <c r="P1273" s="4170"/>
      <c r="Q1273" s="4170"/>
      <c r="R1273" s="4170"/>
      <c r="S1273" s="4170"/>
      <c r="T1273" s="4170"/>
      <c r="U1273" s="4170"/>
      <c r="V1273" s="4170"/>
      <c r="W1273" s="4170"/>
      <c r="X1273" s="4170"/>
      <c r="Y1273" s="4170"/>
      <c r="Z1273" s="4170"/>
      <c r="AA1273" s="4170"/>
      <c r="AB1273" s="4170"/>
      <c r="AC1273" s="4170"/>
      <c r="AD1273" s="4170"/>
      <c r="AE1273" s="4170"/>
      <c r="AF1273" s="4171"/>
    </row>
    <row r="1274" spans="2:32" s="2801" customFormat="1" x14ac:dyDescent="0.2">
      <c r="B1274" s="3635"/>
      <c r="C1274" s="3636"/>
      <c r="D1274" s="3636"/>
      <c r="E1274" s="3636"/>
      <c r="F1274" s="3636"/>
      <c r="G1274" s="2501"/>
      <c r="H1274" s="2501"/>
      <c r="I1274" s="2501"/>
      <c r="J1274" s="2501"/>
      <c r="K1274" s="2501"/>
      <c r="L1274" s="2501"/>
      <c r="M1274" s="2501"/>
      <c r="N1274" s="2501"/>
      <c r="O1274" s="2501"/>
      <c r="P1274" s="2501"/>
      <c r="Q1274" s="2501"/>
      <c r="R1274" s="2501"/>
      <c r="S1274" s="2501"/>
      <c r="T1274" s="2501"/>
      <c r="U1274" s="2501"/>
      <c r="V1274" s="2501"/>
      <c r="W1274" s="2501"/>
      <c r="X1274" s="2501"/>
      <c r="Y1274" s="2501"/>
      <c r="Z1274" s="2501"/>
      <c r="AA1274" s="2501"/>
      <c r="AB1274" s="2501"/>
      <c r="AC1274" s="2501"/>
      <c r="AD1274" s="2501"/>
      <c r="AE1274" s="2501"/>
      <c r="AF1274" s="2502"/>
    </row>
    <row r="1275" spans="2:32" s="2801" customFormat="1" x14ac:dyDescent="0.2">
      <c r="B1275" s="2563" t="s">
        <v>5078</v>
      </c>
      <c r="C1275" s="3636"/>
      <c r="D1275" s="4172" t="s">
        <v>7197</v>
      </c>
      <c r="E1275" s="4172"/>
      <c r="F1275" s="4172"/>
      <c r="G1275" s="2501"/>
      <c r="H1275" s="2501"/>
      <c r="I1275" s="2501"/>
      <c r="J1275" s="2501"/>
      <c r="K1275" s="2501"/>
      <c r="L1275" s="2501"/>
      <c r="M1275" s="2501"/>
      <c r="N1275" s="2501"/>
      <c r="O1275" s="2501"/>
      <c r="P1275" s="2501"/>
      <c r="Q1275" s="2501"/>
      <c r="R1275" s="2501"/>
      <c r="S1275" s="2501"/>
      <c r="T1275" s="2501"/>
      <c r="U1275" s="2501"/>
      <c r="V1275" s="2501"/>
      <c r="W1275" s="2501"/>
      <c r="X1275" s="2501"/>
      <c r="Y1275" s="2501"/>
      <c r="Z1275" s="2501"/>
      <c r="AA1275" s="2501"/>
      <c r="AB1275" s="2501"/>
      <c r="AC1275" s="2501"/>
      <c r="AD1275" s="2501"/>
      <c r="AE1275" s="2501"/>
      <c r="AF1275" s="2502"/>
    </row>
    <row r="1276" spans="2:32" s="2801" customFormat="1" x14ac:dyDescent="0.2">
      <c r="B1276" s="4173" t="s">
        <v>5061</v>
      </c>
      <c r="C1276" s="4174"/>
      <c r="D1276" s="4204">
        <v>41911</v>
      </c>
      <c r="E1276" s="4204"/>
      <c r="F1276" s="4204"/>
      <c r="G1276" s="2501"/>
      <c r="H1276" s="2501"/>
      <c r="I1276" s="2501"/>
      <c r="J1276" s="2501"/>
      <c r="K1276" s="2501"/>
      <c r="L1276" s="2501"/>
      <c r="M1276" s="2501"/>
      <c r="N1276" s="2501"/>
      <c r="O1276" s="2501"/>
      <c r="P1276" s="2501"/>
      <c r="Q1276" s="2501"/>
      <c r="R1276" s="2501"/>
      <c r="S1276" s="2501"/>
      <c r="T1276" s="2501"/>
      <c r="U1276" s="2501"/>
      <c r="V1276" s="2501"/>
      <c r="W1276" s="2501"/>
      <c r="X1276" s="2501"/>
      <c r="Y1276" s="2501"/>
      <c r="Z1276" s="2501"/>
      <c r="AA1276" s="2501"/>
      <c r="AB1276" s="2501"/>
      <c r="AC1276" s="2501"/>
      <c r="AD1276" s="2501"/>
      <c r="AE1276" s="2501"/>
      <c r="AF1276" s="2502"/>
    </row>
    <row r="1277" spans="2:32" s="2801" customFormat="1" x14ac:dyDescent="0.2">
      <c r="B1277" s="4176" t="s">
        <v>5059</v>
      </c>
      <c r="C1277" s="4177"/>
      <c r="D1277" s="4204">
        <v>41912</v>
      </c>
      <c r="E1277" s="4204"/>
      <c r="F1277" s="4204"/>
      <c r="G1277" s="2501"/>
      <c r="H1277" s="2501"/>
      <c r="I1277" s="2501"/>
      <c r="J1277" s="2501"/>
      <c r="K1277" s="2501"/>
      <c r="L1277" s="2501"/>
      <c r="M1277" s="2501"/>
      <c r="N1277" s="2501"/>
      <c r="O1277" s="2501"/>
      <c r="P1277" s="2501"/>
      <c r="Q1277" s="2501"/>
      <c r="R1277" s="2501"/>
      <c r="S1277" s="2501"/>
      <c r="T1277" s="2501"/>
      <c r="U1277" s="2501"/>
      <c r="V1277" s="2501"/>
      <c r="W1277" s="2501"/>
      <c r="X1277" s="2501"/>
      <c r="Y1277" s="2501"/>
      <c r="Z1277" s="2501"/>
      <c r="AA1277" s="2501"/>
      <c r="AB1277" s="2501"/>
      <c r="AC1277" s="2501"/>
      <c r="AD1277" s="2501"/>
      <c r="AE1277" s="2501"/>
      <c r="AF1277" s="2502"/>
    </row>
    <row r="1278" spans="2:32" s="2801" customFormat="1" ht="13.5" thickBot="1" x14ac:dyDescent="0.25">
      <c r="B1278" s="3635"/>
      <c r="C1278" s="3636"/>
      <c r="D1278" s="3636"/>
      <c r="E1278" s="3636"/>
      <c r="F1278" s="3636"/>
      <c r="G1278" s="2501"/>
      <c r="H1278" s="2501"/>
      <c r="I1278" s="2501"/>
      <c r="J1278" s="2501"/>
      <c r="K1278" s="2501"/>
      <c r="L1278" s="2501"/>
      <c r="M1278" s="2501"/>
      <c r="N1278" s="2501"/>
      <c r="O1278" s="2501"/>
      <c r="P1278" s="2501"/>
      <c r="Q1278" s="2501"/>
      <c r="R1278" s="2501"/>
      <c r="S1278" s="2501"/>
      <c r="T1278" s="2501"/>
      <c r="U1278" s="2501"/>
      <c r="V1278" s="2501"/>
      <c r="W1278" s="2501"/>
      <c r="X1278" s="2501"/>
      <c r="Y1278" s="2501"/>
      <c r="Z1278" s="2501"/>
      <c r="AA1278" s="2501"/>
      <c r="AB1278" s="2501"/>
      <c r="AC1278" s="2501"/>
      <c r="AD1278" s="2501"/>
      <c r="AE1278" s="2501"/>
      <c r="AF1278" s="2502"/>
    </row>
    <row r="1279" spans="2:32" s="2801" customFormat="1" ht="90" customHeight="1" thickBot="1" x14ac:dyDescent="0.25">
      <c r="B1279" s="4179" t="s">
        <v>5060</v>
      </c>
      <c r="C1279" s="4180"/>
      <c r="D1279" s="4181" t="s">
        <v>7201</v>
      </c>
      <c r="E1279" s="4182"/>
      <c r="F1279" s="4182"/>
      <c r="G1279" s="4182"/>
      <c r="H1279" s="4182"/>
      <c r="I1279" s="4182"/>
      <c r="J1279" s="4182"/>
      <c r="K1279" s="4182"/>
      <c r="L1279" s="4182"/>
      <c r="M1279" s="4182"/>
      <c r="N1279" s="4182"/>
      <c r="O1279" s="4182"/>
      <c r="P1279" s="4182"/>
      <c r="Q1279" s="4183"/>
      <c r="R1279" s="2501"/>
      <c r="S1279" s="2501"/>
      <c r="T1279" s="2501"/>
      <c r="U1279" s="2501"/>
      <c r="V1279" s="2501"/>
      <c r="W1279" s="2501"/>
      <c r="X1279" s="2501"/>
      <c r="Y1279" s="2501"/>
      <c r="Z1279" s="2501"/>
      <c r="AA1279" s="2501"/>
      <c r="AB1279" s="2501"/>
      <c r="AC1279" s="2501"/>
      <c r="AD1279" s="2501"/>
      <c r="AE1279" s="2501"/>
      <c r="AF1279" s="2502"/>
    </row>
    <row r="1280" spans="2:32" s="2801" customFormat="1" ht="13.5" thickBot="1" x14ac:dyDescent="0.25">
      <c r="B1280" s="3635"/>
      <c r="C1280" s="3636"/>
      <c r="D1280" s="3636"/>
      <c r="E1280" s="3636"/>
      <c r="F1280" s="3636"/>
      <c r="G1280" s="2501"/>
      <c r="H1280" s="2501"/>
      <c r="I1280" s="2501"/>
      <c r="J1280" s="2501"/>
      <c r="K1280" s="2501"/>
      <c r="L1280" s="2501"/>
      <c r="M1280" s="2501"/>
      <c r="N1280" s="2501"/>
      <c r="O1280" s="2501"/>
      <c r="P1280" s="2501"/>
      <c r="Q1280" s="2501"/>
      <c r="R1280" s="2565"/>
      <c r="S1280" s="2501"/>
      <c r="T1280" s="2501"/>
      <c r="U1280" s="2501"/>
      <c r="V1280" s="2501"/>
      <c r="W1280" s="2501"/>
      <c r="X1280" s="2501"/>
      <c r="Y1280" s="2501"/>
      <c r="Z1280" s="2501"/>
      <c r="AA1280" s="2501"/>
      <c r="AB1280" s="2501"/>
      <c r="AC1280" s="2501"/>
      <c r="AD1280" s="2501"/>
      <c r="AE1280" s="2501"/>
      <c r="AF1280" s="2502"/>
    </row>
    <row r="1281" spans="2:32" s="2801" customFormat="1" ht="13.5" thickBot="1" x14ac:dyDescent="0.25">
      <c r="B1281" s="4184" t="s">
        <v>5062</v>
      </c>
      <c r="C1281" s="4185"/>
      <c r="D1281" s="4188" t="s">
        <v>5063</v>
      </c>
      <c r="E1281" s="4190" t="s">
        <v>224</v>
      </c>
      <c r="F1281" s="4191"/>
      <c r="G1281" s="4191"/>
      <c r="H1281" s="4191"/>
      <c r="I1281" s="4191"/>
      <c r="J1281" s="4191"/>
      <c r="K1281" s="4191"/>
      <c r="L1281" s="4191"/>
      <c r="M1281" s="4191"/>
      <c r="N1281" s="4191"/>
      <c r="O1281" s="4191"/>
      <c r="P1281" s="4192"/>
      <c r="Q1281" s="4193" t="s">
        <v>340</v>
      </c>
      <c r="R1281" s="4194"/>
      <c r="S1281" s="4195"/>
      <c r="T1281" s="4195"/>
      <c r="U1281" s="4195"/>
      <c r="V1281" s="4195"/>
      <c r="W1281" s="4195"/>
      <c r="X1281" s="4195"/>
      <c r="Y1281" s="4196"/>
      <c r="Z1281" s="4193" t="s">
        <v>225</v>
      </c>
      <c r="AA1281" s="4195"/>
      <c r="AB1281" s="4196"/>
      <c r="AC1281" s="4197" t="s">
        <v>4982</v>
      </c>
      <c r="AD1281" s="4198"/>
      <c r="AE1281" s="4199"/>
      <c r="AF1281" s="2502"/>
    </row>
    <row r="1282" spans="2:32" s="2801" customFormat="1" ht="13.5" thickBot="1" x14ac:dyDescent="0.25">
      <c r="B1282" s="4186"/>
      <c r="C1282" s="4187"/>
      <c r="D1282" s="4188"/>
      <c r="E1282" s="4188" t="s">
        <v>5000</v>
      </c>
      <c r="F1282" s="4188" t="s">
        <v>5001</v>
      </c>
      <c r="G1282" s="4200" t="s">
        <v>5003</v>
      </c>
      <c r="H1282" s="4200" t="s">
        <v>5064</v>
      </c>
      <c r="I1282" s="4202" t="s">
        <v>5065</v>
      </c>
      <c r="J1282" s="4202" t="s">
        <v>5066</v>
      </c>
      <c r="K1282" s="4202" t="s">
        <v>5006</v>
      </c>
      <c r="L1282" s="4202"/>
      <c r="M1282" s="4202" t="s">
        <v>5067</v>
      </c>
      <c r="N1282" s="4202" t="s">
        <v>5068</v>
      </c>
      <c r="O1282" s="4202" t="s">
        <v>5069</v>
      </c>
      <c r="P1282" s="4202" t="s">
        <v>5070</v>
      </c>
      <c r="Q1282" s="4189" t="s">
        <v>5012</v>
      </c>
      <c r="R1282" s="4189" t="s">
        <v>5013</v>
      </c>
      <c r="S1282" s="4189" t="s">
        <v>5014</v>
      </c>
      <c r="T1282" s="4189" t="s">
        <v>5071</v>
      </c>
      <c r="U1282" s="4189" t="s">
        <v>5072</v>
      </c>
      <c r="V1282" s="4189" t="s">
        <v>5017</v>
      </c>
      <c r="W1282" s="4189" t="s">
        <v>5019</v>
      </c>
      <c r="X1282" s="4200" t="s">
        <v>5073</v>
      </c>
      <c r="Y1282" s="4200" t="s">
        <v>5074</v>
      </c>
      <c r="Z1282" s="4189" t="s">
        <v>5075</v>
      </c>
      <c r="AA1282" s="4189" t="s">
        <v>5076</v>
      </c>
      <c r="AB1282" s="4189" t="s">
        <v>5077</v>
      </c>
      <c r="AC1282" s="4189" t="s">
        <v>1150</v>
      </c>
      <c r="AD1282" s="4189" t="s">
        <v>4983</v>
      </c>
      <c r="AE1282" s="4189" t="s">
        <v>4984</v>
      </c>
      <c r="AF1282" s="2502"/>
    </row>
    <row r="1283" spans="2:32" s="2801" customFormat="1" ht="13.5" thickBot="1" x14ac:dyDescent="0.25">
      <c r="B1283" s="4186"/>
      <c r="C1283" s="4187"/>
      <c r="D1283" s="4189"/>
      <c r="E1283" s="4189"/>
      <c r="F1283" s="4189"/>
      <c r="G1283" s="4201"/>
      <c r="H1283" s="4201"/>
      <c r="I1283" s="4200"/>
      <c r="J1283" s="4200"/>
      <c r="K1283" s="3631" t="s">
        <v>5026</v>
      </c>
      <c r="L1283" s="3632" t="s">
        <v>2793</v>
      </c>
      <c r="M1283" s="4200"/>
      <c r="N1283" s="4200"/>
      <c r="O1283" s="4200"/>
      <c r="P1283" s="4200"/>
      <c r="Q1283" s="4203"/>
      <c r="R1283" s="4203"/>
      <c r="S1283" s="4203"/>
      <c r="T1283" s="4203"/>
      <c r="U1283" s="4203"/>
      <c r="V1283" s="4203"/>
      <c r="W1283" s="4203"/>
      <c r="X1283" s="4201"/>
      <c r="Y1283" s="4201"/>
      <c r="Z1283" s="4203"/>
      <c r="AA1283" s="4203"/>
      <c r="AB1283" s="4203"/>
      <c r="AC1283" s="4203"/>
      <c r="AD1283" s="4203"/>
      <c r="AE1283" s="4203"/>
      <c r="AF1283" s="2502"/>
    </row>
    <row r="1284" spans="2:32" s="2801" customFormat="1" x14ac:dyDescent="0.2">
      <c r="B1284" s="4214" t="s">
        <v>6304</v>
      </c>
      <c r="C1284" s="4215"/>
      <c r="D1284" s="4010" t="s">
        <v>1529</v>
      </c>
      <c r="E1284" s="4010" t="s">
        <v>1529</v>
      </c>
      <c r="F1284" s="4010" t="s">
        <v>1529</v>
      </c>
      <c r="G1284" s="3057">
        <f>3/0.18</f>
        <v>16.666666666666668</v>
      </c>
      <c r="H1284" s="4010" t="s">
        <v>1529</v>
      </c>
      <c r="I1284" s="4011">
        <v>0.18</v>
      </c>
      <c r="J1284" s="4010" t="s">
        <v>1529</v>
      </c>
      <c r="K1284" s="4010" t="s">
        <v>1529</v>
      </c>
      <c r="L1284" s="4010" t="s">
        <v>1529</v>
      </c>
      <c r="M1284" s="4010" t="s">
        <v>1529</v>
      </c>
      <c r="N1284" s="4010" t="s">
        <v>1529</v>
      </c>
      <c r="O1284" s="4010" t="s">
        <v>1529</v>
      </c>
      <c r="P1284" s="4010" t="s">
        <v>1529</v>
      </c>
      <c r="Q1284" s="4010" t="s">
        <v>1529</v>
      </c>
      <c r="R1284" s="4010" t="s">
        <v>1529</v>
      </c>
      <c r="S1284" s="4010" t="s">
        <v>1529</v>
      </c>
      <c r="T1284" s="4010" t="s">
        <v>1529</v>
      </c>
      <c r="U1284" s="4010" t="s">
        <v>1529</v>
      </c>
      <c r="V1284" s="4010" t="s">
        <v>1529</v>
      </c>
      <c r="W1284" s="4010" t="s">
        <v>1529</v>
      </c>
      <c r="X1284" s="4010" t="s">
        <v>1529</v>
      </c>
      <c r="Y1284" s="4010" t="s">
        <v>1529</v>
      </c>
      <c r="Z1284" s="4010" t="s">
        <v>1529</v>
      </c>
      <c r="AA1284" s="4010" t="s">
        <v>1529</v>
      </c>
      <c r="AB1284" s="4010" t="s">
        <v>1529</v>
      </c>
      <c r="AC1284" s="4010" t="s">
        <v>1529</v>
      </c>
      <c r="AD1284" s="4010" t="s">
        <v>1529</v>
      </c>
      <c r="AE1284" s="3059" t="s">
        <v>1529</v>
      </c>
      <c r="AF1284" s="2502"/>
    </row>
    <row r="1285" spans="2:32" s="2801" customFormat="1" ht="13.5" thickBot="1" x14ac:dyDescent="0.25">
      <c r="B1285" s="4218" t="s">
        <v>6805</v>
      </c>
      <c r="C1285" s="4219"/>
      <c r="D1285" s="4024" t="s">
        <v>1529</v>
      </c>
      <c r="E1285" s="4024" t="s">
        <v>1529</v>
      </c>
      <c r="F1285" s="4024" t="s">
        <v>1529</v>
      </c>
      <c r="G1285" s="3061">
        <f>3/0.16</f>
        <v>18.75</v>
      </c>
      <c r="H1285" s="4024" t="s">
        <v>1529</v>
      </c>
      <c r="I1285" s="3062">
        <v>0.16</v>
      </c>
      <c r="J1285" s="4024" t="s">
        <v>1529</v>
      </c>
      <c r="K1285" s="4024" t="s">
        <v>1529</v>
      </c>
      <c r="L1285" s="4024" t="s">
        <v>1529</v>
      </c>
      <c r="M1285" s="4024" t="s">
        <v>1529</v>
      </c>
      <c r="N1285" s="4024" t="s">
        <v>1529</v>
      </c>
      <c r="O1285" s="4024" t="s">
        <v>1529</v>
      </c>
      <c r="P1285" s="4024" t="s">
        <v>1529</v>
      </c>
      <c r="Q1285" s="4024" t="s">
        <v>1529</v>
      </c>
      <c r="R1285" s="4024" t="s">
        <v>1529</v>
      </c>
      <c r="S1285" s="4024" t="s">
        <v>1529</v>
      </c>
      <c r="T1285" s="4024" t="s">
        <v>1529</v>
      </c>
      <c r="U1285" s="4024" t="s">
        <v>1529</v>
      </c>
      <c r="V1285" s="4024" t="s">
        <v>1529</v>
      </c>
      <c r="W1285" s="4024" t="s">
        <v>1529</v>
      </c>
      <c r="X1285" s="4024" t="s">
        <v>1529</v>
      </c>
      <c r="Y1285" s="4024" t="s">
        <v>1529</v>
      </c>
      <c r="Z1285" s="4024" t="s">
        <v>1529</v>
      </c>
      <c r="AA1285" s="4024" t="s">
        <v>1529</v>
      </c>
      <c r="AB1285" s="4024" t="s">
        <v>1529</v>
      </c>
      <c r="AC1285" s="4024" t="s">
        <v>1529</v>
      </c>
      <c r="AD1285" s="4024" t="s">
        <v>1529</v>
      </c>
      <c r="AE1285" s="3063" t="s">
        <v>1529</v>
      </c>
      <c r="AF1285" s="2502"/>
    </row>
    <row r="1286" spans="2:32" s="2801" customFormat="1" x14ac:dyDescent="0.2">
      <c r="B1286" s="2564"/>
      <c r="C1286" s="2496"/>
      <c r="D1286" s="2496"/>
      <c r="E1286" s="2496"/>
      <c r="F1286" s="2496"/>
      <c r="G1286" s="2497"/>
      <c r="H1286" s="2497"/>
      <c r="I1286" s="2497"/>
      <c r="J1286" s="2497"/>
      <c r="K1286" s="2496"/>
      <c r="L1286" s="2497"/>
      <c r="M1286" s="2497"/>
      <c r="N1286" s="2497"/>
      <c r="O1286" s="2497"/>
      <c r="P1286" s="2497"/>
      <c r="Q1286" s="2561"/>
      <c r="R1286" s="2561"/>
      <c r="S1286" s="2561"/>
      <c r="T1286" s="2561"/>
      <c r="U1286" s="2561"/>
      <c r="V1286" s="2561"/>
      <c r="W1286" s="2561"/>
      <c r="X1286" s="2561"/>
      <c r="Y1286" s="2561"/>
      <c r="Z1286" s="2561"/>
      <c r="AA1286" s="2561"/>
      <c r="AB1286" s="2561"/>
      <c r="AC1286" s="2561"/>
      <c r="AD1286" s="2561"/>
      <c r="AE1286" s="2561"/>
      <c r="AF1286" s="2502"/>
    </row>
    <row r="1287" spans="2:32" s="2801" customFormat="1" x14ac:dyDescent="0.2">
      <c r="B1287" s="4166" t="s">
        <v>4985</v>
      </c>
      <c r="C1287" s="4167"/>
      <c r="D1287" s="4168" t="s">
        <v>5079</v>
      </c>
      <c r="E1287" s="4168"/>
      <c r="F1287" s="4168"/>
      <c r="G1287" s="4168"/>
      <c r="H1287" s="4168"/>
      <c r="I1287" s="2562"/>
      <c r="J1287" s="2562"/>
      <c r="K1287" s="2562"/>
      <c r="L1287" s="2562"/>
      <c r="M1287" s="2562"/>
      <c r="N1287" s="2562"/>
      <c r="O1287" s="2562"/>
      <c r="P1287" s="2562"/>
      <c r="Q1287" s="2561"/>
      <c r="R1287" s="2561"/>
      <c r="S1287" s="2561"/>
      <c r="T1287" s="2561"/>
      <c r="U1287" s="2561"/>
      <c r="V1287" s="2561"/>
      <c r="W1287" s="2561"/>
      <c r="X1287" s="2561"/>
      <c r="Y1287" s="2561"/>
      <c r="Z1287" s="2561"/>
      <c r="AA1287" s="2561"/>
      <c r="AB1287" s="2561"/>
      <c r="AC1287" s="2561"/>
      <c r="AD1287" s="2561"/>
      <c r="AE1287" s="2561"/>
      <c r="AF1287" s="2502"/>
    </row>
    <row r="1288" spans="2:32" s="2801" customFormat="1" x14ac:dyDescent="0.2">
      <c r="B1288" s="4166" t="s">
        <v>4986</v>
      </c>
      <c r="C1288" s="4167"/>
      <c r="D1288" s="4168" t="s">
        <v>1512</v>
      </c>
      <c r="E1288" s="4168"/>
      <c r="F1288" s="4168"/>
      <c r="G1288" s="4168"/>
      <c r="H1288" s="4168"/>
      <c r="I1288" s="2562"/>
      <c r="J1288" s="2562"/>
      <c r="K1288" s="2562"/>
      <c r="L1288" s="2562"/>
      <c r="M1288" s="2562"/>
      <c r="N1288" s="2562"/>
      <c r="O1288" s="2562"/>
      <c r="P1288" s="2562"/>
      <c r="Q1288" s="2561"/>
      <c r="R1288" s="2561"/>
      <c r="S1288" s="2561"/>
      <c r="T1288" s="2561"/>
      <c r="U1288" s="2561"/>
      <c r="V1288" s="2561"/>
      <c r="W1288" s="2561"/>
      <c r="X1288" s="2561"/>
      <c r="Y1288" s="2561"/>
      <c r="Z1288" s="2561"/>
      <c r="AA1288" s="2561"/>
      <c r="AB1288" s="2561"/>
      <c r="AC1288" s="2561"/>
      <c r="AD1288" s="2561"/>
      <c r="AE1288" s="2561"/>
      <c r="AF1288" s="2502"/>
    </row>
    <row r="1289" spans="2:32" s="2801" customFormat="1" ht="13.5" thickBot="1" x14ac:dyDescent="0.25">
      <c r="B1289" s="3633"/>
      <c r="C1289" s="3634"/>
      <c r="D1289" s="3634"/>
      <c r="E1289" s="3634"/>
      <c r="F1289" s="3634"/>
      <c r="G1289" s="2565"/>
      <c r="H1289" s="2565"/>
      <c r="I1289" s="2565"/>
      <c r="J1289" s="2565"/>
      <c r="K1289" s="2565"/>
      <c r="L1289" s="2565"/>
      <c r="M1289" s="2565"/>
      <c r="N1289" s="2565"/>
      <c r="O1289" s="2565"/>
      <c r="P1289" s="2565"/>
      <c r="Q1289" s="2565"/>
      <c r="R1289" s="2565"/>
      <c r="S1289" s="2565"/>
      <c r="T1289" s="2565"/>
      <c r="U1289" s="2565"/>
      <c r="V1289" s="2565"/>
      <c r="W1289" s="2565"/>
      <c r="X1289" s="2565"/>
      <c r="Y1289" s="2565"/>
      <c r="Z1289" s="2565"/>
      <c r="AA1289" s="2565"/>
      <c r="AB1289" s="2565"/>
      <c r="AC1289" s="2565"/>
      <c r="AD1289" s="2565"/>
      <c r="AE1289" s="2565"/>
      <c r="AF1289" s="2507"/>
    </row>
    <row r="1290" spans="2:32" s="2801" customFormat="1" ht="13.5" thickBot="1" x14ac:dyDescent="0.25"/>
    <row r="1291" spans="2:32" s="2801" customFormat="1" ht="20.25" x14ac:dyDescent="0.2">
      <c r="B1291" s="4169" t="s">
        <v>5058</v>
      </c>
      <c r="C1291" s="4170"/>
      <c r="D1291" s="4170"/>
      <c r="E1291" s="4170"/>
      <c r="F1291" s="4170"/>
      <c r="G1291" s="4170"/>
      <c r="H1291" s="4170"/>
      <c r="I1291" s="4170"/>
      <c r="J1291" s="4170"/>
      <c r="K1291" s="4170"/>
      <c r="L1291" s="4170"/>
      <c r="M1291" s="4170"/>
      <c r="N1291" s="4170"/>
      <c r="O1291" s="4170"/>
      <c r="P1291" s="4170"/>
      <c r="Q1291" s="4170"/>
      <c r="R1291" s="4170"/>
      <c r="S1291" s="4170"/>
      <c r="T1291" s="4170"/>
      <c r="U1291" s="4170"/>
      <c r="V1291" s="4170"/>
      <c r="W1291" s="4170"/>
      <c r="X1291" s="4170"/>
      <c r="Y1291" s="4170"/>
      <c r="Z1291" s="4170"/>
      <c r="AA1291" s="4170"/>
      <c r="AB1291" s="4170"/>
      <c r="AC1291" s="4170"/>
      <c r="AD1291" s="4170"/>
      <c r="AE1291" s="4170"/>
      <c r="AF1291" s="4171"/>
    </row>
    <row r="1292" spans="2:32" s="2801" customFormat="1" x14ac:dyDescent="0.2">
      <c r="B1292" s="3635"/>
      <c r="C1292" s="3636"/>
      <c r="D1292" s="3636"/>
      <c r="E1292" s="3636"/>
      <c r="F1292" s="3636"/>
      <c r="G1292" s="2501"/>
      <c r="H1292" s="2501"/>
      <c r="I1292" s="2501"/>
      <c r="J1292" s="2501"/>
      <c r="K1292" s="2501"/>
      <c r="L1292" s="2501"/>
      <c r="M1292" s="2501"/>
      <c r="N1292" s="2501"/>
      <c r="O1292" s="2501"/>
      <c r="P1292" s="2501"/>
      <c r="Q1292" s="2501"/>
      <c r="R1292" s="2501"/>
      <c r="S1292" s="2501"/>
      <c r="T1292" s="2501"/>
      <c r="U1292" s="2501"/>
      <c r="V1292" s="2501"/>
      <c r="W1292" s="2501"/>
      <c r="X1292" s="2501"/>
      <c r="Y1292" s="2501"/>
      <c r="Z1292" s="2501"/>
      <c r="AA1292" s="2501"/>
      <c r="AB1292" s="2501"/>
      <c r="AC1292" s="2501"/>
      <c r="AD1292" s="2501"/>
      <c r="AE1292" s="2501"/>
      <c r="AF1292" s="2502"/>
    </row>
    <row r="1293" spans="2:32" s="2801" customFormat="1" x14ac:dyDescent="0.2">
      <c r="B1293" s="2563" t="s">
        <v>5078</v>
      </c>
      <c r="C1293" s="3636"/>
      <c r="D1293" s="4172" t="s">
        <v>7197</v>
      </c>
      <c r="E1293" s="4172"/>
      <c r="F1293" s="4172"/>
      <c r="G1293" s="2501"/>
      <c r="H1293" s="2501"/>
      <c r="I1293" s="2501"/>
      <c r="J1293" s="2501"/>
      <c r="K1293" s="2501"/>
      <c r="L1293" s="2501"/>
      <c r="M1293" s="2501"/>
      <c r="N1293" s="2501"/>
      <c r="O1293" s="2501"/>
      <c r="P1293" s="2501"/>
      <c r="Q1293" s="2501"/>
      <c r="R1293" s="2501"/>
      <c r="S1293" s="2501"/>
      <c r="T1293" s="2501"/>
      <c r="U1293" s="2501"/>
      <c r="V1293" s="2501"/>
      <c r="W1293" s="2501"/>
      <c r="X1293" s="2501"/>
      <c r="Y1293" s="2501"/>
      <c r="Z1293" s="2501"/>
      <c r="AA1293" s="2501"/>
      <c r="AB1293" s="2501"/>
      <c r="AC1293" s="2501"/>
      <c r="AD1293" s="2501"/>
      <c r="AE1293" s="2501"/>
      <c r="AF1293" s="2502"/>
    </row>
    <row r="1294" spans="2:32" s="2801" customFormat="1" x14ac:dyDescent="0.2">
      <c r="B1294" s="4173" t="s">
        <v>5061</v>
      </c>
      <c r="C1294" s="4174"/>
      <c r="D1294" s="4204">
        <v>41907</v>
      </c>
      <c r="E1294" s="4204"/>
      <c r="F1294" s="4204"/>
      <c r="G1294" s="2501"/>
      <c r="H1294" s="2501"/>
      <c r="I1294" s="2501"/>
      <c r="J1294" s="2501"/>
      <c r="K1294" s="2501"/>
      <c r="L1294" s="2501"/>
      <c r="M1294" s="2501"/>
      <c r="N1294" s="2501"/>
      <c r="O1294" s="2501"/>
      <c r="P1294" s="2501"/>
      <c r="Q1294" s="2501"/>
      <c r="R1294" s="2501"/>
      <c r="S1294" s="2501"/>
      <c r="T1294" s="2501"/>
      <c r="U1294" s="2501"/>
      <c r="V1294" s="2501"/>
      <c r="W1294" s="2501"/>
      <c r="X1294" s="2501"/>
      <c r="Y1294" s="2501"/>
      <c r="Z1294" s="2501"/>
      <c r="AA1294" s="2501"/>
      <c r="AB1294" s="2501"/>
      <c r="AC1294" s="2501"/>
      <c r="AD1294" s="2501"/>
      <c r="AE1294" s="2501"/>
      <c r="AF1294" s="2502"/>
    </row>
    <row r="1295" spans="2:32" s="2801" customFormat="1" ht="12.75" customHeight="1" x14ac:dyDescent="0.2">
      <c r="B1295" s="4176" t="s">
        <v>5059</v>
      </c>
      <c r="C1295" s="4177"/>
      <c r="D1295" s="4204">
        <v>41908</v>
      </c>
      <c r="E1295" s="4204"/>
      <c r="F1295" s="4204"/>
      <c r="G1295" s="2501"/>
      <c r="H1295" s="2501"/>
      <c r="I1295" s="2501"/>
      <c r="J1295" s="2501"/>
      <c r="K1295" s="2501"/>
      <c r="L1295" s="2501"/>
      <c r="M1295" s="2501"/>
      <c r="N1295" s="2501"/>
      <c r="O1295" s="2501"/>
      <c r="P1295" s="2501"/>
      <c r="Q1295" s="2501"/>
      <c r="R1295" s="2501"/>
      <c r="S1295" s="2501"/>
      <c r="T1295" s="2501"/>
      <c r="U1295" s="2501"/>
      <c r="V1295" s="2501"/>
      <c r="W1295" s="2501"/>
      <c r="X1295" s="2501"/>
      <c r="Y1295" s="2501"/>
      <c r="Z1295" s="2501"/>
      <c r="AA1295" s="2501"/>
      <c r="AB1295" s="2501"/>
      <c r="AC1295" s="2501"/>
      <c r="AD1295" s="2501"/>
      <c r="AE1295" s="2501"/>
      <c r="AF1295" s="2502"/>
    </row>
    <row r="1296" spans="2:32" s="2801" customFormat="1" ht="12.75" customHeight="1" thickBot="1" x14ac:dyDescent="0.25">
      <c r="B1296" s="3635"/>
      <c r="C1296" s="3636"/>
      <c r="D1296" s="3636"/>
      <c r="E1296" s="3636"/>
      <c r="F1296" s="3636"/>
      <c r="G1296" s="2501"/>
      <c r="H1296" s="2501"/>
      <c r="I1296" s="2501"/>
      <c r="J1296" s="2501"/>
      <c r="K1296" s="2501"/>
      <c r="L1296" s="2501"/>
      <c r="M1296" s="2501"/>
      <c r="N1296" s="2501"/>
      <c r="O1296" s="2501"/>
      <c r="P1296" s="2501"/>
      <c r="Q1296" s="2501"/>
      <c r="R1296" s="2501"/>
      <c r="S1296" s="2501"/>
      <c r="T1296" s="2501"/>
      <c r="U1296" s="2501"/>
      <c r="V1296" s="2501"/>
      <c r="W1296" s="2501"/>
      <c r="X1296" s="2501"/>
      <c r="Y1296" s="2501"/>
      <c r="Z1296" s="2501"/>
      <c r="AA1296" s="2501"/>
      <c r="AB1296" s="2501"/>
      <c r="AC1296" s="2501"/>
      <c r="AD1296" s="2501"/>
      <c r="AE1296" s="2501"/>
      <c r="AF1296" s="2502"/>
    </row>
    <row r="1297" spans="2:32" s="2801" customFormat="1" ht="102" customHeight="1" thickBot="1" x14ac:dyDescent="0.25">
      <c r="B1297" s="4179" t="s">
        <v>5060</v>
      </c>
      <c r="C1297" s="4180"/>
      <c r="D1297" s="4181" t="s">
        <v>7200</v>
      </c>
      <c r="E1297" s="4182"/>
      <c r="F1297" s="4182"/>
      <c r="G1297" s="4182"/>
      <c r="H1297" s="4182"/>
      <c r="I1297" s="4182"/>
      <c r="J1297" s="4182"/>
      <c r="K1297" s="4182"/>
      <c r="L1297" s="4182"/>
      <c r="M1297" s="4182"/>
      <c r="N1297" s="4182"/>
      <c r="O1297" s="4182"/>
      <c r="P1297" s="4182"/>
      <c r="Q1297" s="4183"/>
      <c r="R1297" s="2501"/>
      <c r="S1297" s="2501"/>
      <c r="T1297" s="2501"/>
      <c r="U1297" s="2501"/>
      <c r="V1297" s="2501"/>
      <c r="W1297" s="2501"/>
      <c r="X1297" s="2501"/>
      <c r="Y1297" s="2501"/>
      <c r="Z1297" s="2501"/>
      <c r="AA1297" s="2501"/>
      <c r="AB1297" s="2501"/>
      <c r="AC1297" s="2501"/>
      <c r="AD1297" s="2501"/>
      <c r="AE1297" s="2501"/>
      <c r="AF1297" s="2502"/>
    </row>
    <row r="1298" spans="2:32" s="2801" customFormat="1" ht="13.5" customHeight="1" thickBot="1" x14ac:dyDescent="0.25">
      <c r="B1298" s="3635"/>
      <c r="C1298" s="3636"/>
      <c r="D1298" s="3636"/>
      <c r="E1298" s="3636"/>
      <c r="F1298" s="3636"/>
      <c r="G1298" s="2501"/>
      <c r="H1298" s="2501"/>
      <c r="I1298" s="2501"/>
      <c r="J1298" s="2501"/>
      <c r="K1298" s="2501"/>
      <c r="L1298" s="2501"/>
      <c r="M1298" s="2501"/>
      <c r="N1298" s="2501"/>
      <c r="O1298" s="2501"/>
      <c r="P1298" s="2501"/>
      <c r="Q1298" s="2501"/>
      <c r="R1298" s="2565"/>
      <c r="S1298" s="2501"/>
      <c r="T1298" s="2501"/>
      <c r="U1298" s="2501"/>
      <c r="V1298" s="2501"/>
      <c r="W1298" s="2501"/>
      <c r="X1298" s="2501"/>
      <c r="Y1298" s="2501"/>
      <c r="Z1298" s="2501"/>
      <c r="AA1298" s="2501"/>
      <c r="AB1298" s="2501"/>
      <c r="AC1298" s="2501"/>
      <c r="AD1298" s="2501"/>
      <c r="AE1298" s="2501"/>
      <c r="AF1298" s="2502"/>
    </row>
    <row r="1299" spans="2:32" s="2801" customFormat="1" ht="13.5" thickBot="1" x14ac:dyDescent="0.25">
      <c r="B1299" s="4184" t="s">
        <v>5062</v>
      </c>
      <c r="C1299" s="4185"/>
      <c r="D1299" s="4188" t="s">
        <v>5063</v>
      </c>
      <c r="E1299" s="4190" t="s">
        <v>224</v>
      </c>
      <c r="F1299" s="4191"/>
      <c r="G1299" s="4191"/>
      <c r="H1299" s="4191"/>
      <c r="I1299" s="4191"/>
      <c r="J1299" s="4191"/>
      <c r="K1299" s="4191"/>
      <c r="L1299" s="4191"/>
      <c r="M1299" s="4191"/>
      <c r="N1299" s="4191"/>
      <c r="O1299" s="4191"/>
      <c r="P1299" s="4192"/>
      <c r="Q1299" s="4193" t="s">
        <v>340</v>
      </c>
      <c r="R1299" s="4194"/>
      <c r="S1299" s="4195"/>
      <c r="T1299" s="4195"/>
      <c r="U1299" s="4195"/>
      <c r="V1299" s="4195"/>
      <c r="W1299" s="4195"/>
      <c r="X1299" s="4195"/>
      <c r="Y1299" s="4196"/>
      <c r="Z1299" s="4193" t="s">
        <v>225</v>
      </c>
      <c r="AA1299" s="4195"/>
      <c r="AB1299" s="4196"/>
      <c r="AC1299" s="4197" t="s">
        <v>4982</v>
      </c>
      <c r="AD1299" s="4198"/>
      <c r="AE1299" s="4199"/>
      <c r="AF1299" s="2502"/>
    </row>
    <row r="1300" spans="2:32" s="2801" customFormat="1" ht="13.5" customHeight="1" thickBot="1" x14ac:dyDescent="0.25">
      <c r="B1300" s="4186"/>
      <c r="C1300" s="4187"/>
      <c r="D1300" s="4188"/>
      <c r="E1300" s="4188" t="s">
        <v>5000</v>
      </c>
      <c r="F1300" s="4188" t="s">
        <v>5001</v>
      </c>
      <c r="G1300" s="4200" t="s">
        <v>5003</v>
      </c>
      <c r="H1300" s="4200" t="s">
        <v>5064</v>
      </c>
      <c r="I1300" s="4202" t="s">
        <v>5065</v>
      </c>
      <c r="J1300" s="4202" t="s">
        <v>5066</v>
      </c>
      <c r="K1300" s="4202" t="s">
        <v>5006</v>
      </c>
      <c r="L1300" s="4202"/>
      <c r="M1300" s="4202" t="s">
        <v>5067</v>
      </c>
      <c r="N1300" s="4202" t="s">
        <v>5068</v>
      </c>
      <c r="O1300" s="4202" t="s">
        <v>5069</v>
      </c>
      <c r="P1300" s="4202" t="s">
        <v>5070</v>
      </c>
      <c r="Q1300" s="4189" t="s">
        <v>5012</v>
      </c>
      <c r="R1300" s="4189" t="s">
        <v>5013</v>
      </c>
      <c r="S1300" s="4189" t="s">
        <v>5014</v>
      </c>
      <c r="T1300" s="4189" t="s">
        <v>5071</v>
      </c>
      <c r="U1300" s="4189" t="s">
        <v>5072</v>
      </c>
      <c r="V1300" s="4189" t="s">
        <v>5017</v>
      </c>
      <c r="W1300" s="4189" t="s">
        <v>5019</v>
      </c>
      <c r="X1300" s="4200" t="s">
        <v>5073</v>
      </c>
      <c r="Y1300" s="4200" t="s">
        <v>5074</v>
      </c>
      <c r="Z1300" s="4189" t="s">
        <v>5075</v>
      </c>
      <c r="AA1300" s="4189" t="s">
        <v>5076</v>
      </c>
      <c r="AB1300" s="4189" t="s">
        <v>5077</v>
      </c>
      <c r="AC1300" s="4189" t="s">
        <v>1150</v>
      </c>
      <c r="AD1300" s="4189" t="s">
        <v>4983</v>
      </c>
      <c r="AE1300" s="4189" t="s">
        <v>4984</v>
      </c>
      <c r="AF1300" s="2502"/>
    </row>
    <row r="1301" spans="2:32" s="2801" customFormat="1" ht="13.5" customHeight="1" thickBot="1" x14ac:dyDescent="0.25">
      <c r="B1301" s="4186"/>
      <c r="C1301" s="4187"/>
      <c r="D1301" s="4189"/>
      <c r="E1301" s="4189"/>
      <c r="F1301" s="4189"/>
      <c r="G1301" s="4201"/>
      <c r="H1301" s="4201"/>
      <c r="I1301" s="4200"/>
      <c r="J1301" s="4200"/>
      <c r="K1301" s="3631" t="s">
        <v>5026</v>
      </c>
      <c r="L1301" s="3632" t="s">
        <v>2793</v>
      </c>
      <c r="M1301" s="4200"/>
      <c r="N1301" s="4200"/>
      <c r="O1301" s="4200"/>
      <c r="P1301" s="4200"/>
      <c r="Q1301" s="4203"/>
      <c r="R1301" s="4203"/>
      <c r="S1301" s="4203"/>
      <c r="T1301" s="4203"/>
      <c r="U1301" s="4203"/>
      <c r="V1301" s="4203"/>
      <c r="W1301" s="4203"/>
      <c r="X1301" s="4201"/>
      <c r="Y1301" s="4201"/>
      <c r="Z1301" s="4203"/>
      <c r="AA1301" s="4203"/>
      <c r="AB1301" s="4203"/>
      <c r="AC1301" s="4203"/>
      <c r="AD1301" s="4203"/>
      <c r="AE1301" s="4203"/>
      <c r="AF1301" s="2502"/>
    </row>
    <row r="1302" spans="2:32" s="2801" customFormat="1" x14ac:dyDescent="0.2">
      <c r="B1302" s="4214" t="s">
        <v>6304</v>
      </c>
      <c r="C1302" s="4215"/>
      <c r="D1302" s="4010" t="s">
        <v>1529</v>
      </c>
      <c r="E1302" s="4010" t="s">
        <v>1529</v>
      </c>
      <c r="F1302" s="4010" t="s">
        <v>1529</v>
      </c>
      <c r="G1302" s="3057">
        <f>3/0.18</f>
        <v>16.666666666666668</v>
      </c>
      <c r="H1302" s="4010" t="s">
        <v>1529</v>
      </c>
      <c r="I1302" s="4011">
        <v>0.18</v>
      </c>
      <c r="J1302" s="4010" t="s">
        <v>1529</v>
      </c>
      <c r="K1302" s="4010" t="s">
        <v>1529</v>
      </c>
      <c r="L1302" s="4010" t="s">
        <v>1529</v>
      </c>
      <c r="M1302" s="4010" t="s">
        <v>1529</v>
      </c>
      <c r="N1302" s="4010" t="s">
        <v>1529</v>
      </c>
      <c r="O1302" s="4010" t="s">
        <v>1529</v>
      </c>
      <c r="P1302" s="4010" t="s">
        <v>1529</v>
      </c>
      <c r="Q1302" s="4010" t="s">
        <v>1529</v>
      </c>
      <c r="R1302" s="4010" t="s">
        <v>1529</v>
      </c>
      <c r="S1302" s="4010" t="s">
        <v>1529</v>
      </c>
      <c r="T1302" s="4010" t="s">
        <v>1529</v>
      </c>
      <c r="U1302" s="4010" t="s">
        <v>1529</v>
      </c>
      <c r="V1302" s="4010" t="s">
        <v>1529</v>
      </c>
      <c r="W1302" s="4010" t="s">
        <v>1529</v>
      </c>
      <c r="X1302" s="4010" t="s">
        <v>1529</v>
      </c>
      <c r="Y1302" s="4010" t="s">
        <v>1529</v>
      </c>
      <c r="Z1302" s="4010" t="s">
        <v>1529</v>
      </c>
      <c r="AA1302" s="4010" t="s">
        <v>1529</v>
      </c>
      <c r="AB1302" s="4010" t="s">
        <v>1529</v>
      </c>
      <c r="AC1302" s="4010" t="s">
        <v>1529</v>
      </c>
      <c r="AD1302" s="4010" t="s">
        <v>1529</v>
      </c>
      <c r="AE1302" s="3059" t="s">
        <v>1529</v>
      </c>
      <c r="AF1302" s="2502"/>
    </row>
    <row r="1303" spans="2:32" s="2801" customFormat="1" ht="13.5" thickBot="1" x14ac:dyDescent="0.25">
      <c r="B1303" s="4218" t="s">
        <v>6805</v>
      </c>
      <c r="C1303" s="4219"/>
      <c r="D1303" s="4024" t="s">
        <v>1529</v>
      </c>
      <c r="E1303" s="4024" t="s">
        <v>1529</v>
      </c>
      <c r="F1303" s="4024" t="s">
        <v>1529</v>
      </c>
      <c r="G1303" s="3061">
        <f>3/0.16</f>
        <v>18.75</v>
      </c>
      <c r="H1303" s="4024" t="s">
        <v>1529</v>
      </c>
      <c r="I1303" s="3062">
        <v>0.16</v>
      </c>
      <c r="J1303" s="4024" t="s">
        <v>1529</v>
      </c>
      <c r="K1303" s="4024" t="s">
        <v>1529</v>
      </c>
      <c r="L1303" s="4024" t="s">
        <v>1529</v>
      </c>
      <c r="M1303" s="4024" t="s">
        <v>1529</v>
      </c>
      <c r="N1303" s="4024" t="s">
        <v>1529</v>
      </c>
      <c r="O1303" s="4024" t="s">
        <v>1529</v>
      </c>
      <c r="P1303" s="4024" t="s">
        <v>1529</v>
      </c>
      <c r="Q1303" s="4024" t="s">
        <v>1529</v>
      </c>
      <c r="R1303" s="4024" t="s">
        <v>1529</v>
      </c>
      <c r="S1303" s="4024" t="s">
        <v>1529</v>
      </c>
      <c r="T1303" s="4024" t="s">
        <v>1529</v>
      </c>
      <c r="U1303" s="4024" t="s">
        <v>1529</v>
      </c>
      <c r="V1303" s="4024" t="s">
        <v>1529</v>
      </c>
      <c r="W1303" s="4024" t="s">
        <v>1529</v>
      </c>
      <c r="X1303" s="4024" t="s">
        <v>1529</v>
      </c>
      <c r="Y1303" s="4024" t="s">
        <v>1529</v>
      </c>
      <c r="Z1303" s="4024" t="s">
        <v>1529</v>
      </c>
      <c r="AA1303" s="4024" t="s">
        <v>1529</v>
      </c>
      <c r="AB1303" s="4024" t="s">
        <v>1529</v>
      </c>
      <c r="AC1303" s="4024" t="s">
        <v>1529</v>
      </c>
      <c r="AD1303" s="4024" t="s">
        <v>1529</v>
      </c>
      <c r="AE1303" s="3063" t="s">
        <v>1529</v>
      </c>
      <c r="AF1303" s="2502"/>
    </row>
    <row r="1304" spans="2:32" s="2801" customFormat="1" x14ac:dyDescent="0.2">
      <c r="B1304" s="2564"/>
      <c r="C1304" s="2496"/>
      <c r="D1304" s="2496"/>
      <c r="E1304" s="2496"/>
      <c r="F1304" s="2496"/>
      <c r="G1304" s="2497"/>
      <c r="H1304" s="2497"/>
      <c r="I1304" s="2497"/>
      <c r="J1304" s="2497"/>
      <c r="K1304" s="2496"/>
      <c r="L1304" s="2497"/>
      <c r="M1304" s="2497"/>
      <c r="N1304" s="2497"/>
      <c r="O1304" s="2497"/>
      <c r="P1304" s="2497"/>
      <c r="Q1304" s="2561"/>
      <c r="R1304" s="2561"/>
      <c r="S1304" s="2561"/>
      <c r="T1304" s="2561"/>
      <c r="U1304" s="2561"/>
      <c r="V1304" s="2561"/>
      <c r="W1304" s="2561"/>
      <c r="X1304" s="2561"/>
      <c r="Y1304" s="2561"/>
      <c r="Z1304" s="2561"/>
      <c r="AA1304" s="2561"/>
      <c r="AB1304" s="2561"/>
      <c r="AC1304" s="2561"/>
      <c r="AD1304" s="2561"/>
      <c r="AE1304" s="2561"/>
      <c r="AF1304" s="2502"/>
    </row>
    <row r="1305" spans="2:32" s="2801" customFormat="1" x14ac:dyDescent="0.2">
      <c r="B1305" s="4166" t="s">
        <v>4985</v>
      </c>
      <c r="C1305" s="4167"/>
      <c r="D1305" s="4168" t="s">
        <v>5079</v>
      </c>
      <c r="E1305" s="4168"/>
      <c r="F1305" s="4168"/>
      <c r="G1305" s="4168"/>
      <c r="H1305" s="4168"/>
      <c r="I1305" s="2562"/>
      <c r="J1305" s="2562"/>
      <c r="K1305" s="2562"/>
      <c r="L1305" s="2562"/>
      <c r="M1305" s="2562"/>
      <c r="N1305" s="2562"/>
      <c r="O1305" s="2562"/>
      <c r="P1305" s="2562"/>
      <c r="Q1305" s="2561"/>
      <c r="R1305" s="2561"/>
      <c r="S1305" s="2561"/>
      <c r="T1305" s="2561"/>
      <c r="U1305" s="2561"/>
      <c r="V1305" s="2561"/>
      <c r="W1305" s="2561"/>
      <c r="X1305" s="2561"/>
      <c r="Y1305" s="2561"/>
      <c r="Z1305" s="2561"/>
      <c r="AA1305" s="2561"/>
      <c r="AB1305" s="2561"/>
      <c r="AC1305" s="2561"/>
      <c r="AD1305" s="2561"/>
      <c r="AE1305" s="2561"/>
      <c r="AF1305" s="2502"/>
    </row>
    <row r="1306" spans="2:32" s="2801" customFormat="1" x14ac:dyDescent="0.2">
      <c r="B1306" s="4166" t="s">
        <v>4986</v>
      </c>
      <c r="C1306" s="4167"/>
      <c r="D1306" s="4168" t="s">
        <v>1512</v>
      </c>
      <c r="E1306" s="4168"/>
      <c r="F1306" s="4168"/>
      <c r="G1306" s="4168"/>
      <c r="H1306" s="4168"/>
      <c r="I1306" s="2562"/>
      <c r="J1306" s="2562"/>
      <c r="K1306" s="2562"/>
      <c r="L1306" s="2562"/>
      <c r="M1306" s="2562"/>
      <c r="N1306" s="2562"/>
      <c r="O1306" s="2562"/>
      <c r="P1306" s="2562"/>
      <c r="Q1306" s="2561"/>
      <c r="R1306" s="2561"/>
      <c r="S1306" s="2561"/>
      <c r="T1306" s="2561"/>
      <c r="U1306" s="2561"/>
      <c r="V1306" s="2561"/>
      <c r="W1306" s="2561"/>
      <c r="X1306" s="2561"/>
      <c r="Y1306" s="2561"/>
      <c r="Z1306" s="2561"/>
      <c r="AA1306" s="2561"/>
      <c r="AB1306" s="2561"/>
      <c r="AC1306" s="2561"/>
      <c r="AD1306" s="2561"/>
      <c r="AE1306" s="2561"/>
      <c r="AF1306" s="2502"/>
    </row>
    <row r="1307" spans="2:32" s="2801" customFormat="1" ht="13.5" thickBot="1" x14ac:dyDescent="0.25">
      <c r="B1307" s="3633"/>
      <c r="C1307" s="3634"/>
      <c r="D1307" s="3634"/>
      <c r="E1307" s="3634"/>
      <c r="F1307" s="3634"/>
      <c r="G1307" s="2565"/>
      <c r="H1307" s="2565"/>
      <c r="I1307" s="2565"/>
      <c r="J1307" s="2565"/>
      <c r="K1307" s="2565"/>
      <c r="L1307" s="2565"/>
      <c r="M1307" s="2565"/>
      <c r="N1307" s="2565"/>
      <c r="O1307" s="2565"/>
      <c r="P1307" s="2565"/>
      <c r="Q1307" s="2565"/>
      <c r="R1307" s="2565"/>
      <c r="S1307" s="2565"/>
      <c r="T1307" s="2565"/>
      <c r="U1307" s="2565"/>
      <c r="V1307" s="2565"/>
      <c r="W1307" s="2565"/>
      <c r="X1307" s="2565"/>
      <c r="Y1307" s="2565"/>
      <c r="Z1307" s="2565"/>
      <c r="AA1307" s="2565"/>
      <c r="AB1307" s="2565"/>
      <c r="AC1307" s="2565"/>
      <c r="AD1307" s="2565"/>
      <c r="AE1307" s="2565"/>
      <c r="AF1307" s="2507"/>
    </row>
    <row r="1308" spans="2:32" s="2801" customFormat="1" ht="13.5" thickBot="1" x14ac:dyDescent="0.25"/>
    <row r="1309" spans="2:32" s="2801" customFormat="1" ht="20.25" x14ac:dyDescent="0.2">
      <c r="B1309" s="4169" t="s">
        <v>5058</v>
      </c>
      <c r="C1309" s="4170"/>
      <c r="D1309" s="4170"/>
      <c r="E1309" s="4170"/>
      <c r="F1309" s="4170"/>
      <c r="G1309" s="4170"/>
      <c r="H1309" s="4170"/>
      <c r="I1309" s="4170"/>
      <c r="J1309" s="4170"/>
      <c r="K1309" s="4170"/>
      <c r="L1309" s="4170"/>
      <c r="M1309" s="4170"/>
      <c r="N1309" s="4170"/>
      <c r="O1309" s="4170"/>
      <c r="P1309" s="4170"/>
      <c r="Q1309" s="4170"/>
      <c r="R1309" s="4170"/>
      <c r="S1309" s="4170"/>
      <c r="T1309" s="4170"/>
      <c r="U1309" s="4170"/>
      <c r="V1309" s="4170"/>
      <c r="W1309" s="4170"/>
      <c r="X1309" s="4170"/>
      <c r="Y1309" s="4170"/>
      <c r="Z1309" s="4170"/>
      <c r="AA1309" s="4170"/>
      <c r="AB1309" s="4170"/>
      <c r="AC1309" s="4170"/>
      <c r="AD1309" s="4170"/>
      <c r="AE1309" s="4170"/>
      <c r="AF1309" s="4171"/>
    </row>
    <row r="1310" spans="2:32" s="2801" customFormat="1" x14ac:dyDescent="0.2">
      <c r="B1310" s="3635"/>
      <c r="C1310" s="3636"/>
      <c r="D1310" s="3636"/>
      <c r="E1310" s="3636"/>
      <c r="F1310" s="3636"/>
      <c r="G1310" s="2501"/>
      <c r="H1310" s="2501"/>
      <c r="I1310" s="2501"/>
      <c r="J1310" s="2501"/>
      <c r="K1310" s="2501"/>
      <c r="L1310" s="2501"/>
      <c r="M1310" s="2501"/>
      <c r="N1310" s="2501"/>
      <c r="O1310" s="2501"/>
      <c r="P1310" s="2501"/>
      <c r="Q1310" s="2501"/>
      <c r="R1310" s="2501"/>
      <c r="S1310" s="2501"/>
      <c r="T1310" s="2501"/>
      <c r="U1310" s="2501"/>
      <c r="V1310" s="2501"/>
      <c r="W1310" s="2501"/>
      <c r="X1310" s="2501"/>
      <c r="Y1310" s="2501"/>
      <c r="Z1310" s="2501"/>
      <c r="AA1310" s="2501"/>
      <c r="AB1310" s="2501"/>
      <c r="AC1310" s="2501"/>
      <c r="AD1310" s="2501"/>
      <c r="AE1310" s="2501"/>
      <c r="AF1310" s="2502"/>
    </row>
    <row r="1311" spans="2:32" s="2801" customFormat="1" x14ac:dyDescent="0.2">
      <c r="B1311" s="2563" t="s">
        <v>5078</v>
      </c>
      <c r="C1311" s="3636"/>
      <c r="D1311" s="4172" t="s">
        <v>7197</v>
      </c>
      <c r="E1311" s="4172"/>
      <c r="F1311" s="4172"/>
      <c r="G1311" s="2501"/>
      <c r="H1311" s="2501"/>
      <c r="I1311" s="2501"/>
      <c r="J1311" s="2501"/>
      <c r="K1311" s="2501"/>
      <c r="L1311" s="2501"/>
      <c r="M1311" s="2501"/>
      <c r="N1311" s="2501"/>
      <c r="O1311" s="2501"/>
      <c r="P1311" s="2501"/>
      <c r="Q1311" s="2501"/>
      <c r="R1311" s="2501"/>
      <c r="S1311" s="2501"/>
      <c r="T1311" s="2501"/>
      <c r="U1311" s="2501"/>
      <c r="V1311" s="2501"/>
      <c r="W1311" s="2501"/>
      <c r="X1311" s="2501"/>
      <c r="Y1311" s="2501"/>
      <c r="Z1311" s="2501"/>
      <c r="AA1311" s="2501"/>
      <c r="AB1311" s="2501"/>
      <c r="AC1311" s="2501"/>
      <c r="AD1311" s="2501"/>
      <c r="AE1311" s="2501"/>
      <c r="AF1311" s="2502"/>
    </row>
    <row r="1312" spans="2:32" s="2801" customFormat="1" x14ac:dyDescent="0.2">
      <c r="B1312" s="4173" t="s">
        <v>5061</v>
      </c>
      <c r="C1312" s="4174"/>
      <c r="D1312" s="4204">
        <v>41893</v>
      </c>
      <c r="E1312" s="4204"/>
      <c r="F1312" s="4204"/>
      <c r="G1312" s="2501"/>
      <c r="H1312" s="2501"/>
      <c r="I1312" s="2501"/>
      <c r="J1312" s="2501"/>
      <c r="K1312" s="2501"/>
      <c r="L1312" s="2501"/>
      <c r="M1312" s="2501"/>
      <c r="N1312" s="2501"/>
      <c r="O1312" s="2501"/>
      <c r="P1312" s="2501"/>
      <c r="Q1312" s="2501"/>
      <c r="R1312" s="2501"/>
      <c r="S1312" s="2501"/>
      <c r="T1312" s="2501"/>
      <c r="U1312" s="2501"/>
      <c r="V1312" s="2501"/>
      <c r="W1312" s="2501"/>
      <c r="X1312" s="2501"/>
      <c r="Y1312" s="2501"/>
      <c r="Z1312" s="2501"/>
      <c r="AA1312" s="2501"/>
      <c r="AB1312" s="2501"/>
      <c r="AC1312" s="2501"/>
      <c r="AD1312" s="2501"/>
      <c r="AE1312" s="2501"/>
      <c r="AF1312" s="2502"/>
    </row>
    <row r="1313" spans="2:32" s="2801" customFormat="1" x14ac:dyDescent="0.2">
      <c r="B1313" s="4176" t="s">
        <v>5059</v>
      </c>
      <c r="C1313" s="4177"/>
      <c r="D1313" s="4204">
        <v>41894</v>
      </c>
      <c r="E1313" s="4204"/>
      <c r="F1313" s="4204"/>
      <c r="G1313" s="2501"/>
      <c r="H1313" s="2501"/>
      <c r="I1313" s="2501"/>
      <c r="J1313" s="2501"/>
      <c r="K1313" s="2501"/>
      <c r="L1313" s="2501"/>
      <c r="M1313" s="2501"/>
      <c r="N1313" s="2501"/>
      <c r="O1313" s="2501"/>
      <c r="P1313" s="2501"/>
      <c r="Q1313" s="2501"/>
      <c r="R1313" s="2501"/>
      <c r="S1313" s="2501"/>
      <c r="T1313" s="2501"/>
      <c r="U1313" s="2501"/>
      <c r="V1313" s="2501"/>
      <c r="W1313" s="2501"/>
      <c r="X1313" s="2501"/>
      <c r="Y1313" s="2501"/>
      <c r="Z1313" s="2501"/>
      <c r="AA1313" s="2501"/>
      <c r="AB1313" s="2501"/>
      <c r="AC1313" s="2501"/>
      <c r="AD1313" s="2501"/>
      <c r="AE1313" s="2501"/>
      <c r="AF1313" s="2502"/>
    </row>
    <row r="1314" spans="2:32" s="2801" customFormat="1" ht="13.5" thickBot="1" x14ac:dyDescent="0.25">
      <c r="B1314" s="3635"/>
      <c r="C1314" s="3636"/>
      <c r="D1314" s="3636"/>
      <c r="E1314" s="3636"/>
      <c r="F1314" s="3636"/>
      <c r="G1314" s="2501"/>
      <c r="H1314" s="2501"/>
      <c r="I1314" s="2501"/>
      <c r="J1314" s="2501"/>
      <c r="K1314" s="2501"/>
      <c r="L1314" s="2501"/>
      <c r="M1314" s="2501"/>
      <c r="N1314" s="2501"/>
      <c r="O1314" s="2501"/>
      <c r="P1314" s="2501"/>
      <c r="Q1314" s="2501"/>
      <c r="R1314" s="2501"/>
      <c r="S1314" s="2501"/>
      <c r="T1314" s="2501"/>
      <c r="U1314" s="2501"/>
      <c r="V1314" s="2501"/>
      <c r="W1314" s="2501"/>
      <c r="X1314" s="2501"/>
      <c r="Y1314" s="2501"/>
      <c r="Z1314" s="2501"/>
      <c r="AA1314" s="2501"/>
      <c r="AB1314" s="2501"/>
      <c r="AC1314" s="2501"/>
      <c r="AD1314" s="2501"/>
      <c r="AE1314" s="2501"/>
      <c r="AF1314" s="2502"/>
    </row>
    <row r="1315" spans="2:32" s="2801" customFormat="1" ht="74.25" customHeight="1" thickBot="1" x14ac:dyDescent="0.25">
      <c r="B1315" s="4179" t="s">
        <v>5060</v>
      </c>
      <c r="C1315" s="4180"/>
      <c r="D1315" s="4181" t="s">
        <v>7199</v>
      </c>
      <c r="E1315" s="4182"/>
      <c r="F1315" s="4182"/>
      <c r="G1315" s="4182"/>
      <c r="H1315" s="4182"/>
      <c r="I1315" s="4182"/>
      <c r="J1315" s="4182"/>
      <c r="K1315" s="4182"/>
      <c r="L1315" s="4182"/>
      <c r="M1315" s="4182"/>
      <c r="N1315" s="4182"/>
      <c r="O1315" s="4182"/>
      <c r="P1315" s="4182"/>
      <c r="Q1315" s="4183"/>
      <c r="R1315" s="2501"/>
      <c r="S1315" s="2501"/>
      <c r="T1315" s="2501"/>
      <c r="U1315" s="2501"/>
      <c r="V1315" s="2501"/>
      <c r="W1315" s="2501"/>
      <c r="X1315" s="2501"/>
      <c r="Y1315" s="2501"/>
      <c r="Z1315" s="2501"/>
      <c r="AA1315" s="2501"/>
      <c r="AB1315" s="2501"/>
      <c r="AC1315" s="2501"/>
      <c r="AD1315" s="2501"/>
      <c r="AE1315" s="2501"/>
      <c r="AF1315" s="2502"/>
    </row>
    <row r="1316" spans="2:32" s="2801" customFormat="1" ht="13.5" thickBot="1" x14ac:dyDescent="0.25">
      <c r="B1316" s="3635"/>
      <c r="C1316" s="3636"/>
      <c r="D1316" s="3636"/>
      <c r="E1316" s="3636"/>
      <c r="F1316" s="3636"/>
      <c r="G1316" s="2501"/>
      <c r="H1316" s="2501"/>
      <c r="I1316" s="2501"/>
      <c r="J1316" s="2501"/>
      <c r="K1316" s="2501"/>
      <c r="L1316" s="2501"/>
      <c r="M1316" s="2501"/>
      <c r="N1316" s="2501"/>
      <c r="O1316" s="2501"/>
      <c r="P1316" s="2501"/>
      <c r="Q1316" s="2501"/>
      <c r="R1316" s="2565"/>
      <c r="S1316" s="2501"/>
      <c r="T1316" s="2501"/>
      <c r="U1316" s="2501"/>
      <c r="V1316" s="2501"/>
      <c r="W1316" s="2501"/>
      <c r="X1316" s="2501"/>
      <c r="Y1316" s="2501"/>
      <c r="Z1316" s="2501"/>
      <c r="AA1316" s="2501"/>
      <c r="AB1316" s="2501"/>
      <c r="AC1316" s="2501"/>
      <c r="AD1316" s="2501"/>
      <c r="AE1316" s="2501"/>
      <c r="AF1316" s="2502"/>
    </row>
    <row r="1317" spans="2:32" s="2801" customFormat="1" ht="13.5" thickBot="1" x14ac:dyDescent="0.25">
      <c r="B1317" s="4184" t="s">
        <v>5062</v>
      </c>
      <c r="C1317" s="4185"/>
      <c r="D1317" s="4188" t="s">
        <v>5063</v>
      </c>
      <c r="E1317" s="4190" t="s">
        <v>224</v>
      </c>
      <c r="F1317" s="4191"/>
      <c r="G1317" s="4191"/>
      <c r="H1317" s="4191"/>
      <c r="I1317" s="4191"/>
      <c r="J1317" s="4191"/>
      <c r="K1317" s="4191"/>
      <c r="L1317" s="4191"/>
      <c r="M1317" s="4191"/>
      <c r="N1317" s="4191"/>
      <c r="O1317" s="4191"/>
      <c r="P1317" s="4192"/>
      <c r="Q1317" s="4193" t="s">
        <v>340</v>
      </c>
      <c r="R1317" s="4194"/>
      <c r="S1317" s="4195"/>
      <c r="T1317" s="4195"/>
      <c r="U1317" s="4195"/>
      <c r="V1317" s="4195"/>
      <c r="W1317" s="4195"/>
      <c r="X1317" s="4195"/>
      <c r="Y1317" s="4196"/>
      <c r="Z1317" s="4193" t="s">
        <v>225</v>
      </c>
      <c r="AA1317" s="4195"/>
      <c r="AB1317" s="4196"/>
      <c r="AC1317" s="4197" t="s">
        <v>4982</v>
      </c>
      <c r="AD1317" s="4198"/>
      <c r="AE1317" s="4199"/>
      <c r="AF1317" s="2502"/>
    </row>
    <row r="1318" spans="2:32" s="2801" customFormat="1" ht="13.5" thickBot="1" x14ac:dyDescent="0.25">
      <c r="B1318" s="4186"/>
      <c r="C1318" s="4187"/>
      <c r="D1318" s="4188"/>
      <c r="E1318" s="4188" t="s">
        <v>5000</v>
      </c>
      <c r="F1318" s="4188" t="s">
        <v>5001</v>
      </c>
      <c r="G1318" s="4200" t="s">
        <v>5003</v>
      </c>
      <c r="H1318" s="4200" t="s">
        <v>5064</v>
      </c>
      <c r="I1318" s="4202" t="s">
        <v>5065</v>
      </c>
      <c r="J1318" s="4202" t="s">
        <v>5066</v>
      </c>
      <c r="K1318" s="4202" t="s">
        <v>5006</v>
      </c>
      <c r="L1318" s="4202"/>
      <c r="M1318" s="4202" t="s">
        <v>5067</v>
      </c>
      <c r="N1318" s="4202" t="s">
        <v>5068</v>
      </c>
      <c r="O1318" s="4202" t="s">
        <v>5069</v>
      </c>
      <c r="P1318" s="4202" t="s">
        <v>5070</v>
      </c>
      <c r="Q1318" s="4189" t="s">
        <v>5012</v>
      </c>
      <c r="R1318" s="4189" t="s">
        <v>5013</v>
      </c>
      <c r="S1318" s="4189" t="s">
        <v>5014</v>
      </c>
      <c r="T1318" s="4189" t="s">
        <v>5071</v>
      </c>
      <c r="U1318" s="4189" t="s">
        <v>5072</v>
      </c>
      <c r="V1318" s="4189" t="s">
        <v>5017</v>
      </c>
      <c r="W1318" s="4189" t="s">
        <v>5019</v>
      </c>
      <c r="X1318" s="4200" t="s">
        <v>5073</v>
      </c>
      <c r="Y1318" s="4200" t="s">
        <v>5074</v>
      </c>
      <c r="Z1318" s="4189" t="s">
        <v>5075</v>
      </c>
      <c r="AA1318" s="4189" t="s">
        <v>5076</v>
      </c>
      <c r="AB1318" s="4189" t="s">
        <v>5077</v>
      </c>
      <c r="AC1318" s="4189" t="s">
        <v>1150</v>
      </c>
      <c r="AD1318" s="4189" t="s">
        <v>4983</v>
      </c>
      <c r="AE1318" s="4189" t="s">
        <v>4984</v>
      </c>
      <c r="AF1318" s="2502"/>
    </row>
    <row r="1319" spans="2:32" s="2801" customFormat="1" ht="13.5" thickBot="1" x14ac:dyDescent="0.25">
      <c r="B1319" s="4186"/>
      <c r="C1319" s="4187"/>
      <c r="D1319" s="4189"/>
      <c r="E1319" s="4189"/>
      <c r="F1319" s="4189"/>
      <c r="G1319" s="4201"/>
      <c r="H1319" s="4201"/>
      <c r="I1319" s="4200"/>
      <c r="J1319" s="4200"/>
      <c r="K1319" s="3631" t="s">
        <v>5026</v>
      </c>
      <c r="L1319" s="3632" t="s">
        <v>2793</v>
      </c>
      <c r="M1319" s="4200"/>
      <c r="N1319" s="4200"/>
      <c r="O1319" s="4200"/>
      <c r="P1319" s="4200"/>
      <c r="Q1319" s="4203"/>
      <c r="R1319" s="4203"/>
      <c r="S1319" s="4203"/>
      <c r="T1319" s="4203"/>
      <c r="U1319" s="4203"/>
      <c r="V1319" s="4203"/>
      <c r="W1319" s="4203"/>
      <c r="X1319" s="4201"/>
      <c r="Y1319" s="4201"/>
      <c r="Z1319" s="4203"/>
      <c r="AA1319" s="4203"/>
      <c r="AB1319" s="4203"/>
      <c r="AC1319" s="4203"/>
      <c r="AD1319" s="4203"/>
      <c r="AE1319" s="4203"/>
      <c r="AF1319" s="2502"/>
    </row>
    <row r="1320" spans="2:32" s="2801" customFormat="1" x14ac:dyDescent="0.2">
      <c r="B1320" s="4214" t="s">
        <v>6304</v>
      </c>
      <c r="C1320" s="4215"/>
      <c r="D1320" s="4010" t="s">
        <v>1529</v>
      </c>
      <c r="E1320" s="4010" t="s">
        <v>1529</v>
      </c>
      <c r="F1320" s="4010" t="s">
        <v>1529</v>
      </c>
      <c r="G1320" s="3057">
        <f>3/0.18</f>
        <v>16.666666666666668</v>
      </c>
      <c r="H1320" s="4010" t="s">
        <v>1529</v>
      </c>
      <c r="I1320" s="4011">
        <v>0.18</v>
      </c>
      <c r="J1320" s="4010" t="s">
        <v>1529</v>
      </c>
      <c r="K1320" s="4010" t="s">
        <v>1529</v>
      </c>
      <c r="L1320" s="4010" t="s">
        <v>1529</v>
      </c>
      <c r="M1320" s="4010" t="s">
        <v>1529</v>
      </c>
      <c r="N1320" s="4010" t="s">
        <v>1529</v>
      </c>
      <c r="O1320" s="4010" t="s">
        <v>1529</v>
      </c>
      <c r="P1320" s="4010" t="s">
        <v>1529</v>
      </c>
      <c r="Q1320" s="4010" t="s">
        <v>1529</v>
      </c>
      <c r="R1320" s="4010" t="s">
        <v>1529</v>
      </c>
      <c r="S1320" s="4010" t="s">
        <v>1529</v>
      </c>
      <c r="T1320" s="4010" t="s">
        <v>1529</v>
      </c>
      <c r="U1320" s="4010" t="s">
        <v>1529</v>
      </c>
      <c r="V1320" s="4010" t="s">
        <v>1529</v>
      </c>
      <c r="W1320" s="4010" t="s">
        <v>1529</v>
      </c>
      <c r="X1320" s="4010" t="s">
        <v>1529</v>
      </c>
      <c r="Y1320" s="4010" t="s">
        <v>1529</v>
      </c>
      <c r="Z1320" s="4010" t="s">
        <v>1529</v>
      </c>
      <c r="AA1320" s="4010" t="s">
        <v>1529</v>
      </c>
      <c r="AB1320" s="4010" t="s">
        <v>1529</v>
      </c>
      <c r="AC1320" s="4010" t="s">
        <v>1529</v>
      </c>
      <c r="AD1320" s="4010" t="s">
        <v>1529</v>
      </c>
      <c r="AE1320" s="3059" t="s">
        <v>1529</v>
      </c>
      <c r="AF1320" s="2502"/>
    </row>
    <row r="1321" spans="2:32" s="2801" customFormat="1" ht="13.5" thickBot="1" x14ac:dyDescent="0.25">
      <c r="B1321" s="4218" t="s">
        <v>6805</v>
      </c>
      <c r="C1321" s="4219"/>
      <c r="D1321" s="4024" t="s">
        <v>1529</v>
      </c>
      <c r="E1321" s="4024" t="s">
        <v>1529</v>
      </c>
      <c r="F1321" s="4024" t="s">
        <v>1529</v>
      </c>
      <c r="G1321" s="3061">
        <f>3/0.16</f>
        <v>18.75</v>
      </c>
      <c r="H1321" s="4024" t="s">
        <v>1529</v>
      </c>
      <c r="I1321" s="3062">
        <v>0.16</v>
      </c>
      <c r="J1321" s="4024" t="s">
        <v>1529</v>
      </c>
      <c r="K1321" s="4024" t="s">
        <v>1529</v>
      </c>
      <c r="L1321" s="4024" t="s">
        <v>1529</v>
      </c>
      <c r="M1321" s="4024" t="s">
        <v>1529</v>
      </c>
      <c r="N1321" s="4024" t="s">
        <v>1529</v>
      </c>
      <c r="O1321" s="4024" t="s">
        <v>1529</v>
      </c>
      <c r="P1321" s="4024" t="s">
        <v>1529</v>
      </c>
      <c r="Q1321" s="4024" t="s">
        <v>1529</v>
      </c>
      <c r="R1321" s="4024" t="s">
        <v>1529</v>
      </c>
      <c r="S1321" s="4024" t="s">
        <v>1529</v>
      </c>
      <c r="T1321" s="4024" t="s">
        <v>1529</v>
      </c>
      <c r="U1321" s="4024" t="s">
        <v>1529</v>
      </c>
      <c r="V1321" s="4024" t="s">
        <v>1529</v>
      </c>
      <c r="W1321" s="4024" t="s">
        <v>1529</v>
      </c>
      <c r="X1321" s="4024" t="s">
        <v>1529</v>
      </c>
      <c r="Y1321" s="4024" t="s">
        <v>1529</v>
      </c>
      <c r="Z1321" s="4024" t="s">
        <v>1529</v>
      </c>
      <c r="AA1321" s="4024" t="s">
        <v>1529</v>
      </c>
      <c r="AB1321" s="4024" t="s">
        <v>1529</v>
      </c>
      <c r="AC1321" s="4024" t="s">
        <v>1529</v>
      </c>
      <c r="AD1321" s="4024" t="s">
        <v>1529</v>
      </c>
      <c r="AE1321" s="3063" t="s">
        <v>1529</v>
      </c>
      <c r="AF1321" s="2502"/>
    </row>
    <row r="1322" spans="2:32" s="2801" customFormat="1" x14ac:dyDescent="0.2">
      <c r="B1322" s="2564"/>
      <c r="C1322" s="2496"/>
      <c r="D1322" s="2496"/>
      <c r="E1322" s="2496"/>
      <c r="F1322" s="2496"/>
      <c r="G1322" s="2497"/>
      <c r="H1322" s="2497"/>
      <c r="I1322" s="2497"/>
      <c r="J1322" s="2497"/>
      <c r="K1322" s="2496"/>
      <c r="L1322" s="2497"/>
      <c r="M1322" s="2497"/>
      <c r="N1322" s="2497"/>
      <c r="O1322" s="2497"/>
      <c r="P1322" s="2497"/>
      <c r="Q1322" s="2561"/>
      <c r="R1322" s="2561"/>
      <c r="S1322" s="2561"/>
      <c r="T1322" s="2561"/>
      <c r="U1322" s="2561"/>
      <c r="V1322" s="2561"/>
      <c r="W1322" s="2561"/>
      <c r="X1322" s="2561"/>
      <c r="Y1322" s="2561"/>
      <c r="Z1322" s="2561"/>
      <c r="AA1322" s="2561"/>
      <c r="AB1322" s="2561"/>
      <c r="AC1322" s="2561"/>
      <c r="AD1322" s="2561"/>
      <c r="AE1322" s="2561"/>
      <c r="AF1322" s="2502"/>
    </row>
    <row r="1323" spans="2:32" s="2801" customFormat="1" x14ac:dyDescent="0.2">
      <c r="B1323" s="4166" t="s">
        <v>4985</v>
      </c>
      <c r="C1323" s="4167"/>
      <c r="D1323" s="4168" t="s">
        <v>5079</v>
      </c>
      <c r="E1323" s="4168"/>
      <c r="F1323" s="4168"/>
      <c r="G1323" s="4168"/>
      <c r="H1323" s="4168"/>
      <c r="I1323" s="2562"/>
      <c r="J1323" s="2562"/>
      <c r="K1323" s="2562"/>
      <c r="L1323" s="2562"/>
      <c r="M1323" s="2562"/>
      <c r="N1323" s="2562"/>
      <c r="O1323" s="2562"/>
      <c r="P1323" s="2562"/>
      <c r="Q1323" s="2561"/>
      <c r="R1323" s="2561"/>
      <c r="S1323" s="2561"/>
      <c r="T1323" s="2561"/>
      <c r="U1323" s="2561"/>
      <c r="V1323" s="2561"/>
      <c r="W1323" s="2561"/>
      <c r="X1323" s="2561"/>
      <c r="Y1323" s="2561"/>
      <c r="Z1323" s="2561"/>
      <c r="AA1323" s="2561"/>
      <c r="AB1323" s="2561"/>
      <c r="AC1323" s="2561"/>
      <c r="AD1323" s="2561"/>
      <c r="AE1323" s="2561"/>
      <c r="AF1323" s="2502"/>
    </row>
    <row r="1324" spans="2:32" s="2801" customFormat="1" x14ac:dyDescent="0.2">
      <c r="B1324" s="4166" t="s">
        <v>4986</v>
      </c>
      <c r="C1324" s="4167"/>
      <c r="D1324" s="4168" t="s">
        <v>1512</v>
      </c>
      <c r="E1324" s="4168"/>
      <c r="F1324" s="4168"/>
      <c r="G1324" s="4168"/>
      <c r="H1324" s="4168"/>
      <c r="I1324" s="2562"/>
      <c r="J1324" s="2562"/>
      <c r="K1324" s="2562"/>
      <c r="L1324" s="2562"/>
      <c r="M1324" s="2562"/>
      <c r="N1324" s="2562"/>
      <c r="O1324" s="2562"/>
      <c r="P1324" s="2562"/>
      <c r="Q1324" s="2561"/>
      <c r="R1324" s="2561"/>
      <c r="S1324" s="2561"/>
      <c r="T1324" s="2561"/>
      <c r="U1324" s="2561"/>
      <c r="V1324" s="2561"/>
      <c r="W1324" s="2561"/>
      <c r="X1324" s="2561"/>
      <c r="Y1324" s="2561"/>
      <c r="Z1324" s="2561"/>
      <c r="AA1324" s="2561"/>
      <c r="AB1324" s="2561"/>
      <c r="AC1324" s="2561"/>
      <c r="AD1324" s="2561"/>
      <c r="AE1324" s="2561"/>
      <c r="AF1324" s="2502"/>
    </row>
    <row r="1325" spans="2:32" s="2801" customFormat="1" ht="13.5" thickBot="1" x14ac:dyDescent="0.25">
      <c r="B1325" s="3633"/>
      <c r="C1325" s="3634"/>
      <c r="D1325" s="3634"/>
      <c r="E1325" s="3634"/>
      <c r="F1325" s="3634"/>
      <c r="G1325" s="2565"/>
      <c r="H1325" s="2565"/>
      <c r="I1325" s="2565"/>
      <c r="J1325" s="2565"/>
      <c r="K1325" s="2565"/>
      <c r="L1325" s="2565"/>
      <c r="M1325" s="2565"/>
      <c r="N1325" s="2565"/>
      <c r="O1325" s="2565"/>
      <c r="P1325" s="2565"/>
      <c r="Q1325" s="2565"/>
      <c r="R1325" s="2565"/>
      <c r="S1325" s="2565"/>
      <c r="T1325" s="2565"/>
      <c r="U1325" s="2565"/>
      <c r="V1325" s="2565"/>
      <c r="W1325" s="2565"/>
      <c r="X1325" s="2565"/>
      <c r="Y1325" s="2565"/>
      <c r="Z1325" s="2565"/>
      <c r="AA1325" s="2565"/>
      <c r="AB1325" s="2565"/>
      <c r="AC1325" s="2565"/>
      <c r="AD1325" s="2565"/>
      <c r="AE1325" s="2565"/>
      <c r="AF1325" s="2507"/>
    </row>
    <row r="1326" spans="2:32" s="2801" customFormat="1" ht="13.5" thickBot="1" x14ac:dyDescent="0.25"/>
    <row r="1327" spans="2:32" s="2801" customFormat="1" ht="20.25" x14ac:dyDescent="0.2">
      <c r="B1327" s="4169" t="s">
        <v>5058</v>
      </c>
      <c r="C1327" s="4170"/>
      <c r="D1327" s="4170"/>
      <c r="E1327" s="4170"/>
      <c r="F1327" s="4170"/>
      <c r="G1327" s="4170"/>
      <c r="H1327" s="4170"/>
      <c r="I1327" s="4170"/>
      <c r="J1327" s="4170"/>
      <c r="K1327" s="4170"/>
      <c r="L1327" s="4170"/>
      <c r="M1327" s="4170"/>
      <c r="N1327" s="4170"/>
      <c r="O1327" s="4170"/>
      <c r="P1327" s="4170"/>
      <c r="Q1327" s="4170"/>
      <c r="R1327" s="4170"/>
      <c r="S1327" s="4170"/>
      <c r="T1327" s="4170"/>
      <c r="U1327" s="4170"/>
      <c r="V1327" s="4170"/>
      <c r="W1327" s="4170"/>
      <c r="X1327" s="4170"/>
      <c r="Y1327" s="4170"/>
      <c r="Z1327" s="4170"/>
      <c r="AA1327" s="4170"/>
      <c r="AB1327" s="4170"/>
      <c r="AC1327" s="4170"/>
      <c r="AD1327" s="4170"/>
      <c r="AE1327" s="4170"/>
      <c r="AF1327" s="4171"/>
    </row>
    <row r="1328" spans="2:32" s="2801" customFormat="1" x14ac:dyDescent="0.2">
      <c r="B1328" s="3635"/>
      <c r="C1328" s="3636"/>
      <c r="D1328" s="3636"/>
      <c r="E1328" s="3636"/>
      <c r="F1328" s="3636"/>
      <c r="G1328" s="2501"/>
      <c r="H1328" s="2501"/>
      <c r="I1328" s="2501"/>
      <c r="J1328" s="2501"/>
      <c r="K1328" s="2501"/>
      <c r="L1328" s="2501"/>
      <c r="M1328" s="2501"/>
      <c r="N1328" s="2501"/>
      <c r="O1328" s="2501"/>
      <c r="P1328" s="2501"/>
      <c r="Q1328" s="2501"/>
      <c r="R1328" s="2501"/>
      <c r="S1328" s="2501"/>
      <c r="T1328" s="2501"/>
      <c r="U1328" s="2501"/>
      <c r="V1328" s="2501"/>
      <c r="W1328" s="2501"/>
      <c r="X1328" s="2501"/>
      <c r="Y1328" s="2501"/>
      <c r="Z1328" s="2501"/>
      <c r="AA1328" s="2501"/>
      <c r="AB1328" s="2501"/>
      <c r="AC1328" s="2501"/>
      <c r="AD1328" s="2501"/>
      <c r="AE1328" s="2501"/>
      <c r="AF1328" s="2502"/>
    </row>
    <row r="1329" spans="2:32" s="2801" customFormat="1" ht="12.75" customHeight="1" x14ac:dyDescent="0.2">
      <c r="B1329" s="2563" t="s">
        <v>5078</v>
      </c>
      <c r="C1329" s="3636"/>
      <c r="D1329" s="4172" t="s">
        <v>7197</v>
      </c>
      <c r="E1329" s="4172"/>
      <c r="F1329" s="4172"/>
      <c r="G1329" s="2501"/>
      <c r="H1329" s="2501"/>
      <c r="I1329" s="2501"/>
      <c r="J1329" s="2501"/>
      <c r="K1329" s="2501"/>
      <c r="L1329" s="2501"/>
      <c r="M1329" s="2501"/>
      <c r="N1329" s="2501"/>
      <c r="O1329" s="2501"/>
      <c r="P1329" s="2501"/>
      <c r="Q1329" s="2501"/>
      <c r="R1329" s="2501"/>
      <c r="S1329" s="2501"/>
      <c r="T1329" s="2501"/>
      <c r="U1329" s="2501"/>
      <c r="V1329" s="2501"/>
      <c r="W1329" s="2501"/>
      <c r="X1329" s="2501"/>
      <c r="Y1329" s="2501"/>
      <c r="Z1329" s="2501"/>
      <c r="AA1329" s="2501"/>
      <c r="AB1329" s="2501"/>
      <c r="AC1329" s="2501"/>
      <c r="AD1329" s="2501"/>
      <c r="AE1329" s="2501"/>
      <c r="AF1329" s="2502"/>
    </row>
    <row r="1330" spans="2:32" s="2801" customFormat="1" ht="12.75" customHeight="1" x14ac:dyDescent="0.2">
      <c r="B1330" s="4173" t="s">
        <v>5061</v>
      </c>
      <c r="C1330" s="4174"/>
      <c r="D1330" s="4204">
        <v>41902</v>
      </c>
      <c r="E1330" s="4204"/>
      <c r="F1330" s="4204"/>
      <c r="G1330" s="2501"/>
      <c r="H1330" s="2501"/>
      <c r="I1330" s="2501"/>
      <c r="J1330" s="2501"/>
      <c r="K1330" s="2501"/>
      <c r="L1330" s="2501"/>
      <c r="M1330" s="2501"/>
      <c r="N1330" s="2501"/>
      <c r="O1330" s="2501"/>
      <c r="P1330" s="2501"/>
      <c r="Q1330" s="2501"/>
      <c r="R1330" s="2501"/>
      <c r="S1330" s="2501"/>
      <c r="T1330" s="2501"/>
      <c r="U1330" s="2501"/>
      <c r="V1330" s="2501"/>
      <c r="W1330" s="2501"/>
      <c r="X1330" s="2501"/>
      <c r="Y1330" s="2501"/>
      <c r="Z1330" s="2501"/>
      <c r="AA1330" s="2501"/>
      <c r="AB1330" s="2501"/>
      <c r="AC1330" s="2501"/>
      <c r="AD1330" s="2501"/>
      <c r="AE1330" s="2501"/>
      <c r="AF1330" s="2502"/>
    </row>
    <row r="1331" spans="2:32" s="2801" customFormat="1" x14ac:dyDescent="0.2">
      <c r="B1331" s="4176" t="s">
        <v>5059</v>
      </c>
      <c r="C1331" s="4177"/>
      <c r="D1331" s="4204">
        <v>41902</v>
      </c>
      <c r="E1331" s="4204"/>
      <c r="F1331" s="4204"/>
      <c r="G1331" s="2501"/>
      <c r="H1331" s="2501"/>
      <c r="I1331" s="2501"/>
      <c r="J1331" s="2501"/>
      <c r="K1331" s="2501"/>
      <c r="L1331" s="2501"/>
      <c r="M1331" s="2501"/>
      <c r="N1331" s="2501"/>
      <c r="O1331" s="2501"/>
      <c r="P1331" s="2501"/>
      <c r="Q1331" s="2501"/>
      <c r="R1331" s="2501"/>
      <c r="S1331" s="2501"/>
      <c r="T1331" s="2501"/>
      <c r="U1331" s="2501"/>
      <c r="V1331" s="2501"/>
      <c r="W1331" s="2501"/>
      <c r="X1331" s="2501"/>
      <c r="Y1331" s="2501"/>
      <c r="Z1331" s="2501"/>
      <c r="AA1331" s="2501"/>
      <c r="AB1331" s="2501"/>
      <c r="AC1331" s="2501"/>
      <c r="AD1331" s="2501"/>
      <c r="AE1331" s="2501"/>
      <c r="AF1331" s="2502"/>
    </row>
    <row r="1332" spans="2:32" s="2801" customFormat="1" ht="13.5" customHeight="1" thickBot="1" x14ac:dyDescent="0.25">
      <c r="B1332" s="3635"/>
      <c r="C1332" s="3636"/>
      <c r="D1332" s="3636"/>
      <c r="E1332" s="3636"/>
      <c r="F1332" s="3636"/>
      <c r="G1332" s="2501"/>
      <c r="H1332" s="2501"/>
      <c r="I1332" s="2501"/>
      <c r="J1332" s="2501"/>
      <c r="K1332" s="2501"/>
      <c r="L1332" s="2501"/>
      <c r="M1332" s="2501"/>
      <c r="N1332" s="2501"/>
      <c r="O1332" s="2501"/>
      <c r="P1332" s="2501"/>
      <c r="Q1332" s="2501"/>
      <c r="R1332" s="2501"/>
      <c r="S1332" s="2501"/>
      <c r="T1332" s="2501"/>
      <c r="U1332" s="2501"/>
      <c r="V1332" s="2501"/>
      <c r="W1332" s="2501"/>
      <c r="X1332" s="2501"/>
      <c r="Y1332" s="2501"/>
      <c r="Z1332" s="2501"/>
      <c r="AA1332" s="2501"/>
      <c r="AB1332" s="2501"/>
      <c r="AC1332" s="2501"/>
      <c r="AD1332" s="2501"/>
      <c r="AE1332" s="2501"/>
      <c r="AF1332" s="2502"/>
    </row>
    <row r="1333" spans="2:32" s="2801" customFormat="1" ht="106.5" customHeight="1" thickBot="1" x14ac:dyDescent="0.25">
      <c r="B1333" s="4179" t="s">
        <v>5060</v>
      </c>
      <c r="C1333" s="4180"/>
      <c r="D1333" s="4181" t="s">
        <v>7198</v>
      </c>
      <c r="E1333" s="4182"/>
      <c r="F1333" s="4182"/>
      <c r="G1333" s="4182"/>
      <c r="H1333" s="4182"/>
      <c r="I1333" s="4182"/>
      <c r="J1333" s="4182"/>
      <c r="K1333" s="4182"/>
      <c r="L1333" s="4182"/>
      <c r="M1333" s="4182"/>
      <c r="N1333" s="4182"/>
      <c r="O1333" s="4182"/>
      <c r="P1333" s="4182"/>
      <c r="Q1333" s="4183"/>
      <c r="R1333" s="2501"/>
      <c r="S1333" s="2501"/>
      <c r="T1333" s="2501"/>
      <c r="U1333" s="2501"/>
      <c r="V1333" s="2501"/>
      <c r="W1333" s="2501"/>
      <c r="X1333" s="2501"/>
      <c r="Y1333" s="2501"/>
      <c r="Z1333" s="2501"/>
      <c r="AA1333" s="2501"/>
      <c r="AB1333" s="2501"/>
      <c r="AC1333" s="2501"/>
      <c r="AD1333" s="2501"/>
      <c r="AE1333" s="2501"/>
      <c r="AF1333" s="2502"/>
    </row>
    <row r="1334" spans="2:32" s="2801" customFormat="1" ht="13.5" customHeight="1" thickBot="1" x14ac:dyDescent="0.25">
      <c r="B1334" s="3635"/>
      <c r="C1334" s="3636"/>
      <c r="D1334" s="3636"/>
      <c r="E1334" s="3636"/>
      <c r="F1334" s="3636"/>
      <c r="G1334" s="2501"/>
      <c r="H1334" s="2501"/>
      <c r="I1334" s="2501"/>
      <c r="J1334" s="2501"/>
      <c r="K1334" s="2501"/>
      <c r="L1334" s="2501"/>
      <c r="M1334" s="2501"/>
      <c r="N1334" s="2501"/>
      <c r="O1334" s="2501"/>
      <c r="P1334" s="2501"/>
      <c r="Q1334" s="2501"/>
      <c r="R1334" s="2565"/>
      <c r="S1334" s="2501"/>
      <c r="T1334" s="2501"/>
      <c r="U1334" s="2501"/>
      <c r="V1334" s="2501"/>
      <c r="W1334" s="2501"/>
      <c r="X1334" s="2501"/>
      <c r="Y1334" s="2501"/>
      <c r="Z1334" s="2501"/>
      <c r="AA1334" s="2501"/>
      <c r="AB1334" s="2501"/>
      <c r="AC1334" s="2501"/>
      <c r="AD1334" s="2501"/>
      <c r="AE1334" s="2501"/>
      <c r="AF1334" s="2502"/>
    </row>
    <row r="1335" spans="2:32" s="2801" customFormat="1" ht="13.5" customHeight="1" thickBot="1" x14ac:dyDescent="0.25">
      <c r="B1335" s="4184" t="s">
        <v>5062</v>
      </c>
      <c r="C1335" s="4185"/>
      <c r="D1335" s="4188" t="s">
        <v>5063</v>
      </c>
      <c r="E1335" s="4190" t="s">
        <v>224</v>
      </c>
      <c r="F1335" s="4191"/>
      <c r="G1335" s="4191"/>
      <c r="H1335" s="4191"/>
      <c r="I1335" s="4191"/>
      <c r="J1335" s="4191"/>
      <c r="K1335" s="4191"/>
      <c r="L1335" s="4191"/>
      <c r="M1335" s="4191"/>
      <c r="N1335" s="4191"/>
      <c r="O1335" s="4191"/>
      <c r="P1335" s="4192"/>
      <c r="Q1335" s="4193" t="s">
        <v>340</v>
      </c>
      <c r="R1335" s="4194"/>
      <c r="S1335" s="4195"/>
      <c r="T1335" s="4195"/>
      <c r="U1335" s="4195"/>
      <c r="V1335" s="4195"/>
      <c r="W1335" s="4195"/>
      <c r="X1335" s="4195"/>
      <c r="Y1335" s="4196"/>
      <c r="Z1335" s="4193" t="s">
        <v>225</v>
      </c>
      <c r="AA1335" s="4195"/>
      <c r="AB1335" s="4196"/>
      <c r="AC1335" s="4197" t="s">
        <v>4982</v>
      </c>
      <c r="AD1335" s="4198"/>
      <c r="AE1335" s="4199"/>
      <c r="AF1335" s="2502"/>
    </row>
    <row r="1336" spans="2:32" s="2801" customFormat="1" ht="13.5" thickBot="1" x14ac:dyDescent="0.25">
      <c r="B1336" s="4186"/>
      <c r="C1336" s="4187"/>
      <c r="D1336" s="4188"/>
      <c r="E1336" s="4188" t="s">
        <v>5000</v>
      </c>
      <c r="F1336" s="4188" t="s">
        <v>5001</v>
      </c>
      <c r="G1336" s="4200" t="s">
        <v>5003</v>
      </c>
      <c r="H1336" s="4200" t="s">
        <v>5064</v>
      </c>
      <c r="I1336" s="4202" t="s">
        <v>5065</v>
      </c>
      <c r="J1336" s="4202" t="s">
        <v>5066</v>
      </c>
      <c r="K1336" s="4202" t="s">
        <v>5006</v>
      </c>
      <c r="L1336" s="4202"/>
      <c r="M1336" s="4202" t="s">
        <v>5067</v>
      </c>
      <c r="N1336" s="4202" t="s">
        <v>5068</v>
      </c>
      <c r="O1336" s="4202" t="s">
        <v>5069</v>
      </c>
      <c r="P1336" s="4202" t="s">
        <v>5070</v>
      </c>
      <c r="Q1336" s="4189" t="s">
        <v>5012</v>
      </c>
      <c r="R1336" s="4189" t="s">
        <v>5013</v>
      </c>
      <c r="S1336" s="4189" t="s">
        <v>5014</v>
      </c>
      <c r="T1336" s="4189" t="s">
        <v>5071</v>
      </c>
      <c r="U1336" s="4189" t="s">
        <v>5072</v>
      </c>
      <c r="V1336" s="4189" t="s">
        <v>5017</v>
      </c>
      <c r="W1336" s="4189" t="s">
        <v>5019</v>
      </c>
      <c r="X1336" s="4200" t="s">
        <v>5073</v>
      </c>
      <c r="Y1336" s="4200" t="s">
        <v>5074</v>
      </c>
      <c r="Z1336" s="4189" t="s">
        <v>5075</v>
      </c>
      <c r="AA1336" s="4189" t="s">
        <v>5076</v>
      </c>
      <c r="AB1336" s="4189" t="s">
        <v>5077</v>
      </c>
      <c r="AC1336" s="4189" t="s">
        <v>1150</v>
      </c>
      <c r="AD1336" s="4189" t="s">
        <v>4983</v>
      </c>
      <c r="AE1336" s="4189" t="s">
        <v>4984</v>
      </c>
      <c r="AF1336" s="2502"/>
    </row>
    <row r="1337" spans="2:32" s="2801" customFormat="1" ht="13.5" thickBot="1" x14ac:dyDescent="0.25">
      <c r="B1337" s="4186"/>
      <c r="C1337" s="4187"/>
      <c r="D1337" s="4189"/>
      <c r="E1337" s="4189"/>
      <c r="F1337" s="4189"/>
      <c r="G1337" s="4201"/>
      <c r="H1337" s="4201"/>
      <c r="I1337" s="4200"/>
      <c r="J1337" s="4200"/>
      <c r="K1337" s="3631" t="s">
        <v>5026</v>
      </c>
      <c r="L1337" s="3632" t="s">
        <v>2793</v>
      </c>
      <c r="M1337" s="4200"/>
      <c r="N1337" s="4200"/>
      <c r="O1337" s="4200"/>
      <c r="P1337" s="4200"/>
      <c r="Q1337" s="4203"/>
      <c r="R1337" s="4203"/>
      <c r="S1337" s="4203"/>
      <c r="T1337" s="4203"/>
      <c r="U1337" s="4203"/>
      <c r="V1337" s="4203"/>
      <c r="W1337" s="4203"/>
      <c r="X1337" s="4201"/>
      <c r="Y1337" s="4201"/>
      <c r="Z1337" s="4203"/>
      <c r="AA1337" s="4203"/>
      <c r="AB1337" s="4203"/>
      <c r="AC1337" s="4203"/>
      <c r="AD1337" s="4203"/>
      <c r="AE1337" s="4203"/>
      <c r="AF1337" s="2502"/>
    </row>
    <row r="1338" spans="2:32" s="2801" customFormat="1" x14ac:dyDescent="0.2">
      <c r="B1338" s="4214" t="s">
        <v>6304</v>
      </c>
      <c r="C1338" s="4215"/>
      <c r="D1338" s="4010" t="s">
        <v>1529</v>
      </c>
      <c r="E1338" s="4010" t="s">
        <v>1529</v>
      </c>
      <c r="F1338" s="4010" t="s">
        <v>1529</v>
      </c>
      <c r="G1338" s="3057">
        <f>3/0.18</f>
        <v>16.666666666666668</v>
      </c>
      <c r="H1338" s="4010" t="s">
        <v>1529</v>
      </c>
      <c r="I1338" s="4011">
        <v>0.18</v>
      </c>
      <c r="J1338" s="4010" t="s">
        <v>1529</v>
      </c>
      <c r="K1338" s="4010" t="s">
        <v>1529</v>
      </c>
      <c r="L1338" s="4010" t="s">
        <v>1529</v>
      </c>
      <c r="M1338" s="4010" t="s">
        <v>1529</v>
      </c>
      <c r="N1338" s="4010" t="s">
        <v>1529</v>
      </c>
      <c r="O1338" s="4010" t="s">
        <v>1529</v>
      </c>
      <c r="P1338" s="4010" t="s">
        <v>1529</v>
      </c>
      <c r="Q1338" s="4010" t="s">
        <v>1529</v>
      </c>
      <c r="R1338" s="4010" t="s">
        <v>1529</v>
      </c>
      <c r="S1338" s="4010" t="s">
        <v>1529</v>
      </c>
      <c r="T1338" s="4010" t="s">
        <v>1529</v>
      </c>
      <c r="U1338" s="4010" t="s">
        <v>1529</v>
      </c>
      <c r="V1338" s="4010" t="s">
        <v>1529</v>
      </c>
      <c r="W1338" s="4010" t="s">
        <v>1529</v>
      </c>
      <c r="X1338" s="4010" t="s">
        <v>1529</v>
      </c>
      <c r="Y1338" s="4010" t="s">
        <v>1529</v>
      </c>
      <c r="Z1338" s="4010" t="s">
        <v>1529</v>
      </c>
      <c r="AA1338" s="4010" t="s">
        <v>1529</v>
      </c>
      <c r="AB1338" s="4010" t="s">
        <v>1529</v>
      </c>
      <c r="AC1338" s="4010" t="s">
        <v>1529</v>
      </c>
      <c r="AD1338" s="4010" t="s">
        <v>1529</v>
      </c>
      <c r="AE1338" s="3059" t="s">
        <v>1529</v>
      </c>
      <c r="AF1338" s="2502"/>
    </row>
    <row r="1339" spans="2:32" s="2801" customFormat="1" ht="13.5" thickBot="1" x14ac:dyDescent="0.25">
      <c r="B1339" s="4218" t="s">
        <v>6805</v>
      </c>
      <c r="C1339" s="4219"/>
      <c r="D1339" s="4024" t="s">
        <v>1529</v>
      </c>
      <c r="E1339" s="4024" t="s">
        <v>1529</v>
      </c>
      <c r="F1339" s="4024" t="s">
        <v>1529</v>
      </c>
      <c r="G1339" s="3061">
        <f>3/0.16</f>
        <v>18.75</v>
      </c>
      <c r="H1339" s="4024" t="s">
        <v>1529</v>
      </c>
      <c r="I1339" s="3062">
        <v>0.16</v>
      </c>
      <c r="J1339" s="4024" t="s">
        <v>1529</v>
      </c>
      <c r="K1339" s="4024" t="s">
        <v>1529</v>
      </c>
      <c r="L1339" s="4024" t="s">
        <v>1529</v>
      </c>
      <c r="M1339" s="4024" t="s">
        <v>1529</v>
      </c>
      <c r="N1339" s="4024" t="s">
        <v>1529</v>
      </c>
      <c r="O1339" s="4024" t="s">
        <v>1529</v>
      </c>
      <c r="P1339" s="4024" t="s">
        <v>1529</v>
      </c>
      <c r="Q1339" s="4024" t="s">
        <v>1529</v>
      </c>
      <c r="R1339" s="4024" t="s">
        <v>1529</v>
      </c>
      <c r="S1339" s="4024" t="s">
        <v>1529</v>
      </c>
      <c r="T1339" s="4024" t="s">
        <v>1529</v>
      </c>
      <c r="U1339" s="4024" t="s">
        <v>1529</v>
      </c>
      <c r="V1339" s="4024" t="s">
        <v>1529</v>
      </c>
      <c r="W1339" s="4024" t="s">
        <v>1529</v>
      </c>
      <c r="X1339" s="4024" t="s">
        <v>1529</v>
      </c>
      <c r="Y1339" s="4024" t="s">
        <v>1529</v>
      </c>
      <c r="Z1339" s="4024" t="s">
        <v>1529</v>
      </c>
      <c r="AA1339" s="4024" t="s">
        <v>1529</v>
      </c>
      <c r="AB1339" s="4024" t="s">
        <v>1529</v>
      </c>
      <c r="AC1339" s="4024" t="s">
        <v>1529</v>
      </c>
      <c r="AD1339" s="4024" t="s">
        <v>1529</v>
      </c>
      <c r="AE1339" s="3063" t="s">
        <v>1529</v>
      </c>
      <c r="AF1339" s="2502"/>
    </row>
    <row r="1340" spans="2:32" s="2801" customFormat="1" x14ac:dyDescent="0.2">
      <c r="B1340" s="2564"/>
      <c r="C1340" s="2496"/>
      <c r="D1340" s="2496"/>
      <c r="E1340" s="2496"/>
      <c r="F1340" s="2496"/>
      <c r="G1340" s="2497"/>
      <c r="H1340" s="2497"/>
      <c r="I1340" s="2497"/>
      <c r="J1340" s="2497"/>
      <c r="K1340" s="2496"/>
      <c r="L1340" s="2497"/>
      <c r="M1340" s="2497"/>
      <c r="N1340" s="2497"/>
      <c r="O1340" s="2497"/>
      <c r="P1340" s="2497"/>
      <c r="Q1340" s="2561"/>
      <c r="R1340" s="2561"/>
      <c r="S1340" s="2561"/>
      <c r="T1340" s="2561"/>
      <c r="U1340" s="2561"/>
      <c r="V1340" s="2561"/>
      <c r="W1340" s="2561"/>
      <c r="X1340" s="2561"/>
      <c r="Y1340" s="2561"/>
      <c r="Z1340" s="2561"/>
      <c r="AA1340" s="2561"/>
      <c r="AB1340" s="2561"/>
      <c r="AC1340" s="2561"/>
      <c r="AD1340" s="2561"/>
      <c r="AE1340" s="2561"/>
      <c r="AF1340" s="2502"/>
    </row>
    <row r="1341" spans="2:32" s="2801" customFormat="1" x14ac:dyDescent="0.2">
      <c r="B1341" s="4166" t="s">
        <v>4985</v>
      </c>
      <c r="C1341" s="4167"/>
      <c r="D1341" s="4168" t="s">
        <v>5079</v>
      </c>
      <c r="E1341" s="4168"/>
      <c r="F1341" s="4168"/>
      <c r="G1341" s="4168"/>
      <c r="H1341" s="4168"/>
      <c r="I1341" s="2562"/>
      <c r="J1341" s="2562"/>
      <c r="K1341" s="2562"/>
      <c r="L1341" s="2562"/>
      <c r="M1341" s="2562"/>
      <c r="N1341" s="2562"/>
      <c r="O1341" s="2562"/>
      <c r="P1341" s="2562"/>
      <c r="Q1341" s="2561"/>
      <c r="R1341" s="2561"/>
      <c r="S1341" s="2561"/>
      <c r="T1341" s="2561"/>
      <c r="U1341" s="2561"/>
      <c r="V1341" s="2561"/>
      <c r="W1341" s="2561"/>
      <c r="X1341" s="2561"/>
      <c r="Y1341" s="2561"/>
      <c r="Z1341" s="2561"/>
      <c r="AA1341" s="2561"/>
      <c r="AB1341" s="2561"/>
      <c r="AC1341" s="2561"/>
      <c r="AD1341" s="2561"/>
      <c r="AE1341" s="2561"/>
      <c r="AF1341" s="2502"/>
    </row>
    <row r="1342" spans="2:32" s="2801" customFormat="1" x14ac:dyDescent="0.2">
      <c r="B1342" s="4166" t="s">
        <v>4986</v>
      </c>
      <c r="C1342" s="4167"/>
      <c r="D1342" s="4168" t="s">
        <v>1512</v>
      </c>
      <c r="E1342" s="4168"/>
      <c r="F1342" s="4168"/>
      <c r="G1342" s="4168"/>
      <c r="H1342" s="4168"/>
      <c r="I1342" s="2562"/>
      <c r="J1342" s="2562"/>
      <c r="K1342" s="2562"/>
      <c r="L1342" s="2562"/>
      <c r="M1342" s="2562"/>
      <c r="N1342" s="2562"/>
      <c r="O1342" s="2562"/>
      <c r="P1342" s="2562"/>
      <c r="Q1342" s="2561"/>
      <c r="R1342" s="2561"/>
      <c r="S1342" s="2561"/>
      <c r="T1342" s="2561"/>
      <c r="U1342" s="2561"/>
      <c r="V1342" s="2561"/>
      <c r="W1342" s="2561"/>
      <c r="X1342" s="2561"/>
      <c r="Y1342" s="2561"/>
      <c r="Z1342" s="2561"/>
      <c r="AA1342" s="2561"/>
      <c r="AB1342" s="2561"/>
      <c r="AC1342" s="2561"/>
      <c r="AD1342" s="2561"/>
      <c r="AE1342" s="2561"/>
      <c r="AF1342" s="2502"/>
    </row>
    <row r="1343" spans="2:32" s="2801" customFormat="1" ht="13.5" thickBot="1" x14ac:dyDescent="0.25">
      <c r="B1343" s="3633"/>
      <c r="C1343" s="3634"/>
      <c r="D1343" s="3634"/>
      <c r="E1343" s="3634"/>
      <c r="F1343" s="3634"/>
      <c r="G1343" s="2565"/>
      <c r="H1343" s="2565"/>
      <c r="I1343" s="2565"/>
      <c r="J1343" s="2565"/>
      <c r="K1343" s="2565"/>
      <c r="L1343" s="2565"/>
      <c r="M1343" s="2565"/>
      <c r="N1343" s="2565"/>
      <c r="O1343" s="2565"/>
      <c r="P1343" s="2565"/>
      <c r="Q1343" s="2565"/>
      <c r="R1343" s="2565"/>
      <c r="S1343" s="2565"/>
      <c r="T1343" s="2565"/>
      <c r="U1343" s="2565"/>
      <c r="V1343" s="2565"/>
      <c r="W1343" s="2565"/>
      <c r="X1343" s="2565"/>
      <c r="Y1343" s="2565"/>
      <c r="Z1343" s="2565"/>
      <c r="AA1343" s="2565"/>
      <c r="AB1343" s="2565"/>
      <c r="AC1343" s="2565"/>
      <c r="AD1343" s="2565"/>
      <c r="AE1343" s="2565"/>
      <c r="AF1343" s="2507"/>
    </row>
    <row r="1344" spans="2:32" s="2801" customFormat="1" x14ac:dyDescent="0.2">
      <c r="B1344" s="3941"/>
      <c r="C1344" s="3941"/>
      <c r="D1344" s="3941"/>
      <c r="E1344" s="3941"/>
      <c r="F1344" s="3941"/>
      <c r="G1344" s="2501"/>
      <c r="H1344" s="2501"/>
      <c r="I1344" s="2501"/>
      <c r="J1344" s="2501"/>
      <c r="K1344" s="2501"/>
      <c r="L1344" s="2501"/>
      <c r="M1344" s="2501"/>
      <c r="N1344" s="2501"/>
      <c r="O1344" s="2501"/>
      <c r="P1344" s="2501"/>
      <c r="Q1344" s="2501"/>
      <c r="R1344" s="2501"/>
      <c r="S1344" s="2501"/>
      <c r="T1344" s="2501"/>
      <c r="U1344" s="2501"/>
      <c r="V1344" s="2501"/>
      <c r="W1344" s="2501"/>
      <c r="X1344" s="2501"/>
      <c r="Y1344" s="2501"/>
      <c r="Z1344" s="2501"/>
      <c r="AA1344" s="2501"/>
      <c r="AB1344" s="2501"/>
      <c r="AC1344" s="2501"/>
      <c r="AD1344" s="2501"/>
      <c r="AE1344" s="2501"/>
      <c r="AF1344" s="2501"/>
    </row>
    <row r="1345" spans="2:32" s="3457" customFormat="1" ht="13.5" thickBot="1" x14ac:dyDescent="0.25"/>
    <row r="1346" spans="2:32" s="2801" customFormat="1" ht="20.25" x14ac:dyDescent="0.2">
      <c r="B1346" s="4169" t="s">
        <v>5058</v>
      </c>
      <c r="C1346" s="4170"/>
      <c r="D1346" s="4170"/>
      <c r="E1346" s="4170"/>
      <c r="F1346" s="4170"/>
      <c r="G1346" s="4170"/>
      <c r="H1346" s="4170"/>
      <c r="I1346" s="4170"/>
      <c r="J1346" s="4170"/>
      <c r="K1346" s="4170"/>
      <c r="L1346" s="4170"/>
      <c r="M1346" s="4170"/>
      <c r="N1346" s="4170"/>
      <c r="O1346" s="4170"/>
      <c r="P1346" s="4170"/>
      <c r="Q1346" s="4170"/>
      <c r="R1346" s="4170"/>
      <c r="S1346" s="4170"/>
      <c r="T1346" s="4170"/>
      <c r="U1346" s="4170"/>
      <c r="V1346" s="4170"/>
      <c r="W1346" s="4170"/>
      <c r="X1346" s="4170"/>
      <c r="Y1346" s="4170"/>
      <c r="Z1346" s="4170"/>
      <c r="AA1346" s="4170"/>
      <c r="AB1346" s="4170"/>
      <c r="AC1346" s="4170"/>
      <c r="AD1346" s="4170"/>
      <c r="AE1346" s="4170"/>
      <c r="AF1346" s="4171"/>
    </row>
    <row r="1347" spans="2:32" s="2801" customFormat="1" x14ac:dyDescent="0.2">
      <c r="B1347" s="3940"/>
      <c r="C1347" s="3941"/>
      <c r="D1347" s="3941"/>
      <c r="E1347" s="3941"/>
      <c r="F1347" s="3941"/>
      <c r="G1347" s="2501"/>
      <c r="H1347" s="2501"/>
      <c r="I1347" s="2501"/>
      <c r="J1347" s="2501"/>
      <c r="K1347" s="2501"/>
      <c r="L1347" s="2501"/>
      <c r="M1347" s="2501"/>
      <c r="N1347" s="2501"/>
      <c r="O1347" s="2501"/>
      <c r="P1347" s="2501"/>
      <c r="Q1347" s="2501"/>
      <c r="R1347" s="2501"/>
      <c r="S1347" s="2501"/>
      <c r="T1347" s="2501"/>
      <c r="U1347" s="2501"/>
      <c r="V1347" s="2501"/>
      <c r="W1347" s="2501"/>
      <c r="X1347" s="2501"/>
      <c r="Y1347" s="2501"/>
      <c r="Z1347" s="2501"/>
      <c r="AA1347" s="2501"/>
      <c r="AB1347" s="2501"/>
      <c r="AC1347" s="2501"/>
      <c r="AD1347" s="2501"/>
      <c r="AE1347" s="2501"/>
      <c r="AF1347" s="2502"/>
    </row>
    <row r="1348" spans="2:32" s="2801" customFormat="1" ht="12.75" customHeight="1" x14ac:dyDescent="0.2">
      <c r="B1348" s="2563" t="s">
        <v>5078</v>
      </c>
      <c r="C1348" s="3941"/>
      <c r="D1348" s="4172" t="s">
        <v>7020</v>
      </c>
      <c r="E1348" s="4172"/>
      <c r="F1348" s="4172"/>
      <c r="G1348" s="2501"/>
      <c r="H1348" s="2501"/>
      <c r="I1348" s="2501"/>
      <c r="J1348" s="2501"/>
      <c r="K1348" s="2501"/>
      <c r="L1348" s="2501"/>
      <c r="M1348" s="2501"/>
      <c r="N1348" s="2501"/>
      <c r="O1348" s="2501"/>
      <c r="P1348" s="2501"/>
      <c r="Q1348" s="2501"/>
      <c r="R1348" s="2501"/>
      <c r="S1348" s="2501"/>
      <c r="T1348" s="2501"/>
      <c r="U1348" s="2501"/>
      <c r="V1348" s="2501"/>
      <c r="W1348" s="2501"/>
      <c r="X1348" s="2501"/>
      <c r="Y1348" s="2501"/>
      <c r="Z1348" s="2501"/>
      <c r="AA1348" s="2501"/>
      <c r="AB1348" s="2501"/>
      <c r="AC1348" s="2501"/>
      <c r="AD1348" s="2501"/>
      <c r="AE1348" s="2501"/>
      <c r="AF1348" s="2502"/>
    </row>
    <row r="1349" spans="2:32" s="2801" customFormat="1" ht="12.75" customHeight="1" x14ac:dyDescent="0.2">
      <c r="B1349" s="4173" t="s">
        <v>5061</v>
      </c>
      <c r="C1349" s="4174"/>
      <c r="D1349" s="4175">
        <v>41852</v>
      </c>
      <c r="E1349" s="4175"/>
      <c r="F1349" s="4175"/>
      <c r="G1349" s="2501"/>
      <c r="H1349" s="2501"/>
      <c r="I1349" s="2501"/>
      <c r="J1349" s="2501"/>
      <c r="K1349" s="2501"/>
      <c r="L1349" s="2501"/>
      <c r="M1349" s="2501"/>
      <c r="N1349" s="2501"/>
      <c r="O1349" s="2501"/>
      <c r="P1349" s="2501"/>
      <c r="Q1349" s="2501"/>
      <c r="R1349" s="2501"/>
      <c r="S1349" s="2501"/>
      <c r="T1349" s="2501"/>
      <c r="U1349" s="2501"/>
      <c r="V1349" s="2501"/>
      <c r="W1349" s="2501"/>
      <c r="X1349" s="2501"/>
      <c r="Y1349" s="2501"/>
      <c r="Z1349" s="2501"/>
      <c r="AA1349" s="2501"/>
      <c r="AB1349" s="2501"/>
      <c r="AC1349" s="2501"/>
      <c r="AD1349" s="2501"/>
      <c r="AE1349" s="2501"/>
      <c r="AF1349" s="2502"/>
    </row>
    <row r="1350" spans="2:32" s="2801" customFormat="1" ht="12.75" customHeight="1" x14ac:dyDescent="0.2">
      <c r="B1350" s="4176" t="s">
        <v>5059</v>
      </c>
      <c r="C1350" s="4177"/>
      <c r="D1350" s="4178">
        <v>41897</v>
      </c>
      <c r="E1350" s="4178"/>
      <c r="F1350" s="4178"/>
      <c r="G1350" s="2501"/>
      <c r="H1350" s="2501"/>
      <c r="I1350" s="2501"/>
      <c r="J1350" s="2501"/>
      <c r="K1350" s="2501"/>
      <c r="L1350" s="2501"/>
      <c r="M1350" s="2501"/>
      <c r="N1350" s="2501"/>
      <c r="O1350" s="2501"/>
      <c r="P1350" s="2501"/>
      <c r="Q1350" s="2501"/>
      <c r="R1350" s="2501"/>
      <c r="S1350" s="2501"/>
      <c r="T1350" s="2501"/>
      <c r="U1350" s="2501"/>
      <c r="V1350" s="2501"/>
      <c r="W1350" s="2501"/>
      <c r="X1350" s="2501"/>
      <c r="Y1350" s="2501"/>
      <c r="Z1350" s="2501"/>
      <c r="AA1350" s="2501"/>
      <c r="AB1350" s="2501"/>
      <c r="AC1350" s="2501"/>
      <c r="AD1350" s="2501"/>
      <c r="AE1350" s="2501"/>
      <c r="AF1350" s="2502"/>
    </row>
    <row r="1351" spans="2:32" s="2801" customFormat="1" ht="13.5" customHeight="1" thickBot="1" x14ac:dyDescent="0.25">
      <c r="B1351" s="3940"/>
      <c r="C1351" s="3941"/>
      <c r="D1351" s="3941"/>
      <c r="E1351" s="3941"/>
      <c r="F1351" s="3941"/>
      <c r="G1351" s="2501"/>
      <c r="H1351" s="2501"/>
      <c r="I1351" s="2501"/>
      <c r="J1351" s="2501"/>
      <c r="K1351" s="2501"/>
      <c r="L1351" s="2501"/>
      <c r="M1351" s="2501"/>
      <c r="N1351" s="2501"/>
      <c r="O1351" s="2501"/>
      <c r="P1351" s="2501"/>
      <c r="Q1351" s="2501"/>
      <c r="R1351" s="2501"/>
      <c r="S1351" s="2501"/>
      <c r="T1351" s="2501"/>
      <c r="U1351" s="2501"/>
      <c r="V1351" s="2501"/>
      <c r="W1351" s="2501"/>
      <c r="X1351" s="2501"/>
      <c r="Y1351" s="2501"/>
      <c r="Z1351" s="2501"/>
      <c r="AA1351" s="2501"/>
      <c r="AB1351" s="2501"/>
      <c r="AC1351" s="2501"/>
      <c r="AD1351" s="2501"/>
      <c r="AE1351" s="2501"/>
      <c r="AF1351" s="2502"/>
    </row>
    <row r="1352" spans="2:32" s="2801" customFormat="1" ht="62.25" customHeight="1" thickBot="1" x14ac:dyDescent="0.25">
      <c r="B1352" s="4179" t="s">
        <v>5060</v>
      </c>
      <c r="C1352" s="4180"/>
      <c r="D1352" s="4181" t="s">
        <v>7021</v>
      </c>
      <c r="E1352" s="4182"/>
      <c r="F1352" s="4182"/>
      <c r="G1352" s="4182"/>
      <c r="H1352" s="4182"/>
      <c r="I1352" s="4182"/>
      <c r="J1352" s="4182"/>
      <c r="K1352" s="4182"/>
      <c r="L1352" s="4182"/>
      <c r="M1352" s="4182"/>
      <c r="N1352" s="4182"/>
      <c r="O1352" s="4182"/>
      <c r="P1352" s="4182"/>
      <c r="Q1352" s="4183"/>
      <c r="R1352" s="2501"/>
      <c r="S1352" s="2501"/>
      <c r="T1352" s="2501"/>
      <c r="U1352" s="2501"/>
      <c r="V1352" s="2501"/>
      <c r="W1352" s="2501"/>
      <c r="X1352" s="2501"/>
      <c r="Y1352" s="2501"/>
      <c r="Z1352" s="2501"/>
      <c r="AA1352" s="2501"/>
      <c r="AB1352" s="2501"/>
      <c r="AC1352" s="2501"/>
      <c r="AD1352" s="2501"/>
      <c r="AE1352" s="2501"/>
      <c r="AF1352" s="2502"/>
    </row>
    <row r="1353" spans="2:32" s="2801" customFormat="1" ht="13.5" customHeight="1" thickBot="1" x14ac:dyDescent="0.25">
      <c r="B1353" s="3940"/>
      <c r="C1353" s="3941"/>
      <c r="D1353" s="3941"/>
      <c r="E1353" s="3941"/>
      <c r="F1353" s="3941"/>
      <c r="G1353" s="2501"/>
      <c r="H1353" s="2501"/>
      <c r="I1353" s="2501"/>
      <c r="J1353" s="2501"/>
      <c r="K1353" s="2501"/>
      <c r="L1353" s="2501"/>
      <c r="M1353" s="2501"/>
      <c r="N1353" s="2501"/>
      <c r="O1353" s="2501"/>
      <c r="P1353" s="2501"/>
      <c r="Q1353" s="2501"/>
      <c r="R1353" s="2565"/>
      <c r="S1353" s="2501"/>
      <c r="T1353" s="2501"/>
      <c r="U1353" s="2501"/>
      <c r="V1353" s="2501"/>
      <c r="W1353" s="2501"/>
      <c r="X1353" s="2501"/>
      <c r="Y1353" s="2501"/>
      <c r="Z1353" s="2501"/>
      <c r="AA1353" s="2501"/>
      <c r="AB1353" s="2501"/>
      <c r="AC1353" s="2501"/>
      <c r="AD1353" s="2501"/>
      <c r="AE1353" s="2501"/>
      <c r="AF1353" s="2502"/>
    </row>
    <row r="1354" spans="2:32" s="2801" customFormat="1" ht="13.5" customHeight="1" thickBot="1" x14ac:dyDescent="0.25">
      <c r="B1354" s="4184" t="s">
        <v>5062</v>
      </c>
      <c r="C1354" s="4185"/>
      <c r="D1354" s="4188" t="s">
        <v>5063</v>
      </c>
      <c r="E1354" s="4190" t="s">
        <v>224</v>
      </c>
      <c r="F1354" s="4191"/>
      <c r="G1354" s="4191"/>
      <c r="H1354" s="4191"/>
      <c r="I1354" s="4191"/>
      <c r="J1354" s="4191"/>
      <c r="K1354" s="4191"/>
      <c r="L1354" s="4191"/>
      <c r="M1354" s="4191"/>
      <c r="N1354" s="4191"/>
      <c r="O1354" s="4191"/>
      <c r="P1354" s="4192"/>
      <c r="Q1354" s="4193" t="s">
        <v>340</v>
      </c>
      <c r="R1354" s="4194"/>
      <c r="S1354" s="4195"/>
      <c r="T1354" s="4195"/>
      <c r="U1354" s="4195"/>
      <c r="V1354" s="4195"/>
      <c r="W1354" s="4195"/>
      <c r="X1354" s="4195"/>
      <c r="Y1354" s="4196"/>
      <c r="Z1354" s="4193" t="s">
        <v>225</v>
      </c>
      <c r="AA1354" s="4195"/>
      <c r="AB1354" s="4196"/>
      <c r="AC1354" s="4197" t="s">
        <v>4982</v>
      </c>
      <c r="AD1354" s="4198"/>
      <c r="AE1354" s="4199"/>
      <c r="AF1354" s="2502"/>
    </row>
    <row r="1355" spans="2:32" s="2801" customFormat="1" ht="13.5" customHeight="1" thickBot="1" x14ac:dyDescent="0.25">
      <c r="B1355" s="4186"/>
      <c r="C1355" s="4187"/>
      <c r="D1355" s="4188"/>
      <c r="E1355" s="4188" t="s">
        <v>5000</v>
      </c>
      <c r="F1355" s="4188" t="s">
        <v>5001</v>
      </c>
      <c r="G1355" s="4200" t="s">
        <v>5003</v>
      </c>
      <c r="H1355" s="4200" t="s">
        <v>5064</v>
      </c>
      <c r="I1355" s="4202" t="s">
        <v>5065</v>
      </c>
      <c r="J1355" s="4202" t="s">
        <v>5066</v>
      </c>
      <c r="K1355" s="4202" t="s">
        <v>5006</v>
      </c>
      <c r="L1355" s="4202"/>
      <c r="M1355" s="4202" t="s">
        <v>5067</v>
      </c>
      <c r="N1355" s="4202" t="s">
        <v>5068</v>
      </c>
      <c r="O1355" s="4202" t="s">
        <v>5069</v>
      </c>
      <c r="P1355" s="4202" t="s">
        <v>5070</v>
      </c>
      <c r="Q1355" s="4189" t="s">
        <v>5012</v>
      </c>
      <c r="R1355" s="4189" t="s">
        <v>5013</v>
      </c>
      <c r="S1355" s="4189" t="s">
        <v>5014</v>
      </c>
      <c r="T1355" s="4189" t="s">
        <v>5071</v>
      </c>
      <c r="U1355" s="4189" t="s">
        <v>5072</v>
      </c>
      <c r="V1355" s="4189" t="s">
        <v>5017</v>
      </c>
      <c r="W1355" s="4189" t="s">
        <v>5019</v>
      </c>
      <c r="X1355" s="4200" t="s">
        <v>5073</v>
      </c>
      <c r="Y1355" s="4200" t="s">
        <v>5074</v>
      </c>
      <c r="Z1355" s="4189" t="s">
        <v>5075</v>
      </c>
      <c r="AA1355" s="4189" t="s">
        <v>5076</v>
      </c>
      <c r="AB1355" s="4189" t="s">
        <v>5077</v>
      </c>
      <c r="AC1355" s="4189" t="s">
        <v>1150</v>
      </c>
      <c r="AD1355" s="4189" t="s">
        <v>4983</v>
      </c>
      <c r="AE1355" s="4189" t="s">
        <v>4984</v>
      </c>
      <c r="AF1355" s="2502"/>
    </row>
    <row r="1356" spans="2:32" s="2801" customFormat="1" ht="13.5" thickBot="1" x14ac:dyDescent="0.25">
      <c r="B1356" s="4186"/>
      <c r="C1356" s="4187"/>
      <c r="D1356" s="4189"/>
      <c r="E1356" s="4189"/>
      <c r="F1356" s="4189"/>
      <c r="G1356" s="4201"/>
      <c r="H1356" s="4201"/>
      <c r="I1356" s="4200"/>
      <c r="J1356" s="4200"/>
      <c r="K1356" s="3938" t="s">
        <v>5026</v>
      </c>
      <c r="L1356" s="3939" t="s">
        <v>2793</v>
      </c>
      <c r="M1356" s="4200"/>
      <c r="N1356" s="4200"/>
      <c r="O1356" s="4200"/>
      <c r="P1356" s="4200"/>
      <c r="Q1356" s="4203"/>
      <c r="R1356" s="4203"/>
      <c r="S1356" s="4203"/>
      <c r="T1356" s="4203"/>
      <c r="U1356" s="4203"/>
      <c r="V1356" s="4203"/>
      <c r="W1356" s="4203"/>
      <c r="X1356" s="4201"/>
      <c r="Y1356" s="4201"/>
      <c r="Z1356" s="4203"/>
      <c r="AA1356" s="4203"/>
      <c r="AB1356" s="4203"/>
      <c r="AC1356" s="4203"/>
      <c r="AD1356" s="4203"/>
      <c r="AE1356" s="4203"/>
      <c r="AF1356" s="2502"/>
    </row>
    <row r="1357" spans="2:32" s="2801" customFormat="1" ht="60.75" thickBot="1" x14ac:dyDescent="0.25">
      <c r="B1357" s="4216" t="s">
        <v>7020</v>
      </c>
      <c r="C1357" s="4217"/>
      <c r="D1357" s="3930"/>
      <c r="E1357" s="3055"/>
      <c r="F1357" s="3074"/>
      <c r="G1357" s="3317"/>
      <c r="H1357" s="3317"/>
      <c r="I1357" s="3055"/>
      <c r="J1357" s="3055"/>
      <c r="K1357" s="3074"/>
      <c r="L1357" s="3317"/>
      <c r="M1357" s="3055"/>
      <c r="N1357" s="3055"/>
      <c r="O1357" s="3055"/>
      <c r="P1357" s="3055"/>
      <c r="Q1357" s="3055"/>
      <c r="R1357" s="3074"/>
      <c r="S1357" s="3074"/>
      <c r="T1357" s="3055"/>
      <c r="U1357" s="3055"/>
      <c r="V1357" s="3074"/>
      <c r="W1357" s="3074"/>
      <c r="X1357" s="3055"/>
      <c r="Y1357" s="3055"/>
      <c r="Z1357" s="3722" t="s">
        <v>7022</v>
      </c>
      <c r="AA1357" s="3722" t="s">
        <v>7023</v>
      </c>
      <c r="AB1357" s="3723">
        <v>0.1</v>
      </c>
      <c r="AC1357" s="3318"/>
      <c r="AD1357" s="3318"/>
      <c r="AE1357" s="3318"/>
      <c r="AF1357" s="2502"/>
    </row>
    <row r="1358" spans="2:32" s="2801" customFormat="1" x14ac:dyDescent="0.2">
      <c r="B1358" s="2564"/>
      <c r="C1358" s="2496"/>
      <c r="D1358" s="2496"/>
      <c r="E1358" s="2496"/>
      <c r="F1358" s="2496"/>
      <c r="G1358" s="2497"/>
      <c r="H1358" s="2497"/>
      <c r="I1358" s="2497"/>
      <c r="J1358" s="2497"/>
      <c r="K1358" s="2496"/>
      <c r="L1358" s="2497"/>
      <c r="M1358" s="2497"/>
      <c r="N1358" s="2497"/>
      <c r="O1358" s="2497"/>
      <c r="P1358" s="2497"/>
      <c r="Q1358" s="2561"/>
      <c r="R1358" s="2561"/>
      <c r="S1358" s="2561"/>
      <c r="T1358" s="2561"/>
      <c r="U1358" s="2561"/>
      <c r="V1358" s="2561"/>
      <c r="W1358" s="2561"/>
      <c r="X1358" s="2561"/>
      <c r="Y1358" s="2561"/>
      <c r="Z1358" s="2561"/>
      <c r="AA1358" s="2561"/>
      <c r="AB1358" s="2561"/>
      <c r="AC1358" s="2561"/>
      <c r="AD1358" s="2561"/>
      <c r="AE1358" s="2561"/>
      <c r="AF1358" s="2502"/>
    </row>
    <row r="1359" spans="2:32" s="2801" customFormat="1" x14ac:dyDescent="0.2">
      <c r="B1359" s="4166" t="s">
        <v>4985</v>
      </c>
      <c r="C1359" s="4167"/>
      <c r="D1359" s="4168" t="s">
        <v>1529</v>
      </c>
      <c r="E1359" s="4168"/>
      <c r="F1359" s="4168"/>
      <c r="G1359" s="4168"/>
      <c r="H1359" s="4168"/>
      <c r="I1359" s="2562"/>
      <c r="J1359" s="2562"/>
      <c r="K1359" s="2562"/>
      <c r="L1359" s="2562"/>
      <c r="M1359" s="2562"/>
      <c r="N1359" s="2562"/>
      <c r="O1359" s="2562"/>
      <c r="P1359" s="2562"/>
      <c r="Q1359" s="2561"/>
      <c r="R1359" s="2561"/>
      <c r="S1359" s="2561"/>
      <c r="T1359" s="2561"/>
      <c r="U1359" s="2561"/>
      <c r="V1359" s="2561"/>
      <c r="W1359" s="2561"/>
      <c r="X1359" s="2561"/>
      <c r="Y1359" s="2561"/>
      <c r="Z1359" s="2561"/>
      <c r="AA1359" s="2561"/>
      <c r="AB1359" s="2561"/>
      <c r="AC1359" s="2561"/>
      <c r="AD1359" s="2561"/>
      <c r="AE1359" s="2561"/>
      <c r="AF1359" s="2502"/>
    </row>
    <row r="1360" spans="2:32" s="2801" customFormat="1" x14ac:dyDescent="0.2">
      <c r="B1360" s="4166" t="s">
        <v>4986</v>
      </c>
      <c r="C1360" s="4167"/>
      <c r="D1360" s="4168" t="s">
        <v>1529</v>
      </c>
      <c r="E1360" s="4168"/>
      <c r="F1360" s="4168"/>
      <c r="G1360" s="4168"/>
      <c r="H1360" s="4168"/>
      <c r="I1360" s="2562"/>
      <c r="J1360" s="2562"/>
      <c r="K1360" s="2562"/>
      <c r="L1360" s="2562"/>
      <c r="M1360" s="2562"/>
      <c r="N1360" s="2562"/>
      <c r="O1360" s="2562"/>
      <c r="P1360" s="2562"/>
      <c r="Q1360" s="2561"/>
      <c r="R1360" s="2561"/>
      <c r="S1360" s="2561"/>
      <c r="T1360" s="2561"/>
      <c r="U1360" s="2561"/>
      <c r="V1360" s="2561"/>
      <c r="W1360" s="2561"/>
      <c r="X1360" s="2561"/>
      <c r="Y1360" s="2561"/>
      <c r="Z1360" s="2561"/>
      <c r="AA1360" s="2561"/>
      <c r="AB1360" s="2561"/>
      <c r="AC1360" s="2561"/>
      <c r="AD1360" s="2561"/>
      <c r="AE1360" s="2561"/>
      <c r="AF1360" s="2502"/>
    </row>
    <row r="1361" spans="2:32" s="2801" customFormat="1" ht="13.5" thickBot="1" x14ac:dyDescent="0.25">
      <c r="B1361" s="3942"/>
      <c r="C1361" s="3943"/>
      <c r="D1361" s="3943"/>
      <c r="E1361" s="3943"/>
      <c r="F1361" s="3943"/>
      <c r="G1361" s="2565"/>
      <c r="H1361" s="2565"/>
      <c r="I1361" s="2565"/>
      <c r="J1361" s="2565"/>
      <c r="K1361" s="2565"/>
      <c r="L1361" s="2565"/>
      <c r="M1361" s="2565"/>
      <c r="N1361" s="2565"/>
      <c r="O1361" s="2565"/>
      <c r="P1361" s="2565"/>
      <c r="Q1361" s="2565"/>
      <c r="R1361" s="2565"/>
      <c r="S1361" s="2565"/>
      <c r="T1361" s="2565"/>
      <c r="U1361" s="2565"/>
      <c r="V1361" s="2565"/>
      <c r="W1361" s="2565"/>
      <c r="X1361" s="2565"/>
      <c r="Y1361" s="2565"/>
      <c r="Z1361" s="2565"/>
      <c r="AA1361" s="2565"/>
      <c r="AB1361" s="2565"/>
      <c r="AC1361" s="2565"/>
      <c r="AD1361" s="2565"/>
      <c r="AE1361" s="2565"/>
      <c r="AF1361" s="2507"/>
    </row>
    <row r="1362" spans="2:32" s="2801" customFormat="1" ht="13.5" thickBot="1" x14ac:dyDescent="0.25">
      <c r="B1362" s="3941"/>
      <c r="C1362" s="3941"/>
      <c r="D1362" s="3941"/>
      <c r="E1362" s="3941"/>
      <c r="F1362" s="3941"/>
      <c r="G1362" s="2501"/>
      <c r="H1362" s="2501"/>
      <c r="I1362" s="2501"/>
      <c r="J1362" s="2501"/>
      <c r="K1362" s="2501"/>
      <c r="L1362" s="2501"/>
      <c r="M1362" s="2501"/>
      <c r="N1362" s="2501"/>
      <c r="O1362" s="2501"/>
      <c r="P1362" s="2501"/>
      <c r="Q1362" s="2501"/>
      <c r="R1362" s="2501"/>
      <c r="S1362" s="2501"/>
      <c r="T1362" s="2501"/>
      <c r="U1362" s="2501"/>
      <c r="V1362" s="2501"/>
      <c r="W1362" s="2501"/>
      <c r="X1362" s="2501"/>
      <c r="Y1362" s="2501"/>
      <c r="Z1362" s="2501"/>
      <c r="AA1362" s="2501"/>
      <c r="AB1362" s="2501"/>
      <c r="AC1362" s="2501"/>
      <c r="AD1362" s="2501"/>
      <c r="AE1362" s="2501"/>
      <c r="AF1362" s="2501"/>
    </row>
    <row r="1363" spans="2:32" s="2801" customFormat="1" ht="20.25" x14ac:dyDescent="0.2">
      <c r="B1363" s="4169" t="s">
        <v>5058</v>
      </c>
      <c r="C1363" s="4170"/>
      <c r="D1363" s="4170"/>
      <c r="E1363" s="4170"/>
      <c r="F1363" s="4170"/>
      <c r="G1363" s="4170"/>
      <c r="H1363" s="4170"/>
      <c r="I1363" s="4170"/>
      <c r="J1363" s="4170"/>
      <c r="K1363" s="4170"/>
      <c r="L1363" s="4170"/>
      <c r="M1363" s="4170"/>
      <c r="N1363" s="4170"/>
      <c r="O1363" s="4170"/>
      <c r="P1363" s="4170"/>
      <c r="Q1363" s="4170"/>
      <c r="R1363" s="4170"/>
      <c r="S1363" s="4170"/>
      <c r="T1363" s="4170"/>
      <c r="U1363" s="4170"/>
      <c r="V1363" s="4170"/>
      <c r="W1363" s="4170"/>
      <c r="X1363" s="4170"/>
      <c r="Y1363" s="4170"/>
      <c r="Z1363" s="4170"/>
      <c r="AA1363" s="4170"/>
      <c r="AB1363" s="4170"/>
      <c r="AC1363" s="4170"/>
      <c r="AD1363" s="4170"/>
      <c r="AE1363" s="4170"/>
      <c r="AF1363" s="4171"/>
    </row>
    <row r="1364" spans="2:32" s="2801" customFormat="1" x14ac:dyDescent="0.2">
      <c r="B1364" s="3940"/>
      <c r="C1364" s="3941"/>
      <c r="D1364" s="3941"/>
      <c r="E1364" s="3941"/>
      <c r="F1364" s="3941"/>
      <c r="G1364" s="2501"/>
      <c r="H1364" s="2501"/>
      <c r="I1364" s="2501"/>
      <c r="J1364" s="2501"/>
      <c r="K1364" s="2501"/>
      <c r="L1364" s="2501"/>
      <c r="M1364" s="2501"/>
      <c r="N1364" s="2501"/>
      <c r="O1364" s="2501"/>
      <c r="P1364" s="2501"/>
      <c r="Q1364" s="2501"/>
      <c r="R1364" s="2501"/>
      <c r="S1364" s="2501"/>
      <c r="T1364" s="2501"/>
      <c r="U1364" s="2501"/>
      <c r="V1364" s="2501"/>
      <c r="W1364" s="2501"/>
      <c r="X1364" s="2501"/>
      <c r="Y1364" s="2501"/>
      <c r="Z1364" s="2501"/>
      <c r="AA1364" s="2501"/>
      <c r="AB1364" s="2501"/>
      <c r="AC1364" s="2501"/>
      <c r="AD1364" s="2501"/>
      <c r="AE1364" s="2501"/>
      <c r="AF1364" s="2502"/>
    </row>
    <row r="1365" spans="2:32" s="2801" customFormat="1" ht="12.75" customHeight="1" x14ac:dyDescent="0.2">
      <c r="B1365" s="2563" t="s">
        <v>5078</v>
      </c>
      <c r="C1365" s="3941"/>
      <c r="D1365" s="4172" t="s">
        <v>6844</v>
      </c>
      <c r="E1365" s="4172"/>
      <c r="F1365" s="4172"/>
      <c r="G1365" s="2501"/>
      <c r="H1365" s="2501"/>
      <c r="I1365" s="2501"/>
      <c r="J1365" s="2501"/>
      <c r="K1365" s="2501"/>
      <c r="L1365" s="2501"/>
      <c r="M1365" s="2501"/>
      <c r="N1365" s="2501"/>
      <c r="O1365" s="2501"/>
      <c r="P1365" s="2501"/>
      <c r="Q1365" s="2501"/>
      <c r="R1365" s="2501"/>
      <c r="S1365" s="2501"/>
      <c r="T1365" s="2501"/>
      <c r="U1365" s="2501"/>
      <c r="V1365" s="2501"/>
      <c r="W1365" s="2501"/>
      <c r="X1365" s="2501"/>
      <c r="Y1365" s="2501"/>
      <c r="Z1365" s="2501"/>
      <c r="AA1365" s="2501"/>
      <c r="AB1365" s="2501"/>
      <c r="AC1365" s="2501"/>
      <c r="AD1365" s="2501"/>
      <c r="AE1365" s="2501"/>
      <c r="AF1365" s="2502"/>
    </row>
    <row r="1366" spans="2:32" s="2801" customFormat="1" ht="12.75" customHeight="1" x14ac:dyDescent="0.2">
      <c r="B1366" s="4173" t="s">
        <v>5061</v>
      </c>
      <c r="C1366" s="4174"/>
      <c r="D1366" s="4204">
        <v>41883</v>
      </c>
      <c r="E1366" s="4204"/>
      <c r="F1366" s="4204"/>
      <c r="G1366" s="2501"/>
      <c r="H1366" s="2501"/>
      <c r="I1366" s="2501"/>
      <c r="J1366" s="2501"/>
      <c r="K1366" s="2501"/>
      <c r="L1366" s="2501"/>
      <c r="M1366" s="2501"/>
      <c r="N1366" s="2501"/>
      <c r="O1366" s="2501"/>
      <c r="P1366" s="2501"/>
      <c r="Q1366" s="2501"/>
      <c r="R1366" s="2501"/>
      <c r="S1366" s="2501"/>
      <c r="T1366" s="2501"/>
      <c r="U1366" s="2501"/>
      <c r="V1366" s="2501"/>
      <c r="W1366" s="2501"/>
      <c r="X1366" s="2501"/>
      <c r="Y1366" s="2501"/>
      <c r="Z1366" s="2501"/>
      <c r="AA1366" s="2501"/>
      <c r="AB1366" s="2501"/>
      <c r="AC1366" s="2501"/>
      <c r="AD1366" s="2501"/>
      <c r="AE1366" s="2501"/>
      <c r="AF1366" s="2502"/>
    </row>
    <row r="1367" spans="2:32" s="2801" customFormat="1" ht="12.75" customHeight="1" x14ac:dyDescent="0.2">
      <c r="B1367" s="4176" t="s">
        <v>5059</v>
      </c>
      <c r="C1367" s="4177"/>
      <c r="D1367" s="4205">
        <v>41912</v>
      </c>
      <c r="E1367" s="4205"/>
      <c r="F1367" s="4205"/>
      <c r="G1367" s="2501"/>
      <c r="H1367" s="2501"/>
      <c r="I1367" s="2501"/>
      <c r="J1367" s="2501"/>
      <c r="K1367" s="2501"/>
      <c r="L1367" s="2501"/>
      <c r="M1367" s="2501"/>
      <c r="N1367" s="2501"/>
      <c r="O1367" s="2501"/>
      <c r="P1367" s="2501"/>
      <c r="Q1367" s="2501"/>
      <c r="R1367" s="2501"/>
      <c r="S1367" s="2501"/>
      <c r="T1367" s="2501"/>
      <c r="U1367" s="2501"/>
      <c r="V1367" s="2501"/>
      <c r="W1367" s="2501"/>
      <c r="X1367" s="2501"/>
      <c r="Y1367" s="2501"/>
      <c r="Z1367" s="2501"/>
      <c r="AA1367" s="2501"/>
      <c r="AB1367" s="2501"/>
      <c r="AC1367" s="2501"/>
      <c r="AD1367" s="2501"/>
      <c r="AE1367" s="2501"/>
      <c r="AF1367" s="2502"/>
    </row>
    <row r="1368" spans="2:32" s="2801" customFormat="1" ht="13.5" thickBot="1" x14ac:dyDescent="0.25">
      <c r="B1368" s="3940"/>
      <c r="C1368" s="3941"/>
      <c r="D1368" s="3941"/>
      <c r="E1368" s="3941"/>
      <c r="F1368" s="3941"/>
      <c r="G1368" s="2501"/>
      <c r="H1368" s="2501"/>
      <c r="I1368" s="2501"/>
      <c r="J1368" s="2501"/>
      <c r="K1368" s="2501"/>
      <c r="L1368" s="2501"/>
      <c r="M1368" s="2501"/>
      <c r="N1368" s="2501"/>
      <c r="O1368" s="2501"/>
      <c r="P1368" s="2501"/>
      <c r="Q1368" s="2501"/>
      <c r="R1368" s="2501"/>
      <c r="S1368" s="2501"/>
      <c r="T1368" s="2501"/>
      <c r="U1368" s="2501"/>
      <c r="V1368" s="2501"/>
      <c r="W1368" s="2501"/>
      <c r="X1368" s="2501"/>
      <c r="Y1368" s="2501"/>
      <c r="Z1368" s="2501"/>
      <c r="AA1368" s="2501"/>
      <c r="AB1368" s="2501"/>
      <c r="AC1368" s="2501"/>
      <c r="AD1368" s="2501"/>
      <c r="AE1368" s="2501"/>
      <c r="AF1368" s="2502"/>
    </row>
    <row r="1369" spans="2:32" s="2801" customFormat="1" ht="99.75" customHeight="1" thickBot="1" x14ac:dyDescent="0.25">
      <c r="B1369" s="4179" t="s">
        <v>5060</v>
      </c>
      <c r="C1369" s="4180"/>
      <c r="D1369" s="4181" t="s">
        <v>7019</v>
      </c>
      <c r="E1369" s="4182"/>
      <c r="F1369" s="4182"/>
      <c r="G1369" s="4182"/>
      <c r="H1369" s="4182"/>
      <c r="I1369" s="4182"/>
      <c r="J1369" s="4182"/>
      <c r="K1369" s="4182"/>
      <c r="L1369" s="4182"/>
      <c r="M1369" s="4182"/>
      <c r="N1369" s="4182"/>
      <c r="O1369" s="4182"/>
      <c r="P1369" s="4182"/>
      <c r="Q1369" s="4183"/>
      <c r="R1369" s="2501"/>
      <c r="S1369" s="2501"/>
      <c r="T1369" s="2501"/>
      <c r="U1369" s="2501"/>
      <c r="V1369" s="2501"/>
      <c r="W1369" s="2501"/>
      <c r="X1369" s="2501"/>
      <c r="Y1369" s="2501"/>
      <c r="Z1369" s="2501"/>
      <c r="AA1369" s="2501"/>
      <c r="AB1369" s="2501"/>
      <c r="AC1369" s="2501"/>
      <c r="AD1369" s="2501"/>
      <c r="AE1369" s="2501"/>
      <c r="AF1369" s="2502"/>
    </row>
    <row r="1370" spans="2:32" s="2801" customFormat="1" ht="13.5" thickBot="1" x14ac:dyDescent="0.25">
      <c r="B1370" s="3940"/>
      <c r="C1370" s="3941"/>
      <c r="D1370" s="3941"/>
      <c r="E1370" s="3941"/>
      <c r="F1370" s="3941"/>
      <c r="G1370" s="2501"/>
      <c r="H1370" s="2501"/>
      <c r="I1370" s="2501"/>
      <c r="J1370" s="2501"/>
      <c r="K1370" s="2501"/>
      <c r="L1370" s="2501"/>
      <c r="M1370" s="2501"/>
      <c r="N1370" s="2501"/>
      <c r="O1370" s="2501"/>
      <c r="P1370" s="2501"/>
      <c r="Q1370" s="2501"/>
      <c r="R1370" s="2565"/>
      <c r="S1370" s="2501"/>
      <c r="T1370" s="2501"/>
      <c r="U1370" s="2501"/>
      <c r="V1370" s="2501"/>
      <c r="W1370" s="2501"/>
      <c r="X1370" s="2501"/>
      <c r="Y1370" s="2501"/>
      <c r="Z1370" s="2501"/>
      <c r="AA1370" s="2501"/>
      <c r="AB1370" s="2501"/>
      <c r="AC1370" s="2501"/>
      <c r="AD1370" s="2501"/>
      <c r="AE1370" s="2501"/>
      <c r="AF1370" s="2502"/>
    </row>
    <row r="1371" spans="2:32" s="2801" customFormat="1" ht="13.5" customHeight="1" thickBot="1" x14ac:dyDescent="0.25">
      <c r="B1371" s="4184" t="s">
        <v>5062</v>
      </c>
      <c r="C1371" s="4185"/>
      <c r="D1371" s="4188" t="s">
        <v>5063</v>
      </c>
      <c r="E1371" s="4190" t="s">
        <v>224</v>
      </c>
      <c r="F1371" s="4191"/>
      <c r="G1371" s="4191"/>
      <c r="H1371" s="4191"/>
      <c r="I1371" s="4191"/>
      <c r="J1371" s="4191"/>
      <c r="K1371" s="4191"/>
      <c r="L1371" s="4191"/>
      <c r="M1371" s="4191"/>
      <c r="N1371" s="4191"/>
      <c r="O1371" s="4191"/>
      <c r="P1371" s="4192"/>
      <c r="Q1371" s="4193" t="s">
        <v>340</v>
      </c>
      <c r="R1371" s="4194"/>
      <c r="S1371" s="4195"/>
      <c r="T1371" s="4195"/>
      <c r="U1371" s="4195"/>
      <c r="V1371" s="4195"/>
      <c r="W1371" s="4195"/>
      <c r="X1371" s="4195"/>
      <c r="Y1371" s="4196"/>
      <c r="Z1371" s="4193" t="s">
        <v>225</v>
      </c>
      <c r="AA1371" s="4195"/>
      <c r="AB1371" s="4196"/>
      <c r="AC1371" s="4197" t="s">
        <v>4982</v>
      </c>
      <c r="AD1371" s="4198"/>
      <c r="AE1371" s="4199"/>
      <c r="AF1371" s="2502"/>
    </row>
    <row r="1372" spans="2:32" s="2801" customFormat="1" ht="13.5" customHeight="1" thickBot="1" x14ac:dyDescent="0.25">
      <c r="B1372" s="4186"/>
      <c r="C1372" s="4187"/>
      <c r="D1372" s="4188"/>
      <c r="E1372" s="4188" t="s">
        <v>5000</v>
      </c>
      <c r="F1372" s="4188" t="s">
        <v>5001</v>
      </c>
      <c r="G1372" s="4200" t="s">
        <v>5003</v>
      </c>
      <c r="H1372" s="4200" t="s">
        <v>5064</v>
      </c>
      <c r="I1372" s="4202" t="s">
        <v>5065</v>
      </c>
      <c r="J1372" s="4202" t="s">
        <v>5066</v>
      </c>
      <c r="K1372" s="4202" t="s">
        <v>5006</v>
      </c>
      <c r="L1372" s="4202"/>
      <c r="M1372" s="4202" t="s">
        <v>5067</v>
      </c>
      <c r="N1372" s="4202" t="s">
        <v>5068</v>
      </c>
      <c r="O1372" s="4202" t="s">
        <v>5069</v>
      </c>
      <c r="P1372" s="4202" t="s">
        <v>5070</v>
      </c>
      <c r="Q1372" s="4189" t="s">
        <v>5012</v>
      </c>
      <c r="R1372" s="4189" t="s">
        <v>5013</v>
      </c>
      <c r="S1372" s="4189" t="s">
        <v>5014</v>
      </c>
      <c r="T1372" s="4189" t="s">
        <v>5071</v>
      </c>
      <c r="U1372" s="4189" t="s">
        <v>5072</v>
      </c>
      <c r="V1372" s="4189" t="s">
        <v>5017</v>
      </c>
      <c r="W1372" s="4189" t="s">
        <v>5019</v>
      </c>
      <c r="X1372" s="4200" t="s">
        <v>5073</v>
      </c>
      <c r="Y1372" s="4200" t="s">
        <v>5074</v>
      </c>
      <c r="Z1372" s="4189" t="s">
        <v>5075</v>
      </c>
      <c r="AA1372" s="4189" t="s">
        <v>5076</v>
      </c>
      <c r="AB1372" s="4189" t="s">
        <v>5077</v>
      </c>
      <c r="AC1372" s="4189" t="s">
        <v>1150</v>
      </c>
      <c r="AD1372" s="4189" t="s">
        <v>4983</v>
      </c>
      <c r="AE1372" s="4189" t="s">
        <v>4984</v>
      </c>
      <c r="AF1372" s="2502"/>
    </row>
    <row r="1373" spans="2:32" s="2801" customFormat="1" ht="13.5" thickBot="1" x14ac:dyDescent="0.25">
      <c r="B1373" s="4186"/>
      <c r="C1373" s="4187"/>
      <c r="D1373" s="4189"/>
      <c r="E1373" s="4189"/>
      <c r="F1373" s="4189"/>
      <c r="G1373" s="4201"/>
      <c r="H1373" s="4201"/>
      <c r="I1373" s="4200"/>
      <c r="J1373" s="4200"/>
      <c r="K1373" s="3938" t="s">
        <v>5026</v>
      </c>
      <c r="L1373" s="3939" t="s">
        <v>2793</v>
      </c>
      <c r="M1373" s="4200"/>
      <c r="N1373" s="4200"/>
      <c r="O1373" s="4200"/>
      <c r="P1373" s="4200"/>
      <c r="Q1373" s="4203"/>
      <c r="R1373" s="4203"/>
      <c r="S1373" s="4203"/>
      <c r="T1373" s="4203"/>
      <c r="U1373" s="4203"/>
      <c r="V1373" s="4203"/>
      <c r="W1373" s="4203"/>
      <c r="X1373" s="4201"/>
      <c r="Y1373" s="4201"/>
      <c r="Z1373" s="4203"/>
      <c r="AA1373" s="4203"/>
      <c r="AB1373" s="4203"/>
      <c r="AC1373" s="4203"/>
      <c r="AD1373" s="4203"/>
      <c r="AE1373" s="4203"/>
      <c r="AF1373" s="2502"/>
    </row>
    <row r="1374" spans="2:32" s="2801" customFormat="1" ht="15" customHeight="1" x14ac:dyDescent="0.2">
      <c r="B1374" s="4214" t="s">
        <v>6304</v>
      </c>
      <c r="C1374" s="4215"/>
      <c r="D1374" s="3056" t="s">
        <v>1529</v>
      </c>
      <c r="E1374" s="3058" t="s">
        <v>1529</v>
      </c>
      <c r="F1374" s="3057" t="s">
        <v>1529</v>
      </c>
      <c r="G1374" s="2579">
        <f>6/0.18</f>
        <v>33.333333333333336</v>
      </c>
      <c r="H1374" s="2579" t="s">
        <v>1529</v>
      </c>
      <c r="I1374" s="3071">
        <v>0.18</v>
      </c>
      <c r="J1374" s="3058" t="s">
        <v>1529</v>
      </c>
      <c r="K1374" s="3057" t="s">
        <v>1529</v>
      </c>
      <c r="L1374" s="2579" t="s">
        <v>1529</v>
      </c>
      <c r="M1374" s="3058" t="s">
        <v>1529</v>
      </c>
      <c r="N1374" s="3058" t="s">
        <v>1529</v>
      </c>
      <c r="O1374" s="3058" t="s">
        <v>1529</v>
      </c>
      <c r="P1374" s="3058" t="s">
        <v>1529</v>
      </c>
      <c r="Q1374" s="3058" t="s">
        <v>1529</v>
      </c>
      <c r="R1374" s="3057" t="s">
        <v>1529</v>
      </c>
      <c r="S1374" s="3057" t="s">
        <v>1529</v>
      </c>
      <c r="T1374" s="3058" t="s">
        <v>1529</v>
      </c>
      <c r="U1374" s="3058" t="s">
        <v>1529</v>
      </c>
      <c r="V1374" s="3058" t="s">
        <v>1529</v>
      </c>
      <c r="W1374" s="3057">
        <v>30</v>
      </c>
      <c r="X1374" s="3058">
        <v>0.06</v>
      </c>
      <c r="Y1374" s="3058" t="s">
        <v>1529</v>
      </c>
      <c r="Z1374" s="3057">
        <v>30</v>
      </c>
      <c r="AA1374" s="2580" t="s">
        <v>1529</v>
      </c>
      <c r="AB1374" s="3058">
        <v>0.44800000000000001</v>
      </c>
      <c r="AC1374" s="2580" t="s">
        <v>1529</v>
      </c>
      <c r="AD1374" s="2580" t="s">
        <v>1529</v>
      </c>
      <c r="AE1374" s="3715" t="s">
        <v>1529</v>
      </c>
      <c r="AF1374" s="2502"/>
    </row>
    <row r="1375" spans="2:32" s="2801" customFormat="1" ht="15" customHeight="1" thickBot="1" x14ac:dyDescent="0.25">
      <c r="B1375" s="4218" t="s">
        <v>6805</v>
      </c>
      <c r="C1375" s="4219"/>
      <c r="D1375" s="3060" t="s">
        <v>1529</v>
      </c>
      <c r="E1375" s="3062" t="s">
        <v>1529</v>
      </c>
      <c r="F1375" s="3061" t="s">
        <v>1529</v>
      </c>
      <c r="G1375" s="2572">
        <f>6/0.16</f>
        <v>37.5</v>
      </c>
      <c r="H1375" s="2572" t="s">
        <v>1529</v>
      </c>
      <c r="I1375" s="3072">
        <v>0.16</v>
      </c>
      <c r="J1375" s="3062" t="s">
        <v>1529</v>
      </c>
      <c r="K1375" s="3061" t="s">
        <v>1529</v>
      </c>
      <c r="L1375" s="2572" t="s">
        <v>1529</v>
      </c>
      <c r="M1375" s="3062" t="s">
        <v>1529</v>
      </c>
      <c r="N1375" s="3062" t="s">
        <v>1529</v>
      </c>
      <c r="O1375" s="3062" t="s">
        <v>1529</v>
      </c>
      <c r="P1375" s="3062" t="s">
        <v>1529</v>
      </c>
      <c r="Q1375" s="3062" t="s">
        <v>1529</v>
      </c>
      <c r="R1375" s="3061" t="s">
        <v>1529</v>
      </c>
      <c r="S1375" s="3061" t="s">
        <v>1529</v>
      </c>
      <c r="T1375" s="3062" t="s">
        <v>1529</v>
      </c>
      <c r="U1375" s="3062" t="s">
        <v>1529</v>
      </c>
      <c r="V1375" s="3062" t="s">
        <v>1529</v>
      </c>
      <c r="W1375" s="3061">
        <v>30</v>
      </c>
      <c r="X1375" s="3062">
        <v>0.06</v>
      </c>
      <c r="Y1375" s="3062" t="s">
        <v>1529</v>
      </c>
      <c r="Z1375" s="3061">
        <v>30</v>
      </c>
      <c r="AA1375" s="2601" t="s">
        <v>1529</v>
      </c>
      <c r="AB1375" s="3062">
        <v>0.44800000000000001</v>
      </c>
      <c r="AC1375" s="2601" t="s">
        <v>1529</v>
      </c>
      <c r="AD1375" s="2601" t="s">
        <v>1529</v>
      </c>
      <c r="AE1375" s="3716" t="s">
        <v>1529</v>
      </c>
      <c r="AF1375" s="2502"/>
    </row>
    <row r="1376" spans="2:32" s="2801" customFormat="1" x14ac:dyDescent="0.2">
      <c r="B1376" s="3726"/>
      <c r="C1376" s="3627"/>
      <c r="D1376" s="3727"/>
      <c r="E1376" s="3054"/>
      <c r="F1376" s="3053"/>
      <c r="G1376" s="3907"/>
      <c r="H1376" s="3907"/>
      <c r="I1376" s="3277"/>
      <c r="J1376" s="3054"/>
      <c r="K1376" s="3053"/>
      <c r="L1376" s="3907"/>
      <c r="M1376" s="3054"/>
      <c r="N1376" s="3054"/>
      <c r="O1376" s="3054"/>
      <c r="P1376" s="3054"/>
      <c r="Q1376" s="3054"/>
      <c r="R1376" s="3053"/>
      <c r="S1376" s="3053"/>
      <c r="T1376" s="3054"/>
      <c r="U1376" s="3054"/>
      <c r="V1376" s="3054"/>
      <c r="W1376" s="3053"/>
      <c r="X1376" s="3054"/>
      <c r="Y1376" s="3054"/>
      <c r="Z1376" s="3053"/>
      <c r="AA1376" s="3910"/>
      <c r="AB1376" s="3054"/>
      <c r="AC1376" s="3910"/>
      <c r="AD1376" s="3910"/>
      <c r="AE1376" s="3910"/>
      <c r="AF1376" s="2502"/>
    </row>
    <row r="1377" spans="2:32" s="2801" customFormat="1" ht="12.75" customHeight="1" x14ac:dyDescent="0.2">
      <c r="B1377" s="4166" t="s">
        <v>4985</v>
      </c>
      <c r="C1377" s="4167"/>
      <c r="D1377" s="4168" t="s">
        <v>5079</v>
      </c>
      <c r="E1377" s="4168"/>
      <c r="F1377" s="4168"/>
      <c r="G1377" s="4168"/>
      <c r="H1377" s="4168"/>
      <c r="I1377" s="2562"/>
      <c r="J1377" s="2562"/>
      <c r="K1377" s="2562"/>
      <c r="L1377" s="2562"/>
      <c r="M1377" s="2562"/>
      <c r="N1377" s="2562"/>
      <c r="O1377" s="2562"/>
      <c r="P1377" s="2562"/>
      <c r="Q1377" s="2561"/>
      <c r="R1377" s="2561"/>
      <c r="S1377" s="2561"/>
      <c r="T1377" s="2561"/>
      <c r="U1377" s="2561"/>
      <c r="V1377" s="2561"/>
      <c r="W1377" s="2561"/>
      <c r="X1377" s="2561"/>
      <c r="Y1377" s="2561"/>
      <c r="Z1377" s="2561"/>
      <c r="AA1377" s="2561"/>
      <c r="AB1377" s="2561"/>
      <c r="AC1377" s="2561"/>
      <c r="AD1377" s="2561"/>
      <c r="AE1377" s="2561"/>
      <c r="AF1377" s="2502"/>
    </row>
    <row r="1378" spans="2:32" s="2801" customFormat="1" ht="12.75" customHeight="1" x14ac:dyDescent="0.2">
      <c r="B1378" s="4166" t="s">
        <v>4986</v>
      </c>
      <c r="C1378" s="4167"/>
      <c r="D1378" s="4168" t="s">
        <v>1512</v>
      </c>
      <c r="E1378" s="4168"/>
      <c r="F1378" s="4168"/>
      <c r="G1378" s="4168"/>
      <c r="H1378" s="4168"/>
      <c r="I1378" s="2562"/>
      <c r="J1378" s="2562"/>
      <c r="K1378" s="2562"/>
      <c r="L1378" s="2562"/>
      <c r="M1378" s="2562"/>
      <c r="N1378" s="2562"/>
      <c r="O1378" s="2562"/>
      <c r="P1378" s="2562"/>
      <c r="Q1378" s="2561"/>
      <c r="R1378" s="2561"/>
      <c r="S1378" s="2561"/>
      <c r="T1378" s="2561"/>
      <c r="U1378" s="2561"/>
      <c r="V1378" s="2561"/>
      <c r="W1378" s="2561"/>
      <c r="X1378" s="2561"/>
      <c r="Y1378" s="2561"/>
      <c r="Z1378" s="2561"/>
      <c r="AA1378" s="2561"/>
      <c r="AB1378" s="2561"/>
      <c r="AC1378" s="2561"/>
      <c r="AD1378" s="2561"/>
      <c r="AE1378" s="2561"/>
      <c r="AF1378" s="2502"/>
    </row>
    <row r="1379" spans="2:32" s="2801" customFormat="1" ht="13.5" thickBot="1" x14ac:dyDescent="0.25">
      <c r="B1379" s="3942"/>
      <c r="C1379" s="3943"/>
      <c r="D1379" s="3943"/>
      <c r="E1379" s="3943"/>
      <c r="F1379" s="3943"/>
      <c r="G1379" s="2565"/>
      <c r="H1379" s="2565"/>
      <c r="I1379" s="2565"/>
      <c r="J1379" s="2565"/>
      <c r="K1379" s="2565"/>
      <c r="L1379" s="2565"/>
      <c r="M1379" s="2565"/>
      <c r="N1379" s="2565"/>
      <c r="O1379" s="2565"/>
      <c r="P1379" s="2565"/>
      <c r="Q1379" s="2565"/>
      <c r="R1379" s="2565"/>
      <c r="S1379" s="2565"/>
      <c r="T1379" s="2565"/>
      <c r="U1379" s="2565"/>
      <c r="V1379" s="2565"/>
      <c r="W1379" s="2565"/>
      <c r="X1379" s="2565"/>
      <c r="Y1379" s="2565"/>
      <c r="Z1379" s="2565"/>
      <c r="AA1379" s="2565"/>
      <c r="AB1379" s="2565"/>
      <c r="AC1379" s="2565"/>
      <c r="AD1379" s="2565"/>
      <c r="AE1379" s="2565"/>
      <c r="AF1379" s="2507"/>
    </row>
    <row r="1380" spans="2:32" s="2801" customFormat="1" ht="13.5" thickBot="1" x14ac:dyDescent="0.25">
      <c r="B1380" s="3941"/>
      <c r="C1380" s="3941"/>
      <c r="D1380" s="3941"/>
      <c r="E1380" s="3941"/>
      <c r="F1380" s="3941"/>
      <c r="G1380" s="2501"/>
      <c r="H1380" s="2501"/>
      <c r="I1380" s="2501"/>
      <c r="J1380" s="2501"/>
      <c r="K1380" s="2501"/>
      <c r="L1380" s="2501"/>
      <c r="M1380" s="2501"/>
      <c r="N1380" s="2501"/>
      <c r="O1380" s="2501"/>
      <c r="P1380" s="2501"/>
      <c r="Q1380" s="2501"/>
      <c r="R1380" s="2501"/>
      <c r="S1380" s="2501"/>
      <c r="T1380" s="2501"/>
      <c r="U1380" s="2501"/>
      <c r="V1380" s="2501"/>
      <c r="W1380" s="2501"/>
      <c r="X1380" s="2501"/>
      <c r="Y1380" s="2501"/>
      <c r="Z1380" s="2501"/>
      <c r="AA1380" s="2501"/>
      <c r="AB1380" s="2501"/>
      <c r="AC1380" s="2501"/>
      <c r="AD1380" s="2501"/>
      <c r="AE1380" s="2501"/>
      <c r="AF1380" s="2501"/>
    </row>
    <row r="1381" spans="2:32" s="2801" customFormat="1" ht="20.25" x14ac:dyDescent="0.2">
      <c r="B1381" s="4169" t="s">
        <v>5058</v>
      </c>
      <c r="C1381" s="4170"/>
      <c r="D1381" s="4170"/>
      <c r="E1381" s="4170"/>
      <c r="F1381" s="4170"/>
      <c r="G1381" s="4170"/>
      <c r="H1381" s="4170"/>
      <c r="I1381" s="4170"/>
      <c r="J1381" s="4170"/>
      <c r="K1381" s="4170"/>
      <c r="L1381" s="4170"/>
      <c r="M1381" s="4170"/>
      <c r="N1381" s="4170"/>
      <c r="O1381" s="4170"/>
      <c r="P1381" s="4170"/>
      <c r="Q1381" s="4170"/>
      <c r="R1381" s="4170"/>
      <c r="S1381" s="4170"/>
      <c r="T1381" s="4170"/>
      <c r="U1381" s="4170"/>
      <c r="V1381" s="4170"/>
      <c r="W1381" s="4170"/>
      <c r="X1381" s="4170"/>
      <c r="Y1381" s="4170"/>
      <c r="Z1381" s="4170"/>
      <c r="AA1381" s="4170"/>
      <c r="AB1381" s="4170"/>
      <c r="AC1381" s="4170"/>
      <c r="AD1381" s="4170"/>
      <c r="AE1381" s="4170"/>
      <c r="AF1381" s="4171"/>
    </row>
    <row r="1382" spans="2:32" s="2801" customFormat="1" x14ac:dyDescent="0.2">
      <c r="B1382" s="3940"/>
      <c r="C1382" s="3941"/>
      <c r="D1382" s="3941"/>
      <c r="E1382" s="3941"/>
      <c r="F1382" s="3941"/>
      <c r="G1382" s="2501"/>
      <c r="H1382" s="2501"/>
      <c r="I1382" s="2501"/>
      <c r="J1382" s="2501"/>
      <c r="K1382" s="2501"/>
      <c r="L1382" s="2501"/>
      <c r="M1382" s="2501"/>
      <c r="N1382" s="2501"/>
      <c r="O1382" s="2501"/>
      <c r="P1382" s="2501"/>
      <c r="Q1382" s="2501"/>
      <c r="R1382" s="2501"/>
      <c r="S1382" s="2501"/>
      <c r="T1382" s="2501"/>
      <c r="U1382" s="2501"/>
      <c r="V1382" s="2501"/>
      <c r="W1382" s="2501"/>
      <c r="X1382" s="2501"/>
      <c r="Y1382" s="2501"/>
      <c r="Z1382" s="2501"/>
      <c r="AA1382" s="2501"/>
      <c r="AB1382" s="2501"/>
      <c r="AC1382" s="2501"/>
      <c r="AD1382" s="2501"/>
      <c r="AE1382" s="2501"/>
      <c r="AF1382" s="2502"/>
    </row>
    <row r="1383" spans="2:32" s="2801" customFormat="1" x14ac:dyDescent="0.2">
      <c r="B1383" s="2563" t="s">
        <v>5078</v>
      </c>
      <c r="C1383" s="3941"/>
      <c r="D1383" s="4172" t="s">
        <v>6806</v>
      </c>
      <c r="E1383" s="4172"/>
      <c r="F1383" s="4172"/>
      <c r="G1383" s="2501"/>
      <c r="H1383" s="2501"/>
      <c r="I1383" s="2501"/>
      <c r="J1383" s="2501"/>
      <c r="K1383" s="2501"/>
      <c r="L1383" s="2501"/>
      <c r="M1383" s="2501"/>
      <c r="N1383" s="2501"/>
      <c r="O1383" s="2501"/>
      <c r="P1383" s="2501"/>
      <c r="Q1383" s="2501"/>
      <c r="R1383" s="2501"/>
      <c r="S1383" s="2501"/>
      <c r="T1383" s="2501"/>
      <c r="U1383" s="2501"/>
      <c r="V1383" s="2501"/>
      <c r="W1383" s="2501"/>
      <c r="X1383" s="2501"/>
      <c r="Y1383" s="2501"/>
      <c r="Z1383" s="2501"/>
      <c r="AA1383" s="2501"/>
      <c r="AB1383" s="2501"/>
      <c r="AC1383" s="2501"/>
      <c r="AD1383" s="2501"/>
      <c r="AE1383" s="2501"/>
      <c r="AF1383" s="2502"/>
    </row>
    <row r="1384" spans="2:32" s="2801" customFormat="1" ht="12.75" customHeight="1" x14ac:dyDescent="0.2">
      <c r="B1384" s="4173" t="s">
        <v>5061</v>
      </c>
      <c r="C1384" s="4174"/>
      <c r="D1384" s="4204">
        <v>41883</v>
      </c>
      <c r="E1384" s="4204"/>
      <c r="F1384" s="4204"/>
      <c r="G1384" s="2501"/>
      <c r="H1384" s="2501"/>
      <c r="I1384" s="2501"/>
      <c r="J1384" s="2501"/>
      <c r="K1384" s="2501"/>
      <c r="L1384" s="2501"/>
      <c r="M1384" s="2501"/>
      <c r="N1384" s="2501"/>
      <c r="O1384" s="2501"/>
      <c r="P1384" s="2501"/>
      <c r="Q1384" s="2501"/>
      <c r="R1384" s="2501"/>
      <c r="S1384" s="2501"/>
      <c r="T1384" s="2501"/>
      <c r="U1384" s="2501"/>
      <c r="V1384" s="2501"/>
      <c r="W1384" s="2501"/>
      <c r="X1384" s="2501"/>
      <c r="Y1384" s="2501"/>
      <c r="Z1384" s="2501"/>
      <c r="AA1384" s="2501"/>
      <c r="AB1384" s="2501"/>
      <c r="AC1384" s="2501"/>
      <c r="AD1384" s="2501"/>
      <c r="AE1384" s="2501"/>
      <c r="AF1384" s="2502"/>
    </row>
    <row r="1385" spans="2:32" s="2801" customFormat="1" ht="12.75" customHeight="1" x14ac:dyDescent="0.2">
      <c r="B1385" s="4176" t="s">
        <v>5059</v>
      </c>
      <c r="C1385" s="4177"/>
      <c r="D1385" s="4205">
        <v>42004</v>
      </c>
      <c r="E1385" s="4205"/>
      <c r="F1385" s="4205"/>
      <c r="G1385" s="2501"/>
      <c r="H1385" s="2501"/>
      <c r="I1385" s="2501"/>
      <c r="J1385" s="2501"/>
      <c r="K1385" s="2501"/>
      <c r="L1385" s="2501"/>
      <c r="M1385" s="2501"/>
      <c r="N1385" s="2501"/>
      <c r="O1385" s="2501"/>
      <c r="P1385" s="2501"/>
      <c r="Q1385" s="2501"/>
      <c r="R1385" s="2501"/>
      <c r="S1385" s="2501"/>
      <c r="T1385" s="2501"/>
      <c r="U1385" s="2501"/>
      <c r="V1385" s="2501"/>
      <c r="W1385" s="2501"/>
      <c r="X1385" s="2501"/>
      <c r="Y1385" s="2501"/>
      <c r="Z1385" s="2501"/>
      <c r="AA1385" s="2501"/>
      <c r="AB1385" s="2501"/>
      <c r="AC1385" s="2501"/>
      <c r="AD1385" s="2501"/>
      <c r="AE1385" s="2501"/>
      <c r="AF1385" s="2502"/>
    </row>
    <row r="1386" spans="2:32" s="2801" customFormat="1" ht="13.5" thickBot="1" x14ac:dyDescent="0.25">
      <c r="B1386" s="3940"/>
      <c r="C1386" s="3941"/>
      <c r="D1386" s="3941"/>
      <c r="E1386" s="3941"/>
      <c r="F1386" s="3941"/>
      <c r="G1386" s="2501"/>
      <c r="H1386" s="2501"/>
      <c r="I1386" s="2501"/>
      <c r="J1386" s="2501"/>
      <c r="K1386" s="2501"/>
      <c r="L1386" s="2501"/>
      <c r="M1386" s="2501"/>
      <c r="N1386" s="2501"/>
      <c r="O1386" s="2501"/>
      <c r="P1386" s="2501"/>
      <c r="Q1386" s="2501"/>
      <c r="R1386" s="2501"/>
      <c r="S1386" s="2501"/>
      <c r="T1386" s="2501"/>
      <c r="U1386" s="2501"/>
      <c r="V1386" s="2501"/>
      <c r="W1386" s="2501"/>
      <c r="X1386" s="2501"/>
      <c r="Y1386" s="2501"/>
      <c r="Z1386" s="2501"/>
      <c r="AA1386" s="2501"/>
      <c r="AB1386" s="2501"/>
      <c r="AC1386" s="2501"/>
      <c r="AD1386" s="2501"/>
      <c r="AE1386" s="2501"/>
      <c r="AF1386" s="2502"/>
    </row>
    <row r="1387" spans="2:32" s="2801" customFormat="1" ht="45.75" customHeight="1" thickBot="1" x14ac:dyDescent="0.25">
      <c r="B1387" s="4179" t="s">
        <v>5060</v>
      </c>
      <c r="C1387" s="4180"/>
      <c r="D1387" s="4181" t="s">
        <v>7018</v>
      </c>
      <c r="E1387" s="4182"/>
      <c r="F1387" s="4182"/>
      <c r="G1387" s="4182"/>
      <c r="H1387" s="4182"/>
      <c r="I1387" s="4182"/>
      <c r="J1387" s="4182"/>
      <c r="K1387" s="4182"/>
      <c r="L1387" s="4182"/>
      <c r="M1387" s="4182"/>
      <c r="N1387" s="4182"/>
      <c r="O1387" s="4182"/>
      <c r="P1387" s="4182"/>
      <c r="Q1387" s="4183"/>
      <c r="R1387" s="2501"/>
      <c r="S1387" s="2501"/>
      <c r="T1387" s="2501"/>
      <c r="U1387" s="2501"/>
      <c r="V1387" s="2501"/>
      <c r="W1387" s="2501"/>
      <c r="X1387" s="2501"/>
      <c r="Y1387" s="2501"/>
      <c r="Z1387" s="2501"/>
      <c r="AA1387" s="2501"/>
      <c r="AB1387" s="2501"/>
      <c r="AC1387" s="2501"/>
      <c r="AD1387" s="2501"/>
      <c r="AE1387" s="2501"/>
      <c r="AF1387" s="2502"/>
    </row>
    <row r="1388" spans="2:32" s="2801" customFormat="1" ht="13.5" thickBot="1" x14ac:dyDescent="0.25">
      <c r="B1388" s="3940"/>
      <c r="C1388" s="3941"/>
      <c r="D1388" s="3941"/>
      <c r="E1388" s="3941"/>
      <c r="F1388" s="3941"/>
      <c r="G1388" s="2501"/>
      <c r="H1388" s="2501"/>
      <c r="I1388" s="2501"/>
      <c r="J1388" s="2501"/>
      <c r="K1388" s="2501"/>
      <c r="L1388" s="2501"/>
      <c r="M1388" s="2501"/>
      <c r="N1388" s="2501"/>
      <c r="O1388" s="2501"/>
      <c r="P1388" s="2501"/>
      <c r="Q1388" s="2501"/>
      <c r="R1388" s="2565"/>
      <c r="S1388" s="2501"/>
      <c r="T1388" s="2501"/>
      <c r="U1388" s="2501"/>
      <c r="V1388" s="2501"/>
      <c r="W1388" s="2501"/>
      <c r="X1388" s="2501"/>
      <c r="Y1388" s="2501"/>
      <c r="Z1388" s="2501"/>
      <c r="AA1388" s="2501"/>
      <c r="AB1388" s="2501"/>
      <c r="AC1388" s="2501"/>
      <c r="AD1388" s="2501"/>
      <c r="AE1388" s="2501"/>
      <c r="AF1388" s="2502"/>
    </row>
    <row r="1389" spans="2:32" s="2801" customFormat="1" ht="13.5" customHeight="1" thickBot="1" x14ac:dyDescent="0.25">
      <c r="B1389" s="4184" t="s">
        <v>5062</v>
      </c>
      <c r="C1389" s="4185"/>
      <c r="D1389" s="4188" t="s">
        <v>5063</v>
      </c>
      <c r="E1389" s="4190" t="s">
        <v>224</v>
      </c>
      <c r="F1389" s="4191"/>
      <c r="G1389" s="4191"/>
      <c r="H1389" s="4191"/>
      <c r="I1389" s="4191"/>
      <c r="J1389" s="4191"/>
      <c r="K1389" s="4191"/>
      <c r="L1389" s="4191"/>
      <c r="M1389" s="4191"/>
      <c r="N1389" s="4191"/>
      <c r="O1389" s="4191"/>
      <c r="P1389" s="4192"/>
      <c r="Q1389" s="4193" t="s">
        <v>340</v>
      </c>
      <c r="R1389" s="4194"/>
      <c r="S1389" s="4195"/>
      <c r="T1389" s="4195"/>
      <c r="U1389" s="4195"/>
      <c r="V1389" s="4195"/>
      <c r="W1389" s="4195"/>
      <c r="X1389" s="4195"/>
      <c r="Y1389" s="4196"/>
      <c r="Z1389" s="4193" t="s">
        <v>225</v>
      </c>
      <c r="AA1389" s="4195"/>
      <c r="AB1389" s="4196"/>
      <c r="AC1389" s="4197" t="s">
        <v>4982</v>
      </c>
      <c r="AD1389" s="4198"/>
      <c r="AE1389" s="4199"/>
      <c r="AF1389" s="2502"/>
    </row>
    <row r="1390" spans="2:32" s="2801" customFormat="1" ht="13.5" customHeight="1" thickBot="1" x14ac:dyDescent="0.25">
      <c r="B1390" s="4186"/>
      <c r="C1390" s="4187"/>
      <c r="D1390" s="4188"/>
      <c r="E1390" s="4188" t="s">
        <v>5000</v>
      </c>
      <c r="F1390" s="4188" t="s">
        <v>5001</v>
      </c>
      <c r="G1390" s="4200" t="s">
        <v>5003</v>
      </c>
      <c r="H1390" s="4200" t="s">
        <v>5064</v>
      </c>
      <c r="I1390" s="4202" t="s">
        <v>5065</v>
      </c>
      <c r="J1390" s="4202" t="s">
        <v>5066</v>
      </c>
      <c r="K1390" s="4202" t="s">
        <v>5006</v>
      </c>
      <c r="L1390" s="4202"/>
      <c r="M1390" s="4202" t="s">
        <v>5067</v>
      </c>
      <c r="N1390" s="4202" t="s">
        <v>5068</v>
      </c>
      <c r="O1390" s="4202" t="s">
        <v>5069</v>
      </c>
      <c r="P1390" s="4202" t="s">
        <v>5070</v>
      </c>
      <c r="Q1390" s="4189" t="s">
        <v>5012</v>
      </c>
      <c r="R1390" s="4189" t="s">
        <v>5013</v>
      </c>
      <c r="S1390" s="4189" t="s">
        <v>5014</v>
      </c>
      <c r="T1390" s="4189" t="s">
        <v>5071</v>
      </c>
      <c r="U1390" s="4189" t="s">
        <v>5072</v>
      </c>
      <c r="V1390" s="4189" t="s">
        <v>5017</v>
      </c>
      <c r="W1390" s="4189" t="s">
        <v>5019</v>
      </c>
      <c r="X1390" s="4200" t="s">
        <v>5073</v>
      </c>
      <c r="Y1390" s="4200" t="s">
        <v>5074</v>
      </c>
      <c r="Z1390" s="4189" t="s">
        <v>5075</v>
      </c>
      <c r="AA1390" s="4189" t="s">
        <v>5076</v>
      </c>
      <c r="AB1390" s="4189" t="s">
        <v>5077</v>
      </c>
      <c r="AC1390" s="4189" t="s">
        <v>1150</v>
      </c>
      <c r="AD1390" s="4189" t="s">
        <v>4983</v>
      </c>
      <c r="AE1390" s="4189" t="s">
        <v>4984</v>
      </c>
      <c r="AF1390" s="2502"/>
    </row>
    <row r="1391" spans="2:32" s="2801" customFormat="1" ht="13.5" thickBot="1" x14ac:dyDescent="0.25">
      <c r="B1391" s="4186"/>
      <c r="C1391" s="4187"/>
      <c r="D1391" s="4189"/>
      <c r="E1391" s="4189"/>
      <c r="F1391" s="4189"/>
      <c r="G1391" s="4201"/>
      <c r="H1391" s="4201"/>
      <c r="I1391" s="4200"/>
      <c r="J1391" s="4200"/>
      <c r="K1391" s="3938" t="s">
        <v>5026</v>
      </c>
      <c r="L1391" s="3939" t="s">
        <v>2793</v>
      </c>
      <c r="M1391" s="4200"/>
      <c r="N1391" s="4200"/>
      <c r="O1391" s="4200"/>
      <c r="P1391" s="4200"/>
      <c r="Q1391" s="4203"/>
      <c r="R1391" s="4203"/>
      <c r="S1391" s="4203"/>
      <c r="T1391" s="4203"/>
      <c r="U1391" s="4203"/>
      <c r="V1391" s="4203"/>
      <c r="W1391" s="4203"/>
      <c r="X1391" s="4201"/>
      <c r="Y1391" s="4201"/>
      <c r="Z1391" s="4203"/>
      <c r="AA1391" s="4203"/>
      <c r="AB1391" s="4203"/>
      <c r="AC1391" s="4203"/>
      <c r="AD1391" s="4203"/>
      <c r="AE1391" s="4203"/>
      <c r="AF1391" s="2502"/>
    </row>
    <row r="1392" spans="2:32" s="2801" customFormat="1" ht="13.5" thickBot="1" x14ac:dyDescent="0.25">
      <c r="B1392" s="4260" t="s">
        <v>6807</v>
      </c>
      <c r="C1392" s="4261"/>
      <c r="D1392" s="3925" t="s">
        <v>1529</v>
      </c>
      <c r="E1392" s="3925" t="s">
        <v>1529</v>
      </c>
      <c r="F1392" s="3925" t="s">
        <v>1529</v>
      </c>
      <c r="G1392" s="3925" t="s">
        <v>1529</v>
      </c>
      <c r="H1392" s="3925" t="s">
        <v>1529</v>
      </c>
      <c r="I1392" s="3915" t="s">
        <v>1529</v>
      </c>
      <c r="J1392" s="3925" t="s">
        <v>1529</v>
      </c>
      <c r="K1392" s="3925" t="s">
        <v>1529</v>
      </c>
      <c r="L1392" s="3925" t="s">
        <v>1529</v>
      </c>
      <c r="M1392" s="3925" t="s">
        <v>1529</v>
      </c>
      <c r="N1392" s="3925" t="s">
        <v>1529</v>
      </c>
      <c r="O1392" s="3925" t="s">
        <v>1529</v>
      </c>
      <c r="P1392" s="3925" t="s">
        <v>1529</v>
      </c>
      <c r="Q1392" s="3925" t="s">
        <v>1529</v>
      </c>
      <c r="R1392" s="3925" t="s">
        <v>1529</v>
      </c>
      <c r="S1392" s="3925" t="s">
        <v>1529</v>
      </c>
      <c r="T1392" s="3925" t="s">
        <v>1529</v>
      </c>
      <c r="U1392" s="3925" t="s">
        <v>1529</v>
      </c>
      <c r="V1392" s="3925" t="s">
        <v>1529</v>
      </c>
      <c r="W1392" s="3925" t="s">
        <v>1529</v>
      </c>
      <c r="X1392" s="3925" t="s">
        <v>1529</v>
      </c>
      <c r="Y1392" s="3925" t="s">
        <v>1529</v>
      </c>
      <c r="Z1392" s="3926" t="s">
        <v>4991</v>
      </c>
      <c r="AA1392" s="3927" t="s">
        <v>1529</v>
      </c>
      <c r="AB1392" s="3927">
        <v>0.25</v>
      </c>
      <c r="AC1392" s="3925" t="s">
        <v>1529</v>
      </c>
      <c r="AD1392" s="3925" t="s">
        <v>1529</v>
      </c>
      <c r="AE1392" s="3925" t="s">
        <v>1529</v>
      </c>
      <c r="AF1392" s="2502"/>
    </row>
    <row r="1393" spans="2:32" s="2801" customFormat="1" x14ac:dyDescent="0.2">
      <c r="B1393" s="2564"/>
      <c r="C1393" s="2496"/>
      <c r="D1393" s="2496"/>
      <c r="E1393" s="2496"/>
      <c r="F1393" s="2496"/>
      <c r="G1393" s="2497"/>
      <c r="H1393" s="2497"/>
      <c r="I1393" s="2497"/>
      <c r="J1393" s="2497"/>
      <c r="K1393" s="2496"/>
      <c r="L1393" s="2497"/>
      <c r="M1393" s="2497"/>
      <c r="N1393" s="2497"/>
      <c r="O1393" s="2497"/>
      <c r="P1393" s="2497"/>
      <c r="Q1393" s="2561"/>
      <c r="R1393" s="2561"/>
      <c r="S1393" s="2561"/>
      <c r="T1393" s="2561"/>
      <c r="U1393" s="2561"/>
      <c r="V1393" s="2561"/>
      <c r="W1393" s="2561"/>
      <c r="X1393" s="2561"/>
      <c r="Y1393" s="2561"/>
      <c r="Z1393" s="2561"/>
      <c r="AA1393" s="2561"/>
      <c r="AB1393" s="2561"/>
      <c r="AC1393" s="2561"/>
      <c r="AD1393" s="2561"/>
      <c r="AE1393" s="2561"/>
      <c r="AF1393" s="2502"/>
    </row>
    <row r="1394" spans="2:32" s="2801" customFormat="1" x14ac:dyDescent="0.2">
      <c r="B1394" s="4166" t="s">
        <v>4985</v>
      </c>
      <c r="C1394" s="4167"/>
      <c r="D1394" s="4168" t="s">
        <v>5079</v>
      </c>
      <c r="E1394" s="4168"/>
      <c r="F1394" s="4168"/>
      <c r="G1394" s="4168"/>
      <c r="H1394" s="4168"/>
      <c r="I1394" s="2562"/>
      <c r="J1394" s="2562"/>
      <c r="K1394" s="2562"/>
      <c r="L1394" s="2562"/>
      <c r="M1394" s="2562"/>
      <c r="N1394" s="2562"/>
      <c r="O1394" s="2562"/>
      <c r="P1394" s="2562"/>
      <c r="Q1394" s="2561"/>
      <c r="R1394" s="2561"/>
      <c r="S1394" s="2561"/>
      <c r="T1394" s="2561"/>
      <c r="U1394" s="2561"/>
      <c r="V1394" s="2561"/>
      <c r="W1394" s="2561"/>
      <c r="X1394" s="2561"/>
      <c r="Y1394" s="2561"/>
      <c r="Z1394" s="2561"/>
      <c r="AA1394" s="2561"/>
      <c r="AB1394" s="2561"/>
      <c r="AC1394" s="2561"/>
      <c r="AD1394" s="2561"/>
      <c r="AE1394" s="2561"/>
      <c r="AF1394" s="2502"/>
    </row>
    <row r="1395" spans="2:32" s="2801" customFormat="1" x14ac:dyDescent="0.2">
      <c r="B1395" s="4166" t="s">
        <v>4986</v>
      </c>
      <c r="C1395" s="4167"/>
      <c r="D1395" s="4168" t="s">
        <v>1512</v>
      </c>
      <c r="E1395" s="4168"/>
      <c r="F1395" s="4168"/>
      <c r="G1395" s="4168"/>
      <c r="H1395" s="4168"/>
      <c r="I1395" s="2562"/>
      <c r="J1395" s="2562"/>
      <c r="K1395" s="2562"/>
      <c r="L1395" s="2562"/>
      <c r="M1395" s="2562"/>
      <c r="N1395" s="2562"/>
      <c r="O1395" s="2562"/>
      <c r="P1395" s="2562"/>
      <c r="Q1395" s="2561"/>
      <c r="R1395" s="2561"/>
      <c r="S1395" s="2561"/>
      <c r="T1395" s="2561"/>
      <c r="U1395" s="2561"/>
      <c r="V1395" s="2561"/>
      <c r="W1395" s="2561"/>
      <c r="X1395" s="2561"/>
      <c r="Y1395" s="2561"/>
      <c r="Z1395" s="2561"/>
      <c r="AA1395" s="2561"/>
      <c r="AB1395" s="2561"/>
      <c r="AC1395" s="2561"/>
      <c r="AD1395" s="2561"/>
      <c r="AE1395" s="2561"/>
      <c r="AF1395" s="2502"/>
    </row>
    <row r="1396" spans="2:32" s="2801" customFormat="1" ht="13.5" thickBot="1" x14ac:dyDescent="0.25">
      <c r="B1396" s="3942"/>
      <c r="C1396" s="3943"/>
      <c r="D1396" s="3943"/>
      <c r="E1396" s="3943"/>
      <c r="F1396" s="3943"/>
      <c r="G1396" s="2565"/>
      <c r="H1396" s="2565"/>
      <c r="I1396" s="2565"/>
      <c r="J1396" s="2565"/>
      <c r="K1396" s="2565"/>
      <c r="L1396" s="2565"/>
      <c r="M1396" s="2565"/>
      <c r="N1396" s="2565"/>
      <c r="O1396" s="2565"/>
      <c r="P1396" s="2565"/>
      <c r="Q1396" s="2565"/>
      <c r="R1396" s="2565"/>
      <c r="S1396" s="2565"/>
      <c r="T1396" s="2565"/>
      <c r="U1396" s="2565"/>
      <c r="V1396" s="2565"/>
      <c r="W1396" s="2565"/>
      <c r="X1396" s="2565"/>
      <c r="Y1396" s="2565"/>
      <c r="Z1396" s="2565"/>
      <c r="AA1396" s="2565"/>
      <c r="AB1396" s="2565"/>
      <c r="AC1396" s="2565"/>
      <c r="AD1396" s="2565"/>
      <c r="AE1396" s="2565"/>
      <c r="AF1396" s="2507"/>
    </row>
    <row r="1397" spans="2:32" s="2801" customFormat="1" ht="13.5" thickBot="1" x14ac:dyDescent="0.25"/>
    <row r="1398" spans="2:32" s="2801" customFormat="1" ht="20.25" x14ac:dyDescent="0.2">
      <c r="B1398" s="4169" t="s">
        <v>5058</v>
      </c>
      <c r="C1398" s="4170"/>
      <c r="D1398" s="4170"/>
      <c r="E1398" s="4170"/>
      <c r="F1398" s="4170"/>
      <c r="G1398" s="4170"/>
      <c r="H1398" s="4170"/>
      <c r="I1398" s="4170"/>
      <c r="J1398" s="4170"/>
      <c r="K1398" s="4170"/>
      <c r="L1398" s="4170"/>
      <c r="M1398" s="4170"/>
      <c r="N1398" s="4170"/>
      <c r="O1398" s="4170"/>
      <c r="P1398" s="4170"/>
      <c r="Q1398" s="4170"/>
      <c r="R1398" s="4170"/>
      <c r="S1398" s="4170"/>
      <c r="T1398" s="4170"/>
      <c r="U1398" s="4170"/>
      <c r="V1398" s="4170"/>
      <c r="W1398" s="4170"/>
      <c r="X1398" s="4170"/>
      <c r="Y1398" s="4170"/>
      <c r="Z1398" s="4170"/>
      <c r="AA1398" s="4170"/>
      <c r="AB1398" s="4170"/>
      <c r="AC1398" s="4170"/>
      <c r="AD1398" s="4170"/>
      <c r="AE1398" s="4170"/>
      <c r="AF1398" s="4171"/>
    </row>
    <row r="1399" spans="2:32" s="2801" customFormat="1" x14ac:dyDescent="0.2">
      <c r="B1399" s="3635"/>
      <c r="C1399" s="3636"/>
      <c r="D1399" s="3636"/>
      <c r="E1399" s="3636"/>
      <c r="F1399" s="3636"/>
      <c r="G1399" s="2501"/>
      <c r="H1399" s="2501"/>
      <c r="I1399" s="2501"/>
      <c r="J1399" s="2501"/>
      <c r="K1399" s="2501"/>
      <c r="L1399" s="2501"/>
      <c r="M1399" s="2501"/>
      <c r="N1399" s="2501"/>
      <c r="O1399" s="2501"/>
      <c r="P1399" s="2501"/>
      <c r="Q1399" s="2501"/>
      <c r="R1399" s="2501"/>
      <c r="S1399" s="2501"/>
      <c r="T1399" s="2501"/>
      <c r="U1399" s="2501"/>
      <c r="V1399" s="2501"/>
      <c r="W1399" s="2501"/>
      <c r="X1399" s="2501"/>
      <c r="Y1399" s="2501"/>
      <c r="Z1399" s="2501"/>
      <c r="AA1399" s="2501"/>
      <c r="AB1399" s="2501"/>
      <c r="AC1399" s="2501"/>
      <c r="AD1399" s="2501"/>
      <c r="AE1399" s="2501"/>
      <c r="AF1399" s="2502"/>
    </row>
    <row r="1400" spans="2:32" s="2801" customFormat="1" x14ac:dyDescent="0.2">
      <c r="B1400" s="2563" t="s">
        <v>5078</v>
      </c>
      <c r="C1400" s="3636"/>
      <c r="D1400" s="4172" t="s">
        <v>6305</v>
      </c>
      <c r="E1400" s="4172"/>
      <c r="F1400" s="4172"/>
      <c r="G1400" s="2501"/>
      <c r="H1400" s="2501"/>
      <c r="I1400" s="2501"/>
      <c r="J1400" s="2501"/>
      <c r="K1400" s="2501"/>
      <c r="L1400" s="2501"/>
      <c r="M1400" s="2501"/>
      <c r="N1400" s="2501"/>
      <c r="O1400" s="2501"/>
      <c r="P1400" s="2501"/>
      <c r="Q1400" s="2501"/>
      <c r="R1400" s="2501"/>
      <c r="S1400" s="2501"/>
      <c r="T1400" s="2501"/>
      <c r="U1400" s="2501"/>
      <c r="V1400" s="2501"/>
      <c r="W1400" s="2501"/>
      <c r="X1400" s="2501"/>
      <c r="Y1400" s="2501"/>
      <c r="Z1400" s="2501"/>
      <c r="AA1400" s="2501"/>
      <c r="AB1400" s="2501"/>
      <c r="AC1400" s="2501"/>
      <c r="AD1400" s="2501"/>
      <c r="AE1400" s="2501"/>
      <c r="AF1400" s="2502"/>
    </row>
    <row r="1401" spans="2:32" s="2801" customFormat="1" ht="12.75" customHeight="1" x14ac:dyDescent="0.2">
      <c r="B1401" s="4173" t="s">
        <v>5061</v>
      </c>
      <c r="C1401" s="4174"/>
      <c r="D1401" s="4204">
        <v>41744</v>
      </c>
      <c r="E1401" s="4204"/>
      <c r="F1401" s="4204"/>
      <c r="G1401" s="2501"/>
      <c r="H1401" s="2501"/>
      <c r="I1401" s="2501"/>
      <c r="J1401" s="2501"/>
      <c r="K1401" s="2501"/>
      <c r="L1401" s="2501"/>
      <c r="M1401" s="2501"/>
      <c r="N1401" s="2501"/>
      <c r="O1401" s="2501"/>
      <c r="P1401" s="2501"/>
      <c r="Q1401" s="2501"/>
      <c r="R1401" s="2501"/>
      <c r="S1401" s="2501"/>
      <c r="T1401" s="2501"/>
      <c r="U1401" s="2501"/>
      <c r="V1401" s="2501"/>
      <c r="W1401" s="2501"/>
      <c r="X1401" s="2501"/>
      <c r="Y1401" s="2501"/>
      <c r="Z1401" s="2501"/>
      <c r="AA1401" s="2501"/>
      <c r="AB1401" s="2501"/>
      <c r="AC1401" s="2501"/>
      <c r="AD1401" s="2501"/>
      <c r="AE1401" s="2501"/>
      <c r="AF1401" s="2502"/>
    </row>
    <row r="1402" spans="2:32" s="2801" customFormat="1" ht="12.75" customHeight="1" x14ac:dyDescent="0.2">
      <c r="B1402" s="4176" t="s">
        <v>5059</v>
      </c>
      <c r="C1402" s="4177"/>
      <c r="D1402" s="4205">
        <v>41912</v>
      </c>
      <c r="E1402" s="4205"/>
      <c r="F1402" s="4205"/>
      <c r="G1402" s="2501"/>
      <c r="H1402" s="2501"/>
      <c r="I1402" s="2501"/>
      <c r="J1402" s="2501"/>
      <c r="K1402" s="2501"/>
      <c r="L1402" s="2501"/>
      <c r="M1402" s="2501"/>
      <c r="N1402" s="2501"/>
      <c r="O1402" s="2501"/>
      <c r="P1402" s="2501"/>
      <c r="Q1402" s="2501"/>
      <c r="R1402" s="2501"/>
      <c r="S1402" s="2501"/>
      <c r="T1402" s="2501"/>
      <c r="U1402" s="2501"/>
      <c r="V1402" s="2501"/>
      <c r="W1402" s="2501"/>
      <c r="X1402" s="2501"/>
      <c r="Y1402" s="2501"/>
      <c r="Z1402" s="2501"/>
      <c r="AA1402" s="2501"/>
      <c r="AB1402" s="2501"/>
      <c r="AC1402" s="2501"/>
      <c r="AD1402" s="2501"/>
      <c r="AE1402" s="2501"/>
      <c r="AF1402" s="2502"/>
    </row>
    <row r="1403" spans="2:32" s="2801" customFormat="1" ht="12.75" customHeight="1" thickBot="1" x14ac:dyDescent="0.25">
      <c r="B1403" s="3635"/>
      <c r="C1403" s="3636"/>
      <c r="D1403" s="3636"/>
      <c r="E1403" s="3636"/>
      <c r="F1403" s="3636"/>
      <c r="G1403" s="2501"/>
      <c r="H1403" s="2501"/>
      <c r="I1403" s="2501"/>
      <c r="J1403" s="2501"/>
      <c r="K1403" s="2501"/>
      <c r="L1403" s="2501"/>
      <c r="M1403" s="2501"/>
      <c r="N1403" s="2501"/>
      <c r="O1403" s="2501"/>
      <c r="P1403" s="2501"/>
      <c r="Q1403" s="2501"/>
      <c r="R1403" s="2501"/>
      <c r="S1403" s="2501"/>
      <c r="T1403" s="2501"/>
      <c r="U1403" s="2501"/>
      <c r="V1403" s="2501"/>
      <c r="W1403" s="2501"/>
      <c r="X1403" s="2501"/>
      <c r="Y1403" s="2501"/>
      <c r="Z1403" s="2501"/>
      <c r="AA1403" s="2501"/>
      <c r="AB1403" s="2501"/>
      <c r="AC1403" s="2501"/>
      <c r="AD1403" s="2501"/>
      <c r="AE1403" s="2501"/>
      <c r="AF1403" s="2502"/>
    </row>
    <row r="1404" spans="2:32" s="2801" customFormat="1" ht="100.5" customHeight="1" thickBot="1" x14ac:dyDescent="0.25">
      <c r="B1404" s="4179" t="s">
        <v>5060</v>
      </c>
      <c r="C1404" s="4180"/>
      <c r="D1404" s="4181" t="s">
        <v>6539</v>
      </c>
      <c r="E1404" s="4182"/>
      <c r="F1404" s="4182"/>
      <c r="G1404" s="4182"/>
      <c r="H1404" s="4182"/>
      <c r="I1404" s="4182"/>
      <c r="J1404" s="4182"/>
      <c r="K1404" s="4182"/>
      <c r="L1404" s="4182"/>
      <c r="M1404" s="4182"/>
      <c r="N1404" s="4182"/>
      <c r="O1404" s="4182"/>
      <c r="P1404" s="4182"/>
      <c r="Q1404" s="4183"/>
      <c r="R1404" s="2501"/>
      <c r="S1404" s="2501"/>
      <c r="T1404" s="2501"/>
      <c r="U1404" s="2501"/>
      <c r="V1404" s="2501"/>
      <c r="W1404" s="2501"/>
      <c r="X1404" s="2501"/>
      <c r="Y1404" s="2501"/>
      <c r="Z1404" s="2501"/>
      <c r="AA1404" s="2501"/>
      <c r="AB1404" s="2501"/>
      <c r="AC1404" s="2501"/>
      <c r="AD1404" s="2501"/>
      <c r="AE1404" s="2501"/>
      <c r="AF1404" s="2502"/>
    </row>
    <row r="1405" spans="2:32" s="2801" customFormat="1" ht="13.5" customHeight="1" thickBot="1" x14ac:dyDescent="0.25">
      <c r="B1405" s="3635"/>
      <c r="C1405" s="3636"/>
      <c r="D1405" s="3636"/>
      <c r="E1405" s="3636"/>
      <c r="F1405" s="3636"/>
      <c r="G1405" s="2501"/>
      <c r="H1405" s="2501"/>
      <c r="I1405" s="2501"/>
      <c r="J1405" s="2501"/>
      <c r="K1405" s="2501"/>
      <c r="L1405" s="2501"/>
      <c r="M1405" s="2501"/>
      <c r="N1405" s="2501"/>
      <c r="O1405" s="2501"/>
      <c r="P1405" s="2501"/>
      <c r="Q1405" s="2501"/>
      <c r="R1405" s="2565"/>
      <c r="S1405" s="2501"/>
      <c r="T1405" s="2501"/>
      <c r="U1405" s="2501"/>
      <c r="V1405" s="2501"/>
      <c r="W1405" s="2501"/>
      <c r="X1405" s="2501"/>
      <c r="Y1405" s="2501"/>
      <c r="Z1405" s="2501"/>
      <c r="AA1405" s="2501"/>
      <c r="AB1405" s="2501"/>
      <c r="AC1405" s="2501"/>
      <c r="AD1405" s="2501"/>
      <c r="AE1405" s="2501"/>
      <c r="AF1405" s="2502"/>
    </row>
    <row r="1406" spans="2:32" s="2801" customFormat="1" ht="13.5" customHeight="1" thickBot="1" x14ac:dyDescent="0.25">
      <c r="B1406" s="4184" t="s">
        <v>5062</v>
      </c>
      <c r="C1406" s="4185"/>
      <c r="D1406" s="4188" t="s">
        <v>5063</v>
      </c>
      <c r="E1406" s="4190" t="s">
        <v>224</v>
      </c>
      <c r="F1406" s="4191"/>
      <c r="G1406" s="4191"/>
      <c r="H1406" s="4191"/>
      <c r="I1406" s="4191"/>
      <c r="J1406" s="4191"/>
      <c r="K1406" s="4191"/>
      <c r="L1406" s="4191"/>
      <c r="M1406" s="4191"/>
      <c r="N1406" s="4191"/>
      <c r="O1406" s="4191"/>
      <c r="P1406" s="4192"/>
      <c r="Q1406" s="4193" t="s">
        <v>340</v>
      </c>
      <c r="R1406" s="4194"/>
      <c r="S1406" s="4195"/>
      <c r="T1406" s="4195"/>
      <c r="U1406" s="4195"/>
      <c r="V1406" s="4195"/>
      <c r="W1406" s="4195"/>
      <c r="X1406" s="4195"/>
      <c r="Y1406" s="4196"/>
      <c r="Z1406" s="4193" t="s">
        <v>225</v>
      </c>
      <c r="AA1406" s="4195"/>
      <c r="AB1406" s="4196"/>
      <c r="AC1406" s="4197" t="s">
        <v>4982</v>
      </c>
      <c r="AD1406" s="4198"/>
      <c r="AE1406" s="4199"/>
      <c r="AF1406" s="2502"/>
    </row>
    <row r="1407" spans="2:32" s="2801" customFormat="1" ht="13.5" customHeight="1" thickBot="1" x14ac:dyDescent="0.25">
      <c r="B1407" s="4186"/>
      <c r="C1407" s="4187"/>
      <c r="D1407" s="4188"/>
      <c r="E1407" s="4188" t="s">
        <v>5000</v>
      </c>
      <c r="F1407" s="4188" t="s">
        <v>5001</v>
      </c>
      <c r="G1407" s="4200" t="s">
        <v>5003</v>
      </c>
      <c r="H1407" s="4200" t="s">
        <v>5064</v>
      </c>
      <c r="I1407" s="4202" t="s">
        <v>5065</v>
      </c>
      <c r="J1407" s="4202" t="s">
        <v>5066</v>
      </c>
      <c r="K1407" s="4202" t="s">
        <v>5006</v>
      </c>
      <c r="L1407" s="4202"/>
      <c r="M1407" s="4202" t="s">
        <v>5067</v>
      </c>
      <c r="N1407" s="4202" t="s">
        <v>5068</v>
      </c>
      <c r="O1407" s="4202" t="s">
        <v>5069</v>
      </c>
      <c r="P1407" s="4202" t="s">
        <v>5070</v>
      </c>
      <c r="Q1407" s="4189" t="s">
        <v>5012</v>
      </c>
      <c r="R1407" s="4189" t="s">
        <v>5013</v>
      </c>
      <c r="S1407" s="4189" t="s">
        <v>5014</v>
      </c>
      <c r="T1407" s="4189" t="s">
        <v>5071</v>
      </c>
      <c r="U1407" s="4189" t="s">
        <v>5072</v>
      </c>
      <c r="V1407" s="4189" t="s">
        <v>5017</v>
      </c>
      <c r="W1407" s="4189" t="s">
        <v>5019</v>
      </c>
      <c r="X1407" s="4200" t="s">
        <v>5073</v>
      </c>
      <c r="Y1407" s="4200" t="s">
        <v>5074</v>
      </c>
      <c r="Z1407" s="4189" t="s">
        <v>5075</v>
      </c>
      <c r="AA1407" s="4189" t="s">
        <v>5076</v>
      </c>
      <c r="AB1407" s="4189" t="s">
        <v>5077</v>
      </c>
      <c r="AC1407" s="4189" t="s">
        <v>1150</v>
      </c>
      <c r="AD1407" s="4189" t="s">
        <v>4983</v>
      </c>
      <c r="AE1407" s="4189" t="s">
        <v>4984</v>
      </c>
      <c r="AF1407" s="2502"/>
    </row>
    <row r="1408" spans="2:32" s="2801" customFormat="1" ht="13.5" customHeight="1" thickBot="1" x14ac:dyDescent="0.25">
      <c r="B1408" s="4186"/>
      <c r="C1408" s="4187"/>
      <c r="D1408" s="4189"/>
      <c r="E1408" s="4189"/>
      <c r="F1408" s="4189"/>
      <c r="G1408" s="4201"/>
      <c r="H1408" s="4201"/>
      <c r="I1408" s="4200"/>
      <c r="J1408" s="4200"/>
      <c r="K1408" s="3631" t="s">
        <v>5026</v>
      </c>
      <c r="L1408" s="3632" t="s">
        <v>2793</v>
      </c>
      <c r="M1408" s="4200"/>
      <c r="N1408" s="4200"/>
      <c r="O1408" s="4200"/>
      <c r="P1408" s="4200"/>
      <c r="Q1408" s="4203"/>
      <c r="R1408" s="4203"/>
      <c r="S1408" s="4203"/>
      <c r="T1408" s="4203"/>
      <c r="U1408" s="4203"/>
      <c r="V1408" s="4203"/>
      <c r="W1408" s="4203"/>
      <c r="X1408" s="4201"/>
      <c r="Y1408" s="4201"/>
      <c r="Z1408" s="4203"/>
      <c r="AA1408" s="4203"/>
      <c r="AB1408" s="4203"/>
      <c r="AC1408" s="4203"/>
      <c r="AD1408" s="4203"/>
      <c r="AE1408" s="4203"/>
      <c r="AF1408" s="2502"/>
    </row>
    <row r="1409" spans="2:32" s="2801" customFormat="1" ht="18" customHeight="1" thickBot="1" x14ac:dyDescent="0.25">
      <c r="B1409" s="4164" t="s">
        <v>6304</v>
      </c>
      <c r="C1409" s="4165"/>
      <c r="D1409" s="3073" t="s">
        <v>1529</v>
      </c>
      <c r="E1409" s="3073" t="s">
        <v>1529</v>
      </c>
      <c r="F1409" s="3073" t="s">
        <v>1529</v>
      </c>
      <c r="G1409" s="3074">
        <v>16.670000000000002</v>
      </c>
      <c r="H1409" s="3073" t="s">
        <v>1529</v>
      </c>
      <c r="I1409" s="3055">
        <v>0.18</v>
      </c>
      <c r="J1409" s="3073" t="s">
        <v>1529</v>
      </c>
      <c r="K1409" s="3073" t="s">
        <v>1529</v>
      </c>
      <c r="L1409" s="3073" t="s">
        <v>1529</v>
      </c>
      <c r="M1409" s="3073" t="s">
        <v>1529</v>
      </c>
      <c r="N1409" s="3073" t="s">
        <v>1529</v>
      </c>
      <c r="O1409" s="3073" t="s">
        <v>1529</v>
      </c>
      <c r="P1409" s="3073" t="s">
        <v>1529</v>
      </c>
      <c r="Q1409" s="3073" t="s">
        <v>1529</v>
      </c>
      <c r="R1409" s="3073" t="s">
        <v>1529</v>
      </c>
      <c r="S1409" s="3073" t="s">
        <v>1529</v>
      </c>
      <c r="T1409" s="3073" t="s">
        <v>1529</v>
      </c>
      <c r="U1409" s="3073" t="s">
        <v>1529</v>
      </c>
      <c r="V1409" s="3073" t="s">
        <v>1529</v>
      </c>
      <c r="W1409" s="3073" t="s">
        <v>1529</v>
      </c>
      <c r="X1409" s="3073" t="s">
        <v>1529</v>
      </c>
      <c r="Y1409" s="3073" t="s">
        <v>1529</v>
      </c>
      <c r="Z1409" s="3073" t="s">
        <v>1529</v>
      </c>
      <c r="AA1409" s="3073" t="s">
        <v>1529</v>
      </c>
      <c r="AB1409" s="3073" t="s">
        <v>1529</v>
      </c>
      <c r="AC1409" s="3073" t="s">
        <v>1529</v>
      </c>
      <c r="AD1409" s="3073" t="s">
        <v>1529</v>
      </c>
      <c r="AE1409" s="3073" t="s">
        <v>1529</v>
      </c>
      <c r="AF1409" s="2502"/>
    </row>
    <row r="1410" spans="2:32" s="2801" customFormat="1" ht="16.5" customHeight="1" x14ac:dyDescent="0.2">
      <c r="B1410" s="2564"/>
      <c r="C1410" s="2496"/>
      <c r="D1410" s="2496"/>
      <c r="E1410" s="2496"/>
      <c r="F1410" s="2496"/>
      <c r="G1410" s="2497"/>
      <c r="H1410" s="2497"/>
      <c r="I1410" s="2497"/>
      <c r="J1410" s="2497"/>
      <c r="K1410" s="2496"/>
      <c r="L1410" s="2497"/>
      <c r="M1410" s="2497"/>
      <c r="N1410" s="2497"/>
      <c r="O1410" s="2497"/>
      <c r="P1410" s="2497"/>
      <c r="Q1410" s="2561"/>
      <c r="R1410" s="2561"/>
      <c r="S1410" s="2561"/>
      <c r="T1410" s="2561"/>
      <c r="U1410" s="2561"/>
      <c r="V1410" s="2561"/>
      <c r="W1410" s="2561"/>
      <c r="X1410" s="2561"/>
      <c r="Y1410" s="2561"/>
      <c r="Z1410" s="2561"/>
      <c r="AA1410" s="2561"/>
      <c r="AB1410" s="2561"/>
      <c r="AC1410" s="2561"/>
      <c r="AD1410" s="2561"/>
      <c r="AE1410" s="2561"/>
      <c r="AF1410" s="2502"/>
    </row>
    <row r="1411" spans="2:32" s="2801" customFormat="1" x14ac:dyDescent="0.2">
      <c r="B1411" s="4166" t="s">
        <v>4985</v>
      </c>
      <c r="C1411" s="4167"/>
      <c r="D1411" s="4168" t="s">
        <v>5079</v>
      </c>
      <c r="E1411" s="4168"/>
      <c r="F1411" s="4168"/>
      <c r="G1411" s="4168"/>
      <c r="H1411" s="4168"/>
      <c r="I1411" s="2562"/>
      <c r="J1411" s="2562"/>
      <c r="K1411" s="2562"/>
      <c r="L1411" s="2562"/>
      <c r="M1411" s="2562"/>
      <c r="N1411" s="2562"/>
      <c r="O1411" s="2562"/>
      <c r="P1411" s="2562"/>
      <c r="Q1411" s="2561"/>
      <c r="R1411" s="2561"/>
      <c r="S1411" s="2561"/>
      <c r="T1411" s="2561"/>
      <c r="U1411" s="2561"/>
      <c r="V1411" s="2561"/>
      <c r="W1411" s="2561"/>
      <c r="X1411" s="2561"/>
      <c r="Y1411" s="2561"/>
      <c r="Z1411" s="2561"/>
      <c r="AA1411" s="2561"/>
      <c r="AB1411" s="2561"/>
      <c r="AC1411" s="2561"/>
      <c r="AD1411" s="2561"/>
      <c r="AE1411" s="2561"/>
      <c r="AF1411" s="2502"/>
    </row>
    <row r="1412" spans="2:32" s="2801" customFormat="1" x14ac:dyDescent="0.2">
      <c r="B1412" s="4166" t="s">
        <v>4986</v>
      </c>
      <c r="C1412" s="4167"/>
      <c r="D1412" s="4168" t="s">
        <v>1512</v>
      </c>
      <c r="E1412" s="4168"/>
      <c r="F1412" s="4168"/>
      <c r="G1412" s="4168"/>
      <c r="H1412" s="4168"/>
      <c r="I1412" s="2562"/>
      <c r="J1412" s="2562"/>
      <c r="K1412" s="2562"/>
      <c r="L1412" s="2562"/>
      <c r="M1412" s="2562"/>
      <c r="N1412" s="2562"/>
      <c r="O1412" s="2562"/>
      <c r="P1412" s="2562"/>
      <c r="Q1412" s="2561"/>
      <c r="R1412" s="2561"/>
      <c r="S1412" s="2561"/>
      <c r="T1412" s="2561"/>
      <c r="U1412" s="2561"/>
      <c r="V1412" s="2561"/>
      <c r="W1412" s="2561"/>
      <c r="X1412" s="2561"/>
      <c r="Y1412" s="2561"/>
      <c r="Z1412" s="2561"/>
      <c r="AA1412" s="2561"/>
      <c r="AB1412" s="2561"/>
      <c r="AC1412" s="2561"/>
      <c r="AD1412" s="2561"/>
      <c r="AE1412" s="2561"/>
      <c r="AF1412" s="2502"/>
    </row>
    <row r="1413" spans="2:32" s="2801" customFormat="1" ht="13.5" thickBot="1" x14ac:dyDescent="0.25">
      <c r="B1413" s="3633"/>
      <c r="C1413" s="3634"/>
      <c r="D1413" s="3634"/>
      <c r="E1413" s="3634"/>
      <c r="F1413" s="3634"/>
      <c r="G1413" s="2565"/>
      <c r="H1413" s="2565"/>
      <c r="I1413" s="2565"/>
      <c r="J1413" s="2565"/>
      <c r="K1413" s="2565"/>
      <c r="L1413" s="2565"/>
      <c r="M1413" s="2565"/>
      <c r="N1413" s="2565"/>
      <c r="O1413" s="2565"/>
      <c r="P1413" s="2565"/>
      <c r="Q1413" s="2565"/>
      <c r="R1413" s="2565"/>
      <c r="S1413" s="2565"/>
      <c r="T1413" s="2565"/>
      <c r="U1413" s="2565"/>
      <c r="V1413" s="2565"/>
      <c r="W1413" s="2565"/>
      <c r="X1413" s="2565"/>
      <c r="Y1413" s="2565"/>
      <c r="Z1413" s="2565"/>
      <c r="AA1413" s="2565"/>
      <c r="AB1413" s="2565"/>
      <c r="AC1413" s="2565"/>
      <c r="AD1413" s="2565"/>
      <c r="AE1413" s="2565"/>
      <c r="AF1413" s="2507"/>
    </row>
    <row r="1414" spans="2:32" s="2801" customFormat="1" ht="13.5" thickBot="1" x14ac:dyDescent="0.25">
      <c r="B1414" s="2703"/>
    </row>
    <row r="1415" spans="2:32" s="2801" customFormat="1" ht="20.25" x14ac:dyDescent="0.2">
      <c r="B1415" s="4169" t="s">
        <v>5058</v>
      </c>
      <c r="C1415" s="4170"/>
      <c r="D1415" s="4170"/>
      <c r="E1415" s="4170"/>
      <c r="F1415" s="4170"/>
      <c r="G1415" s="4170"/>
      <c r="H1415" s="4170"/>
      <c r="I1415" s="4170"/>
      <c r="J1415" s="4170"/>
      <c r="K1415" s="4170"/>
      <c r="L1415" s="4170"/>
      <c r="M1415" s="4170"/>
      <c r="N1415" s="4170"/>
      <c r="O1415" s="4170"/>
      <c r="P1415" s="4170"/>
      <c r="Q1415" s="4170"/>
      <c r="R1415" s="4170"/>
      <c r="S1415" s="4170"/>
      <c r="T1415" s="4170"/>
      <c r="U1415" s="4170"/>
      <c r="V1415" s="4170"/>
      <c r="W1415" s="4170"/>
      <c r="X1415" s="4170"/>
      <c r="Y1415" s="4170"/>
      <c r="Z1415" s="4170"/>
      <c r="AA1415" s="4170"/>
      <c r="AB1415" s="4170"/>
      <c r="AC1415" s="4170"/>
      <c r="AD1415" s="4170"/>
      <c r="AE1415" s="4170"/>
      <c r="AF1415" s="4171"/>
    </row>
    <row r="1416" spans="2:32" s="2801" customFormat="1" x14ac:dyDescent="0.2">
      <c r="B1416" s="3388"/>
      <c r="C1416" s="3389"/>
      <c r="D1416" s="3389"/>
      <c r="E1416" s="3389"/>
      <c r="F1416" s="3389"/>
      <c r="G1416" s="2501"/>
      <c r="H1416" s="2501"/>
      <c r="I1416" s="2501"/>
      <c r="J1416" s="2501"/>
      <c r="K1416" s="2501"/>
      <c r="L1416" s="2501"/>
      <c r="M1416" s="2501"/>
      <c r="N1416" s="2501"/>
      <c r="O1416" s="2501"/>
      <c r="P1416" s="2501"/>
      <c r="Q1416" s="2501"/>
      <c r="R1416" s="2501"/>
      <c r="S1416" s="2501"/>
      <c r="T1416" s="2501"/>
      <c r="U1416" s="2501"/>
      <c r="V1416" s="2501"/>
      <c r="W1416" s="2501"/>
      <c r="X1416" s="2501"/>
      <c r="Y1416" s="2501"/>
      <c r="Z1416" s="2501"/>
      <c r="AA1416" s="2501"/>
      <c r="AB1416" s="2501"/>
      <c r="AC1416" s="2501"/>
      <c r="AD1416" s="2501"/>
      <c r="AE1416" s="2501"/>
      <c r="AF1416" s="2502"/>
    </row>
    <row r="1417" spans="2:32" s="2801" customFormat="1" ht="27.75" customHeight="1" x14ac:dyDescent="0.2">
      <c r="B1417" s="2563" t="s">
        <v>5078</v>
      </c>
      <c r="C1417" s="3389"/>
      <c r="D1417" s="4172" t="s">
        <v>6308</v>
      </c>
      <c r="E1417" s="4172"/>
      <c r="F1417" s="4172"/>
      <c r="G1417" s="2501"/>
      <c r="H1417" s="2501"/>
      <c r="I1417" s="2501"/>
      <c r="J1417" s="2501"/>
      <c r="K1417" s="2501"/>
      <c r="L1417" s="2501"/>
      <c r="M1417" s="2501"/>
      <c r="N1417" s="2501"/>
      <c r="O1417" s="2501"/>
      <c r="P1417" s="2501"/>
      <c r="Q1417" s="2501"/>
      <c r="R1417" s="2501"/>
      <c r="S1417" s="2501"/>
      <c r="T1417" s="2501"/>
      <c r="U1417" s="2501"/>
      <c r="V1417" s="2501"/>
      <c r="W1417" s="2501"/>
      <c r="X1417" s="2501"/>
      <c r="Y1417" s="2501"/>
      <c r="Z1417" s="2501"/>
      <c r="AA1417" s="2501"/>
      <c r="AB1417" s="2501"/>
      <c r="AC1417" s="2501"/>
      <c r="AD1417" s="2501"/>
      <c r="AE1417" s="2501"/>
      <c r="AF1417" s="2502"/>
    </row>
    <row r="1418" spans="2:32" s="2801" customFormat="1" x14ac:dyDescent="0.2">
      <c r="B1418" s="4173" t="s">
        <v>5061</v>
      </c>
      <c r="C1418" s="4174"/>
      <c r="D1418" s="4204">
        <v>41643</v>
      </c>
      <c r="E1418" s="4204"/>
      <c r="F1418" s="4204"/>
      <c r="G1418" s="2501"/>
      <c r="H1418" s="2501"/>
      <c r="I1418" s="2501"/>
      <c r="J1418" s="2501"/>
      <c r="K1418" s="2501"/>
      <c r="L1418" s="2501"/>
      <c r="M1418" s="2501"/>
      <c r="N1418" s="2501"/>
      <c r="O1418" s="2501"/>
      <c r="P1418" s="2501"/>
      <c r="Q1418" s="2501"/>
      <c r="R1418" s="2501"/>
      <c r="S1418" s="2501"/>
      <c r="T1418" s="2501"/>
      <c r="U1418" s="2501"/>
      <c r="V1418" s="2501"/>
      <c r="W1418" s="2501"/>
      <c r="X1418" s="2501"/>
      <c r="Y1418" s="2501"/>
      <c r="Z1418" s="2501"/>
      <c r="AA1418" s="2501"/>
      <c r="AB1418" s="2501"/>
      <c r="AC1418" s="2501"/>
      <c r="AD1418" s="2501"/>
      <c r="AE1418" s="2501"/>
      <c r="AF1418" s="2502"/>
    </row>
    <row r="1419" spans="2:32" s="2801" customFormat="1" x14ac:dyDescent="0.2">
      <c r="B1419" s="4176" t="s">
        <v>5059</v>
      </c>
      <c r="C1419" s="4177"/>
      <c r="D1419" s="5096">
        <v>42000</v>
      </c>
      <c r="E1419" s="5096"/>
      <c r="F1419" s="5096"/>
      <c r="G1419" s="2501"/>
      <c r="H1419" s="2501"/>
      <c r="I1419" s="2501"/>
      <c r="J1419" s="2501"/>
      <c r="K1419" s="2501"/>
      <c r="L1419" s="2501"/>
      <c r="M1419" s="2501"/>
      <c r="N1419" s="2501"/>
      <c r="O1419" s="2501"/>
      <c r="P1419" s="2501"/>
      <c r="Q1419" s="2501"/>
      <c r="R1419" s="2501"/>
      <c r="S1419" s="2501"/>
      <c r="T1419" s="2501"/>
      <c r="U1419" s="2501"/>
      <c r="V1419" s="2501"/>
      <c r="W1419" s="2501"/>
      <c r="X1419" s="2501"/>
      <c r="Y1419" s="2501"/>
      <c r="Z1419" s="2501"/>
      <c r="AA1419" s="2501"/>
      <c r="AB1419" s="2501"/>
      <c r="AC1419" s="2501"/>
      <c r="AD1419" s="2501"/>
      <c r="AE1419" s="2501"/>
      <c r="AF1419" s="2502"/>
    </row>
    <row r="1420" spans="2:32" s="2801" customFormat="1" ht="13.5" thickBot="1" x14ac:dyDescent="0.25">
      <c r="B1420" s="3388"/>
      <c r="C1420" s="3389"/>
      <c r="D1420" s="3389"/>
      <c r="E1420" s="3389"/>
      <c r="F1420" s="3389"/>
      <c r="G1420" s="2501"/>
      <c r="H1420" s="2501"/>
      <c r="I1420" s="2501"/>
      <c r="J1420" s="2501"/>
      <c r="K1420" s="2501"/>
      <c r="L1420" s="2501"/>
      <c r="M1420" s="2501"/>
      <c r="N1420" s="2501"/>
      <c r="O1420" s="2501"/>
      <c r="P1420" s="2501"/>
      <c r="Q1420" s="2501"/>
      <c r="R1420" s="2501"/>
      <c r="S1420" s="2501"/>
      <c r="T1420" s="2501"/>
      <c r="U1420" s="2501"/>
      <c r="V1420" s="2501"/>
      <c r="W1420" s="2501"/>
      <c r="X1420" s="2501"/>
      <c r="Y1420" s="2501"/>
      <c r="Z1420" s="2501"/>
      <c r="AA1420" s="2501"/>
      <c r="AB1420" s="2501"/>
      <c r="AC1420" s="2501"/>
      <c r="AD1420" s="2501"/>
      <c r="AE1420" s="2501"/>
      <c r="AF1420" s="2502"/>
    </row>
    <row r="1421" spans="2:32" s="2801" customFormat="1" ht="69" customHeight="1" thickBot="1" x14ac:dyDescent="0.25">
      <c r="B1421" s="4179" t="s">
        <v>5060</v>
      </c>
      <c r="C1421" s="4180"/>
      <c r="D1421" s="4181" t="s">
        <v>6309</v>
      </c>
      <c r="E1421" s="4182"/>
      <c r="F1421" s="4182"/>
      <c r="G1421" s="4182"/>
      <c r="H1421" s="4182"/>
      <c r="I1421" s="4182"/>
      <c r="J1421" s="4182"/>
      <c r="K1421" s="4182"/>
      <c r="L1421" s="4182"/>
      <c r="M1421" s="4182"/>
      <c r="N1421" s="4182"/>
      <c r="O1421" s="4182"/>
      <c r="P1421" s="4182"/>
      <c r="Q1421" s="4183"/>
      <c r="R1421" s="2501"/>
      <c r="S1421" s="2501"/>
      <c r="T1421" s="2501"/>
      <c r="U1421" s="2501"/>
      <c r="V1421" s="2501"/>
      <c r="W1421" s="2501"/>
      <c r="X1421" s="2501"/>
      <c r="Y1421" s="2501"/>
      <c r="Z1421" s="2501"/>
      <c r="AA1421" s="2501"/>
      <c r="AB1421" s="2501"/>
      <c r="AC1421" s="2501"/>
      <c r="AD1421" s="2501"/>
      <c r="AE1421" s="2501"/>
      <c r="AF1421" s="2502"/>
    </row>
    <row r="1422" spans="2:32" s="2801" customFormat="1" ht="13.5" thickBot="1" x14ac:dyDescent="0.25">
      <c r="B1422" s="3388"/>
      <c r="C1422" s="3389"/>
      <c r="D1422" s="3389"/>
      <c r="E1422" s="3389"/>
      <c r="F1422" s="3389"/>
      <c r="G1422" s="2501"/>
      <c r="H1422" s="2501"/>
      <c r="I1422" s="2501"/>
      <c r="J1422" s="2501"/>
      <c r="K1422" s="2501"/>
      <c r="L1422" s="2501"/>
      <c r="M1422" s="2501"/>
      <c r="N1422" s="2501"/>
      <c r="O1422" s="2501"/>
      <c r="P1422" s="2501"/>
      <c r="Q1422" s="2501"/>
      <c r="R1422" s="2565"/>
      <c r="S1422" s="2501"/>
      <c r="T1422" s="2501"/>
      <c r="U1422" s="2501"/>
      <c r="V1422" s="2501"/>
      <c r="W1422" s="2501"/>
      <c r="X1422" s="2501"/>
      <c r="Y1422" s="2501"/>
      <c r="Z1422" s="2501"/>
      <c r="AA1422" s="2501"/>
      <c r="AB1422" s="2501"/>
      <c r="AC1422" s="2501"/>
      <c r="AD1422" s="2501"/>
      <c r="AE1422" s="2501"/>
      <c r="AF1422" s="2502"/>
    </row>
    <row r="1423" spans="2:32" s="2801" customFormat="1" ht="13.5" thickBot="1" x14ac:dyDescent="0.25">
      <c r="B1423" s="4184" t="s">
        <v>5062</v>
      </c>
      <c r="C1423" s="4185"/>
      <c r="D1423" s="4188" t="s">
        <v>5063</v>
      </c>
      <c r="E1423" s="4190" t="s">
        <v>224</v>
      </c>
      <c r="F1423" s="4191"/>
      <c r="G1423" s="4191"/>
      <c r="H1423" s="4191"/>
      <c r="I1423" s="4191"/>
      <c r="J1423" s="4191"/>
      <c r="K1423" s="4191"/>
      <c r="L1423" s="4191"/>
      <c r="M1423" s="4191"/>
      <c r="N1423" s="4191"/>
      <c r="O1423" s="4191"/>
      <c r="P1423" s="4192"/>
      <c r="Q1423" s="4193" t="s">
        <v>340</v>
      </c>
      <c r="R1423" s="4194"/>
      <c r="S1423" s="4195"/>
      <c r="T1423" s="4195"/>
      <c r="U1423" s="4195"/>
      <c r="V1423" s="4195"/>
      <c r="W1423" s="4195"/>
      <c r="X1423" s="4195"/>
      <c r="Y1423" s="4196"/>
      <c r="Z1423" s="4193" t="s">
        <v>225</v>
      </c>
      <c r="AA1423" s="4195"/>
      <c r="AB1423" s="4196"/>
      <c r="AC1423" s="4197" t="s">
        <v>4982</v>
      </c>
      <c r="AD1423" s="4198"/>
      <c r="AE1423" s="4199"/>
      <c r="AF1423" s="2502"/>
    </row>
    <row r="1424" spans="2:32" s="2801" customFormat="1" ht="13.5" thickBot="1" x14ac:dyDescent="0.25">
      <c r="B1424" s="4186"/>
      <c r="C1424" s="4187"/>
      <c r="D1424" s="4188"/>
      <c r="E1424" s="4188" t="s">
        <v>5000</v>
      </c>
      <c r="F1424" s="4188" t="s">
        <v>5001</v>
      </c>
      <c r="G1424" s="4200" t="s">
        <v>5003</v>
      </c>
      <c r="H1424" s="4200" t="s">
        <v>5064</v>
      </c>
      <c r="I1424" s="4202" t="s">
        <v>5065</v>
      </c>
      <c r="J1424" s="4202" t="s">
        <v>5066</v>
      </c>
      <c r="K1424" s="4202" t="s">
        <v>5006</v>
      </c>
      <c r="L1424" s="4202"/>
      <c r="M1424" s="4202" t="s">
        <v>5067</v>
      </c>
      <c r="N1424" s="4202" t="s">
        <v>5068</v>
      </c>
      <c r="O1424" s="4202" t="s">
        <v>5069</v>
      </c>
      <c r="P1424" s="4202" t="s">
        <v>5070</v>
      </c>
      <c r="Q1424" s="4189" t="s">
        <v>5012</v>
      </c>
      <c r="R1424" s="4189" t="s">
        <v>5013</v>
      </c>
      <c r="S1424" s="4189" t="s">
        <v>5014</v>
      </c>
      <c r="T1424" s="4189" t="s">
        <v>5071</v>
      </c>
      <c r="U1424" s="4189" t="s">
        <v>5072</v>
      </c>
      <c r="V1424" s="4189" t="s">
        <v>5017</v>
      </c>
      <c r="W1424" s="4189" t="s">
        <v>5019</v>
      </c>
      <c r="X1424" s="4200" t="s">
        <v>5073</v>
      </c>
      <c r="Y1424" s="4200" t="s">
        <v>5074</v>
      </c>
      <c r="Z1424" s="4189" t="s">
        <v>5075</v>
      </c>
      <c r="AA1424" s="4189" t="s">
        <v>5076</v>
      </c>
      <c r="AB1424" s="4189" t="s">
        <v>5077</v>
      </c>
      <c r="AC1424" s="4189" t="s">
        <v>1150</v>
      </c>
      <c r="AD1424" s="4189" t="s">
        <v>4983</v>
      </c>
      <c r="AE1424" s="4189" t="s">
        <v>4984</v>
      </c>
      <c r="AF1424" s="2502"/>
    </row>
    <row r="1425" spans="2:37" s="2801" customFormat="1" ht="13.5" thickBot="1" x14ac:dyDescent="0.25">
      <c r="B1425" s="4186"/>
      <c r="C1425" s="4187"/>
      <c r="D1425" s="4189"/>
      <c r="E1425" s="4189"/>
      <c r="F1425" s="4189"/>
      <c r="G1425" s="4201"/>
      <c r="H1425" s="4201"/>
      <c r="I1425" s="4200"/>
      <c r="J1425" s="4200"/>
      <c r="K1425" s="3391" t="s">
        <v>5026</v>
      </c>
      <c r="L1425" s="3392" t="s">
        <v>2793</v>
      </c>
      <c r="M1425" s="4200"/>
      <c r="N1425" s="4200"/>
      <c r="O1425" s="4200"/>
      <c r="P1425" s="4200"/>
      <c r="Q1425" s="4203"/>
      <c r="R1425" s="4203"/>
      <c r="S1425" s="4203"/>
      <c r="T1425" s="4203"/>
      <c r="U1425" s="4203"/>
      <c r="V1425" s="4203"/>
      <c r="W1425" s="4203"/>
      <c r="X1425" s="4201"/>
      <c r="Y1425" s="4201"/>
      <c r="Z1425" s="4203"/>
      <c r="AA1425" s="4203"/>
      <c r="AB1425" s="4203"/>
      <c r="AC1425" s="4203"/>
      <c r="AD1425" s="4203"/>
      <c r="AE1425" s="4203"/>
      <c r="AF1425" s="2502"/>
    </row>
    <row r="1426" spans="2:37" s="2801" customFormat="1" x14ac:dyDescent="0.2">
      <c r="B1426" s="4214" t="s">
        <v>6306</v>
      </c>
      <c r="C1426" s="4215"/>
      <c r="D1426" s="3056" t="s">
        <v>1529</v>
      </c>
      <c r="E1426" s="3056" t="s">
        <v>1529</v>
      </c>
      <c r="F1426" s="3056" t="s">
        <v>1529</v>
      </c>
      <c r="G1426" s="3057">
        <v>8</v>
      </c>
      <c r="H1426" s="3056" t="s">
        <v>1529</v>
      </c>
      <c r="I1426" s="3058">
        <v>0.18</v>
      </c>
      <c r="J1426" s="3056" t="s">
        <v>1529</v>
      </c>
      <c r="K1426" s="3056" t="s">
        <v>1529</v>
      </c>
      <c r="L1426" s="3056" t="s">
        <v>1529</v>
      </c>
      <c r="M1426" s="3056" t="s">
        <v>1529</v>
      </c>
      <c r="N1426" s="3056" t="s">
        <v>1529</v>
      </c>
      <c r="O1426" s="3056" t="s">
        <v>1529</v>
      </c>
      <c r="P1426" s="3056" t="s">
        <v>1529</v>
      </c>
      <c r="Q1426" s="3056" t="s">
        <v>1529</v>
      </c>
      <c r="R1426" s="3056" t="s">
        <v>1529</v>
      </c>
      <c r="S1426" s="3056" t="s">
        <v>1529</v>
      </c>
      <c r="T1426" s="3056" t="s">
        <v>1529</v>
      </c>
      <c r="U1426" s="3056" t="s">
        <v>1529</v>
      </c>
      <c r="V1426" s="3056" t="s">
        <v>1529</v>
      </c>
      <c r="W1426" s="3056" t="s">
        <v>1529</v>
      </c>
      <c r="X1426" s="3056" t="s">
        <v>1529</v>
      </c>
      <c r="Y1426" s="3056" t="s">
        <v>1529</v>
      </c>
      <c r="Z1426" s="3056" t="s">
        <v>1529</v>
      </c>
      <c r="AA1426" s="3056" t="s">
        <v>1529</v>
      </c>
      <c r="AB1426" s="3056" t="s">
        <v>1529</v>
      </c>
      <c r="AC1426" s="3056" t="s">
        <v>1529</v>
      </c>
      <c r="AD1426" s="3056" t="s">
        <v>1529</v>
      </c>
      <c r="AE1426" s="3059" t="s">
        <v>1529</v>
      </c>
      <c r="AF1426" s="2502"/>
    </row>
    <row r="1427" spans="2:37" s="2801" customFormat="1" ht="13.5" thickBot="1" x14ac:dyDescent="0.25">
      <c r="B1427" s="4218" t="s">
        <v>6307</v>
      </c>
      <c r="C1427" s="4219"/>
      <c r="D1427" s="3060" t="s">
        <v>1529</v>
      </c>
      <c r="E1427" s="3060" t="s">
        <v>1529</v>
      </c>
      <c r="F1427" s="3060" t="s">
        <v>1529</v>
      </c>
      <c r="G1427" s="3061">
        <v>9</v>
      </c>
      <c r="H1427" s="3060" t="s">
        <v>1529</v>
      </c>
      <c r="I1427" s="3062">
        <v>0.16</v>
      </c>
      <c r="J1427" s="3060" t="s">
        <v>1529</v>
      </c>
      <c r="K1427" s="3060" t="s">
        <v>1529</v>
      </c>
      <c r="L1427" s="3060" t="s">
        <v>1529</v>
      </c>
      <c r="M1427" s="3060" t="s">
        <v>1529</v>
      </c>
      <c r="N1427" s="3060" t="s">
        <v>1529</v>
      </c>
      <c r="O1427" s="3060" t="s">
        <v>1529</v>
      </c>
      <c r="P1427" s="3060" t="s">
        <v>1529</v>
      </c>
      <c r="Q1427" s="3060" t="s">
        <v>1529</v>
      </c>
      <c r="R1427" s="3060" t="s">
        <v>1529</v>
      </c>
      <c r="S1427" s="3060" t="s">
        <v>1529</v>
      </c>
      <c r="T1427" s="3060" t="s">
        <v>1529</v>
      </c>
      <c r="U1427" s="3060" t="s">
        <v>1529</v>
      </c>
      <c r="V1427" s="3060" t="s">
        <v>1529</v>
      </c>
      <c r="W1427" s="3060" t="s">
        <v>1529</v>
      </c>
      <c r="X1427" s="3060" t="s">
        <v>1529</v>
      </c>
      <c r="Y1427" s="3060" t="s">
        <v>1529</v>
      </c>
      <c r="Z1427" s="3060" t="s">
        <v>1529</v>
      </c>
      <c r="AA1427" s="3060" t="s">
        <v>1529</v>
      </c>
      <c r="AB1427" s="3060" t="s">
        <v>1529</v>
      </c>
      <c r="AC1427" s="3060" t="s">
        <v>1529</v>
      </c>
      <c r="AD1427" s="3060" t="s">
        <v>1529</v>
      </c>
      <c r="AE1427" s="3063" t="s">
        <v>1529</v>
      </c>
      <c r="AF1427" s="2502"/>
    </row>
    <row r="1428" spans="2:37" s="2801" customFormat="1" x14ac:dyDescent="0.2">
      <c r="B1428" s="2564"/>
      <c r="C1428" s="2496"/>
      <c r="D1428" s="2496"/>
      <c r="E1428" s="2496"/>
      <c r="F1428" s="2496"/>
      <c r="G1428" s="2497"/>
      <c r="H1428" s="2497"/>
      <c r="I1428" s="2497"/>
      <c r="J1428" s="2497"/>
      <c r="K1428" s="2496"/>
      <c r="L1428" s="2497"/>
      <c r="M1428" s="2497"/>
      <c r="N1428" s="2497"/>
      <c r="O1428" s="2497"/>
      <c r="P1428" s="2497"/>
      <c r="Q1428" s="2561"/>
      <c r="R1428" s="2561"/>
      <c r="S1428" s="2561"/>
      <c r="T1428" s="2561"/>
      <c r="U1428" s="2561"/>
      <c r="V1428" s="2561"/>
      <c r="W1428" s="2561"/>
      <c r="X1428" s="2561"/>
      <c r="Y1428" s="2561"/>
      <c r="Z1428" s="2561"/>
      <c r="AA1428" s="2561"/>
      <c r="AB1428" s="2561"/>
      <c r="AC1428" s="2561"/>
      <c r="AD1428" s="2561"/>
      <c r="AE1428" s="2561"/>
      <c r="AF1428" s="2502"/>
    </row>
    <row r="1429" spans="2:37" s="2801" customFormat="1" x14ac:dyDescent="0.2">
      <c r="B1429" s="4166" t="s">
        <v>4985</v>
      </c>
      <c r="C1429" s="4167"/>
      <c r="D1429" s="4168" t="s">
        <v>5079</v>
      </c>
      <c r="E1429" s="4168"/>
      <c r="F1429" s="4168"/>
      <c r="G1429" s="4168"/>
      <c r="H1429" s="4168"/>
      <c r="I1429" s="2562"/>
      <c r="J1429" s="2562"/>
      <c r="K1429" s="2562"/>
      <c r="L1429" s="2562"/>
      <c r="M1429" s="2562"/>
      <c r="N1429" s="2562"/>
      <c r="O1429" s="2562"/>
      <c r="P1429" s="2562"/>
      <c r="Q1429" s="2561"/>
      <c r="R1429" s="2561"/>
      <c r="S1429" s="2561"/>
      <c r="T1429" s="2561"/>
      <c r="U1429" s="2561"/>
      <c r="V1429" s="2561"/>
      <c r="W1429" s="2561"/>
      <c r="X1429" s="2561"/>
      <c r="Y1429" s="2561"/>
      <c r="Z1429" s="2561"/>
      <c r="AA1429" s="2561"/>
      <c r="AB1429" s="2561"/>
      <c r="AC1429" s="2561"/>
      <c r="AD1429" s="2561"/>
      <c r="AE1429" s="2561"/>
      <c r="AF1429" s="2502"/>
    </row>
    <row r="1430" spans="2:37" s="2801" customFormat="1" x14ac:dyDescent="0.2">
      <c r="B1430" s="4166" t="s">
        <v>4986</v>
      </c>
      <c r="C1430" s="4167"/>
      <c r="D1430" s="4168" t="s">
        <v>1512</v>
      </c>
      <c r="E1430" s="4168"/>
      <c r="F1430" s="4168"/>
      <c r="G1430" s="4168"/>
      <c r="H1430" s="4168"/>
      <c r="I1430" s="2562"/>
      <c r="J1430" s="2562"/>
      <c r="K1430" s="2562"/>
      <c r="L1430" s="2562"/>
      <c r="M1430" s="2562"/>
      <c r="N1430" s="2562"/>
      <c r="O1430" s="2562"/>
      <c r="P1430" s="2562"/>
      <c r="Q1430" s="2561"/>
      <c r="R1430" s="2561"/>
      <c r="S1430" s="2561"/>
      <c r="T1430" s="2561"/>
      <c r="U1430" s="2561"/>
      <c r="V1430" s="2561"/>
      <c r="W1430" s="2561"/>
      <c r="X1430" s="2561"/>
      <c r="Y1430" s="2561"/>
      <c r="Z1430" s="2561"/>
      <c r="AA1430" s="2561"/>
      <c r="AB1430" s="2561"/>
      <c r="AC1430" s="2561"/>
      <c r="AD1430" s="2561"/>
      <c r="AE1430" s="2561"/>
      <c r="AF1430" s="2502"/>
    </row>
    <row r="1431" spans="2:37" s="2801" customFormat="1" ht="13.5" thickBot="1" x14ac:dyDescent="0.25">
      <c r="B1431" s="3393"/>
      <c r="C1431" s="3390"/>
      <c r="D1431" s="3390"/>
      <c r="E1431" s="3390"/>
      <c r="F1431" s="3390"/>
      <c r="G1431" s="2565"/>
      <c r="H1431" s="2565"/>
      <c r="I1431" s="2565"/>
      <c r="J1431" s="2565"/>
      <c r="K1431" s="2565"/>
      <c r="L1431" s="2565"/>
      <c r="M1431" s="2565"/>
      <c r="N1431" s="2565"/>
      <c r="O1431" s="2565"/>
      <c r="P1431" s="2565"/>
      <c r="Q1431" s="2565"/>
      <c r="R1431" s="2565"/>
      <c r="S1431" s="2565"/>
      <c r="T1431" s="2565"/>
      <c r="U1431" s="2565"/>
      <c r="V1431" s="2565"/>
      <c r="W1431" s="2565"/>
      <c r="X1431" s="2565"/>
      <c r="Y1431" s="2565"/>
      <c r="Z1431" s="2565"/>
      <c r="AA1431" s="2565"/>
      <c r="AB1431" s="2565"/>
      <c r="AC1431" s="2565"/>
      <c r="AD1431" s="2565"/>
      <c r="AE1431" s="2565"/>
      <c r="AF1431" s="2507"/>
    </row>
    <row r="1432" spans="2:37" s="2801" customFormat="1" x14ac:dyDescent="0.2"/>
    <row r="1433" spans="2:37" s="3457" customFormat="1" ht="12" customHeight="1" thickBot="1" x14ac:dyDescent="0.25">
      <c r="B1433" s="3458"/>
    </row>
    <row r="1434" spans="2:37" s="2801" customFormat="1" ht="12" customHeight="1" x14ac:dyDescent="0.2">
      <c r="B1434" s="4169" t="s">
        <v>4994</v>
      </c>
      <c r="C1434" s="4170"/>
      <c r="D1434" s="4170"/>
      <c r="E1434" s="4170"/>
      <c r="F1434" s="4170"/>
      <c r="G1434" s="4170"/>
      <c r="H1434" s="4170"/>
      <c r="I1434" s="4170"/>
      <c r="J1434" s="4170"/>
      <c r="K1434" s="4170"/>
      <c r="L1434" s="4170"/>
      <c r="M1434" s="4170"/>
      <c r="N1434" s="4170"/>
      <c r="O1434" s="4170"/>
      <c r="P1434" s="4170"/>
      <c r="Q1434" s="4170"/>
      <c r="R1434" s="4170"/>
      <c r="S1434" s="4170"/>
      <c r="T1434" s="4170"/>
      <c r="U1434" s="4170"/>
      <c r="V1434" s="4170"/>
      <c r="W1434" s="4170"/>
      <c r="X1434" s="4170"/>
      <c r="Y1434" s="4170"/>
      <c r="Z1434" s="4170"/>
      <c r="AA1434" s="4170"/>
      <c r="AB1434" s="4170"/>
      <c r="AC1434" s="4170"/>
      <c r="AD1434" s="4170"/>
      <c r="AE1434" s="4170"/>
      <c r="AF1434" s="4170"/>
      <c r="AG1434" s="4170"/>
      <c r="AH1434" s="4170"/>
      <c r="AI1434" s="4170"/>
      <c r="AJ1434" s="4170"/>
      <c r="AK1434" s="4171"/>
    </row>
    <row r="1435" spans="2:37" s="2801" customFormat="1" ht="12" customHeight="1" x14ac:dyDescent="0.2">
      <c r="B1435" s="2500"/>
      <c r="C1435" s="3968"/>
      <c r="D1435" s="3968"/>
      <c r="E1435" s="3968"/>
      <c r="F1435" s="3968"/>
      <c r="G1435" s="2501"/>
      <c r="H1435" s="2501"/>
      <c r="I1435" s="2501"/>
      <c r="J1435" s="2501"/>
      <c r="K1435" s="2501"/>
      <c r="L1435" s="2501"/>
      <c r="M1435" s="2501"/>
      <c r="N1435" s="2501"/>
      <c r="O1435" s="2501"/>
      <c r="P1435" s="2501"/>
      <c r="Q1435" s="2501"/>
      <c r="R1435" s="2501"/>
      <c r="S1435" s="2501"/>
      <c r="T1435" s="2501"/>
      <c r="U1435" s="2501"/>
      <c r="V1435" s="2501"/>
      <c r="W1435" s="2501"/>
      <c r="X1435" s="2501"/>
      <c r="Y1435" s="2501"/>
      <c r="Z1435" s="2501"/>
      <c r="AA1435" s="2501"/>
      <c r="AB1435" s="2501"/>
      <c r="AC1435" s="2501"/>
      <c r="AD1435" s="2501"/>
      <c r="AE1435" s="2501"/>
      <c r="AF1435" s="2501"/>
      <c r="AG1435" s="2501"/>
      <c r="AH1435" s="2501"/>
      <c r="AI1435" s="2501"/>
      <c r="AJ1435" s="2501"/>
      <c r="AK1435" s="2502"/>
    </row>
    <row r="1436" spans="2:37" s="2801" customFormat="1" ht="12" customHeight="1" x14ac:dyDescent="0.2">
      <c r="B1436" s="2500" t="s">
        <v>4981</v>
      </c>
      <c r="C1436" s="3968"/>
      <c r="D1436" s="4243" t="s">
        <v>7243</v>
      </c>
      <c r="E1436" s="4243"/>
      <c r="F1436" s="4243"/>
      <c r="G1436" s="2501"/>
      <c r="H1436" s="2501"/>
      <c r="I1436" s="2501"/>
      <c r="J1436" s="2501"/>
      <c r="K1436" s="2501"/>
      <c r="L1436" s="2501"/>
      <c r="M1436" s="2501"/>
      <c r="N1436" s="2501"/>
      <c r="O1436" s="2501"/>
      <c r="P1436" s="2501"/>
      <c r="Q1436" s="2501"/>
      <c r="R1436" s="2501"/>
      <c r="S1436" s="2501"/>
      <c r="T1436" s="2501"/>
      <c r="U1436" s="2501"/>
      <c r="V1436" s="2501"/>
      <c r="W1436" s="2501"/>
      <c r="X1436" s="2501"/>
      <c r="Y1436" s="2501"/>
      <c r="Z1436" s="2501"/>
      <c r="AA1436" s="2501"/>
      <c r="AB1436" s="2501"/>
      <c r="AC1436" s="2501"/>
      <c r="AD1436" s="2501"/>
      <c r="AE1436" s="2501"/>
      <c r="AF1436" s="2501"/>
      <c r="AG1436" s="2501"/>
      <c r="AH1436" s="2501"/>
      <c r="AI1436" s="2501"/>
      <c r="AJ1436" s="2501"/>
      <c r="AK1436" s="2502"/>
    </row>
    <row r="1437" spans="2:37" s="2801" customFormat="1" ht="12" customHeight="1" thickBot="1" x14ac:dyDescent="0.25">
      <c r="B1437" s="4176" t="s">
        <v>4995</v>
      </c>
      <c r="C1437" s="4177"/>
      <c r="D1437" s="4175">
        <v>41883</v>
      </c>
      <c r="E1437" s="4175"/>
      <c r="F1437" s="3968"/>
      <c r="G1437" s="2501"/>
      <c r="H1437" s="2501"/>
      <c r="I1437" s="2501"/>
      <c r="J1437" s="2501"/>
      <c r="K1437" s="2501"/>
      <c r="L1437" s="2501"/>
      <c r="M1437" s="2501"/>
      <c r="N1437" s="2501"/>
      <c r="O1437" s="2501"/>
      <c r="P1437" s="2501"/>
      <c r="Q1437" s="2501"/>
      <c r="R1437" s="2501"/>
      <c r="S1437" s="2501"/>
      <c r="T1437" s="2501"/>
      <c r="U1437" s="2501"/>
      <c r="V1437" s="2501"/>
      <c r="W1437" s="2501"/>
      <c r="X1437" s="2501"/>
      <c r="Y1437" s="2501"/>
      <c r="Z1437" s="2501"/>
      <c r="AA1437" s="2501"/>
      <c r="AB1437" s="2501"/>
      <c r="AC1437" s="2501"/>
      <c r="AD1437" s="2501"/>
      <c r="AE1437" s="2501"/>
      <c r="AF1437" s="2501"/>
      <c r="AG1437" s="2501"/>
      <c r="AH1437" s="2501"/>
      <c r="AI1437" s="2501"/>
      <c r="AJ1437" s="2501"/>
      <c r="AK1437" s="2502"/>
    </row>
    <row r="1438" spans="2:37" s="2801" customFormat="1" ht="12" customHeight="1" thickBot="1" x14ac:dyDescent="0.25">
      <c r="B1438" s="4179" t="s">
        <v>4996</v>
      </c>
      <c r="C1438" s="4242"/>
      <c r="D1438" s="4244" t="s">
        <v>7244</v>
      </c>
      <c r="E1438" s="4254"/>
      <c r="F1438" s="4254"/>
      <c r="G1438" s="4254"/>
      <c r="H1438" s="4254"/>
      <c r="I1438" s="4254"/>
      <c r="J1438" s="4254"/>
      <c r="K1438" s="4255"/>
      <c r="L1438" s="2501"/>
      <c r="M1438" s="2501"/>
      <c r="N1438" s="2501"/>
      <c r="O1438" s="2501"/>
      <c r="P1438" s="2501"/>
      <c r="Q1438" s="2501"/>
      <c r="R1438" s="2501"/>
      <c r="S1438" s="2501"/>
      <c r="T1438" s="2501"/>
      <c r="U1438" s="2501"/>
      <c r="V1438" s="2501"/>
      <c r="W1438" s="2501"/>
      <c r="X1438" s="2501"/>
      <c r="Y1438" s="2501"/>
      <c r="Z1438" s="2501"/>
      <c r="AA1438" s="2501"/>
      <c r="AB1438" s="2501"/>
      <c r="AC1438" s="2501"/>
      <c r="AD1438" s="2501"/>
      <c r="AE1438" s="2501"/>
      <c r="AF1438" s="2501"/>
      <c r="AG1438" s="2501"/>
      <c r="AH1438" s="2501"/>
      <c r="AI1438" s="2501"/>
      <c r="AJ1438" s="2501"/>
      <c r="AK1438" s="2502"/>
    </row>
    <row r="1439" spans="2:37" s="2801" customFormat="1" ht="12" customHeight="1" thickBot="1" x14ac:dyDescent="0.25">
      <c r="B1439" s="4245"/>
      <c r="C1439" s="4246"/>
      <c r="D1439" s="4246"/>
      <c r="E1439" s="4246"/>
      <c r="F1439" s="4246"/>
      <c r="G1439" s="4246"/>
      <c r="H1439" s="4246"/>
      <c r="I1439" s="4246"/>
      <c r="J1439" s="4246"/>
      <c r="K1439" s="4246"/>
      <c r="L1439" s="4246"/>
      <c r="M1439" s="4246"/>
      <c r="N1439" s="4246"/>
      <c r="O1439" s="4246"/>
      <c r="P1439" s="4246"/>
      <c r="Q1439" s="4246"/>
      <c r="R1439" s="2501"/>
      <c r="S1439" s="2501"/>
      <c r="T1439" s="2501"/>
      <c r="U1439" s="2501"/>
      <c r="V1439" s="2501"/>
      <c r="W1439" s="2501"/>
      <c r="X1439" s="2501"/>
      <c r="Y1439" s="2501"/>
      <c r="Z1439" s="2501"/>
      <c r="AA1439" s="2501"/>
      <c r="AB1439" s="2501"/>
      <c r="AC1439" s="2501"/>
      <c r="AD1439" s="2501"/>
      <c r="AE1439" s="2501"/>
      <c r="AF1439" s="2501"/>
      <c r="AG1439" s="2501"/>
      <c r="AH1439" s="2501"/>
      <c r="AI1439" s="2501"/>
      <c r="AJ1439" s="2501"/>
      <c r="AK1439" s="2502"/>
    </row>
    <row r="1440" spans="2:37" s="2801" customFormat="1" ht="12" customHeight="1" thickBot="1" x14ac:dyDescent="0.25">
      <c r="B1440" s="4189" t="s">
        <v>4997</v>
      </c>
      <c r="C1440" s="4189"/>
      <c r="D1440" s="4189" t="s">
        <v>4987</v>
      </c>
      <c r="E1440" s="4189" t="s">
        <v>4998</v>
      </c>
      <c r="F1440" s="4247" t="s">
        <v>224</v>
      </c>
      <c r="G1440" s="4247"/>
      <c r="H1440" s="4247"/>
      <c r="I1440" s="4247"/>
      <c r="J1440" s="4247"/>
      <c r="K1440" s="4247"/>
      <c r="L1440" s="4247"/>
      <c r="M1440" s="4247"/>
      <c r="N1440" s="4247"/>
      <c r="O1440" s="4247"/>
      <c r="P1440" s="4247"/>
      <c r="Q1440" s="4247"/>
      <c r="R1440" s="4247"/>
      <c r="S1440" s="4247" t="s">
        <v>340</v>
      </c>
      <c r="T1440" s="4247"/>
      <c r="U1440" s="4247"/>
      <c r="V1440" s="4247"/>
      <c r="W1440" s="4247"/>
      <c r="X1440" s="4247"/>
      <c r="Y1440" s="4247"/>
      <c r="Z1440" s="4247"/>
      <c r="AA1440" s="4247"/>
      <c r="AB1440" s="4247"/>
      <c r="AC1440" s="4247"/>
      <c r="AD1440" s="4247" t="s">
        <v>225</v>
      </c>
      <c r="AE1440" s="4247"/>
      <c r="AF1440" s="4247"/>
      <c r="AG1440" s="4247"/>
      <c r="AH1440" s="4188" t="s">
        <v>4982</v>
      </c>
      <c r="AI1440" s="4188"/>
      <c r="AJ1440" s="4188"/>
      <c r="AK1440" s="2502"/>
    </row>
    <row r="1441" spans="2:37" s="2801" customFormat="1" ht="12" customHeight="1" thickBot="1" x14ac:dyDescent="0.25">
      <c r="B1441" s="4203"/>
      <c r="C1441" s="4203"/>
      <c r="D1441" s="4203"/>
      <c r="E1441" s="4203"/>
      <c r="F1441" s="4203" t="s">
        <v>4999</v>
      </c>
      <c r="G1441" s="4203" t="s">
        <v>5000</v>
      </c>
      <c r="H1441" s="4189" t="s">
        <v>5001</v>
      </c>
      <c r="I1441" s="4200" t="s">
        <v>5002</v>
      </c>
      <c r="J1441" s="4200" t="s">
        <v>5003</v>
      </c>
      <c r="K1441" s="4201" t="s">
        <v>5004</v>
      </c>
      <c r="L1441" s="4201" t="s">
        <v>5005</v>
      </c>
      <c r="M1441" s="4200" t="s">
        <v>5006</v>
      </c>
      <c r="N1441" s="4200"/>
      <c r="O1441" s="4201" t="s">
        <v>5007</v>
      </c>
      <c r="P1441" s="4201" t="s">
        <v>5008</v>
      </c>
      <c r="Q1441" s="4201" t="s">
        <v>5009</v>
      </c>
      <c r="R1441" s="4201" t="s">
        <v>5010</v>
      </c>
      <c r="S1441" s="4189" t="s">
        <v>5011</v>
      </c>
      <c r="T1441" s="4189" t="s">
        <v>5012</v>
      </c>
      <c r="U1441" s="4189" t="s">
        <v>5013</v>
      </c>
      <c r="V1441" s="4189" t="s">
        <v>5014</v>
      </c>
      <c r="W1441" s="4189" t="s">
        <v>5015</v>
      </c>
      <c r="X1441" s="4189" t="s">
        <v>5016</v>
      </c>
      <c r="Y1441" s="4189" t="s">
        <v>5017</v>
      </c>
      <c r="Z1441" s="4189" t="s">
        <v>5018</v>
      </c>
      <c r="AA1441" s="4189" t="s">
        <v>5019</v>
      </c>
      <c r="AB1441" s="4200" t="s">
        <v>5020</v>
      </c>
      <c r="AC1441" s="4200" t="s">
        <v>5021</v>
      </c>
      <c r="AD1441" s="4189" t="s">
        <v>5022</v>
      </c>
      <c r="AE1441" s="4189" t="s">
        <v>5023</v>
      </c>
      <c r="AF1441" s="4189" t="s">
        <v>5024</v>
      </c>
      <c r="AG1441" s="4189" t="s">
        <v>5025</v>
      </c>
      <c r="AH1441" s="4189" t="s">
        <v>1150</v>
      </c>
      <c r="AI1441" s="4189" t="s">
        <v>4983</v>
      </c>
      <c r="AJ1441" s="4189" t="s">
        <v>4984</v>
      </c>
      <c r="AK1441" s="2502"/>
    </row>
    <row r="1442" spans="2:37" s="2801" customFormat="1" ht="12" customHeight="1" thickBot="1" x14ac:dyDescent="0.25">
      <c r="B1442" s="4203"/>
      <c r="C1442" s="4203"/>
      <c r="D1442" s="4203"/>
      <c r="E1442" s="4203"/>
      <c r="F1442" s="4203"/>
      <c r="G1442" s="4203"/>
      <c r="H1442" s="4203"/>
      <c r="I1442" s="4201"/>
      <c r="J1442" s="4201"/>
      <c r="K1442" s="4201"/>
      <c r="L1442" s="4201"/>
      <c r="M1442" s="3971" t="s">
        <v>5026</v>
      </c>
      <c r="N1442" s="3972" t="s">
        <v>2793</v>
      </c>
      <c r="O1442" s="4201"/>
      <c r="P1442" s="4201"/>
      <c r="Q1442" s="4201"/>
      <c r="R1442" s="4201"/>
      <c r="S1442" s="4203"/>
      <c r="T1442" s="4203"/>
      <c r="U1442" s="4203"/>
      <c r="V1442" s="4203"/>
      <c r="W1442" s="4203"/>
      <c r="X1442" s="4203"/>
      <c r="Y1442" s="4203"/>
      <c r="Z1442" s="4203"/>
      <c r="AA1442" s="4203"/>
      <c r="AB1442" s="4201"/>
      <c r="AC1442" s="4201"/>
      <c r="AD1442" s="4203"/>
      <c r="AE1442" s="4203"/>
      <c r="AF1442" s="4203"/>
      <c r="AG1442" s="4203"/>
      <c r="AH1442" s="4203"/>
      <c r="AI1442" s="4203"/>
      <c r="AJ1442" s="4203"/>
      <c r="AK1442" s="2502"/>
    </row>
    <row r="1443" spans="2:37" s="2801" customFormat="1" ht="12" customHeight="1" thickBot="1" x14ac:dyDescent="0.25">
      <c r="B1443" s="4274" t="s">
        <v>7243</v>
      </c>
      <c r="C1443" s="4275"/>
      <c r="D1443" s="3978" t="s">
        <v>1529</v>
      </c>
      <c r="E1443" s="3978" t="s">
        <v>1529</v>
      </c>
      <c r="F1443" s="3978" t="s">
        <v>1529</v>
      </c>
      <c r="G1443" s="3978" t="s">
        <v>1529</v>
      </c>
      <c r="H1443" s="3978" t="s">
        <v>1529</v>
      </c>
      <c r="I1443" s="3978" t="s">
        <v>1529</v>
      </c>
      <c r="J1443" s="3978" t="s">
        <v>1529</v>
      </c>
      <c r="K1443" s="3978" t="s">
        <v>1529</v>
      </c>
      <c r="L1443" s="4117">
        <f>0.2*1.12</f>
        <v>0.22400000000000003</v>
      </c>
      <c r="M1443" s="3978" t="s">
        <v>1529</v>
      </c>
      <c r="N1443" s="3978" t="s">
        <v>1529</v>
      </c>
      <c r="O1443" s="3978" t="s">
        <v>1529</v>
      </c>
      <c r="P1443" s="3978" t="s">
        <v>1529</v>
      </c>
      <c r="Q1443" s="3978" t="s">
        <v>1529</v>
      </c>
      <c r="R1443" s="3978" t="s">
        <v>1529</v>
      </c>
      <c r="S1443" s="3978" t="s">
        <v>1529</v>
      </c>
      <c r="T1443" s="3978" t="s">
        <v>1529</v>
      </c>
      <c r="U1443" s="3978" t="s">
        <v>1529</v>
      </c>
      <c r="V1443" s="3978" t="s">
        <v>1529</v>
      </c>
      <c r="W1443" s="3978" t="s">
        <v>1529</v>
      </c>
      <c r="X1443" s="3978" t="s">
        <v>1529</v>
      </c>
      <c r="Y1443" s="3978" t="s">
        <v>1529</v>
      </c>
      <c r="Z1443" s="3978" t="s">
        <v>1529</v>
      </c>
      <c r="AA1443" s="3978" t="s">
        <v>1529</v>
      </c>
      <c r="AB1443" s="3978" t="s">
        <v>1529</v>
      </c>
      <c r="AC1443" s="3978" t="s">
        <v>1529</v>
      </c>
      <c r="AD1443" s="3978" t="s">
        <v>1529</v>
      </c>
      <c r="AE1443" s="3978" t="s">
        <v>1529</v>
      </c>
      <c r="AF1443" s="3978" t="s">
        <v>1529</v>
      </c>
      <c r="AG1443" s="3978" t="s">
        <v>1529</v>
      </c>
      <c r="AH1443" s="3978" t="s">
        <v>1529</v>
      </c>
      <c r="AI1443" s="3978" t="s">
        <v>7245</v>
      </c>
      <c r="AJ1443" s="4118">
        <f>0.2*1.12</f>
        <v>0.22400000000000003</v>
      </c>
      <c r="AK1443" s="4108"/>
    </row>
    <row r="1444" spans="2:37" s="2801" customFormat="1" ht="12" customHeight="1" x14ac:dyDescent="0.2">
      <c r="B1444" s="4115"/>
      <c r="C1444" s="2496"/>
      <c r="D1444" s="4248"/>
      <c r="E1444" s="4248"/>
      <c r="F1444" s="4248"/>
      <c r="G1444" s="4248"/>
      <c r="H1444" s="2496"/>
      <c r="I1444" s="2497"/>
      <c r="J1444" s="2497"/>
      <c r="K1444" s="2497"/>
      <c r="L1444" s="2497"/>
      <c r="M1444" s="2496"/>
      <c r="N1444" s="2497"/>
      <c r="O1444" s="2497"/>
      <c r="P1444" s="2497"/>
      <c r="Q1444" s="2497"/>
      <c r="R1444" s="2497"/>
      <c r="S1444" s="2496"/>
      <c r="T1444" s="2495"/>
      <c r="U1444" s="2495"/>
      <c r="V1444" s="2495"/>
      <c r="W1444" s="2495"/>
      <c r="X1444" s="2495"/>
      <c r="Y1444" s="2495"/>
      <c r="Z1444" s="2495"/>
      <c r="AA1444" s="2495"/>
      <c r="AB1444" s="2495"/>
      <c r="AC1444" s="2495"/>
      <c r="AD1444" s="2495"/>
      <c r="AE1444" s="2495"/>
      <c r="AF1444" s="2495"/>
      <c r="AG1444" s="2495"/>
      <c r="AH1444" s="2495"/>
      <c r="AI1444" s="2495"/>
      <c r="AJ1444" s="2495"/>
      <c r="AK1444" s="2502"/>
    </row>
    <row r="1445" spans="2:37" s="2801" customFormat="1" ht="12" customHeight="1" x14ac:dyDescent="0.2">
      <c r="B1445" s="4236" t="s">
        <v>4985</v>
      </c>
      <c r="C1445" s="4237"/>
      <c r="D1445" s="4249" t="s">
        <v>5081</v>
      </c>
      <c r="E1445" s="4249"/>
      <c r="F1445" s="4249"/>
      <c r="G1445" s="4249"/>
      <c r="H1445" s="2499"/>
      <c r="I1445" s="2499"/>
      <c r="J1445" s="2499"/>
      <c r="K1445" s="2499"/>
      <c r="L1445" s="2499"/>
      <c r="M1445" s="2499"/>
      <c r="N1445" s="2499"/>
      <c r="O1445" s="2499"/>
      <c r="P1445" s="2499"/>
      <c r="Q1445" s="2499"/>
      <c r="R1445" s="2499"/>
      <c r="S1445" s="2499"/>
      <c r="T1445" s="2495"/>
      <c r="U1445" s="2495"/>
      <c r="V1445" s="2495"/>
      <c r="W1445" s="2495"/>
      <c r="X1445" s="2495"/>
      <c r="Y1445" s="2495"/>
      <c r="Z1445" s="2495"/>
      <c r="AA1445" s="2495"/>
      <c r="AB1445" s="2495"/>
      <c r="AC1445" s="2495"/>
      <c r="AD1445" s="2495"/>
      <c r="AE1445" s="2495"/>
      <c r="AF1445" s="2495"/>
      <c r="AG1445" s="2495"/>
      <c r="AH1445" s="2495"/>
      <c r="AI1445" s="2495"/>
      <c r="AJ1445" s="2495"/>
      <c r="AK1445" s="2502"/>
    </row>
    <row r="1446" spans="2:37" s="2801" customFormat="1" ht="12" customHeight="1" x14ac:dyDescent="0.2">
      <c r="B1446" s="4236" t="s">
        <v>4986</v>
      </c>
      <c r="C1446" s="4237"/>
      <c r="D1446" s="4249" t="s">
        <v>6699</v>
      </c>
      <c r="E1446" s="4249"/>
      <c r="F1446" s="4249"/>
      <c r="G1446" s="4249"/>
      <c r="H1446" s="2499"/>
      <c r="I1446" s="2499"/>
      <c r="J1446" s="2499"/>
      <c r="K1446" s="2499"/>
      <c r="L1446" s="2499"/>
      <c r="M1446" s="2499"/>
      <c r="N1446" s="2499"/>
      <c r="O1446" s="2499"/>
      <c r="P1446" s="2499"/>
      <c r="Q1446" s="2499"/>
      <c r="R1446" s="2499"/>
      <c r="S1446" s="2499"/>
      <c r="T1446" s="2495"/>
      <c r="U1446" s="2495"/>
      <c r="V1446" s="2495"/>
      <c r="W1446" s="2495"/>
      <c r="X1446" s="2495"/>
      <c r="Y1446" s="2495"/>
      <c r="Z1446" s="2495"/>
      <c r="AA1446" s="2495"/>
      <c r="AB1446" s="2495"/>
      <c r="AC1446" s="2495"/>
      <c r="AD1446" s="2495"/>
      <c r="AE1446" s="2495"/>
      <c r="AF1446" s="2495"/>
      <c r="AG1446" s="2495"/>
      <c r="AH1446" s="2495"/>
      <c r="AI1446" s="2495"/>
      <c r="AJ1446" s="2495"/>
      <c r="AK1446" s="2502"/>
    </row>
    <row r="1447" spans="2:37" s="2801" customFormat="1" ht="12" customHeight="1" thickBot="1" x14ac:dyDescent="0.25">
      <c r="B1447" s="3518"/>
      <c r="C1447" s="3375"/>
      <c r="D1447" s="3375"/>
      <c r="E1447" s="3375"/>
      <c r="F1447" s="3375"/>
      <c r="G1447" s="3375"/>
      <c r="H1447" s="3375"/>
      <c r="I1447" s="3375"/>
      <c r="J1447" s="3375"/>
      <c r="K1447" s="3375"/>
      <c r="L1447" s="3375"/>
      <c r="M1447" s="3375"/>
      <c r="N1447" s="3375"/>
      <c r="O1447" s="3375"/>
      <c r="P1447" s="3375"/>
      <c r="Q1447" s="3375"/>
      <c r="R1447" s="3375"/>
      <c r="S1447" s="3375"/>
      <c r="T1447" s="3375"/>
      <c r="U1447" s="3375"/>
      <c r="V1447" s="3375"/>
      <c r="W1447" s="3375"/>
      <c r="X1447" s="3375"/>
      <c r="Y1447" s="3375"/>
      <c r="Z1447" s="3375"/>
      <c r="AA1447" s="3375"/>
      <c r="AB1447" s="3375"/>
      <c r="AC1447" s="3375"/>
      <c r="AD1447" s="3375"/>
      <c r="AE1447" s="3375"/>
      <c r="AF1447" s="3375"/>
      <c r="AG1447" s="3375"/>
      <c r="AH1447" s="3375"/>
      <c r="AI1447" s="3375"/>
      <c r="AJ1447" s="3375"/>
      <c r="AK1447" s="3377"/>
    </row>
    <row r="1448" spans="2:37" s="2801" customFormat="1" ht="12" customHeight="1" thickBot="1" x14ac:dyDescent="0.25">
      <c r="B1448" s="2703"/>
    </row>
    <row r="1449" spans="2:37" s="2801" customFormat="1" ht="12" customHeight="1" x14ac:dyDescent="0.2">
      <c r="B1449" s="4169" t="s">
        <v>4994</v>
      </c>
      <c r="C1449" s="4170"/>
      <c r="D1449" s="4170"/>
      <c r="E1449" s="4170"/>
      <c r="F1449" s="4170"/>
      <c r="G1449" s="4170"/>
      <c r="H1449" s="4170"/>
      <c r="I1449" s="4170"/>
      <c r="J1449" s="4170"/>
      <c r="K1449" s="4170"/>
      <c r="L1449" s="4170"/>
      <c r="M1449" s="4170"/>
      <c r="N1449" s="4170"/>
      <c r="O1449" s="4170"/>
      <c r="P1449" s="4170"/>
      <c r="Q1449" s="4170"/>
      <c r="R1449" s="4170"/>
      <c r="S1449" s="4170"/>
      <c r="T1449" s="4170"/>
      <c r="U1449" s="4170"/>
      <c r="V1449" s="4170"/>
      <c r="W1449" s="4170"/>
      <c r="X1449" s="4170"/>
      <c r="Y1449" s="4170"/>
      <c r="Z1449" s="4170"/>
      <c r="AA1449" s="4170"/>
      <c r="AB1449" s="4170"/>
      <c r="AC1449" s="4170"/>
      <c r="AD1449" s="4170"/>
      <c r="AE1449" s="4170"/>
      <c r="AF1449" s="4170"/>
      <c r="AG1449" s="4170"/>
      <c r="AH1449" s="4170"/>
      <c r="AI1449" s="4170"/>
      <c r="AJ1449" s="4170"/>
      <c r="AK1449" s="4171"/>
    </row>
    <row r="1450" spans="2:37" s="2801" customFormat="1" ht="12" customHeight="1" x14ac:dyDescent="0.2">
      <c r="B1450" s="2500"/>
      <c r="C1450" s="3941"/>
      <c r="D1450" s="3941"/>
      <c r="E1450" s="3941"/>
      <c r="F1450" s="3941"/>
      <c r="G1450" s="2501"/>
      <c r="H1450" s="2501"/>
      <c r="I1450" s="2501"/>
      <c r="J1450" s="2501"/>
      <c r="K1450" s="2501"/>
      <c r="L1450" s="2501"/>
      <c r="M1450" s="2501"/>
      <c r="N1450" s="2501"/>
      <c r="O1450" s="2501"/>
      <c r="P1450" s="2501"/>
      <c r="Q1450" s="2501"/>
      <c r="R1450" s="2501"/>
      <c r="S1450" s="2501"/>
      <c r="T1450" s="2501"/>
      <c r="U1450" s="2501"/>
      <c r="V1450" s="2501"/>
      <c r="W1450" s="2501"/>
      <c r="X1450" s="2501"/>
      <c r="Y1450" s="2501"/>
      <c r="Z1450" s="2501"/>
      <c r="AA1450" s="2501"/>
      <c r="AB1450" s="2501"/>
      <c r="AC1450" s="2501"/>
      <c r="AD1450" s="2501"/>
      <c r="AE1450" s="2501"/>
      <c r="AF1450" s="2501"/>
      <c r="AG1450" s="2501"/>
      <c r="AH1450" s="2501"/>
      <c r="AI1450" s="2501"/>
      <c r="AJ1450" s="2501"/>
      <c r="AK1450" s="2502"/>
    </row>
    <row r="1451" spans="2:37" s="2801" customFormat="1" ht="12" customHeight="1" x14ac:dyDescent="0.2">
      <c r="B1451" s="2500" t="s">
        <v>4981</v>
      </c>
      <c r="C1451" s="3941"/>
      <c r="D1451" s="4243" t="s">
        <v>7177</v>
      </c>
      <c r="E1451" s="4243"/>
      <c r="F1451" s="4243"/>
      <c r="G1451" s="2501"/>
      <c r="H1451" s="2501"/>
      <c r="I1451" s="2501"/>
      <c r="J1451" s="2501"/>
      <c r="K1451" s="2501"/>
      <c r="L1451" s="2501"/>
      <c r="M1451" s="2501"/>
      <c r="N1451" s="2501"/>
      <c r="O1451" s="2501"/>
      <c r="P1451" s="2501"/>
      <c r="Q1451" s="2501"/>
      <c r="R1451" s="2501"/>
      <c r="S1451" s="2501"/>
      <c r="T1451" s="2501"/>
      <c r="U1451" s="2501"/>
      <c r="V1451" s="2501"/>
      <c r="W1451" s="2501"/>
      <c r="X1451" s="2501"/>
      <c r="Y1451" s="2501"/>
      <c r="Z1451" s="2501"/>
      <c r="AA1451" s="2501"/>
      <c r="AB1451" s="2501"/>
      <c r="AC1451" s="2501"/>
      <c r="AD1451" s="2501"/>
      <c r="AE1451" s="2501"/>
      <c r="AF1451" s="2501"/>
      <c r="AG1451" s="2501"/>
      <c r="AH1451" s="2501"/>
      <c r="AI1451" s="2501"/>
      <c r="AJ1451" s="2501"/>
      <c r="AK1451" s="2502"/>
    </row>
    <row r="1452" spans="2:37" s="2801" customFormat="1" ht="12" customHeight="1" thickBot="1" x14ac:dyDescent="0.25">
      <c r="B1452" s="4176" t="s">
        <v>4995</v>
      </c>
      <c r="C1452" s="4177"/>
      <c r="D1452" s="4175">
        <v>41901</v>
      </c>
      <c r="E1452" s="4175"/>
      <c r="F1452" s="3941"/>
      <c r="G1452" s="2501"/>
      <c r="H1452" s="2501"/>
      <c r="I1452" s="2501"/>
      <c r="J1452" s="2501"/>
      <c r="K1452" s="2501"/>
      <c r="L1452" s="2501"/>
      <c r="M1452" s="2501"/>
      <c r="N1452" s="2501"/>
      <c r="O1452" s="2501"/>
      <c r="P1452" s="2501"/>
      <c r="Q1452" s="2501"/>
      <c r="R1452" s="2501"/>
      <c r="S1452" s="2501"/>
      <c r="T1452" s="2501"/>
      <c r="U1452" s="2501"/>
      <c r="V1452" s="2501"/>
      <c r="W1452" s="2501"/>
      <c r="X1452" s="2501"/>
      <c r="Y1452" s="2501"/>
      <c r="Z1452" s="2501"/>
      <c r="AA1452" s="2501"/>
      <c r="AB1452" s="2501"/>
      <c r="AC1452" s="2501"/>
      <c r="AD1452" s="2501"/>
      <c r="AE1452" s="2501"/>
      <c r="AF1452" s="2501"/>
      <c r="AG1452" s="2501"/>
      <c r="AH1452" s="2501"/>
      <c r="AI1452" s="2501"/>
      <c r="AJ1452" s="2501"/>
      <c r="AK1452" s="2502"/>
    </row>
    <row r="1453" spans="2:37" s="2801" customFormat="1" ht="21.75" customHeight="1" thickBot="1" x14ac:dyDescent="0.25">
      <c r="B1453" s="4179" t="s">
        <v>4996</v>
      </c>
      <c r="C1453" s="4242"/>
      <c r="D1453" s="4244" t="s">
        <v>7188</v>
      </c>
      <c r="E1453" s="4254"/>
      <c r="F1453" s="4254"/>
      <c r="G1453" s="4254"/>
      <c r="H1453" s="4254"/>
      <c r="I1453" s="4254"/>
      <c r="J1453" s="4254"/>
      <c r="K1453" s="4255"/>
      <c r="L1453" s="2501"/>
      <c r="M1453" s="2501"/>
      <c r="N1453" s="2501"/>
      <c r="O1453" s="2501"/>
      <c r="P1453" s="2501"/>
      <c r="Q1453" s="2501"/>
      <c r="R1453" s="2501"/>
      <c r="S1453" s="2501"/>
      <c r="T1453" s="2501"/>
      <c r="U1453" s="2501"/>
      <c r="V1453" s="2501"/>
      <c r="W1453" s="2501"/>
      <c r="X1453" s="2501"/>
      <c r="Y1453" s="2501"/>
      <c r="Z1453" s="2501"/>
      <c r="AA1453" s="2501"/>
      <c r="AB1453" s="2501"/>
      <c r="AC1453" s="2501"/>
      <c r="AD1453" s="2501"/>
      <c r="AE1453" s="2501"/>
      <c r="AF1453" s="2501"/>
      <c r="AG1453" s="2501"/>
      <c r="AH1453" s="2501"/>
      <c r="AI1453" s="2501"/>
      <c r="AJ1453" s="2501"/>
      <c r="AK1453" s="2502"/>
    </row>
    <row r="1454" spans="2:37" s="2801" customFormat="1" ht="12" customHeight="1" thickBot="1" x14ac:dyDescent="0.25">
      <c r="B1454" s="4245"/>
      <c r="C1454" s="4246"/>
      <c r="D1454" s="4246"/>
      <c r="E1454" s="4246"/>
      <c r="F1454" s="4246"/>
      <c r="G1454" s="4246"/>
      <c r="H1454" s="4246"/>
      <c r="I1454" s="4246"/>
      <c r="J1454" s="4246"/>
      <c r="K1454" s="4246"/>
      <c r="L1454" s="4246"/>
      <c r="M1454" s="4246"/>
      <c r="N1454" s="4246"/>
      <c r="O1454" s="4246"/>
      <c r="P1454" s="4246"/>
      <c r="Q1454" s="4246"/>
      <c r="R1454" s="2501"/>
      <c r="S1454" s="2501"/>
      <c r="T1454" s="2501"/>
      <c r="U1454" s="2501"/>
      <c r="V1454" s="2501"/>
      <c r="W1454" s="2501"/>
      <c r="X1454" s="2501"/>
      <c r="Y1454" s="2501"/>
      <c r="Z1454" s="2501"/>
      <c r="AA1454" s="2501"/>
      <c r="AB1454" s="2501"/>
      <c r="AC1454" s="2501"/>
      <c r="AD1454" s="2501"/>
      <c r="AE1454" s="2501"/>
      <c r="AF1454" s="2501"/>
      <c r="AG1454" s="2501"/>
      <c r="AH1454" s="2501"/>
      <c r="AI1454" s="2501"/>
      <c r="AJ1454" s="2501"/>
      <c r="AK1454" s="2502"/>
    </row>
    <row r="1455" spans="2:37" s="2801" customFormat="1" ht="12" customHeight="1" thickBot="1" x14ac:dyDescent="0.25">
      <c r="B1455" s="4189" t="s">
        <v>4997</v>
      </c>
      <c r="C1455" s="4189"/>
      <c r="D1455" s="4189" t="s">
        <v>4987</v>
      </c>
      <c r="E1455" s="4189" t="s">
        <v>4998</v>
      </c>
      <c r="F1455" s="4247" t="s">
        <v>224</v>
      </c>
      <c r="G1455" s="4247"/>
      <c r="H1455" s="4247"/>
      <c r="I1455" s="4247"/>
      <c r="J1455" s="4247"/>
      <c r="K1455" s="4247"/>
      <c r="L1455" s="4247"/>
      <c r="M1455" s="4247"/>
      <c r="N1455" s="4247"/>
      <c r="O1455" s="4247"/>
      <c r="P1455" s="4247"/>
      <c r="Q1455" s="4247"/>
      <c r="R1455" s="4247"/>
      <c r="S1455" s="4247" t="s">
        <v>340</v>
      </c>
      <c r="T1455" s="4247"/>
      <c r="U1455" s="4247"/>
      <c r="V1455" s="4247"/>
      <c r="W1455" s="4247"/>
      <c r="X1455" s="4247"/>
      <c r="Y1455" s="4247"/>
      <c r="Z1455" s="4247"/>
      <c r="AA1455" s="4247"/>
      <c r="AB1455" s="4247"/>
      <c r="AC1455" s="4247"/>
      <c r="AD1455" s="4247" t="s">
        <v>225</v>
      </c>
      <c r="AE1455" s="4247"/>
      <c r="AF1455" s="4247"/>
      <c r="AG1455" s="4247"/>
      <c r="AH1455" s="4188" t="s">
        <v>4982</v>
      </c>
      <c r="AI1455" s="4188"/>
      <c r="AJ1455" s="4188"/>
      <c r="AK1455" s="2502"/>
    </row>
    <row r="1456" spans="2:37" s="2801" customFormat="1" ht="12" customHeight="1" thickBot="1" x14ac:dyDescent="0.25">
      <c r="B1456" s="4203"/>
      <c r="C1456" s="4203"/>
      <c r="D1456" s="4203"/>
      <c r="E1456" s="4203"/>
      <c r="F1456" s="4203" t="s">
        <v>4999</v>
      </c>
      <c r="G1456" s="4203" t="s">
        <v>5000</v>
      </c>
      <c r="H1456" s="4189" t="s">
        <v>5001</v>
      </c>
      <c r="I1456" s="4200" t="s">
        <v>5002</v>
      </c>
      <c r="J1456" s="4200" t="s">
        <v>5003</v>
      </c>
      <c r="K1456" s="4201" t="s">
        <v>5004</v>
      </c>
      <c r="L1456" s="4201" t="s">
        <v>5005</v>
      </c>
      <c r="M1456" s="4200" t="s">
        <v>5006</v>
      </c>
      <c r="N1456" s="4200"/>
      <c r="O1456" s="4201" t="s">
        <v>5007</v>
      </c>
      <c r="P1456" s="4201" t="s">
        <v>5008</v>
      </c>
      <c r="Q1456" s="4201" t="s">
        <v>5009</v>
      </c>
      <c r="R1456" s="4201" t="s">
        <v>5010</v>
      </c>
      <c r="S1456" s="4189" t="s">
        <v>5011</v>
      </c>
      <c r="T1456" s="4189" t="s">
        <v>5012</v>
      </c>
      <c r="U1456" s="4189" t="s">
        <v>5013</v>
      </c>
      <c r="V1456" s="4189" t="s">
        <v>5014</v>
      </c>
      <c r="W1456" s="4189" t="s">
        <v>5015</v>
      </c>
      <c r="X1456" s="4189" t="s">
        <v>5016</v>
      </c>
      <c r="Y1456" s="4189" t="s">
        <v>5017</v>
      </c>
      <c r="Z1456" s="4189" t="s">
        <v>5018</v>
      </c>
      <c r="AA1456" s="4189" t="s">
        <v>5019</v>
      </c>
      <c r="AB1456" s="4200" t="s">
        <v>5020</v>
      </c>
      <c r="AC1456" s="4200" t="s">
        <v>5021</v>
      </c>
      <c r="AD1456" s="4189" t="s">
        <v>5022</v>
      </c>
      <c r="AE1456" s="4189" t="s">
        <v>5023</v>
      </c>
      <c r="AF1456" s="4189" t="s">
        <v>5024</v>
      </c>
      <c r="AG1456" s="4189" t="s">
        <v>5025</v>
      </c>
      <c r="AH1456" s="4189" t="s">
        <v>1150</v>
      </c>
      <c r="AI1456" s="4189" t="s">
        <v>4983</v>
      </c>
      <c r="AJ1456" s="4189" t="s">
        <v>4984</v>
      </c>
      <c r="AK1456" s="2502"/>
    </row>
    <row r="1457" spans="2:39" s="2801" customFormat="1" ht="12" customHeight="1" thickBot="1" x14ac:dyDescent="0.25">
      <c r="B1457" s="4203"/>
      <c r="C1457" s="4203"/>
      <c r="D1457" s="4203"/>
      <c r="E1457" s="4203"/>
      <c r="F1457" s="4203"/>
      <c r="G1457" s="4203"/>
      <c r="H1457" s="4203"/>
      <c r="I1457" s="4201"/>
      <c r="J1457" s="4201"/>
      <c r="K1457" s="4201"/>
      <c r="L1457" s="4201"/>
      <c r="M1457" s="3938" t="s">
        <v>5026</v>
      </c>
      <c r="N1457" s="3939" t="s">
        <v>2793</v>
      </c>
      <c r="O1457" s="4201"/>
      <c r="P1457" s="4201"/>
      <c r="Q1457" s="4201"/>
      <c r="R1457" s="4201"/>
      <c r="S1457" s="4203"/>
      <c r="T1457" s="4203"/>
      <c r="U1457" s="4203"/>
      <c r="V1457" s="4203"/>
      <c r="W1457" s="4203"/>
      <c r="X1457" s="4203"/>
      <c r="Y1457" s="4203"/>
      <c r="Z1457" s="4203"/>
      <c r="AA1457" s="4203"/>
      <c r="AB1457" s="4201"/>
      <c r="AC1457" s="4201"/>
      <c r="AD1457" s="4203"/>
      <c r="AE1457" s="4203"/>
      <c r="AF1457" s="4203"/>
      <c r="AG1457" s="4203"/>
      <c r="AH1457" s="4203"/>
      <c r="AI1457" s="4203"/>
      <c r="AJ1457" s="4203"/>
      <c r="AK1457" s="2502"/>
    </row>
    <row r="1458" spans="2:39" s="2801" customFormat="1" ht="12" customHeight="1" x14ac:dyDescent="0.2">
      <c r="B1458" s="5097" t="s">
        <v>7189</v>
      </c>
      <c r="C1458" s="5098"/>
      <c r="D1458" s="3919" t="s">
        <v>7190</v>
      </c>
      <c r="E1458" s="4066">
        <v>28</v>
      </c>
      <c r="F1458" s="4066">
        <f>9.51*1.12</f>
        <v>10.651200000000001</v>
      </c>
      <c r="G1458" s="4011" t="s">
        <v>1529</v>
      </c>
      <c r="H1458" s="4011" t="s">
        <v>1529</v>
      </c>
      <c r="I1458" s="4011" t="s">
        <v>1529</v>
      </c>
      <c r="J1458" s="2965">
        <v>63</v>
      </c>
      <c r="K1458" s="4067">
        <v>0.16800000000000001</v>
      </c>
      <c r="L1458" s="4067">
        <v>0.16800000000000001</v>
      </c>
      <c r="M1458" s="2965">
        <v>63</v>
      </c>
      <c r="N1458" s="2965">
        <v>63</v>
      </c>
      <c r="O1458" s="3695">
        <v>0.16800000000000001</v>
      </c>
      <c r="P1458" s="3695">
        <v>0.16800000000000001</v>
      </c>
      <c r="Q1458" s="3695">
        <v>0.16800000000000001</v>
      </c>
      <c r="R1458" s="3695">
        <v>0.16800000000000001</v>
      </c>
      <c r="S1458" s="3695">
        <v>0.56000000000000005</v>
      </c>
      <c r="T1458" s="3695" t="s">
        <v>1529</v>
      </c>
      <c r="U1458" s="4011" t="s">
        <v>1529</v>
      </c>
      <c r="V1458" s="2967" t="s">
        <v>1135</v>
      </c>
      <c r="W1458" s="4067">
        <v>2.8000000000000004E-2</v>
      </c>
      <c r="X1458" s="4067">
        <v>6.720000000000001E-2</v>
      </c>
      <c r="Y1458" s="2967" t="s">
        <v>1529</v>
      </c>
      <c r="Z1458" s="2967" t="s">
        <v>1529</v>
      </c>
      <c r="AA1458" s="2967" t="s">
        <v>1529</v>
      </c>
      <c r="AB1458" s="4067" t="s">
        <v>1529</v>
      </c>
      <c r="AC1458" s="4067">
        <v>6.720000000000001E-2</v>
      </c>
      <c r="AD1458" s="4066">
        <v>11.188800000000001</v>
      </c>
      <c r="AE1458" s="3920" t="s">
        <v>49</v>
      </c>
      <c r="AF1458" s="4066">
        <v>3.6960000000000007E-2</v>
      </c>
      <c r="AG1458" s="4066">
        <v>0.11200000000000002</v>
      </c>
      <c r="AH1458" s="4108" t="s">
        <v>6215</v>
      </c>
      <c r="AI1458" s="4108" t="s">
        <v>3298</v>
      </c>
      <c r="AJ1458" s="4011">
        <v>1.1200000000000001</v>
      </c>
      <c r="AK1458" s="4108" t="s">
        <v>7181</v>
      </c>
      <c r="AL1458" s="4108" t="s">
        <v>4991</v>
      </c>
      <c r="AM1458" s="2969">
        <f>5*1.12</f>
        <v>5.6000000000000005</v>
      </c>
    </row>
    <row r="1459" spans="2:39" s="2801" customFormat="1" ht="12" customHeight="1" x14ac:dyDescent="0.2">
      <c r="B1459" s="4234" t="s">
        <v>7191</v>
      </c>
      <c r="C1459" s="4235"/>
      <c r="D1459" s="3701" t="s">
        <v>7192</v>
      </c>
      <c r="E1459" s="4073">
        <v>33.6</v>
      </c>
      <c r="F1459" s="4073">
        <f>14.01*1.12</f>
        <v>15.691200000000002</v>
      </c>
      <c r="G1459" s="2960" t="s">
        <v>1529</v>
      </c>
      <c r="H1459" s="2960" t="s">
        <v>1529</v>
      </c>
      <c r="I1459" s="2960" t="s">
        <v>1529</v>
      </c>
      <c r="J1459" s="2488">
        <v>93</v>
      </c>
      <c r="K1459" s="4074">
        <v>0.16800000000000001</v>
      </c>
      <c r="L1459" s="4074">
        <v>0.16800000000000001</v>
      </c>
      <c r="M1459" s="2945">
        <v>93</v>
      </c>
      <c r="N1459" s="2945">
        <v>93</v>
      </c>
      <c r="O1459" s="3698">
        <v>0.16800000000000001</v>
      </c>
      <c r="P1459" s="3698">
        <v>0.16800000000000001</v>
      </c>
      <c r="Q1459" s="3698">
        <v>0.16800000000000001</v>
      </c>
      <c r="R1459" s="3698">
        <v>0.16800000000000001</v>
      </c>
      <c r="S1459" s="3698">
        <v>1.1200000000000001</v>
      </c>
      <c r="T1459" s="3698" t="s">
        <v>1529</v>
      </c>
      <c r="U1459" s="2960" t="s">
        <v>1529</v>
      </c>
      <c r="V1459" s="2961" t="s">
        <v>5519</v>
      </c>
      <c r="W1459" s="4074">
        <v>2.8000000000000004E-2</v>
      </c>
      <c r="X1459" s="4074">
        <v>6.720000000000001E-2</v>
      </c>
      <c r="Y1459" s="2961" t="s">
        <v>1529</v>
      </c>
      <c r="Z1459" s="2961" t="s">
        <v>1529</v>
      </c>
      <c r="AA1459" s="2961" t="s">
        <v>1529</v>
      </c>
      <c r="AB1459" s="4074" t="s">
        <v>1529</v>
      </c>
      <c r="AC1459" s="4074">
        <v>6.720000000000001E-2</v>
      </c>
      <c r="AD1459" s="4073">
        <v>11.188800000000001</v>
      </c>
      <c r="AE1459" s="3921" t="s">
        <v>49</v>
      </c>
      <c r="AF1459" s="4073">
        <v>3.6960000000000007E-2</v>
      </c>
      <c r="AG1459" s="4073">
        <v>0.11200000000000002</v>
      </c>
      <c r="AH1459" s="4113" t="s">
        <v>6215</v>
      </c>
      <c r="AI1459" s="4113" t="s">
        <v>3298</v>
      </c>
      <c r="AJ1459" s="2960">
        <v>1.1200000000000001</v>
      </c>
      <c r="AK1459" s="4113" t="s">
        <v>7181</v>
      </c>
      <c r="AL1459" s="4113" t="s">
        <v>4991</v>
      </c>
      <c r="AM1459" s="2957">
        <f t="shared" ref="AM1459:AM1461" si="0">5*1.12</f>
        <v>5.6000000000000005</v>
      </c>
    </row>
    <row r="1460" spans="2:39" s="2801" customFormat="1" ht="12" customHeight="1" x14ac:dyDescent="0.2">
      <c r="B1460" s="4234" t="s">
        <v>7193</v>
      </c>
      <c r="C1460" s="4235"/>
      <c r="D1460" s="3701" t="s">
        <v>7194</v>
      </c>
      <c r="E1460" s="4073">
        <v>39.200000000000003</v>
      </c>
      <c r="F1460" s="4073">
        <f>15.18*1.12</f>
        <v>17.0016</v>
      </c>
      <c r="G1460" s="2960" t="s">
        <v>1529</v>
      </c>
      <c r="H1460" s="2960" t="s">
        <v>1529</v>
      </c>
      <c r="I1460" s="2960" t="s">
        <v>1529</v>
      </c>
      <c r="J1460" s="2488">
        <v>101</v>
      </c>
      <c r="K1460" s="4074">
        <v>0.16800000000000001</v>
      </c>
      <c r="L1460" s="4074">
        <v>0.16800000000000001</v>
      </c>
      <c r="M1460" s="2945">
        <v>101</v>
      </c>
      <c r="N1460" s="2945">
        <v>101</v>
      </c>
      <c r="O1460" s="3698">
        <v>0.16800000000000001</v>
      </c>
      <c r="P1460" s="3698">
        <v>0.16800000000000001</v>
      </c>
      <c r="Q1460" s="3698">
        <v>0.16800000000000001</v>
      </c>
      <c r="R1460" s="3698">
        <v>0.16800000000000001</v>
      </c>
      <c r="S1460" s="3698">
        <v>1.6800000000000002</v>
      </c>
      <c r="T1460" s="3698" t="s">
        <v>1529</v>
      </c>
      <c r="U1460" s="2960" t="s">
        <v>1529</v>
      </c>
      <c r="V1460" s="2961" t="s">
        <v>5524</v>
      </c>
      <c r="W1460" s="4074">
        <v>2.8000000000000004E-2</v>
      </c>
      <c r="X1460" s="4074">
        <v>6.720000000000001E-2</v>
      </c>
      <c r="Y1460" s="2961" t="s">
        <v>1529</v>
      </c>
      <c r="Z1460" s="2961" t="s">
        <v>1529</v>
      </c>
      <c r="AA1460" s="2961" t="s">
        <v>1529</v>
      </c>
      <c r="AB1460" s="4074" t="s">
        <v>1529</v>
      </c>
      <c r="AC1460" s="4074">
        <v>6.720000000000001E-2</v>
      </c>
      <c r="AD1460" s="4073">
        <v>14.918400000000002</v>
      </c>
      <c r="AE1460" s="3921" t="s">
        <v>51</v>
      </c>
      <c r="AF1460" s="4073">
        <v>3.6960000000000007E-2</v>
      </c>
      <c r="AG1460" s="4073">
        <v>0.11200000000000002</v>
      </c>
      <c r="AH1460" s="4113" t="s">
        <v>6220</v>
      </c>
      <c r="AI1460" s="4113" t="s">
        <v>3589</v>
      </c>
      <c r="AJ1460" s="2960">
        <v>1.4896000000000003</v>
      </c>
      <c r="AK1460" s="4113" t="s">
        <v>7181</v>
      </c>
      <c r="AL1460" s="4113" t="s">
        <v>4991</v>
      </c>
      <c r="AM1460" s="2957">
        <f t="shared" si="0"/>
        <v>5.6000000000000005</v>
      </c>
    </row>
    <row r="1461" spans="2:39" s="2801" customFormat="1" ht="12" customHeight="1" thickBot="1" x14ac:dyDescent="0.25">
      <c r="B1461" s="4252" t="s">
        <v>7195</v>
      </c>
      <c r="C1461" s="4253"/>
      <c r="D1461" s="3706" t="s">
        <v>7196</v>
      </c>
      <c r="E1461" s="4055">
        <v>44.8</v>
      </c>
      <c r="F1461" s="4055">
        <f>16.35*1.12</f>
        <v>18.312000000000005</v>
      </c>
      <c r="G1461" s="3062" t="s">
        <v>1529</v>
      </c>
      <c r="H1461" s="3062" t="s">
        <v>1529</v>
      </c>
      <c r="I1461" s="3062" t="s">
        <v>1529</v>
      </c>
      <c r="J1461" s="2535">
        <v>109</v>
      </c>
      <c r="K1461" s="4056">
        <v>0.16800000000000001</v>
      </c>
      <c r="L1461" s="4056">
        <v>0.16800000000000001</v>
      </c>
      <c r="M1461" s="2734">
        <v>109</v>
      </c>
      <c r="N1461" s="2734">
        <v>109</v>
      </c>
      <c r="O1461" s="3707">
        <v>0.16800000000000001</v>
      </c>
      <c r="P1461" s="3707">
        <v>0.16800000000000001</v>
      </c>
      <c r="Q1461" s="3707">
        <v>0.16800000000000001</v>
      </c>
      <c r="R1461" s="3707">
        <v>0.16800000000000001</v>
      </c>
      <c r="S1461" s="3707">
        <v>2.2400000000000002</v>
      </c>
      <c r="T1461" s="3707" t="s">
        <v>1529</v>
      </c>
      <c r="U1461" s="3062" t="s">
        <v>1529</v>
      </c>
      <c r="V1461" s="2976" t="s">
        <v>5529</v>
      </c>
      <c r="W1461" s="4056">
        <v>2.8000000000000004E-2</v>
      </c>
      <c r="X1461" s="4056">
        <v>6.720000000000001E-2</v>
      </c>
      <c r="Y1461" s="2976" t="s">
        <v>1529</v>
      </c>
      <c r="Z1461" s="2976" t="s">
        <v>1529</v>
      </c>
      <c r="AA1461" s="2976" t="s">
        <v>1529</v>
      </c>
      <c r="AB1461" s="4056" t="s">
        <v>1529</v>
      </c>
      <c r="AC1461" s="4056">
        <v>6.720000000000001E-2</v>
      </c>
      <c r="AD1461" s="4055">
        <v>18.648</v>
      </c>
      <c r="AE1461" s="4114" t="s">
        <v>406</v>
      </c>
      <c r="AF1461" s="4055">
        <v>3.6960000000000007E-2</v>
      </c>
      <c r="AG1461" s="4055">
        <v>0.11200000000000002</v>
      </c>
      <c r="AH1461" s="4111" t="s">
        <v>6223</v>
      </c>
      <c r="AI1461" s="4111" t="s">
        <v>1674</v>
      </c>
      <c r="AJ1461" s="3062">
        <v>1.8704000000000001</v>
      </c>
      <c r="AK1461" s="4111" t="s">
        <v>7181</v>
      </c>
      <c r="AL1461" s="4111" t="s">
        <v>4991</v>
      </c>
      <c r="AM1461" s="2978">
        <f t="shared" si="0"/>
        <v>5.6000000000000005</v>
      </c>
    </row>
    <row r="1462" spans="2:39" s="2801" customFormat="1" ht="12" customHeight="1" x14ac:dyDescent="0.2">
      <c r="B1462" s="4115"/>
      <c r="C1462" s="2496"/>
      <c r="D1462" s="4248"/>
      <c r="E1462" s="4248"/>
      <c r="F1462" s="4248"/>
      <c r="G1462" s="4248"/>
      <c r="H1462" s="2496"/>
      <c r="I1462" s="2497"/>
      <c r="J1462" s="2497"/>
      <c r="K1462" s="2497"/>
      <c r="L1462" s="2497"/>
      <c r="M1462" s="2496"/>
      <c r="N1462" s="2497"/>
      <c r="O1462" s="2497"/>
      <c r="P1462" s="2497"/>
      <c r="Q1462" s="2497"/>
      <c r="R1462" s="2497"/>
      <c r="S1462" s="2496"/>
      <c r="T1462" s="2495"/>
      <c r="U1462" s="2495"/>
      <c r="V1462" s="2495"/>
      <c r="W1462" s="2495"/>
      <c r="X1462" s="2495"/>
      <c r="Y1462" s="2495"/>
      <c r="Z1462" s="2495"/>
      <c r="AA1462" s="2495"/>
      <c r="AB1462" s="2495"/>
      <c r="AC1462" s="2495"/>
      <c r="AD1462" s="2495"/>
      <c r="AE1462" s="2495"/>
      <c r="AF1462" s="2495"/>
      <c r="AG1462" s="2495"/>
      <c r="AH1462" s="2495"/>
      <c r="AI1462" s="2495"/>
      <c r="AJ1462" s="2495"/>
      <c r="AK1462" s="2502"/>
    </row>
    <row r="1463" spans="2:39" s="2801" customFormat="1" ht="12" customHeight="1" x14ac:dyDescent="0.2">
      <c r="B1463" s="4236" t="s">
        <v>4985</v>
      </c>
      <c r="C1463" s="4237"/>
      <c r="D1463" s="4269" t="s">
        <v>10</v>
      </c>
      <c r="E1463" s="4269"/>
      <c r="F1463" s="4269"/>
      <c r="G1463" s="4269"/>
      <c r="H1463" s="2499"/>
      <c r="I1463" s="2499"/>
      <c r="J1463" s="2499"/>
      <c r="K1463" s="2499"/>
      <c r="L1463" s="2499"/>
      <c r="M1463" s="2499"/>
      <c r="N1463" s="2499"/>
      <c r="O1463" s="2499"/>
      <c r="P1463" s="2499"/>
      <c r="Q1463" s="2499"/>
      <c r="R1463" s="2499"/>
      <c r="S1463" s="2499"/>
      <c r="T1463" s="2495"/>
      <c r="U1463" s="2495"/>
      <c r="V1463" s="2495"/>
      <c r="W1463" s="2495"/>
      <c r="X1463" s="2495"/>
      <c r="Y1463" s="2495"/>
      <c r="Z1463" s="2495"/>
      <c r="AA1463" s="2495"/>
      <c r="AB1463" s="2495"/>
      <c r="AC1463" s="2495"/>
      <c r="AD1463" s="2495"/>
      <c r="AE1463" s="2495"/>
      <c r="AF1463" s="2495"/>
      <c r="AG1463" s="2495"/>
      <c r="AH1463" s="2495"/>
      <c r="AI1463" s="2495"/>
      <c r="AJ1463" s="2495"/>
      <c r="AK1463" s="2502"/>
    </row>
    <row r="1464" spans="2:39" s="2801" customFormat="1" ht="12" customHeight="1" x14ac:dyDescent="0.2">
      <c r="B1464" s="4236" t="s">
        <v>4986</v>
      </c>
      <c r="C1464" s="4237"/>
      <c r="D1464" s="4269" t="s">
        <v>10</v>
      </c>
      <c r="E1464" s="4269"/>
      <c r="F1464" s="4269"/>
      <c r="G1464" s="4269"/>
      <c r="H1464" s="2499"/>
      <c r="I1464" s="2499"/>
      <c r="J1464" s="2499"/>
      <c r="K1464" s="2499"/>
      <c r="L1464" s="2499"/>
      <c r="M1464" s="2499"/>
      <c r="N1464" s="2499"/>
      <c r="O1464" s="2499"/>
      <c r="P1464" s="2499"/>
      <c r="Q1464" s="2499"/>
      <c r="R1464" s="2499"/>
      <c r="S1464" s="2499"/>
      <c r="T1464" s="2495"/>
      <c r="U1464" s="2495"/>
      <c r="V1464" s="2495"/>
      <c r="W1464" s="2495"/>
      <c r="X1464" s="2495"/>
      <c r="Y1464" s="2495"/>
      <c r="Z1464" s="2495"/>
      <c r="AA1464" s="2495"/>
      <c r="AB1464" s="2495"/>
      <c r="AC1464" s="2495"/>
      <c r="AD1464" s="2495"/>
      <c r="AE1464" s="2495"/>
      <c r="AF1464" s="2495"/>
      <c r="AG1464" s="2495"/>
      <c r="AH1464" s="2495"/>
      <c r="AI1464" s="2495"/>
      <c r="AJ1464" s="2495"/>
      <c r="AK1464" s="2502"/>
    </row>
    <row r="1465" spans="2:39" s="2801" customFormat="1" ht="12" customHeight="1" thickBot="1" x14ac:dyDescent="0.25">
      <c r="B1465" s="3518"/>
      <c r="C1465" s="3375"/>
      <c r="D1465" s="3375"/>
      <c r="E1465" s="3375"/>
      <c r="F1465" s="3375"/>
      <c r="G1465" s="3375"/>
      <c r="H1465" s="3375"/>
      <c r="I1465" s="3375"/>
      <c r="J1465" s="3375"/>
      <c r="K1465" s="3375"/>
      <c r="L1465" s="3375"/>
      <c r="M1465" s="3375"/>
      <c r="N1465" s="3375"/>
      <c r="O1465" s="3375"/>
      <c r="P1465" s="3375"/>
      <c r="Q1465" s="3375"/>
      <c r="R1465" s="3375"/>
      <c r="S1465" s="3375"/>
      <c r="T1465" s="3375"/>
      <c r="U1465" s="3375"/>
      <c r="V1465" s="3375"/>
      <c r="W1465" s="3375"/>
      <c r="X1465" s="3375"/>
      <c r="Y1465" s="3375"/>
      <c r="Z1465" s="3375"/>
      <c r="AA1465" s="3375"/>
      <c r="AB1465" s="3375"/>
      <c r="AC1465" s="3375"/>
      <c r="AD1465" s="3375"/>
      <c r="AE1465" s="3375"/>
      <c r="AF1465" s="3375"/>
      <c r="AG1465" s="3375"/>
      <c r="AH1465" s="3375"/>
      <c r="AI1465" s="3375"/>
      <c r="AJ1465" s="3375"/>
      <c r="AK1465" s="3377"/>
    </row>
    <row r="1466" spans="2:39" s="2801" customFormat="1" ht="12" customHeight="1" thickBot="1" x14ac:dyDescent="0.25">
      <c r="B1466" s="2703"/>
    </row>
    <row r="1467" spans="2:39" s="2801" customFormat="1" ht="12" customHeight="1" x14ac:dyDescent="0.2">
      <c r="B1467" s="4169" t="s">
        <v>4994</v>
      </c>
      <c r="C1467" s="4170"/>
      <c r="D1467" s="4170"/>
      <c r="E1467" s="4170"/>
      <c r="F1467" s="4170"/>
      <c r="G1467" s="4170"/>
      <c r="H1467" s="4170"/>
      <c r="I1467" s="4170"/>
      <c r="J1467" s="4170"/>
      <c r="K1467" s="4170"/>
      <c r="L1467" s="4170"/>
      <c r="M1467" s="4170"/>
      <c r="N1467" s="4170"/>
      <c r="O1467" s="4170"/>
      <c r="P1467" s="4170"/>
      <c r="Q1467" s="4170"/>
      <c r="R1467" s="4170"/>
      <c r="S1467" s="4170"/>
      <c r="T1467" s="4170"/>
      <c r="U1467" s="4170"/>
      <c r="V1467" s="4170"/>
      <c r="W1467" s="4170"/>
      <c r="X1467" s="4170"/>
      <c r="Y1467" s="4170"/>
      <c r="Z1467" s="4170"/>
      <c r="AA1467" s="4170"/>
      <c r="AB1467" s="4170"/>
      <c r="AC1467" s="4170"/>
      <c r="AD1467" s="4170"/>
      <c r="AE1467" s="4170"/>
      <c r="AF1467" s="4170"/>
      <c r="AG1467" s="4170"/>
      <c r="AH1467" s="4170"/>
      <c r="AI1467" s="4170"/>
      <c r="AJ1467" s="4170"/>
      <c r="AK1467" s="4171"/>
    </row>
    <row r="1468" spans="2:39" s="2801" customFormat="1" ht="12" customHeight="1" x14ac:dyDescent="0.2">
      <c r="B1468" s="2500"/>
      <c r="C1468" s="3941"/>
      <c r="D1468" s="3941"/>
      <c r="E1468" s="3941"/>
      <c r="F1468" s="3941"/>
      <c r="G1468" s="2501"/>
      <c r="H1468" s="2501"/>
      <c r="I1468" s="2501"/>
      <c r="J1468" s="2501"/>
      <c r="K1468" s="2501"/>
      <c r="L1468" s="2501"/>
      <c r="M1468" s="2501"/>
      <c r="N1468" s="2501"/>
      <c r="O1468" s="2501"/>
      <c r="P1468" s="2501"/>
      <c r="Q1468" s="2501"/>
      <c r="R1468" s="2501"/>
      <c r="S1468" s="2501"/>
      <c r="T1468" s="2501"/>
      <c r="U1468" s="2501"/>
      <c r="V1468" s="2501"/>
      <c r="W1468" s="2501"/>
      <c r="X1468" s="2501"/>
      <c r="Y1468" s="2501"/>
      <c r="Z1468" s="2501"/>
      <c r="AA1468" s="2501"/>
      <c r="AB1468" s="2501"/>
      <c r="AC1468" s="2501"/>
      <c r="AD1468" s="2501"/>
      <c r="AE1468" s="2501"/>
      <c r="AF1468" s="2501"/>
      <c r="AG1468" s="2501"/>
      <c r="AH1468" s="2501"/>
      <c r="AI1468" s="2501"/>
      <c r="AJ1468" s="2501"/>
      <c r="AK1468" s="2502"/>
    </row>
    <row r="1469" spans="2:39" s="2801" customFormat="1" ht="12" customHeight="1" x14ac:dyDescent="0.2">
      <c r="B1469" s="2500" t="s">
        <v>4981</v>
      </c>
      <c r="C1469" s="3941"/>
      <c r="D1469" s="4243" t="s">
        <v>7177</v>
      </c>
      <c r="E1469" s="4243"/>
      <c r="F1469" s="4243"/>
      <c r="G1469" s="2501"/>
      <c r="H1469" s="2501"/>
      <c r="I1469" s="2501"/>
      <c r="J1469" s="2501"/>
      <c r="K1469" s="2501"/>
      <c r="L1469" s="2501"/>
      <c r="M1469" s="2501"/>
      <c r="N1469" s="2501"/>
      <c r="O1469" s="2501"/>
      <c r="P1469" s="2501"/>
      <c r="Q1469" s="2501"/>
      <c r="R1469" s="2501"/>
      <c r="S1469" s="2501"/>
      <c r="T1469" s="2501"/>
      <c r="U1469" s="2501"/>
      <c r="V1469" s="2501"/>
      <c r="W1469" s="2501"/>
      <c r="X1469" s="2501"/>
      <c r="Y1469" s="2501"/>
      <c r="Z1469" s="2501"/>
      <c r="AA1469" s="2501"/>
      <c r="AB1469" s="2501"/>
      <c r="AC1469" s="2501"/>
      <c r="AD1469" s="2501"/>
      <c r="AE1469" s="2501"/>
      <c r="AF1469" s="2501"/>
      <c r="AG1469" s="2501"/>
      <c r="AH1469" s="2501"/>
      <c r="AI1469" s="2501"/>
      <c r="AJ1469" s="2501"/>
      <c r="AK1469" s="2502"/>
    </row>
    <row r="1470" spans="2:39" s="2801" customFormat="1" ht="12" customHeight="1" thickBot="1" x14ac:dyDescent="0.25">
      <c r="B1470" s="4176" t="s">
        <v>4995</v>
      </c>
      <c r="C1470" s="4177"/>
      <c r="D1470" s="4175">
        <v>41901</v>
      </c>
      <c r="E1470" s="4175"/>
      <c r="F1470" s="3941"/>
      <c r="G1470" s="2501"/>
      <c r="H1470" s="2501"/>
      <c r="I1470" s="2501"/>
      <c r="J1470" s="2501"/>
      <c r="K1470" s="2501"/>
      <c r="L1470" s="2501"/>
      <c r="M1470" s="2501"/>
      <c r="N1470" s="2501"/>
      <c r="O1470" s="2501"/>
      <c r="P1470" s="2501"/>
      <c r="Q1470" s="2501"/>
      <c r="R1470" s="2501"/>
      <c r="S1470" s="2501"/>
      <c r="T1470" s="2501"/>
      <c r="U1470" s="2501"/>
      <c r="V1470" s="2501"/>
      <c r="W1470" s="2501"/>
      <c r="X1470" s="2501"/>
      <c r="Y1470" s="2501"/>
      <c r="Z1470" s="2501"/>
      <c r="AA1470" s="2501"/>
      <c r="AB1470" s="2501"/>
      <c r="AC1470" s="2501"/>
      <c r="AD1470" s="2501"/>
      <c r="AE1470" s="2501"/>
      <c r="AF1470" s="2501"/>
      <c r="AG1470" s="2501"/>
      <c r="AH1470" s="2501"/>
      <c r="AI1470" s="2501"/>
      <c r="AJ1470" s="2501"/>
      <c r="AK1470" s="2502"/>
    </row>
    <row r="1471" spans="2:39" s="2801" customFormat="1" ht="57.75" customHeight="1" thickBot="1" x14ac:dyDescent="0.25">
      <c r="B1471" s="4179" t="s">
        <v>4996</v>
      </c>
      <c r="C1471" s="4242"/>
      <c r="D1471" s="4244" t="s">
        <v>7178</v>
      </c>
      <c r="E1471" s="4254"/>
      <c r="F1471" s="4254"/>
      <c r="G1471" s="4254"/>
      <c r="H1471" s="4254"/>
      <c r="I1471" s="4254"/>
      <c r="J1471" s="4254"/>
      <c r="K1471" s="4255"/>
      <c r="L1471" s="2501"/>
      <c r="M1471" s="2501"/>
      <c r="N1471" s="2501"/>
      <c r="O1471" s="2501"/>
      <c r="P1471" s="2501"/>
      <c r="Q1471" s="2501"/>
      <c r="R1471" s="2501"/>
      <c r="S1471" s="2501"/>
      <c r="T1471" s="2501"/>
      <c r="U1471" s="2501"/>
      <c r="V1471" s="2501"/>
      <c r="W1471" s="2501"/>
      <c r="X1471" s="2501"/>
      <c r="Y1471" s="2501"/>
      <c r="Z1471" s="2501"/>
      <c r="AA1471" s="2501"/>
      <c r="AB1471" s="2501"/>
      <c r="AC1471" s="2501"/>
      <c r="AD1471" s="2501"/>
      <c r="AE1471" s="2501"/>
      <c r="AF1471" s="2501"/>
      <c r="AG1471" s="2501"/>
      <c r="AH1471" s="2501"/>
      <c r="AI1471" s="2501"/>
      <c r="AJ1471" s="2501"/>
      <c r="AK1471" s="2502"/>
    </row>
    <row r="1472" spans="2:39" s="2801" customFormat="1" ht="12" customHeight="1" thickBot="1" x14ac:dyDescent="0.25">
      <c r="B1472" s="4245"/>
      <c r="C1472" s="4246"/>
      <c r="D1472" s="4246"/>
      <c r="E1472" s="4246"/>
      <c r="F1472" s="4246"/>
      <c r="G1472" s="4246"/>
      <c r="H1472" s="4246"/>
      <c r="I1472" s="4246"/>
      <c r="J1472" s="4246"/>
      <c r="K1472" s="4246"/>
      <c r="L1472" s="4246"/>
      <c r="M1472" s="4246"/>
      <c r="N1472" s="4246"/>
      <c r="O1472" s="4246"/>
      <c r="P1472" s="4246"/>
      <c r="Q1472" s="4246"/>
      <c r="R1472" s="2501"/>
      <c r="S1472" s="2501"/>
      <c r="T1472" s="2501"/>
      <c r="U1472" s="2501"/>
      <c r="V1472" s="2501"/>
      <c r="W1472" s="2501"/>
      <c r="X1472" s="2501"/>
      <c r="Y1472" s="2501"/>
      <c r="Z1472" s="2501"/>
      <c r="AA1472" s="2501"/>
      <c r="AB1472" s="2501"/>
      <c r="AC1472" s="2501"/>
      <c r="AD1472" s="2501"/>
      <c r="AE1472" s="2501"/>
      <c r="AF1472" s="2501"/>
      <c r="AG1472" s="2501"/>
      <c r="AH1472" s="2501"/>
      <c r="AI1472" s="2501"/>
      <c r="AJ1472" s="2501"/>
      <c r="AK1472" s="2502"/>
    </row>
    <row r="1473" spans="2:39" s="2801" customFormat="1" ht="12" customHeight="1" thickBot="1" x14ac:dyDescent="0.25">
      <c r="B1473" s="4189" t="s">
        <v>4997</v>
      </c>
      <c r="C1473" s="4189"/>
      <c r="D1473" s="4189" t="s">
        <v>4987</v>
      </c>
      <c r="E1473" s="4189" t="s">
        <v>4998</v>
      </c>
      <c r="F1473" s="4247" t="s">
        <v>224</v>
      </c>
      <c r="G1473" s="4247"/>
      <c r="H1473" s="4247"/>
      <c r="I1473" s="4247"/>
      <c r="J1473" s="4247"/>
      <c r="K1473" s="4247"/>
      <c r="L1473" s="4247"/>
      <c r="M1473" s="4247"/>
      <c r="N1473" s="4247"/>
      <c r="O1473" s="4247"/>
      <c r="P1473" s="4247"/>
      <c r="Q1473" s="4247"/>
      <c r="R1473" s="4247"/>
      <c r="S1473" s="4247" t="s">
        <v>340</v>
      </c>
      <c r="T1473" s="4247"/>
      <c r="U1473" s="4247"/>
      <c r="V1473" s="4247"/>
      <c r="W1473" s="4247"/>
      <c r="X1473" s="4247"/>
      <c r="Y1473" s="4247"/>
      <c r="Z1473" s="4247"/>
      <c r="AA1473" s="4247"/>
      <c r="AB1473" s="4247"/>
      <c r="AC1473" s="4247"/>
      <c r="AD1473" s="4247" t="s">
        <v>225</v>
      </c>
      <c r="AE1473" s="4247"/>
      <c r="AF1473" s="4247"/>
      <c r="AG1473" s="4247"/>
      <c r="AH1473" s="4188" t="s">
        <v>4982</v>
      </c>
      <c r="AI1473" s="4188"/>
      <c r="AJ1473" s="4188"/>
      <c r="AK1473" s="2502"/>
    </row>
    <row r="1474" spans="2:39" s="2801" customFormat="1" ht="12" customHeight="1" thickBot="1" x14ac:dyDescent="0.25">
      <c r="B1474" s="4203"/>
      <c r="C1474" s="4203"/>
      <c r="D1474" s="4203"/>
      <c r="E1474" s="4203"/>
      <c r="F1474" s="4203" t="s">
        <v>4999</v>
      </c>
      <c r="G1474" s="4203" t="s">
        <v>5000</v>
      </c>
      <c r="H1474" s="4189" t="s">
        <v>5001</v>
      </c>
      <c r="I1474" s="4200" t="s">
        <v>5002</v>
      </c>
      <c r="J1474" s="4200" t="s">
        <v>5003</v>
      </c>
      <c r="K1474" s="4201" t="s">
        <v>5004</v>
      </c>
      <c r="L1474" s="4201" t="s">
        <v>5005</v>
      </c>
      <c r="M1474" s="4200" t="s">
        <v>5006</v>
      </c>
      <c r="N1474" s="4200"/>
      <c r="O1474" s="4201" t="s">
        <v>5007</v>
      </c>
      <c r="P1474" s="4201" t="s">
        <v>5008</v>
      </c>
      <c r="Q1474" s="4201" t="s">
        <v>5009</v>
      </c>
      <c r="R1474" s="4201" t="s">
        <v>5010</v>
      </c>
      <c r="S1474" s="4189" t="s">
        <v>5011</v>
      </c>
      <c r="T1474" s="4189" t="s">
        <v>5012</v>
      </c>
      <c r="U1474" s="4189" t="s">
        <v>5013</v>
      </c>
      <c r="V1474" s="4189" t="s">
        <v>5014</v>
      </c>
      <c r="W1474" s="4189" t="s">
        <v>5015</v>
      </c>
      <c r="X1474" s="4189" t="s">
        <v>5016</v>
      </c>
      <c r="Y1474" s="4189" t="s">
        <v>5017</v>
      </c>
      <c r="Z1474" s="4189" t="s">
        <v>5018</v>
      </c>
      <c r="AA1474" s="4189" t="s">
        <v>5019</v>
      </c>
      <c r="AB1474" s="4200" t="s">
        <v>5020</v>
      </c>
      <c r="AC1474" s="4200" t="s">
        <v>5021</v>
      </c>
      <c r="AD1474" s="4189" t="s">
        <v>5022</v>
      </c>
      <c r="AE1474" s="4189" t="s">
        <v>5023</v>
      </c>
      <c r="AF1474" s="4189" t="s">
        <v>5024</v>
      </c>
      <c r="AG1474" s="4189" t="s">
        <v>5025</v>
      </c>
      <c r="AH1474" s="4189" t="s">
        <v>1150</v>
      </c>
      <c r="AI1474" s="4189" t="s">
        <v>4983</v>
      </c>
      <c r="AJ1474" s="4189" t="s">
        <v>4984</v>
      </c>
      <c r="AK1474" s="2502"/>
    </row>
    <row r="1475" spans="2:39" s="2801" customFormat="1" ht="12" customHeight="1" thickBot="1" x14ac:dyDescent="0.25">
      <c r="B1475" s="4203"/>
      <c r="C1475" s="4203"/>
      <c r="D1475" s="4203"/>
      <c r="E1475" s="4203"/>
      <c r="F1475" s="4203"/>
      <c r="G1475" s="4203"/>
      <c r="H1475" s="4203"/>
      <c r="I1475" s="4201"/>
      <c r="J1475" s="4201"/>
      <c r="K1475" s="4201"/>
      <c r="L1475" s="4201"/>
      <c r="M1475" s="3938" t="s">
        <v>5026</v>
      </c>
      <c r="N1475" s="3939" t="s">
        <v>2793</v>
      </c>
      <c r="O1475" s="4201"/>
      <c r="P1475" s="4201"/>
      <c r="Q1475" s="4201"/>
      <c r="R1475" s="4201"/>
      <c r="S1475" s="4203"/>
      <c r="T1475" s="4203"/>
      <c r="U1475" s="4203"/>
      <c r="V1475" s="4203"/>
      <c r="W1475" s="4203"/>
      <c r="X1475" s="4203"/>
      <c r="Y1475" s="4203"/>
      <c r="Z1475" s="4203"/>
      <c r="AA1475" s="4203"/>
      <c r="AB1475" s="4201"/>
      <c r="AC1475" s="4201"/>
      <c r="AD1475" s="4203"/>
      <c r="AE1475" s="4203"/>
      <c r="AF1475" s="4203"/>
      <c r="AG1475" s="4203"/>
      <c r="AH1475" s="4203"/>
      <c r="AI1475" s="4203"/>
      <c r="AJ1475" s="4203"/>
      <c r="AK1475" s="2502"/>
    </row>
    <row r="1476" spans="2:39" s="2801" customFormat="1" ht="12" customHeight="1" x14ac:dyDescent="0.2">
      <c r="B1476" s="5097" t="s">
        <v>7179</v>
      </c>
      <c r="C1476" s="5098"/>
      <c r="D1476" s="3919" t="s">
        <v>7180</v>
      </c>
      <c r="E1476" s="4066">
        <f>28*1.12</f>
        <v>31.360000000000003</v>
      </c>
      <c r="F1476" s="4066">
        <f>9.51*1.12</f>
        <v>10.651200000000001</v>
      </c>
      <c r="G1476" s="4011" t="s">
        <v>1529</v>
      </c>
      <c r="H1476" s="4011" t="s">
        <v>1529</v>
      </c>
      <c r="I1476" s="4011" t="s">
        <v>1529</v>
      </c>
      <c r="J1476" s="2965">
        <v>63</v>
      </c>
      <c r="K1476" s="4067">
        <v>0.16800000000000001</v>
      </c>
      <c r="L1476" s="4067">
        <v>0.16800000000000001</v>
      </c>
      <c r="M1476" s="2965">
        <v>63</v>
      </c>
      <c r="N1476" s="2965">
        <v>63</v>
      </c>
      <c r="O1476" s="3695">
        <v>0.16800000000000001</v>
      </c>
      <c r="P1476" s="3695">
        <v>0.16800000000000001</v>
      </c>
      <c r="Q1476" s="3695">
        <v>0.16800000000000001</v>
      </c>
      <c r="R1476" s="3695">
        <v>0.16800000000000001</v>
      </c>
      <c r="S1476" s="3695">
        <v>0.56000000000000005</v>
      </c>
      <c r="T1476" s="3695" t="s">
        <v>1529</v>
      </c>
      <c r="U1476" s="4011" t="s">
        <v>1529</v>
      </c>
      <c r="V1476" s="2967" t="s">
        <v>1135</v>
      </c>
      <c r="W1476" s="4067">
        <v>2.8000000000000004E-2</v>
      </c>
      <c r="X1476" s="4067">
        <v>6.720000000000001E-2</v>
      </c>
      <c r="Y1476" s="2967" t="s">
        <v>1529</v>
      </c>
      <c r="Z1476" s="2967" t="s">
        <v>1529</v>
      </c>
      <c r="AA1476" s="2967" t="s">
        <v>1529</v>
      </c>
      <c r="AB1476" s="4067" t="s">
        <v>1529</v>
      </c>
      <c r="AC1476" s="4067">
        <v>6.720000000000001E-2</v>
      </c>
      <c r="AD1476" s="4066">
        <v>11.188800000000001</v>
      </c>
      <c r="AE1476" s="3920" t="s">
        <v>49</v>
      </c>
      <c r="AF1476" s="4066">
        <v>3.6960000000000007E-2</v>
      </c>
      <c r="AG1476" s="4066">
        <v>0.11200000000000002</v>
      </c>
      <c r="AH1476" s="4108" t="s">
        <v>6215</v>
      </c>
      <c r="AI1476" s="4108" t="s">
        <v>3298</v>
      </c>
      <c r="AJ1476" s="4011">
        <v>1.1200000000000001</v>
      </c>
      <c r="AK1476" s="4108" t="s">
        <v>7181</v>
      </c>
      <c r="AL1476" s="4108" t="s">
        <v>4991</v>
      </c>
      <c r="AM1476" s="2969">
        <f>8*1.12</f>
        <v>8.9600000000000009</v>
      </c>
    </row>
    <row r="1477" spans="2:39" s="2801" customFormat="1" ht="12" customHeight="1" x14ac:dyDescent="0.2">
      <c r="B1477" s="4234" t="s">
        <v>7182</v>
      </c>
      <c r="C1477" s="4235"/>
      <c r="D1477" s="3701" t="s">
        <v>7183</v>
      </c>
      <c r="E1477" s="4073">
        <f>34*1.12</f>
        <v>38.080000000000005</v>
      </c>
      <c r="F1477" s="4073">
        <f>14.01*1.12</f>
        <v>15.691200000000002</v>
      </c>
      <c r="G1477" s="2960" t="s">
        <v>1529</v>
      </c>
      <c r="H1477" s="2960" t="s">
        <v>1529</v>
      </c>
      <c r="I1477" s="2960" t="s">
        <v>1529</v>
      </c>
      <c r="J1477" s="2488">
        <v>93</v>
      </c>
      <c r="K1477" s="4074">
        <v>0.16800000000000001</v>
      </c>
      <c r="L1477" s="4074">
        <v>0.16800000000000001</v>
      </c>
      <c r="M1477" s="2945">
        <v>93</v>
      </c>
      <c r="N1477" s="2945">
        <v>93</v>
      </c>
      <c r="O1477" s="3698">
        <v>0.16800000000000001</v>
      </c>
      <c r="P1477" s="3698">
        <v>0.16800000000000001</v>
      </c>
      <c r="Q1477" s="3698">
        <v>0.16800000000000001</v>
      </c>
      <c r="R1477" s="3698">
        <v>0.16800000000000001</v>
      </c>
      <c r="S1477" s="3698">
        <v>1.1200000000000001</v>
      </c>
      <c r="T1477" s="3698" t="s">
        <v>1529</v>
      </c>
      <c r="U1477" s="2960" t="s">
        <v>1529</v>
      </c>
      <c r="V1477" s="2961" t="s">
        <v>5519</v>
      </c>
      <c r="W1477" s="4074">
        <v>2.8000000000000004E-2</v>
      </c>
      <c r="X1477" s="4074">
        <v>6.720000000000001E-2</v>
      </c>
      <c r="Y1477" s="2961" t="s">
        <v>1529</v>
      </c>
      <c r="Z1477" s="2961" t="s">
        <v>1529</v>
      </c>
      <c r="AA1477" s="2961" t="s">
        <v>1529</v>
      </c>
      <c r="AB1477" s="4074" t="s">
        <v>1529</v>
      </c>
      <c r="AC1477" s="4074">
        <v>6.720000000000001E-2</v>
      </c>
      <c r="AD1477" s="4073">
        <v>11.188800000000001</v>
      </c>
      <c r="AE1477" s="3921" t="s">
        <v>49</v>
      </c>
      <c r="AF1477" s="4073">
        <v>3.6960000000000007E-2</v>
      </c>
      <c r="AG1477" s="4073">
        <v>0.11200000000000002</v>
      </c>
      <c r="AH1477" s="4113" t="s">
        <v>6215</v>
      </c>
      <c r="AI1477" s="4113" t="s">
        <v>3298</v>
      </c>
      <c r="AJ1477" s="2960">
        <v>1.1200000000000001</v>
      </c>
      <c r="AK1477" s="4113" t="s">
        <v>7181</v>
      </c>
      <c r="AL1477" s="4113" t="s">
        <v>4991</v>
      </c>
      <c r="AM1477" s="2957">
        <f>9*1.12</f>
        <v>10.080000000000002</v>
      </c>
    </row>
    <row r="1478" spans="2:39" s="2801" customFormat="1" ht="12" customHeight="1" x14ac:dyDescent="0.2">
      <c r="B1478" s="4234" t="s">
        <v>7184</v>
      </c>
      <c r="C1478" s="4235"/>
      <c r="D1478" s="3701" t="s">
        <v>7185</v>
      </c>
      <c r="E1478" s="4073">
        <f>39*1.12</f>
        <v>43.680000000000007</v>
      </c>
      <c r="F1478" s="4073">
        <f>15.18*1.12</f>
        <v>17.0016</v>
      </c>
      <c r="G1478" s="2960" t="s">
        <v>1529</v>
      </c>
      <c r="H1478" s="2960" t="s">
        <v>1529</v>
      </c>
      <c r="I1478" s="2960" t="s">
        <v>1529</v>
      </c>
      <c r="J1478" s="2488">
        <v>101</v>
      </c>
      <c r="K1478" s="4074">
        <v>0.16800000000000001</v>
      </c>
      <c r="L1478" s="4074">
        <v>0.16800000000000001</v>
      </c>
      <c r="M1478" s="2945">
        <v>101</v>
      </c>
      <c r="N1478" s="2945">
        <v>101</v>
      </c>
      <c r="O1478" s="3698">
        <v>0.16800000000000001</v>
      </c>
      <c r="P1478" s="3698">
        <v>0.16800000000000001</v>
      </c>
      <c r="Q1478" s="3698">
        <v>0.16800000000000001</v>
      </c>
      <c r="R1478" s="3698">
        <v>0.16800000000000001</v>
      </c>
      <c r="S1478" s="3698">
        <v>1.6800000000000002</v>
      </c>
      <c r="T1478" s="3698" t="s">
        <v>1529</v>
      </c>
      <c r="U1478" s="2960" t="s">
        <v>1529</v>
      </c>
      <c r="V1478" s="2961" t="s">
        <v>5524</v>
      </c>
      <c r="W1478" s="4074">
        <v>2.8000000000000004E-2</v>
      </c>
      <c r="X1478" s="4074">
        <v>6.720000000000001E-2</v>
      </c>
      <c r="Y1478" s="2961" t="s">
        <v>1529</v>
      </c>
      <c r="Z1478" s="2961" t="s">
        <v>1529</v>
      </c>
      <c r="AA1478" s="2961" t="s">
        <v>1529</v>
      </c>
      <c r="AB1478" s="4074" t="s">
        <v>1529</v>
      </c>
      <c r="AC1478" s="4074">
        <v>6.720000000000001E-2</v>
      </c>
      <c r="AD1478" s="4073">
        <v>14.918400000000002</v>
      </c>
      <c r="AE1478" s="3921" t="s">
        <v>51</v>
      </c>
      <c r="AF1478" s="4073">
        <v>3.6960000000000007E-2</v>
      </c>
      <c r="AG1478" s="4073">
        <v>0.11200000000000002</v>
      </c>
      <c r="AH1478" s="4113" t="s">
        <v>6220</v>
      </c>
      <c r="AI1478" s="4113" t="s">
        <v>3589</v>
      </c>
      <c r="AJ1478" s="2960">
        <v>1.4896000000000003</v>
      </c>
      <c r="AK1478" s="4113" t="s">
        <v>7181</v>
      </c>
      <c r="AL1478" s="4113" t="s">
        <v>4991</v>
      </c>
      <c r="AM1478" s="2957">
        <f>9*1.12</f>
        <v>10.080000000000002</v>
      </c>
    </row>
    <row r="1479" spans="2:39" s="2801" customFormat="1" ht="12" customHeight="1" thickBot="1" x14ac:dyDescent="0.25">
      <c r="B1479" s="4252" t="s">
        <v>7186</v>
      </c>
      <c r="C1479" s="4253"/>
      <c r="D1479" s="3706" t="s">
        <v>7187</v>
      </c>
      <c r="E1479" s="4055">
        <f>46*1.12</f>
        <v>51.52</v>
      </c>
      <c r="F1479" s="4055">
        <f>16.35*1.12</f>
        <v>18.312000000000005</v>
      </c>
      <c r="G1479" s="3062" t="s">
        <v>1529</v>
      </c>
      <c r="H1479" s="3062" t="s">
        <v>1529</v>
      </c>
      <c r="I1479" s="3062" t="s">
        <v>1529</v>
      </c>
      <c r="J1479" s="2535">
        <v>109</v>
      </c>
      <c r="K1479" s="4056">
        <v>0.16800000000000001</v>
      </c>
      <c r="L1479" s="4056">
        <v>0.16800000000000001</v>
      </c>
      <c r="M1479" s="2734">
        <v>109</v>
      </c>
      <c r="N1479" s="2734">
        <v>109</v>
      </c>
      <c r="O1479" s="3707">
        <v>0.16800000000000001</v>
      </c>
      <c r="P1479" s="3707">
        <v>0.16800000000000001</v>
      </c>
      <c r="Q1479" s="3707">
        <v>0.16800000000000001</v>
      </c>
      <c r="R1479" s="3707">
        <v>0.16800000000000001</v>
      </c>
      <c r="S1479" s="3707">
        <v>2.2400000000000002</v>
      </c>
      <c r="T1479" s="3707" t="s">
        <v>1529</v>
      </c>
      <c r="U1479" s="3062" t="s">
        <v>1529</v>
      </c>
      <c r="V1479" s="2976" t="s">
        <v>5529</v>
      </c>
      <c r="W1479" s="4056">
        <v>2.8000000000000004E-2</v>
      </c>
      <c r="X1479" s="4056">
        <v>6.720000000000001E-2</v>
      </c>
      <c r="Y1479" s="2976" t="s">
        <v>1529</v>
      </c>
      <c r="Z1479" s="2976" t="s">
        <v>1529</v>
      </c>
      <c r="AA1479" s="2976" t="s">
        <v>1529</v>
      </c>
      <c r="AB1479" s="4056" t="s">
        <v>1529</v>
      </c>
      <c r="AC1479" s="4056">
        <v>6.720000000000001E-2</v>
      </c>
      <c r="AD1479" s="4055">
        <v>18.648</v>
      </c>
      <c r="AE1479" s="4114" t="s">
        <v>406</v>
      </c>
      <c r="AF1479" s="4055">
        <v>3.6960000000000007E-2</v>
      </c>
      <c r="AG1479" s="4055">
        <v>0.11200000000000002</v>
      </c>
      <c r="AH1479" s="4111" t="s">
        <v>6223</v>
      </c>
      <c r="AI1479" s="4111" t="s">
        <v>1674</v>
      </c>
      <c r="AJ1479" s="3062">
        <v>1.8704000000000001</v>
      </c>
      <c r="AK1479" s="4111" t="s">
        <v>7181</v>
      </c>
      <c r="AL1479" s="4111" t="s">
        <v>4991</v>
      </c>
      <c r="AM1479" s="2978">
        <f>11*1.12</f>
        <v>12.32</v>
      </c>
    </row>
    <row r="1480" spans="2:39" s="2801" customFormat="1" ht="12" customHeight="1" x14ac:dyDescent="0.2">
      <c r="B1480" s="2503"/>
      <c r="C1480" s="2496"/>
      <c r="D1480" s="4248"/>
      <c r="E1480" s="4248"/>
      <c r="F1480" s="4248"/>
      <c r="G1480" s="4248"/>
      <c r="H1480" s="2496"/>
      <c r="I1480" s="2497"/>
      <c r="J1480" s="2497"/>
      <c r="K1480" s="2497"/>
      <c r="L1480" s="2497"/>
      <c r="M1480" s="2496"/>
      <c r="N1480" s="2497"/>
      <c r="O1480" s="2497"/>
      <c r="P1480" s="2497"/>
      <c r="Q1480" s="2497"/>
      <c r="R1480" s="2497"/>
      <c r="S1480" s="2496"/>
      <c r="T1480" s="2495"/>
      <c r="U1480" s="2495"/>
      <c r="V1480" s="2495"/>
      <c r="W1480" s="2495"/>
      <c r="X1480" s="2495"/>
      <c r="Y1480" s="2495"/>
      <c r="Z1480" s="2495"/>
      <c r="AA1480" s="2495"/>
      <c r="AB1480" s="2495"/>
      <c r="AC1480" s="2495"/>
      <c r="AD1480" s="2495"/>
      <c r="AE1480" s="2495"/>
      <c r="AF1480" s="2495"/>
      <c r="AG1480" s="2495"/>
      <c r="AH1480" s="2495"/>
      <c r="AI1480" s="2495"/>
      <c r="AJ1480" s="2495"/>
      <c r="AK1480" s="2502"/>
    </row>
    <row r="1481" spans="2:39" s="2801" customFormat="1" ht="12" customHeight="1" x14ac:dyDescent="0.2">
      <c r="B1481" s="4236" t="s">
        <v>4985</v>
      </c>
      <c r="C1481" s="4237"/>
      <c r="D1481" s="4269" t="s">
        <v>10</v>
      </c>
      <c r="E1481" s="4269"/>
      <c r="F1481" s="4269"/>
      <c r="G1481" s="4269"/>
      <c r="H1481" s="2499"/>
      <c r="I1481" s="2499"/>
      <c r="J1481" s="2499"/>
      <c r="K1481" s="2499"/>
      <c r="L1481" s="2499"/>
      <c r="M1481" s="2499"/>
      <c r="N1481" s="2499"/>
      <c r="O1481" s="2499"/>
      <c r="P1481" s="2499"/>
      <c r="Q1481" s="2499"/>
      <c r="R1481" s="2499"/>
      <c r="S1481" s="2499"/>
      <c r="T1481" s="2495"/>
      <c r="U1481" s="2495"/>
      <c r="V1481" s="2495"/>
      <c r="W1481" s="2495"/>
      <c r="X1481" s="2495"/>
      <c r="Y1481" s="2495"/>
      <c r="Z1481" s="2495"/>
      <c r="AA1481" s="2495"/>
      <c r="AB1481" s="2495"/>
      <c r="AC1481" s="2495"/>
      <c r="AD1481" s="2495"/>
      <c r="AE1481" s="2495"/>
      <c r="AF1481" s="2495"/>
      <c r="AG1481" s="2495"/>
      <c r="AH1481" s="2495"/>
      <c r="AI1481" s="2495"/>
      <c r="AJ1481" s="2495"/>
      <c r="AK1481" s="2502"/>
    </row>
    <row r="1482" spans="2:39" s="2801" customFormat="1" ht="12" customHeight="1" x14ac:dyDescent="0.2">
      <c r="B1482" s="4236" t="s">
        <v>4986</v>
      </c>
      <c r="C1482" s="4237"/>
      <c r="D1482" s="4269" t="s">
        <v>10</v>
      </c>
      <c r="E1482" s="4269"/>
      <c r="F1482" s="4269"/>
      <c r="G1482" s="4269"/>
      <c r="H1482" s="2499"/>
      <c r="I1482" s="2499"/>
      <c r="J1482" s="2499"/>
      <c r="K1482" s="2499"/>
      <c r="L1482" s="2499"/>
      <c r="M1482" s="2499"/>
      <c r="N1482" s="2499"/>
      <c r="O1482" s="2499"/>
      <c r="P1482" s="2499"/>
      <c r="Q1482" s="2499"/>
      <c r="R1482" s="2499"/>
      <c r="S1482" s="2499"/>
      <c r="T1482" s="2495"/>
      <c r="U1482" s="2495"/>
      <c r="V1482" s="2495"/>
      <c r="W1482" s="2495"/>
      <c r="X1482" s="2495"/>
      <c r="Y1482" s="2495"/>
      <c r="Z1482" s="2495"/>
      <c r="AA1482" s="2495"/>
      <c r="AB1482" s="2495"/>
      <c r="AC1482" s="2495"/>
      <c r="AD1482" s="2495"/>
      <c r="AE1482" s="2495"/>
      <c r="AF1482" s="2495"/>
      <c r="AG1482" s="2495"/>
      <c r="AH1482" s="2495"/>
      <c r="AI1482" s="2495"/>
      <c r="AJ1482" s="2495"/>
      <c r="AK1482" s="2502"/>
    </row>
    <row r="1483" spans="2:39" s="2801" customFormat="1" ht="12" customHeight="1" thickBot="1" x14ac:dyDescent="0.25">
      <c r="B1483" s="3518"/>
      <c r="C1483" s="3375"/>
      <c r="D1483" s="3375"/>
      <c r="E1483" s="3375"/>
      <c r="F1483" s="3375"/>
      <c r="G1483" s="3375"/>
      <c r="H1483" s="3375"/>
      <c r="I1483" s="3375"/>
      <c r="J1483" s="3375"/>
      <c r="K1483" s="3375"/>
      <c r="L1483" s="3375"/>
      <c r="M1483" s="3375"/>
      <c r="N1483" s="3375"/>
      <c r="O1483" s="3375"/>
      <c r="P1483" s="3375"/>
      <c r="Q1483" s="3375"/>
      <c r="R1483" s="3375"/>
      <c r="S1483" s="3375"/>
      <c r="T1483" s="3375"/>
      <c r="U1483" s="3375"/>
      <c r="V1483" s="3375"/>
      <c r="W1483" s="3375"/>
      <c r="X1483" s="3375"/>
      <c r="Y1483" s="3375"/>
      <c r="Z1483" s="3375"/>
      <c r="AA1483" s="3375"/>
      <c r="AB1483" s="3375"/>
      <c r="AC1483" s="3375"/>
      <c r="AD1483" s="3375"/>
      <c r="AE1483" s="3375"/>
      <c r="AF1483" s="3375"/>
      <c r="AG1483" s="3375"/>
      <c r="AH1483" s="3375"/>
      <c r="AI1483" s="3375"/>
      <c r="AJ1483" s="3375"/>
      <c r="AK1483" s="3377"/>
    </row>
    <row r="1484" spans="2:39" s="2801" customFormat="1" ht="12" customHeight="1" thickBot="1" x14ac:dyDescent="0.25">
      <c r="B1484" s="2703"/>
    </row>
    <row r="1485" spans="2:39" s="2801" customFormat="1" ht="12" customHeight="1" x14ac:dyDescent="0.2">
      <c r="B1485" s="4169" t="s">
        <v>4994</v>
      </c>
      <c r="C1485" s="4170"/>
      <c r="D1485" s="4170"/>
      <c r="E1485" s="4170"/>
      <c r="F1485" s="4170"/>
      <c r="G1485" s="4170"/>
      <c r="H1485" s="4170"/>
      <c r="I1485" s="4170"/>
      <c r="J1485" s="4170"/>
      <c r="K1485" s="4170"/>
      <c r="L1485" s="4170"/>
      <c r="M1485" s="4170"/>
      <c r="N1485" s="4170"/>
      <c r="O1485" s="4170"/>
      <c r="P1485" s="4170"/>
      <c r="Q1485" s="4170"/>
      <c r="R1485" s="4170"/>
      <c r="S1485" s="4170"/>
      <c r="T1485" s="4170"/>
      <c r="U1485" s="4170"/>
      <c r="V1485" s="4170"/>
      <c r="W1485" s="4170"/>
      <c r="X1485" s="4170"/>
      <c r="Y1485" s="4170"/>
      <c r="Z1485" s="4170"/>
      <c r="AA1485" s="4170"/>
      <c r="AB1485" s="4170"/>
      <c r="AC1485" s="4170"/>
      <c r="AD1485" s="4170"/>
      <c r="AE1485" s="4170"/>
      <c r="AF1485" s="4170"/>
      <c r="AG1485" s="4170"/>
      <c r="AH1485" s="4170"/>
      <c r="AI1485" s="4170"/>
      <c r="AJ1485" s="4170"/>
      <c r="AK1485" s="4171"/>
    </row>
    <row r="1486" spans="2:39" s="2801" customFormat="1" ht="12" customHeight="1" x14ac:dyDescent="0.2">
      <c r="B1486" s="2500"/>
      <c r="C1486" s="3941"/>
      <c r="D1486" s="3941"/>
      <c r="E1486" s="3941"/>
      <c r="F1486" s="3941"/>
      <c r="G1486" s="2501"/>
      <c r="H1486" s="2501"/>
      <c r="I1486" s="2501"/>
      <c r="J1486" s="2501"/>
      <c r="K1486" s="2501"/>
      <c r="L1486" s="2501"/>
      <c r="M1486" s="2501"/>
      <c r="N1486" s="2501"/>
      <c r="O1486" s="2501"/>
      <c r="P1486" s="2501"/>
      <c r="Q1486" s="2501"/>
      <c r="R1486" s="2501"/>
      <c r="S1486" s="2501"/>
      <c r="T1486" s="2501"/>
      <c r="U1486" s="2501"/>
      <c r="V1486" s="2501"/>
      <c r="W1486" s="2501"/>
      <c r="X1486" s="2501"/>
      <c r="Y1486" s="2501"/>
      <c r="Z1486" s="2501"/>
      <c r="AA1486" s="2501"/>
      <c r="AB1486" s="2501"/>
      <c r="AC1486" s="2501"/>
      <c r="AD1486" s="2501"/>
      <c r="AE1486" s="2501"/>
      <c r="AF1486" s="2501"/>
      <c r="AG1486" s="2501"/>
      <c r="AH1486" s="2501"/>
      <c r="AI1486" s="2501"/>
      <c r="AJ1486" s="2501"/>
      <c r="AK1486" s="2502"/>
    </row>
    <row r="1487" spans="2:39" s="2801" customFormat="1" ht="12" customHeight="1" x14ac:dyDescent="0.2">
      <c r="B1487" s="2500" t="s">
        <v>4981</v>
      </c>
      <c r="C1487" s="3941"/>
      <c r="D1487" s="4243" t="s">
        <v>7169</v>
      </c>
      <c r="E1487" s="4243"/>
      <c r="F1487" s="4243"/>
      <c r="G1487" s="2501"/>
      <c r="H1487" s="2501"/>
      <c r="I1487" s="2501"/>
      <c r="J1487" s="2501"/>
      <c r="K1487" s="2501"/>
      <c r="L1487" s="2501"/>
      <c r="M1487" s="2501"/>
      <c r="N1487" s="2501"/>
      <c r="O1487" s="2501"/>
      <c r="P1487" s="2501"/>
      <c r="Q1487" s="2501"/>
      <c r="R1487" s="2501"/>
      <c r="S1487" s="2501"/>
      <c r="T1487" s="2501"/>
      <c r="U1487" s="2501"/>
      <c r="V1487" s="2501"/>
      <c r="W1487" s="2501"/>
      <c r="X1487" s="2501"/>
      <c r="Y1487" s="2501"/>
      <c r="Z1487" s="2501"/>
      <c r="AA1487" s="2501"/>
      <c r="AB1487" s="2501"/>
      <c r="AC1487" s="2501"/>
      <c r="AD1487" s="2501"/>
      <c r="AE1487" s="2501"/>
      <c r="AF1487" s="2501"/>
      <c r="AG1487" s="2501"/>
      <c r="AH1487" s="2501"/>
      <c r="AI1487" s="2501"/>
      <c r="AJ1487" s="2501"/>
      <c r="AK1487" s="2502"/>
    </row>
    <row r="1488" spans="2:39" s="2801" customFormat="1" ht="12" customHeight="1" thickBot="1" x14ac:dyDescent="0.25">
      <c r="B1488" s="4176" t="s">
        <v>4995</v>
      </c>
      <c r="C1488" s="4177"/>
      <c r="D1488" s="4175">
        <v>41883</v>
      </c>
      <c r="E1488" s="4175"/>
      <c r="F1488" s="3941"/>
      <c r="G1488" s="2501"/>
      <c r="H1488" s="2501"/>
      <c r="I1488" s="2501"/>
      <c r="J1488" s="2501"/>
      <c r="K1488" s="2501"/>
      <c r="L1488" s="2501"/>
      <c r="M1488" s="2501"/>
      <c r="N1488" s="2501"/>
      <c r="O1488" s="2501"/>
      <c r="P1488" s="2501"/>
      <c r="Q1488" s="2501"/>
      <c r="R1488" s="2501"/>
      <c r="S1488" s="2501"/>
      <c r="T1488" s="2501"/>
      <c r="U1488" s="2501"/>
      <c r="V1488" s="2501"/>
      <c r="W1488" s="2501"/>
      <c r="X1488" s="2501"/>
      <c r="Y1488" s="2501"/>
      <c r="Z1488" s="2501"/>
      <c r="AA1488" s="2501"/>
      <c r="AB1488" s="2501"/>
      <c r="AC1488" s="2501"/>
      <c r="AD1488" s="2501"/>
      <c r="AE1488" s="2501"/>
      <c r="AF1488" s="2501"/>
      <c r="AG1488" s="2501"/>
      <c r="AH1488" s="2501"/>
      <c r="AI1488" s="2501"/>
      <c r="AJ1488" s="2501"/>
      <c r="AK1488" s="2502"/>
    </row>
    <row r="1489" spans="2:37" s="2801" customFormat="1" ht="70.5" customHeight="1" thickBot="1" x14ac:dyDescent="0.25">
      <c r="B1489" s="4179" t="s">
        <v>4996</v>
      </c>
      <c r="C1489" s="4242"/>
      <c r="D1489" s="4244" t="s">
        <v>7170</v>
      </c>
      <c r="E1489" s="4254"/>
      <c r="F1489" s="4254"/>
      <c r="G1489" s="4254"/>
      <c r="H1489" s="4254"/>
      <c r="I1489" s="4254"/>
      <c r="J1489" s="4254"/>
      <c r="K1489" s="4255"/>
      <c r="L1489" s="2501"/>
      <c r="M1489" s="2501"/>
      <c r="N1489" s="2501"/>
      <c r="O1489" s="2501"/>
      <c r="P1489" s="2501"/>
      <c r="Q1489" s="2501"/>
      <c r="R1489" s="2501"/>
      <c r="S1489" s="2501"/>
      <c r="T1489" s="2501"/>
      <c r="U1489" s="2501"/>
      <c r="V1489" s="2501"/>
      <c r="W1489" s="2501"/>
      <c r="X1489" s="2501"/>
      <c r="Y1489" s="2501"/>
      <c r="Z1489" s="2501"/>
      <c r="AA1489" s="2501"/>
      <c r="AB1489" s="2501"/>
      <c r="AC1489" s="2501"/>
      <c r="AD1489" s="2501"/>
      <c r="AE1489" s="2501"/>
      <c r="AF1489" s="2501"/>
      <c r="AG1489" s="2501"/>
      <c r="AH1489" s="2501"/>
      <c r="AI1489" s="2501"/>
      <c r="AJ1489" s="2501"/>
      <c r="AK1489" s="2502"/>
    </row>
    <row r="1490" spans="2:37" s="2801" customFormat="1" ht="12" customHeight="1" thickBot="1" x14ac:dyDescent="0.25">
      <c r="B1490" s="4245"/>
      <c r="C1490" s="4246"/>
      <c r="D1490" s="4246"/>
      <c r="E1490" s="4246"/>
      <c r="F1490" s="4246"/>
      <c r="G1490" s="4246"/>
      <c r="H1490" s="4246"/>
      <c r="I1490" s="4246"/>
      <c r="J1490" s="4246"/>
      <c r="K1490" s="4246"/>
      <c r="L1490" s="4246"/>
      <c r="M1490" s="4246"/>
      <c r="N1490" s="4246"/>
      <c r="O1490" s="4246"/>
      <c r="P1490" s="4246"/>
      <c r="Q1490" s="4246"/>
      <c r="R1490" s="2501"/>
      <c r="S1490" s="2501"/>
      <c r="T1490" s="2501"/>
      <c r="U1490" s="2501"/>
      <c r="V1490" s="2501"/>
      <c r="W1490" s="2501"/>
      <c r="X1490" s="2501"/>
      <c r="Y1490" s="2501"/>
      <c r="Z1490" s="2501"/>
      <c r="AA1490" s="2501"/>
      <c r="AB1490" s="2501"/>
      <c r="AC1490" s="2501"/>
      <c r="AD1490" s="2501"/>
      <c r="AE1490" s="2501"/>
      <c r="AF1490" s="2501"/>
      <c r="AG1490" s="2501"/>
      <c r="AH1490" s="2501"/>
      <c r="AI1490" s="2501"/>
      <c r="AJ1490" s="2501"/>
      <c r="AK1490" s="2502"/>
    </row>
    <row r="1491" spans="2:37" s="2801" customFormat="1" ht="12" customHeight="1" thickBot="1" x14ac:dyDescent="0.25">
      <c r="B1491" s="4189" t="s">
        <v>4997</v>
      </c>
      <c r="C1491" s="4189"/>
      <c r="D1491" s="4189" t="s">
        <v>4987</v>
      </c>
      <c r="E1491" s="4189" t="s">
        <v>4998</v>
      </c>
      <c r="F1491" s="4247" t="s">
        <v>224</v>
      </c>
      <c r="G1491" s="4247"/>
      <c r="H1491" s="4247"/>
      <c r="I1491" s="4247"/>
      <c r="J1491" s="4247"/>
      <c r="K1491" s="4247"/>
      <c r="L1491" s="4247"/>
      <c r="M1491" s="4247"/>
      <c r="N1491" s="4247"/>
      <c r="O1491" s="4247"/>
      <c r="P1491" s="4247"/>
      <c r="Q1491" s="4247"/>
      <c r="R1491" s="4247"/>
      <c r="S1491" s="4247" t="s">
        <v>340</v>
      </c>
      <c r="T1491" s="4247"/>
      <c r="U1491" s="4247"/>
      <c r="V1491" s="4247"/>
      <c r="W1491" s="4247"/>
      <c r="X1491" s="4247"/>
      <c r="Y1491" s="4247"/>
      <c r="Z1491" s="4247"/>
      <c r="AA1491" s="4247"/>
      <c r="AB1491" s="4247"/>
      <c r="AC1491" s="4247"/>
      <c r="AD1491" s="4247" t="s">
        <v>225</v>
      </c>
      <c r="AE1491" s="4247"/>
      <c r="AF1491" s="4247"/>
      <c r="AG1491" s="4247"/>
      <c r="AH1491" s="4188" t="s">
        <v>4982</v>
      </c>
      <c r="AI1491" s="4188"/>
      <c r="AJ1491" s="4188"/>
      <c r="AK1491" s="2502"/>
    </row>
    <row r="1492" spans="2:37" s="2801" customFormat="1" ht="12" customHeight="1" thickBot="1" x14ac:dyDescent="0.25">
      <c r="B1492" s="4203"/>
      <c r="C1492" s="4203"/>
      <c r="D1492" s="4203"/>
      <c r="E1492" s="4203"/>
      <c r="F1492" s="4203" t="s">
        <v>4999</v>
      </c>
      <c r="G1492" s="4203" t="s">
        <v>5000</v>
      </c>
      <c r="H1492" s="4189" t="s">
        <v>5001</v>
      </c>
      <c r="I1492" s="4200" t="s">
        <v>5002</v>
      </c>
      <c r="J1492" s="4200" t="s">
        <v>5003</v>
      </c>
      <c r="K1492" s="4201" t="s">
        <v>5004</v>
      </c>
      <c r="L1492" s="4201" t="s">
        <v>5005</v>
      </c>
      <c r="M1492" s="4200" t="s">
        <v>5006</v>
      </c>
      <c r="N1492" s="4200"/>
      <c r="O1492" s="4201" t="s">
        <v>5007</v>
      </c>
      <c r="P1492" s="4201" t="s">
        <v>5008</v>
      </c>
      <c r="Q1492" s="4201" t="s">
        <v>5009</v>
      </c>
      <c r="R1492" s="4201" t="s">
        <v>5010</v>
      </c>
      <c r="S1492" s="4189" t="s">
        <v>5011</v>
      </c>
      <c r="T1492" s="4189" t="s">
        <v>5012</v>
      </c>
      <c r="U1492" s="4189" t="s">
        <v>5013</v>
      </c>
      <c r="V1492" s="4189" t="s">
        <v>5014</v>
      </c>
      <c r="W1492" s="4189" t="s">
        <v>5015</v>
      </c>
      <c r="X1492" s="4189" t="s">
        <v>5016</v>
      </c>
      <c r="Y1492" s="4189" t="s">
        <v>5017</v>
      </c>
      <c r="Z1492" s="4189" t="s">
        <v>5018</v>
      </c>
      <c r="AA1492" s="4189" t="s">
        <v>5019</v>
      </c>
      <c r="AB1492" s="4200" t="s">
        <v>5020</v>
      </c>
      <c r="AC1492" s="4200" t="s">
        <v>5021</v>
      </c>
      <c r="AD1492" s="4189" t="s">
        <v>5022</v>
      </c>
      <c r="AE1492" s="4189" t="s">
        <v>5023</v>
      </c>
      <c r="AF1492" s="4189" t="s">
        <v>5024</v>
      </c>
      <c r="AG1492" s="4189" t="s">
        <v>5025</v>
      </c>
      <c r="AH1492" s="4189" t="s">
        <v>1150</v>
      </c>
      <c r="AI1492" s="4189" t="s">
        <v>4983</v>
      </c>
      <c r="AJ1492" s="4189" t="s">
        <v>4984</v>
      </c>
      <c r="AK1492" s="2502"/>
    </row>
    <row r="1493" spans="2:37" s="2801" customFormat="1" ht="12" customHeight="1" thickBot="1" x14ac:dyDescent="0.25">
      <c r="B1493" s="4203"/>
      <c r="C1493" s="4203"/>
      <c r="D1493" s="4203"/>
      <c r="E1493" s="4203"/>
      <c r="F1493" s="4203"/>
      <c r="G1493" s="4203"/>
      <c r="H1493" s="4203"/>
      <c r="I1493" s="4201"/>
      <c r="J1493" s="4201"/>
      <c r="K1493" s="4201"/>
      <c r="L1493" s="4201"/>
      <c r="M1493" s="3938" t="s">
        <v>5026</v>
      </c>
      <c r="N1493" s="3939" t="s">
        <v>2793</v>
      </c>
      <c r="O1493" s="4201"/>
      <c r="P1493" s="4201"/>
      <c r="Q1493" s="4201"/>
      <c r="R1493" s="4201"/>
      <c r="S1493" s="4203"/>
      <c r="T1493" s="4203"/>
      <c r="U1493" s="4203"/>
      <c r="V1493" s="4203"/>
      <c r="W1493" s="4203"/>
      <c r="X1493" s="4203"/>
      <c r="Y1493" s="4203"/>
      <c r="Z1493" s="4203"/>
      <c r="AA1493" s="4203"/>
      <c r="AB1493" s="4201"/>
      <c r="AC1493" s="4201"/>
      <c r="AD1493" s="4203"/>
      <c r="AE1493" s="4203"/>
      <c r="AF1493" s="4203"/>
      <c r="AG1493" s="4203"/>
      <c r="AH1493" s="4203"/>
      <c r="AI1493" s="4203"/>
      <c r="AJ1493" s="4203"/>
      <c r="AK1493" s="2502"/>
    </row>
    <row r="1494" spans="2:37" s="2801" customFormat="1" ht="12" customHeight="1" x14ac:dyDescent="0.2">
      <c r="B1494" s="4262" t="s">
        <v>7171</v>
      </c>
      <c r="C1494" s="4263"/>
      <c r="D1494" s="3099" t="s">
        <v>7172</v>
      </c>
      <c r="E1494" s="3099">
        <v>8.99</v>
      </c>
      <c r="F1494" s="3099" t="s">
        <v>1529</v>
      </c>
      <c r="G1494" s="3099">
        <v>0</v>
      </c>
      <c r="H1494" s="3099" t="s">
        <v>1529</v>
      </c>
      <c r="I1494" s="3099" t="s">
        <v>1529</v>
      </c>
      <c r="J1494" s="3099" t="s">
        <v>1529</v>
      </c>
      <c r="K1494" s="3099">
        <v>0.18</v>
      </c>
      <c r="L1494" s="3099">
        <v>0.18</v>
      </c>
      <c r="M1494" s="3099" t="s">
        <v>1529</v>
      </c>
      <c r="N1494" s="3099" t="s">
        <v>1529</v>
      </c>
      <c r="O1494" s="3099">
        <v>0.18</v>
      </c>
      <c r="P1494" s="3099">
        <v>0.18</v>
      </c>
      <c r="Q1494" s="3099">
        <v>0.18</v>
      </c>
      <c r="R1494" s="3099">
        <v>0.18</v>
      </c>
      <c r="S1494" s="3099" t="s">
        <v>1529</v>
      </c>
      <c r="T1494" s="3099" t="s">
        <v>1529</v>
      </c>
      <c r="U1494" s="3099" t="s">
        <v>1529</v>
      </c>
      <c r="V1494" s="3099" t="s">
        <v>1529</v>
      </c>
      <c r="W1494" s="3099" t="s">
        <v>1529</v>
      </c>
      <c r="X1494" s="3099" t="s">
        <v>1529</v>
      </c>
      <c r="Y1494" s="3099" t="s">
        <v>1529</v>
      </c>
      <c r="Z1494" s="3099" t="s">
        <v>1529</v>
      </c>
      <c r="AA1494" s="3099" t="s">
        <v>1529</v>
      </c>
      <c r="AB1494" s="3099" t="s">
        <v>1529</v>
      </c>
      <c r="AC1494" s="3099" t="s">
        <v>1529</v>
      </c>
      <c r="AD1494" s="4009">
        <v>5</v>
      </c>
      <c r="AE1494" s="4098">
        <v>200</v>
      </c>
      <c r="AF1494" s="4107">
        <f>AD1494/AE1494</f>
        <v>2.5000000000000001E-2</v>
      </c>
      <c r="AG1494" s="4107">
        <v>0.1</v>
      </c>
      <c r="AH1494" s="4108" t="s">
        <v>7173</v>
      </c>
      <c r="AI1494" s="4108" t="s">
        <v>1529</v>
      </c>
      <c r="AJ1494" s="4109">
        <v>3.99</v>
      </c>
      <c r="AK1494" s="2502"/>
    </row>
    <row r="1495" spans="2:37" s="2801" customFormat="1" ht="12" customHeight="1" thickBot="1" x14ac:dyDescent="0.25">
      <c r="B1495" s="4265" t="s">
        <v>7174</v>
      </c>
      <c r="C1495" s="4266"/>
      <c r="D1495" s="3259" t="s">
        <v>7175</v>
      </c>
      <c r="E1495" s="3259">
        <v>19.989999999999998</v>
      </c>
      <c r="F1495" s="3259" t="s">
        <v>1529</v>
      </c>
      <c r="G1495" s="3259">
        <v>0</v>
      </c>
      <c r="H1495" s="3259" t="s">
        <v>1529</v>
      </c>
      <c r="I1495" s="3259" t="s">
        <v>1529</v>
      </c>
      <c r="J1495" s="3259" t="s">
        <v>1529</v>
      </c>
      <c r="K1495" s="3259">
        <v>0.18</v>
      </c>
      <c r="L1495" s="3259">
        <v>0.18</v>
      </c>
      <c r="M1495" s="3259" t="s">
        <v>1529</v>
      </c>
      <c r="N1495" s="3259" t="s">
        <v>1529</v>
      </c>
      <c r="O1495" s="3259">
        <v>0.18</v>
      </c>
      <c r="P1495" s="3259">
        <v>0.18</v>
      </c>
      <c r="Q1495" s="3259">
        <v>0.18</v>
      </c>
      <c r="R1495" s="3259">
        <v>0.18</v>
      </c>
      <c r="S1495" s="3259" t="s">
        <v>1529</v>
      </c>
      <c r="T1495" s="3259" t="s">
        <v>1529</v>
      </c>
      <c r="U1495" s="3259" t="s">
        <v>1529</v>
      </c>
      <c r="V1495" s="3259" t="s">
        <v>1529</v>
      </c>
      <c r="W1495" s="3259" t="s">
        <v>1529</v>
      </c>
      <c r="X1495" s="3259" t="s">
        <v>1529</v>
      </c>
      <c r="Y1495" s="3259" t="s">
        <v>1529</v>
      </c>
      <c r="Z1495" s="3259" t="s">
        <v>1529</v>
      </c>
      <c r="AA1495" s="3259" t="s">
        <v>1529</v>
      </c>
      <c r="AB1495" s="3259" t="s">
        <v>1529</v>
      </c>
      <c r="AC1495" s="3259" t="s">
        <v>1529</v>
      </c>
      <c r="AD1495" s="3072">
        <v>11</v>
      </c>
      <c r="AE1495" s="4102">
        <v>500</v>
      </c>
      <c r="AF1495" s="4110">
        <f>AD1495/AE1495</f>
        <v>2.1999999999999999E-2</v>
      </c>
      <c r="AG1495" s="4110">
        <v>0.1</v>
      </c>
      <c r="AH1495" s="4111" t="s">
        <v>7176</v>
      </c>
      <c r="AI1495" s="4111" t="s">
        <v>1529</v>
      </c>
      <c r="AJ1495" s="4112">
        <v>8.99</v>
      </c>
      <c r="AK1495" s="2502"/>
    </row>
    <row r="1496" spans="2:37" s="2801" customFormat="1" ht="12" customHeight="1" x14ac:dyDescent="0.2">
      <c r="B1496" s="2503"/>
      <c r="C1496" s="2496"/>
      <c r="D1496" s="4248"/>
      <c r="E1496" s="4248"/>
      <c r="F1496" s="4248"/>
      <c r="G1496" s="4248"/>
      <c r="H1496" s="2496"/>
      <c r="I1496" s="2497"/>
      <c r="J1496" s="2497"/>
      <c r="K1496" s="2497"/>
      <c r="L1496" s="2497"/>
      <c r="M1496" s="2496"/>
      <c r="N1496" s="2497"/>
      <c r="O1496" s="2497"/>
      <c r="P1496" s="2497"/>
      <c r="Q1496" s="2497"/>
      <c r="R1496" s="2497"/>
      <c r="S1496" s="2496"/>
      <c r="T1496" s="2495"/>
      <c r="U1496" s="2495"/>
      <c r="V1496" s="2495"/>
      <c r="W1496" s="2495"/>
      <c r="X1496" s="2495"/>
      <c r="Y1496" s="2495"/>
      <c r="Z1496" s="2495"/>
      <c r="AA1496" s="2495"/>
      <c r="AB1496" s="2495"/>
      <c r="AC1496" s="2495"/>
      <c r="AD1496" s="2495"/>
      <c r="AE1496" s="2495"/>
      <c r="AF1496" s="2495"/>
      <c r="AG1496" s="2495"/>
      <c r="AH1496" s="2495"/>
      <c r="AI1496" s="2495"/>
      <c r="AJ1496" s="2495"/>
      <c r="AK1496" s="2502"/>
    </row>
    <row r="1497" spans="2:37" s="2801" customFormat="1" ht="12" customHeight="1" x14ac:dyDescent="0.2">
      <c r="B1497" s="4236" t="s">
        <v>4985</v>
      </c>
      <c r="C1497" s="4237"/>
      <c r="D1497" s="4249" t="s">
        <v>10</v>
      </c>
      <c r="E1497" s="4249"/>
      <c r="F1497" s="4249"/>
      <c r="G1497" s="4249"/>
      <c r="H1497" s="2499"/>
      <c r="I1497" s="2499"/>
      <c r="J1497" s="2499"/>
      <c r="K1497" s="2499"/>
      <c r="L1497" s="2499"/>
      <c r="M1497" s="2499"/>
      <c r="N1497" s="2499"/>
      <c r="O1497" s="2499"/>
      <c r="P1497" s="2499"/>
      <c r="Q1497" s="2499"/>
      <c r="R1497" s="2499"/>
      <c r="S1497" s="2499"/>
      <c r="T1497" s="2495"/>
      <c r="U1497" s="2495"/>
      <c r="V1497" s="2495"/>
      <c r="W1497" s="2495"/>
      <c r="X1497" s="2495"/>
      <c r="Y1497" s="2495"/>
      <c r="Z1497" s="2495"/>
      <c r="AA1497" s="2495"/>
      <c r="AB1497" s="2495"/>
      <c r="AC1497" s="2495"/>
      <c r="AD1497" s="2495"/>
      <c r="AE1497" s="2495"/>
      <c r="AF1497" s="2495"/>
      <c r="AG1497" s="2495"/>
      <c r="AH1497" s="2495"/>
      <c r="AI1497" s="2495"/>
      <c r="AJ1497" s="2495"/>
      <c r="AK1497" s="2502"/>
    </row>
    <row r="1498" spans="2:37" s="2801" customFormat="1" ht="12" customHeight="1" x14ac:dyDescent="0.2">
      <c r="B1498" s="4236" t="s">
        <v>4986</v>
      </c>
      <c r="C1498" s="4237"/>
      <c r="D1498" s="4249" t="s">
        <v>6</v>
      </c>
      <c r="E1498" s="4249"/>
      <c r="F1498" s="4249"/>
      <c r="G1498" s="4249"/>
      <c r="H1498" s="2499"/>
      <c r="I1498" s="2499"/>
      <c r="J1498" s="2499"/>
      <c r="K1498" s="2499"/>
      <c r="L1498" s="2499"/>
      <c r="M1498" s="2499"/>
      <c r="N1498" s="2499"/>
      <c r="O1498" s="2499"/>
      <c r="P1498" s="2499"/>
      <c r="Q1498" s="2499"/>
      <c r="R1498" s="2499"/>
      <c r="S1498" s="2499"/>
      <c r="T1498" s="2495"/>
      <c r="U1498" s="2495"/>
      <c r="V1498" s="2495"/>
      <c r="W1498" s="2495"/>
      <c r="X1498" s="2495"/>
      <c r="Y1498" s="2495"/>
      <c r="Z1498" s="2495"/>
      <c r="AA1498" s="2495"/>
      <c r="AB1498" s="2495"/>
      <c r="AC1498" s="2495"/>
      <c r="AD1498" s="2495"/>
      <c r="AE1498" s="2495"/>
      <c r="AF1498" s="2495"/>
      <c r="AG1498" s="2495"/>
      <c r="AH1498" s="2495"/>
      <c r="AI1498" s="2495"/>
      <c r="AJ1498" s="2495"/>
      <c r="AK1498" s="2502"/>
    </row>
    <row r="1499" spans="2:37" s="2801" customFormat="1" ht="12" customHeight="1" thickBot="1" x14ac:dyDescent="0.25">
      <c r="B1499" s="3518"/>
      <c r="C1499" s="3375"/>
      <c r="D1499" s="3375"/>
      <c r="E1499" s="3375"/>
      <c r="F1499" s="3375"/>
      <c r="G1499" s="3375"/>
      <c r="H1499" s="3375"/>
      <c r="I1499" s="3375"/>
      <c r="J1499" s="3375"/>
      <c r="K1499" s="3375"/>
      <c r="L1499" s="3375"/>
      <c r="M1499" s="3375"/>
      <c r="N1499" s="3375"/>
      <c r="O1499" s="3375"/>
      <c r="P1499" s="3375"/>
      <c r="Q1499" s="3375"/>
      <c r="R1499" s="3375"/>
      <c r="S1499" s="3375"/>
      <c r="T1499" s="3375"/>
      <c r="U1499" s="3375"/>
      <c r="V1499" s="3375"/>
      <c r="W1499" s="3375"/>
      <c r="X1499" s="3375"/>
      <c r="Y1499" s="3375"/>
      <c r="Z1499" s="3375"/>
      <c r="AA1499" s="3375"/>
      <c r="AB1499" s="3375"/>
      <c r="AC1499" s="3375"/>
      <c r="AD1499" s="3375"/>
      <c r="AE1499" s="3375"/>
      <c r="AF1499" s="3375"/>
      <c r="AG1499" s="3375"/>
      <c r="AH1499" s="3375"/>
      <c r="AI1499" s="3375"/>
      <c r="AJ1499" s="3375"/>
      <c r="AK1499" s="3377"/>
    </row>
    <row r="1500" spans="2:37" s="2801" customFormat="1" ht="12" customHeight="1" thickBot="1" x14ac:dyDescent="0.25">
      <c r="B1500" s="2703"/>
    </row>
    <row r="1501" spans="2:37" s="2801" customFormat="1" ht="12" customHeight="1" x14ac:dyDescent="0.2">
      <c r="B1501" s="4169" t="s">
        <v>4994</v>
      </c>
      <c r="C1501" s="4170"/>
      <c r="D1501" s="4170"/>
      <c r="E1501" s="4170"/>
      <c r="F1501" s="4170"/>
      <c r="G1501" s="4170"/>
      <c r="H1501" s="4170"/>
      <c r="I1501" s="4170"/>
      <c r="J1501" s="4170"/>
      <c r="K1501" s="4170"/>
      <c r="L1501" s="4170"/>
      <c r="M1501" s="4170"/>
      <c r="N1501" s="4170"/>
      <c r="O1501" s="4170"/>
      <c r="P1501" s="4170"/>
      <c r="Q1501" s="4170"/>
      <c r="R1501" s="4170"/>
      <c r="S1501" s="4170"/>
      <c r="T1501" s="4170"/>
      <c r="U1501" s="4170"/>
      <c r="V1501" s="4170"/>
      <c r="W1501" s="4170"/>
      <c r="X1501" s="4170"/>
      <c r="Y1501" s="4170"/>
      <c r="Z1501" s="4170"/>
      <c r="AA1501" s="4170"/>
      <c r="AB1501" s="4170"/>
      <c r="AC1501" s="4170"/>
      <c r="AD1501" s="4170"/>
      <c r="AE1501" s="4170"/>
      <c r="AF1501" s="4170"/>
      <c r="AG1501" s="4170"/>
      <c r="AH1501" s="4170"/>
      <c r="AI1501" s="4170"/>
      <c r="AJ1501" s="4170"/>
      <c r="AK1501" s="4171"/>
    </row>
    <row r="1502" spans="2:37" s="2801" customFormat="1" ht="12" customHeight="1" x14ac:dyDescent="0.2">
      <c r="B1502" s="2500"/>
      <c r="C1502" s="3941"/>
      <c r="D1502" s="3941"/>
      <c r="E1502" s="3941"/>
      <c r="F1502" s="3941"/>
      <c r="G1502" s="2501"/>
      <c r="H1502" s="2501"/>
      <c r="I1502" s="2501"/>
      <c r="J1502" s="2501"/>
      <c r="K1502" s="2501"/>
      <c r="L1502" s="2501"/>
      <c r="M1502" s="2501"/>
      <c r="N1502" s="2501"/>
      <c r="O1502" s="2501"/>
      <c r="P1502" s="2501"/>
      <c r="Q1502" s="2501"/>
      <c r="R1502" s="2501"/>
      <c r="S1502" s="2501"/>
      <c r="T1502" s="2501"/>
      <c r="U1502" s="2501"/>
      <c r="V1502" s="2501"/>
      <c r="W1502" s="2501"/>
      <c r="X1502" s="2501"/>
      <c r="Y1502" s="2501"/>
      <c r="Z1502" s="2501"/>
      <c r="AA1502" s="2501"/>
      <c r="AB1502" s="2501"/>
      <c r="AC1502" s="2501"/>
      <c r="AD1502" s="2501"/>
      <c r="AE1502" s="2501"/>
      <c r="AF1502" s="2501"/>
      <c r="AG1502" s="2501"/>
      <c r="AH1502" s="2501"/>
      <c r="AI1502" s="2501"/>
      <c r="AJ1502" s="2501"/>
      <c r="AK1502" s="2502"/>
    </row>
    <row r="1503" spans="2:37" s="2801" customFormat="1" ht="12" customHeight="1" x14ac:dyDescent="0.2">
      <c r="B1503" s="2500" t="s">
        <v>4981</v>
      </c>
      <c r="C1503" s="3941"/>
      <c r="D1503" s="4243" t="s">
        <v>7165</v>
      </c>
      <c r="E1503" s="4243"/>
      <c r="F1503" s="4243"/>
      <c r="G1503" s="2501"/>
      <c r="H1503" s="2501"/>
      <c r="I1503" s="2501"/>
      <c r="J1503" s="2501"/>
      <c r="K1503" s="2501"/>
      <c r="L1503" s="2501"/>
      <c r="M1503" s="2501"/>
      <c r="N1503" s="2501"/>
      <c r="O1503" s="2501"/>
      <c r="P1503" s="2501"/>
      <c r="Q1503" s="2501"/>
      <c r="R1503" s="2501"/>
      <c r="S1503" s="2501"/>
      <c r="T1503" s="2501"/>
      <c r="U1503" s="2501"/>
      <c r="V1503" s="2501"/>
      <c r="W1503" s="2501"/>
      <c r="X1503" s="2501"/>
      <c r="Y1503" s="2501"/>
      <c r="Z1503" s="2501"/>
      <c r="AA1503" s="2501"/>
      <c r="AB1503" s="2501"/>
      <c r="AC1503" s="2501"/>
      <c r="AD1503" s="2501"/>
      <c r="AE1503" s="2501"/>
      <c r="AF1503" s="2501"/>
      <c r="AG1503" s="2501"/>
      <c r="AH1503" s="2501"/>
      <c r="AI1503" s="2501"/>
      <c r="AJ1503" s="2501"/>
      <c r="AK1503" s="2502"/>
    </row>
    <row r="1504" spans="2:37" s="2801" customFormat="1" ht="12" customHeight="1" thickBot="1" x14ac:dyDescent="0.25">
      <c r="B1504" s="4176" t="s">
        <v>4995</v>
      </c>
      <c r="C1504" s="4177"/>
      <c r="D1504" s="4175">
        <v>41883</v>
      </c>
      <c r="E1504" s="4175"/>
      <c r="F1504" s="3941"/>
      <c r="G1504" s="2501"/>
      <c r="H1504" s="2501"/>
      <c r="I1504" s="2501"/>
      <c r="J1504" s="2501"/>
      <c r="K1504" s="2501"/>
      <c r="L1504" s="2501"/>
      <c r="M1504" s="2501"/>
      <c r="N1504" s="2501"/>
      <c r="O1504" s="2501"/>
      <c r="P1504" s="2501"/>
      <c r="Q1504" s="2501"/>
      <c r="R1504" s="2501"/>
      <c r="S1504" s="2501"/>
      <c r="T1504" s="2501"/>
      <c r="U1504" s="2501"/>
      <c r="V1504" s="2501"/>
      <c r="W1504" s="2501"/>
      <c r="X1504" s="2501"/>
      <c r="Y1504" s="2501"/>
      <c r="Z1504" s="2501"/>
      <c r="AA1504" s="2501"/>
      <c r="AB1504" s="2501"/>
      <c r="AC1504" s="2501"/>
      <c r="AD1504" s="2501"/>
      <c r="AE1504" s="2501"/>
      <c r="AF1504" s="2501"/>
      <c r="AG1504" s="2501"/>
      <c r="AH1504" s="2501"/>
      <c r="AI1504" s="2501"/>
      <c r="AJ1504" s="2501"/>
      <c r="AK1504" s="2502"/>
    </row>
    <row r="1505" spans="2:37" s="2801" customFormat="1" ht="12" customHeight="1" thickBot="1" x14ac:dyDescent="0.25">
      <c r="B1505" s="4179" t="s">
        <v>4996</v>
      </c>
      <c r="C1505" s="4242"/>
      <c r="D1505" s="4244" t="s">
        <v>7166</v>
      </c>
      <c r="E1505" s="4254"/>
      <c r="F1505" s="4254"/>
      <c r="G1505" s="4254"/>
      <c r="H1505" s="4254"/>
      <c r="I1505" s="4254"/>
      <c r="J1505" s="4254"/>
      <c r="K1505" s="4255"/>
      <c r="L1505" s="2501"/>
      <c r="M1505" s="2501"/>
      <c r="N1505" s="2501"/>
      <c r="O1505" s="2501"/>
      <c r="P1505" s="2501"/>
      <c r="Q1505" s="2501"/>
      <c r="R1505" s="2501"/>
      <c r="S1505" s="2501"/>
      <c r="T1505" s="2501"/>
      <c r="U1505" s="2501"/>
      <c r="V1505" s="2501"/>
      <c r="W1505" s="2501"/>
      <c r="X1505" s="2501"/>
      <c r="Y1505" s="2501"/>
      <c r="Z1505" s="2501"/>
      <c r="AA1505" s="2501"/>
      <c r="AB1505" s="2501"/>
      <c r="AC1505" s="2501"/>
      <c r="AD1505" s="2501"/>
      <c r="AE1505" s="2501"/>
      <c r="AF1505" s="2501"/>
      <c r="AG1505" s="2501"/>
      <c r="AH1505" s="2501"/>
      <c r="AI1505" s="2501"/>
      <c r="AJ1505" s="2501"/>
      <c r="AK1505" s="2502"/>
    </row>
    <row r="1506" spans="2:37" s="2801" customFormat="1" ht="12" customHeight="1" thickBot="1" x14ac:dyDescent="0.25">
      <c r="B1506" s="4245"/>
      <c r="C1506" s="4246"/>
      <c r="D1506" s="4246"/>
      <c r="E1506" s="4246"/>
      <c r="F1506" s="4246"/>
      <c r="G1506" s="4246"/>
      <c r="H1506" s="4246"/>
      <c r="I1506" s="4246"/>
      <c r="J1506" s="4246"/>
      <c r="K1506" s="4246"/>
      <c r="L1506" s="4246"/>
      <c r="M1506" s="4246"/>
      <c r="N1506" s="4246"/>
      <c r="O1506" s="4246"/>
      <c r="P1506" s="4246"/>
      <c r="Q1506" s="4246"/>
      <c r="R1506" s="2501"/>
      <c r="S1506" s="2501"/>
      <c r="T1506" s="2501"/>
      <c r="U1506" s="2501"/>
      <c r="V1506" s="2501"/>
      <c r="W1506" s="2501"/>
      <c r="X1506" s="2501"/>
      <c r="Y1506" s="2501"/>
      <c r="Z1506" s="2501"/>
      <c r="AA1506" s="2501"/>
      <c r="AB1506" s="2501"/>
      <c r="AC1506" s="2501"/>
      <c r="AD1506" s="2501"/>
      <c r="AE1506" s="2501"/>
      <c r="AF1506" s="2501"/>
      <c r="AG1506" s="2501"/>
      <c r="AH1506" s="2501"/>
      <c r="AI1506" s="2501"/>
      <c r="AJ1506" s="2501"/>
      <c r="AK1506" s="2502"/>
    </row>
    <row r="1507" spans="2:37" s="2801" customFormat="1" ht="12" customHeight="1" thickBot="1" x14ac:dyDescent="0.25">
      <c r="B1507" s="4189" t="s">
        <v>4997</v>
      </c>
      <c r="C1507" s="4189"/>
      <c r="D1507" s="4189" t="s">
        <v>4987</v>
      </c>
      <c r="E1507" s="4189" t="s">
        <v>4998</v>
      </c>
      <c r="F1507" s="4247" t="s">
        <v>224</v>
      </c>
      <c r="G1507" s="4247"/>
      <c r="H1507" s="4247"/>
      <c r="I1507" s="4247"/>
      <c r="J1507" s="4247"/>
      <c r="K1507" s="4247"/>
      <c r="L1507" s="4247"/>
      <c r="M1507" s="4247"/>
      <c r="N1507" s="4247"/>
      <c r="O1507" s="4247"/>
      <c r="P1507" s="4247"/>
      <c r="Q1507" s="4247"/>
      <c r="R1507" s="4247"/>
      <c r="S1507" s="4247" t="s">
        <v>340</v>
      </c>
      <c r="T1507" s="4247"/>
      <c r="U1507" s="4247"/>
      <c r="V1507" s="4247"/>
      <c r="W1507" s="4247"/>
      <c r="X1507" s="4247"/>
      <c r="Y1507" s="4247"/>
      <c r="Z1507" s="4247"/>
      <c r="AA1507" s="4247"/>
      <c r="AB1507" s="4247"/>
      <c r="AC1507" s="4247"/>
      <c r="AD1507" s="4247" t="s">
        <v>225</v>
      </c>
      <c r="AE1507" s="4247"/>
      <c r="AF1507" s="4247"/>
      <c r="AG1507" s="4247"/>
      <c r="AH1507" s="4188" t="s">
        <v>4982</v>
      </c>
      <c r="AI1507" s="4188"/>
      <c r="AJ1507" s="4188"/>
      <c r="AK1507" s="2502"/>
    </row>
    <row r="1508" spans="2:37" s="2801" customFormat="1" ht="12" customHeight="1" thickBot="1" x14ac:dyDescent="0.25">
      <c r="B1508" s="4203"/>
      <c r="C1508" s="4203"/>
      <c r="D1508" s="4203"/>
      <c r="E1508" s="4203"/>
      <c r="F1508" s="4203" t="s">
        <v>4999</v>
      </c>
      <c r="G1508" s="4203" t="s">
        <v>5000</v>
      </c>
      <c r="H1508" s="4189" t="s">
        <v>5001</v>
      </c>
      <c r="I1508" s="4200" t="s">
        <v>5002</v>
      </c>
      <c r="J1508" s="4200" t="s">
        <v>5003</v>
      </c>
      <c r="K1508" s="4201" t="s">
        <v>5004</v>
      </c>
      <c r="L1508" s="4201" t="s">
        <v>5005</v>
      </c>
      <c r="M1508" s="4200" t="s">
        <v>5006</v>
      </c>
      <c r="N1508" s="4200"/>
      <c r="O1508" s="4201" t="s">
        <v>5007</v>
      </c>
      <c r="P1508" s="4201" t="s">
        <v>5008</v>
      </c>
      <c r="Q1508" s="4201" t="s">
        <v>5009</v>
      </c>
      <c r="R1508" s="4201" t="s">
        <v>5010</v>
      </c>
      <c r="S1508" s="4189" t="s">
        <v>5011</v>
      </c>
      <c r="T1508" s="4189" t="s">
        <v>5012</v>
      </c>
      <c r="U1508" s="4189" t="s">
        <v>5013</v>
      </c>
      <c r="V1508" s="4189" t="s">
        <v>5014</v>
      </c>
      <c r="W1508" s="4189" t="s">
        <v>5015</v>
      </c>
      <c r="X1508" s="4189" t="s">
        <v>5016</v>
      </c>
      <c r="Y1508" s="4189" t="s">
        <v>5017</v>
      </c>
      <c r="Z1508" s="4189" t="s">
        <v>5018</v>
      </c>
      <c r="AA1508" s="4189" t="s">
        <v>5019</v>
      </c>
      <c r="AB1508" s="4200" t="s">
        <v>5020</v>
      </c>
      <c r="AC1508" s="4200" t="s">
        <v>5021</v>
      </c>
      <c r="AD1508" s="4189" t="s">
        <v>5022</v>
      </c>
      <c r="AE1508" s="4189" t="s">
        <v>5023</v>
      </c>
      <c r="AF1508" s="4189" t="s">
        <v>5024</v>
      </c>
      <c r="AG1508" s="4189" t="s">
        <v>5025</v>
      </c>
      <c r="AH1508" s="4189" t="s">
        <v>1150</v>
      </c>
      <c r="AI1508" s="4189" t="s">
        <v>4983</v>
      </c>
      <c r="AJ1508" s="4189" t="s">
        <v>4984</v>
      </c>
      <c r="AK1508" s="2502"/>
    </row>
    <row r="1509" spans="2:37" s="2801" customFormat="1" ht="12" customHeight="1" thickBot="1" x14ac:dyDescent="0.25">
      <c r="B1509" s="4203"/>
      <c r="C1509" s="4203"/>
      <c r="D1509" s="4203"/>
      <c r="E1509" s="4203"/>
      <c r="F1509" s="4203"/>
      <c r="G1509" s="4203"/>
      <c r="H1509" s="4203"/>
      <c r="I1509" s="4201"/>
      <c r="J1509" s="4201"/>
      <c r="K1509" s="4201"/>
      <c r="L1509" s="4201"/>
      <c r="M1509" s="3938" t="s">
        <v>5026</v>
      </c>
      <c r="N1509" s="3939" t="s">
        <v>2793</v>
      </c>
      <c r="O1509" s="4201"/>
      <c r="P1509" s="4201"/>
      <c r="Q1509" s="4201"/>
      <c r="R1509" s="4201"/>
      <c r="S1509" s="4203"/>
      <c r="T1509" s="4203"/>
      <c r="U1509" s="4203"/>
      <c r="V1509" s="4203"/>
      <c r="W1509" s="4203"/>
      <c r="X1509" s="4203"/>
      <c r="Y1509" s="4203"/>
      <c r="Z1509" s="4203"/>
      <c r="AA1509" s="4203"/>
      <c r="AB1509" s="4201"/>
      <c r="AC1509" s="4201"/>
      <c r="AD1509" s="4203"/>
      <c r="AE1509" s="4203"/>
      <c r="AF1509" s="4203"/>
      <c r="AG1509" s="4203"/>
      <c r="AH1509" s="4203"/>
      <c r="AI1509" s="4203"/>
      <c r="AJ1509" s="4203"/>
      <c r="AK1509" s="2502"/>
    </row>
    <row r="1510" spans="2:37" s="2801" customFormat="1" ht="12" customHeight="1" thickBot="1" x14ac:dyDescent="0.25">
      <c r="B1510" s="5069" t="s">
        <v>7167</v>
      </c>
      <c r="C1510" s="5070"/>
      <c r="D1510" s="3981" t="s">
        <v>7168</v>
      </c>
      <c r="E1510" s="3978">
        <f>40*1.12</f>
        <v>44.800000000000004</v>
      </c>
      <c r="F1510" s="3978">
        <f>8.02*1.12</f>
        <v>8.9824000000000002</v>
      </c>
      <c r="G1510" s="2929" t="s">
        <v>1529</v>
      </c>
      <c r="H1510" s="2929" t="s">
        <v>1529</v>
      </c>
      <c r="I1510" s="2929" t="s">
        <v>1529</v>
      </c>
      <c r="J1510" s="2922">
        <v>53</v>
      </c>
      <c r="K1510" s="3979">
        <v>0.16800000000000001</v>
      </c>
      <c r="L1510" s="3979">
        <v>0.16800000000000001</v>
      </c>
      <c r="M1510" s="2922">
        <v>53</v>
      </c>
      <c r="N1510" s="2922">
        <v>53</v>
      </c>
      <c r="O1510" s="3979">
        <v>0.16800000000000001</v>
      </c>
      <c r="P1510" s="3979">
        <v>0.16800000000000001</v>
      </c>
      <c r="Q1510" s="3979">
        <v>0.16800000000000001</v>
      </c>
      <c r="R1510" s="3979">
        <v>0.16800000000000001</v>
      </c>
      <c r="S1510" s="2929" t="s">
        <v>1529</v>
      </c>
      <c r="T1510" s="2929" t="s">
        <v>1529</v>
      </c>
      <c r="U1510" s="2929" t="s">
        <v>1529</v>
      </c>
      <c r="V1510" s="2925" t="s">
        <v>1529</v>
      </c>
      <c r="W1510" s="3979" t="s">
        <v>1529</v>
      </c>
      <c r="X1510" s="3979">
        <v>6.720000000000001E-2</v>
      </c>
      <c r="Y1510" s="2925" t="s">
        <v>1529</v>
      </c>
      <c r="Z1510" s="2925" t="s">
        <v>1529</v>
      </c>
      <c r="AA1510" s="2925" t="s">
        <v>1529</v>
      </c>
      <c r="AB1510" s="2925" t="s">
        <v>1529</v>
      </c>
      <c r="AC1510" s="3979">
        <v>6.720000000000001E-2</v>
      </c>
      <c r="AD1510" s="3978">
        <f>9.99*1.12</f>
        <v>11.188800000000001</v>
      </c>
      <c r="AE1510" s="2925">
        <v>300</v>
      </c>
      <c r="AF1510" s="3917">
        <f>+AD1510/AE1510</f>
        <v>3.7296000000000003E-2</v>
      </c>
      <c r="AG1510" s="2991">
        <f>0.1*1.12</f>
        <v>0.11200000000000002</v>
      </c>
      <c r="AH1510" s="4106" t="s">
        <v>6181</v>
      </c>
      <c r="AI1510" s="4106" t="s">
        <v>4991</v>
      </c>
      <c r="AJ1510" s="2928">
        <f>21.99*1.12</f>
        <v>24.628800000000002</v>
      </c>
      <c r="AK1510" s="2502"/>
    </row>
    <row r="1511" spans="2:37" s="2801" customFormat="1" ht="12" customHeight="1" x14ac:dyDescent="0.2">
      <c r="B1511" s="2503"/>
      <c r="C1511" s="2496"/>
      <c r="D1511" s="4248"/>
      <c r="E1511" s="4248"/>
      <c r="F1511" s="4248"/>
      <c r="G1511" s="4248"/>
      <c r="H1511" s="2496"/>
      <c r="I1511" s="2497"/>
      <c r="J1511" s="2497"/>
      <c r="K1511" s="2497"/>
      <c r="L1511" s="2497"/>
      <c r="M1511" s="2496"/>
      <c r="N1511" s="2497"/>
      <c r="O1511" s="2497"/>
      <c r="P1511" s="2497"/>
      <c r="Q1511" s="2497"/>
      <c r="R1511" s="2497"/>
      <c r="S1511" s="2496"/>
      <c r="T1511" s="2495"/>
      <c r="U1511" s="2495"/>
      <c r="V1511" s="2495"/>
      <c r="W1511" s="2495"/>
      <c r="X1511" s="2495"/>
      <c r="Y1511" s="2495"/>
      <c r="Z1511" s="2495"/>
      <c r="AA1511" s="2495"/>
      <c r="AB1511" s="2495"/>
      <c r="AC1511" s="2495"/>
      <c r="AD1511" s="2495"/>
      <c r="AE1511" s="2495"/>
      <c r="AF1511" s="2495"/>
      <c r="AG1511" s="2495"/>
      <c r="AH1511" s="2495"/>
      <c r="AI1511" s="2495"/>
      <c r="AJ1511" s="2495"/>
      <c r="AK1511" s="2502"/>
    </row>
    <row r="1512" spans="2:37" s="2801" customFormat="1" ht="12" customHeight="1" x14ac:dyDescent="0.2">
      <c r="B1512" s="4236" t="s">
        <v>4985</v>
      </c>
      <c r="C1512" s="4237"/>
      <c r="D1512" s="4269" t="s">
        <v>10</v>
      </c>
      <c r="E1512" s="4269"/>
      <c r="F1512" s="4269"/>
      <c r="G1512" s="4269"/>
      <c r="H1512" s="2499"/>
      <c r="I1512" s="2499"/>
      <c r="J1512" s="2499"/>
      <c r="K1512" s="2499"/>
      <c r="L1512" s="2499"/>
      <c r="M1512" s="2499"/>
      <c r="N1512" s="2499"/>
      <c r="O1512" s="2499"/>
      <c r="P1512" s="2499"/>
      <c r="Q1512" s="2499"/>
      <c r="R1512" s="2499"/>
      <c r="S1512" s="2499"/>
      <c r="T1512" s="2495"/>
      <c r="U1512" s="2495"/>
      <c r="V1512" s="2495"/>
      <c r="W1512" s="2495"/>
      <c r="X1512" s="2495"/>
      <c r="Y1512" s="2495"/>
      <c r="Z1512" s="2495"/>
      <c r="AA1512" s="2495"/>
      <c r="AB1512" s="2495"/>
      <c r="AC1512" s="2495"/>
      <c r="AD1512" s="2495"/>
      <c r="AE1512" s="2495"/>
      <c r="AF1512" s="2495"/>
      <c r="AG1512" s="2495"/>
      <c r="AH1512" s="2495"/>
      <c r="AI1512" s="2495"/>
      <c r="AJ1512" s="2495"/>
      <c r="AK1512" s="2502"/>
    </row>
    <row r="1513" spans="2:37" s="2801" customFormat="1" ht="12" customHeight="1" x14ac:dyDescent="0.2">
      <c r="B1513" s="4236" t="s">
        <v>4986</v>
      </c>
      <c r="C1513" s="4237"/>
      <c r="D1513" s="4269" t="s">
        <v>10</v>
      </c>
      <c r="E1513" s="4269"/>
      <c r="F1513" s="4269"/>
      <c r="G1513" s="4269"/>
      <c r="H1513" s="2499"/>
      <c r="I1513" s="2499"/>
      <c r="J1513" s="2499"/>
      <c r="K1513" s="2499"/>
      <c r="L1513" s="2499"/>
      <c r="M1513" s="2499"/>
      <c r="N1513" s="2499"/>
      <c r="O1513" s="2499"/>
      <c r="P1513" s="2499"/>
      <c r="Q1513" s="2499"/>
      <c r="R1513" s="2499"/>
      <c r="S1513" s="2499"/>
      <c r="T1513" s="2495"/>
      <c r="U1513" s="2495"/>
      <c r="V1513" s="2495"/>
      <c r="W1513" s="2495"/>
      <c r="X1513" s="2495"/>
      <c r="Y1513" s="2495"/>
      <c r="Z1513" s="2495"/>
      <c r="AA1513" s="2495"/>
      <c r="AB1513" s="2495"/>
      <c r="AC1513" s="2495"/>
      <c r="AD1513" s="2495"/>
      <c r="AE1513" s="2495"/>
      <c r="AF1513" s="2495"/>
      <c r="AG1513" s="2495"/>
      <c r="AH1513" s="2495"/>
      <c r="AI1513" s="2495"/>
      <c r="AJ1513" s="2495"/>
      <c r="AK1513" s="2502"/>
    </row>
    <row r="1514" spans="2:37" s="2801" customFormat="1" ht="12" customHeight="1" thickBot="1" x14ac:dyDescent="0.25">
      <c r="B1514" s="3518"/>
      <c r="C1514" s="3375"/>
      <c r="D1514" s="3375"/>
      <c r="E1514" s="3375"/>
      <c r="F1514" s="3375"/>
      <c r="G1514" s="3375"/>
      <c r="H1514" s="3375"/>
      <c r="I1514" s="3375"/>
      <c r="J1514" s="3375"/>
      <c r="K1514" s="3375"/>
      <c r="L1514" s="3375"/>
      <c r="M1514" s="3375"/>
      <c r="N1514" s="3375"/>
      <c r="O1514" s="3375"/>
      <c r="P1514" s="3375"/>
      <c r="Q1514" s="3375"/>
      <c r="R1514" s="3375"/>
      <c r="S1514" s="3375"/>
      <c r="T1514" s="3375"/>
      <c r="U1514" s="3375"/>
      <c r="V1514" s="3375"/>
      <c r="W1514" s="3375"/>
      <c r="X1514" s="3375"/>
      <c r="Y1514" s="3375"/>
      <c r="Z1514" s="3375"/>
      <c r="AA1514" s="3375"/>
      <c r="AB1514" s="3375"/>
      <c r="AC1514" s="3375"/>
      <c r="AD1514" s="3375"/>
      <c r="AE1514" s="3375"/>
      <c r="AF1514" s="3375"/>
      <c r="AG1514" s="3375"/>
      <c r="AH1514" s="3375"/>
      <c r="AI1514" s="3375"/>
      <c r="AJ1514" s="3375"/>
      <c r="AK1514" s="3377"/>
    </row>
    <row r="1515" spans="2:37" s="2801" customFormat="1" ht="12" customHeight="1" thickBot="1" x14ac:dyDescent="0.25">
      <c r="B1515" s="2703"/>
    </row>
    <row r="1516" spans="2:37" s="2801" customFormat="1" ht="12" customHeight="1" x14ac:dyDescent="0.2">
      <c r="B1516" s="4169" t="s">
        <v>4994</v>
      </c>
      <c r="C1516" s="4170"/>
      <c r="D1516" s="4170"/>
      <c r="E1516" s="4170"/>
      <c r="F1516" s="4170"/>
      <c r="G1516" s="4170"/>
      <c r="H1516" s="4170"/>
      <c r="I1516" s="4170"/>
      <c r="J1516" s="4170"/>
      <c r="K1516" s="4170"/>
      <c r="L1516" s="4170"/>
      <c r="M1516" s="4170"/>
      <c r="N1516" s="4170"/>
      <c r="O1516" s="4170"/>
      <c r="P1516" s="4170"/>
      <c r="Q1516" s="4170"/>
      <c r="R1516" s="4170"/>
      <c r="S1516" s="4170"/>
      <c r="T1516" s="4170"/>
      <c r="U1516" s="4170"/>
      <c r="V1516" s="4170"/>
      <c r="W1516" s="4170"/>
      <c r="X1516" s="4170"/>
      <c r="Y1516" s="4170"/>
      <c r="Z1516" s="4170"/>
      <c r="AA1516" s="4170"/>
      <c r="AB1516" s="4170"/>
      <c r="AC1516" s="4170"/>
      <c r="AD1516" s="4170"/>
      <c r="AE1516" s="4170"/>
      <c r="AF1516" s="4170"/>
      <c r="AG1516" s="4170"/>
      <c r="AH1516" s="4170"/>
      <c r="AI1516" s="4170"/>
      <c r="AJ1516" s="4170"/>
      <c r="AK1516" s="4171"/>
    </row>
    <row r="1517" spans="2:37" s="2801" customFormat="1" ht="12" customHeight="1" x14ac:dyDescent="0.2">
      <c r="B1517" s="2500"/>
      <c r="C1517" s="3941"/>
      <c r="D1517" s="3941"/>
      <c r="E1517" s="3941"/>
      <c r="F1517" s="3941"/>
      <c r="G1517" s="2501"/>
      <c r="H1517" s="2501"/>
      <c r="I1517" s="2501"/>
      <c r="J1517" s="2501"/>
      <c r="K1517" s="2501"/>
      <c r="L1517" s="2501"/>
      <c r="M1517" s="2501"/>
      <c r="N1517" s="2501"/>
      <c r="O1517" s="2501"/>
      <c r="P1517" s="2501"/>
      <c r="Q1517" s="2501"/>
      <c r="R1517" s="2501"/>
      <c r="S1517" s="2501"/>
      <c r="T1517" s="2501"/>
      <c r="U1517" s="2501"/>
      <c r="V1517" s="2501"/>
      <c r="W1517" s="2501"/>
      <c r="X1517" s="2501"/>
      <c r="Y1517" s="2501"/>
      <c r="Z1517" s="2501"/>
      <c r="AA1517" s="2501"/>
      <c r="AB1517" s="2501"/>
      <c r="AC1517" s="2501"/>
      <c r="AD1517" s="2501"/>
      <c r="AE1517" s="2501"/>
      <c r="AF1517" s="2501"/>
      <c r="AG1517" s="2501"/>
      <c r="AH1517" s="2501"/>
      <c r="AI1517" s="2501"/>
      <c r="AJ1517" s="2501"/>
      <c r="AK1517" s="2502"/>
    </row>
    <row r="1518" spans="2:37" s="2801" customFormat="1" ht="12" customHeight="1" x14ac:dyDescent="0.2">
      <c r="B1518" s="2500" t="s">
        <v>4981</v>
      </c>
      <c r="C1518" s="3941"/>
      <c r="D1518" s="4243" t="s">
        <v>7161</v>
      </c>
      <c r="E1518" s="4243"/>
      <c r="F1518" s="4243"/>
      <c r="G1518" s="2501"/>
      <c r="H1518" s="2501"/>
      <c r="I1518" s="2501"/>
      <c r="J1518" s="2501"/>
      <c r="K1518" s="2501"/>
      <c r="L1518" s="2501"/>
      <c r="M1518" s="2501"/>
      <c r="N1518" s="2501"/>
      <c r="O1518" s="2501"/>
      <c r="P1518" s="2501"/>
      <c r="Q1518" s="2501"/>
      <c r="R1518" s="2501"/>
      <c r="S1518" s="2501"/>
      <c r="T1518" s="2501"/>
      <c r="U1518" s="2501"/>
      <c r="V1518" s="2501"/>
      <c r="W1518" s="2501"/>
      <c r="X1518" s="2501"/>
      <c r="Y1518" s="2501"/>
      <c r="Z1518" s="2501"/>
      <c r="AA1518" s="2501"/>
      <c r="AB1518" s="2501"/>
      <c r="AC1518" s="2501"/>
      <c r="AD1518" s="2501"/>
      <c r="AE1518" s="2501"/>
      <c r="AF1518" s="2501"/>
      <c r="AG1518" s="2501"/>
      <c r="AH1518" s="2501"/>
      <c r="AI1518" s="2501"/>
      <c r="AJ1518" s="2501"/>
      <c r="AK1518" s="2502"/>
    </row>
    <row r="1519" spans="2:37" s="2801" customFormat="1" ht="12" customHeight="1" thickBot="1" x14ac:dyDescent="0.25">
      <c r="B1519" s="4176" t="s">
        <v>4995</v>
      </c>
      <c r="C1519" s="4177"/>
      <c r="D1519" s="4175">
        <v>41883</v>
      </c>
      <c r="E1519" s="4175"/>
      <c r="F1519" s="3941"/>
      <c r="G1519" s="2501"/>
      <c r="H1519" s="2501"/>
      <c r="I1519" s="2501"/>
      <c r="J1519" s="2501"/>
      <c r="K1519" s="2501"/>
      <c r="L1519" s="2501"/>
      <c r="M1519" s="2501"/>
      <c r="N1519" s="2501"/>
      <c r="O1519" s="2501"/>
      <c r="P1519" s="2501"/>
      <c r="Q1519" s="2501"/>
      <c r="R1519" s="2501"/>
      <c r="S1519" s="2501"/>
      <c r="T1519" s="2501"/>
      <c r="U1519" s="2501"/>
      <c r="V1519" s="2501"/>
      <c r="W1519" s="2501"/>
      <c r="X1519" s="2501"/>
      <c r="Y1519" s="2501"/>
      <c r="Z1519" s="2501"/>
      <c r="AA1519" s="2501"/>
      <c r="AB1519" s="2501"/>
      <c r="AC1519" s="2501"/>
      <c r="AD1519" s="2501"/>
      <c r="AE1519" s="2501"/>
      <c r="AF1519" s="2501"/>
      <c r="AG1519" s="2501"/>
      <c r="AH1519" s="2501"/>
      <c r="AI1519" s="2501"/>
      <c r="AJ1519" s="2501"/>
      <c r="AK1519" s="2502"/>
    </row>
    <row r="1520" spans="2:37" s="2801" customFormat="1" ht="12" customHeight="1" thickBot="1" x14ac:dyDescent="0.25">
      <c r="B1520" s="4179" t="s">
        <v>4996</v>
      </c>
      <c r="C1520" s="4242"/>
      <c r="D1520" s="4244" t="s">
        <v>7162</v>
      </c>
      <c r="E1520" s="4254"/>
      <c r="F1520" s="4254"/>
      <c r="G1520" s="4254"/>
      <c r="H1520" s="4254"/>
      <c r="I1520" s="4254"/>
      <c r="J1520" s="4254"/>
      <c r="K1520" s="4255"/>
      <c r="L1520" s="2501"/>
      <c r="M1520" s="2501"/>
      <c r="N1520" s="2501"/>
      <c r="O1520" s="2501"/>
      <c r="P1520" s="2501"/>
      <c r="Q1520" s="2501"/>
      <c r="R1520" s="2501"/>
      <c r="S1520" s="2501"/>
      <c r="T1520" s="2501"/>
      <c r="U1520" s="2501"/>
      <c r="V1520" s="2501"/>
      <c r="W1520" s="2501"/>
      <c r="X1520" s="2501"/>
      <c r="Y1520" s="2501"/>
      <c r="Z1520" s="2501"/>
      <c r="AA1520" s="2501"/>
      <c r="AB1520" s="2501"/>
      <c r="AC1520" s="2501"/>
      <c r="AD1520" s="2501"/>
      <c r="AE1520" s="2501"/>
      <c r="AF1520" s="2501"/>
      <c r="AG1520" s="2501"/>
      <c r="AH1520" s="2501"/>
      <c r="AI1520" s="2501"/>
      <c r="AJ1520" s="2501"/>
      <c r="AK1520" s="2502"/>
    </row>
    <row r="1521" spans="2:37" s="2801" customFormat="1" ht="12" customHeight="1" thickBot="1" x14ac:dyDescent="0.25">
      <c r="B1521" s="4245"/>
      <c r="C1521" s="4246"/>
      <c r="D1521" s="4246"/>
      <c r="E1521" s="4246"/>
      <c r="F1521" s="4246"/>
      <c r="G1521" s="4246"/>
      <c r="H1521" s="4246"/>
      <c r="I1521" s="4246"/>
      <c r="J1521" s="4246"/>
      <c r="K1521" s="4246"/>
      <c r="L1521" s="4246"/>
      <c r="M1521" s="4246"/>
      <c r="N1521" s="4246"/>
      <c r="O1521" s="4246"/>
      <c r="P1521" s="4246"/>
      <c r="Q1521" s="4246"/>
      <c r="R1521" s="2501"/>
      <c r="S1521" s="2501"/>
      <c r="T1521" s="2501"/>
      <c r="U1521" s="2501"/>
      <c r="V1521" s="2501"/>
      <c r="W1521" s="2501"/>
      <c r="X1521" s="2501"/>
      <c r="Y1521" s="2501"/>
      <c r="Z1521" s="2501"/>
      <c r="AA1521" s="2501"/>
      <c r="AB1521" s="2501"/>
      <c r="AC1521" s="2501"/>
      <c r="AD1521" s="2501"/>
      <c r="AE1521" s="2501"/>
      <c r="AF1521" s="2501"/>
      <c r="AG1521" s="2501"/>
      <c r="AH1521" s="2501"/>
      <c r="AI1521" s="2501"/>
      <c r="AJ1521" s="2501"/>
      <c r="AK1521" s="2502"/>
    </row>
    <row r="1522" spans="2:37" s="2801" customFormat="1" ht="12" customHeight="1" thickBot="1" x14ac:dyDescent="0.25">
      <c r="B1522" s="4189" t="s">
        <v>4997</v>
      </c>
      <c r="C1522" s="4189"/>
      <c r="D1522" s="4189" t="s">
        <v>4987</v>
      </c>
      <c r="E1522" s="4189" t="s">
        <v>4998</v>
      </c>
      <c r="F1522" s="4247" t="s">
        <v>224</v>
      </c>
      <c r="G1522" s="4247"/>
      <c r="H1522" s="4247"/>
      <c r="I1522" s="4247"/>
      <c r="J1522" s="4247"/>
      <c r="K1522" s="4247"/>
      <c r="L1522" s="4247"/>
      <c r="M1522" s="4247"/>
      <c r="N1522" s="4247"/>
      <c r="O1522" s="4247"/>
      <c r="P1522" s="4247"/>
      <c r="Q1522" s="4247"/>
      <c r="R1522" s="4247"/>
      <c r="S1522" s="4247" t="s">
        <v>340</v>
      </c>
      <c r="T1522" s="4247"/>
      <c r="U1522" s="4247"/>
      <c r="V1522" s="4247"/>
      <c r="W1522" s="4247"/>
      <c r="X1522" s="4247"/>
      <c r="Y1522" s="4247"/>
      <c r="Z1522" s="4247"/>
      <c r="AA1522" s="4247"/>
      <c r="AB1522" s="4247"/>
      <c r="AC1522" s="4247"/>
      <c r="AD1522" s="4247" t="s">
        <v>225</v>
      </c>
      <c r="AE1522" s="4247"/>
      <c r="AF1522" s="4247"/>
      <c r="AG1522" s="4247"/>
      <c r="AH1522" s="4188" t="s">
        <v>4982</v>
      </c>
      <c r="AI1522" s="4188"/>
      <c r="AJ1522" s="4188"/>
      <c r="AK1522" s="2502"/>
    </row>
    <row r="1523" spans="2:37" s="2801" customFormat="1" ht="12" customHeight="1" thickBot="1" x14ac:dyDescent="0.25">
      <c r="B1523" s="4203"/>
      <c r="C1523" s="4203"/>
      <c r="D1523" s="4203"/>
      <c r="E1523" s="4203"/>
      <c r="F1523" s="4203" t="s">
        <v>4999</v>
      </c>
      <c r="G1523" s="4203" t="s">
        <v>5000</v>
      </c>
      <c r="H1523" s="4189" t="s">
        <v>5001</v>
      </c>
      <c r="I1523" s="4200" t="s">
        <v>5002</v>
      </c>
      <c r="J1523" s="4200" t="s">
        <v>5003</v>
      </c>
      <c r="K1523" s="4201" t="s">
        <v>5004</v>
      </c>
      <c r="L1523" s="4201" t="s">
        <v>5005</v>
      </c>
      <c r="M1523" s="4200" t="s">
        <v>5006</v>
      </c>
      <c r="N1523" s="4200"/>
      <c r="O1523" s="4201" t="s">
        <v>5007</v>
      </c>
      <c r="P1523" s="4201" t="s">
        <v>5008</v>
      </c>
      <c r="Q1523" s="4201" t="s">
        <v>5009</v>
      </c>
      <c r="R1523" s="4201" t="s">
        <v>5010</v>
      </c>
      <c r="S1523" s="4189" t="s">
        <v>5011</v>
      </c>
      <c r="T1523" s="4189" t="s">
        <v>5012</v>
      </c>
      <c r="U1523" s="4189" t="s">
        <v>5013</v>
      </c>
      <c r="V1523" s="4189" t="s">
        <v>5014</v>
      </c>
      <c r="W1523" s="4189" t="s">
        <v>5015</v>
      </c>
      <c r="X1523" s="4189" t="s">
        <v>5016</v>
      </c>
      <c r="Y1523" s="4189" t="s">
        <v>5017</v>
      </c>
      <c r="Z1523" s="4189" t="s">
        <v>5018</v>
      </c>
      <c r="AA1523" s="4189" t="s">
        <v>5019</v>
      </c>
      <c r="AB1523" s="4200" t="s">
        <v>5020</v>
      </c>
      <c r="AC1523" s="4200" t="s">
        <v>5021</v>
      </c>
      <c r="AD1523" s="4189" t="s">
        <v>5022</v>
      </c>
      <c r="AE1523" s="4189" t="s">
        <v>5023</v>
      </c>
      <c r="AF1523" s="4189" t="s">
        <v>5024</v>
      </c>
      <c r="AG1523" s="4189" t="s">
        <v>5025</v>
      </c>
      <c r="AH1523" s="4189" t="s">
        <v>1150</v>
      </c>
      <c r="AI1523" s="4189" t="s">
        <v>4983</v>
      </c>
      <c r="AJ1523" s="4189" t="s">
        <v>4984</v>
      </c>
      <c r="AK1523" s="2502"/>
    </row>
    <row r="1524" spans="2:37" s="2801" customFormat="1" ht="12" customHeight="1" thickBot="1" x14ac:dyDescent="0.25">
      <c r="B1524" s="4203"/>
      <c r="C1524" s="4203"/>
      <c r="D1524" s="4203"/>
      <c r="E1524" s="4203"/>
      <c r="F1524" s="4203"/>
      <c r="G1524" s="4203"/>
      <c r="H1524" s="4203"/>
      <c r="I1524" s="4201"/>
      <c r="J1524" s="4201"/>
      <c r="K1524" s="4201"/>
      <c r="L1524" s="4201"/>
      <c r="M1524" s="3938" t="s">
        <v>5026</v>
      </c>
      <c r="N1524" s="3939" t="s">
        <v>2793</v>
      </c>
      <c r="O1524" s="4201"/>
      <c r="P1524" s="4201"/>
      <c r="Q1524" s="4201"/>
      <c r="R1524" s="4201"/>
      <c r="S1524" s="4203"/>
      <c r="T1524" s="4203"/>
      <c r="U1524" s="4203"/>
      <c r="V1524" s="4203"/>
      <c r="W1524" s="4203"/>
      <c r="X1524" s="4203"/>
      <c r="Y1524" s="4203"/>
      <c r="Z1524" s="4203"/>
      <c r="AA1524" s="4203"/>
      <c r="AB1524" s="4201"/>
      <c r="AC1524" s="4201"/>
      <c r="AD1524" s="4203"/>
      <c r="AE1524" s="4203"/>
      <c r="AF1524" s="4203"/>
      <c r="AG1524" s="4203"/>
      <c r="AH1524" s="4203"/>
      <c r="AI1524" s="4203"/>
      <c r="AJ1524" s="4203"/>
      <c r="AK1524" s="2502"/>
    </row>
    <row r="1525" spans="2:37" s="2801" customFormat="1" ht="12" customHeight="1" thickBot="1" x14ac:dyDescent="0.25">
      <c r="B1525" s="5069" t="s">
        <v>7163</v>
      </c>
      <c r="C1525" s="5070"/>
      <c r="D1525" s="3981" t="s">
        <v>7164</v>
      </c>
      <c r="E1525" s="3978">
        <f>28*1.12</f>
        <v>31.360000000000003</v>
      </c>
      <c r="F1525" s="3978">
        <f>8.02*1.12</f>
        <v>8.9824000000000002</v>
      </c>
      <c r="G1525" s="2929" t="s">
        <v>1529</v>
      </c>
      <c r="H1525" s="2929" t="s">
        <v>1529</v>
      </c>
      <c r="I1525" s="2929" t="s">
        <v>1529</v>
      </c>
      <c r="J1525" s="2922">
        <v>46</v>
      </c>
      <c r="K1525" s="3979">
        <v>0.16800000000000001</v>
      </c>
      <c r="L1525" s="3979">
        <v>0.16800000000000001</v>
      </c>
      <c r="M1525" s="2922">
        <v>53</v>
      </c>
      <c r="N1525" s="2922">
        <v>53</v>
      </c>
      <c r="O1525" s="3979">
        <v>0.16800000000000001</v>
      </c>
      <c r="P1525" s="3979">
        <v>0.16800000000000001</v>
      </c>
      <c r="Q1525" s="3979">
        <v>0.16800000000000001</v>
      </c>
      <c r="R1525" s="3979">
        <v>0.16800000000000001</v>
      </c>
      <c r="S1525" s="2929" t="s">
        <v>1529</v>
      </c>
      <c r="T1525" s="2929" t="s">
        <v>1529</v>
      </c>
      <c r="U1525" s="2929" t="s">
        <v>1529</v>
      </c>
      <c r="V1525" s="2925" t="s">
        <v>1529</v>
      </c>
      <c r="W1525" s="3979" t="s">
        <v>1529</v>
      </c>
      <c r="X1525" s="3979">
        <v>6.720000000000001E-2</v>
      </c>
      <c r="Y1525" s="2925" t="s">
        <v>1529</v>
      </c>
      <c r="Z1525" s="2925" t="s">
        <v>1529</v>
      </c>
      <c r="AA1525" s="2925" t="s">
        <v>1529</v>
      </c>
      <c r="AB1525" s="2925" t="s">
        <v>1529</v>
      </c>
      <c r="AC1525" s="3979">
        <v>6.720000000000001E-2</v>
      </c>
      <c r="AD1525" s="3978">
        <f>9.99*1.12</f>
        <v>11.188800000000001</v>
      </c>
      <c r="AE1525" s="2925">
        <v>300</v>
      </c>
      <c r="AF1525" s="3917">
        <f>+AD1525/AE1525</f>
        <v>3.7296000000000003E-2</v>
      </c>
      <c r="AG1525" s="2991">
        <f>0.1*1.12</f>
        <v>0.11200000000000002</v>
      </c>
      <c r="AH1525" s="4106" t="s">
        <v>6181</v>
      </c>
      <c r="AI1525" s="4106" t="s">
        <v>4991</v>
      </c>
      <c r="AJ1525" s="2928">
        <f>9.99*1.12</f>
        <v>11.188800000000001</v>
      </c>
      <c r="AK1525" s="2502"/>
    </row>
    <row r="1526" spans="2:37" s="2801" customFormat="1" ht="12" customHeight="1" x14ac:dyDescent="0.2">
      <c r="B1526" s="2503"/>
      <c r="C1526" s="2496"/>
      <c r="D1526" s="4248"/>
      <c r="E1526" s="4248"/>
      <c r="F1526" s="4248"/>
      <c r="G1526" s="4248"/>
      <c r="H1526" s="2496"/>
      <c r="I1526" s="2497"/>
      <c r="J1526" s="2497"/>
      <c r="K1526" s="2497"/>
      <c r="L1526" s="2497"/>
      <c r="M1526" s="2496"/>
      <c r="N1526" s="2497"/>
      <c r="O1526" s="2497"/>
      <c r="P1526" s="2497"/>
      <c r="Q1526" s="2497"/>
      <c r="R1526" s="2497"/>
      <c r="S1526" s="2496"/>
      <c r="T1526" s="2495"/>
      <c r="U1526" s="2495"/>
      <c r="V1526" s="2495"/>
      <c r="W1526" s="2495"/>
      <c r="X1526" s="2495"/>
      <c r="Y1526" s="2495"/>
      <c r="Z1526" s="2495"/>
      <c r="AA1526" s="2495"/>
      <c r="AB1526" s="2495"/>
      <c r="AC1526" s="2495"/>
      <c r="AD1526" s="2495"/>
      <c r="AE1526" s="2495"/>
      <c r="AF1526" s="2495"/>
      <c r="AG1526" s="2495"/>
      <c r="AH1526" s="2495"/>
      <c r="AI1526" s="2495"/>
      <c r="AJ1526" s="2495"/>
      <c r="AK1526" s="2502"/>
    </row>
    <row r="1527" spans="2:37" s="2801" customFormat="1" ht="12" customHeight="1" x14ac:dyDescent="0.2">
      <c r="B1527" s="4236" t="s">
        <v>4985</v>
      </c>
      <c r="C1527" s="4237"/>
      <c r="D1527" s="4269" t="s">
        <v>10</v>
      </c>
      <c r="E1527" s="4269"/>
      <c r="F1527" s="4269"/>
      <c r="G1527" s="4269"/>
      <c r="H1527" s="2499"/>
      <c r="I1527" s="2499"/>
      <c r="J1527" s="2499"/>
      <c r="K1527" s="2499"/>
      <c r="L1527" s="2499"/>
      <c r="M1527" s="2499"/>
      <c r="N1527" s="2499"/>
      <c r="O1527" s="2499"/>
      <c r="P1527" s="2499"/>
      <c r="Q1527" s="2499"/>
      <c r="R1527" s="2499"/>
      <c r="S1527" s="2499"/>
      <c r="T1527" s="2495"/>
      <c r="U1527" s="2495"/>
      <c r="V1527" s="2495"/>
      <c r="W1527" s="2495"/>
      <c r="X1527" s="2495"/>
      <c r="Y1527" s="2495"/>
      <c r="Z1527" s="2495"/>
      <c r="AA1527" s="2495"/>
      <c r="AB1527" s="2495"/>
      <c r="AC1527" s="2495"/>
      <c r="AD1527" s="2495"/>
      <c r="AE1527" s="2495"/>
      <c r="AF1527" s="2495"/>
      <c r="AG1527" s="2495"/>
      <c r="AH1527" s="2495"/>
      <c r="AI1527" s="2495"/>
      <c r="AJ1527" s="2495"/>
      <c r="AK1527" s="2502"/>
    </row>
    <row r="1528" spans="2:37" s="2801" customFormat="1" ht="12" customHeight="1" x14ac:dyDescent="0.2">
      <c r="B1528" s="4236" t="s">
        <v>4986</v>
      </c>
      <c r="C1528" s="4237"/>
      <c r="D1528" s="4269" t="s">
        <v>10</v>
      </c>
      <c r="E1528" s="4269"/>
      <c r="F1528" s="4269"/>
      <c r="G1528" s="4269"/>
      <c r="H1528" s="2499"/>
      <c r="I1528" s="2499"/>
      <c r="J1528" s="2499"/>
      <c r="K1528" s="2499"/>
      <c r="L1528" s="2499"/>
      <c r="M1528" s="2499"/>
      <c r="N1528" s="2499"/>
      <c r="O1528" s="2499"/>
      <c r="P1528" s="2499"/>
      <c r="Q1528" s="2499"/>
      <c r="R1528" s="2499"/>
      <c r="S1528" s="2499"/>
      <c r="T1528" s="2495"/>
      <c r="U1528" s="2495"/>
      <c r="V1528" s="2495"/>
      <c r="W1528" s="2495"/>
      <c r="X1528" s="2495"/>
      <c r="Y1528" s="2495"/>
      <c r="Z1528" s="2495"/>
      <c r="AA1528" s="2495"/>
      <c r="AB1528" s="2495"/>
      <c r="AC1528" s="2495"/>
      <c r="AD1528" s="2495"/>
      <c r="AE1528" s="2495"/>
      <c r="AF1528" s="2495"/>
      <c r="AG1528" s="2495"/>
      <c r="AH1528" s="2495"/>
      <c r="AI1528" s="2495"/>
      <c r="AJ1528" s="2495"/>
      <c r="AK1528" s="2502"/>
    </row>
    <row r="1529" spans="2:37" s="2801" customFormat="1" ht="12" customHeight="1" thickBot="1" x14ac:dyDescent="0.25">
      <c r="B1529" s="3518"/>
      <c r="C1529" s="3375"/>
      <c r="D1529" s="3375"/>
      <c r="E1529" s="3375"/>
      <c r="F1529" s="3375"/>
      <c r="G1529" s="3375"/>
      <c r="H1529" s="3375"/>
      <c r="I1529" s="3375"/>
      <c r="J1529" s="3375"/>
      <c r="K1529" s="3375"/>
      <c r="L1529" s="3375"/>
      <c r="M1529" s="3375"/>
      <c r="N1529" s="3375"/>
      <c r="O1529" s="3375"/>
      <c r="P1529" s="3375"/>
      <c r="Q1529" s="3375"/>
      <c r="R1529" s="3375"/>
      <c r="S1529" s="3375"/>
      <c r="T1529" s="3375"/>
      <c r="U1529" s="3375"/>
      <c r="V1529" s="3375"/>
      <c r="W1529" s="3375"/>
      <c r="X1529" s="3375"/>
      <c r="Y1529" s="3375"/>
      <c r="Z1529" s="3375"/>
      <c r="AA1529" s="3375"/>
      <c r="AB1529" s="3375"/>
      <c r="AC1529" s="3375"/>
      <c r="AD1529" s="3375"/>
      <c r="AE1529" s="3375"/>
      <c r="AF1529" s="3375"/>
      <c r="AG1529" s="3375"/>
      <c r="AH1529" s="3375"/>
      <c r="AI1529" s="3375"/>
      <c r="AJ1529" s="3375"/>
      <c r="AK1529" s="3377"/>
    </row>
    <row r="1530" spans="2:37" s="2801" customFormat="1" ht="12" customHeight="1" thickBot="1" x14ac:dyDescent="0.25">
      <c r="B1530" s="4105"/>
    </row>
    <row r="1531" spans="2:37" s="2801" customFormat="1" ht="12" customHeight="1" x14ac:dyDescent="0.2">
      <c r="B1531" s="4169" t="s">
        <v>4994</v>
      </c>
      <c r="C1531" s="4170"/>
      <c r="D1531" s="4170"/>
      <c r="E1531" s="4170"/>
      <c r="F1531" s="4170"/>
      <c r="G1531" s="4170"/>
      <c r="H1531" s="4170"/>
      <c r="I1531" s="4170"/>
      <c r="J1531" s="4170"/>
      <c r="K1531" s="4170"/>
      <c r="L1531" s="4170"/>
      <c r="M1531" s="4170"/>
      <c r="N1531" s="4170"/>
      <c r="O1531" s="4170"/>
      <c r="P1531" s="4170"/>
      <c r="Q1531" s="4170"/>
      <c r="R1531" s="4170"/>
      <c r="S1531" s="4170"/>
      <c r="T1531" s="4170"/>
      <c r="U1531" s="4170"/>
      <c r="V1531" s="4170"/>
      <c r="W1531" s="4170"/>
      <c r="X1531" s="4170"/>
      <c r="Y1531" s="4170"/>
      <c r="Z1531" s="4170"/>
      <c r="AA1531" s="4170"/>
      <c r="AB1531" s="4170"/>
      <c r="AC1531" s="4170"/>
      <c r="AD1531" s="4170"/>
      <c r="AE1531" s="4170"/>
      <c r="AF1531" s="4170"/>
      <c r="AG1531" s="4170"/>
      <c r="AH1531" s="4170"/>
      <c r="AI1531" s="4170"/>
      <c r="AJ1531" s="4170"/>
      <c r="AK1531" s="4171"/>
    </row>
    <row r="1532" spans="2:37" s="2801" customFormat="1" ht="12" customHeight="1" x14ac:dyDescent="0.2">
      <c r="B1532" s="2500"/>
      <c r="C1532" s="3768"/>
      <c r="D1532" s="3768"/>
      <c r="E1532" s="3768"/>
      <c r="F1532" s="3768"/>
      <c r="G1532" s="2501"/>
      <c r="H1532" s="2501"/>
      <c r="I1532" s="2501"/>
      <c r="J1532" s="2501"/>
      <c r="K1532" s="2501"/>
      <c r="L1532" s="2501"/>
      <c r="M1532" s="2501"/>
      <c r="N1532" s="2501"/>
      <c r="O1532" s="2501"/>
      <c r="P1532" s="2501"/>
      <c r="Q1532" s="2501"/>
      <c r="R1532" s="2501"/>
      <c r="S1532" s="2501"/>
      <c r="T1532" s="2501"/>
      <c r="U1532" s="2501"/>
      <c r="V1532" s="2501"/>
      <c r="W1532" s="2501"/>
      <c r="X1532" s="2501"/>
      <c r="Y1532" s="2501"/>
      <c r="Z1532" s="2501"/>
      <c r="AA1532" s="2501"/>
      <c r="AB1532" s="2501"/>
      <c r="AC1532" s="2501"/>
      <c r="AD1532" s="2501"/>
      <c r="AE1532" s="2501"/>
      <c r="AF1532" s="2501"/>
      <c r="AG1532" s="2501"/>
      <c r="AH1532" s="2501"/>
      <c r="AI1532" s="2501"/>
      <c r="AJ1532" s="2501"/>
      <c r="AK1532" s="2502"/>
    </row>
    <row r="1533" spans="2:37" s="2801" customFormat="1" ht="12" customHeight="1" x14ac:dyDescent="0.2">
      <c r="B1533" s="2500" t="s">
        <v>4981</v>
      </c>
      <c r="C1533" s="3768"/>
      <c r="D1533" s="4243" t="s">
        <v>7014</v>
      </c>
      <c r="E1533" s="4243"/>
      <c r="F1533" s="4243"/>
      <c r="G1533" s="2501"/>
      <c r="H1533" s="2501"/>
      <c r="I1533" s="2501"/>
      <c r="J1533" s="2501"/>
      <c r="K1533" s="2501"/>
      <c r="L1533" s="2501"/>
      <c r="M1533" s="2501"/>
      <c r="N1533" s="2501"/>
      <c r="O1533" s="2501"/>
      <c r="P1533" s="2501"/>
      <c r="Q1533" s="2501"/>
      <c r="R1533" s="2501"/>
      <c r="S1533" s="2501"/>
      <c r="T1533" s="2501"/>
      <c r="U1533" s="2501"/>
      <c r="V1533" s="2501"/>
      <c r="W1533" s="2501"/>
      <c r="X1533" s="2501"/>
      <c r="Y1533" s="2501"/>
      <c r="Z1533" s="2501"/>
      <c r="AA1533" s="2501"/>
      <c r="AB1533" s="2501"/>
      <c r="AC1533" s="2501"/>
      <c r="AD1533" s="2501"/>
      <c r="AE1533" s="2501"/>
      <c r="AF1533" s="2501"/>
      <c r="AG1533" s="2501"/>
      <c r="AH1533" s="2501"/>
      <c r="AI1533" s="2501"/>
      <c r="AJ1533" s="2501"/>
      <c r="AK1533" s="2502"/>
    </row>
    <row r="1534" spans="2:37" s="2801" customFormat="1" ht="12" customHeight="1" thickBot="1" x14ac:dyDescent="0.25">
      <c r="B1534" s="4176" t="s">
        <v>4995</v>
      </c>
      <c r="C1534" s="4177"/>
      <c r="D1534" s="4175">
        <v>41852</v>
      </c>
      <c r="E1534" s="4175"/>
      <c r="F1534" s="3768"/>
      <c r="G1534" s="2501"/>
      <c r="H1534" s="2501"/>
      <c r="I1534" s="2501"/>
      <c r="J1534" s="2501"/>
      <c r="K1534" s="2501"/>
      <c r="L1534" s="2501"/>
      <c r="M1534" s="2501"/>
      <c r="N1534" s="2501"/>
      <c r="O1534" s="2501"/>
      <c r="P1534" s="2501"/>
      <c r="Q1534" s="2501"/>
      <c r="R1534" s="2501"/>
      <c r="S1534" s="2501"/>
      <c r="T1534" s="2501"/>
      <c r="U1534" s="2501"/>
      <c r="V1534" s="2501"/>
      <c r="W1534" s="2501"/>
      <c r="X1534" s="2501"/>
      <c r="Y1534" s="2501"/>
      <c r="Z1534" s="2501"/>
      <c r="AA1534" s="2501"/>
      <c r="AB1534" s="2501"/>
      <c r="AC1534" s="2501"/>
      <c r="AD1534" s="2501"/>
      <c r="AE1534" s="2501"/>
      <c r="AF1534" s="2501"/>
      <c r="AG1534" s="2501"/>
      <c r="AH1534" s="2501"/>
      <c r="AI1534" s="2501"/>
      <c r="AJ1534" s="2501"/>
      <c r="AK1534" s="2502"/>
    </row>
    <row r="1535" spans="2:37" s="2801" customFormat="1" ht="12" customHeight="1" thickBot="1" x14ac:dyDescent="0.25">
      <c r="B1535" s="4179" t="s">
        <v>4996</v>
      </c>
      <c r="C1535" s="4242"/>
      <c r="D1535" s="4244" t="s">
        <v>7015</v>
      </c>
      <c r="E1535" s="4254"/>
      <c r="F1535" s="4254"/>
      <c r="G1535" s="4254"/>
      <c r="H1535" s="4254"/>
      <c r="I1535" s="4254"/>
      <c r="J1535" s="4254"/>
      <c r="K1535" s="4255"/>
      <c r="L1535" s="2501"/>
      <c r="M1535" s="2501"/>
      <c r="N1535" s="2501"/>
      <c r="O1535" s="2501"/>
      <c r="P1535" s="2501"/>
      <c r="Q1535" s="2501"/>
      <c r="R1535" s="2501"/>
      <c r="S1535" s="2501"/>
      <c r="T1535" s="2501"/>
      <c r="U1535" s="2501"/>
      <c r="V1535" s="2501"/>
      <c r="W1535" s="2501"/>
      <c r="X1535" s="2501"/>
      <c r="Y1535" s="2501"/>
      <c r="Z1535" s="2501"/>
      <c r="AA1535" s="2501"/>
      <c r="AB1535" s="2501"/>
      <c r="AC1535" s="2501"/>
      <c r="AD1535" s="2501"/>
      <c r="AE1535" s="2501"/>
      <c r="AF1535" s="2501"/>
      <c r="AG1535" s="2501"/>
      <c r="AH1535" s="2501"/>
      <c r="AI1535" s="2501"/>
      <c r="AJ1535" s="2501"/>
      <c r="AK1535" s="2502"/>
    </row>
    <row r="1536" spans="2:37" s="2801" customFormat="1" ht="12" customHeight="1" thickBot="1" x14ac:dyDescent="0.25">
      <c r="B1536" s="4245"/>
      <c r="C1536" s="4246"/>
      <c r="D1536" s="4246"/>
      <c r="E1536" s="4246"/>
      <c r="F1536" s="4246"/>
      <c r="G1536" s="4246"/>
      <c r="H1536" s="4246"/>
      <c r="I1536" s="4246"/>
      <c r="J1536" s="4246"/>
      <c r="K1536" s="4246"/>
      <c r="L1536" s="4246"/>
      <c r="M1536" s="4246"/>
      <c r="N1536" s="4246"/>
      <c r="O1536" s="4246"/>
      <c r="P1536" s="4246"/>
      <c r="Q1536" s="4246"/>
      <c r="R1536" s="2501"/>
      <c r="S1536" s="2501"/>
      <c r="T1536" s="2501"/>
      <c r="U1536" s="2501"/>
      <c r="V1536" s="2501"/>
      <c r="W1536" s="2501"/>
      <c r="X1536" s="2501"/>
      <c r="Y1536" s="2501"/>
      <c r="Z1536" s="2501"/>
      <c r="AA1536" s="2501"/>
      <c r="AB1536" s="2501"/>
      <c r="AC1536" s="2501"/>
      <c r="AD1536" s="2501"/>
      <c r="AE1536" s="2501"/>
      <c r="AF1536" s="2501"/>
      <c r="AG1536" s="2501"/>
      <c r="AH1536" s="2501"/>
      <c r="AI1536" s="2501"/>
      <c r="AJ1536" s="2501"/>
      <c r="AK1536" s="2502"/>
    </row>
    <row r="1537" spans="2:37" s="2801" customFormat="1" ht="12" customHeight="1" thickBot="1" x14ac:dyDescent="0.25">
      <c r="B1537" s="4189" t="s">
        <v>4997</v>
      </c>
      <c r="C1537" s="4189"/>
      <c r="D1537" s="4189" t="s">
        <v>4987</v>
      </c>
      <c r="E1537" s="4189" t="s">
        <v>4998</v>
      </c>
      <c r="F1537" s="4247" t="s">
        <v>224</v>
      </c>
      <c r="G1537" s="4247"/>
      <c r="H1537" s="4247"/>
      <c r="I1537" s="4247"/>
      <c r="J1537" s="4247"/>
      <c r="K1537" s="4247"/>
      <c r="L1537" s="4247"/>
      <c r="M1537" s="4247"/>
      <c r="N1537" s="4247"/>
      <c r="O1537" s="4247"/>
      <c r="P1537" s="4247"/>
      <c r="Q1537" s="4247"/>
      <c r="R1537" s="4247"/>
      <c r="S1537" s="4247" t="s">
        <v>340</v>
      </c>
      <c r="T1537" s="4247"/>
      <c r="U1537" s="4247"/>
      <c r="V1537" s="4247"/>
      <c r="W1537" s="4247"/>
      <c r="X1537" s="4247"/>
      <c r="Y1537" s="4247"/>
      <c r="Z1537" s="4247"/>
      <c r="AA1537" s="4247"/>
      <c r="AB1537" s="4247"/>
      <c r="AC1537" s="4247"/>
      <c r="AD1537" s="4247" t="s">
        <v>225</v>
      </c>
      <c r="AE1537" s="4247"/>
      <c r="AF1537" s="4247"/>
      <c r="AG1537" s="4247"/>
      <c r="AH1537" s="4188" t="s">
        <v>4982</v>
      </c>
      <c r="AI1537" s="4188"/>
      <c r="AJ1537" s="4188"/>
      <c r="AK1537" s="2502"/>
    </row>
    <row r="1538" spans="2:37" s="2801" customFormat="1" ht="12" customHeight="1" thickBot="1" x14ac:dyDescent="0.25">
      <c r="B1538" s="4203"/>
      <c r="C1538" s="4203"/>
      <c r="D1538" s="4203"/>
      <c r="E1538" s="4203"/>
      <c r="F1538" s="4203" t="s">
        <v>4999</v>
      </c>
      <c r="G1538" s="4203" t="s">
        <v>5000</v>
      </c>
      <c r="H1538" s="4189" t="s">
        <v>5001</v>
      </c>
      <c r="I1538" s="4200" t="s">
        <v>5002</v>
      </c>
      <c r="J1538" s="4200" t="s">
        <v>5003</v>
      </c>
      <c r="K1538" s="4201" t="s">
        <v>5004</v>
      </c>
      <c r="L1538" s="4201" t="s">
        <v>5005</v>
      </c>
      <c r="M1538" s="4200" t="s">
        <v>5006</v>
      </c>
      <c r="N1538" s="4200"/>
      <c r="O1538" s="4201" t="s">
        <v>5007</v>
      </c>
      <c r="P1538" s="4201" t="s">
        <v>5008</v>
      </c>
      <c r="Q1538" s="4201" t="s">
        <v>5009</v>
      </c>
      <c r="R1538" s="4201" t="s">
        <v>5010</v>
      </c>
      <c r="S1538" s="4189" t="s">
        <v>5011</v>
      </c>
      <c r="T1538" s="4189" t="s">
        <v>5012</v>
      </c>
      <c r="U1538" s="4189" t="s">
        <v>5013</v>
      </c>
      <c r="V1538" s="4189" t="s">
        <v>5014</v>
      </c>
      <c r="W1538" s="4189" t="s">
        <v>5015</v>
      </c>
      <c r="X1538" s="4189" t="s">
        <v>5016</v>
      </c>
      <c r="Y1538" s="4189" t="s">
        <v>5017</v>
      </c>
      <c r="Z1538" s="4189" t="s">
        <v>5018</v>
      </c>
      <c r="AA1538" s="4189" t="s">
        <v>5019</v>
      </c>
      <c r="AB1538" s="4200" t="s">
        <v>5020</v>
      </c>
      <c r="AC1538" s="4200" t="s">
        <v>5021</v>
      </c>
      <c r="AD1538" s="4189" t="s">
        <v>5022</v>
      </c>
      <c r="AE1538" s="4189" t="s">
        <v>5023</v>
      </c>
      <c r="AF1538" s="4189" t="s">
        <v>5024</v>
      </c>
      <c r="AG1538" s="4189" t="s">
        <v>5025</v>
      </c>
      <c r="AH1538" s="4189" t="s">
        <v>1150</v>
      </c>
      <c r="AI1538" s="4189" t="s">
        <v>4983</v>
      </c>
      <c r="AJ1538" s="4189" t="s">
        <v>4984</v>
      </c>
      <c r="AK1538" s="2502"/>
    </row>
    <row r="1539" spans="2:37" s="2801" customFormat="1" ht="12" customHeight="1" thickBot="1" x14ac:dyDescent="0.25">
      <c r="B1539" s="4203"/>
      <c r="C1539" s="4203"/>
      <c r="D1539" s="4203"/>
      <c r="E1539" s="4203"/>
      <c r="F1539" s="4203"/>
      <c r="G1539" s="4203"/>
      <c r="H1539" s="4203"/>
      <c r="I1539" s="4201"/>
      <c r="J1539" s="4201"/>
      <c r="K1539" s="4201"/>
      <c r="L1539" s="4201"/>
      <c r="M1539" s="3765" t="s">
        <v>5026</v>
      </c>
      <c r="N1539" s="3766" t="s">
        <v>2793</v>
      </c>
      <c r="O1539" s="4201"/>
      <c r="P1539" s="4201"/>
      <c r="Q1539" s="4201"/>
      <c r="R1539" s="4201"/>
      <c r="S1539" s="4203"/>
      <c r="T1539" s="4203"/>
      <c r="U1539" s="4203"/>
      <c r="V1539" s="4203"/>
      <c r="W1539" s="4203"/>
      <c r="X1539" s="4203"/>
      <c r="Y1539" s="4203"/>
      <c r="Z1539" s="4203"/>
      <c r="AA1539" s="4203"/>
      <c r="AB1539" s="4201"/>
      <c r="AC1539" s="4201"/>
      <c r="AD1539" s="4203"/>
      <c r="AE1539" s="4203"/>
      <c r="AF1539" s="4203"/>
      <c r="AG1539" s="4203"/>
      <c r="AH1539" s="4203"/>
      <c r="AI1539" s="4203"/>
      <c r="AJ1539" s="4203"/>
      <c r="AK1539" s="2502"/>
    </row>
    <row r="1540" spans="2:37" s="2801" customFormat="1" ht="12" customHeight="1" thickBot="1" x14ac:dyDescent="0.25">
      <c r="B1540" s="5069" t="s">
        <v>7016</v>
      </c>
      <c r="C1540" s="5070"/>
      <c r="D1540" s="2919" t="s">
        <v>7017</v>
      </c>
      <c r="E1540" s="3162">
        <v>33.6</v>
      </c>
      <c r="F1540" s="3162">
        <v>7.8624000000000001</v>
      </c>
      <c r="G1540" s="2929" t="s">
        <v>1529</v>
      </c>
      <c r="H1540" s="2929" t="s">
        <v>1529</v>
      </c>
      <c r="I1540" s="2929" t="s">
        <v>1529</v>
      </c>
      <c r="J1540" s="2922">
        <v>46</v>
      </c>
      <c r="K1540" s="2930">
        <v>0.16800000000000001</v>
      </c>
      <c r="L1540" s="2930">
        <v>0.16800000000000001</v>
      </c>
      <c r="M1540" s="2922">
        <v>46</v>
      </c>
      <c r="N1540" s="2922">
        <v>46</v>
      </c>
      <c r="O1540" s="2930">
        <v>0.16800000000000001</v>
      </c>
      <c r="P1540" s="2930">
        <v>0.16800000000000001</v>
      </c>
      <c r="Q1540" s="2930">
        <v>0.16800000000000001</v>
      </c>
      <c r="R1540" s="2930">
        <v>0.16800000000000001</v>
      </c>
      <c r="S1540" s="2929" t="s">
        <v>1529</v>
      </c>
      <c r="T1540" s="2929" t="s">
        <v>1529</v>
      </c>
      <c r="U1540" s="2929" t="s">
        <v>1529</v>
      </c>
      <c r="V1540" s="2925" t="s">
        <v>1529</v>
      </c>
      <c r="W1540" s="2930" t="s">
        <v>1529</v>
      </c>
      <c r="X1540" s="2930">
        <v>6.720000000000001E-2</v>
      </c>
      <c r="Y1540" s="2925" t="s">
        <v>1529</v>
      </c>
      <c r="Z1540" s="2925" t="s">
        <v>1529</v>
      </c>
      <c r="AA1540" s="2925" t="s">
        <v>1529</v>
      </c>
      <c r="AB1540" s="2925" t="s">
        <v>1529</v>
      </c>
      <c r="AC1540" s="2930">
        <v>6.720000000000001E-2</v>
      </c>
      <c r="AD1540" s="3162">
        <f>5.99*1.12</f>
        <v>6.708800000000001</v>
      </c>
      <c r="AE1540" s="2925">
        <v>200</v>
      </c>
      <c r="AF1540" s="3917">
        <f>+AD1540/AE1540</f>
        <v>3.3544000000000004E-2</v>
      </c>
      <c r="AG1540" s="2991">
        <f>0.1*1.12</f>
        <v>0.11200000000000002</v>
      </c>
      <c r="AH1540" s="2878" t="s">
        <v>6181</v>
      </c>
      <c r="AI1540" s="2878" t="s">
        <v>4991</v>
      </c>
      <c r="AJ1540" s="2928">
        <v>19.0288</v>
      </c>
      <c r="AK1540" s="2502"/>
    </row>
    <row r="1541" spans="2:37" s="2801" customFormat="1" ht="12" customHeight="1" x14ac:dyDescent="0.2">
      <c r="B1541" s="2503"/>
      <c r="C1541" s="2496"/>
      <c r="D1541" s="4248"/>
      <c r="E1541" s="4248"/>
      <c r="F1541" s="4248"/>
      <c r="G1541" s="4248"/>
      <c r="H1541" s="2496"/>
      <c r="I1541" s="2497"/>
      <c r="J1541" s="2497"/>
      <c r="K1541" s="2497"/>
      <c r="L1541" s="2497"/>
      <c r="M1541" s="2496"/>
      <c r="N1541" s="2497"/>
      <c r="O1541" s="2497"/>
      <c r="P1541" s="2497"/>
      <c r="Q1541" s="2497"/>
      <c r="R1541" s="2497"/>
      <c r="S1541" s="2496"/>
      <c r="T1541" s="2495"/>
      <c r="U1541" s="2495"/>
      <c r="V1541" s="2495"/>
      <c r="W1541" s="2495"/>
      <c r="X1541" s="2495"/>
      <c r="Y1541" s="2495"/>
      <c r="Z1541" s="2495"/>
      <c r="AA1541" s="2495"/>
      <c r="AB1541" s="2495"/>
      <c r="AC1541" s="2495"/>
      <c r="AD1541" s="2495"/>
      <c r="AE1541" s="2495"/>
      <c r="AF1541" s="2495"/>
      <c r="AG1541" s="2495"/>
      <c r="AH1541" s="2495"/>
      <c r="AI1541" s="2495"/>
      <c r="AJ1541" s="2495"/>
      <c r="AK1541" s="2502"/>
    </row>
    <row r="1542" spans="2:37" s="2801" customFormat="1" ht="12" customHeight="1" x14ac:dyDescent="0.2">
      <c r="B1542" s="4236" t="s">
        <v>4985</v>
      </c>
      <c r="C1542" s="4237"/>
      <c r="D1542" s="4269" t="s">
        <v>10</v>
      </c>
      <c r="E1542" s="4269"/>
      <c r="F1542" s="4269"/>
      <c r="G1542" s="4269"/>
      <c r="H1542" s="2499"/>
      <c r="I1542" s="2499"/>
      <c r="J1542" s="2499"/>
      <c r="K1542" s="2499"/>
      <c r="L1542" s="2499"/>
      <c r="M1542" s="2499"/>
      <c r="N1542" s="2499"/>
      <c r="O1542" s="2499"/>
      <c r="P1542" s="2499"/>
      <c r="Q1542" s="2499"/>
      <c r="R1542" s="2499"/>
      <c r="S1542" s="2499"/>
      <c r="T1542" s="2495"/>
      <c r="U1542" s="2495"/>
      <c r="V1542" s="2495"/>
      <c r="W1542" s="2495"/>
      <c r="X1542" s="2495"/>
      <c r="Y1542" s="2495"/>
      <c r="Z1542" s="2495"/>
      <c r="AA1542" s="2495"/>
      <c r="AB1542" s="2495"/>
      <c r="AC1542" s="2495"/>
      <c r="AD1542" s="2495"/>
      <c r="AE1542" s="2495"/>
      <c r="AF1542" s="2495"/>
      <c r="AG1542" s="2495"/>
      <c r="AH1542" s="2495"/>
      <c r="AI1542" s="2495"/>
      <c r="AJ1542" s="2495"/>
      <c r="AK1542" s="2502"/>
    </row>
    <row r="1543" spans="2:37" s="2801" customFormat="1" ht="12" customHeight="1" x14ac:dyDescent="0.2">
      <c r="B1543" s="4236" t="s">
        <v>4986</v>
      </c>
      <c r="C1543" s="4237"/>
      <c r="D1543" s="4269" t="s">
        <v>10</v>
      </c>
      <c r="E1543" s="4269"/>
      <c r="F1543" s="4269"/>
      <c r="G1543" s="4269"/>
      <c r="H1543" s="2499"/>
      <c r="I1543" s="2499"/>
      <c r="J1543" s="2499"/>
      <c r="K1543" s="2499"/>
      <c r="L1543" s="2499"/>
      <c r="M1543" s="2499"/>
      <c r="N1543" s="2499"/>
      <c r="O1543" s="2499"/>
      <c r="P1543" s="2499"/>
      <c r="Q1543" s="2499"/>
      <c r="R1543" s="2499"/>
      <c r="S1543" s="2499"/>
      <c r="T1543" s="2495"/>
      <c r="U1543" s="2495"/>
      <c r="V1543" s="2495"/>
      <c r="W1543" s="2495"/>
      <c r="X1543" s="2495"/>
      <c r="Y1543" s="2495"/>
      <c r="Z1543" s="2495"/>
      <c r="AA1543" s="2495"/>
      <c r="AB1543" s="2495"/>
      <c r="AC1543" s="2495"/>
      <c r="AD1543" s="2495"/>
      <c r="AE1543" s="2495"/>
      <c r="AF1543" s="2495"/>
      <c r="AG1543" s="2495"/>
      <c r="AH1543" s="2495"/>
      <c r="AI1543" s="2495"/>
      <c r="AJ1543" s="2495"/>
      <c r="AK1543" s="2502"/>
    </row>
    <row r="1544" spans="2:37" s="2801" customFormat="1" ht="12" customHeight="1" thickBot="1" x14ac:dyDescent="0.25">
      <c r="B1544" s="3518"/>
      <c r="C1544" s="3375"/>
      <c r="D1544" s="3375"/>
      <c r="E1544" s="3375"/>
      <c r="F1544" s="3375"/>
      <c r="G1544" s="3375"/>
      <c r="H1544" s="3375"/>
      <c r="I1544" s="3375"/>
      <c r="J1544" s="3375"/>
      <c r="K1544" s="3375"/>
      <c r="L1544" s="3375"/>
      <c r="M1544" s="3375"/>
      <c r="N1544" s="3375"/>
      <c r="O1544" s="3375"/>
      <c r="P1544" s="3375"/>
      <c r="Q1544" s="3375"/>
      <c r="R1544" s="3375"/>
      <c r="S1544" s="3375"/>
      <c r="T1544" s="3375"/>
      <c r="U1544" s="3375"/>
      <c r="V1544" s="3375"/>
      <c r="W1544" s="3375"/>
      <c r="X1544" s="3375"/>
      <c r="Y1544" s="3375"/>
      <c r="Z1544" s="3375"/>
      <c r="AA1544" s="3375"/>
      <c r="AB1544" s="3375"/>
      <c r="AC1544" s="3375"/>
      <c r="AD1544" s="3375"/>
      <c r="AE1544" s="3375"/>
      <c r="AF1544" s="3375"/>
      <c r="AG1544" s="3375"/>
      <c r="AH1544" s="3375"/>
      <c r="AI1544" s="3375"/>
      <c r="AJ1544" s="3375"/>
      <c r="AK1544" s="3377"/>
    </row>
    <row r="1545" spans="2:37" s="2801" customFormat="1" ht="12" customHeight="1" thickBot="1" x14ac:dyDescent="0.25">
      <c r="B1545" s="2703"/>
    </row>
    <row r="1546" spans="2:37" s="2801" customFormat="1" ht="12" customHeight="1" x14ac:dyDescent="0.2">
      <c r="B1546" s="4169" t="s">
        <v>4994</v>
      </c>
      <c r="C1546" s="4170"/>
      <c r="D1546" s="4170"/>
      <c r="E1546" s="4170"/>
      <c r="F1546" s="4170"/>
      <c r="G1546" s="4170"/>
      <c r="H1546" s="4170"/>
      <c r="I1546" s="4170"/>
      <c r="J1546" s="4170"/>
      <c r="K1546" s="4170"/>
      <c r="L1546" s="4170"/>
      <c r="M1546" s="4170"/>
      <c r="N1546" s="4170"/>
      <c r="O1546" s="4170"/>
      <c r="P1546" s="4170"/>
      <c r="Q1546" s="4170"/>
      <c r="R1546" s="4170"/>
      <c r="S1546" s="4170"/>
      <c r="T1546" s="4170"/>
      <c r="U1546" s="4170"/>
      <c r="V1546" s="4170"/>
      <c r="W1546" s="4170"/>
      <c r="X1546" s="4170"/>
      <c r="Y1546" s="4170"/>
      <c r="Z1546" s="4170"/>
      <c r="AA1546" s="4170"/>
      <c r="AB1546" s="4170"/>
      <c r="AC1546" s="4170"/>
      <c r="AD1546" s="4170"/>
      <c r="AE1546" s="4170"/>
      <c r="AF1546" s="4170"/>
      <c r="AG1546" s="4170"/>
      <c r="AH1546" s="4170"/>
      <c r="AI1546" s="4170"/>
      <c r="AJ1546" s="4170"/>
      <c r="AK1546" s="4171"/>
    </row>
    <row r="1547" spans="2:37" s="2801" customFormat="1" ht="12" customHeight="1" x14ac:dyDescent="0.2">
      <c r="B1547" s="2500"/>
      <c r="C1547" s="3768"/>
      <c r="D1547" s="3768"/>
      <c r="E1547" s="3768"/>
      <c r="F1547" s="3768"/>
      <c r="G1547" s="2501"/>
      <c r="H1547" s="2501"/>
      <c r="I1547" s="2501"/>
      <c r="J1547" s="2501"/>
      <c r="K1547" s="2501"/>
      <c r="L1547" s="2501"/>
      <c r="M1547" s="2501"/>
      <c r="N1547" s="2501"/>
      <c r="O1547" s="2501"/>
      <c r="P1547" s="2501"/>
      <c r="Q1547" s="2501"/>
      <c r="R1547" s="2501"/>
      <c r="S1547" s="2501"/>
      <c r="T1547" s="2501"/>
      <c r="U1547" s="2501"/>
      <c r="V1547" s="2501"/>
      <c r="W1547" s="2501"/>
      <c r="X1547" s="2501"/>
      <c r="Y1547" s="2501"/>
      <c r="Z1547" s="2501"/>
      <c r="AA1547" s="2501"/>
      <c r="AB1547" s="2501"/>
      <c r="AC1547" s="2501"/>
      <c r="AD1547" s="2501"/>
      <c r="AE1547" s="2501"/>
      <c r="AF1547" s="2501"/>
      <c r="AG1547" s="2501"/>
      <c r="AH1547" s="2501"/>
      <c r="AI1547" s="2501"/>
      <c r="AJ1547" s="2501"/>
      <c r="AK1547" s="2502"/>
    </row>
    <row r="1548" spans="2:37" s="2801" customFormat="1" ht="12" customHeight="1" x14ac:dyDescent="0.2">
      <c r="B1548" s="2500" t="s">
        <v>4981</v>
      </c>
      <c r="C1548" s="3768"/>
      <c r="D1548" s="4243" t="s">
        <v>6960</v>
      </c>
      <c r="E1548" s="4243"/>
      <c r="F1548" s="4243"/>
      <c r="G1548" s="2501"/>
      <c r="H1548" s="2501"/>
      <c r="I1548" s="2501"/>
      <c r="J1548" s="2501"/>
      <c r="K1548" s="2501"/>
      <c r="L1548" s="2501"/>
      <c r="M1548" s="2501"/>
      <c r="N1548" s="2501"/>
      <c r="O1548" s="2501"/>
      <c r="P1548" s="2501"/>
      <c r="Q1548" s="2501"/>
      <c r="R1548" s="2501"/>
      <c r="S1548" s="2501"/>
      <c r="T1548" s="2501"/>
      <c r="U1548" s="2501"/>
      <c r="V1548" s="2501"/>
      <c r="W1548" s="2501"/>
      <c r="X1548" s="2501"/>
      <c r="Y1548" s="2501"/>
      <c r="Z1548" s="2501"/>
      <c r="AA1548" s="2501"/>
      <c r="AB1548" s="2501"/>
      <c r="AC1548" s="2501"/>
      <c r="AD1548" s="2501"/>
      <c r="AE1548" s="2501"/>
      <c r="AF1548" s="2501"/>
      <c r="AG1548" s="2501"/>
      <c r="AH1548" s="2501"/>
      <c r="AI1548" s="2501"/>
      <c r="AJ1548" s="2501"/>
      <c r="AK1548" s="2502"/>
    </row>
    <row r="1549" spans="2:37" s="2801" customFormat="1" ht="12" customHeight="1" thickBot="1" x14ac:dyDescent="0.25">
      <c r="B1549" s="4176" t="s">
        <v>4995</v>
      </c>
      <c r="C1549" s="4177"/>
      <c r="D1549" s="4175">
        <v>41852</v>
      </c>
      <c r="E1549" s="4175"/>
      <c r="F1549" s="3768"/>
      <c r="G1549" s="2501"/>
      <c r="H1549" s="2501"/>
      <c r="I1549" s="2501"/>
      <c r="J1549" s="2501"/>
      <c r="K1549" s="2501"/>
      <c r="L1549" s="2501"/>
      <c r="M1549" s="2501"/>
      <c r="N1549" s="2501"/>
      <c r="O1549" s="2501"/>
      <c r="P1549" s="2501"/>
      <c r="Q1549" s="2501"/>
      <c r="R1549" s="2501"/>
      <c r="S1549" s="2501"/>
      <c r="T1549" s="2501"/>
      <c r="U1549" s="2501"/>
      <c r="V1549" s="2501"/>
      <c r="W1549" s="2501"/>
      <c r="X1549" s="2501"/>
      <c r="Y1549" s="2501"/>
      <c r="Z1549" s="2501"/>
      <c r="AA1549" s="2501"/>
      <c r="AB1549" s="2501"/>
      <c r="AC1549" s="2501"/>
      <c r="AD1549" s="2501"/>
      <c r="AE1549" s="2501"/>
      <c r="AF1549" s="2501"/>
      <c r="AG1549" s="2501"/>
      <c r="AH1549" s="2501"/>
      <c r="AI1549" s="2501"/>
      <c r="AJ1549" s="2501"/>
      <c r="AK1549" s="2502"/>
    </row>
    <row r="1550" spans="2:37" s="2801" customFormat="1" ht="12" customHeight="1" thickBot="1" x14ac:dyDescent="0.25">
      <c r="B1550" s="4179" t="s">
        <v>4996</v>
      </c>
      <c r="C1550" s="4242"/>
      <c r="D1550" s="4244" t="s">
        <v>6961</v>
      </c>
      <c r="E1550" s="4254"/>
      <c r="F1550" s="4254"/>
      <c r="G1550" s="4254"/>
      <c r="H1550" s="4254"/>
      <c r="I1550" s="4254"/>
      <c r="J1550" s="4254"/>
      <c r="K1550" s="4255"/>
      <c r="L1550" s="2501"/>
      <c r="M1550" s="2501"/>
      <c r="N1550" s="2501"/>
      <c r="O1550" s="2501"/>
      <c r="P1550" s="2501"/>
      <c r="Q1550" s="2501"/>
      <c r="R1550" s="2501"/>
      <c r="S1550" s="2501"/>
      <c r="T1550" s="2501"/>
      <c r="U1550" s="2501"/>
      <c r="V1550" s="2501"/>
      <c r="W1550" s="2501"/>
      <c r="X1550" s="2501"/>
      <c r="Y1550" s="2501"/>
      <c r="Z1550" s="2501"/>
      <c r="AA1550" s="2501"/>
      <c r="AB1550" s="2501"/>
      <c r="AC1550" s="2501"/>
      <c r="AD1550" s="2501"/>
      <c r="AE1550" s="2501"/>
      <c r="AF1550" s="2501"/>
      <c r="AG1550" s="2501"/>
      <c r="AH1550" s="2501"/>
      <c r="AI1550" s="2501"/>
      <c r="AJ1550" s="2501"/>
      <c r="AK1550" s="2502"/>
    </row>
    <row r="1551" spans="2:37" s="2801" customFormat="1" ht="12" customHeight="1" thickBot="1" x14ac:dyDescent="0.25">
      <c r="B1551" s="4245"/>
      <c r="C1551" s="4246"/>
      <c r="D1551" s="4246"/>
      <c r="E1551" s="4246"/>
      <c r="F1551" s="4246"/>
      <c r="G1551" s="4246"/>
      <c r="H1551" s="4246"/>
      <c r="I1551" s="4246"/>
      <c r="J1551" s="4246"/>
      <c r="K1551" s="4246"/>
      <c r="L1551" s="4246"/>
      <c r="M1551" s="4246"/>
      <c r="N1551" s="4246"/>
      <c r="O1551" s="4246"/>
      <c r="P1551" s="4246"/>
      <c r="Q1551" s="4246"/>
      <c r="R1551" s="2501"/>
      <c r="S1551" s="2501"/>
      <c r="T1551" s="2501"/>
      <c r="U1551" s="2501"/>
      <c r="V1551" s="2501"/>
      <c r="W1551" s="2501"/>
      <c r="X1551" s="2501"/>
      <c r="Y1551" s="2501"/>
      <c r="Z1551" s="2501"/>
      <c r="AA1551" s="2501"/>
      <c r="AB1551" s="2501"/>
      <c r="AC1551" s="2501"/>
      <c r="AD1551" s="2501"/>
      <c r="AE1551" s="2501"/>
      <c r="AF1551" s="2501"/>
      <c r="AG1551" s="2501"/>
      <c r="AH1551" s="2501"/>
      <c r="AI1551" s="2501"/>
      <c r="AJ1551" s="2501"/>
      <c r="AK1551" s="2502"/>
    </row>
    <row r="1552" spans="2:37" s="2801" customFormat="1" ht="12" customHeight="1" thickBot="1" x14ac:dyDescent="0.25">
      <c r="B1552" s="4189" t="s">
        <v>4997</v>
      </c>
      <c r="C1552" s="4189"/>
      <c r="D1552" s="4189" t="s">
        <v>4987</v>
      </c>
      <c r="E1552" s="4189" t="s">
        <v>4998</v>
      </c>
      <c r="F1552" s="4247" t="s">
        <v>224</v>
      </c>
      <c r="G1552" s="4247"/>
      <c r="H1552" s="4247"/>
      <c r="I1552" s="4247"/>
      <c r="J1552" s="4247"/>
      <c r="K1552" s="4247"/>
      <c r="L1552" s="4247"/>
      <c r="M1552" s="4247"/>
      <c r="N1552" s="4247"/>
      <c r="O1552" s="4247"/>
      <c r="P1552" s="4247"/>
      <c r="Q1552" s="4247"/>
      <c r="R1552" s="4247"/>
      <c r="S1552" s="4247" t="s">
        <v>340</v>
      </c>
      <c r="T1552" s="4247"/>
      <c r="U1552" s="4247"/>
      <c r="V1552" s="4247"/>
      <c r="W1552" s="4247"/>
      <c r="X1552" s="4247"/>
      <c r="Y1552" s="4247"/>
      <c r="Z1552" s="4247"/>
      <c r="AA1552" s="4247"/>
      <c r="AB1552" s="4247"/>
      <c r="AC1552" s="4247"/>
      <c r="AD1552" s="4247" t="s">
        <v>225</v>
      </c>
      <c r="AE1552" s="4247"/>
      <c r="AF1552" s="4247"/>
      <c r="AG1552" s="4247"/>
      <c r="AH1552" s="4188" t="s">
        <v>4982</v>
      </c>
      <c r="AI1552" s="4188"/>
      <c r="AJ1552" s="4188"/>
      <c r="AK1552" s="2502"/>
    </row>
    <row r="1553" spans="2:37" s="2801" customFormat="1" ht="12" customHeight="1" thickBot="1" x14ac:dyDescent="0.25">
      <c r="B1553" s="4203"/>
      <c r="C1553" s="4203"/>
      <c r="D1553" s="4203"/>
      <c r="E1553" s="4203"/>
      <c r="F1553" s="4203" t="s">
        <v>4999</v>
      </c>
      <c r="G1553" s="4203" t="s">
        <v>5000</v>
      </c>
      <c r="H1553" s="4189" t="s">
        <v>5001</v>
      </c>
      <c r="I1553" s="4200" t="s">
        <v>5002</v>
      </c>
      <c r="J1553" s="4200" t="s">
        <v>5003</v>
      </c>
      <c r="K1553" s="4201" t="s">
        <v>5004</v>
      </c>
      <c r="L1553" s="4201" t="s">
        <v>5005</v>
      </c>
      <c r="M1553" s="4200" t="s">
        <v>5006</v>
      </c>
      <c r="N1553" s="4200"/>
      <c r="O1553" s="4201" t="s">
        <v>5007</v>
      </c>
      <c r="P1553" s="4201" t="s">
        <v>5008</v>
      </c>
      <c r="Q1553" s="4201" t="s">
        <v>5009</v>
      </c>
      <c r="R1553" s="4201" t="s">
        <v>5010</v>
      </c>
      <c r="S1553" s="4189" t="s">
        <v>5011</v>
      </c>
      <c r="T1553" s="4189" t="s">
        <v>5012</v>
      </c>
      <c r="U1553" s="4189" t="s">
        <v>5013</v>
      </c>
      <c r="V1553" s="4189" t="s">
        <v>5014</v>
      </c>
      <c r="W1553" s="4189" t="s">
        <v>5015</v>
      </c>
      <c r="X1553" s="4189" t="s">
        <v>5016</v>
      </c>
      <c r="Y1553" s="4189" t="s">
        <v>5017</v>
      </c>
      <c r="Z1553" s="4189" t="s">
        <v>5018</v>
      </c>
      <c r="AA1553" s="4189" t="s">
        <v>5019</v>
      </c>
      <c r="AB1553" s="4200" t="s">
        <v>5020</v>
      </c>
      <c r="AC1553" s="4200" t="s">
        <v>5021</v>
      </c>
      <c r="AD1553" s="4189" t="s">
        <v>5022</v>
      </c>
      <c r="AE1553" s="4189" t="s">
        <v>5023</v>
      </c>
      <c r="AF1553" s="4189" t="s">
        <v>5024</v>
      </c>
      <c r="AG1553" s="4189" t="s">
        <v>5025</v>
      </c>
      <c r="AH1553" s="4189" t="s">
        <v>1150</v>
      </c>
      <c r="AI1553" s="4189" t="s">
        <v>4983</v>
      </c>
      <c r="AJ1553" s="4189" t="s">
        <v>4984</v>
      </c>
      <c r="AK1553" s="2502"/>
    </row>
    <row r="1554" spans="2:37" s="2801" customFormat="1" ht="12" customHeight="1" thickBot="1" x14ac:dyDescent="0.25">
      <c r="B1554" s="4203"/>
      <c r="C1554" s="4203"/>
      <c r="D1554" s="4203"/>
      <c r="E1554" s="4203"/>
      <c r="F1554" s="4203"/>
      <c r="G1554" s="4203"/>
      <c r="H1554" s="4203"/>
      <c r="I1554" s="4201"/>
      <c r="J1554" s="4201"/>
      <c r="K1554" s="4201"/>
      <c r="L1554" s="4201"/>
      <c r="M1554" s="3765" t="s">
        <v>5026</v>
      </c>
      <c r="N1554" s="3766" t="s">
        <v>2793</v>
      </c>
      <c r="O1554" s="4201"/>
      <c r="P1554" s="4201"/>
      <c r="Q1554" s="4201"/>
      <c r="R1554" s="4201"/>
      <c r="S1554" s="4203"/>
      <c r="T1554" s="4203"/>
      <c r="U1554" s="4203"/>
      <c r="V1554" s="4203"/>
      <c r="W1554" s="4203"/>
      <c r="X1554" s="4203"/>
      <c r="Y1554" s="4203"/>
      <c r="Z1554" s="4203"/>
      <c r="AA1554" s="4203"/>
      <c r="AB1554" s="4201"/>
      <c r="AC1554" s="4201"/>
      <c r="AD1554" s="4203"/>
      <c r="AE1554" s="4203"/>
      <c r="AF1554" s="4203"/>
      <c r="AG1554" s="4203"/>
      <c r="AH1554" s="4203"/>
      <c r="AI1554" s="4203"/>
      <c r="AJ1554" s="4203"/>
      <c r="AK1554" s="2502"/>
    </row>
    <row r="1555" spans="2:37" s="2801" customFormat="1" ht="12" customHeight="1" thickBot="1" x14ac:dyDescent="0.25">
      <c r="B1555" s="5069" t="s">
        <v>6962</v>
      </c>
      <c r="C1555" s="5070"/>
      <c r="D1555" s="2919" t="s">
        <v>6963</v>
      </c>
      <c r="E1555" s="3162">
        <v>25.76</v>
      </c>
      <c r="F1555" s="3162">
        <v>7.8624000000000001</v>
      </c>
      <c r="G1555" s="2929" t="s">
        <v>1529</v>
      </c>
      <c r="H1555" s="2929" t="s">
        <v>1529</v>
      </c>
      <c r="I1555" s="2929" t="s">
        <v>1529</v>
      </c>
      <c r="J1555" s="2922">
        <v>46</v>
      </c>
      <c r="K1555" s="2930">
        <v>0.16800000000000001</v>
      </c>
      <c r="L1555" s="2930">
        <v>0.16800000000000001</v>
      </c>
      <c r="M1555" s="2922">
        <v>46</v>
      </c>
      <c r="N1555" s="2922">
        <v>46</v>
      </c>
      <c r="O1555" s="2930">
        <v>0.16800000000000001</v>
      </c>
      <c r="P1555" s="2930">
        <v>0.16800000000000001</v>
      </c>
      <c r="Q1555" s="2930">
        <v>0.16800000000000001</v>
      </c>
      <c r="R1555" s="2930">
        <v>0.16800000000000001</v>
      </c>
      <c r="S1555" s="2929" t="s">
        <v>1529</v>
      </c>
      <c r="T1555" s="2929" t="s">
        <v>1529</v>
      </c>
      <c r="U1555" s="2929" t="s">
        <v>1529</v>
      </c>
      <c r="V1555" s="2925" t="s">
        <v>1529</v>
      </c>
      <c r="W1555" s="2930" t="s">
        <v>1529</v>
      </c>
      <c r="X1555" s="2930">
        <v>6.720000000000001E-2</v>
      </c>
      <c r="Y1555" s="2925" t="s">
        <v>1529</v>
      </c>
      <c r="Z1555" s="2925" t="s">
        <v>1529</v>
      </c>
      <c r="AA1555" s="2925" t="s">
        <v>1529</v>
      </c>
      <c r="AB1555" s="2925" t="s">
        <v>1529</v>
      </c>
      <c r="AC1555" s="2930">
        <v>6.720000000000001E-2</v>
      </c>
      <c r="AD1555" s="3162">
        <v>17.897600000000001</v>
      </c>
      <c r="AE1555" s="2925">
        <v>500</v>
      </c>
      <c r="AF1555" s="3917">
        <f>+AD1555/AE1555</f>
        <v>3.5795199999999999E-2</v>
      </c>
      <c r="AG1555" s="2991">
        <f>0.1*1.12</f>
        <v>0.11200000000000002</v>
      </c>
      <c r="AH1555" s="2878" t="s">
        <v>1529</v>
      </c>
      <c r="AI1555" s="2878" t="s">
        <v>1529</v>
      </c>
      <c r="AJ1555" s="2879" t="s">
        <v>1529</v>
      </c>
      <c r="AK1555" s="2502"/>
    </row>
    <row r="1556" spans="2:37" s="2801" customFormat="1" ht="12" customHeight="1" x14ac:dyDescent="0.2">
      <c r="B1556" s="2503"/>
      <c r="C1556" s="2496"/>
      <c r="D1556" s="4248"/>
      <c r="E1556" s="4248"/>
      <c r="F1556" s="4248"/>
      <c r="G1556" s="4248"/>
      <c r="H1556" s="2496"/>
      <c r="I1556" s="2497"/>
      <c r="J1556" s="2497"/>
      <c r="K1556" s="2497"/>
      <c r="L1556" s="2497"/>
      <c r="M1556" s="2496"/>
      <c r="N1556" s="2497"/>
      <c r="O1556" s="2497"/>
      <c r="P1556" s="2497"/>
      <c r="Q1556" s="2497"/>
      <c r="R1556" s="2497"/>
      <c r="S1556" s="2496"/>
      <c r="T1556" s="2495"/>
      <c r="U1556" s="2495"/>
      <c r="V1556" s="2495"/>
      <c r="W1556" s="2495"/>
      <c r="X1556" s="2495"/>
      <c r="Y1556" s="2495"/>
      <c r="Z1556" s="2495"/>
      <c r="AA1556" s="2495"/>
      <c r="AB1556" s="2495"/>
      <c r="AC1556" s="2495"/>
      <c r="AD1556" s="2495"/>
      <c r="AE1556" s="2495"/>
      <c r="AF1556" s="2495"/>
      <c r="AG1556" s="2495"/>
      <c r="AH1556" s="2495"/>
      <c r="AI1556" s="2495"/>
      <c r="AJ1556" s="2495"/>
      <c r="AK1556" s="2502"/>
    </row>
    <row r="1557" spans="2:37" s="2801" customFormat="1" ht="12" customHeight="1" x14ac:dyDescent="0.2">
      <c r="B1557" s="4236" t="s">
        <v>4985</v>
      </c>
      <c r="C1557" s="4237"/>
      <c r="D1557" s="4269" t="s">
        <v>10</v>
      </c>
      <c r="E1557" s="4269"/>
      <c r="F1557" s="4269"/>
      <c r="G1557" s="4269"/>
      <c r="H1557" s="2499"/>
      <c r="I1557" s="2499"/>
      <c r="J1557" s="2499"/>
      <c r="K1557" s="2499"/>
      <c r="L1557" s="2499"/>
      <c r="M1557" s="2499"/>
      <c r="N1557" s="2499"/>
      <c r="O1557" s="2499"/>
      <c r="P1557" s="2499"/>
      <c r="Q1557" s="2499"/>
      <c r="R1557" s="2499"/>
      <c r="S1557" s="2499"/>
      <c r="T1557" s="2495"/>
      <c r="U1557" s="2495"/>
      <c r="V1557" s="2495"/>
      <c r="W1557" s="2495"/>
      <c r="X1557" s="2495"/>
      <c r="Y1557" s="2495"/>
      <c r="Z1557" s="2495"/>
      <c r="AA1557" s="2495"/>
      <c r="AB1557" s="2495"/>
      <c r="AC1557" s="2495"/>
      <c r="AD1557" s="2495"/>
      <c r="AE1557" s="2495"/>
      <c r="AF1557" s="2495"/>
      <c r="AG1557" s="2495"/>
      <c r="AH1557" s="2495"/>
      <c r="AI1557" s="2495"/>
      <c r="AJ1557" s="2495"/>
      <c r="AK1557" s="2502"/>
    </row>
    <row r="1558" spans="2:37" s="2801" customFormat="1" ht="12" customHeight="1" x14ac:dyDescent="0.2">
      <c r="B1558" s="4236" t="s">
        <v>4986</v>
      </c>
      <c r="C1558" s="4237"/>
      <c r="D1558" s="4269" t="s">
        <v>10</v>
      </c>
      <c r="E1558" s="4269"/>
      <c r="F1558" s="4269"/>
      <c r="G1558" s="4269"/>
      <c r="H1558" s="2499"/>
      <c r="I1558" s="2499"/>
      <c r="J1558" s="2499"/>
      <c r="K1558" s="2499"/>
      <c r="L1558" s="2499"/>
      <c r="M1558" s="2499"/>
      <c r="N1558" s="2499"/>
      <c r="O1558" s="2499"/>
      <c r="P1558" s="2499"/>
      <c r="Q1558" s="2499"/>
      <c r="R1558" s="2499"/>
      <c r="S1558" s="2499"/>
      <c r="T1558" s="2495"/>
      <c r="U1558" s="2495"/>
      <c r="V1558" s="2495"/>
      <c r="W1558" s="2495"/>
      <c r="X1558" s="2495"/>
      <c r="Y1558" s="2495"/>
      <c r="Z1558" s="2495"/>
      <c r="AA1558" s="2495"/>
      <c r="AB1558" s="2495"/>
      <c r="AC1558" s="2495"/>
      <c r="AD1558" s="2495"/>
      <c r="AE1558" s="2495"/>
      <c r="AF1558" s="2495"/>
      <c r="AG1558" s="2495"/>
      <c r="AH1558" s="2495"/>
      <c r="AI1558" s="2495"/>
      <c r="AJ1558" s="2495"/>
      <c r="AK1558" s="2502"/>
    </row>
    <row r="1559" spans="2:37" s="2801" customFormat="1" ht="12" customHeight="1" thickBot="1" x14ac:dyDescent="0.25">
      <c r="B1559" s="3518"/>
      <c r="C1559" s="3375"/>
      <c r="D1559" s="3375"/>
      <c r="E1559" s="3375"/>
      <c r="F1559" s="3375"/>
      <c r="G1559" s="3375"/>
      <c r="H1559" s="3375"/>
      <c r="I1559" s="3375"/>
      <c r="J1559" s="3375"/>
      <c r="K1559" s="3375"/>
      <c r="L1559" s="3375"/>
      <c r="M1559" s="3375"/>
      <c r="N1559" s="3375"/>
      <c r="O1559" s="3375"/>
      <c r="P1559" s="3375"/>
      <c r="Q1559" s="3375"/>
      <c r="R1559" s="3375"/>
      <c r="S1559" s="3375"/>
      <c r="T1559" s="3375"/>
      <c r="U1559" s="3375"/>
      <c r="V1559" s="3375"/>
      <c r="W1559" s="3375"/>
      <c r="X1559" s="3375"/>
      <c r="Y1559" s="3375"/>
      <c r="Z1559" s="3375"/>
      <c r="AA1559" s="3375"/>
      <c r="AB1559" s="3375"/>
      <c r="AC1559" s="3375"/>
      <c r="AD1559" s="3375"/>
      <c r="AE1559" s="3375"/>
      <c r="AF1559" s="3375"/>
      <c r="AG1559" s="3375"/>
      <c r="AH1559" s="3375"/>
      <c r="AI1559" s="3375"/>
      <c r="AJ1559" s="3375"/>
      <c r="AK1559" s="3377"/>
    </row>
    <row r="1560" spans="2:37" s="2801" customFormat="1" ht="12" customHeight="1" thickBot="1" x14ac:dyDescent="0.25">
      <c r="B1560" s="2703"/>
    </row>
    <row r="1561" spans="2:37" s="2801" customFormat="1" ht="12" customHeight="1" x14ac:dyDescent="0.2">
      <c r="B1561" s="4169" t="s">
        <v>4994</v>
      </c>
      <c r="C1561" s="4170"/>
      <c r="D1561" s="4170"/>
      <c r="E1561" s="4170"/>
      <c r="F1561" s="4170"/>
      <c r="G1561" s="4170"/>
      <c r="H1561" s="4170"/>
      <c r="I1561" s="4170"/>
      <c r="J1561" s="4170"/>
      <c r="K1561" s="4170"/>
      <c r="L1561" s="4170"/>
      <c r="M1561" s="4170"/>
      <c r="N1561" s="4170"/>
      <c r="O1561" s="4170"/>
      <c r="P1561" s="4170"/>
      <c r="Q1561" s="4170"/>
      <c r="R1561" s="4170"/>
      <c r="S1561" s="4170"/>
      <c r="T1561" s="4170"/>
      <c r="U1561" s="4170"/>
      <c r="V1561" s="4170"/>
      <c r="W1561" s="4170"/>
      <c r="X1561" s="4170"/>
      <c r="Y1561" s="4170"/>
      <c r="Z1561" s="4170"/>
      <c r="AA1561" s="4170"/>
      <c r="AB1561" s="4170"/>
      <c r="AC1561" s="4170"/>
      <c r="AD1561" s="4170"/>
      <c r="AE1561" s="4170"/>
      <c r="AF1561" s="4170"/>
      <c r="AG1561" s="4170"/>
      <c r="AH1561" s="4170"/>
      <c r="AI1561" s="4170"/>
      <c r="AJ1561" s="4170"/>
      <c r="AK1561" s="4171"/>
    </row>
    <row r="1562" spans="2:37" s="2801" customFormat="1" ht="12" customHeight="1" x14ac:dyDescent="0.2">
      <c r="B1562" s="2500"/>
      <c r="C1562" s="3768"/>
      <c r="D1562" s="3768"/>
      <c r="E1562" s="3768"/>
      <c r="F1562" s="3768"/>
      <c r="G1562" s="2501"/>
      <c r="H1562" s="2501"/>
      <c r="I1562" s="2501"/>
      <c r="J1562" s="2501"/>
      <c r="K1562" s="2501"/>
      <c r="L1562" s="2501"/>
      <c r="M1562" s="2501"/>
      <c r="N1562" s="2501"/>
      <c r="O1562" s="2501"/>
      <c r="P1562" s="2501"/>
      <c r="Q1562" s="2501"/>
      <c r="R1562" s="2501"/>
      <c r="S1562" s="2501"/>
      <c r="T1562" s="2501"/>
      <c r="U1562" s="2501"/>
      <c r="V1562" s="2501"/>
      <c r="W1562" s="2501"/>
      <c r="X1562" s="2501"/>
      <c r="Y1562" s="2501"/>
      <c r="Z1562" s="2501"/>
      <c r="AA1562" s="2501"/>
      <c r="AB1562" s="2501"/>
      <c r="AC1562" s="2501"/>
      <c r="AD1562" s="2501"/>
      <c r="AE1562" s="2501"/>
      <c r="AF1562" s="2501"/>
      <c r="AG1562" s="2501"/>
      <c r="AH1562" s="2501"/>
      <c r="AI1562" s="2501"/>
      <c r="AJ1562" s="2501"/>
      <c r="AK1562" s="2502"/>
    </row>
    <row r="1563" spans="2:37" s="2801" customFormat="1" ht="12" customHeight="1" x14ac:dyDescent="0.2">
      <c r="B1563" s="2500" t="s">
        <v>4981</v>
      </c>
      <c r="C1563" s="3768"/>
      <c r="D1563" s="4243" t="s">
        <v>7014</v>
      </c>
      <c r="E1563" s="4243"/>
      <c r="F1563" s="4243"/>
      <c r="G1563" s="2501"/>
      <c r="H1563" s="2501"/>
      <c r="I1563" s="2501"/>
      <c r="J1563" s="2501"/>
      <c r="K1563" s="2501"/>
      <c r="L1563" s="2501"/>
      <c r="M1563" s="2501"/>
      <c r="N1563" s="2501"/>
      <c r="O1563" s="2501"/>
      <c r="P1563" s="2501"/>
      <c r="Q1563" s="2501"/>
      <c r="R1563" s="2501"/>
      <c r="S1563" s="2501"/>
      <c r="T1563" s="2501"/>
      <c r="U1563" s="2501"/>
      <c r="V1563" s="2501"/>
      <c r="W1563" s="2501"/>
      <c r="X1563" s="2501"/>
      <c r="Y1563" s="2501"/>
      <c r="Z1563" s="2501"/>
      <c r="AA1563" s="2501"/>
      <c r="AB1563" s="2501"/>
      <c r="AC1563" s="2501"/>
      <c r="AD1563" s="2501"/>
      <c r="AE1563" s="2501"/>
      <c r="AF1563" s="2501"/>
      <c r="AG1563" s="2501"/>
      <c r="AH1563" s="2501"/>
      <c r="AI1563" s="2501"/>
      <c r="AJ1563" s="2501"/>
      <c r="AK1563" s="2502"/>
    </row>
    <row r="1564" spans="2:37" s="2801" customFormat="1" ht="12" customHeight="1" thickBot="1" x14ac:dyDescent="0.25">
      <c r="B1564" s="4176" t="s">
        <v>4995</v>
      </c>
      <c r="C1564" s="4177"/>
      <c r="D1564" s="4175">
        <v>41647</v>
      </c>
      <c r="E1564" s="4175"/>
      <c r="F1564" s="3768"/>
      <c r="G1564" s="2501"/>
      <c r="H1564" s="2501"/>
      <c r="I1564" s="2501"/>
      <c r="J1564" s="2501"/>
      <c r="K1564" s="2501"/>
      <c r="L1564" s="2501"/>
      <c r="M1564" s="2501"/>
      <c r="N1564" s="2501"/>
      <c r="O1564" s="2501"/>
      <c r="P1564" s="2501"/>
      <c r="Q1564" s="2501"/>
      <c r="R1564" s="2501"/>
      <c r="S1564" s="2501"/>
      <c r="T1564" s="2501"/>
      <c r="U1564" s="2501"/>
      <c r="V1564" s="2501"/>
      <c r="W1564" s="2501"/>
      <c r="X1564" s="2501"/>
      <c r="Y1564" s="2501"/>
      <c r="Z1564" s="2501"/>
      <c r="AA1564" s="2501"/>
      <c r="AB1564" s="2501"/>
      <c r="AC1564" s="2501"/>
      <c r="AD1564" s="2501"/>
      <c r="AE1564" s="2501"/>
      <c r="AF1564" s="2501"/>
      <c r="AG1564" s="2501"/>
      <c r="AH1564" s="2501"/>
      <c r="AI1564" s="2501"/>
      <c r="AJ1564" s="2501"/>
      <c r="AK1564" s="2502"/>
    </row>
    <row r="1565" spans="2:37" s="2801" customFormat="1" ht="30.75" customHeight="1" thickBot="1" x14ac:dyDescent="0.25">
      <c r="B1565" s="4179" t="s">
        <v>4996</v>
      </c>
      <c r="C1565" s="4242"/>
      <c r="D1565" s="4244" t="s">
        <v>7015</v>
      </c>
      <c r="E1565" s="4254"/>
      <c r="F1565" s="4254"/>
      <c r="G1565" s="4254"/>
      <c r="H1565" s="4254"/>
      <c r="I1565" s="4254"/>
      <c r="J1565" s="4254"/>
      <c r="K1565" s="4255"/>
      <c r="L1565" s="2501"/>
      <c r="M1565" s="2501"/>
      <c r="N1565" s="2501"/>
      <c r="O1565" s="2501"/>
      <c r="P1565" s="2501"/>
      <c r="Q1565" s="2501"/>
      <c r="R1565" s="2501"/>
      <c r="S1565" s="2501"/>
      <c r="T1565" s="2501"/>
      <c r="U1565" s="2501"/>
      <c r="V1565" s="2501"/>
      <c r="W1565" s="2501"/>
      <c r="X1565" s="2501"/>
      <c r="Y1565" s="2501"/>
      <c r="Z1565" s="2501"/>
      <c r="AA1565" s="2501"/>
      <c r="AB1565" s="2501"/>
      <c r="AC1565" s="2501"/>
      <c r="AD1565" s="2501"/>
      <c r="AE1565" s="2501"/>
      <c r="AF1565" s="2501"/>
      <c r="AG1565" s="2501"/>
      <c r="AH1565" s="2501"/>
      <c r="AI1565" s="2501"/>
      <c r="AJ1565" s="2501"/>
      <c r="AK1565" s="2502"/>
    </row>
    <row r="1566" spans="2:37" s="2801" customFormat="1" ht="12" customHeight="1" thickBot="1" x14ac:dyDescent="0.25">
      <c r="B1566" s="4245"/>
      <c r="C1566" s="4246"/>
      <c r="D1566" s="4246"/>
      <c r="E1566" s="4246"/>
      <c r="F1566" s="4246"/>
      <c r="G1566" s="4246"/>
      <c r="H1566" s="4246"/>
      <c r="I1566" s="4246"/>
      <c r="J1566" s="4246"/>
      <c r="K1566" s="4246"/>
      <c r="L1566" s="4246"/>
      <c r="M1566" s="4246"/>
      <c r="N1566" s="4246"/>
      <c r="O1566" s="4246"/>
      <c r="P1566" s="4246"/>
      <c r="Q1566" s="4246"/>
      <c r="R1566" s="2501"/>
      <c r="S1566" s="2501"/>
      <c r="T1566" s="2501"/>
      <c r="U1566" s="2501"/>
      <c r="V1566" s="2501"/>
      <c r="W1566" s="2501"/>
      <c r="X1566" s="2501"/>
      <c r="Y1566" s="2501"/>
      <c r="Z1566" s="2501"/>
      <c r="AA1566" s="2501"/>
      <c r="AB1566" s="2501"/>
      <c r="AC1566" s="2501"/>
      <c r="AD1566" s="2501"/>
      <c r="AE1566" s="2501"/>
      <c r="AF1566" s="2501"/>
      <c r="AG1566" s="2501"/>
      <c r="AH1566" s="2501"/>
      <c r="AI1566" s="2501"/>
      <c r="AJ1566" s="2501"/>
      <c r="AK1566" s="2502"/>
    </row>
    <row r="1567" spans="2:37" s="2801" customFormat="1" ht="12" customHeight="1" thickBot="1" x14ac:dyDescent="0.25">
      <c r="B1567" s="4189" t="s">
        <v>4997</v>
      </c>
      <c r="C1567" s="4189"/>
      <c r="D1567" s="4189" t="s">
        <v>4987</v>
      </c>
      <c r="E1567" s="4189" t="s">
        <v>4998</v>
      </c>
      <c r="F1567" s="4247" t="s">
        <v>224</v>
      </c>
      <c r="G1567" s="4247"/>
      <c r="H1567" s="4247"/>
      <c r="I1567" s="4247"/>
      <c r="J1567" s="4247"/>
      <c r="K1567" s="4247"/>
      <c r="L1567" s="4247"/>
      <c r="M1567" s="4247"/>
      <c r="N1567" s="4247"/>
      <c r="O1567" s="4247"/>
      <c r="P1567" s="4247"/>
      <c r="Q1567" s="4247"/>
      <c r="R1567" s="4247"/>
      <c r="S1567" s="4247" t="s">
        <v>340</v>
      </c>
      <c r="T1567" s="4247"/>
      <c r="U1567" s="4247"/>
      <c r="V1567" s="4247"/>
      <c r="W1567" s="4247"/>
      <c r="X1567" s="4247"/>
      <c r="Y1567" s="4247"/>
      <c r="Z1567" s="4247"/>
      <c r="AA1567" s="4247"/>
      <c r="AB1567" s="4247"/>
      <c r="AC1567" s="4247"/>
      <c r="AD1567" s="4247" t="s">
        <v>225</v>
      </c>
      <c r="AE1567" s="4247"/>
      <c r="AF1567" s="4247"/>
      <c r="AG1567" s="4247"/>
      <c r="AH1567" s="4188" t="s">
        <v>4982</v>
      </c>
      <c r="AI1567" s="4188"/>
      <c r="AJ1567" s="4188"/>
      <c r="AK1567" s="2502"/>
    </row>
    <row r="1568" spans="2:37" s="2801" customFormat="1" ht="12" customHeight="1" thickBot="1" x14ac:dyDescent="0.25">
      <c r="B1568" s="4203"/>
      <c r="C1568" s="4203"/>
      <c r="D1568" s="4203"/>
      <c r="E1568" s="4203"/>
      <c r="F1568" s="4203" t="s">
        <v>4999</v>
      </c>
      <c r="G1568" s="4203" t="s">
        <v>5000</v>
      </c>
      <c r="H1568" s="4189" t="s">
        <v>5001</v>
      </c>
      <c r="I1568" s="4200" t="s">
        <v>5002</v>
      </c>
      <c r="J1568" s="4200" t="s">
        <v>5003</v>
      </c>
      <c r="K1568" s="4201" t="s">
        <v>5004</v>
      </c>
      <c r="L1568" s="4201" t="s">
        <v>5005</v>
      </c>
      <c r="M1568" s="4200" t="s">
        <v>5006</v>
      </c>
      <c r="N1568" s="4200"/>
      <c r="O1568" s="4201" t="s">
        <v>5007</v>
      </c>
      <c r="P1568" s="4201" t="s">
        <v>5008</v>
      </c>
      <c r="Q1568" s="4201" t="s">
        <v>5009</v>
      </c>
      <c r="R1568" s="4201" t="s">
        <v>5010</v>
      </c>
      <c r="S1568" s="4189" t="s">
        <v>5011</v>
      </c>
      <c r="T1568" s="4189" t="s">
        <v>5012</v>
      </c>
      <c r="U1568" s="4189" t="s">
        <v>5013</v>
      </c>
      <c r="V1568" s="4189" t="s">
        <v>5014</v>
      </c>
      <c r="W1568" s="4189" t="s">
        <v>5015</v>
      </c>
      <c r="X1568" s="4189" t="s">
        <v>5016</v>
      </c>
      <c r="Y1568" s="4189" t="s">
        <v>5017</v>
      </c>
      <c r="Z1568" s="4189" t="s">
        <v>5018</v>
      </c>
      <c r="AA1568" s="4189" t="s">
        <v>5019</v>
      </c>
      <c r="AB1568" s="4200" t="s">
        <v>5020</v>
      </c>
      <c r="AC1568" s="4200" t="s">
        <v>5021</v>
      </c>
      <c r="AD1568" s="4189" t="s">
        <v>5022</v>
      </c>
      <c r="AE1568" s="4189" t="s">
        <v>5023</v>
      </c>
      <c r="AF1568" s="4189" t="s">
        <v>5024</v>
      </c>
      <c r="AG1568" s="4189" t="s">
        <v>5025</v>
      </c>
      <c r="AH1568" s="4189" t="s">
        <v>1150</v>
      </c>
      <c r="AI1568" s="4189" t="s">
        <v>4983</v>
      </c>
      <c r="AJ1568" s="4189" t="s">
        <v>4984</v>
      </c>
      <c r="AK1568" s="2502"/>
    </row>
    <row r="1569" spans="2:37" s="2801" customFormat="1" ht="12" customHeight="1" thickBot="1" x14ac:dyDescent="0.25">
      <c r="B1569" s="4203"/>
      <c r="C1569" s="4203"/>
      <c r="D1569" s="4203"/>
      <c r="E1569" s="4203"/>
      <c r="F1569" s="4203"/>
      <c r="G1569" s="4203"/>
      <c r="H1569" s="4203"/>
      <c r="I1569" s="4201"/>
      <c r="J1569" s="4201"/>
      <c r="K1569" s="4201"/>
      <c r="L1569" s="4201"/>
      <c r="M1569" s="3765" t="s">
        <v>5026</v>
      </c>
      <c r="N1569" s="3766" t="s">
        <v>2793</v>
      </c>
      <c r="O1569" s="4201"/>
      <c r="P1569" s="4201"/>
      <c r="Q1569" s="4201"/>
      <c r="R1569" s="4201"/>
      <c r="S1569" s="4203"/>
      <c r="T1569" s="4203"/>
      <c r="U1569" s="4203"/>
      <c r="V1569" s="4203"/>
      <c r="W1569" s="4203"/>
      <c r="X1569" s="4203"/>
      <c r="Y1569" s="4203"/>
      <c r="Z1569" s="4203"/>
      <c r="AA1569" s="4203"/>
      <c r="AB1569" s="4201"/>
      <c r="AC1569" s="4201"/>
      <c r="AD1569" s="4203"/>
      <c r="AE1569" s="4203"/>
      <c r="AF1569" s="4203"/>
      <c r="AG1569" s="4203"/>
      <c r="AH1569" s="4203"/>
      <c r="AI1569" s="4203"/>
      <c r="AJ1569" s="4203"/>
      <c r="AK1569" s="2502"/>
    </row>
    <row r="1570" spans="2:37" s="2801" customFormat="1" ht="12" customHeight="1" thickBot="1" x14ac:dyDescent="0.25">
      <c r="B1570" s="5069" t="s">
        <v>7016</v>
      </c>
      <c r="C1570" s="5070"/>
      <c r="D1570" s="2919" t="s">
        <v>7017</v>
      </c>
      <c r="E1570" s="3162">
        <v>33.6</v>
      </c>
      <c r="F1570" s="3162">
        <v>7.8624000000000001</v>
      </c>
      <c r="G1570" s="2929" t="s">
        <v>1529</v>
      </c>
      <c r="H1570" s="2929" t="s">
        <v>1529</v>
      </c>
      <c r="I1570" s="2929" t="s">
        <v>1529</v>
      </c>
      <c r="J1570" s="2922">
        <v>46</v>
      </c>
      <c r="K1570" s="2930">
        <v>0.16800000000000001</v>
      </c>
      <c r="L1570" s="2930">
        <v>0.16800000000000001</v>
      </c>
      <c r="M1570" s="2922">
        <v>46</v>
      </c>
      <c r="N1570" s="2922">
        <v>46</v>
      </c>
      <c r="O1570" s="2930">
        <v>0.16800000000000001</v>
      </c>
      <c r="P1570" s="2930">
        <v>0.16800000000000001</v>
      </c>
      <c r="Q1570" s="2930">
        <v>0.16800000000000001</v>
      </c>
      <c r="R1570" s="2930">
        <v>0.16800000000000001</v>
      </c>
      <c r="S1570" s="2929" t="s">
        <v>1529</v>
      </c>
      <c r="T1570" s="2929" t="s">
        <v>1529</v>
      </c>
      <c r="U1570" s="2929" t="s">
        <v>1529</v>
      </c>
      <c r="V1570" s="2925" t="s">
        <v>1529</v>
      </c>
      <c r="W1570" s="2930" t="s">
        <v>1529</v>
      </c>
      <c r="X1570" s="2930">
        <v>6.720000000000001E-2</v>
      </c>
      <c r="Y1570" s="2925" t="s">
        <v>1529</v>
      </c>
      <c r="Z1570" s="2925" t="s">
        <v>1529</v>
      </c>
      <c r="AA1570" s="2925" t="s">
        <v>1529</v>
      </c>
      <c r="AB1570" s="2925" t="s">
        <v>1529</v>
      </c>
      <c r="AC1570" s="2930">
        <v>6.720000000000001E-2</v>
      </c>
      <c r="AD1570" s="3162">
        <f>5.99*1.12</f>
        <v>6.708800000000001</v>
      </c>
      <c r="AE1570" s="2925">
        <v>200</v>
      </c>
      <c r="AF1570" s="3917">
        <f>+AD1570/AE1570</f>
        <v>3.3544000000000004E-2</v>
      </c>
      <c r="AG1570" s="2991">
        <f>0.1*1.12</f>
        <v>0.11200000000000002</v>
      </c>
      <c r="AH1570" s="3923" t="s">
        <v>6181</v>
      </c>
      <c r="AI1570" s="3923" t="s">
        <v>4991</v>
      </c>
      <c r="AJ1570" s="3924">
        <v>19.0288</v>
      </c>
      <c r="AK1570" s="2502"/>
    </row>
    <row r="1571" spans="2:37" s="2801" customFormat="1" ht="12" customHeight="1" x14ac:dyDescent="0.2">
      <c r="B1571" s="2503"/>
      <c r="C1571" s="2496"/>
      <c r="D1571" s="4248"/>
      <c r="E1571" s="4248"/>
      <c r="F1571" s="4248"/>
      <c r="G1571" s="4248"/>
      <c r="H1571" s="2496"/>
      <c r="I1571" s="2497"/>
      <c r="J1571" s="2497"/>
      <c r="K1571" s="2497"/>
      <c r="L1571" s="2497"/>
      <c r="M1571" s="2496"/>
      <c r="N1571" s="2497"/>
      <c r="O1571" s="2497"/>
      <c r="P1571" s="2497"/>
      <c r="Q1571" s="2497"/>
      <c r="R1571" s="2497"/>
      <c r="S1571" s="2496"/>
      <c r="T1571" s="2495"/>
      <c r="U1571" s="2495"/>
      <c r="V1571" s="2495"/>
      <c r="W1571" s="2495"/>
      <c r="X1571" s="2495"/>
      <c r="Y1571" s="2495"/>
      <c r="Z1571" s="2495"/>
      <c r="AA1571" s="2495"/>
      <c r="AB1571" s="2495"/>
      <c r="AC1571" s="2495"/>
      <c r="AD1571" s="2495"/>
      <c r="AE1571" s="2495"/>
      <c r="AF1571" s="2495"/>
      <c r="AG1571" s="2495"/>
      <c r="AH1571" s="2495"/>
      <c r="AI1571" s="2495"/>
      <c r="AJ1571" s="2495"/>
      <c r="AK1571" s="2502"/>
    </row>
    <row r="1572" spans="2:37" s="2801" customFormat="1" ht="12" customHeight="1" x14ac:dyDescent="0.2">
      <c r="B1572" s="4236" t="s">
        <v>4985</v>
      </c>
      <c r="C1572" s="4237"/>
      <c r="D1572" s="4269" t="s">
        <v>10</v>
      </c>
      <c r="E1572" s="4269"/>
      <c r="F1572" s="4269"/>
      <c r="G1572" s="4269"/>
      <c r="H1572" s="2499"/>
      <c r="I1572" s="2499"/>
      <c r="J1572" s="2499"/>
      <c r="K1572" s="2499"/>
      <c r="L1572" s="2499"/>
      <c r="M1572" s="2499"/>
      <c r="N1572" s="2499"/>
      <c r="O1572" s="2499"/>
      <c r="P1572" s="2499"/>
      <c r="Q1572" s="2499"/>
      <c r="R1572" s="2499"/>
      <c r="S1572" s="2499"/>
      <c r="T1572" s="2495"/>
      <c r="U1572" s="2495"/>
      <c r="V1572" s="2495"/>
      <c r="W1572" s="2495"/>
      <c r="X1572" s="2495"/>
      <c r="Y1572" s="2495"/>
      <c r="Z1572" s="2495"/>
      <c r="AA1572" s="2495"/>
      <c r="AB1572" s="2495"/>
      <c r="AC1572" s="2495"/>
      <c r="AD1572" s="2495"/>
      <c r="AE1572" s="2495"/>
      <c r="AF1572" s="2495"/>
      <c r="AG1572" s="2495"/>
      <c r="AH1572" s="2495"/>
      <c r="AI1572" s="2495"/>
      <c r="AJ1572" s="2495"/>
      <c r="AK1572" s="2502"/>
    </row>
    <row r="1573" spans="2:37" s="2801" customFormat="1" ht="12" customHeight="1" x14ac:dyDescent="0.2">
      <c r="B1573" s="4236" t="s">
        <v>4986</v>
      </c>
      <c r="C1573" s="4237"/>
      <c r="D1573" s="4269" t="s">
        <v>10</v>
      </c>
      <c r="E1573" s="4269"/>
      <c r="F1573" s="4269"/>
      <c r="G1573" s="4269"/>
      <c r="H1573" s="2499"/>
      <c r="I1573" s="2499"/>
      <c r="J1573" s="2499"/>
      <c r="K1573" s="2499"/>
      <c r="L1573" s="2499"/>
      <c r="M1573" s="2499"/>
      <c r="N1573" s="2499"/>
      <c r="O1573" s="2499"/>
      <c r="P1573" s="2499"/>
      <c r="Q1573" s="2499"/>
      <c r="R1573" s="2499"/>
      <c r="S1573" s="2499"/>
      <c r="T1573" s="2495"/>
      <c r="U1573" s="2495"/>
      <c r="V1573" s="2495"/>
      <c r="W1573" s="2495"/>
      <c r="X1573" s="2495"/>
      <c r="Y1573" s="2495"/>
      <c r="Z1573" s="2495"/>
      <c r="AA1573" s="2495"/>
      <c r="AB1573" s="2495"/>
      <c r="AC1573" s="2495"/>
      <c r="AD1573" s="2495"/>
      <c r="AE1573" s="2495"/>
      <c r="AF1573" s="2495"/>
      <c r="AG1573" s="2495"/>
      <c r="AH1573" s="2495"/>
      <c r="AI1573" s="2495"/>
      <c r="AJ1573" s="2495"/>
      <c r="AK1573" s="2502"/>
    </row>
    <row r="1574" spans="2:37" s="2801" customFormat="1" ht="12" customHeight="1" thickBot="1" x14ac:dyDescent="0.25">
      <c r="B1574" s="3518"/>
      <c r="C1574" s="3375"/>
      <c r="D1574" s="3375"/>
      <c r="E1574" s="3375"/>
      <c r="F1574" s="3375"/>
      <c r="G1574" s="3375"/>
      <c r="H1574" s="3375"/>
      <c r="I1574" s="3375"/>
      <c r="J1574" s="3375"/>
      <c r="K1574" s="3375"/>
      <c r="L1574" s="3375"/>
      <c r="M1574" s="3375"/>
      <c r="N1574" s="3375"/>
      <c r="O1574" s="3375"/>
      <c r="P1574" s="3375"/>
      <c r="Q1574" s="3375"/>
      <c r="R1574" s="3375"/>
      <c r="S1574" s="3375"/>
      <c r="T1574" s="3375"/>
      <c r="U1574" s="3375"/>
      <c r="V1574" s="3375"/>
      <c r="W1574" s="3375"/>
      <c r="X1574" s="3375"/>
      <c r="Y1574" s="3375"/>
      <c r="Z1574" s="3375"/>
      <c r="AA1574" s="3375"/>
      <c r="AB1574" s="3375"/>
      <c r="AC1574" s="3375"/>
      <c r="AD1574" s="3375"/>
      <c r="AE1574" s="3375"/>
      <c r="AF1574" s="3375"/>
      <c r="AG1574" s="3375"/>
      <c r="AH1574" s="3375"/>
      <c r="AI1574" s="3375"/>
      <c r="AJ1574" s="3375"/>
      <c r="AK1574" s="3377"/>
    </row>
    <row r="1575" spans="2:37" s="2801" customFormat="1" ht="12" customHeight="1" thickBot="1" x14ac:dyDescent="0.25">
      <c r="B1575" s="2703"/>
    </row>
    <row r="1576" spans="2:37" s="2801" customFormat="1" ht="12" customHeight="1" x14ac:dyDescent="0.2">
      <c r="B1576" s="4169" t="s">
        <v>4994</v>
      </c>
      <c r="C1576" s="4170"/>
      <c r="D1576" s="4170"/>
      <c r="E1576" s="4170"/>
      <c r="F1576" s="4170"/>
      <c r="G1576" s="4170"/>
      <c r="H1576" s="4170"/>
      <c r="I1576" s="4170"/>
      <c r="J1576" s="4170"/>
      <c r="K1576" s="4170"/>
      <c r="L1576" s="4170"/>
      <c r="M1576" s="4170"/>
      <c r="N1576" s="4170"/>
      <c r="O1576" s="4170"/>
      <c r="P1576" s="4170"/>
      <c r="Q1576" s="4170"/>
      <c r="R1576" s="4170"/>
      <c r="S1576" s="4170"/>
      <c r="T1576" s="4170"/>
      <c r="U1576" s="4170"/>
      <c r="V1576" s="4170"/>
      <c r="W1576" s="4170"/>
      <c r="X1576" s="4170"/>
      <c r="Y1576" s="4170"/>
      <c r="Z1576" s="4170"/>
      <c r="AA1576" s="4170"/>
      <c r="AB1576" s="4170"/>
      <c r="AC1576" s="4170"/>
      <c r="AD1576" s="4170"/>
      <c r="AE1576" s="4170"/>
      <c r="AF1576" s="4170"/>
      <c r="AG1576" s="4170"/>
      <c r="AH1576" s="4170"/>
      <c r="AI1576" s="4170"/>
      <c r="AJ1576" s="4170"/>
      <c r="AK1576" s="4171"/>
    </row>
    <row r="1577" spans="2:37" s="2801" customFormat="1" ht="12" customHeight="1" x14ac:dyDescent="0.2">
      <c r="B1577" s="2500"/>
      <c r="C1577" s="3768"/>
      <c r="D1577" s="3768"/>
      <c r="E1577" s="3768"/>
      <c r="F1577" s="3768"/>
      <c r="G1577" s="2501"/>
      <c r="H1577" s="2501"/>
      <c r="I1577" s="2501"/>
      <c r="J1577" s="2501"/>
      <c r="K1577" s="2501"/>
      <c r="L1577" s="2501"/>
      <c r="M1577" s="2501"/>
      <c r="N1577" s="2501"/>
      <c r="O1577" s="2501"/>
      <c r="P1577" s="2501"/>
      <c r="Q1577" s="2501"/>
      <c r="R1577" s="2501"/>
      <c r="S1577" s="2501"/>
      <c r="T1577" s="2501"/>
      <c r="U1577" s="2501"/>
      <c r="V1577" s="2501"/>
      <c r="W1577" s="2501"/>
      <c r="X1577" s="2501"/>
      <c r="Y1577" s="2501"/>
      <c r="Z1577" s="2501"/>
      <c r="AA1577" s="2501"/>
      <c r="AB1577" s="2501"/>
      <c r="AC1577" s="2501"/>
      <c r="AD1577" s="2501"/>
      <c r="AE1577" s="2501"/>
      <c r="AF1577" s="2501"/>
      <c r="AG1577" s="2501"/>
      <c r="AH1577" s="2501"/>
      <c r="AI1577" s="2501"/>
      <c r="AJ1577" s="2501"/>
      <c r="AK1577" s="2502"/>
    </row>
    <row r="1578" spans="2:37" s="2801" customFormat="1" ht="12" customHeight="1" x14ac:dyDescent="0.2">
      <c r="B1578" s="2500" t="s">
        <v>4981</v>
      </c>
      <c r="C1578" s="3768"/>
      <c r="D1578" s="4243" t="s">
        <v>6956</v>
      </c>
      <c r="E1578" s="4243"/>
      <c r="F1578" s="4243"/>
      <c r="G1578" s="2501"/>
      <c r="H1578" s="2501"/>
      <c r="I1578" s="2501"/>
      <c r="J1578" s="2501"/>
      <c r="K1578" s="2501"/>
      <c r="L1578" s="2501"/>
      <c r="M1578" s="2501"/>
      <c r="N1578" s="2501"/>
      <c r="O1578" s="2501"/>
      <c r="P1578" s="2501"/>
      <c r="Q1578" s="2501"/>
      <c r="R1578" s="2501"/>
      <c r="S1578" s="2501"/>
      <c r="T1578" s="2501"/>
      <c r="U1578" s="2501"/>
      <c r="V1578" s="2501"/>
      <c r="W1578" s="2501"/>
      <c r="X1578" s="2501"/>
      <c r="Y1578" s="2501"/>
      <c r="Z1578" s="2501"/>
      <c r="AA1578" s="2501"/>
      <c r="AB1578" s="2501"/>
      <c r="AC1578" s="2501"/>
      <c r="AD1578" s="2501"/>
      <c r="AE1578" s="2501"/>
      <c r="AF1578" s="2501"/>
      <c r="AG1578" s="2501"/>
      <c r="AH1578" s="2501"/>
      <c r="AI1578" s="2501"/>
      <c r="AJ1578" s="2501"/>
      <c r="AK1578" s="2502"/>
    </row>
    <row r="1579" spans="2:37" s="2801" customFormat="1" ht="12" customHeight="1" thickBot="1" x14ac:dyDescent="0.25">
      <c r="B1579" s="4176" t="s">
        <v>4995</v>
      </c>
      <c r="C1579" s="4177"/>
      <c r="D1579" s="4175">
        <v>41852</v>
      </c>
      <c r="E1579" s="4175"/>
      <c r="F1579" s="3768"/>
      <c r="G1579" s="2501"/>
      <c r="H1579" s="2501"/>
      <c r="I1579" s="2501"/>
      <c r="J1579" s="2501"/>
      <c r="K1579" s="2501"/>
      <c r="L1579" s="2501"/>
      <c r="M1579" s="2501"/>
      <c r="N1579" s="2501"/>
      <c r="O1579" s="2501"/>
      <c r="P1579" s="2501"/>
      <c r="Q1579" s="2501"/>
      <c r="R1579" s="2501"/>
      <c r="S1579" s="2501"/>
      <c r="T1579" s="2501"/>
      <c r="U1579" s="2501"/>
      <c r="V1579" s="2501"/>
      <c r="W1579" s="2501"/>
      <c r="X1579" s="2501"/>
      <c r="Y1579" s="2501"/>
      <c r="Z1579" s="2501"/>
      <c r="AA1579" s="2501"/>
      <c r="AB1579" s="2501"/>
      <c r="AC1579" s="2501"/>
      <c r="AD1579" s="2501"/>
      <c r="AE1579" s="2501"/>
      <c r="AF1579" s="2501"/>
      <c r="AG1579" s="2501"/>
      <c r="AH1579" s="2501"/>
      <c r="AI1579" s="2501"/>
      <c r="AJ1579" s="2501"/>
      <c r="AK1579" s="2502"/>
    </row>
    <row r="1580" spans="2:37" s="2801" customFormat="1" ht="41.25" customHeight="1" thickBot="1" x14ac:dyDescent="0.25">
      <c r="B1580" s="4179" t="s">
        <v>4996</v>
      </c>
      <c r="C1580" s="4242"/>
      <c r="D1580" s="4244" t="s">
        <v>6957</v>
      </c>
      <c r="E1580" s="4254"/>
      <c r="F1580" s="4254"/>
      <c r="G1580" s="4254"/>
      <c r="H1580" s="4254"/>
      <c r="I1580" s="4254"/>
      <c r="J1580" s="4254"/>
      <c r="K1580" s="4255"/>
      <c r="L1580" s="2501"/>
      <c r="M1580" s="2501"/>
      <c r="N1580" s="2501"/>
      <c r="O1580" s="2501"/>
      <c r="P1580" s="2501"/>
      <c r="Q1580" s="2501"/>
      <c r="R1580" s="2501"/>
      <c r="S1580" s="2501"/>
      <c r="T1580" s="2501"/>
      <c r="U1580" s="2501"/>
      <c r="V1580" s="2501"/>
      <c r="W1580" s="2501"/>
      <c r="X1580" s="2501"/>
      <c r="Y1580" s="2501"/>
      <c r="Z1580" s="2501"/>
      <c r="AA1580" s="2501"/>
      <c r="AB1580" s="2501"/>
      <c r="AC1580" s="2501"/>
      <c r="AD1580" s="2501"/>
      <c r="AE1580" s="2501"/>
      <c r="AF1580" s="2501"/>
      <c r="AG1580" s="2501"/>
      <c r="AH1580" s="2501"/>
      <c r="AI1580" s="2501"/>
      <c r="AJ1580" s="2501"/>
      <c r="AK1580" s="2502"/>
    </row>
    <row r="1581" spans="2:37" s="2801" customFormat="1" ht="12" customHeight="1" thickBot="1" x14ac:dyDescent="0.25">
      <c r="B1581" s="4245"/>
      <c r="C1581" s="4246"/>
      <c r="D1581" s="4246"/>
      <c r="E1581" s="4246"/>
      <c r="F1581" s="4246"/>
      <c r="G1581" s="4246"/>
      <c r="H1581" s="4246"/>
      <c r="I1581" s="4246"/>
      <c r="J1581" s="4246"/>
      <c r="K1581" s="4246"/>
      <c r="L1581" s="4246"/>
      <c r="M1581" s="4246"/>
      <c r="N1581" s="4246"/>
      <c r="O1581" s="4246"/>
      <c r="P1581" s="4246"/>
      <c r="Q1581" s="4246"/>
      <c r="R1581" s="2501"/>
      <c r="S1581" s="2501"/>
      <c r="T1581" s="2501"/>
      <c r="U1581" s="2501"/>
      <c r="V1581" s="2501"/>
      <c r="W1581" s="2501"/>
      <c r="X1581" s="2501"/>
      <c r="Y1581" s="2501"/>
      <c r="Z1581" s="2501"/>
      <c r="AA1581" s="2501"/>
      <c r="AB1581" s="2501"/>
      <c r="AC1581" s="2501"/>
      <c r="AD1581" s="2501"/>
      <c r="AE1581" s="2501"/>
      <c r="AF1581" s="2501"/>
      <c r="AG1581" s="2501"/>
      <c r="AH1581" s="2501"/>
      <c r="AI1581" s="2501"/>
      <c r="AJ1581" s="2501"/>
      <c r="AK1581" s="2502"/>
    </row>
    <row r="1582" spans="2:37" s="2801" customFormat="1" ht="12" customHeight="1" thickBot="1" x14ac:dyDescent="0.25">
      <c r="B1582" s="4189" t="s">
        <v>4997</v>
      </c>
      <c r="C1582" s="4189"/>
      <c r="D1582" s="4189" t="s">
        <v>4987</v>
      </c>
      <c r="E1582" s="4189" t="s">
        <v>4998</v>
      </c>
      <c r="F1582" s="4247" t="s">
        <v>224</v>
      </c>
      <c r="G1582" s="4247"/>
      <c r="H1582" s="4247"/>
      <c r="I1582" s="4247"/>
      <c r="J1582" s="4247"/>
      <c r="K1582" s="4247"/>
      <c r="L1582" s="4247"/>
      <c r="M1582" s="4247"/>
      <c r="N1582" s="4247"/>
      <c r="O1582" s="4247"/>
      <c r="P1582" s="4247"/>
      <c r="Q1582" s="4247"/>
      <c r="R1582" s="4247"/>
      <c r="S1582" s="4247" t="s">
        <v>340</v>
      </c>
      <c r="T1582" s="4247"/>
      <c r="U1582" s="4247"/>
      <c r="V1582" s="4247"/>
      <c r="W1582" s="4247"/>
      <c r="X1582" s="4247"/>
      <c r="Y1582" s="4247"/>
      <c r="Z1582" s="4247"/>
      <c r="AA1582" s="4247"/>
      <c r="AB1582" s="4247"/>
      <c r="AC1582" s="4247"/>
      <c r="AD1582" s="4247" t="s">
        <v>225</v>
      </c>
      <c r="AE1582" s="4247"/>
      <c r="AF1582" s="4247"/>
      <c r="AG1582" s="4247"/>
      <c r="AH1582" s="4188" t="s">
        <v>4982</v>
      </c>
      <c r="AI1582" s="4188"/>
      <c r="AJ1582" s="4188"/>
      <c r="AK1582" s="2502"/>
    </row>
    <row r="1583" spans="2:37" s="2801" customFormat="1" ht="12" customHeight="1" thickBot="1" x14ac:dyDescent="0.25">
      <c r="B1583" s="4203"/>
      <c r="C1583" s="4203"/>
      <c r="D1583" s="4203"/>
      <c r="E1583" s="4203"/>
      <c r="F1583" s="4203" t="s">
        <v>4999</v>
      </c>
      <c r="G1583" s="4203" t="s">
        <v>5000</v>
      </c>
      <c r="H1583" s="4189" t="s">
        <v>5001</v>
      </c>
      <c r="I1583" s="4200" t="s">
        <v>5002</v>
      </c>
      <c r="J1583" s="4200" t="s">
        <v>5003</v>
      </c>
      <c r="K1583" s="4201" t="s">
        <v>5004</v>
      </c>
      <c r="L1583" s="4201" t="s">
        <v>5005</v>
      </c>
      <c r="M1583" s="4200" t="s">
        <v>5006</v>
      </c>
      <c r="N1583" s="4200"/>
      <c r="O1583" s="4201" t="s">
        <v>5007</v>
      </c>
      <c r="P1583" s="4201" t="s">
        <v>5008</v>
      </c>
      <c r="Q1583" s="4201" t="s">
        <v>5009</v>
      </c>
      <c r="R1583" s="4201" t="s">
        <v>5010</v>
      </c>
      <c r="S1583" s="4189" t="s">
        <v>5011</v>
      </c>
      <c r="T1583" s="4189" t="s">
        <v>5012</v>
      </c>
      <c r="U1583" s="4189" t="s">
        <v>5013</v>
      </c>
      <c r="V1583" s="4189" t="s">
        <v>5014</v>
      </c>
      <c r="W1583" s="4189" t="s">
        <v>5015</v>
      </c>
      <c r="X1583" s="4189" t="s">
        <v>5016</v>
      </c>
      <c r="Y1583" s="4189" t="s">
        <v>5017</v>
      </c>
      <c r="Z1583" s="4189" t="s">
        <v>5018</v>
      </c>
      <c r="AA1583" s="4189" t="s">
        <v>5019</v>
      </c>
      <c r="AB1583" s="4200" t="s">
        <v>5020</v>
      </c>
      <c r="AC1583" s="4200" t="s">
        <v>5021</v>
      </c>
      <c r="AD1583" s="4189" t="s">
        <v>5022</v>
      </c>
      <c r="AE1583" s="4189" t="s">
        <v>5023</v>
      </c>
      <c r="AF1583" s="4189" t="s">
        <v>5024</v>
      </c>
      <c r="AG1583" s="4189" t="s">
        <v>5025</v>
      </c>
      <c r="AH1583" s="4189" t="s">
        <v>1150</v>
      </c>
      <c r="AI1583" s="4189" t="s">
        <v>4983</v>
      </c>
      <c r="AJ1583" s="4189" t="s">
        <v>4984</v>
      </c>
      <c r="AK1583" s="2502"/>
    </row>
    <row r="1584" spans="2:37" s="2801" customFormat="1" ht="12" customHeight="1" thickBot="1" x14ac:dyDescent="0.25">
      <c r="B1584" s="4203"/>
      <c r="C1584" s="4203"/>
      <c r="D1584" s="4203"/>
      <c r="E1584" s="4203"/>
      <c r="F1584" s="4203"/>
      <c r="G1584" s="4203"/>
      <c r="H1584" s="4203"/>
      <c r="I1584" s="4201"/>
      <c r="J1584" s="4201"/>
      <c r="K1584" s="4201"/>
      <c r="L1584" s="4201"/>
      <c r="M1584" s="3765" t="s">
        <v>5026</v>
      </c>
      <c r="N1584" s="3766" t="s">
        <v>2793</v>
      </c>
      <c r="O1584" s="4201"/>
      <c r="P1584" s="4201"/>
      <c r="Q1584" s="4201"/>
      <c r="R1584" s="4201"/>
      <c r="S1584" s="4203"/>
      <c r="T1584" s="4203"/>
      <c r="U1584" s="4203"/>
      <c r="V1584" s="4203"/>
      <c r="W1584" s="4203"/>
      <c r="X1584" s="4203"/>
      <c r="Y1584" s="4203"/>
      <c r="Z1584" s="4203"/>
      <c r="AA1584" s="4203"/>
      <c r="AB1584" s="4201"/>
      <c r="AC1584" s="4201"/>
      <c r="AD1584" s="4203"/>
      <c r="AE1584" s="4203"/>
      <c r="AF1584" s="4203"/>
      <c r="AG1584" s="4203"/>
      <c r="AH1584" s="4203"/>
      <c r="AI1584" s="4203"/>
      <c r="AJ1584" s="4203"/>
      <c r="AK1584" s="2502"/>
    </row>
    <row r="1585" spans="2:37" s="2801" customFormat="1" ht="12" customHeight="1" thickBot="1" x14ac:dyDescent="0.25">
      <c r="B1585" s="5069" t="s">
        <v>6958</v>
      </c>
      <c r="C1585" s="5070"/>
      <c r="D1585" s="2919" t="s">
        <v>6959</v>
      </c>
      <c r="E1585" s="3162">
        <v>33.6</v>
      </c>
      <c r="F1585" s="3162">
        <v>7.8624000000000001</v>
      </c>
      <c r="G1585" s="2929" t="s">
        <v>1529</v>
      </c>
      <c r="H1585" s="2929" t="s">
        <v>1529</v>
      </c>
      <c r="I1585" s="2929" t="s">
        <v>1529</v>
      </c>
      <c r="J1585" s="2922">
        <v>46</v>
      </c>
      <c r="K1585" s="2930">
        <v>0.16800000000000001</v>
      </c>
      <c r="L1585" s="2930">
        <v>0.16800000000000001</v>
      </c>
      <c r="M1585" s="2922">
        <v>46</v>
      </c>
      <c r="N1585" s="2922">
        <v>46</v>
      </c>
      <c r="O1585" s="2930">
        <v>0.16800000000000001</v>
      </c>
      <c r="P1585" s="2930">
        <v>0.16800000000000001</v>
      </c>
      <c r="Q1585" s="2930">
        <v>0.16800000000000001</v>
      </c>
      <c r="R1585" s="2930">
        <v>0.16800000000000001</v>
      </c>
      <c r="S1585" s="2929" t="s">
        <v>1529</v>
      </c>
      <c r="T1585" s="2929" t="s">
        <v>1529</v>
      </c>
      <c r="U1585" s="2929" t="s">
        <v>1529</v>
      </c>
      <c r="V1585" s="2925" t="s">
        <v>1529</v>
      </c>
      <c r="W1585" s="2930" t="s">
        <v>1529</v>
      </c>
      <c r="X1585" s="2930">
        <v>6.720000000000001E-2</v>
      </c>
      <c r="Y1585" s="2925" t="s">
        <v>1529</v>
      </c>
      <c r="Z1585" s="2925" t="s">
        <v>1529</v>
      </c>
      <c r="AA1585" s="2925" t="s">
        <v>1529</v>
      </c>
      <c r="AB1585" s="2925" t="s">
        <v>1529</v>
      </c>
      <c r="AC1585" s="2930">
        <v>6.720000000000001E-2</v>
      </c>
      <c r="AD1585" s="3162">
        <v>25.737600000000004</v>
      </c>
      <c r="AE1585" s="2925">
        <v>500</v>
      </c>
      <c r="AF1585" s="3917">
        <f>+AD1585/AE1585</f>
        <v>5.1475200000000006E-2</v>
      </c>
      <c r="AG1585" s="2991">
        <f>0.1*1.12</f>
        <v>0.11200000000000002</v>
      </c>
      <c r="AH1585" s="2878" t="s">
        <v>1529</v>
      </c>
      <c r="AI1585" s="2878" t="s">
        <v>1529</v>
      </c>
      <c r="AJ1585" s="2879" t="s">
        <v>1529</v>
      </c>
      <c r="AK1585" s="2502"/>
    </row>
    <row r="1586" spans="2:37" s="2801" customFormat="1" ht="12" customHeight="1" x14ac:dyDescent="0.2">
      <c r="B1586" s="2503"/>
      <c r="C1586" s="2496"/>
      <c r="D1586" s="4248"/>
      <c r="E1586" s="4248"/>
      <c r="F1586" s="4248"/>
      <c r="G1586" s="4248"/>
      <c r="H1586" s="2496"/>
      <c r="I1586" s="2497"/>
      <c r="J1586" s="2497"/>
      <c r="K1586" s="2497"/>
      <c r="L1586" s="2497"/>
      <c r="M1586" s="2496"/>
      <c r="N1586" s="2497"/>
      <c r="O1586" s="2497"/>
      <c r="P1586" s="2497"/>
      <c r="Q1586" s="2497"/>
      <c r="R1586" s="2497"/>
      <c r="S1586" s="2496"/>
      <c r="T1586" s="2495"/>
      <c r="U1586" s="2495"/>
      <c r="V1586" s="2495"/>
      <c r="W1586" s="2495"/>
      <c r="X1586" s="2495"/>
      <c r="Y1586" s="2495"/>
      <c r="Z1586" s="2495"/>
      <c r="AA1586" s="2495"/>
      <c r="AB1586" s="2495"/>
      <c r="AC1586" s="2495"/>
      <c r="AD1586" s="2495"/>
      <c r="AE1586" s="2495"/>
      <c r="AF1586" s="2495"/>
      <c r="AG1586" s="2495"/>
      <c r="AH1586" s="2495"/>
      <c r="AI1586" s="2495"/>
      <c r="AJ1586" s="2495"/>
      <c r="AK1586" s="2502"/>
    </row>
    <row r="1587" spans="2:37" s="2801" customFormat="1" ht="12" customHeight="1" x14ac:dyDescent="0.2">
      <c r="B1587" s="4236" t="s">
        <v>4985</v>
      </c>
      <c r="C1587" s="4237"/>
      <c r="D1587" s="4269" t="s">
        <v>10</v>
      </c>
      <c r="E1587" s="4269"/>
      <c r="F1587" s="4269"/>
      <c r="G1587" s="4269"/>
      <c r="H1587" s="2499"/>
      <c r="I1587" s="2499"/>
      <c r="J1587" s="2499"/>
      <c r="K1587" s="2499"/>
      <c r="L1587" s="2499"/>
      <c r="M1587" s="2499"/>
      <c r="N1587" s="2499"/>
      <c r="O1587" s="2499"/>
      <c r="P1587" s="2499"/>
      <c r="Q1587" s="2499"/>
      <c r="R1587" s="2499"/>
      <c r="S1587" s="2499"/>
      <c r="T1587" s="2495"/>
      <c r="U1587" s="2495"/>
      <c r="V1587" s="2495"/>
      <c r="W1587" s="2495"/>
      <c r="X1587" s="2495"/>
      <c r="Y1587" s="2495"/>
      <c r="Z1587" s="2495"/>
      <c r="AA1587" s="2495"/>
      <c r="AB1587" s="2495"/>
      <c r="AC1587" s="2495"/>
      <c r="AD1587" s="2495"/>
      <c r="AE1587" s="2495"/>
      <c r="AF1587" s="2495"/>
      <c r="AG1587" s="2495"/>
      <c r="AH1587" s="2495"/>
      <c r="AI1587" s="2495"/>
      <c r="AJ1587" s="2495"/>
      <c r="AK1587" s="2502"/>
    </row>
    <row r="1588" spans="2:37" s="2801" customFormat="1" ht="12" customHeight="1" x14ac:dyDescent="0.2">
      <c r="B1588" s="4236" t="s">
        <v>4986</v>
      </c>
      <c r="C1588" s="4237"/>
      <c r="D1588" s="4269" t="s">
        <v>10</v>
      </c>
      <c r="E1588" s="4269"/>
      <c r="F1588" s="4269"/>
      <c r="G1588" s="4269"/>
      <c r="H1588" s="2499"/>
      <c r="I1588" s="2499"/>
      <c r="J1588" s="2499"/>
      <c r="K1588" s="2499"/>
      <c r="L1588" s="2499"/>
      <c r="M1588" s="2499"/>
      <c r="N1588" s="2499"/>
      <c r="O1588" s="2499"/>
      <c r="P1588" s="2499"/>
      <c r="Q1588" s="2499"/>
      <c r="R1588" s="2499"/>
      <c r="S1588" s="2499"/>
      <c r="T1588" s="2495"/>
      <c r="U1588" s="2495"/>
      <c r="V1588" s="2495"/>
      <c r="W1588" s="2495"/>
      <c r="X1588" s="2495"/>
      <c r="Y1588" s="2495"/>
      <c r="Z1588" s="2495"/>
      <c r="AA1588" s="2495"/>
      <c r="AB1588" s="2495"/>
      <c r="AC1588" s="2495"/>
      <c r="AD1588" s="2495"/>
      <c r="AE1588" s="2495"/>
      <c r="AF1588" s="2495"/>
      <c r="AG1588" s="2495"/>
      <c r="AH1588" s="2495"/>
      <c r="AI1588" s="2495"/>
      <c r="AJ1588" s="2495"/>
      <c r="AK1588" s="2502"/>
    </row>
    <row r="1589" spans="2:37" s="2801" customFormat="1" ht="12" customHeight="1" thickBot="1" x14ac:dyDescent="0.25">
      <c r="B1589" s="3518"/>
      <c r="C1589" s="3375"/>
      <c r="D1589" s="3375"/>
      <c r="E1589" s="3375"/>
      <c r="F1589" s="3375"/>
      <c r="G1589" s="3375"/>
      <c r="H1589" s="3375"/>
      <c r="I1589" s="3375"/>
      <c r="J1589" s="3375"/>
      <c r="K1589" s="3375"/>
      <c r="L1589" s="3375"/>
      <c r="M1589" s="3375"/>
      <c r="N1589" s="3375"/>
      <c r="O1589" s="3375"/>
      <c r="P1589" s="3375"/>
      <c r="Q1589" s="3375"/>
      <c r="R1589" s="3375"/>
      <c r="S1589" s="3375"/>
      <c r="T1589" s="3375"/>
      <c r="U1589" s="3375"/>
      <c r="V1589" s="3375"/>
      <c r="W1589" s="3375"/>
      <c r="X1589" s="3375"/>
      <c r="Y1589" s="3375"/>
      <c r="Z1589" s="3375"/>
      <c r="AA1589" s="3375"/>
      <c r="AB1589" s="3375"/>
      <c r="AC1589" s="3375"/>
      <c r="AD1589" s="3375"/>
      <c r="AE1589" s="3375"/>
      <c r="AF1589" s="3375"/>
      <c r="AG1589" s="3375"/>
      <c r="AH1589" s="3375"/>
      <c r="AI1589" s="3375"/>
      <c r="AJ1589" s="3375"/>
      <c r="AK1589" s="3377"/>
    </row>
    <row r="1590" spans="2:37" s="2801" customFormat="1" ht="12" customHeight="1" thickBot="1" x14ac:dyDescent="0.25">
      <c r="B1590" s="2703"/>
    </row>
    <row r="1591" spans="2:37" s="2801" customFormat="1" ht="12" customHeight="1" x14ac:dyDescent="0.2">
      <c r="B1591" s="4169" t="s">
        <v>4994</v>
      </c>
      <c r="C1591" s="4170"/>
      <c r="D1591" s="4170"/>
      <c r="E1591" s="4170"/>
      <c r="F1591" s="4170"/>
      <c r="G1591" s="4170"/>
      <c r="H1591" s="4170"/>
      <c r="I1591" s="4170"/>
      <c r="J1591" s="4170"/>
      <c r="K1591" s="4170"/>
      <c r="L1591" s="4170"/>
      <c r="M1591" s="4170"/>
      <c r="N1591" s="4170"/>
      <c r="O1591" s="4170"/>
      <c r="P1591" s="4170"/>
      <c r="Q1591" s="4170"/>
      <c r="R1591" s="4170"/>
      <c r="S1591" s="4170"/>
      <c r="T1591" s="4170"/>
      <c r="U1591" s="4170"/>
      <c r="V1591" s="4170"/>
      <c r="W1591" s="4170"/>
      <c r="X1591" s="4170"/>
      <c r="Y1591" s="4170"/>
      <c r="Z1591" s="4170"/>
      <c r="AA1591" s="4170"/>
      <c r="AB1591" s="4170"/>
      <c r="AC1591" s="4170"/>
      <c r="AD1591" s="4170"/>
      <c r="AE1591" s="4170"/>
      <c r="AF1591" s="4170"/>
      <c r="AG1591" s="4170"/>
      <c r="AH1591" s="4170"/>
      <c r="AI1591" s="4170"/>
      <c r="AJ1591" s="4170"/>
      <c r="AK1591" s="4171"/>
    </row>
    <row r="1592" spans="2:37" s="2801" customFormat="1" ht="12" customHeight="1" x14ac:dyDescent="0.2">
      <c r="B1592" s="2500"/>
      <c r="C1592" s="3768"/>
      <c r="D1592" s="3768"/>
      <c r="E1592" s="3768"/>
      <c r="F1592" s="3768"/>
      <c r="G1592" s="2501"/>
      <c r="H1592" s="2501"/>
      <c r="I1592" s="2501"/>
      <c r="J1592" s="2501"/>
      <c r="K1592" s="2501"/>
      <c r="L1592" s="2501"/>
      <c r="M1592" s="2501"/>
      <c r="N1592" s="2501"/>
      <c r="O1592" s="2501"/>
      <c r="P1592" s="2501"/>
      <c r="Q1592" s="2501"/>
      <c r="R1592" s="2501"/>
      <c r="S1592" s="2501"/>
      <c r="T1592" s="2501"/>
      <c r="U1592" s="2501"/>
      <c r="V1592" s="2501"/>
      <c r="W1592" s="2501"/>
      <c r="X1592" s="2501"/>
      <c r="Y1592" s="2501"/>
      <c r="Z1592" s="2501"/>
      <c r="AA1592" s="2501"/>
      <c r="AB1592" s="2501"/>
      <c r="AC1592" s="2501"/>
      <c r="AD1592" s="2501"/>
      <c r="AE1592" s="2501"/>
      <c r="AF1592" s="2501"/>
      <c r="AG1592" s="2501"/>
      <c r="AH1592" s="2501"/>
      <c r="AI1592" s="2501"/>
      <c r="AJ1592" s="2501"/>
      <c r="AK1592" s="2502"/>
    </row>
    <row r="1593" spans="2:37" s="2801" customFormat="1" ht="12" customHeight="1" x14ac:dyDescent="0.2">
      <c r="B1593" s="2500" t="s">
        <v>4981</v>
      </c>
      <c r="C1593" s="3768"/>
      <c r="D1593" s="4243" t="s">
        <v>7014</v>
      </c>
      <c r="E1593" s="4243"/>
      <c r="F1593" s="4243"/>
      <c r="G1593" s="2501"/>
      <c r="H1593" s="2501"/>
      <c r="I1593" s="2501"/>
      <c r="J1593" s="2501"/>
      <c r="K1593" s="2501"/>
      <c r="L1593" s="2501"/>
      <c r="M1593" s="2501"/>
      <c r="N1593" s="2501"/>
      <c r="O1593" s="2501"/>
      <c r="P1593" s="2501"/>
      <c r="Q1593" s="2501"/>
      <c r="R1593" s="2501"/>
      <c r="S1593" s="2501"/>
      <c r="T1593" s="2501"/>
      <c r="U1593" s="2501"/>
      <c r="V1593" s="2501"/>
      <c r="W1593" s="2501"/>
      <c r="X1593" s="2501"/>
      <c r="Y1593" s="2501"/>
      <c r="Z1593" s="2501"/>
      <c r="AA1593" s="2501"/>
      <c r="AB1593" s="2501"/>
      <c r="AC1593" s="2501"/>
      <c r="AD1593" s="2501"/>
      <c r="AE1593" s="2501"/>
      <c r="AF1593" s="2501"/>
      <c r="AG1593" s="2501"/>
      <c r="AH1593" s="2501"/>
      <c r="AI1593" s="2501"/>
      <c r="AJ1593" s="2501"/>
      <c r="AK1593" s="2502"/>
    </row>
    <row r="1594" spans="2:37" s="2801" customFormat="1" ht="12" customHeight="1" thickBot="1" x14ac:dyDescent="0.25">
      <c r="B1594" s="4176" t="s">
        <v>4995</v>
      </c>
      <c r="C1594" s="4177"/>
      <c r="D1594" s="4175">
        <v>41647</v>
      </c>
      <c r="E1594" s="4175"/>
      <c r="F1594" s="3768"/>
      <c r="G1594" s="2501"/>
      <c r="H1594" s="2501"/>
      <c r="I1594" s="2501"/>
      <c r="J1594" s="2501"/>
      <c r="K1594" s="2501"/>
      <c r="L1594" s="2501"/>
      <c r="M1594" s="2501"/>
      <c r="N1594" s="2501"/>
      <c r="O1594" s="2501"/>
      <c r="P1594" s="2501"/>
      <c r="Q1594" s="2501"/>
      <c r="R1594" s="2501"/>
      <c r="S1594" s="2501"/>
      <c r="T1594" s="2501"/>
      <c r="U1594" s="2501"/>
      <c r="V1594" s="2501"/>
      <c r="W1594" s="2501"/>
      <c r="X1594" s="2501"/>
      <c r="Y1594" s="2501"/>
      <c r="Z1594" s="2501"/>
      <c r="AA1594" s="2501"/>
      <c r="AB1594" s="2501"/>
      <c r="AC1594" s="2501"/>
      <c r="AD1594" s="2501"/>
      <c r="AE1594" s="2501"/>
      <c r="AF1594" s="2501"/>
      <c r="AG1594" s="2501"/>
      <c r="AH1594" s="2501"/>
      <c r="AI1594" s="2501"/>
      <c r="AJ1594" s="2501"/>
      <c r="AK1594" s="2502"/>
    </row>
    <row r="1595" spans="2:37" s="2801" customFormat="1" ht="43.5" customHeight="1" thickBot="1" x14ac:dyDescent="0.25">
      <c r="B1595" s="4179" t="s">
        <v>4996</v>
      </c>
      <c r="C1595" s="4242"/>
      <c r="D1595" s="4244" t="s">
        <v>7015</v>
      </c>
      <c r="E1595" s="4254"/>
      <c r="F1595" s="4254"/>
      <c r="G1595" s="4254"/>
      <c r="H1595" s="4254"/>
      <c r="I1595" s="4254"/>
      <c r="J1595" s="4254"/>
      <c r="K1595" s="4255"/>
      <c r="L1595" s="2501"/>
      <c r="M1595" s="2501"/>
      <c r="N1595" s="2501"/>
      <c r="O1595" s="2501"/>
      <c r="P1595" s="2501"/>
      <c r="Q1595" s="2501"/>
      <c r="R1595" s="2501"/>
      <c r="S1595" s="2501"/>
      <c r="T1595" s="2501"/>
      <c r="U1595" s="2501"/>
      <c r="V1595" s="2501"/>
      <c r="W1595" s="2501"/>
      <c r="X1595" s="2501"/>
      <c r="Y1595" s="2501"/>
      <c r="Z1595" s="2501"/>
      <c r="AA1595" s="2501"/>
      <c r="AB1595" s="2501"/>
      <c r="AC1595" s="2501"/>
      <c r="AD1595" s="2501"/>
      <c r="AE1595" s="2501"/>
      <c r="AF1595" s="2501"/>
      <c r="AG1595" s="2501"/>
      <c r="AH1595" s="2501"/>
      <c r="AI1595" s="2501"/>
      <c r="AJ1595" s="2501"/>
      <c r="AK1595" s="2502"/>
    </row>
    <row r="1596" spans="2:37" s="2801" customFormat="1" ht="12" customHeight="1" thickBot="1" x14ac:dyDescent="0.25">
      <c r="B1596" s="4245"/>
      <c r="C1596" s="4246"/>
      <c r="D1596" s="4246"/>
      <c r="E1596" s="4246"/>
      <c r="F1596" s="4246"/>
      <c r="G1596" s="4246"/>
      <c r="H1596" s="4246"/>
      <c r="I1596" s="4246"/>
      <c r="J1596" s="4246"/>
      <c r="K1596" s="4246"/>
      <c r="L1596" s="4246"/>
      <c r="M1596" s="4246"/>
      <c r="N1596" s="4246"/>
      <c r="O1596" s="4246"/>
      <c r="P1596" s="4246"/>
      <c r="Q1596" s="4246"/>
      <c r="R1596" s="2501"/>
      <c r="S1596" s="2501"/>
      <c r="T1596" s="2501"/>
      <c r="U1596" s="2501"/>
      <c r="V1596" s="2501"/>
      <c r="W1596" s="2501"/>
      <c r="X1596" s="2501"/>
      <c r="Y1596" s="2501"/>
      <c r="Z1596" s="2501"/>
      <c r="AA1596" s="2501"/>
      <c r="AB1596" s="2501"/>
      <c r="AC1596" s="2501"/>
      <c r="AD1596" s="2501"/>
      <c r="AE1596" s="2501"/>
      <c r="AF1596" s="2501"/>
      <c r="AG1596" s="2501"/>
      <c r="AH1596" s="2501"/>
      <c r="AI1596" s="2501"/>
      <c r="AJ1596" s="2501"/>
      <c r="AK1596" s="2502"/>
    </row>
    <row r="1597" spans="2:37" s="2801" customFormat="1" ht="12" customHeight="1" thickBot="1" x14ac:dyDescent="0.25">
      <c r="B1597" s="4189" t="s">
        <v>4997</v>
      </c>
      <c r="C1597" s="4189"/>
      <c r="D1597" s="4189" t="s">
        <v>4987</v>
      </c>
      <c r="E1597" s="4189" t="s">
        <v>4998</v>
      </c>
      <c r="F1597" s="4247" t="s">
        <v>224</v>
      </c>
      <c r="G1597" s="4247"/>
      <c r="H1597" s="4247"/>
      <c r="I1597" s="4247"/>
      <c r="J1597" s="4247"/>
      <c r="K1597" s="4247"/>
      <c r="L1597" s="4247"/>
      <c r="M1597" s="4247"/>
      <c r="N1597" s="4247"/>
      <c r="O1597" s="4247"/>
      <c r="P1597" s="4247"/>
      <c r="Q1597" s="4247"/>
      <c r="R1597" s="4247"/>
      <c r="S1597" s="4247" t="s">
        <v>340</v>
      </c>
      <c r="T1597" s="4247"/>
      <c r="U1597" s="4247"/>
      <c r="V1597" s="4247"/>
      <c r="W1597" s="4247"/>
      <c r="X1597" s="4247"/>
      <c r="Y1597" s="4247"/>
      <c r="Z1597" s="4247"/>
      <c r="AA1597" s="4247"/>
      <c r="AB1597" s="4247"/>
      <c r="AC1597" s="4247"/>
      <c r="AD1597" s="4247" t="s">
        <v>225</v>
      </c>
      <c r="AE1597" s="4247"/>
      <c r="AF1597" s="4247"/>
      <c r="AG1597" s="4247"/>
      <c r="AH1597" s="4188" t="s">
        <v>4982</v>
      </c>
      <c r="AI1597" s="4188"/>
      <c r="AJ1597" s="4188"/>
      <c r="AK1597" s="2502"/>
    </row>
    <row r="1598" spans="2:37" s="2801" customFormat="1" ht="12" customHeight="1" thickBot="1" x14ac:dyDescent="0.25">
      <c r="B1598" s="4203"/>
      <c r="C1598" s="4203"/>
      <c r="D1598" s="4203"/>
      <c r="E1598" s="4203"/>
      <c r="F1598" s="4203" t="s">
        <v>4999</v>
      </c>
      <c r="G1598" s="4203" t="s">
        <v>5000</v>
      </c>
      <c r="H1598" s="4189" t="s">
        <v>5001</v>
      </c>
      <c r="I1598" s="4200" t="s">
        <v>5002</v>
      </c>
      <c r="J1598" s="4200" t="s">
        <v>5003</v>
      </c>
      <c r="K1598" s="4201" t="s">
        <v>5004</v>
      </c>
      <c r="L1598" s="4201" t="s">
        <v>5005</v>
      </c>
      <c r="M1598" s="4200" t="s">
        <v>5006</v>
      </c>
      <c r="N1598" s="4200"/>
      <c r="O1598" s="4201" t="s">
        <v>5007</v>
      </c>
      <c r="P1598" s="4201" t="s">
        <v>5008</v>
      </c>
      <c r="Q1598" s="4201" t="s">
        <v>5009</v>
      </c>
      <c r="R1598" s="4201" t="s">
        <v>5010</v>
      </c>
      <c r="S1598" s="4189" t="s">
        <v>5011</v>
      </c>
      <c r="T1598" s="4189" t="s">
        <v>5012</v>
      </c>
      <c r="U1598" s="4189" t="s">
        <v>5013</v>
      </c>
      <c r="V1598" s="4189" t="s">
        <v>5014</v>
      </c>
      <c r="W1598" s="4189" t="s">
        <v>5015</v>
      </c>
      <c r="X1598" s="4189" t="s">
        <v>5016</v>
      </c>
      <c r="Y1598" s="4189" t="s">
        <v>5017</v>
      </c>
      <c r="Z1598" s="4189" t="s">
        <v>5018</v>
      </c>
      <c r="AA1598" s="4189" t="s">
        <v>5019</v>
      </c>
      <c r="AB1598" s="4200" t="s">
        <v>5020</v>
      </c>
      <c r="AC1598" s="4200" t="s">
        <v>5021</v>
      </c>
      <c r="AD1598" s="4189" t="s">
        <v>5022</v>
      </c>
      <c r="AE1598" s="4189" t="s">
        <v>5023</v>
      </c>
      <c r="AF1598" s="4189" t="s">
        <v>5024</v>
      </c>
      <c r="AG1598" s="4189" t="s">
        <v>5025</v>
      </c>
      <c r="AH1598" s="4189" t="s">
        <v>1150</v>
      </c>
      <c r="AI1598" s="4189" t="s">
        <v>4983</v>
      </c>
      <c r="AJ1598" s="4189" t="s">
        <v>4984</v>
      </c>
      <c r="AK1598" s="2502"/>
    </row>
    <row r="1599" spans="2:37" s="2801" customFormat="1" ht="12" customHeight="1" thickBot="1" x14ac:dyDescent="0.25">
      <c r="B1599" s="4203"/>
      <c r="C1599" s="4203"/>
      <c r="D1599" s="4203"/>
      <c r="E1599" s="4203"/>
      <c r="F1599" s="4203"/>
      <c r="G1599" s="4203"/>
      <c r="H1599" s="4203"/>
      <c r="I1599" s="4201"/>
      <c r="J1599" s="4201"/>
      <c r="K1599" s="4201"/>
      <c r="L1599" s="4201"/>
      <c r="M1599" s="3765" t="s">
        <v>5026</v>
      </c>
      <c r="N1599" s="3766" t="s">
        <v>2793</v>
      </c>
      <c r="O1599" s="4201"/>
      <c r="P1599" s="4201"/>
      <c r="Q1599" s="4201"/>
      <c r="R1599" s="4201"/>
      <c r="S1599" s="4203"/>
      <c r="T1599" s="4203"/>
      <c r="U1599" s="4203"/>
      <c r="V1599" s="4203"/>
      <c r="W1599" s="4203"/>
      <c r="X1599" s="4203"/>
      <c r="Y1599" s="4203"/>
      <c r="Z1599" s="4203"/>
      <c r="AA1599" s="4203"/>
      <c r="AB1599" s="4201"/>
      <c r="AC1599" s="4201"/>
      <c r="AD1599" s="4203"/>
      <c r="AE1599" s="4203"/>
      <c r="AF1599" s="4203"/>
      <c r="AG1599" s="4203"/>
      <c r="AH1599" s="4203"/>
      <c r="AI1599" s="4203"/>
      <c r="AJ1599" s="4203"/>
      <c r="AK1599" s="2502"/>
    </row>
    <row r="1600" spans="2:37" s="2801" customFormat="1" ht="12" customHeight="1" thickBot="1" x14ac:dyDescent="0.25">
      <c r="B1600" s="5069" t="s">
        <v>7016</v>
      </c>
      <c r="C1600" s="5070"/>
      <c r="D1600" s="2919" t="s">
        <v>7017</v>
      </c>
      <c r="E1600" s="3162">
        <v>33.6</v>
      </c>
      <c r="F1600" s="3162">
        <v>7.8624000000000001</v>
      </c>
      <c r="G1600" s="2929" t="s">
        <v>1529</v>
      </c>
      <c r="H1600" s="2929" t="s">
        <v>1529</v>
      </c>
      <c r="I1600" s="2929" t="s">
        <v>1529</v>
      </c>
      <c r="J1600" s="2922">
        <v>46</v>
      </c>
      <c r="K1600" s="2930">
        <v>0.16800000000000001</v>
      </c>
      <c r="L1600" s="2930">
        <v>0.16800000000000001</v>
      </c>
      <c r="M1600" s="2922">
        <v>46</v>
      </c>
      <c r="N1600" s="2922">
        <v>46</v>
      </c>
      <c r="O1600" s="2930">
        <v>0.16800000000000001</v>
      </c>
      <c r="P1600" s="2930">
        <v>0.16800000000000001</v>
      </c>
      <c r="Q1600" s="2930">
        <v>0.16800000000000001</v>
      </c>
      <c r="R1600" s="2930">
        <v>0.16800000000000001</v>
      </c>
      <c r="S1600" s="2929" t="s">
        <v>1529</v>
      </c>
      <c r="T1600" s="2929" t="s">
        <v>1529</v>
      </c>
      <c r="U1600" s="2929" t="s">
        <v>1529</v>
      </c>
      <c r="V1600" s="2925" t="s">
        <v>1529</v>
      </c>
      <c r="W1600" s="2930" t="s">
        <v>1529</v>
      </c>
      <c r="X1600" s="2930">
        <v>6.720000000000001E-2</v>
      </c>
      <c r="Y1600" s="2925" t="s">
        <v>1529</v>
      </c>
      <c r="Z1600" s="2925" t="s">
        <v>1529</v>
      </c>
      <c r="AA1600" s="2925" t="s">
        <v>1529</v>
      </c>
      <c r="AB1600" s="2925" t="s">
        <v>1529</v>
      </c>
      <c r="AC1600" s="2930">
        <v>6.720000000000001E-2</v>
      </c>
      <c r="AD1600" s="3162">
        <f>5.99*1.12</f>
        <v>6.708800000000001</v>
      </c>
      <c r="AE1600" s="2925">
        <v>200</v>
      </c>
      <c r="AF1600" s="3917">
        <f>+AD1600/AE1600</f>
        <v>3.3544000000000004E-2</v>
      </c>
      <c r="AG1600" s="2991">
        <f>0.1*1.12</f>
        <v>0.11200000000000002</v>
      </c>
      <c r="AH1600" s="2878" t="s">
        <v>6181</v>
      </c>
      <c r="AI1600" s="2878" t="s">
        <v>4991</v>
      </c>
      <c r="AJ1600" s="2928">
        <v>19.0288</v>
      </c>
      <c r="AK1600" s="2502"/>
    </row>
    <row r="1601" spans="2:37" s="2801" customFormat="1" ht="12" customHeight="1" x14ac:dyDescent="0.2">
      <c r="B1601" s="2503"/>
      <c r="C1601" s="2496"/>
      <c r="D1601" s="4248"/>
      <c r="E1601" s="4248"/>
      <c r="F1601" s="4248"/>
      <c r="G1601" s="4248"/>
      <c r="H1601" s="2496"/>
      <c r="I1601" s="2497"/>
      <c r="J1601" s="2497"/>
      <c r="K1601" s="2497"/>
      <c r="L1601" s="2497"/>
      <c r="M1601" s="2496"/>
      <c r="N1601" s="2497"/>
      <c r="O1601" s="2497"/>
      <c r="P1601" s="2497"/>
      <c r="Q1601" s="2497"/>
      <c r="R1601" s="2497"/>
      <c r="S1601" s="2496"/>
      <c r="T1601" s="2495"/>
      <c r="U1601" s="2495"/>
      <c r="V1601" s="2495"/>
      <c r="W1601" s="2495"/>
      <c r="X1601" s="2495"/>
      <c r="Y1601" s="2495"/>
      <c r="Z1601" s="2495"/>
      <c r="AA1601" s="2495"/>
      <c r="AB1601" s="2495"/>
      <c r="AC1601" s="2495"/>
      <c r="AD1601" s="2495"/>
      <c r="AE1601" s="2495"/>
      <c r="AF1601" s="2495"/>
      <c r="AG1601" s="2495"/>
      <c r="AH1601" s="2495"/>
      <c r="AI1601" s="2495"/>
      <c r="AJ1601" s="2495"/>
      <c r="AK1601" s="2502"/>
    </row>
    <row r="1602" spans="2:37" s="2801" customFormat="1" ht="12" customHeight="1" x14ac:dyDescent="0.2">
      <c r="B1602" s="4236" t="s">
        <v>4985</v>
      </c>
      <c r="C1602" s="4237"/>
      <c r="D1602" s="4269" t="s">
        <v>10</v>
      </c>
      <c r="E1602" s="4269"/>
      <c r="F1602" s="4269"/>
      <c r="G1602" s="4269"/>
      <c r="H1602" s="2499"/>
      <c r="I1602" s="2499"/>
      <c r="J1602" s="2499"/>
      <c r="K1602" s="2499"/>
      <c r="L1602" s="2499"/>
      <c r="M1602" s="2499"/>
      <c r="N1602" s="2499"/>
      <c r="O1602" s="2499"/>
      <c r="P1602" s="2499"/>
      <c r="Q1602" s="2499"/>
      <c r="R1602" s="2499"/>
      <c r="S1602" s="2499"/>
      <c r="T1602" s="2495"/>
      <c r="U1602" s="2495"/>
      <c r="V1602" s="2495"/>
      <c r="W1602" s="2495"/>
      <c r="X1602" s="2495"/>
      <c r="Y1602" s="2495"/>
      <c r="Z1602" s="2495"/>
      <c r="AA1602" s="2495"/>
      <c r="AB1602" s="2495"/>
      <c r="AC1602" s="2495"/>
      <c r="AD1602" s="2495"/>
      <c r="AE1602" s="2495"/>
      <c r="AF1602" s="2495"/>
      <c r="AG1602" s="2495"/>
      <c r="AH1602" s="2495"/>
      <c r="AI1602" s="2495"/>
      <c r="AJ1602" s="2495"/>
      <c r="AK1602" s="2502"/>
    </row>
    <row r="1603" spans="2:37" s="2801" customFormat="1" ht="12" customHeight="1" x14ac:dyDescent="0.2">
      <c r="B1603" s="4236" t="s">
        <v>4986</v>
      </c>
      <c r="C1603" s="4237"/>
      <c r="D1603" s="4269" t="s">
        <v>10</v>
      </c>
      <c r="E1603" s="4269"/>
      <c r="F1603" s="4269"/>
      <c r="G1603" s="4269"/>
      <c r="H1603" s="2499"/>
      <c r="I1603" s="2499"/>
      <c r="J1603" s="2499"/>
      <c r="K1603" s="2499"/>
      <c r="L1603" s="2499"/>
      <c r="M1603" s="2499"/>
      <c r="N1603" s="2499"/>
      <c r="O1603" s="2499"/>
      <c r="P1603" s="2499"/>
      <c r="Q1603" s="2499"/>
      <c r="R1603" s="2499"/>
      <c r="S1603" s="2499"/>
      <c r="T1603" s="2495"/>
      <c r="U1603" s="2495"/>
      <c r="V1603" s="2495"/>
      <c r="W1603" s="2495"/>
      <c r="X1603" s="2495"/>
      <c r="Y1603" s="2495"/>
      <c r="Z1603" s="2495"/>
      <c r="AA1603" s="2495"/>
      <c r="AB1603" s="2495"/>
      <c r="AC1603" s="2495"/>
      <c r="AD1603" s="2495"/>
      <c r="AE1603" s="2495"/>
      <c r="AF1603" s="2495"/>
      <c r="AG1603" s="2495"/>
      <c r="AH1603" s="2495"/>
      <c r="AI1603" s="2495"/>
      <c r="AJ1603" s="2495"/>
      <c r="AK1603" s="2502"/>
    </row>
    <row r="1604" spans="2:37" s="2801" customFormat="1" ht="12" customHeight="1" thickBot="1" x14ac:dyDescent="0.25">
      <c r="B1604" s="3518"/>
      <c r="C1604" s="3375"/>
      <c r="D1604" s="3375"/>
      <c r="E1604" s="3375"/>
      <c r="F1604" s="3375"/>
      <c r="G1604" s="3375"/>
      <c r="H1604" s="3375"/>
      <c r="I1604" s="3375"/>
      <c r="J1604" s="3375"/>
      <c r="K1604" s="3375"/>
      <c r="L1604" s="3375"/>
      <c r="M1604" s="3375"/>
      <c r="N1604" s="3375"/>
      <c r="O1604" s="3375"/>
      <c r="P1604" s="3375"/>
      <c r="Q1604" s="3375"/>
      <c r="R1604" s="3375"/>
      <c r="S1604" s="3375"/>
      <c r="T1604" s="3375"/>
      <c r="U1604" s="3375"/>
      <c r="V1604" s="3375"/>
      <c r="W1604" s="3375"/>
      <c r="X1604" s="3375"/>
      <c r="Y1604" s="3375"/>
      <c r="Z1604" s="3375"/>
      <c r="AA1604" s="3375"/>
      <c r="AB1604" s="3375"/>
      <c r="AC1604" s="3375"/>
      <c r="AD1604" s="3375"/>
      <c r="AE1604" s="3375"/>
      <c r="AF1604" s="3375"/>
      <c r="AG1604" s="3375"/>
      <c r="AH1604" s="3375"/>
      <c r="AI1604" s="3375"/>
      <c r="AJ1604" s="3375"/>
      <c r="AK1604" s="3377"/>
    </row>
    <row r="1605" spans="2:37" s="2801" customFormat="1" ht="12" customHeight="1" thickBot="1" x14ac:dyDescent="0.25">
      <c r="B1605" s="2703"/>
    </row>
    <row r="1606" spans="2:37" s="2801" customFormat="1" ht="12" customHeight="1" x14ac:dyDescent="0.2">
      <c r="B1606" s="4169" t="s">
        <v>4994</v>
      </c>
      <c r="C1606" s="4170"/>
      <c r="D1606" s="4170"/>
      <c r="E1606" s="4170"/>
      <c r="F1606" s="4170"/>
      <c r="G1606" s="4170"/>
      <c r="H1606" s="4170"/>
      <c r="I1606" s="4170"/>
      <c r="J1606" s="4170"/>
      <c r="K1606" s="4170"/>
      <c r="L1606" s="4170"/>
      <c r="M1606" s="4170"/>
      <c r="N1606" s="4170"/>
      <c r="O1606" s="4170"/>
      <c r="P1606" s="4170"/>
      <c r="Q1606" s="4170"/>
      <c r="R1606" s="4170"/>
      <c r="S1606" s="4170"/>
      <c r="T1606" s="4170"/>
      <c r="U1606" s="4170"/>
      <c r="V1606" s="4170"/>
      <c r="W1606" s="4170"/>
      <c r="X1606" s="4170"/>
      <c r="Y1606" s="4170"/>
      <c r="Z1606" s="4170"/>
      <c r="AA1606" s="4170"/>
      <c r="AB1606" s="4170"/>
      <c r="AC1606" s="4170"/>
      <c r="AD1606" s="4170"/>
      <c r="AE1606" s="4170"/>
      <c r="AF1606" s="4170"/>
      <c r="AG1606" s="4170"/>
      <c r="AH1606" s="4170"/>
      <c r="AI1606" s="4170"/>
      <c r="AJ1606" s="4170"/>
      <c r="AK1606" s="4171"/>
    </row>
    <row r="1607" spans="2:37" s="2801" customFormat="1" ht="12" customHeight="1" x14ac:dyDescent="0.2">
      <c r="B1607" s="2500"/>
      <c r="C1607" s="3768"/>
      <c r="D1607" s="3768"/>
      <c r="E1607" s="3768"/>
      <c r="F1607" s="3768"/>
      <c r="G1607" s="2501"/>
      <c r="H1607" s="2501"/>
      <c r="I1607" s="2501"/>
      <c r="J1607" s="2501"/>
      <c r="K1607" s="2501"/>
      <c r="L1607" s="2501"/>
      <c r="M1607" s="2501"/>
      <c r="N1607" s="2501"/>
      <c r="O1607" s="2501"/>
      <c r="P1607" s="2501"/>
      <c r="Q1607" s="2501"/>
      <c r="R1607" s="2501"/>
      <c r="S1607" s="2501"/>
      <c r="T1607" s="2501"/>
      <c r="U1607" s="2501"/>
      <c r="V1607" s="2501"/>
      <c r="W1607" s="2501"/>
      <c r="X1607" s="2501"/>
      <c r="Y1607" s="2501"/>
      <c r="Z1607" s="2501"/>
      <c r="AA1607" s="2501"/>
      <c r="AB1607" s="2501"/>
      <c r="AC1607" s="2501"/>
      <c r="AD1607" s="2501"/>
      <c r="AE1607" s="2501"/>
      <c r="AF1607" s="2501"/>
      <c r="AG1607" s="2501"/>
      <c r="AH1607" s="2501"/>
      <c r="AI1607" s="2501"/>
      <c r="AJ1607" s="2501"/>
      <c r="AK1607" s="2502"/>
    </row>
    <row r="1608" spans="2:37" s="2801" customFormat="1" ht="12" customHeight="1" x14ac:dyDescent="0.2">
      <c r="B1608" s="2500" t="s">
        <v>4981</v>
      </c>
      <c r="C1608" s="3768"/>
      <c r="D1608" s="4243" t="s">
        <v>6211</v>
      </c>
      <c r="E1608" s="4243"/>
      <c r="F1608" s="4243"/>
      <c r="G1608" s="2501"/>
      <c r="H1608" s="2501"/>
      <c r="I1608" s="2501"/>
      <c r="J1608" s="2501"/>
      <c r="K1608" s="2501"/>
      <c r="L1608" s="2501"/>
      <c r="M1608" s="2501"/>
      <c r="N1608" s="2501"/>
      <c r="O1608" s="2501"/>
      <c r="P1608" s="2501"/>
      <c r="Q1608" s="2501"/>
      <c r="R1608" s="2501"/>
      <c r="S1608" s="2501"/>
      <c r="T1608" s="2501"/>
      <c r="U1608" s="2501"/>
      <c r="V1608" s="2501"/>
      <c r="W1608" s="2501"/>
      <c r="X1608" s="2501"/>
      <c r="Y1608" s="2501"/>
      <c r="Z1608" s="2501"/>
      <c r="AA1608" s="2501"/>
      <c r="AB1608" s="2501"/>
      <c r="AC1608" s="2501"/>
      <c r="AD1608" s="2501"/>
      <c r="AE1608" s="2501"/>
      <c r="AF1608" s="2501"/>
      <c r="AG1608" s="2501"/>
      <c r="AH1608" s="2501"/>
      <c r="AI1608" s="2501"/>
      <c r="AJ1608" s="2501"/>
      <c r="AK1608" s="2502"/>
    </row>
    <row r="1609" spans="2:37" s="2801" customFormat="1" ht="12" customHeight="1" thickBot="1" x14ac:dyDescent="0.25">
      <c r="B1609" s="4176" t="s">
        <v>4995</v>
      </c>
      <c r="C1609" s="4177"/>
      <c r="D1609" s="4175">
        <v>41852</v>
      </c>
      <c r="E1609" s="4175"/>
      <c r="F1609" s="3768"/>
      <c r="G1609" s="2501"/>
      <c r="H1609" s="2501"/>
      <c r="I1609" s="2501"/>
      <c r="J1609" s="2501"/>
      <c r="K1609" s="2501"/>
      <c r="L1609" s="2501"/>
      <c r="M1609" s="2501"/>
      <c r="N1609" s="2501"/>
      <c r="O1609" s="2501"/>
      <c r="P1609" s="2501"/>
      <c r="Q1609" s="2501"/>
      <c r="R1609" s="2501"/>
      <c r="S1609" s="2501"/>
      <c r="T1609" s="2501"/>
      <c r="U1609" s="2501"/>
      <c r="V1609" s="2501"/>
      <c r="W1609" s="2501"/>
      <c r="X1609" s="2501"/>
      <c r="Y1609" s="2501"/>
      <c r="Z1609" s="2501"/>
      <c r="AA1609" s="2501"/>
      <c r="AB1609" s="2501"/>
      <c r="AC1609" s="2501"/>
      <c r="AD1609" s="2501"/>
      <c r="AE1609" s="2501"/>
      <c r="AF1609" s="2501"/>
      <c r="AG1609" s="2501"/>
      <c r="AH1609" s="2501"/>
      <c r="AI1609" s="2501"/>
      <c r="AJ1609" s="2501"/>
      <c r="AK1609" s="2502"/>
    </row>
    <row r="1610" spans="2:37" s="2801" customFormat="1" ht="51.75" customHeight="1" thickBot="1" x14ac:dyDescent="0.25">
      <c r="B1610" s="4179" t="s">
        <v>4996</v>
      </c>
      <c r="C1610" s="4242"/>
      <c r="D1610" s="4244" t="s">
        <v>6971</v>
      </c>
      <c r="E1610" s="4254"/>
      <c r="F1610" s="4254"/>
      <c r="G1610" s="4254"/>
      <c r="H1610" s="4254"/>
      <c r="I1610" s="4254"/>
      <c r="J1610" s="4254"/>
      <c r="K1610" s="4255"/>
      <c r="L1610" s="2501"/>
      <c r="M1610" s="2501"/>
      <c r="N1610" s="2501"/>
      <c r="O1610" s="2501"/>
      <c r="P1610" s="2501"/>
      <c r="Q1610" s="2501"/>
      <c r="R1610" s="2501"/>
      <c r="S1610" s="2501"/>
      <c r="T1610" s="2501"/>
      <c r="U1610" s="2501"/>
      <c r="V1610" s="2501"/>
      <c r="W1610" s="2501"/>
      <c r="X1610" s="2501"/>
      <c r="Y1610" s="2501"/>
      <c r="Z1610" s="2501"/>
      <c r="AA1610" s="2501"/>
      <c r="AB1610" s="2501"/>
      <c r="AC1610" s="2501"/>
      <c r="AD1610" s="2501"/>
      <c r="AE1610" s="2501"/>
      <c r="AF1610" s="2501"/>
      <c r="AG1610" s="2501"/>
      <c r="AH1610" s="2501"/>
      <c r="AI1610" s="2501"/>
      <c r="AJ1610" s="2501"/>
      <c r="AK1610" s="2502"/>
    </row>
    <row r="1611" spans="2:37" s="2801" customFormat="1" ht="12" customHeight="1" thickBot="1" x14ac:dyDescent="0.25">
      <c r="B1611" s="4245"/>
      <c r="C1611" s="4246"/>
      <c r="D1611" s="4246"/>
      <c r="E1611" s="4246"/>
      <c r="F1611" s="4246"/>
      <c r="G1611" s="4246"/>
      <c r="H1611" s="4246"/>
      <c r="I1611" s="4246"/>
      <c r="J1611" s="4246"/>
      <c r="K1611" s="4246"/>
      <c r="L1611" s="4246"/>
      <c r="M1611" s="4246"/>
      <c r="N1611" s="4246"/>
      <c r="O1611" s="4246"/>
      <c r="P1611" s="4246"/>
      <c r="Q1611" s="4246"/>
      <c r="R1611" s="2501"/>
      <c r="S1611" s="2501"/>
      <c r="T1611" s="2501"/>
      <c r="U1611" s="2501"/>
      <c r="V1611" s="2501"/>
      <c r="W1611" s="2501"/>
      <c r="X1611" s="2501"/>
      <c r="Y1611" s="2501"/>
      <c r="Z1611" s="2501"/>
      <c r="AA1611" s="2501"/>
      <c r="AB1611" s="2501"/>
      <c r="AC1611" s="2501"/>
      <c r="AD1611" s="2501"/>
      <c r="AE1611" s="2501"/>
      <c r="AF1611" s="2501"/>
      <c r="AG1611" s="2501"/>
      <c r="AH1611" s="2501"/>
      <c r="AI1611" s="2501"/>
      <c r="AJ1611" s="2501"/>
      <c r="AK1611" s="2502"/>
    </row>
    <row r="1612" spans="2:37" s="2801" customFormat="1" ht="12" customHeight="1" thickBot="1" x14ac:dyDescent="0.25">
      <c r="B1612" s="4189" t="s">
        <v>4997</v>
      </c>
      <c r="C1612" s="4189"/>
      <c r="D1612" s="4189" t="s">
        <v>4987</v>
      </c>
      <c r="E1612" s="4189" t="s">
        <v>4998</v>
      </c>
      <c r="F1612" s="4247" t="s">
        <v>224</v>
      </c>
      <c r="G1612" s="4247"/>
      <c r="H1612" s="4247"/>
      <c r="I1612" s="4247"/>
      <c r="J1612" s="4247"/>
      <c r="K1612" s="4247"/>
      <c r="L1612" s="4247"/>
      <c r="M1612" s="4247"/>
      <c r="N1612" s="4247"/>
      <c r="O1612" s="4247"/>
      <c r="P1612" s="4247"/>
      <c r="Q1612" s="4247"/>
      <c r="R1612" s="4247"/>
      <c r="S1612" s="4247" t="s">
        <v>340</v>
      </c>
      <c r="T1612" s="4247"/>
      <c r="U1612" s="4247"/>
      <c r="V1612" s="4247"/>
      <c r="W1612" s="4247"/>
      <c r="X1612" s="4247"/>
      <c r="Y1612" s="4247"/>
      <c r="Z1612" s="4247"/>
      <c r="AA1612" s="4247"/>
      <c r="AB1612" s="4247"/>
      <c r="AC1612" s="4247"/>
      <c r="AD1612" s="4247" t="s">
        <v>225</v>
      </c>
      <c r="AE1612" s="4247"/>
      <c r="AF1612" s="4247"/>
      <c r="AG1612" s="4247"/>
      <c r="AH1612" s="4188" t="s">
        <v>4982</v>
      </c>
      <c r="AI1612" s="4188"/>
      <c r="AJ1612" s="4188"/>
      <c r="AK1612" s="2502"/>
    </row>
    <row r="1613" spans="2:37" s="2801" customFormat="1" ht="12" customHeight="1" thickBot="1" x14ac:dyDescent="0.25">
      <c r="B1613" s="4203"/>
      <c r="C1613" s="4203"/>
      <c r="D1613" s="4203"/>
      <c r="E1613" s="4203"/>
      <c r="F1613" s="4203" t="s">
        <v>4999</v>
      </c>
      <c r="G1613" s="4203" t="s">
        <v>5000</v>
      </c>
      <c r="H1613" s="4189" t="s">
        <v>5001</v>
      </c>
      <c r="I1613" s="4200" t="s">
        <v>5002</v>
      </c>
      <c r="J1613" s="4200" t="s">
        <v>5003</v>
      </c>
      <c r="K1613" s="4201" t="s">
        <v>5004</v>
      </c>
      <c r="L1613" s="4201" t="s">
        <v>5005</v>
      </c>
      <c r="M1613" s="4200" t="s">
        <v>5006</v>
      </c>
      <c r="N1613" s="4200"/>
      <c r="O1613" s="4201" t="s">
        <v>5007</v>
      </c>
      <c r="P1613" s="4201" t="s">
        <v>5008</v>
      </c>
      <c r="Q1613" s="4201" t="s">
        <v>5009</v>
      </c>
      <c r="R1613" s="4201" t="s">
        <v>5010</v>
      </c>
      <c r="S1613" s="4189" t="s">
        <v>5011</v>
      </c>
      <c r="T1613" s="4189" t="s">
        <v>5012</v>
      </c>
      <c r="U1613" s="4189" t="s">
        <v>5013</v>
      </c>
      <c r="V1613" s="4189" t="s">
        <v>5014</v>
      </c>
      <c r="W1613" s="4189" t="s">
        <v>5015</v>
      </c>
      <c r="X1613" s="4189" t="s">
        <v>5016</v>
      </c>
      <c r="Y1613" s="4189" t="s">
        <v>5017</v>
      </c>
      <c r="Z1613" s="4189" t="s">
        <v>5018</v>
      </c>
      <c r="AA1613" s="4189" t="s">
        <v>5019</v>
      </c>
      <c r="AB1613" s="4200" t="s">
        <v>5020</v>
      </c>
      <c r="AC1613" s="4200" t="s">
        <v>5021</v>
      </c>
      <c r="AD1613" s="4189" t="s">
        <v>5022</v>
      </c>
      <c r="AE1613" s="4189" t="s">
        <v>5023</v>
      </c>
      <c r="AF1613" s="4189" t="s">
        <v>5024</v>
      </c>
      <c r="AG1613" s="4189" t="s">
        <v>5025</v>
      </c>
      <c r="AH1613" s="4189" t="s">
        <v>1150</v>
      </c>
      <c r="AI1613" s="4189" t="s">
        <v>4983</v>
      </c>
      <c r="AJ1613" s="4189" t="s">
        <v>4984</v>
      </c>
      <c r="AK1613" s="2502"/>
    </row>
    <row r="1614" spans="2:37" s="2801" customFormat="1" ht="12" customHeight="1" thickBot="1" x14ac:dyDescent="0.25">
      <c r="B1614" s="4203"/>
      <c r="C1614" s="4203"/>
      <c r="D1614" s="4203"/>
      <c r="E1614" s="4203"/>
      <c r="F1614" s="4203"/>
      <c r="G1614" s="4203"/>
      <c r="H1614" s="4203"/>
      <c r="I1614" s="4201"/>
      <c r="J1614" s="4201"/>
      <c r="K1614" s="4201"/>
      <c r="L1614" s="4201"/>
      <c r="M1614" s="3765" t="s">
        <v>5026</v>
      </c>
      <c r="N1614" s="3766" t="s">
        <v>2793</v>
      </c>
      <c r="O1614" s="4201"/>
      <c r="P1614" s="4201"/>
      <c r="Q1614" s="4201"/>
      <c r="R1614" s="4201"/>
      <c r="S1614" s="4203"/>
      <c r="T1614" s="4203"/>
      <c r="U1614" s="4203"/>
      <c r="V1614" s="4203"/>
      <c r="W1614" s="4203"/>
      <c r="X1614" s="4203"/>
      <c r="Y1614" s="4203"/>
      <c r="Z1614" s="4203"/>
      <c r="AA1614" s="4203"/>
      <c r="AB1614" s="4201"/>
      <c r="AC1614" s="4201"/>
      <c r="AD1614" s="4203"/>
      <c r="AE1614" s="4203"/>
      <c r="AF1614" s="4203"/>
      <c r="AG1614" s="4203"/>
      <c r="AH1614" s="4203"/>
      <c r="AI1614" s="4203"/>
      <c r="AJ1614" s="4203"/>
      <c r="AK1614" s="2502"/>
    </row>
    <row r="1615" spans="2:37" s="2801" customFormat="1" ht="12" customHeight="1" x14ac:dyDescent="0.2">
      <c r="B1615" s="5097" t="s">
        <v>6972</v>
      </c>
      <c r="C1615" s="5098"/>
      <c r="D1615" s="3919" t="s">
        <v>6973</v>
      </c>
      <c r="E1615" s="3234">
        <v>24.64</v>
      </c>
      <c r="F1615" s="3234">
        <v>13.451200000000002</v>
      </c>
      <c r="G1615" s="3058" t="s">
        <v>1529</v>
      </c>
      <c r="H1615" s="3058" t="s">
        <v>1529</v>
      </c>
      <c r="I1615" s="3058" t="s">
        <v>1529</v>
      </c>
      <c r="J1615" s="2615">
        <v>120</v>
      </c>
      <c r="K1615" s="3235">
        <v>0.112</v>
      </c>
      <c r="L1615" s="3235">
        <v>0.112</v>
      </c>
      <c r="M1615" s="2965">
        <v>54</v>
      </c>
      <c r="N1615" s="2965">
        <v>80</v>
      </c>
      <c r="O1615" s="3695">
        <v>0.24640000000000004</v>
      </c>
      <c r="P1615" s="3695">
        <v>0.16800000000000001</v>
      </c>
      <c r="Q1615" s="3695">
        <v>0.24640000000000004</v>
      </c>
      <c r="R1615" s="3695">
        <v>0.16800000000000001</v>
      </c>
      <c r="S1615" s="3695">
        <v>0</v>
      </c>
      <c r="T1615" s="3695">
        <v>0</v>
      </c>
      <c r="U1615" s="3058" t="s">
        <v>1529</v>
      </c>
      <c r="V1615" s="2967" t="s">
        <v>1529</v>
      </c>
      <c r="W1615" s="3235">
        <v>0.06</v>
      </c>
      <c r="X1615" s="3235">
        <v>0.06</v>
      </c>
      <c r="Y1615" s="2967" t="s">
        <v>1529</v>
      </c>
      <c r="Z1615" s="2967" t="s">
        <v>1529</v>
      </c>
      <c r="AA1615" s="2967" t="s">
        <v>1529</v>
      </c>
      <c r="AB1615" s="3235">
        <v>0.06</v>
      </c>
      <c r="AC1615" s="3235">
        <v>0.06</v>
      </c>
      <c r="AD1615" s="3234">
        <v>11.188800000000001</v>
      </c>
      <c r="AE1615" s="3920">
        <v>450</v>
      </c>
      <c r="AF1615" s="3234">
        <f t="shared" ref="AF1615:AF1634" si="1">+AD1615/AE1615</f>
        <v>2.4864000000000001E-2</v>
      </c>
      <c r="AG1615" s="3234">
        <v>0.06</v>
      </c>
      <c r="AH1615" s="2574" t="s">
        <v>6974</v>
      </c>
      <c r="AI1615" s="2574" t="s">
        <v>5404</v>
      </c>
      <c r="AJ1615" s="3058">
        <v>1.1200000000000001</v>
      </c>
      <c r="AK1615" s="2502"/>
    </row>
    <row r="1616" spans="2:37" s="2801" customFormat="1" ht="12" customHeight="1" x14ac:dyDescent="0.2">
      <c r="B1616" s="4234" t="s">
        <v>6975</v>
      </c>
      <c r="C1616" s="4235"/>
      <c r="D1616" s="3701" t="s">
        <v>6976</v>
      </c>
      <c r="E1616" s="3243">
        <v>24.64</v>
      </c>
      <c r="F1616" s="3243">
        <v>13.451200000000002</v>
      </c>
      <c r="G1616" s="2960" t="s">
        <v>1529</v>
      </c>
      <c r="H1616" s="2960" t="s">
        <v>1529</v>
      </c>
      <c r="I1616" s="2960" t="s">
        <v>1529</v>
      </c>
      <c r="J1616" s="2488">
        <v>120</v>
      </c>
      <c r="K1616" s="3244">
        <v>0.112</v>
      </c>
      <c r="L1616" s="3244">
        <v>0.112</v>
      </c>
      <c r="M1616" s="2945">
        <v>54</v>
      </c>
      <c r="N1616" s="2945">
        <v>80</v>
      </c>
      <c r="O1616" s="3698">
        <v>0.24640000000000004</v>
      </c>
      <c r="P1616" s="3698">
        <v>0.16800000000000001</v>
      </c>
      <c r="Q1616" s="3698">
        <v>0.24640000000000004</v>
      </c>
      <c r="R1616" s="3698">
        <v>0.16800000000000001</v>
      </c>
      <c r="S1616" s="3698">
        <v>0</v>
      </c>
      <c r="T1616" s="3698">
        <v>0</v>
      </c>
      <c r="U1616" s="2960" t="s">
        <v>1529</v>
      </c>
      <c r="V1616" s="2961" t="s">
        <v>1529</v>
      </c>
      <c r="W1616" s="3244">
        <v>0.06</v>
      </c>
      <c r="X1616" s="3244">
        <v>0.06</v>
      </c>
      <c r="Y1616" s="2961" t="s">
        <v>1529</v>
      </c>
      <c r="Z1616" s="2961" t="s">
        <v>1529</v>
      </c>
      <c r="AA1616" s="2961" t="s">
        <v>1529</v>
      </c>
      <c r="AB1616" s="3244">
        <v>0.06</v>
      </c>
      <c r="AC1616" s="3244">
        <v>0.06</v>
      </c>
      <c r="AD1616" s="3243">
        <v>11.188800000000001</v>
      </c>
      <c r="AE1616" s="3921">
        <v>450</v>
      </c>
      <c r="AF1616" s="3243">
        <f t="shared" si="1"/>
        <v>2.4864000000000001E-2</v>
      </c>
      <c r="AG1616" s="3243">
        <v>0.06</v>
      </c>
      <c r="AH1616" s="2543" t="s">
        <v>6974</v>
      </c>
      <c r="AI1616" s="2543" t="s">
        <v>5404</v>
      </c>
      <c r="AJ1616" s="2960">
        <v>1.1200000000000001</v>
      </c>
      <c r="AK1616" s="2502"/>
    </row>
    <row r="1617" spans="2:37" s="2801" customFormat="1" ht="12" customHeight="1" x14ac:dyDescent="0.2">
      <c r="B1617" s="4234" t="s">
        <v>6977</v>
      </c>
      <c r="C1617" s="4235"/>
      <c r="D1617" s="3701" t="s">
        <v>6978</v>
      </c>
      <c r="E1617" s="3243">
        <v>28.000000000000004</v>
      </c>
      <c r="F1617" s="3243">
        <v>16.811200000000003</v>
      </c>
      <c r="G1617" s="2960" t="s">
        <v>1529</v>
      </c>
      <c r="H1617" s="2960" t="s">
        <v>1529</v>
      </c>
      <c r="I1617" s="2960" t="s">
        <v>1529</v>
      </c>
      <c r="J1617" s="2488">
        <v>150</v>
      </c>
      <c r="K1617" s="3244">
        <v>0.112</v>
      </c>
      <c r="L1617" s="3244">
        <v>0.112</v>
      </c>
      <c r="M1617" s="2945">
        <v>68</v>
      </c>
      <c r="N1617" s="2945">
        <v>100</v>
      </c>
      <c r="O1617" s="3698">
        <v>0.24640000000000004</v>
      </c>
      <c r="P1617" s="3698">
        <v>0.16800000000000001</v>
      </c>
      <c r="Q1617" s="3698">
        <v>0.24640000000000004</v>
      </c>
      <c r="R1617" s="3698">
        <v>0.16800000000000001</v>
      </c>
      <c r="S1617" s="3698">
        <v>0</v>
      </c>
      <c r="T1617" s="3698">
        <v>0</v>
      </c>
      <c r="U1617" s="2960" t="s">
        <v>1529</v>
      </c>
      <c r="V1617" s="2961" t="s">
        <v>1529</v>
      </c>
      <c r="W1617" s="3244">
        <v>0.06</v>
      </c>
      <c r="X1617" s="3244">
        <v>0.06</v>
      </c>
      <c r="Y1617" s="2961" t="s">
        <v>1529</v>
      </c>
      <c r="Z1617" s="2961" t="s">
        <v>1529</v>
      </c>
      <c r="AA1617" s="2961" t="s">
        <v>1529</v>
      </c>
      <c r="AB1617" s="3244">
        <v>0.06</v>
      </c>
      <c r="AC1617" s="3244">
        <v>0.06</v>
      </c>
      <c r="AD1617" s="3243">
        <v>11.188800000000001</v>
      </c>
      <c r="AE1617" s="3921">
        <v>450</v>
      </c>
      <c r="AF1617" s="3243">
        <f t="shared" si="1"/>
        <v>2.4864000000000001E-2</v>
      </c>
      <c r="AG1617" s="3243">
        <v>0.06</v>
      </c>
      <c r="AH1617" s="2543" t="s">
        <v>6974</v>
      </c>
      <c r="AI1617" s="2543" t="s">
        <v>5404</v>
      </c>
      <c r="AJ1617" s="2960">
        <v>1.1200000000000001</v>
      </c>
      <c r="AK1617" s="2502"/>
    </row>
    <row r="1618" spans="2:37" s="2801" customFormat="1" ht="12" customHeight="1" x14ac:dyDescent="0.2">
      <c r="B1618" s="4234" t="s">
        <v>6979</v>
      </c>
      <c r="C1618" s="4235"/>
      <c r="D1618" s="3701" t="s">
        <v>6980</v>
      </c>
      <c r="E1618" s="3243">
        <v>28.000000000000004</v>
      </c>
      <c r="F1618" s="3243">
        <v>16.811200000000003</v>
      </c>
      <c r="G1618" s="2960" t="s">
        <v>1529</v>
      </c>
      <c r="H1618" s="2960" t="s">
        <v>1529</v>
      </c>
      <c r="I1618" s="2960" t="s">
        <v>1529</v>
      </c>
      <c r="J1618" s="2488">
        <v>150</v>
      </c>
      <c r="K1618" s="3244">
        <v>0.112</v>
      </c>
      <c r="L1618" s="3244">
        <v>0.112</v>
      </c>
      <c r="M1618" s="2945">
        <v>68</v>
      </c>
      <c r="N1618" s="2945">
        <v>100</v>
      </c>
      <c r="O1618" s="3698">
        <v>0.24640000000000004</v>
      </c>
      <c r="P1618" s="3698">
        <v>0.16800000000000001</v>
      </c>
      <c r="Q1618" s="3698">
        <v>0.24640000000000004</v>
      </c>
      <c r="R1618" s="3698">
        <v>0.16800000000000001</v>
      </c>
      <c r="S1618" s="3698">
        <v>0</v>
      </c>
      <c r="T1618" s="3698">
        <v>0</v>
      </c>
      <c r="U1618" s="2960" t="s">
        <v>1529</v>
      </c>
      <c r="V1618" s="2961" t="s">
        <v>1529</v>
      </c>
      <c r="W1618" s="3244">
        <v>0.06</v>
      </c>
      <c r="X1618" s="3244">
        <v>0.06</v>
      </c>
      <c r="Y1618" s="2961" t="s">
        <v>1529</v>
      </c>
      <c r="Z1618" s="2961" t="s">
        <v>1529</v>
      </c>
      <c r="AA1618" s="2961" t="s">
        <v>1529</v>
      </c>
      <c r="AB1618" s="3244">
        <v>0.06</v>
      </c>
      <c r="AC1618" s="3244">
        <v>0.06</v>
      </c>
      <c r="AD1618" s="3243">
        <v>11.188800000000001</v>
      </c>
      <c r="AE1618" s="3921">
        <v>450</v>
      </c>
      <c r="AF1618" s="3243">
        <f t="shared" si="1"/>
        <v>2.4864000000000001E-2</v>
      </c>
      <c r="AG1618" s="3243">
        <v>0.06</v>
      </c>
      <c r="AH1618" s="2543" t="s">
        <v>6974</v>
      </c>
      <c r="AI1618" s="2543" t="s">
        <v>5404</v>
      </c>
      <c r="AJ1618" s="2960">
        <v>1.1200000000000001</v>
      </c>
      <c r="AK1618" s="2502"/>
    </row>
    <row r="1619" spans="2:37" s="2801" customFormat="1" ht="12" customHeight="1" x14ac:dyDescent="0.2">
      <c r="B1619" s="4234" t="s">
        <v>6981</v>
      </c>
      <c r="C1619" s="4235"/>
      <c r="D1619" s="3701" t="s">
        <v>6982</v>
      </c>
      <c r="E1619" s="3243">
        <v>33.6</v>
      </c>
      <c r="F1619" s="3243">
        <v>11.211200000000003</v>
      </c>
      <c r="G1619" s="2960" t="s">
        <v>1529</v>
      </c>
      <c r="H1619" s="2960" t="s">
        <v>1529</v>
      </c>
      <c r="I1619" s="2960" t="s">
        <v>1529</v>
      </c>
      <c r="J1619" s="2488">
        <v>100</v>
      </c>
      <c r="K1619" s="3244">
        <v>0.11200000000000002</v>
      </c>
      <c r="L1619" s="3244">
        <v>0.11200000000000002</v>
      </c>
      <c r="M1619" s="2488">
        <v>45</v>
      </c>
      <c r="N1619" s="2488">
        <v>66</v>
      </c>
      <c r="O1619" s="3698">
        <v>0.24640000000000004</v>
      </c>
      <c r="P1619" s="3698">
        <v>0.16800000000000001</v>
      </c>
      <c r="Q1619" s="3698">
        <v>0.24640000000000004</v>
      </c>
      <c r="R1619" s="3698">
        <v>0.16800000000000001</v>
      </c>
      <c r="S1619" s="3698">
        <v>0</v>
      </c>
      <c r="T1619" s="3698">
        <v>0</v>
      </c>
      <c r="U1619" s="2960" t="s">
        <v>1529</v>
      </c>
      <c r="V1619" s="2961" t="s">
        <v>1529</v>
      </c>
      <c r="W1619" s="3244">
        <v>0.06</v>
      </c>
      <c r="X1619" s="3244">
        <v>0.06</v>
      </c>
      <c r="Y1619" s="2961" t="s">
        <v>1529</v>
      </c>
      <c r="Z1619" s="2961" t="s">
        <v>1529</v>
      </c>
      <c r="AA1619" s="2961" t="s">
        <v>1529</v>
      </c>
      <c r="AB1619" s="3244">
        <v>0.06</v>
      </c>
      <c r="AC1619" s="3244">
        <v>0.06</v>
      </c>
      <c r="AD1619" s="3243">
        <v>22.3888</v>
      </c>
      <c r="AE1619" s="3700">
        <v>1500</v>
      </c>
      <c r="AF1619" s="3243">
        <f t="shared" si="1"/>
        <v>1.4925866666666666E-2</v>
      </c>
      <c r="AG1619" s="3243">
        <v>0.06</v>
      </c>
      <c r="AH1619" s="2543" t="s">
        <v>6983</v>
      </c>
      <c r="AI1619" s="2543" t="s">
        <v>5404</v>
      </c>
      <c r="AJ1619" s="2960">
        <v>2.2400000000000002</v>
      </c>
      <c r="AK1619" s="2502"/>
    </row>
    <row r="1620" spans="2:37" s="2801" customFormat="1" ht="12" customHeight="1" x14ac:dyDescent="0.2">
      <c r="B1620" s="4234" t="s">
        <v>6984</v>
      </c>
      <c r="C1620" s="4235"/>
      <c r="D1620" s="3701" t="s">
        <v>6985</v>
      </c>
      <c r="E1620" s="3243">
        <v>33.6</v>
      </c>
      <c r="F1620" s="3243">
        <v>11.211200000000003</v>
      </c>
      <c r="G1620" s="2960" t="s">
        <v>1529</v>
      </c>
      <c r="H1620" s="2960" t="s">
        <v>1529</v>
      </c>
      <c r="I1620" s="2960" t="s">
        <v>1529</v>
      </c>
      <c r="J1620" s="2488">
        <v>100</v>
      </c>
      <c r="K1620" s="3244">
        <v>0.112</v>
      </c>
      <c r="L1620" s="3244">
        <v>0.112</v>
      </c>
      <c r="M1620" s="2488">
        <v>45</v>
      </c>
      <c r="N1620" s="2488">
        <v>66</v>
      </c>
      <c r="O1620" s="3698">
        <v>0.24640000000000004</v>
      </c>
      <c r="P1620" s="3698">
        <v>0.16800000000000001</v>
      </c>
      <c r="Q1620" s="3698">
        <v>0.24640000000000004</v>
      </c>
      <c r="R1620" s="3698">
        <v>0.16800000000000001</v>
      </c>
      <c r="S1620" s="3698">
        <v>0</v>
      </c>
      <c r="T1620" s="3698">
        <v>0</v>
      </c>
      <c r="U1620" s="2960" t="s">
        <v>1529</v>
      </c>
      <c r="V1620" s="2961" t="s">
        <v>1529</v>
      </c>
      <c r="W1620" s="3244">
        <v>0.06</v>
      </c>
      <c r="X1620" s="3244">
        <v>0.06</v>
      </c>
      <c r="Y1620" s="2961" t="s">
        <v>1529</v>
      </c>
      <c r="Z1620" s="2961" t="s">
        <v>1529</v>
      </c>
      <c r="AA1620" s="2961" t="s">
        <v>1529</v>
      </c>
      <c r="AB1620" s="3244">
        <v>0.06</v>
      </c>
      <c r="AC1620" s="3244">
        <v>0.06</v>
      </c>
      <c r="AD1620" s="3243">
        <v>22.3888</v>
      </c>
      <c r="AE1620" s="3700">
        <v>1500</v>
      </c>
      <c r="AF1620" s="3243">
        <f t="shared" si="1"/>
        <v>1.4925866666666666E-2</v>
      </c>
      <c r="AG1620" s="3243">
        <v>0.06</v>
      </c>
      <c r="AH1620" s="2543" t="s">
        <v>6983</v>
      </c>
      <c r="AI1620" s="2543" t="s">
        <v>5404</v>
      </c>
      <c r="AJ1620" s="2960">
        <v>2.2400000000000002</v>
      </c>
      <c r="AK1620" s="2502"/>
    </row>
    <row r="1621" spans="2:37" s="2801" customFormat="1" ht="12" customHeight="1" x14ac:dyDescent="0.2">
      <c r="B1621" s="4234" t="s">
        <v>6986</v>
      </c>
      <c r="C1621" s="4235"/>
      <c r="D1621" s="3701" t="s">
        <v>6987</v>
      </c>
      <c r="E1621" s="3243">
        <v>38.08</v>
      </c>
      <c r="F1621" s="3243">
        <v>15.691200000000002</v>
      </c>
      <c r="G1621" s="2960" t="s">
        <v>1529</v>
      </c>
      <c r="H1621" s="2960" t="s">
        <v>1529</v>
      </c>
      <c r="I1621" s="2960" t="s">
        <v>1529</v>
      </c>
      <c r="J1621" s="2488">
        <v>140</v>
      </c>
      <c r="K1621" s="3244">
        <v>0.112</v>
      </c>
      <c r="L1621" s="3244">
        <v>0.112</v>
      </c>
      <c r="M1621" s="2488">
        <v>63</v>
      </c>
      <c r="N1621" s="2488">
        <v>93</v>
      </c>
      <c r="O1621" s="3698">
        <v>0.24640000000000004</v>
      </c>
      <c r="P1621" s="3698">
        <v>0.16800000000000001</v>
      </c>
      <c r="Q1621" s="3698">
        <v>0.24640000000000004</v>
      </c>
      <c r="R1621" s="3698">
        <v>0.16800000000000001</v>
      </c>
      <c r="S1621" s="3698">
        <v>0</v>
      </c>
      <c r="T1621" s="3698">
        <v>0</v>
      </c>
      <c r="U1621" s="2960" t="s">
        <v>1529</v>
      </c>
      <c r="V1621" s="2961" t="s">
        <v>1529</v>
      </c>
      <c r="W1621" s="3244">
        <v>0.06</v>
      </c>
      <c r="X1621" s="3244">
        <v>0.06</v>
      </c>
      <c r="Y1621" s="2961" t="s">
        <v>1529</v>
      </c>
      <c r="Z1621" s="2961" t="s">
        <v>1529</v>
      </c>
      <c r="AA1621" s="2961" t="s">
        <v>1529</v>
      </c>
      <c r="AB1621" s="3244">
        <v>0.06</v>
      </c>
      <c r="AC1621" s="3244">
        <v>0.06</v>
      </c>
      <c r="AD1621" s="3243">
        <v>22.3888</v>
      </c>
      <c r="AE1621" s="3700">
        <v>1500</v>
      </c>
      <c r="AF1621" s="3243">
        <f t="shared" si="1"/>
        <v>1.4925866666666666E-2</v>
      </c>
      <c r="AG1621" s="3243">
        <v>0.06</v>
      </c>
      <c r="AH1621" s="2543" t="s">
        <v>6983</v>
      </c>
      <c r="AI1621" s="2543" t="s">
        <v>5404</v>
      </c>
      <c r="AJ1621" s="2960">
        <v>2.2400000000000002</v>
      </c>
      <c r="AK1621" s="2502"/>
    </row>
    <row r="1622" spans="2:37" s="2801" customFormat="1" ht="12" customHeight="1" x14ac:dyDescent="0.2">
      <c r="B1622" s="4234" t="s">
        <v>6988</v>
      </c>
      <c r="C1622" s="4235"/>
      <c r="D1622" s="3701" t="s">
        <v>6989</v>
      </c>
      <c r="E1622" s="3243">
        <v>38.08</v>
      </c>
      <c r="F1622" s="3243">
        <v>15.691200000000002</v>
      </c>
      <c r="G1622" s="2960" t="s">
        <v>1529</v>
      </c>
      <c r="H1622" s="2960" t="s">
        <v>1529</v>
      </c>
      <c r="I1622" s="2960" t="s">
        <v>1529</v>
      </c>
      <c r="J1622" s="2488">
        <v>140</v>
      </c>
      <c r="K1622" s="3244">
        <v>0.112</v>
      </c>
      <c r="L1622" s="3244">
        <v>0.112</v>
      </c>
      <c r="M1622" s="2488">
        <v>63</v>
      </c>
      <c r="N1622" s="2488">
        <v>93</v>
      </c>
      <c r="O1622" s="3698">
        <v>0.24640000000000004</v>
      </c>
      <c r="P1622" s="3698">
        <v>0.16800000000000001</v>
      </c>
      <c r="Q1622" s="3698">
        <v>0.24640000000000004</v>
      </c>
      <c r="R1622" s="3698">
        <v>0.16800000000000001</v>
      </c>
      <c r="S1622" s="3698">
        <v>0</v>
      </c>
      <c r="T1622" s="3698">
        <v>0</v>
      </c>
      <c r="U1622" s="2960" t="s">
        <v>1529</v>
      </c>
      <c r="V1622" s="2961" t="s">
        <v>1529</v>
      </c>
      <c r="W1622" s="3244">
        <v>0.06</v>
      </c>
      <c r="X1622" s="3244">
        <v>0.06</v>
      </c>
      <c r="Y1622" s="2961" t="s">
        <v>1529</v>
      </c>
      <c r="Z1622" s="2961" t="s">
        <v>1529</v>
      </c>
      <c r="AA1622" s="2961" t="s">
        <v>1529</v>
      </c>
      <c r="AB1622" s="3244">
        <v>0.06</v>
      </c>
      <c r="AC1622" s="3244">
        <v>0.06</v>
      </c>
      <c r="AD1622" s="3243">
        <v>22.3888</v>
      </c>
      <c r="AE1622" s="3700">
        <v>1500</v>
      </c>
      <c r="AF1622" s="3243">
        <f t="shared" si="1"/>
        <v>1.4925866666666666E-2</v>
      </c>
      <c r="AG1622" s="3243">
        <v>0.06</v>
      </c>
      <c r="AH1622" s="2543" t="s">
        <v>6983</v>
      </c>
      <c r="AI1622" s="2543" t="s">
        <v>5404</v>
      </c>
      <c r="AJ1622" s="2960">
        <v>2.2400000000000002</v>
      </c>
      <c r="AK1622" s="2502"/>
    </row>
    <row r="1623" spans="2:37" s="2801" customFormat="1" ht="12" customHeight="1" x14ac:dyDescent="0.2">
      <c r="B1623" s="4234" t="s">
        <v>6990</v>
      </c>
      <c r="C1623" s="4235"/>
      <c r="D1623" s="3701" t="s">
        <v>6991</v>
      </c>
      <c r="E1623" s="3243">
        <v>43.68</v>
      </c>
      <c r="F1623" s="3243">
        <v>21.291200000000003</v>
      </c>
      <c r="G1623" s="2960" t="s">
        <v>1529</v>
      </c>
      <c r="H1623" s="2960" t="s">
        <v>1529</v>
      </c>
      <c r="I1623" s="2960" t="s">
        <v>1529</v>
      </c>
      <c r="J1623" s="2488">
        <v>190</v>
      </c>
      <c r="K1623" s="3244">
        <v>0.112</v>
      </c>
      <c r="L1623" s="3244">
        <v>0.112</v>
      </c>
      <c r="M1623" s="2488">
        <v>86</v>
      </c>
      <c r="N1623" s="2488">
        <v>126</v>
      </c>
      <c r="O1623" s="3698">
        <v>0.24640000000000004</v>
      </c>
      <c r="P1623" s="3698">
        <v>0.16800000000000001</v>
      </c>
      <c r="Q1623" s="3698">
        <v>0.24640000000000004</v>
      </c>
      <c r="R1623" s="3698">
        <v>0.16800000000000001</v>
      </c>
      <c r="S1623" s="3698">
        <v>0</v>
      </c>
      <c r="T1623" s="3698">
        <v>0</v>
      </c>
      <c r="U1623" s="2960" t="s">
        <v>1529</v>
      </c>
      <c r="V1623" s="2961" t="s">
        <v>1529</v>
      </c>
      <c r="W1623" s="3244">
        <v>0.06</v>
      </c>
      <c r="X1623" s="3244">
        <v>0.06</v>
      </c>
      <c r="Y1623" s="2961" t="s">
        <v>1529</v>
      </c>
      <c r="Z1623" s="2961" t="s">
        <v>1529</v>
      </c>
      <c r="AA1623" s="2961" t="s">
        <v>1529</v>
      </c>
      <c r="AB1623" s="3244">
        <v>0.06</v>
      </c>
      <c r="AC1623" s="3244">
        <v>0.06</v>
      </c>
      <c r="AD1623" s="3243">
        <v>22.3888</v>
      </c>
      <c r="AE1623" s="3700">
        <v>1500</v>
      </c>
      <c r="AF1623" s="3243">
        <f t="shared" si="1"/>
        <v>1.4925866666666666E-2</v>
      </c>
      <c r="AG1623" s="3243">
        <v>0.06</v>
      </c>
      <c r="AH1623" s="2543" t="s">
        <v>6983</v>
      </c>
      <c r="AI1623" s="2543" t="s">
        <v>5404</v>
      </c>
      <c r="AJ1623" s="2960">
        <v>2.2400000000000002</v>
      </c>
      <c r="AK1623" s="2502"/>
    </row>
    <row r="1624" spans="2:37" s="2801" customFormat="1" ht="12" customHeight="1" x14ac:dyDescent="0.2">
      <c r="B1624" s="4234" t="s">
        <v>6992</v>
      </c>
      <c r="C1624" s="4235"/>
      <c r="D1624" s="3701" t="s">
        <v>6993</v>
      </c>
      <c r="E1624" s="3243">
        <v>43.68</v>
      </c>
      <c r="F1624" s="3243">
        <v>21.291200000000003</v>
      </c>
      <c r="G1624" s="2960" t="s">
        <v>1529</v>
      </c>
      <c r="H1624" s="2960" t="s">
        <v>1529</v>
      </c>
      <c r="I1624" s="2960" t="s">
        <v>1529</v>
      </c>
      <c r="J1624" s="2488">
        <v>190</v>
      </c>
      <c r="K1624" s="3244">
        <v>0.112</v>
      </c>
      <c r="L1624" s="3244">
        <v>0.112</v>
      </c>
      <c r="M1624" s="2488">
        <v>86</v>
      </c>
      <c r="N1624" s="2488">
        <v>126</v>
      </c>
      <c r="O1624" s="3698">
        <v>0.24640000000000004</v>
      </c>
      <c r="P1624" s="3698">
        <v>0.16800000000000001</v>
      </c>
      <c r="Q1624" s="3698">
        <v>0.24640000000000004</v>
      </c>
      <c r="R1624" s="3698">
        <v>0.16800000000000001</v>
      </c>
      <c r="S1624" s="3698">
        <v>0</v>
      </c>
      <c r="T1624" s="3698">
        <v>0</v>
      </c>
      <c r="U1624" s="2960" t="s">
        <v>1529</v>
      </c>
      <c r="V1624" s="2961" t="s">
        <v>1529</v>
      </c>
      <c r="W1624" s="3244">
        <v>0.06</v>
      </c>
      <c r="X1624" s="3244">
        <v>0.06</v>
      </c>
      <c r="Y1624" s="2961" t="s">
        <v>1529</v>
      </c>
      <c r="Z1624" s="2961" t="s">
        <v>1529</v>
      </c>
      <c r="AA1624" s="2961" t="s">
        <v>1529</v>
      </c>
      <c r="AB1624" s="3244">
        <v>0.06</v>
      </c>
      <c r="AC1624" s="3244">
        <v>0.06</v>
      </c>
      <c r="AD1624" s="3243">
        <v>22.3888</v>
      </c>
      <c r="AE1624" s="3700">
        <v>1500</v>
      </c>
      <c r="AF1624" s="3243">
        <f t="shared" si="1"/>
        <v>1.4925866666666666E-2</v>
      </c>
      <c r="AG1624" s="3243">
        <v>0.06</v>
      </c>
      <c r="AH1624" s="2543" t="s">
        <v>6983</v>
      </c>
      <c r="AI1624" s="2543" t="s">
        <v>5404</v>
      </c>
      <c r="AJ1624" s="2960">
        <v>2.2400000000000002</v>
      </c>
      <c r="AK1624" s="2502"/>
    </row>
    <row r="1625" spans="2:37" s="2801" customFormat="1" ht="12" customHeight="1" x14ac:dyDescent="0.2">
      <c r="B1625" s="4234" t="s">
        <v>6994</v>
      </c>
      <c r="C1625" s="4235"/>
      <c r="D1625" s="3701" t="s">
        <v>6995</v>
      </c>
      <c r="E1625" s="3243">
        <v>54.88</v>
      </c>
      <c r="F1625" s="3243">
        <v>32.491200000000006</v>
      </c>
      <c r="G1625" s="2960" t="s">
        <v>1529</v>
      </c>
      <c r="H1625" s="2960" t="s">
        <v>1529</v>
      </c>
      <c r="I1625" s="2960" t="s">
        <v>1529</v>
      </c>
      <c r="J1625" s="2488">
        <v>296</v>
      </c>
      <c r="K1625" s="3244">
        <v>0.11</v>
      </c>
      <c r="L1625" s="3244">
        <v>0.11</v>
      </c>
      <c r="M1625" s="2488">
        <v>131</v>
      </c>
      <c r="N1625" s="2488">
        <v>193</v>
      </c>
      <c r="O1625" s="3698">
        <v>0.24640000000000004</v>
      </c>
      <c r="P1625" s="3698">
        <v>0.16800000000000001</v>
      </c>
      <c r="Q1625" s="3698">
        <v>0.24640000000000004</v>
      </c>
      <c r="R1625" s="3698">
        <v>0.16800000000000001</v>
      </c>
      <c r="S1625" s="3698">
        <v>0</v>
      </c>
      <c r="T1625" s="3698">
        <v>0</v>
      </c>
      <c r="U1625" s="2960" t="s">
        <v>1529</v>
      </c>
      <c r="V1625" s="2961" t="s">
        <v>1529</v>
      </c>
      <c r="W1625" s="3244">
        <v>0.06</v>
      </c>
      <c r="X1625" s="3244">
        <v>0.06</v>
      </c>
      <c r="Y1625" s="2961" t="s">
        <v>1529</v>
      </c>
      <c r="Z1625" s="2961" t="s">
        <v>1529</v>
      </c>
      <c r="AA1625" s="2961" t="s">
        <v>1529</v>
      </c>
      <c r="AB1625" s="3244">
        <v>0.06</v>
      </c>
      <c r="AC1625" s="3244">
        <v>0.06</v>
      </c>
      <c r="AD1625" s="3243">
        <v>22.3888</v>
      </c>
      <c r="AE1625" s="3700">
        <v>1500</v>
      </c>
      <c r="AF1625" s="3243">
        <f t="shared" si="1"/>
        <v>1.4925866666666666E-2</v>
      </c>
      <c r="AG1625" s="3243">
        <v>0.06</v>
      </c>
      <c r="AH1625" s="2543" t="s">
        <v>6983</v>
      </c>
      <c r="AI1625" s="2543" t="s">
        <v>5404</v>
      </c>
      <c r="AJ1625" s="2960">
        <v>2.2400000000000002</v>
      </c>
      <c r="AK1625" s="2502"/>
    </row>
    <row r="1626" spans="2:37" s="2801" customFormat="1" ht="12" customHeight="1" x14ac:dyDescent="0.2">
      <c r="B1626" s="4234" t="s">
        <v>6996</v>
      </c>
      <c r="C1626" s="4235"/>
      <c r="D1626" s="3701" t="s">
        <v>6997</v>
      </c>
      <c r="E1626" s="3243">
        <v>54.88</v>
      </c>
      <c r="F1626" s="3243">
        <v>32.491200000000006</v>
      </c>
      <c r="G1626" s="2960" t="s">
        <v>1529</v>
      </c>
      <c r="H1626" s="2960" t="s">
        <v>1529</v>
      </c>
      <c r="I1626" s="2960" t="s">
        <v>1529</v>
      </c>
      <c r="J1626" s="2488">
        <v>296</v>
      </c>
      <c r="K1626" s="3244">
        <v>0.11</v>
      </c>
      <c r="L1626" s="3244">
        <v>0.11</v>
      </c>
      <c r="M1626" s="2488">
        <v>131</v>
      </c>
      <c r="N1626" s="2488">
        <v>193</v>
      </c>
      <c r="O1626" s="3698">
        <v>0.24640000000000004</v>
      </c>
      <c r="P1626" s="3698">
        <v>0.16800000000000001</v>
      </c>
      <c r="Q1626" s="3698">
        <v>0.24640000000000004</v>
      </c>
      <c r="R1626" s="3698">
        <v>0.16800000000000001</v>
      </c>
      <c r="S1626" s="3698">
        <v>0</v>
      </c>
      <c r="T1626" s="3698">
        <v>0</v>
      </c>
      <c r="U1626" s="2960" t="s">
        <v>1529</v>
      </c>
      <c r="V1626" s="2961" t="s">
        <v>1529</v>
      </c>
      <c r="W1626" s="3244">
        <v>0.06</v>
      </c>
      <c r="X1626" s="3244">
        <v>0.06</v>
      </c>
      <c r="Y1626" s="2961" t="s">
        <v>1529</v>
      </c>
      <c r="Z1626" s="2961" t="s">
        <v>1529</v>
      </c>
      <c r="AA1626" s="2961" t="s">
        <v>1529</v>
      </c>
      <c r="AB1626" s="3244">
        <v>0.06</v>
      </c>
      <c r="AC1626" s="3244">
        <v>0.06</v>
      </c>
      <c r="AD1626" s="3243">
        <v>22.3888</v>
      </c>
      <c r="AE1626" s="3700">
        <v>1500</v>
      </c>
      <c r="AF1626" s="3243">
        <f t="shared" si="1"/>
        <v>1.4925866666666666E-2</v>
      </c>
      <c r="AG1626" s="3243">
        <v>0.06</v>
      </c>
      <c r="AH1626" s="2543" t="s">
        <v>6983</v>
      </c>
      <c r="AI1626" s="2543" t="s">
        <v>5404</v>
      </c>
      <c r="AJ1626" s="2960">
        <v>2.2400000000000002</v>
      </c>
      <c r="AK1626" s="2502"/>
    </row>
    <row r="1627" spans="2:37" s="2801" customFormat="1" ht="12" customHeight="1" x14ac:dyDescent="0.2">
      <c r="B1627" s="4234" t="s">
        <v>6998</v>
      </c>
      <c r="C1627" s="4235"/>
      <c r="D1627" s="3701" t="s">
        <v>6999</v>
      </c>
      <c r="E1627" s="3243">
        <v>66.08</v>
      </c>
      <c r="F1627" s="3243">
        <v>43.691200000000009</v>
      </c>
      <c r="G1627" s="2960" t="s">
        <v>1529</v>
      </c>
      <c r="H1627" s="2960" t="s">
        <v>1529</v>
      </c>
      <c r="I1627" s="2960" t="s">
        <v>1529</v>
      </c>
      <c r="J1627" s="2488">
        <v>398</v>
      </c>
      <c r="K1627" s="3244">
        <v>0.10976</v>
      </c>
      <c r="L1627" s="3244">
        <v>0.10976</v>
      </c>
      <c r="M1627" s="2488">
        <v>177</v>
      </c>
      <c r="N1627" s="2488">
        <v>260</v>
      </c>
      <c r="O1627" s="3698">
        <v>0.24640000000000004</v>
      </c>
      <c r="P1627" s="3698">
        <v>0.16800000000000001</v>
      </c>
      <c r="Q1627" s="3698">
        <v>0.24640000000000004</v>
      </c>
      <c r="R1627" s="3698">
        <v>0.16800000000000001</v>
      </c>
      <c r="S1627" s="3698">
        <v>0</v>
      </c>
      <c r="T1627" s="3698">
        <v>0</v>
      </c>
      <c r="U1627" s="2960" t="s">
        <v>1529</v>
      </c>
      <c r="V1627" s="2961" t="s">
        <v>1529</v>
      </c>
      <c r="W1627" s="3244">
        <v>0.06</v>
      </c>
      <c r="X1627" s="3244">
        <v>0.06</v>
      </c>
      <c r="Y1627" s="2961" t="s">
        <v>1529</v>
      </c>
      <c r="Z1627" s="2961" t="s">
        <v>1529</v>
      </c>
      <c r="AA1627" s="2961" t="s">
        <v>1529</v>
      </c>
      <c r="AB1627" s="3244">
        <v>0.06</v>
      </c>
      <c r="AC1627" s="3244">
        <v>0.06</v>
      </c>
      <c r="AD1627" s="3243">
        <v>22.3888</v>
      </c>
      <c r="AE1627" s="3700">
        <v>1500</v>
      </c>
      <c r="AF1627" s="3243">
        <f t="shared" si="1"/>
        <v>1.4925866666666666E-2</v>
      </c>
      <c r="AG1627" s="3243">
        <v>0.06</v>
      </c>
      <c r="AH1627" s="2543" t="s">
        <v>6983</v>
      </c>
      <c r="AI1627" s="2543" t="s">
        <v>5404</v>
      </c>
      <c r="AJ1627" s="2960">
        <v>2.2400000000000002</v>
      </c>
      <c r="AK1627" s="2502"/>
    </row>
    <row r="1628" spans="2:37" s="2801" customFormat="1" ht="12" customHeight="1" x14ac:dyDescent="0.2">
      <c r="B1628" s="4234" t="s">
        <v>7000</v>
      </c>
      <c r="C1628" s="4235"/>
      <c r="D1628" s="3701" t="s">
        <v>7001</v>
      </c>
      <c r="E1628" s="3243">
        <v>66.08</v>
      </c>
      <c r="F1628" s="3243">
        <v>43.691200000000009</v>
      </c>
      <c r="G1628" s="2960" t="s">
        <v>1529</v>
      </c>
      <c r="H1628" s="2960" t="s">
        <v>1529</v>
      </c>
      <c r="I1628" s="2960" t="s">
        <v>1529</v>
      </c>
      <c r="J1628" s="2488">
        <v>398</v>
      </c>
      <c r="K1628" s="3244">
        <v>0.10976</v>
      </c>
      <c r="L1628" s="3244">
        <v>0.10976</v>
      </c>
      <c r="M1628" s="2488">
        <v>177</v>
      </c>
      <c r="N1628" s="2488">
        <v>260</v>
      </c>
      <c r="O1628" s="3698">
        <v>0.24640000000000004</v>
      </c>
      <c r="P1628" s="3698">
        <v>0.16800000000000001</v>
      </c>
      <c r="Q1628" s="3698">
        <v>0.24640000000000004</v>
      </c>
      <c r="R1628" s="3698">
        <v>0.16800000000000001</v>
      </c>
      <c r="S1628" s="3698">
        <v>0</v>
      </c>
      <c r="T1628" s="3698">
        <v>0</v>
      </c>
      <c r="U1628" s="2960" t="s">
        <v>1529</v>
      </c>
      <c r="V1628" s="2961" t="s">
        <v>1529</v>
      </c>
      <c r="W1628" s="3244">
        <v>0.06</v>
      </c>
      <c r="X1628" s="3244">
        <v>0.06</v>
      </c>
      <c r="Y1628" s="2961" t="s">
        <v>1529</v>
      </c>
      <c r="Z1628" s="2961" t="s">
        <v>1529</v>
      </c>
      <c r="AA1628" s="2961" t="s">
        <v>1529</v>
      </c>
      <c r="AB1628" s="3244">
        <v>0.06</v>
      </c>
      <c r="AC1628" s="3244">
        <v>0.06</v>
      </c>
      <c r="AD1628" s="3243">
        <v>22.3888</v>
      </c>
      <c r="AE1628" s="3700">
        <v>1500</v>
      </c>
      <c r="AF1628" s="3243">
        <f t="shared" si="1"/>
        <v>1.4925866666666666E-2</v>
      </c>
      <c r="AG1628" s="3243">
        <v>0.06</v>
      </c>
      <c r="AH1628" s="2543" t="s">
        <v>6983</v>
      </c>
      <c r="AI1628" s="2543" t="s">
        <v>5404</v>
      </c>
      <c r="AJ1628" s="2960">
        <v>2.2400000000000002</v>
      </c>
      <c r="AK1628" s="2502"/>
    </row>
    <row r="1629" spans="2:37" s="2801" customFormat="1" ht="12" customHeight="1" x14ac:dyDescent="0.2">
      <c r="B1629" s="4234" t="s">
        <v>7002</v>
      </c>
      <c r="C1629" s="4235"/>
      <c r="D1629" s="3701" t="s">
        <v>7003</v>
      </c>
      <c r="E1629" s="3243">
        <v>77.28</v>
      </c>
      <c r="F1629" s="3243">
        <v>54.891200000000012</v>
      </c>
      <c r="G1629" s="2960" t="s">
        <v>1529</v>
      </c>
      <c r="H1629" s="2960" t="s">
        <v>1529</v>
      </c>
      <c r="I1629" s="2960" t="s">
        <v>1529</v>
      </c>
      <c r="J1629" s="2488">
        <v>510</v>
      </c>
      <c r="K1629" s="3244">
        <v>0.108</v>
      </c>
      <c r="L1629" s="3244">
        <v>0.108</v>
      </c>
      <c r="M1629" s="2488">
        <v>222</v>
      </c>
      <c r="N1629" s="2488">
        <v>326</v>
      </c>
      <c r="O1629" s="3698">
        <v>0.24640000000000004</v>
      </c>
      <c r="P1629" s="3698">
        <v>0.16800000000000001</v>
      </c>
      <c r="Q1629" s="3698">
        <v>0.24640000000000004</v>
      </c>
      <c r="R1629" s="3698">
        <v>0.16800000000000001</v>
      </c>
      <c r="S1629" s="3698">
        <v>0</v>
      </c>
      <c r="T1629" s="3698">
        <v>0</v>
      </c>
      <c r="U1629" s="2960" t="s">
        <v>1529</v>
      </c>
      <c r="V1629" s="2961" t="s">
        <v>1529</v>
      </c>
      <c r="W1629" s="3244">
        <v>0.06</v>
      </c>
      <c r="X1629" s="3244">
        <v>0.06</v>
      </c>
      <c r="Y1629" s="2961" t="s">
        <v>1529</v>
      </c>
      <c r="Z1629" s="2961" t="s">
        <v>1529</v>
      </c>
      <c r="AA1629" s="2961" t="s">
        <v>1529</v>
      </c>
      <c r="AB1629" s="3244">
        <v>0.06</v>
      </c>
      <c r="AC1629" s="3244">
        <v>0.06</v>
      </c>
      <c r="AD1629" s="3243">
        <v>22.3888</v>
      </c>
      <c r="AE1629" s="3700">
        <v>1500</v>
      </c>
      <c r="AF1629" s="3243">
        <f t="shared" si="1"/>
        <v>1.4925866666666666E-2</v>
      </c>
      <c r="AG1629" s="3243">
        <v>0.06</v>
      </c>
      <c r="AH1629" s="2543" t="s">
        <v>6983</v>
      </c>
      <c r="AI1629" s="2543" t="s">
        <v>5404</v>
      </c>
      <c r="AJ1629" s="2960">
        <v>2.2400000000000002</v>
      </c>
      <c r="AK1629" s="2502"/>
    </row>
    <row r="1630" spans="2:37" s="2801" customFormat="1" ht="12" customHeight="1" x14ac:dyDescent="0.2">
      <c r="B1630" s="4234" t="s">
        <v>7004</v>
      </c>
      <c r="C1630" s="4235"/>
      <c r="D1630" s="3701" t="s">
        <v>7005</v>
      </c>
      <c r="E1630" s="3243">
        <v>77.28</v>
      </c>
      <c r="F1630" s="3243">
        <v>54.891200000000012</v>
      </c>
      <c r="G1630" s="2960" t="s">
        <v>1529</v>
      </c>
      <c r="H1630" s="2960" t="s">
        <v>1529</v>
      </c>
      <c r="I1630" s="2960" t="s">
        <v>1529</v>
      </c>
      <c r="J1630" s="2488">
        <v>510</v>
      </c>
      <c r="K1630" s="3244">
        <v>0.108</v>
      </c>
      <c r="L1630" s="3244">
        <v>0.108</v>
      </c>
      <c r="M1630" s="2488">
        <v>222</v>
      </c>
      <c r="N1630" s="2488">
        <v>326</v>
      </c>
      <c r="O1630" s="3698">
        <v>0.24640000000000004</v>
      </c>
      <c r="P1630" s="3698">
        <v>0.16800000000000001</v>
      </c>
      <c r="Q1630" s="3698">
        <v>0.24640000000000004</v>
      </c>
      <c r="R1630" s="3698">
        <v>0.16800000000000001</v>
      </c>
      <c r="S1630" s="3698">
        <v>0</v>
      </c>
      <c r="T1630" s="3698">
        <v>0</v>
      </c>
      <c r="U1630" s="2960" t="s">
        <v>1529</v>
      </c>
      <c r="V1630" s="2961" t="s">
        <v>1529</v>
      </c>
      <c r="W1630" s="3244">
        <v>0.06</v>
      </c>
      <c r="X1630" s="3244">
        <v>0.06</v>
      </c>
      <c r="Y1630" s="2961" t="s">
        <v>1529</v>
      </c>
      <c r="Z1630" s="2961" t="s">
        <v>1529</v>
      </c>
      <c r="AA1630" s="2961" t="s">
        <v>1529</v>
      </c>
      <c r="AB1630" s="3244">
        <v>0.06</v>
      </c>
      <c r="AC1630" s="3244">
        <v>0.06</v>
      </c>
      <c r="AD1630" s="3243">
        <v>22.3888</v>
      </c>
      <c r="AE1630" s="3700">
        <v>1500</v>
      </c>
      <c r="AF1630" s="3243">
        <f t="shared" si="1"/>
        <v>1.4925866666666666E-2</v>
      </c>
      <c r="AG1630" s="3243">
        <v>0.06</v>
      </c>
      <c r="AH1630" s="2543" t="s">
        <v>6983</v>
      </c>
      <c r="AI1630" s="2543" t="s">
        <v>5404</v>
      </c>
      <c r="AJ1630" s="2960">
        <v>2.2400000000000002</v>
      </c>
      <c r="AK1630" s="2502"/>
    </row>
    <row r="1631" spans="2:37" s="2801" customFormat="1" ht="12" customHeight="1" x14ac:dyDescent="0.2">
      <c r="B1631" s="4234" t="s">
        <v>7006</v>
      </c>
      <c r="C1631" s="4235"/>
      <c r="D1631" s="3701" t="s">
        <v>7007</v>
      </c>
      <c r="E1631" s="3243">
        <v>88.48</v>
      </c>
      <c r="F1631" s="3243">
        <v>66.091200000000015</v>
      </c>
      <c r="G1631" s="2960" t="s">
        <v>1529</v>
      </c>
      <c r="H1631" s="2960" t="s">
        <v>1529</v>
      </c>
      <c r="I1631" s="2960" t="s">
        <v>1529</v>
      </c>
      <c r="J1631" s="2488">
        <v>655</v>
      </c>
      <c r="K1631" s="3244">
        <v>0.1008</v>
      </c>
      <c r="L1631" s="3244">
        <v>0.1008</v>
      </c>
      <c r="M1631" s="2488">
        <v>268</v>
      </c>
      <c r="N1631" s="2488">
        <v>393</v>
      </c>
      <c r="O1631" s="3698">
        <v>0.24640000000000004</v>
      </c>
      <c r="P1631" s="3698">
        <v>0.16800000000000001</v>
      </c>
      <c r="Q1631" s="3698">
        <v>0.24640000000000004</v>
      </c>
      <c r="R1631" s="3698">
        <v>0.16800000000000001</v>
      </c>
      <c r="S1631" s="3698">
        <v>0</v>
      </c>
      <c r="T1631" s="3698">
        <v>0</v>
      </c>
      <c r="U1631" s="2960" t="s">
        <v>1529</v>
      </c>
      <c r="V1631" s="2961" t="s">
        <v>1529</v>
      </c>
      <c r="W1631" s="3244">
        <v>0.06</v>
      </c>
      <c r="X1631" s="3244">
        <v>0.06</v>
      </c>
      <c r="Y1631" s="2961" t="s">
        <v>1529</v>
      </c>
      <c r="Z1631" s="2961" t="s">
        <v>1529</v>
      </c>
      <c r="AA1631" s="2961" t="s">
        <v>1529</v>
      </c>
      <c r="AB1631" s="3244">
        <v>0.06</v>
      </c>
      <c r="AC1631" s="3244">
        <v>0.06</v>
      </c>
      <c r="AD1631" s="3243">
        <v>22.3888</v>
      </c>
      <c r="AE1631" s="3700">
        <v>1500</v>
      </c>
      <c r="AF1631" s="3243">
        <f t="shared" si="1"/>
        <v>1.4925866666666666E-2</v>
      </c>
      <c r="AG1631" s="3243">
        <v>0.06</v>
      </c>
      <c r="AH1631" s="2543" t="s">
        <v>6983</v>
      </c>
      <c r="AI1631" s="2543" t="s">
        <v>5404</v>
      </c>
      <c r="AJ1631" s="2960">
        <v>2.2400000000000002</v>
      </c>
      <c r="AK1631" s="2502"/>
    </row>
    <row r="1632" spans="2:37" s="2801" customFormat="1" ht="12" customHeight="1" x14ac:dyDescent="0.2">
      <c r="B1632" s="4234" t="s">
        <v>7008</v>
      </c>
      <c r="C1632" s="4235"/>
      <c r="D1632" s="3701" t="s">
        <v>7009</v>
      </c>
      <c r="E1632" s="3243">
        <v>88.48</v>
      </c>
      <c r="F1632" s="3243">
        <v>66.091200000000015</v>
      </c>
      <c r="G1632" s="2960" t="s">
        <v>1529</v>
      </c>
      <c r="H1632" s="2960" t="s">
        <v>1529</v>
      </c>
      <c r="I1632" s="2960" t="s">
        <v>1529</v>
      </c>
      <c r="J1632" s="2488">
        <v>655</v>
      </c>
      <c r="K1632" s="3244">
        <v>0.1008</v>
      </c>
      <c r="L1632" s="3244">
        <v>0.1008</v>
      </c>
      <c r="M1632" s="2488">
        <v>268</v>
      </c>
      <c r="N1632" s="2488">
        <v>393</v>
      </c>
      <c r="O1632" s="3698">
        <v>0.24640000000000004</v>
      </c>
      <c r="P1632" s="3698">
        <v>0.16800000000000001</v>
      </c>
      <c r="Q1632" s="3698">
        <v>0.24640000000000004</v>
      </c>
      <c r="R1632" s="3698">
        <v>0.16800000000000001</v>
      </c>
      <c r="S1632" s="3698">
        <v>0</v>
      </c>
      <c r="T1632" s="3698">
        <v>0</v>
      </c>
      <c r="U1632" s="2960" t="s">
        <v>1529</v>
      </c>
      <c r="V1632" s="2961" t="s">
        <v>1529</v>
      </c>
      <c r="W1632" s="3244">
        <v>0.06</v>
      </c>
      <c r="X1632" s="3244">
        <v>0.06</v>
      </c>
      <c r="Y1632" s="2961" t="s">
        <v>1529</v>
      </c>
      <c r="Z1632" s="2961" t="s">
        <v>1529</v>
      </c>
      <c r="AA1632" s="2961" t="s">
        <v>1529</v>
      </c>
      <c r="AB1632" s="3244">
        <v>0.06</v>
      </c>
      <c r="AC1632" s="3244">
        <v>0.06</v>
      </c>
      <c r="AD1632" s="3243">
        <v>22.3888</v>
      </c>
      <c r="AE1632" s="3700">
        <v>1500</v>
      </c>
      <c r="AF1632" s="3243">
        <f t="shared" si="1"/>
        <v>1.4925866666666666E-2</v>
      </c>
      <c r="AG1632" s="3243">
        <v>0.06</v>
      </c>
      <c r="AH1632" s="2543" t="s">
        <v>6983</v>
      </c>
      <c r="AI1632" s="2543" t="s">
        <v>5404</v>
      </c>
      <c r="AJ1632" s="2960">
        <v>2.2400000000000002</v>
      </c>
      <c r="AK1632" s="2502"/>
    </row>
    <row r="1633" spans="2:37" s="2801" customFormat="1" ht="12" customHeight="1" x14ac:dyDescent="0.2">
      <c r="B1633" s="4234" t="s">
        <v>7010</v>
      </c>
      <c r="C1633" s="4235"/>
      <c r="D1633" s="3701" t="s">
        <v>7011</v>
      </c>
      <c r="E1633" s="3243">
        <v>110.88</v>
      </c>
      <c r="F1633" s="3243">
        <v>88.491200000000021</v>
      </c>
      <c r="G1633" s="2960" t="s">
        <v>1529</v>
      </c>
      <c r="H1633" s="2960" t="s">
        <v>1529</v>
      </c>
      <c r="I1633" s="2960" t="s">
        <v>1529</v>
      </c>
      <c r="J1633" s="2488">
        <v>918</v>
      </c>
      <c r="K1633" s="3244">
        <v>9.6000000000000002E-2</v>
      </c>
      <c r="L1633" s="3244">
        <v>9.6000000000000002E-2</v>
      </c>
      <c r="M1633" s="2945">
        <v>359</v>
      </c>
      <c r="N1633" s="2945">
        <v>526</v>
      </c>
      <c r="O1633" s="3698">
        <v>0.24640000000000004</v>
      </c>
      <c r="P1633" s="3698">
        <v>0.16800000000000001</v>
      </c>
      <c r="Q1633" s="3698">
        <v>0.24640000000000004</v>
      </c>
      <c r="R1633" s="3698">
        <v>0.16800000000000001</v>
      </c>
      <c r="S1633" s="3698">
        <v>0</v>
      </c>
      <c r="T1633" s="3698">
        <v>0</v>
      </c>
      <c r="U1633" s="2960" t="s">
        <v>1529</v>
      </c>
      <c r="V1633" s="2961" t="s">
        <v>1529</v>
      </c>
      <c r="W1633" s="3244">
        <v>0.06</v>
      </c>
      <c r="X1633" s="3244">
        <v>0.06</v>
      </c>
      <c r="Y1633" s="2961" t="s">
        <v>1529</v>
      </c>
      <c r="Z1633" s="2961" t="s">
        <v>1529</v>
      </c>
      <c r="AA1633" s="2961" t="s">
        <v>1529</v>
      </c>
      <c r="AB1633" s="3244">
        <v>0.06</v>
      </c>
      <c r="AC1633" s="3244">
        <v>0.06</v>
      </c>
      <c r="AD1633" s="3243">
        <v>22.3888</v>
      </c>
      <c r="AE1633" s="3700">
        <v>1500</v>
      </c>
      <c r="AF1633" s="3243">
        <f t="shared" si="1"/>
        <v>1.4925866666666666E-2</v>
      </c>
      <c r="AG1633" s="3243">
        <v>0.06</v>
      </c>
      <c r="AH1633" s="2543" t="s">
        <v>6983</v>
      </c>
      <c r="AI1633" s="2543" t="s">
        <v>5404</v>
      </c>
      <c r="AJ1633" s="2960">
        <v>2.2400000000000002</v>
      </c>
      <c r="AK1633" s="2502"/>
    </row>
    <row r="1634" spans="2:37" s="2801" customFormat="1" ht="12" customHeight="1" thickBot="1" x14ac:dyDescent="0.25">
      <c r="B1634" s="4252" t="s">
        <v>7012</v>
      </c>
      <c r="C1634" s="4253"/>
      <c r="D1634" s="3706" t="s">
        <v>7013</v>
      </c>
      <c r="E1634" s="2973">
        <v>110.88</v>
      </c>
      <c r="F1634" s="2973">
        <v>88.491200000000021</v>
      </c>
      <c r="G1634" s="3062" t="s">
        <v>1529</v>
      </c>
      <c r="H1634" s="3062" t="s">
        <v>1529</v>
      </c>
      <c r="I1634" s="3062" t="s">
        <v>1529</v>
      </c>
      <c r="J1634" s="2535">
        <v>918</v>
      </c>
      <c r="K1634" s="2975">
        <v>9.6000000000000002E-2</v>
      </c>
      <c r="L1634" s="2975">
        <v>9.6000000000000002E-2</v>
      </c>
      <c r="M1634" s="2734">
        <v>359</v>
      </c>
      <c r="N1634" s="2734">
        <v>526</v>
      </c>
      <c r="O1634" s="3707">
        <v>0.24640000000000004</v>
      </c>
      <c r="P1634" s="3707">
        <v>0.16800000000000001</v>
      </c>
      <c r="Q1634" s="3707">
        <v>0.24640000000000004</v>
      </c>
      <c r="R1634" s="3707">
        <v>0.16800000000000001</v>
      </c>
      <c r="S1634" s="3707">
        <v>0</v>
      </c>
      <c r="T1634" s="3707">
        <v>0</v>
      </c>
      <c r="U1634" s="3062" t="s">
        <v>1529</v>
      </c>
      <c r="V1634" s="2976" t="s">
        <v>1529</v>
      </c>
      <c r="W1634" s="2975">
        <v>0.06</v>
      </c>
      <c r="X1634" s="2975">
        <v>0.06</v>
      </c>
      <c r="Y1634" s="2976" t="s">
        <v>1529</v>
      </c>
      <c r="Z1634" s="2976" t="s">
        <v>1529</v>
      </c>
      <c r="AA1634" s="2976" t="s">
        <v>1529</v>
      </c>
      <c r="AB1634" s="2975">
        <v>0.06</v>
      </c>
      <c r="AC1634" s="2975">
        <v>0.06</v>
      </c>
      <c r="AD1634" s="2973">
        <v>22.3888</v>
      </c>
      <c r="AE1634" s="3922">
        <v>1500</v>
      </c>
      <c r="AF1634" s="2973">
        <f t="shared" si="1"/>
        <v>1.4925866666666666E-2</v>
      </c>
      <c r="AG1634" s="2973">
        <v>0.06</v>
      </c>
      <c r="AH1634" s="2583" t="s">
        <v>6983</v>
      </c>
      <c r="AI1634" s="2583" t="s">
        <v>5404</v>
      </c>
      <c r="AJ1634" s="3062">
        <v>2.2400000000000002</v>
      </c>
      <c r="AK1634" s="2502"/>
    </row>
    <row r="1635" spans="2:37" s="2801" customFormat="1" ht="12" customHeight="1" x14ac:dyDescent="0.2">
      <c r="B1635" s="2503"/>
      <c r="C1635" s="2496"/>
      <c r="D1635" s="4248"/>
      <c r="E1635" s="4248"/>
      <c r="F1635" s="4248"/>
      <c r="G1635" s="4248"/>
      <c r="H1635" s="2496"/>
      <c r="I1635" s="2497"/>
      <c r="J1635" s="2497"/>
      <c r="K1635" s="2497"/>
      <c r="L1635" s="2497"/>
      <c r="M1635" s="2496"/>
      <c r="N1635" s="2497"/>
      <c r="O1635" s="2497"/>
      <c r="P1635" s="2497"/>
      <c r="Q1635" s="2497"/>
      <c r="R1635" s="2497"/>
      <c r="S1635" s="2496"/>
      <c r="T1635" s="2495"/>
      <c r="U1635" s="2495"/>
      <c r="V1635" s="2495"/>
      <c r="W1635" s="2495"/>
      <c r="X1635" s="2495"/>
      <c r="Y1635" s="2495"/>
      <c r="Z1635" s="2495"/>
      <c r="AA1635" s="2495"/>
      <c r="AB1635" s="2495"/>
      <c r="AC1635" s="2495"/>
      <c r="AD1635" s="2495"/>
      <c r="AE1635" s="2495"/>
      <c r="AF1635" s="2495"/>
      <c r="AG1635" s="2495"/>
      <c r="AH1635" s="2495"/>
      <c r="AI1635" s="2495"/>
      <c r="AJ1635" s="2495"/>
      <c r="AK1635" s="2502"/>
    </row>
    <row r="1636" spans="2:37" s="2801" customFormat="1" ht="12" customHeight="1" x14ac:dyDescent="0.2">
      <c r="B1636" s="4236" t="s">
        <v>4985</v>
      </c>
      <c r="C1636" s="4237"/>
      <c r="D1636" s="4269" t="s">
        <v>10</v>
      </c>
      <c r="E1636" s="4269"/>
      <c r="F1636" s="4269"/>
      <c r="G1636" s="4269"/>
      <c r="H1636" s="2499"/>
      <c r="I1636" s="2499"/>
      <c r="J1636" s="2499"/>
      <c r="K1636" s="2499"/>
      <c r="L1636" s="2499"/>
      <c r="M1636" s="2499"/>
      <c r="N1636" s="2499"/>
      <c r="O1636" s="2499"/>
      <c r="P1636" s="2499"/>
      <c r="Q1636" s="2499"/>
      <c r="R1636" s="2499"/>
      <c r="S1636" s="2499"/>
      <c r="T1636" s="2495"/>
      <c r="U1636" s="2495"/>
      <c r="V1636" s="2495"/>
      <c r="W1636" s="2495"/>
      <c r="X1636" s="2495"/>
      <c r="Y1636" s="2495"/>
      <c r="Z1636" s="2495"/>
      <c r="AA1636" s="2495"/>
      <c r="AB1636" s="2495"/>
      <c r="AC1636" s="2495"/>
      <c r="AD1636" s="2495"/>
      <c r="AE1636" s="2495"/>
      <c r="AF1636" s="2495"/>
      <c r="AG1636" s="2495"/>
      <c r="AH1636" s="2495"/>
      <c r="AI1636" s="2495"/>
      <c r="AJ1636" s="2495"/>
      <c r="AK1636" s="2502"/>
    </row>
    <row r="1637" spans="2:37" s="2801" customFormat="1" ht="12" customHeight="1" x14ac:dyDescent="0.2">
      <c r="B1637" s="4236" t="s">
        <v>4986</v>
      </c>
      <c r="C1637" s="4237"/>
      <c r="D1637" s="4269" t="s">
        <v>10</v>
      </c>
      <c r="E1637" s="4269"/>
      <c r="F1637" s="4269"/>
      <c r="G1637" s="4269"/>
      <c r="H1637" s="2499"/>
      <c r="I1637" s="2499"/>
      <c r="J1637" s="2499"/>
      <c r="K1637" s="2499"/>
      <c r="L1637" s="2499"/>
      <c r="M1637" s="2499"/>
      <c r="N1637" s="2499"/>
      <c r="O1637" s="2499"/>
      <c r="P1637" s="2499"/>
      <c r="Q1637" s="2499"/>
      <c r="R1637" s="2499"/>
      <c r="S1637" s="2499"/>
      <c r="T1637" s="2495"/>
      <c r="U1637" s="2495"/>
      <c r="V1637" s="2495"/>
      <c r="W1637" s="2495"/>
      <c r="X1637" s="2495"/>
      <c r="Y1637" s="2495"/>
      <c r="Z1637" s="2495"/>
      <c r="AA1637" s="2495"/>
      <c r="AB1637" s="2495"/>
      <c r="AC1637" s="2495"/>
      <c r="AD1637" s="2495"/>
      <c r="AE1637" s="2495"/>
      <c r="AF1637" s="2495"/>
      <c r="AG1637" s="2495"/>
      <c r="AH1637" s="2495"/>
      <c r="AI1637" s="2495"/>
      <c r="AJ1637" s="2495"/>
      <c r="AK1637" s="2502"/>
    </row>
    <row r="1638" spans="2:37" s="2801" customFormat="1" ht="12" customHeight="1" thickBot="1" x14ac:dyDescent="0.25">
      <c r="B1638" s="3518"/>
      <c r="C1638" s="3375"/>
      <c r="D1638" s="3375"/>
      <c r="E1638" s="3375"/>
      <c r="F1638" s="3375"/>
      <c r="G1638" s="3375"/>
      <c r="H1638" s="3375"/>
      <c r="I1638" s="3375"/>
      <c r="J1638" s="3375"/>
      <c r="K1638" s="3375"/>
      <c r="L1638" s="3375"/>
      <c r="M1638" s="3375"/>
      <c r="N1638" s="3375"/>
      <c r="O1638" s="3375"/>
      <c r="P1638" s="3375"/>
      <c r="Q1638" s="3375"/>
      <c r="R1638" s="3375"/>
      <c r="S1638" s="3375"/>
      <c r="T1638" s="3375"/>
      <c r="U1638" s="3375"/>
      <c r="V1638" s="3375"/>
      <c r="W1638" s="3375"/>
      <c r="X1638" s="3375"/>
      <c r="Y1638" s="3375"/>
      <c r="Z1638" s="3375"/>
      <c r="AA1638" s="3375"/>
      <c r="AB1638" s="3375"/>
      <c r="AC1638" s="3375"/>
      <c r="AD1638" s="3375"/>
      <c r="AE1638" s="3375"/>
      <c r="AF1638" s="3375"/>
      <c r="AG1638" s="3375"/>
      <c r="AH1638" s="3375"/>
      <c r="AI1638" s="3375"/>
      <c r="AJ1638" s="3375"/>
      <c r="AK1638" s="3377"/>
    </row>
    <row r="1639" spans="2:37" s="2801" customFormat="1" ht="12" customHeight="1" thickBot="1" x14ac:dyDescent="0.25">
      <c r="B1639" s="2703"/>
    </row>
    <row r="1640" spans="2:37" s="2801" customFormat="1" ht="12" customHeight="1" x14ac:dyDescent="0.2">
      <c r="B1640" s="4169" t="s">
        <v>4994</v>
      </c>
      <c r="C1640" s="4170"/>
      <c r="D1640" s="4170"/>
      <c r="E1640" s="4170"/>
      <c r="F1640" s="4170"/>
      <c r="G1640" s="4170"/>
      <c r="H1640" s="4170"/>
      <c r="I1640" s="4170"/>
      <c r="J1640" s="4170"/>
      <c r="K1640" s="4170"/>
      <c r="L1640" s="4170"/>
      <c r="M1640" s="4170"/>
      <c r="N1640" s="4170"/>
      <c r="O1640" s="4170"/>
      <c r="P1640" s="4170"/>
      <c r="Q1640" s="4170"/>
      <c r="R1640" s="4170"/>
      <c r="S1640" s="4170"/>
      <c r="T1640" s="4170"/>
      <c r="U1640" s="4170"/>
      <c r="V1640" s="4170"/>
      <c r="W1640" s="4170"/>
      <c r="X1640" s="4170"/>
      <c r="Y1640" s="4170"/>
      <c r="Z1640" s="4170"/>
      <c r="AA1640" s="4170"/>
      <c r="AB1640" s="4170"/>
      <c r="AC1640" s="4170"/>
      <c r="AD1640" s="4170"/>
      <c r="AE1640" s="4170"/>
      <c r="AF1640" s="4170"/>
      <c r="AG1640" s="4170"/>
      <c r="AH1640" s="4170"/>
      <c r="AI1640" s="4170"/>
      <c r="AJ1640" s="4170"/>
      <c r="AK1640" s="4171"/>
    </row>
    <row r="1641" spans="2:37" s="2801" customFormat="1" ht="12" customHeight="1" x14ac:dyDescent="0.2">
      <c r="B1641" s="2500"/>
      <c r="C1641" s="3768"/>
      <c r="D1641" s="3768"/>
      <c r="E1641" s="3768"/>
      <c r="F1641" s="3768"/>
      <c r="G1641" s="2501"/>
      <c r="H1641" s="2501"/>
      <c r="I1641" s="2501"/>
      <c r="J1641" s="2501"/>
      <c r="K1641" s="2501"/>
      <c r="L1641" s="2501"/>
      <c r="M1641" s="2501"/>
      <c r="N1641" s="2501"/>
      <c r="O1641" s="2501"/>
      <c r="P1641" s="2501"/>
      <c r="Q1641" s="2501"/>
      <c r="R1641" s="2501"/>
      <c r="S1641" s="2501"/>
      <c r="T1641" s="2501"/>
      <c r="U1641" s="2501"/>
      <c r="V1641" s="2501"/>
      <c r="W1641" s="2501"/>
      <c r="X1641" s="2501"/>
      <c r="Y1641" s="2501"/>
      <c r="Z1641" s="2501"/>
      <c r="AA1641" s="2501"/>
      <c r="AB1641" s="2501"/>
      <c r="AC1641" s="2501"/>
      <c r="AD1641" s="2501"/>
      <c r="AE1641" s="2501"/>
      <c r="AF1641" s="2501"/>
      <c r="AG1641" s="2501"/>
      <c r="AH1641" s="2501"/>
      <c r="AI1641" s="2501"/>
      <c r="AJ1641" s="2501"/>
      <c r="AK1641" s="2502"/>
    </row>
    <row r="1642" spans="2:37" s="2801" customFormat="1" ht="12" customHeight="1" x14ac:dyDescent="0.2">
      <c r="B1642" s="2500" t="s">
        <v>4981</v>
      </c>
      <c r="C1642" s="3768"/>
      <c r="D1642" s="4243" t="s">
        <v>6703</v>
      </c>
      <c r="E1642" s="4243"/>
      <c r="F1642" s="4243"/>
      <c r="G1642" s="2501"/>
      <c r="H1642" s="2501"/>
      <c r="I1642" s="2501"/>
      <c r="J1642" s="2501"/>
      <c r="K1642" s="2501"/>
      <c r="L1642" s="2501"/>
      <c r="M1642" s="2501"/>
      <c r="N1642" s="2501"/>
      <c r="O1642" s="2501"/>
      <c r="P1642" s="2501"/>
      <c r="Q1642" s="2501"/>
      <c r="R1642" s="2501"/>
      <c r="S1642" s="2501"/>
      <c r="T1642" s="2501"/>
      <c r="U1642" s="2501"/>
      <c r="V1642" s="2501"/>
      <c r="W1642" s="2501"/>
      <c r="X1642" s="2501"/>
      <c r="Y1642" s="2501"/>
      <c r="Z1642" s="2501"/>
      <c r="AA1642" s="2501"/>
      <c r="AB1642" s="2501"/>
      <c r="AC1642" s="2501"/>
      <c r="AD1642" s="2501"/>
      <c r="AE1642" s="2501"/>
      <c r="AF1642" s="2501"/>
      <c r="AG1642" s="2501"/>
      <c r="AH1642" s="2501"/>
      <c r="AI1642" s="2501"/>
      <c r="AJ1642" s="2501"/>
      <c r="AK1642" s="2502"/>
    </row>
    <row r="1643" spans="2:37" s="2801" customFormat="1" ht="12" customHeight="1" thickBot="1" x14ac:dyDescent="0.25">
      <c r="B1643" s="4176" t="s">
        <v>4995</v>
      </c>
      <c r="C1643" s="4177"/>
      <c r="D1643" s="4175">
        <v>41791</v>
      </c>
      <c r="E1643" s="4175"/>
      <c r="F1643" s="3768"/>
      <c r="G1643" s="2501"/>
      <c r="H1643" s="2501"/>
      <c r="I1643" s="2501"/>
      <c r="J1643" s="2501"/>
      <c r="K1643" s="2501"/>
      <c r="L1643" s="2501"/>
      <c r="M1643" s="2501"/>
      <c r="N1643" s="2501"/>
      <c r="O1643" s="2501"/>
      <c r="P1643" s="2501"/>
      <c r="Q1643" s="2501"/>
      <c r="R1643" s="2501"/>
      <c r="S1643" s="2501"/>
      <c r="T1643" s="2501"/>
      <c r="U1643" s="2501"/>
      <c r="V1643" s="2501"/>
      <c r="W1643" s="2501"/>
      <c r="X1643" s="2501"/>
      <c r="Y1643" s="2501"/>
      <c r="Z1643" s="2501"/>
      <c r="AA1643" s="2501"/>
      <c r="AB1643" s="2501"/>
      <c r="AC1643" s="2501"/>
      <c r="AD1643" s="2501"/>
      <c r="AE1643" s="2501"/>
      <c r="AF1643" s="2501"/>
      <c r="AG1643" s="2501"/>
      <c r="AH1643" s="2501"/>
      <c r="AI1643" s="2501"/>
      <c r="AJ1643" s="2501"/>
      <c r="AK1643" s="2502"/>
    </row>
    <row r="1644" spans="2:37" s="2801" customFormat="1" ht="12" customHeight="1" thickBot="1" x14ac:dyDescent="0.25">
      <c r="B1644" s="4179" t="s">
        <v>4996</v>
      </c>
      <c r="C1644" s="4242"/>
      <c r="D1644" s="4244" t="s">
        <v>6704</v>
      </c>
      <c r="E1644" s="4254"/>
      <c r="F1644" s="4254"/>
      <c r="G1644" s="4254"/>
      <c r="H1644" s="4254"/>
      <c r="I1644" s="4254"/>
      <c r="J1644" s="4254"/>
      <c r="K1644" s="4255"/>
      <c r="L1644" s="2501"/>
      <c r="M1644" s="2501"/>
      <c r="N1644" s="2501"/>
      <c r="O1644" s="2501"/>
      <c r="P1644" s="2501"/>
      <c r="Q1644" s="2501"/>
      <c r="R1644" s="2501"/>
      <c r="S1644" s="2501"/>
      <c r="T1644" s="2501"/>
      <c r="U1644" s="2501"/>
      <c r="V1644" s="2501"/>
      <c r="W1644" s="2501"/>
      <c r="X1644" s="2501"/>
      <c r="Y1644" s="2501"/>
      <c r="Z1644" s="2501"/>
      <c r="AA1644" s="2501"/>
      <c r="AB1644" s="2501"/>
      <c r="AC1644" s="2501"/>
      <c r="AD1644" s="2501"/>
      <c r="AE1644" s="2501"/>
      <c r="AF1644" s="2501"/>
      <c r="AG1644" s="2501"/>
      <c r="AH1644" s="2501"/>
      <c r="AI1644" s="2501"/>
      <c r="AJ1644" s="2501"/>
      <c r="AK1644" s="2502"/>
    </row>
    <row r="1645" spans="2:37" s="2801" customFormat="1" ht="12" customHeight="1" thickBot="1" x14ac:dyDescent="0.25">
      <c r="B1645" s="4245"/>
      <c r="C1645" s="4246"/>
      <c r="D1645" s="4246"/>
      <c r="E1645" s="4246"/>
      <c r="F1645" s="4246"/>
      <c r="G1645" s="4246"/>
      <c r="H1645" s="4246"/>
      <c r="I1645" s="4246"/>
      <c r="J1645" s="4246"/>
      <c r="K1645" s="4246"/>
      <c r="L1645" s="4246"/>
      <c r="M1645" s="4246"/>
      <c r="N1645" s="4246"/>
      <c r="O1645" s="4246"/>
      <c r="P1645" s="4246"/>
      <c r="Q1645" s="4246"/>
      <c r="R1645" s="2501"/>
      <c r="S1645" s="2501"/>
      <c r="T1645" s="2501"/>
      <c r="U1645" s="2501"/>
      <c r="V1645" s="2501"/>
      <c r="W1645" s="2501"/>
      <c r="X1645" s="2501"/>
      <c r="Y1645" s="2501"/>
      <c r="Z1645" s="2501"/>
      <c r="AA1645" s="2501"/>
      <c r="AB1645" s="2501"/>
      <c r="AC1645" s="2501"/>
      <c r="AD1645" s="2501"/>
      <c r="AE1645" s="2501"/>
      <c r="AF1645" s="2501"/>
      <c r="AG1645" s="2501"/>
      <c r="AH1645" s="2501"/>
      <c r="AI1645" s="2501"/>
      <c r="AJ1645" s="2501"/>
      <c r="AK1645" s="2502"/>
    </row>
    <row r="1646" spans="2:37" s="2801" customFormat="1" ht="12" customHeight="1" thickBot="1" x14ac:dyDescent="0.25">
      <c r="B1646" s="4189" t="s">
        <v>4997</v>
      </c>
      <c r="C1646" s="4189"/>
      <c r="D1646" s="4189" t="s">
        <v>4987</v>
      </c>
      <c r="E1646" s="4189" t="s">
        <v>4998</v>
      </c>
      <c r="F1646" s="4247" t="s">
        <v>224</v>
      </c>
      <c r="G1646" s="4247"/>
      <c r="H1646" s="4247"/>
      <c r="I1646" s="4247"/>
      <c r="J1646" s="4247"/>
      <c r="K1646" s="4247"/>
      <c r="L1646" s="4247"/>
      <c r="M1646" s="4247"/>
      <c r="N1646" s="4247"/>
      <c r="O1646" s="4247"/>
      <c r="P1646" s="4247"/>
      <c r="Q1646" s="4247"/>
      <c r="R1646" s="4247"/>
      <c r="S1646" s="4247" t="s">
        <v>340</v>
      </c>
      <c r="T1646" s="4247"/>
      <c r="U1646" s="4247"/>
      <c r="V1646" s="4247"/>
      <c r="W1646" s="4247"/>
      <c r="X1646" s="4247"/>
      <c r="Y1646" s="4247"/>
      <c r="Z1646" s="4247"/>
      <c r="AA1646" s="4247"/>
      <c r="AB1646" s="4247"/>
      <c r="AC1646" s="4247"/>
      <c r="AD1646" s="4247" t="s">
        <v>225</v>
      </c>
      <c r="AE1646" s="4247"/>
      <c r="AF1646" s="4247"/>
      <c r="AG1646" s="4247"/>
      <c r="AH1646" s="4188" t="s">
        <v>4982</v>
      </c>
      <c r="AI1646" s="4188"/>
      <c r="AJ1646" s="4188"/>
      <c r="AK1646" s="2502"/>
    </row>
    <row r="1647" spans="2:37" s="2801" customFormat="1" ht="12" customHeight="1" thickBot="1" x14ac:dyDescent="0.25">
      <c r="B1647" s="4203"/>
      <c r="C1647" s="4203"/>
      <c r="D1647" s="4203"/>
      <c r="E1647" s="4203"/>
      <c r="F1647" s="4203" t="s">
        <v>4999</v>
      </c>
      <c r="G1647" s="4203" t="s">
        <v>5000</v>
      </c>
      <c r="H1647" s="4189" t="s">
        <v>5001</v>
      </c>
      <c r="I1647" s="4200" t="s">
        <v>5002</v>
      </c>
      <c r="J1647" s="4200" t="s">
        <v>5003</v>
      </c>
      <c r="K1647" s="4201" t="s">
        <v>5004</v>
      </c>
      <c r="L1647" s="4201" t="s">
        <v>5005</v>
      </c>
      <c r="M1647" s="4200" t="s">
        <v>5006</v>
      </c>
      <c r="N1647" s="4200"/>
      <c r="O1647" s="4201" t="s">
        <v>5007</v>
      </c>
      <c r="P1647" s="4201" t="s">
        <v>5008</v>
      </c>
      <c r="Q1647" s="4201" t="s">
        <v>5009</v>
      </c>
      <c r="R1647" s="4201" t="s">
        <v>5010</v>
      </c>
      <c r="S1647" s="4189" t="s">
        <v>5011</v>
      </c>
      <c r="T1647" s="4189" t="s">
        <v>5012</v>
      </c>
      <c r="U1647" s="4189" t="s">
        <v>5013</v>
      </c>
      <c r="V1647" s="4189" t="s">
        <v>5014</v>
      </c>
      <c r="W1647" s="4189" t="s">
        <v>5015</v>
      </c>
      <c r="X1647" s="4189" t="s">
        <v>5016</v>
      </c>
      <c r="Y1647" s="4189" t="s">
        <v>5017</v>
      </c>
      <c r="Z1647" s="4189" t="s">
        <v>5018</v>
      </c>
      <c r="AA1647" s="4189" t="s">
        <v>5019</v>
      </c>
      <c r="AB1647" s="4200" t="s">
        <v>5020</v>
      </c>
      <c r="AC1647" s="4200" t="s">
        <v>5021</v>
      </c>
      <c r="AD1647" s="4189" t="s">
        <v>5022</v>
      </c>
      <c r="AE1647" s="4189" t="s">
        <v>5023</v>
      </c>
      <c r="AF1647" s="4189" t="s">
        <v>5024</v>
      </c>
      <c r="AG1647" s="4189" t="s">
        <v>5025</v>
      </c>
      <c r="AH1647" s="4189" t="s">
        <v>1150</v>
      </c>
      <c r="AI1647" s="4189" t="s">
        <v>4983</v>
      </c>
      <c r="AJ1647" s="4189" t="s">
        <v>4984</v>
      </c>
      <c r="AK1647" s="2502"/>
    </row>
    <row r="1648" spans="2:37" s="2801" customFormat="1" ht="12" customHeight="1" thickBot="1" x14ac:dyDescent="0.25">
      <c r="B1648" s="4203"/>
      <c r="C1648" s="4203"/>
      <c r="D1648" s="4203"/>
      <c r="E1648" s="4203"/>
      <c r="F1648" s="4203"/>
      <c r="G1648" s="4203"/>
      <c r="H1648" s="4203"/>
      <c r="I1648" s="4201"/>
      <c r="J1648" s="4201"/>
      <c r="K1648" s="4201"/>
      <c r="L1648" s="4201"/>
      <c r="M1648" s="3765" t="s">
        <v>5026</v>
      </c>
      <c r="N1648" s="3766" t="s">
        <v>2793</v>
      </c>
      <c r="O1648" s="4201"/>
      <c r="P1648" s="4201"/>
      <c r="Q1648" s="4201"/>
      <c r="R1648" s="4201"/>
      <c r="S1648" s="4203"/>
      <c r="T1648" s="4203"/>
      <c r="U1648" s="4203"/>
      <c r="V1648" s="4203"/>
      <c r="W1648" s="4203"/>
      <c r="X1648" s="4203"/>
      <c r="Y1648" s="4203"/>
      <c r="Z1648" s="4203"/>
      <c r="AA1648" s="4203"/>
      <c r="AB1648" s="4201"/>
      <c r="AC1648" s="4201"/>
      <c r="AD1648" s="4203"/>
      <c r="AE1648" s="4203"/>
      <c r="AF1648" s="4203"/>
      <c r="AG1648" s="4203"/>
      <c r="AH1648" s="4203"/>
      <c r="AI1648" s="4203"/>
      <c r="AJ1648" s="4203"/>
      <c r="AK1648" s="2502"/>
    </row>
    <row r="1649" spans="2:39" s="2801" customFormat="1" ht="12" customHeight="1" thickBot="1" x14ac:dyDescent="0.25">
      <c r="B1649" s="5107" t="s">
        <v>4997</v>
      </c>
      <c r="C1649" s="5107"/>
      <c r="D1649" s="5107" t="s">
        <v>4987</v>
      </c>
      <c r="E1649" s="5107" t="s">
        <v>4998</v>
      </c>
      <c r="F1649" s="5110" t="s">
        <v>224</v>
      </c>
      <c r="G1649" s="5110"/>
      <c r="H1649" s="5110"/>
      <c r="I1649" s="5110"/>
      <c r="J1649" s="5110"/>
      <c r="K1649" s="5110"/>
      <c r="L1649" s="5110"/>
      <c r="M1649" s="5110"/>
      <c r="N1649" s="5110"/>
      <c r="O1649" s="5110"/>
      <c r="P1649" s="5110"/>
      <c r="Q1649" s="5110"/>
      <c r="R1649" s="5110"/>
      <c r="S1649" s="5110" t="s">
        <v>340</v>
      </c>
      <c r="T1649" s="5110"/>
      <c r="U1649" s="5110"/>
      <c r="V1649" s="5110"/>
      <c r="W1649" s="5110"/>
      <c r="X1649" s="5110"/>
      <c r="Y1649" s="5110"/>
      <c r="Z1649" s="5110"/>
      <c r="AA1649" s="5110"/>
      <c r="AB1649" s="5110"/>
      <c r="AC1649" s="5110"/>
      <c r="AD1649" s="5110" t="s">
        <v>225</v>
      </c>
      <c r="AE1649" s="5110"/>
      <c r="AF1649" s="5110"/>
      <c r="AG1649" s="5110"/>
      <c r="AH1649" s="5111" t="s">
        <v>4982</v>
      </c>
      <c r="AI1649" s="5111"/>
      <c r="AJ1649" s="5111"/>
      <c r="AK1649" s="5105" t="s">
        <v>4982</v>
      </c>
      <c r="AL1649" s="5105"/>
      <c r="AM1649" s="5105"/>
    </row>
    <row r="1650" spans="2:39" s="2801" customFormat="1" ht="12" customHeight="1" thickBot="1" x14ac:dyDescent="0.25">
      <c r="B1650" s="5106"/>
      <c r="C1650" s="5106"/>
      <c r="D1650" s="5106"/>
      <c r="E1650" s="5106"/>
      <c r="F1650" s="5106" t="s">
        <v>4999</v>
      </c>
      <c r="G1650" s="5106" t="s">
        <v>5000</v>
      </c>
      <c r="H1650" s="5107" t="s">
        <v>5001</v>
      </c>
      <c r="I1650" s="4200" t="s">
        <v>5002</v>
      </c>
      <c r="J1650" s="4200" t="s">
        <v>5003</v>
      </c>
      <c r="K1650" s="4201" t="s">
        <v>5004</v>
      </c>
      <c r="L1650" s="4201" t="s">
        <v>5005</v>
      </c>
      <c r="M1650" s="4200" t="s">
        <v>5006</v>
      </c>
      <c r="N1650" s="4200"/>
      <c r="O1650" s="4201" t="s">
        <v>5007</v>
      </c>
      <c r="P1650" s="4201" t="s">
        <v>5008</v>
      </c>
      <c r="Q1650" s="4201" t="s">
        <v>5009</v>
      </c>
      <c r="R1650" s="4201" t="s">
        <v>5010</v>
      </c>
      <c r="S1650" s="5107" t="s">
        <v>5011</v>
      </c>
      <c r="T1650" s="5107" t="s">
        <v>5012</v>
      </c>
      <c r="U1650" s="5107" t="s">
        <v>5013</v>
      </c>
      <c r="V1650" s="5107" t="s">
        <v>5014</v>
      </c>
      <c r="W1650" s="5107" t="s">
        <v>5015</v>
      </c>
      <c r="X1650" s="5107" t="s">
        <v>5016</v>
      </c>
      <c r="Y1650" s="5107" t="s">
        <v>5017</v>
      </c>
      <c r="Z1650" s="5107" t="s">
        <v>5018</v>
      </c>
      <c r="AA1650" s="5107" t="s">
        <v>5019</v>
      </c>
      <c r="AB1650" s="4200" t="s">
        <v>5020</v>
      </c>
      <c r="AC1650" s="4200" t="s">
        <v>5021</v>
      </c>
      <c r="AD1650" s="5107" t="s">
        <v>5022</v>
      </c>
      <c r="AE1650" s="5107" t="s">
        <v>5023</v>
      </c>
      <c r="AF1650" s="5107" t="s">
        <v>5024</v>
      </c>
      <c r="AG1650" s="5107" t="s">
        <v>5025</v>
      </c>
      <c r="AH1650" s="5107" t="s">
        <v>1150</v>
      </c>
      <c r="AI1650" s="5107" t="s">
        <v>4983</v>
      </c>
      <c r="AJ1650" s="5107" t="s">
        <v>4984</v>
      </c>
      <c r="AK1650" s="5108" t="s">
        <v>1150</v>
      </c>
      <c r="AL1650" s="5108" t="s">
        <v>4983</v>
      </c>
      <c r="AM1650" s="5108" t="s">
        <v>4984</v>
      </c>
    </row>
    <row r="1651" spans="2:39" s="2801" customFormat="1" ht="12" customHeight="1" thickBot="1" x14ac:dyDescent="0.25">
      <c r="B1651" s="5106"/>
      <c r="C1651" s="5106"/>
      <c r="D1651" s="5106"/>
      <c r="E1651" s="5106"/>
      <c r="F1651" s="5106"/>
      <c r="G1651" s="5106"/>
      <c r="H1651" s="5106"/>
      <c r="I1651" s="4201"/>
      <c r="J1651" s="4201"/>
      <c r="K1651" s="4201"/>
      <c r="L1651" s="4201"/>
      <c r="M1651" s="3918" t="s">
        <v>5026</v>
      </c>
      <c r="N1651" s="3766" t="s">
        <v>2793</v>
      </c>
      <c r="O1651" s="4201"/>
      <c r="P1651" s="4201"/>
      <c r="Q1651" s="4201"/>
      <c r="R1651" s="4201"/>
      <c r="S1651" s="5106"/>
      <c r="T1651" s="5106"/>
      <c r="U1651" s="5106"/>
      <c r="V1651" s="5106"/>
      <c r="W1651" s="5106"/>
      <c r="X1651" s="5106"/>
      <c r="Y1651" s="5106"/>
      <c r="Z1651" s="5106"/>
      <c r="AA1651" s="5106"/>
      <c r="AB1651" s="4201"/>
      <c r="AC1651" s="4201"/>
      <c r="AD1651" s="5106"/>
      <c r="AE1651" s="5106"/>
      <c r="AF1651" s="5106"/>
      <c r="AG1651" s="5106"/>
      <c r="AH1651" s="5106"/>
      <c r="AI1651" s="5106"/>
      <c r="AJ1651" s="5106"/>
      <c r="AK1651" s="5109"/>
      <c r="AL1651" s="5109"/>
      <c r="AM1651" s="5109"/>
    </row>
    <row r="1652" spans="2:39" s="2801" customFormat="1" ht="12" customHeight="1" x14ac:dyDescent="0.2">
      <c r="B1652" s="5097" t="s">
        <v>6705</v>
      </c>
      <c r="C1652" s="5098"/>
      <c r="D1652" s="3694" t="s">
        <v>6706</v>
      </c>
      <c r="E1652" s="3234">
        <v>20.160000000000004</v>
      </c>
      <c r="F1652" s="3234">
        <v>8.9712000000000014</v>
      </c>
      <c r="G1652" s="3058" t="s">
        <v>1529</v>
      </c>
      <c r="H1652" s="3058" t="s">
        <v>1529</v>
      </c>
      <c r="I1652" s="3058" t="s">
        <v>1529</v>
      </c>
      <c r="J1652" s="2615">
        <v>66</v>
      </c>
      <c r="K1652" s="3235">
        <v>0.13440000000000002</v>
      </c>
      <c r="L1652" s="3235">
        <v>0.13440000000000002</v>
      </c>
      <c r="M1652" s="2615">
        <v>36</v>
      </c>
      <c r="N1652" s="2615">
        <v>53</v>
      </c>
      <c r="O1652" s="3695">
        <v>0.24640000000000004</v>
      </c>
      <c r="P1652" s="3695">
        <v>0.16800000000000001</v>
      </c>
      <c r="Q1652" s="3695">
        <v>0.24640000000000004</v>
      </c>
      <c r="R1652" s="3695">
        <v>0.16800000000000001</v>
      </c>
      <c r="S1652" s="3695">
        <v>0</v>
      </c>
      <c r="T1652" s="3695">
        <v>0</v>
      </c>
      <c r="U1652" s="3058" t="s">
        <v>1529</v>
      </c>
      <c r="V1652" s="2967" t="s">
        <v>1529</v>
      </c>
      <c r="W1652" s="3235">
        <v>0.06</v>
      </c>
      <c r="X1652" s="3235">
        <v>0.06</v>
      </c>
      <c r="Y1652" s="2967" t="s">
        <v>1529</v>
      </c>
      <c r="Z1652" s="2967" t="s">
        <v>1529</v>
      </c>
      <c r="AA1652" s="2967" t="s">
        <v>1529</v>
      </c>
      <c r="AB1652" s="3235">
        <v>0.06</v>
      </c>
      <c r="AC1652" s="3235">
        <v>0.06</v>
      </c>
      <c r="AD1652" s="3234">
        <v>11.188800000000001</v>
      </c>
      <c r="AE1652" s="3696" t="s">
        <v>6707</v>
      </c>
      <c r="AF1652" s="3234">
        <f>+AD1652/AE1652</f>
        <v>3.7296000000000003E-2</v>
      </c>
      <c r="AG1652" s="3234">
        <v>0.06</v>
      </c>
      <c r="AH1652" s="2574" t="s">
        <v>6215</v>
      </c>
      <c r="AI1652" s="2574" t="s">
        <v>5404</v>
      </c>
      <c r="AJ1652" s="3058">
        <v>1.1200000000000001</v>
      </c>
      <c r="AK1652" s="2574"/>
      <c r="AL1652" s="2574"/>
      <c r="AM1652" s="3137"/>
    </row>
    <row r="1653" spans="2:39" s="2801" customFormat="1" ht="12" customHeight="1" x14ac:dyDescent="0.2">
      <c r="B1653" s="4234" t="s">
        <v>6708</v>
      </c>
      <c r="C1653" s="4235"/>
      <c r="D1653" s="3697" t="s">
        <v>6709</v>
      </c>
      <c r="E1653" s="3243">
        <v>20.160000000000004</v>
      </c>
      <c r="F1653" s="3243">
        <v>8.9712000000000014</v>
      </c>
      <c r="G1653" s="2960" t="s">
        <v>1529</v>
      </c>
      <c r="H1653" s="2960" t="s">
        <v>1529</v>
      </c>
      <c r="I1653" s="2960" t="s">
        <v>1529</v>
      </c>
      <c r="J1653" s="2488">
        <v>66</v>
      </c>
      <c r="K1653" s="3244">
        <v>0.13440000000000002</v>
      </c>
      <c r="L1653" s="3244">
        <v>0.13440000000000002</v>
      </c>
      <c r="M1653" s="2488">
        <v>36</v>
      </c>
      <c r="N1653" s="2488">
        <v>53</v>
      </c>
      <c r="O1653" s="3698">
        <v>0.24640000000000004</v>
      </c>
      <c r="P1653" s="3699">
        <v>0.16800000000000001</v>
      </c>
      <c r="Q1653" s="3698">
        <v>0.24640000000000004</v>
      </c>
      <c r="R1653" s="3699">
        <v>0.16800000000000001</v>
      </c>
      <c r="S1653" s="3699">
        <v>0</v>
      </c>
      <c r="T1653" s="3699">
        <v>0</v>
      </c>
      <c r="U1653" s="2960" t="s">
        <v>1529</v>
      </c>
      <c r="V1653" s="2961" t="s">
        <v>1529</v>
      </c>
      <c r="W1653" s="3244">
        <v>0.06</v>
      </c>
      <c r="X1653" s="3244">
        <v>0.06</v>
      </c>
      <c r="Y1653" s="2961" t="s">
        <v>1529</v>
      </c>
      <c r="Z1653" s="2961" t="s">
        <v>1529</v>
      </c>
      <c r="AA1653" s="2961" t="s">
        <v>1529</v>
      </c>
      <c r="AB1653" s="3244">
        <v>0.06</v>
      </c>
      <c r="AC1653" s="3244">
        <v>0.06</v>
      </c>
      <c r="AD1653" s="3243">
        <v>11.188800000000001</v>
      </c>
      <c r="AE1653" s="3700" t="s">
        <v>6707</v>
      </c>
      <c r="AF1653" s="3243">
        <f t="shared" ref="AF1653:AF1699" si="2">+AD1653/AE1653</f>
        <v>3.7296000000000003E-2</v>
      </c>
      <c r="AG1653" s="3243">
        <v>0.06</v>
      </c>
      <c r="AH1653" s="2543" t="s">
        <v>6215</v>
      </c>
      <c r="AI1653" s="2543" t="s">
        <v>5404</v>
      </c>
      <c r="AJ1653" s="2960">
        <v>1.1200000000000001</v>
      </c>
      <c r="AK1653" s="2543"/>
      <c r="AL1653" s="2543"/>
      <c r="AM1653" s="3342"/>
    </row>
    <row r="1654" spans="2:39" s="2801" customFormat="1" ht="12" customHeight="1" x14ac:dyDescent="0.2">
      <c r="B1654" s="4234" t="s">
        <v>6710</v>
      </c>
      <c r="C1654" s="4235"/>
      <c r="D1654" s="3697" t="s">
        <v>6711</v>
      </c>
      <c r="E1654" s="3243">
        <v>22.400000000000002</v>
      </c>
      <c r="F1654" s="3243">
        <v>11.211200000000002</v>
      </c>
      <c r="G1654" s="2960" t="s">
        <v>1529</v>
      </c>
      <c r="H1654" s="2960" t="s">
        <v>1529</v>
      </c>
      <c r="I1654" s="2960" t="s">
        <v>1529</v>
      </c>
      <c r="J1654" s="2488">
        <v>83</v>
      </c>
      <c r="K1654" s="3244">
        <v>0.13440000000000002</v>
      </c>
      <c r="L1654" s="3244">
        <v>0.13440000000000002</v>
      </c>
      <c r="M1654" s="2488">
        <v>45</v>
      </c>
      <c r="N1654" s="2488">
        <v>66</v>
      </c>
      <c r="O1654" s="3698">
        <v>0.24640000000000004</v>
      </c>
      <c r="P1654" s="3699">
        <v>0.16800000000000001</v>
      </c>
      <c r="Q1654" s="3698">
        <v>0.24640000000000004</v>
      </c>
      <c r="R1654" s="3699">
        <v>0.16800000000000001</v>
      </c>
      <c r="S1654" s="3699">
        <v>0</v>
      </c>
      <c r="T1654" s="3699">
        <v>0</v>
      </c>
      <c r="U1654" s="2960" t="s">
        <v>1529</v>
      </c>
      <c r="V1654" s="2961" t="s">
        <v>1529</v>
      </c>
      <c r="W1654" s="3244">
        <v>0.06</v>
      </c>
      <c r="X1654" s="3244">
        <v>0.06</v>
      </c>
      <c r="Y1654" s="2961" t="s">
        <v>1529</v>
      </c>
      <c r="Z1654" s="2961" t="s">
        <v>1529</v>
      </c>
      <c r="AA1654" s="2961" t="s">
        <v>1529</v>
      </c>
      <c r="AB1654" s="3244">
        <v>0.06</v>
      </c>
      <c r="AC1654" s="3244">
        <v>0.06</v>
      </c>
      <c r="AD1654" s="3243">
        <v>11.188800000000001</v>
      </c>
      <c r="AE1654" s="3700" t="s">
        <v>6707</v>
      </c>
      <c r="AF1654" s="3243">
        <f t="shared" si="2"/>
        <v>3.7296000000000003E-2</v>
      </c>
      <c r="AG1654" s="3243">
        <v>0.06</v>
      </c>
      <c r="AH1654" s="2543" t="s">
        <v>6215</v>
      </c>
      <c r="AI1654" s="2543" t="s">
        <v>5404</v>
      </c>
      <c r="AJ1654" s="2960">
        <v>1.1200000000000001</v>
      </c>
      <c r="AK1654" s="2543"/>
      <c r="AL1654" s="2543"/>
      <c r="AM1654" s="3342"/>
    </row>
    <row r="1655" spans="2:39" s="2801" customFormat="1" ht="12" customHeight="1" x14ac:dyDescent="0.2">
      <c r="B1655" s="4234" t="s">
        <v>6712</v>
      </c>
      <c r="C1655" s="4235"/>
      <c r="D1655" s="3697" t="s">
        <v>6713</v>
      </c>
      <c r="E1655" s="3243">
        <v>22.4</v>
      </c>
      <c r="F1655" s="3243">
        <v>11.211200000000002</v>
      </c>
      <c r="G1655" s="2960" t="s">
        <v>1529</v>
      </c>
      <c r="H1655" s="2960" t="s">
        <v>1529</v>
      </c>
      <c r="I1655" s="2960" t="s">
        <v>1529</v>
      </c>
      <c r="J1655" s="2488">
        <v>83</v>
      </c>
      <c r="K1655" s="3244">
        <v>0.13440000000000002</v>
      </c>
      <c r="L1655" s="3244">
        <v>0.13440000000000002</v>
      </c>
      <c r="M1655" s="2488">
        <v>45</v>
      </c>
      <c r="N1655" s="2488">
        <v>66</v>
      </c>
      <c r="O1655" s="3698">
        <v>0.24640000000000004</v>
      </c>
      <c r="P1655" s="3699">
        <v>0.16800000000000001</v>
      </c>
      <c r="Q1655" s="3698">
        <v>0.24640000000000004</v>
      </c>
      <c r="R1655" s="3699">
        <v>0.16800000000000001</v>
      </c>
      <c r="S1655" s="3699">
        <v>0</v>
      </c>
      <c r="T1655" s="3699">
        <v>0</v>
      </c>
      <c r="U1655" s="2960" t="s">
        <v>1529</v>
      </c>
      <c r="V1655" s="2961" t="s">
        <v>1529</v>
      </c>
      <c r="W1655" s="3244">
        <v>0.06</v>
      </c>
      <c r="X1655" s="3244">
        <v>0.06</v>
      </c>
      <c r="Y1655" s="2961" t="s">
        <v>1529</v>
      </c>
      <c r="Z1655" s="2961" t="s">
        <v>1529</v>
      </c>
      <c r="AA1655" s="2961" t="s">
        <v>1529</v>
      </c>
      <c r="AB1655" s="3244">
        <v>0.06</v>
      </c>
      <c r="AC1655" s="3244">
        <v>0.06</v>
      </c>
      <c r="AD1655" s="3243">
        <v>11.188800000000001</v>
      </c>
      <c r="AE1655" s="3700" t="s">
        <v>6707</v>
      </c>
      <c r="AF1655" s="3243">
        <f t="shared" si="2"/>
        <v>3.7296000000000003E-2</v>
      </c>
      <c r="AG1655" s="3243">
        <v>0.06</v>
      </c>
      <c r="AH1655" s="2543" t="s">
        <v>6215</v>
      </c>
      <c r="AI1655" s="2543" t="s">
        <v>5404</v>
      </c>
      <c r="AJ1655" s="2960">
        <v>1.1200000000000001</v>
      </c>
      <c r="AK1655" s="2543"/>
      <c r="AL1655" s="2543"/>
      <c r="AM1655" s="3342"/>
    </row>
    <row r="1656" spans="2:39" s="2801" customFormat="1" ht="12" customHeight="1" x14ac:dyDescent="0.2">
      <c r="B1656" s="4234" t="s">
        <v>6714</v>
      </c>
      <c r="C1656" s="4235"/>
      <c r="D1656" s="3697" t="s">
        <v>6715</v>
      </c>
      <c r="E1656" s="3243">
        <v>24.64</v>
      </c>
      <c r="F1656" s="3243">
        <v>13.451200000000002</v>
      </c>
      <c r="G1656" s="2960" t="s">
        <v>1529</v>
      </c>
      <c r="H1656" s="2960" t="s">
        <v>1529</v>
      </c>
      <c r="I1656" s="2960" t="s">
        <v>1529</v>
      </c>
      <c r="J1656" s="2488">
        <v>100</v>
      </c>
      <c r="K1656" s="3244">
        <v>0.13440000000000002</v>
      </c>
      <c r="L1656" s="3244">
        <v>0.13440000000000002</v>
      </c>
      <c r="M1656" s="2488">
        <v>54</v>
      </c>
      <c r="N1656" s="2488">
        <v>80</v>
      </c>
      <c r="O1656" s="3698">
        <v>0.24640000000000004</v>
      </c>
      <c r="P1656" s="3699">
        <v>0.16800000000000001</v>
      </c>
      <c r="Q1656" s="3698">
        <v>0.24640000000000004</v>
      </c>
      <c r="R1656" s="3699">
        <v>0.16800000000000001</v>
      </c>
      <c r="S1656" s="3699">
        <v>0</v>
      </c>
      <c r="T1656" s="3699">
        <v>0</v>
      </c>
      <c r="U1656" s="2960" t="s">
        <v>1529</v>
      </c>
      <c r="V1656" s="2961" t="s">
        <v>1529</v>
      </c>
      <c r="W1656" s="3244">
        <v>0.06</v>
      </c>
      <c r="X1656" s="3244">
        <v>0.06</v>
      </c>
      <c r="Y1656" s="2961" t="s">
        <v>1529</v>
      </c>
      <c r="Z1656" s="2961" t="s">
        <v>1529</v>
      </c>
      <c r="AA1656" s="2961" t="s">
        <v>1529</v>
      </c>
      <c r="AB1656" s="3244">
        <v>0.06</v>
      </c>
      <c r="AC1656" s="3244">
        <v>0.06</v>
      </c>
      <c r="AD1656" s="3243">
        <v>11.188800000000001</v>
      </c>
      <c r="AE1656" s="3700" t="s">
        <v>6707</v>
      </c>
      <c r="AF1656" s="3243">
        <f t="shared" si="2"/>
        <v>3.7296000000000003E-2</v>
      </c>
      <c r="AG1656" s="3243">
        <v>0.06</v>
      </c>
      <c r="AH1656" s="2543" t="s">
        <v>6215</v>
      </c>
      <c r="AI1656" s="2543" t="s">
        <v>5404</v>
      </c>
      <c r="AJ1656" s="2960">
        <v>1.1200000000000001</v>
      </c>
      <c r="AK1656" s="2543"/>
      <c r="AL1656" s="2543"/>
      <c r="AM1656" s="3342"/>
    </row>
    <row r="1657" spans="2:39" s="2801" customFormat="1" ht="12" customHeight="1" x14ac:dyDescent="0.2">
      <c r="B1657" s="4234" t="s">
        <v>6716</v>
      </c>
      <c r="C1657" s="4235"/>
      <c r="D1657" s="3697" t="s">
        <v>6717</v>
      </c>
      <c r="E1657" s="3243">
        <v>24.64</v>
      </c>
      <c r="F1657" s="3243">
        <v>13.451200000000002</v>
      </c>
      <c r="G1657" s="2960" t="s">
        <v>1529</v>
      </c>
      <c r="H1657" s="2960" t="s">
        <v>1529</v>
      </c>
      <c r="I1657" s="2960" t="s">
        <v>1529</v>
      </c>
      <c r="J1657" s="2488">
        <v>100</v>
      </c>
      <c r="K1657" s="3244">
        <v>0.13440000000000002</v>
      </c>
      <c r="L1657" s="3244">
        <v>0.13440000000000002</v>
      </c>
      <c r="M1657" s="2488">
        <v>54</v>
      </c>
      <c r="N1657" s="2488">
        <v>80</v>
      </c>
      <c r="O1657" s="3698">
        <v>0.24640000000000004</v>
      </c>
      <c r="P1657" s="3699">
        <v>0.16800000000000001</v>
      </c>
      <c r="Q1657" s="3698">
        <v>0.24640000000000004</v>
      </c>
      <c r="R1657" s="3699">
        <v>0.16800000000000001</v>
      </c>
      <c r="S1657" s="3699">
        <v>0</v>
      </c>
      <c r="T1657" s="3699">
        <v>0</v>
      </c>
      <c r="U1657" s="2960" t="s">
        <v>1529</v>
      </c>
      <c r="V1657" s="2961" t="s">
        <v>1529</v>
      </c>
      <c r="W1657" s="3244">
        <v>0.06</v>
      </c>
      <c r="X1657" s="3244">
        <v>0.06</v>
      </c>
      <c r="Y1657" s="2961" t="s">
        <v>1529</v>
      </c>
      <c r="Z1657" s="2961" t="s">
        <v>1529</v>
      </c>
      <c r="AA1657" s="2961" t="s">
        <v>1529</v>
      </c>
      <c r="AB1657" s="3244">
        <v>0.06</v>
      </c>
      <c r="AC1657" s="3244">
        <v>0.06</v>
      </c>
      <c r="AD1657" s="3243">
        <v>11.188800000000001</v>
      </c>
      <c r="AE1657" s="3700" t="s">
        <v>6707</v>
      </c>
      <c r="AF1657" s="3243">
        <f t="shared" si="2"/>
        <v>3.7296000000000003E-2</v>
      </c>
      <c r="AG1657" s="3243">
        <v>0.06</v>
      </c>
      <c r="AH1657" s="2543" t="s">
        <v>6215</v>
      </c>
      <c r="AI1657" s="2543" t="s">
        <v>5404</v>
      </c>
      <c r="AJ1657" s="2960">
        <v>1.1200000000000001</v>
      </c>
      <c r="AK1657" s="2543"/>
      <c r="AL1657" s="2543"/>
      <c r="AM1657" s="3342"/>
    </row>
    <row r="1658" spans="2:39" s="2801" customFormat="1" ht="12" customHeight="1" x14ac:dyDescent="0.2">
      <c r="B1658" s="4234" t="s">
        <v>6718</v>
      </c>
      <c r="C1658" s="4235"/>
      <c r="D1658" s="3697" t="s">
        <v>6719</v>
      </c>
      <c r="E1658" s="3243">
        <v>33.6</v>
      </c>
      <c r="F1658" s="3243">
        <v>11.211200000000002</v>
      </c>
      <c r="G1658" s="2960" t="s">
        <v>1529</v>
      </c>
      <c r="H1658" s="2960" t="s">
        <v>1529</v>
      </c>
      <c r="I1658" s="2960" t="s">
        <v>1529</v>
      </c>
      <c r="J1658" s="2488">
        <v>83</v>
      </c>
      <c r="K1658" s="3244">
        <v>0.13440000000000002</v>
      </c>
      <c r="L1658" s="3244">
        <v>0.13440000000000002</v>
      </c>
      <c r="M1658" s="2488">
        <v>45</v>
      </c>
      <c r="N1658" s="2488">
        <v>66</v>
      </c>
      <c r="O1658" s="3698">
        <v>0.24640000000000004</v>
      </c>
      <c r="P1658" s="3699">
        <v>0.16800000000000001</v>
      </c>
      <c r="Q1658" s="3698">
        <v>0.24640000000000004</v>
      </c>
      <c r="R1658" s="3699">
        <v>0.16800000000000001</v>
      </c>
      <c r="S1658" s="3699">
        <v>0</v>
      </c>
      <c r="T1658" s="3699">
        <v>0</v>
      </c>
      <c r="U1658" s="2960" t="s">
        <v>1529</v>
      </c>
      <c r="V1658" s="2961" t="s">
        <v>1529</v>
      </c>
      <c r="W1658" s="3244">
        <v>0.06</v>
      </c>
      <c r="X1658" s="3244">
        <v>0.06</v>
      </c>
      <c r="Y1658" s="2961" t="s">
        <v>1529</v>
      </c>
      <c r="Z1658" s="2961" t="s">
        <v>1529</v>
      </c>
      <c r="AA1658" s="2961" t="s">
        <v>1529</v>
      </c>
      <c r="AB1658" s="3244">
        <v>0.06</v>
      </c>
      <c r="AC1658" s="3244">
        <v>0.06</v>
      </c>
      <c r="AD1658" s="3243">
        <v>22.388800000000003</v>
      </c>
      <c r="AE1658" s="3700" t="s">
        <v>6720</v>
      </c>
      <c r="AF1658" s="3243">
        <f t="shared" si="2"/>
        <v>2.2388800000000004E-2</v>
      </c>
      <c r="AG1658" s="3243">
        <v>0.06</v>
      </c>
      <c r="AH1658" s="2543" t="s">
        <v>6241</v>
      </c>
      <c r="AI1658" s="2543" t="s">
        <v>5404</v>
      </c>
      <c r="AJ1658" s="2960">
        <v>2.2400000000000002</v>
      </c>
      <c r="AK1658" s="2543"/>
      <c r="AL1658" s="2543"/>
      <c r="AM1658" s="3342"/>
    </row>
    <row r="1659" spans="2:39" s="2801" customFormat="1" ht="12" customHeight="1" x14ac:dyDescent="0.2">
      <c r="B1659" s="4234" t="s">
        <v>6721</v>
      </c>
      <c r="C1659" s="4235"/>
      <c r="D1659" s="3697" t="s">
        <v>6722</v>
      </c>
      <c r="E1659" s="3243">
        <v>33.6</v>
      </c>
      <c r="F1659" s="3243">
        <v>11.211200000000003</v>
      </c>
      <c r="G1659" s="2960" t="s">
        <v>1529</v>
      </c>
      <c r="H1659" s="2960" t="s">
        <v>1529</v>
      </c>
      <c r="I1659" s="2960" t="s">
        <v>1529</v>
      </c>
      <c r="J1659" s="2488">
        <v>83</v>
      </c>
      <c r="K1659" s="3244">
        <v>0.13439999999999999</v>
      </c>
      <c r="L1659" s="3244">
        <v>0.13439999999999999</v>
      </c>
      <c r="M1659" s="2488">
        <v>45</v>
      </c>
      <c r="N1659" s="2488">
        <v>66</v>
      </c>
      <c r="O1659" s="3698">
        <v>0.24640000000000004</v>
      </c>
      <c r="P1659" s="3699">
        <v>0.16800000000000001</v>
      </c>
      <c r="Q1659" s="3698">
        <v>0.24640000000000004</v>
      </c>
      <c r="R1659" s="3699">
        <v>0.16800000000000001</v>
      </c>
      <c r="S1659" s="3699">
        <v>0</v>
      </c>
      <c r="T1659" s="3699">
        <v>0</v>
      </c>
      <c r="U1659" s="2960" t="s">
        <v>1529</v>
      </c>
      <c r="V1659" s="2961" t="s">
        <v>1529</v>
      </c>
      <c r="W1659" s="3244">
        <v>0.06</v>
      </c>
      <c r="X1659" s="3244">
        <v>0.06</v>
      </c>
      <c r="Y1659" s="2961" t="s">
        <v>1529</v>
      </c>
      <c r="Z1659" s="2961" t="s">
        <v>1529</v>
      </c>
      <c r="AA1659" s="2961" t="s">
        <v>1529</v>
      </c>
      <c r="AB1659" s="3244">
        <v>0.06</v>
      </c>
      <c r="AC1659" s="3244">
        <v>0.06</v>
      </c>
      <c r="AD1659" s="3243">
        <v>22.3888</v>
      </c>
      <c r="AE1659" s="3700" t="s">
        <v>6720</v>
      </c>
      <c r="AF1659" s="3243">
        <f t="shared" si="2"/>
        <v>2.23888E-2</v>
      </c>
      <c r="AG1659" s="3243">
        <v>0.06</v>
      </c>
      <c r="AH1659" s="2543" t="s">
        <v>6241</v>
      </c>
      <c r="AI1659" s="2543" t="s">
        <v>5404</v>
      </c>
      <c r="AJ1659" s="2960">
        <v>2.2400000000000002</v>
      </c>
      <c r="AK1659" s="2543"/>
      <c r="AL1659" s="2543"/>
      <c r="AM1659" s="3342"/>
    </row>
    <row r="1660" spans="2:39" s="2801" customFormat="1" ht="12" customHeight="1" x14ac:dyDescent="0.2">
      <c r="B1660" s="4234" t="s">
        <v>6723</v>
      </c>
      <c r="C1660" s="4235"/>
      <c r="D1660" s="3697" t="s">
        <v>6724</v>
      </c>
      <c r="E1660" s="3243">
        <v>38.080000000000005</v>
      </c>
      <c r="F1660" s="3243">
        <v>15.691200000000002</v>
      </c>
      <c r="G1660" s="2960" t="s">
        <v>1529</v>
      </c>
      <c r="H1660" s="2960" t="s">
        <v>1529</v>
      </c>
      <c r="I1660" s="2960" t="s">
        <v>1529</v>
      </c>
      <c r="J1660" s="2488">
        <v>127</v>
      </c>
      <c r="K1660" s="3244">
        <v>0.12320000000000002</v>
      </c>
      <c r="L1660" s="3244">
        <v>0.12320000000000002</v>
      </c>
      <c r="M1660" s="2488">
        <v>63</v>
      </c>
      <c r="N1660" s="2488">
        <v>93</v>
      </c>
      <c r="O1660" s="3698">
        <v>0.24640000000000004</v>
      </c>
      <c r="P1660" s="3699">
        <v>0.16800000000000001</v>
      </c>
      <c r="Q1660" s="3698">
        <v>0.24640000000000004</v>
      </c>
      <c r="R1660" s="3699">
        <v>0.16800000000000001</v>
      </c>
      <c r="S1660" s="3699">
        <v>0</v>
      </c>
      <c r="T1660" s="3699">
        <v>0</v>
      </c>
      <c r="U1660" s="2960" t="s">
        <v>1529</v>
      </c>
      <c r="V1660" s="2961" t="s">
        <v>1529</v>
      </c>
      <c r="W1660" s="3244">
        <v>0.06</v>
      </c>
      <c r="X1660" s="3244">
        <v>0.06</v>
      </c>
      <c r="Y1660" s="2961" t="s">
        <v>1529</v>
      </c>
      <c r="Z1660" s="2961" t="s">
        <v>1529</v>
      </c>
      <c r="AA1660" s="2961" t="s">
        <v>1529</v>
      </c>
      <c r="AB1660" s="3244">
        <v>0.06</v>
      </c>
      <c r="AC1660" s="3244">
        <v>0.06</v>
      </c>
      <c r="AD1660" s="3243">
        <v>22.3888</v>
      </c>
      <c r="AE1660" s="3700" t="s">
        <v>6720</v>
      </c>
      <c r="AF1660" s="3243">
        <f t="shared" si="2"/>
        <v>2.23888E-2</v>
      </c>
      <c r="AG1660" s="3243">
        <v>0.06</v>
      </c>
      <c r="AH1660" s="2543" t="s">
        <v>6241</v>
      </c>
      <c r="AI1660" s="2543" t="s">
        <v>5404</v>
      </c>
      <c r="AJ1660" s="2960">
        <v>2.2400000000000002</v>
      </c>
      <c r="AK1660" s="2543"/>
      <c r="AL1660" s="2543"/>
      <c r="AM1660" s="3342"/>
    </row>
    <row r="1661" spans="2:39" s="2801" customFormat="1" ht="12" customHeight="1" x14ac:dyDescent="0.2">
      <c r="B1661" s="4234" t="s">
        <v>6725</v>
      </c>
      <c r="C1661" s="4235"/>
      <c r="D1661" s="3697" t="s">
        <v>6726</v>
      </c>
      <c r="E1661" s="3243">
        <v>38.080000000000005</v>
      </c>
      <c r="F1661" s="3243">
        <v>15.691200000000002</v>
      </c>
      <c r="G1661" s="2960" t="s">
        <v>1529</v>
      </c>
      <c r="H1661" s="2960" t="s">
        <v>1529</v>
      </c>
      <c r="I1661" s="2960" t="s">
        <v>1529</v>
      </c>
      <c r="J1661" s="2488">
        <v>127</v>
      </c>
      <c r="K1661" s="3244">
        <v>0.12320000000000002</v>
      </c>
      <c r="L1661" s="3244">
        <v>0.12320000000000002</v>
      </c>
      <c r="M1661" s="2488">
        <v>63</v>
      </c>
      <c r="N1661" s="2488">
        <v>93</v>
      </c>
      <c r="O1661" s="3698">
        <v>0.24640000000000004</v>
      </c>
      <c r="P1661" s="3699">
        <v>0.16800000000000001</v>
      </c>
      <c r="Q1661" s="3698">
        <v>0.24640000000000004</v>
      </c>
      <c r="R1661" s="3699">
        <v>0.16800000000000001</v>
      </c>
      <c r="S1661" s="3699">
        <v>0</v>
      </c>
      <c r="T1661" s="3699">
        <v>0</v>
      </c>
      <c r="U1661" s="2960" t="s">
        <v>1529</v>
      </c>
      <c r="V1661" s="2961" t="s">
        <v>1529</v>
      </c>
      <c r="W1661" s="3244">
        <v>0.06</v>
      </c>
      <c r="X1661" s="3244">
        <v>0.06</v>
      </c>
      <c r="Y1661" s="2961" t="s">
        <v>1529</v>
      </c>
      <c r="Z1661" s="2961" t="s">
        <v>1529</v>
      </c>
      <c r="AA1661" s="2961" t="s">
        <v>1529</v>
      </c>
      <c r="AB1661" s="3244">
        <v>0.06</v>
      </c>
      <c r="AC1661" s="3244">
        <v>0.06</v>
      </c>
      <c r="AD1661" s="3243">
        <v>22.3888</v>
      </c>
      <c r="AE1661" s="3700" t="s">
        <v>6720</v>
      </c>
      <c r="AF1661" s="3243">
        <f t="shared" si="2"/>
        <v>2.23888E-2</v>
      </c>
      <c r="AG1661" s="3243">
        <v>0.06</v>
      </c>
      <c r="AH1661" s="2543" t="s">
        <v>6241</v>
      </c>
      <c r="AI1661" s="2543" t="s">
        <v>5404</v>
      </c>
      <c r="AJ1661" s="2960">
        <v>2.2400000000000002</v>
      </c>
      <c r="AK1661" s="2543"/>
      <c r="AL1661" s="2543"/>
      <c r="AM1661" s="3342"/>
    </row>
    <row r="1662" spans="2:39" s="2801" customFormat="1" ht="12" customHeight="1" x14ac:dyDescent="0.2">
      <c r="B1662" s="4234" t="s">
        <v>6727</v>
      </c>
      <c r="C1662" s="4235"/>
      <c r="D1662" s="3701" t="s">
        <v>6728</v>
      </c>
      <c r="E1662" s="3243">
        <v>43.680000000000007</v>
      </c>
      <c r="F1662" s="3243">
        <v>21.291200000000003</v>
      </c>
      <c r="G1662" s="2960" t="s">
        <v>1529</v>
      </c>
      <c r="H1662" s="2960" t="s">
        <v>1529</v>
      </c>
      <c r="I1662" s="2960" t="s">
        <v>1529</v>
      </c>
      <c r="J1662" s="2488">
        <v>172</v>
      </c>
      <c r="K1662" s="3244">
        <v>0.12320000000000002</v>
      </c>
      <c r="L1662" s="3244">
        <v>0.12320000000000002</v>
      </c>
      <c r="M1662" s="2488">
        <v>86</v>
      </c>
      <c r="N1662" s="2488">
        <v>126</v>
      </c>
      <c r="O1662" s="3698">
        <v>0.24640000000000004</v>
      </c>
      <c r="P1662" s="3698">
        <v>0.16800000000000001</v>
      </c>
      <c r="Q1662" s="3698">
        <v>0.24640000000000004</v>
      </c>
      <c r="R1662" s="3698">
        <v>0.16800000000000001</v>
      </c>
      <c r="S1662" s="3698">
        <v>0</v>
      </c>
      <c r="T1662" s="3698">
        <v>0</v>
      </c>
      <c r="U1662" s="2960" t="s">
        <v>1529</v>
      </c>
      <c r="V1662" s="2961" t="s">
        <v>1529</v>
      </c>
      <c r="W1662" s="3244">
        <v>0.06</v>
      </c>
      <c r="X1662" s="3244">
        <v>0.06</v>
      </c>
      <c r="Y1662" s="2961" t="s">
        <v>1529</v>
      </c>
      <c r="Z1662" s="2961" t="s">
        <v>1529</v>
      </c>
      <c r="AA1662" s="2961" t="s">
        <v>1529</v>
      </c>
      <c r="AB1662" s="3244">
        <v>0.06</v>
      </c>
      <c r="AC1662" s="3244">
        <v>0.06</v>
      </c>
      <c r="AD1662" s="3243">
        <v>22.3888</v>
      </c>
      <c r="AE1662" s="3700" t="s">
        <v>6720</v>
      </c>
      <c r="AF1662" s="3243">
        <f t="shared" si="2"/>
        <v>2.23888E-2</v>
      </c>
      <c r="AG1662" s="3243">
        <v>0.06</v>
      </c>
      <c r="AH1662" s="2543" t="s">
        <v>6241</v>
      </c>
      <c r="AI1662" s="2543" t="s">
        <v>5404</v>
      </c>
      <c r="AJ1662" s="2960">
        <v>2.2400000000000002</v>
      </c>
      <c r="AK1662" s="2543"/>
      <c r="AL1662" s="2543"/>
      <c r="AM1662" s="3342"/>
    </row>
    <row r="1663" spans="2:39" s="2801" customFormat="1" ht="12" customHeight="1" x14ac:dyDescent="0.2">
      <c r="B1663" s="4234" t="s">
        <v>6729</v>
      </c>
      <c r="C1663" s="4235"/>
      <c r="D1663" s="3701" t="s">
        <v>6730</v>
      </c>
      <c r="E1663" s="3243">
        <v>43.680000000000007</v>
      </c>
      <c r="F1663" s="3243">
        <v>21.291200000000003</v>
      </c>
      <c r="G1663" s="2960" t="s">
        <v>1529</v>
      </c>
      <c r="H1663" s="2960" t="s">
        <v>1529</v>
      </c>
      <c r="I1663" s="2960" t="s">
        <v>1529</v>
      </c>
      <c r="J1663" s="2488">
        <v>172</v>
      </c>
      <c r="K1663" s="3244">
        <v>0.12320000000000002</v>
      </c>
      <c r="L1663" s="3244">
        <v>0.12320000000000002</v>
      </c>
      <c r="M1663" s="2488">
        <v>86</v>
      </c>
      <c r="N1663" s="2488">
        <v>126</v>
      </c>
      <c r="O1663" s="3698">
        <v>0.24640000000000004</v>
      </c>
      <c r="P1663" s="3698">
        <v>0.16800000000000001</v>
      </c>
      <c r="Q1663" s="3698">
        <v>0.24640000000000004</v>
      </c>
      <c r="R1663" s="3698">
        <v>0.16800000000000001</v>
      </c>
      <c r="S1663" s="3698">
        <v>0</v>
      </c>
      <c r="T1663" s="3698">
        <v>0</v>
      </c>
      <c r="U1663" s="2960" t="s">
        <v>1529</v>
      </c>
      <c r="V1663" s="2961" t="s">
        <v>1529</v>
      </c>
      <c r="W1663" s="3244">
        <v>0.06</v>
      </c>
      <c r="X1663" s="3244">
        <v>0.06</v>
      </c>
      <c r="Y1663" s="2961" t="s">
        <v>1529</v>
      </c>
      <c r="Z1663" s="2961" t="s">
        <v>1529</v>
      </c>
      <c r="AA1663" s="2961" t="s">
        <v>1529</v>
      </c>
      <c r="AB1663" s="3244">
        <v>0.06</v>
      </c>
      <c r="AC1663" s="3244">
        <v>0.06</v>
      </c>
      <c r="AD1663" s="3243">
        <v>22.3888</v>
      </c>
      <c r="AE1663" s="3700" t="s">
        <v>6720</v>
      </c>
      <c r="AF1663" s="3243">
        <f t="shared" si="2"/>
        <v>2.23888E-2</v>
      </c>
      <c r="AG1663" s="3243">
        <v>0.06</v>
      </c>
      <c r="AH1663" s="2543" t="s">
        <v>6241</v>
      </c>
      <c r="AI1663" s="2543" t="s">
        <v>5404</v>
      </c>
      <c r="AJ1663" s="2960">
        <v>2.2400000000000002</v>
      </c>
      <c r="AK1663" s="2543"/>
      <c r="AL1663" s="2543"/>
      <c r="AM1663" s="3342"/>
    </row>
    <row r="1664" spans="2:39" s="2801" customFormat="1" ht="12" customHeight="1" x14ac:dyDescent="0.2">
      <c r="B1664" s="4234" t="s">
        <v>6731</v>
      </c>
      <c r="C1664" s="4235"/>
      <c r="D1664" s="3701" t="s">
        <v>6732</v>
      </c>
      <c r="E1664" s="3243">
        <v>54.88</v>
      </c>
      <c r="F1664" s="3243">
        <v>32.491200000000006</v>
      </c>
      <c r="G1664" s="2960" t="s">
        <v>1529</v>
      </c>
      <c r="H1664" s="2960" t="s">
        <v>1529</v>
      </c>
      <c r="I1664" s="2960" t="s">
        <v>1529</v>
      </c>
      <c r="J1664" s="2488">
        <v>268</v>
      </c>
      <c r="K1664" s="3244">
        <v>0.121</v>
      </c>
      <c r="L1664" s="3244">
        <v>0.121</v>
      </c>
      <c r="M1664" s="2488">
        <v>131</v>
      </c>
      <c r="N1664" s="2488">
        <v>193</v>
      </c>
      <c r="O1664" s="3698">
        <v>0.24640000000000004</v>
      </c>
      <c r="P1664" s="3698">
        <v>0.16800000000000001</v>
      </c>
      <c r="Q1664" s="3698">
        <v>0.24640000000000004</v>
      </c>
      <c r="R1664" s="3698">
        <v>0.16800000000000001</v>
      </c>
      <c r="S1664" s="3698">
        <v>0</v>
      </c>
      <c r="T1664" s="3698">
        <v>0</v>
      </c>
      <c r="U1664" s="2960" t="s">
        <v>1529</v>
      </c>
      <c r="V1664" s="2961" t="s">
        <v>1529</v>
      </c>
      <c r="W1664" s="3244">
        <v>0.06</v>
      </c>
      <c r="X1664" s="3244">
        <v>0.06</v>
      </c>
      <c r="Y1664" s="2961" t="s">
        <v>1529</v>
      </c>
      <c r="Z1664" s="2961" t="s">
        <v>1529</v>
      </c>
      <c r="AA1664" s="2961" t="s">
        <v>1529</v>
      </c>
      <c r="AB1664" s="3244">
        <v>0.06</v>
      </c>
      <c r="AC1664" s="3244">
        <v>0.06</v>
      </c>
      <c r="AD1664" s="3243">
        <v>22.3888</v>
      </c>
      <c r="AE1664" s="3700" t="s">
        <v>6720</v>
      </c>
      <c r="AF1664" s="3243">
        <f t="shared" si="2"/>
        <v>2.23888E-2</v>
      </c>
      <c r="AG1664" s="3243">
        <v>0.06</v>
      </c>
      <c r="AH1664" s="2543" t="s">
        <v>6241</v>
      </c>
      <c r="AI1664" s="2543" t="s">
        <v>5404</v>
      </c>
      <c r="AJ1664" s="2960">
        <v>2.2400000000000002</v>
      </c>
      <c r="AK1664" s="2543"/>
      <c r="AL1664" s="2543"/>
      <c r="AM1664" s="3342"/>
    </row>
    <row r="1665" spans="2:39" s="2801" customFormat="1" ht="12" customHeight="1" x14ac:dyDescent="0.2">
      <c r="B1665" s="4234" t="s">
        <v>6733</v>
      </c>
      <c r="C1665" s="4235"/>
      <c r="D1665" s="3701" t="s">
        <v>6734</v>
      </c>
      <c r="E1665" s="3243">
        <v>54.88</v>
      </c>
      <c r="F1665" s="3243">
        <v>32.491200000000006</v>
      </c>
      <c r="G1665" s="2960" t="s">
        <v>1529</v>
      </c>
      <c r="H1665" s="2960" t="s">
        <v>1529</v>
      </c>
      <c r="I1665" s="2960" t="s">
        <v>1529</v>
      </c>
      <c r="J1665" s="2488">
        <v>268</v>
      </c>
      <c r="K1665" s="3244">
        <v>0.121</v>
      </c>
      <c r="L1665" s="3244">
        <v>0.121</v>
      </c>
      <c r="M1665" s="2488">
        <v>131</v>
      </c>
      <c r="N1665" s="2488">
        <v>193</v>
      </c>
      <c r="O1665" s="3698">
        <v>0.24640000000000004</v>
      </c>
      <c r="P1665" s="3698">
        <v>0.16800000000000001</v>
      </c>
      <c r="Q1665" s="3698">
        <v>0.24640000000000004</v>
      </c>
      <c r="R1665" s="3698">
        <v>0.16800000000000001</v>
      </c>
      <c r="S1665" s="3698">
        <v>0</v>
      </c>
      <c r="T1665" s="3698">
        <v>0</v>
      </c>
      <c r="U1665" s="2960" t="s">
        <v>1529</v>
      </c>
      <c r="V1665" s="2961" t="s">
        <v>1529</v>
      </c>
      <c r="W1665" s="3244">
        <v>0.06</v>
      </c>
      <c r="X1665" s="3244">
        <v>0.06</v>
      </c>
      <c r="Y1665" s="2961" t="s">
        <v>1529</v>
      </c>
      <c r="Z1665" s="2961" t="s">
        <v>1529</v>
      </c>
      <c r="AA1665" s="2961" t="s">
        <v>1529</v>
      </c>
      <c r="AB1665" s="3244">
        <v>0.06</v>
      </c>
      <c r="AC1665" s="3244">
        <v>0.06</v>
      </c>
      <c r="AD1665" s="3243">
        <v>22.3888</v>
      </c>
      <c r="AE1665" s="3700" t="s">
        <v>6720</v>
      </c>
      <c r="AF1665" s="3243">
        <f t="shared" si="2"/>
        <v>2.23888E-2</v>
      </c>
      <c r="AG1665" s="3243">
        <v>0.06</v>
      </c>
      <c r="AH1665" s="2543" t="s">
        <v>6241</v>
      </c>
      <c r="AI1665" s="2543" t="s">
        <v>5404</v>
      </c>
      <c r="AJ1665" s="2960">
        <v>2.2400000000000002</v>
      </c>
      <c r="AK1665" s="2543"/>
      <c r="AL1665" s="2543"/>
      <c r="AM1665" s="3342"/>
    </row>
    <row r="1666" spans="2:39" s="2801" customFormat="1" ht="12" customHeight="1" x14ac:dyDescent="0.2">
      <c r="B1666" s="5112" t="s">
        <v>6735</v>
      </c>
      <c r="C1666" s="5113"/>
      <c r="D1666" s="2540" t="s">
        <v>6970</v>
      </c>
      <c r="E1666" s="3243">
        <v>66.080000000000013</v>
      </c>
      <c r="F1666" s="3243">
        <v>43.691200000000009</v>
      </c>
      <c r="G1666" s="2960" t="s">
        <v>1529</v>
      </c>
      <c r="H1666" s="2960" t="s">
        <v>1529</v>
      </c>
      <c r="I1666" s="2960" t="s">
        <v>1529</v>
      </c>
      <c r="J1666" s="2945">
        <v>398</v>
      </c>
      <c r="K1666" s="3244">
        <v>0.10976000000000001</v>
      </c>
      <c r="L1666" s="3244">
        <v>0.10976000000000001</v>
      </c>
      <c r="M1666" s="2945">
        <v>177</v>
      </c>
      <c r="N1666" s="2945">
        <v>260</v>
      </c>
      <c r="O1666" s="3698">
        <v>0.24640000000000004</v>
      </c>
      <c r="P1666" s="3698">
        <v>0.16800000000000001</v>
      </c>
      <c r="Q1666" s="3698">
        <v>0.24640000000000004</v>
      </c>
      <c r="R1666" s="3698">
        <v>0.16800000000000001</v>
      </c>
      <c r="S1666" s="3698">
        <v>0</v>
      </c>
      <c r="T1666" s="3698">
        <v>0</v>
      </c>
      <c r="U1666" s="2960" t="s">
        <v>1529</v>
      </c>
      <c r="V1666" s="2961" t="s">
        <v>1529</v>
      </c>
      <c r="W1666" s="3244">
        <v>0.06</v>
      </c>
      <c r="X1666" s="3244">
        <v>0.06</v>
      </c>
      <c r="Y1666" s="2961" t="s">
        <v>1529</v>
      </c>
      <c r="Z1666" s="2961" t="s">
        <v>1529</v>
      </c>
      <c r="AA1666" s="2961" t="s">
        <v>1529</v>
      </c>
      <c r="AB1666" s="3244">
        <v>0.06</v>
      </c>
      <c r="AC1666" s="3244">
        <v>0.06</v>
      </c>
      <c r="AD1666" s="3243">
        <v>22.3888</v>
      </c>
      <c r="AE1666" s="3700" t="s">
        <v>6720</v>
      </c>
      <c r="AF1666" s="3243">
        <f t="shared" si="2"/>
        <v>2.23888E-2</v>
      </c>
      <c r="AG1666" s="3243">
        <v>0.06</v>
      </c>
      <c r="AH1666" s="2543" t="s">
        <v>6241</v>
      </c>
      <c r="AI1666" s="2543" t="s">
        <v>5404</v>
      </c>
      <c r="AJ1666" s="2960">
        <v>2.2400000000000002</v>
      </c>
      <c r="AK1666" s="2543"/>
      <c r="AL1666" s="2543"/>
      <c r="AM1666" s="3342"/>
    </row>
    <row r="1667" spans="2:39" s="2801" customFormat="1" ht="12" customHeight="1" x14ac:dyDescent="0.2">
      <c r="B1667" s="4234" t="s">
        <v>6737</v>
      </c>
      <c r="C1667" s="4235"/>
      <c r="D1667" s="3701" t="s">
        <v>6738</v>
      </c>
      <c r="E1667" s="3243">
        <v>66.080000000000013</v>
      </c>
      <c r="F1667" s="3243">
        <v>43.691200000000009</v>
      </c>
      <c r="G1667" s="2960" t="s">
        <v>1529</v>
      </c>
      <c r="H1667" s="2960" t="s">
        <v>1529</v>
      </c>
      <c r="I1667" s="2960" t="s">
        <v>1529</v>
      </c>
      <c r="J1667" s="2488">
        <v>398</v>
      </c>
      <c r="K1667" s="3244">
        <v>0.10976000000000001</v>
      </c>
      <c r="L1667" s="3244">
        <v>0.10976000000000001</v>
      </c>
      <c r="M1667" s="2488">
        <v>177</v>
      </c>
      <c r="N1667" s="2488">
        <v>260</v>
      </c>
      <c r="O1667" s="3698">
        <v>0.24640000000000004</v>
      </c>
      <c r="P1667" s="3699">
        <v>0.16800000000000001</v>
      </c>
      <c r="Q1667" s="3698">
        <v>0.24640000000000004</v>
      </c>
      <c r="R1667" s="3699">
        <v>0.16800000000000001</v>
      </c>
      <c r="S1667" s="3699">
        <v>0</v>
      </c>
      <c r="T1667" s="3699">
        <v>0</v>
      </c>
      <c r="U1667" s="2960" t="s">
        <v>1529</v>
      </c>
      <c r="V1667" s="2961" t="s">
        <v>1529</v>
      </c>
      <c r="W1667" s="3244">
        <v>0.06</v>
      </c>
      <c r="X1667" s="3244">
        <v>0.06</v>
      </c>
      <c r="Y1667" s="2961" t="s">
        <v>1529</v>
      </c>
      <c r="Z1667" s="2961" t="s">
        <v>1529</v>
      </c>
      <c r="AA1667" s="2961" t="s">
        <v>1529</v>
      </c>
      <c r="AB1667" s="3244">
        <v>0.06</v>
      </c>
      <c r="AC1667" s="3244">
        <v>0.06</v>
      </c>
      <c r="AD1667" s="3243">
        <v>22.3888</v>
      </c>
      <c r="AE1667" s="3700" t="s">
        <v>6720</v>
      </c>
      <c r="AF1667" s="3243">
        <f t="shared" si="2"/>
        <v>2.23888E-2</v>
      </c>
      <c r="AG1667" s="3243">
        <v>0.06</v>
      </c>
      <c r="AH1667" s="2543" t="s">
        <v>6241</v>
      </c>
      <c r="AI1667" s="2543" t="s">
        <v>5404</v>
      </c>
      <c r="AJ1667" s="2960">
        <v>2.2400000000000002</v>
      </c>
      <c r="AK1667" s="2543"/>
      <c r="AL1667" s="2543"/>
      <c r="AM1667" s="3342"/>
    </row>
    <row r="1668" spans="2:39" s="2801" customFormat="1" ht="12" customHeight="1" x14ac:dyDescent="0.2">
      <c r="B1668" s="4234" t="s">
        <v>6739</v>
      </c>
      <c r="C1668" s="4235"/>
      <c r="D1668" s="3701" t="s">
        <v>6740</v>
      </c>
      <c r="E1668" s="3243">
        <v>77.28</v>
      </c>
      <c r="F1668" s="3243">
        <v>54.891200000000012</v>
      </c>
      <c r="G1668" s="2960" t="s">
        <v>1529</v>
      </c>
      <c r="H1668" s="2960" t="s">
        <v>1529</v>
      </c>
      <c r="I1668" s="2960" t="s">
        <v>1529</v>
      </c>
      <c r="J1668" s="2488">
        <v>510</v>
      </c>
      <c r="K1668" s="3244">
        <v>0.10752000000000002</v>
      </c>
      <c r="L1668" s="3244">
        <v>0.10752000000000002</v>
      </c>
      <c r="M1668" s="2488">
        <v>222</v>
      </c>
      <c r="N1668" s="2488">
        <v>326</v>
      </c>
      <c r="O1668" s="3698">
        <v>0.24640000000000004</v>
      </c>
      <c r="P1668" s="3699">
        <v>0.16800000000000001</v>
      </c>
      <c r="Q1668" s="3698">
        <v>0.24640000000000004</v>
      </c>
      <c r="R1668" s="3699">
        <v>0.16800000000000001</v>
      </c>
      <c r="S1668" s="3699">
        <v>0</v>
      </c>
      <c r="T1668" s="3699">
        <v>0</v>
      </c>
      <c r="U1668" s="2960" t="s">
        <v>1529</v>
      </c>
      <c r="V1668" s="2961" t="s">
        <v>1529</v>
      </c>
      <c r="W1668" s="3244">
        <v>0.06</v>
      </c>
      <c r="X1668" s="3244">
        <v>0.06</v>
      </c>
      <c r="Y1668" s="2961" t="s">
        <v>1529</v>
      </c>
      <c r="Z1668" s="2961" t="s">
        <v>1529</v>
      </c>
      <c r="AA1668" s="2961" t="s">
        <v>1529</v>
      </c>
      <c r="AB1668" s="3244">
        <v>0.06</v>
      </c>
      <c r="AC1668" s="3244">
        <v>0.06</v>
      </c>
      <c r="AD1668" s="3243">
        <v>22.3888</v>
      </c>
      <c r="AE1668" s="3700" t="s">
        <v>6720</v>
      </c>
      <c r="AF1668" s="3243">
        <f t="shared" si="2"/>
        <v>2.23888E-2</v>
      </c>
      <c r="AG1668" s="3243">
        <v>0.06</v>
      </c>
      <c r="AH1668" s="2543" t="s">
        <v>6241</v>
      </c>
      <c r="AI1668" s="2543" t="s">
        <v>5404</v>
      </c>
      <c r="AJ1668" s="2960">
        <v>2.2400000000000002</v>
      </c>
      <c r="AK1668" s="2543"/>
      <c r="AL1668" s="2543"/>
      <c r="AM1668" s="3342"/>
    </row>
    <row r="1669" spans="2:39" s="2801" customFormat="1" ht="12" customHeight="1" x14ac:dyDescent="0.2">
      <c r="B1669" s="4234" t="s">
        <v>6741</v>
      </c>
      <c r="C1669" s="4235"/>
      <c r="D1669" s="3701" t="s">
        <v>6742</v>
      </c>
      <c r="E1669" s="3243">
        <v>77.28</v>
      </c>
      <c r="F1669" s="3243">
        <v>54.891200000000012</v>
      </c>
      <c r="G1669" s="2960" t="s">
        <v>1529</v>
      </c>
      <c r="H1669" s="2960" t="s">
        <v>1529</v>
      </c>
      <c r="I1669" s="2960" t="s">
        <v>1529</v>
      </c>
      <c r="J1669" s="2488">
        <v>510</v>
      </c>
      <c r="K1669" s="3244">
        <v>0.10752000000000002</v>
      </c>
      <c r="L1669" s="3244">
        <v>0.10752000000000002</v>
      </c>
      <c r="M1669" s="2488">
        <v>222</v>
      </c>
      <c r="N1669" s="2488">
        <v>326</v>
      </c>
      <c r="O1669" s="3698">
        <v>0.24640000000000004</v>
      </c>
      <c r="P1669" s="3699">
        <v>0.16800000000000001</v>
      </c>
      <c r="Q1669" s="3698">
        <v>0.24640000000000004</v>
      </c>
      <c r="R1669" s="3699">
        <v>0.16800000000000001</v>
      </c>
      <c r="S1669" s="3699">
        <v>0</v>
      </c>
      <c r="T1669" s="3699">
        <v>0</v>
      </c>
      <c r="U1669" s="2960" t="s">
        <v>1529</v>
      </c>
      <c r="V1669" s="2961" t="s">
        <v>1529</v>
      </c>
      <c r="W1669" s="3244">
        <v>0.06</v>
      </c>
      <c r="X1669" s="3244">
        <v>0.06</v>
      </c>
      <c r="Y1669" s="2961" t="s">
        <v>1529</v>
      </c>
      <c r="Z1669" s="2961" t="s">
        <v>1529</v>
      </c>
      <c r="AA1669" s="2961" t="s">
        <v>1529</v>
      </c>
      <c r="AB1669" s="3244">
        <v>0.06</v>
      </c>
      <c r="AC1669" s="3244">
        <v>0.06</v>
      </c>
      <c r="AD1669" s="3243">
        <v>22.3888</v>
      </c>
      <c r="AE1669" s="3700" t="s">
        <v>6720</v>
      </c>
      <c r="AF1669" s="3243">
        <f t="shared" si="2"/>
        <v>2.23888E-2</v>
      </c>
      <c r="AG1669" s="3243">
        <v>0.06</v>
      </c>
      <c r="AH1669" s="2543" t="s">
        <v>6241</v>
      </c>
      <c r="AI1669" s="2543" t="s">
        <v>5404</v>
      </c>
      <c r="AJ1669" s="2960">
        <v>2.2400000000000002</v>
      </c>
      <c r="AK1669" s="2543"/>
      <c r="AL1669" s="2543"/>
      <c r="AM1669" s="3342"/>
    </row>
    <row r="1670" spans="2:39" s="2801" customFormat="1" ht="12" customHeight="1" x14ac:dyDescent="0.2">
      <c r="B1670" s="4234" t="s">
        <v>6743</v>
      </c>
      <c r="C1670" s="4235"/>
      <c r="D1670" s="3701" t="s">
        <v>6744</v>
      </c>
      <c r="E1670" s="3243">
        <v>88.48</v>
      </c>
      <c r="F1670" s="3243">
        <v>56.000000000000007</v>
      </c>
      <c r="G1670" s="2960" t="s">
        <v>1529</v>
      </c>
      <c r="H1670" s="2960" t="s">
        <v>1529</v>
      </c>
      <c r="I1670" s="2960" t="s">
        <v>1529</v>
      </c>
      <c r="J1670" s="2488">
        <v>555</v>
      </c>
      <c r="K1670" s="3244">
        <v>0.1008</v>
      </c>
      <c r="L1670" s="3244">
        <v>0.1008</v>
      </c>
      <c r="M1670" s="2488">
        <v>227</v>
      </c>
      <c r="N1670" s="2488">
        <v>333</v>
      </c>
      <c r="O1670" s="3699">
        <v>0.24640000000000004</v>
      </c>
      <c r="P1670" s="3702">
        <v>0.16800000000000001</v>
      </c>
      <c r="Q1670" s="3699">
        <v>0.24640000000000004</v>
      </c>
      <c r="R1670" s="3702">
        <v>0.16800000000000001</v>
      </c>
      <c r="S1670" s="3702">
        <v>0</v>
      </c>
      <c r="T1670" s="3702">
        <v>0</v>
      </c>
      <c r="U1670" s="2960" t="s">
        <v>1529</v>
      </c>
      <c r="V1670" s="2961" t="s">
        <v>1529</v>
      </c>
      <c r="W1670" s="3244">
        <v>0.06</v>
      </c>
      <c r="X1670" s="3244">
        <v>0.06</v>
      </c>
      <c r="Y1670" s="2961" t="s">
        <v>1529</v>
      </c>
      <c r="Z1670" s="2961" t="s">
        <v>1529</v>
      </c>
      <c r="AA1670" s="2961" t="s">
        <v>1529</v>
      </c>
      <c r="AB1670" s="3244">
        <v>0.06</v>
      </c>
      <c r="AC1670" s="3244">
        <v>0.06</v>
      </c>
      <c r="AD1670" s="3243">
        <v>32.480000000000004</v>
      </c>
      <c r="AE1670" s="3703" t="s">
        <v>6745</v>
      </c>
      <c r="AF1670" s="3243">
        <f t="shared" si="2"/>
        <v>1.6240000000000001E-2</v>
      </c>
      <c r="AG1670" s="3243">
        <v>0.06</v>
      </c>
      <c r="AH1670" s="2543" t="s">
        <v>6746</v>
      </c>
      <c r="AI1670" s="2543" t="s">
        <v>5404</v>
      </c>
      <c r="AJ1670" s="2960">
        <v>3.2480000000000002</v>
      </c>
      <c r="AK1670" s="2543"/>
      <c r="AL1670" s="2543"/>
      <c r="AM1670" s="3342"/>
    </row>
    <row r="1671" spans="2:39" s="2801" customFormat="1" ht="12" customHeight="1" x14ac:dyDescent="0.2">
      <c r="B1671" s="4234" t="s">
        <v>6747</v>
      </c>
      <c r="C1671" s="4235"/>
      <c r="D1671" s="3701" t="s">
        <v>6748</v>
      </c>
      <c r="E1671" s="3243">
        <v>88.48</v>
      </c>
      <c r="F1671" s="3243">
        <v>66.091200000000015</v>
      </c>
      <c r="G1671" s="2960" t="s">
        <v>1529</v>
      </c>
      <c r="H1671" s="2960" t="s">
        <v>1529</v>
      </c>
      <c r="I1671" s="2960" t="s">
        <v>1529</v>
      </c>
      <c r="J1671" s="2488">
        <v>655</v>
      </c>
      <c r="K1671" s="3244">
        <v>0.1008</v>
      </c>
      <c r="L1671" s="3244">
        <v>0.1008</v>
      </c>
      <c r="M1671" s="2488">
        <v>268</v>
      </c>
      <c r="N1671" s="2488">
        <v>393</v>
      </c>
      <c r="O1671" s="3698">
        <v>0.24640000000000004</v>
      </c>
      <c r="P1671" s="3699">
        <v>0.16800000000000001</v>
      </c>
      <c r="Q1671" s="3698">
        <v>0.24640000000000004</v>
      </c>
      <c r="R1671" s="3699">
        <v>0.16800000000000001</v>
      </c>
      <c r="S1671" s="3699">
        <v>0</v>
      </c>
      <c r="T1671" s="3699">
        <v>0</v>
      </c>
      <c r="U1671" s="2960" t="s">
        <v>1529</v>
      </c>
      <c r="V1671" s="2961" t="s">
        <v>1529</v>
      </c>
      <c r="W1671" s="3244">
        <v>0.06</v>
      </c>
      <c r="X1671" s="3244">
        <v>0.06</v>
      </c>
      <c r="Y1671" s="2961" t="s">
        <v>1529</v>
      </c>
      <c r="Z1671" s="2961" t="s">
        <v>1529</v>
      </c>
      <c r="AA1671" s="2961" t="s">
        <v>1529</v>
      </c>
      <c r="AB1671" s="3244">
        <v>0.06</v>
      </c>
      <c r="AC1671" s="3244">
        <v>0.06</v>
      </c>
      <c r="AD1671" s="3243">
        <v>22.3888</v>
      </c>
      <c r="AE1671" s="3700" t="s">
        <v>6720</v>
      </c>
      <c r="AF1671" s="3243">
        <f t="shared" si="2"/>
        <v>2.23888E-2</v>
      </c>
      <c r="AG1671" s="3243">
        <v>0.06</v>
      </c>
      <c r="AH1671" s="2543" t="s">
        <v>6241</v>
      </c>
      <c r="AI1671" s="2543" t="s">
        <v>5404</v>
      </c>
      <c r="AJ1671" s="2960">
        <v>2.2400000000000002</v>
      </c>
      <c r="AK1671" s="2543"/>
      <c r="AL1671" s="2543"/>
      <c r="AM1671" s="3342"/>
    </row>
    <row r="1672" spans="2:39" s="2801" customFormat="1" ht="12" customHeight="1" x14ac:dyDescent="0.2">
      <c r="B1672" s="4234" t="s">
        <v>6749</v>
      </c>
      <c r="C1672" s="4235"/>
      <c r="D1672" s="3701" t="s">
        <v>6750</v>
      </c>
      <c r="E1672" s="3243">
        <v>88.48</v>
      </c>
      <c r="F1672" s="3243">
        <v>66.091200000000015</v>
      </c>
      <c r="G1672" s="2960" t="s">
        <v>1529</v>
      </c>
      <c r="H1672" s="2960" t="s">
        <v>1529</v>
      </c>
      <c r="I1672" s="2960" t="s">
        <v>1529</v>
      </c>
      <c r="J1672" s="2488">
        <v>655</v>
      </c>
      <c r="K1672" s="3244">
        <v>0.1008</v>
      </c>
      <c r="L1672" s="3244">
        <v>0.1008</v>
      </c>
      <c r="M1672" s="2488">
        <v>268</v>
      </c>
      <c r="N1672" s="2488">
        <v>393</v>
      </c>
      <c r="O1672" s="3698">
        <v>0.24640000000000004</v>
      </c>
      <c r="P1672" s="3699">
        <v>0.16800000000000001</v>
      </c>
      <c r="Q1672" s="3698">
        <v>0.24640000000000004</v>
      </c>
      <c r="R1672" s="3699">
        <v>0.16800000000000001</v>
      </c>
      <c r="S1672" s="3699">
        <v>0</v>
      </c>
      <c r="T1672" s="3699">
        <v>0</v>
      </c>
      <c r="U1672" s="2960" t="s">
        <v>1529</v>
      </c>
      <c r="V1672" s="2961" t="s">
        <v>1529</v>
      </c>
      <c r="W1672" s="3244">
        <v>0.06</v>
      </c>
      <c r="X1672" s="3244">
        <v>0.06</v>
      </c>
      <c r="Y1672" s="2961" t="s">
        <v>1529</v>
      </c>
      <c r="Z1672" s="2961" t="s">
        <v>1529</v>
      </c>
      <c r="AA1672" s="2961" t="s">
        <v>1529</v>
      </c>
      <c r="AB1672" s="3244">
        <v>0.06</v>
      </c>
      <c r="AC1672" s="3244">
        <v>0.06</v>
      </c>
      <c r="AD1672" s="3243">
        <v>22.3888</v>
      </c>
      <c r="AE1672" s="3700" t="s">
        <v>6720</v>
      </c>
      <c r="AF1672" s="3243">
        <f t="shared" si="2"/>
        <v>2.23888E-2</v>
      </c>
      <c r="AG1672" s="3243">
        <v>0.06</v>
      </c>
      <c r="AH1672" s="2543" t="s">
        <v>6241</v>
      </c>
      <c r="AI1672" s="2543" t="s">
        <v>5404</v>
      </c>
      <c r="AJ1672" s="2960">
        <v>2.2400000000000002</v>
      </c>
      <c r="AK1672" s="2543"/>
      <c r="AL1672" s="2543"/>
      <c r="AM1672" s="3342"/>
    </row>
    <row r="1673" spans="2:39" s="2801" customFormat="1" ht="12" customHeight="1" x14ac:dyDescent="0.2">
      <c r="B1673" s="4234" t="s">
        <v>6751</v>
      </c>
      <c r="C1673" s="4235"/>
      <c r="D1673" s="3701" t="s">
        <v>6752</v>
      </c>
      <c r="E1673" s="3243">
        <v>110.88000000000001</v>
      </c>
      <c r="F1673" s="3243">
        <v>67.2</v>
      </c>
      <c r="G1673" s="2960" t="s">
        <v>1529</v>
      </c>
      <c r="H1673" s="2960" t="s">
        <v>1529</v>
      </c>
      <c r="I1673" s="2960" t="s">
        <v>1529</v>
      </c>
      <c r="J1673" s="2488">
        <v>697</v>
      </c>
      <c r="K1673" s="3244">
        <v>9.6000000000000002E-2</v>
      </c>
      <c r="L1673" s="3244">
        <v>9.6000000000000002E-2</v>
      </c>
      <c r="M1673" s="2488">
        <v>272</v>
      </c>
      <c r="N1673" s="2488">
        <v>400</v>
      </c>
      <c r="O1673" s="3699">
        <v>0.24640000000000004</v>
      </c>
      <c r="P1673" s="3702">
        <v>0.16800000000000001</v>
      </c>
      <c r="Q1673" s="3699">
        <v>0.24640000000000004</v>
      </c>
      <c r="R1673" s="3702">
        <v>0.16800000000000001</v>
      </c>
      <c r="S1673" s="3702">
        <v>0</v>
      </c>
      <c r="T1673" s="3702">
        <v>0</v>
      </c>
      <c r="U1673" s="2960" t="s">
        <v>1529</v>
      </c>
      <c r="V1673" s="2961" t="s">
        <v>1529</v>
      </c>
      <c r="W1673" s="3244">
        <v>0.06</v>
      </c>
      <c r="X1673" s="3244">
        <v>0.06</v>
      </c>
      <c r="Y1673" s="2961" t="s">
        <v>1529</v>
      </c>
      <c r="Z1673" s="2961" t="s">
        <v>1529</v>
      </c>
      <c r="AA1673" s="2961" t="s">
        <v>1529</v>
      </c>
      <c r="AB1673" s="3244">
        <v>0.06</v>
      </c>
      <c r="AC1673" s="3244">
        <v>0.06</v>
      </c>
      <c r="AD1673" s="3243">
        <v>43.680000000000007</v>
      </c>
      <c r="AE1673" s="3704" t="s">
        <v>6753</v>
      </c>
      <c r="AF1673" s="3243">
        <f t="shared" si="2"/>
        <v>1.4560000000000002E-2</v>
      </c>
      <c r="AG1673" s="3243">
        <v>0.06</v>
      </c>
      <c r="AH1673" s="2543" t="s">
        <v>6754</v>
      </c>
      <c r="AI1673" s="2543" t="s">
        <v>5404</v>
      </c>
      <c r="AJ1673" s="2960">
        <v>4.3680000000000003</v>
      </c>
      <c r="AK1673" s="2543"/>
      <c r="AL1673" s="2543"/>
      <c r="AM1673" s="3342"/>
    </row>
    <row r="1674" spans="2:39" s="2801" customFormat="1" ht="12" customHeight="1" x14ac:dyDescent="0.2">
      <c r="B1674" s="4234" t="s">
        <v>6755</v>
      </c>
      <c r="C1674" s="4235"/>
      <c r="D1674" s="3701" t="s">
        <v>6756</v>
      </c>
      <c r="E1674" s="3243">
        <v>110.88000000000001</v>
      </c>
      <c r="F1674" s="3243">
        <v>88.491200000000021</v>
      </c>
      <c r="G1674" s="2960" t="s">
        <v>1529</v>
      </c>
      <c r="H1674" s="2960" t="s">
        <v>1529</v>
      </c>
      <c r="I1674" s="2960" t="s">
        <v>1529</v>
      </c>
      <c r="J1674" s="2488">
        <v>918</v>
      </c>
      <c r="K1674" s="3244">
        <v>9.6000000000000002E-2</v>
      </c>
      <c r="L1674" s="3244">
        <v>9.6000000000000002E-2</v>
      </c>
      <c r="M1674" s="2488">
        <v>359</v>
      </c>
      <c r="N1674" s="2488">
        <v>526</v>
      </c>
      <c r="O1674" s="3698">
        <v>0.24640000000000004</v>
      </c>
      <c r="P1674" s="3699">
        <v>0.16800000000000001</v>
      </c>
      <c r="Q1674" s="3698">
        <v>0.24640000000000004</v>
      </c>
      <c r="R1674" s="3699">
        <v>0.16800000000000001</v>
      </c>
      <c r="S1674" s="3699">
        <v>0</v>
      </c>
      <c r="T1674" s="3699">
        <v>0</v>
      </c>
      <c r="U1674" s="2960" t="s">
        <v>1529</v>
      </c>
      <c r="V1674" s="2961" t="s">
        <v>1529</v>
      </c>
      <c r="W1674" s="3244">
        <v>0.06</v>
      </c>
      <c r="X1674" s="3244">
        <v>0.06</v>
      </c>
      <c r="Y1674" s="2961" t="s">
        <v>1529</v>
      </c>
      <c r="Z1674" s="2961" t="s">
        <v>1529</v>
      </c>
      <c r="AA1674" s="2961" t="s">
        <v>1529</v>
      </c>
      <c r="AB1674" s="3244">
        <v>0.06</v>
      </c>
      <c r="AC1674" s="3244">
        <v>0.06</v>
      </c>
      <c r="AD1674" s="3243">
        <v>22.3888</v>
      </c>
      <c r="AE1674" s="3704" t="s">
        <v>6720</v>
      </c>
      <c r="AF1674" s="3243">
        <f t="shared" si="2"/>
        <v>2.23888E-2</v>
      </c>
      <c r="AG1674" s="3243">
        <v>0.06</v>
      </c>
      <c r="AH1674" s="2543" t="s">
        <v>6241</v>
      </c>
      <c r="AI1674" s="2543" t="s">
        <v>5404</v>
      </c>
      <c r="AJ1674" s="2960">
        <v>2.2400000000000002</v>
      </c>
      <c r="AK1674" s="2543"/>
      <c r="AL1674" s="2543"/>
      <c r="AM1674" s="3342"/>
    </row>
    <row r="1675" spans="2:39" s="2801" customFormat="1" ht="12" customHeight="1" x14ac:dyDescent="0.2">
      <c r="B1675" s="4234" t="s">
        <v>6757</v>
      </c>
      <c r="C1675" s="4235"/>
      <c r="D1675" s="3701" t="s">
        <v>6758</v>
      </c>
      <c r="E1675" s="3243">
        <v>110.88000000000001</v>
      </c>
      <c r="F1675" s="3243">
        <v>88.491200000000021</v>
      </c>
      <c r="G1675" s="2960" t="s">
        <v>1529</v>
      </c>
      <c r="H1675" s="2960" t="s">
        <v>1529</v>
      </c>
      <c r="I1675" s="2960" t="s">
        <v>1529</v>
      </c>
      <c r="J1675" s="2488">
        <v>918</v>
      </c>
      <c r="K1675" s="3244">
        <v>9.6000000000000002E-2</v>
      </c>
      <c r="L1675" s="3244">
        <v>9.6000000000000002E-2</v>
      </c>
      <c r="M1675" s="2488">
        <v>359</v>
      </c>
      <c r="N1675" s="2488">
        <v>526</v>
      </c>
      <c r="O1675" s="3698">
        <v>0.24640000000000004</v>
      </c>
      <c r="P1675" s="3699">
        <v>0.16800000000000001</v>
      </c>
      <c r="Q1675" s="3698">
        <v>0.24640000000000004</v>
      </c>
      <c r="R1675" s="3699">
        <v>0.16800000000000001</v>
      </c>
      <c r="S1675" s="3699">
        <v>0</v>
      </c>
      <c r="T1675" s="3699">
        <v>0</v>
      </c>
      <c r="U1675" s="2960" t="s">
        <v>1529</v>
      </c>
      <c r="V1675" s="2961" t="s">
        <v>1529</v>
      </c>
      <c r="W1675" s="3244">
        <v>0.06</v>
      </c>
      <c r="X1675" s="3244">
        <v>0.06</v>
      </c>
      <c r="Y1675" s="2961" t="s">
        <v>1529</v>
      </c>
      <c r="Z1675" s="2961" t="s">
        <v>1529</v>
      </c>
      <c r="AA1675" s="2961" t="s">
        <v>1529</v>
      </c>
      <c r="AB1675" s="3244">
        <v>0.06</v>
      </c>
      <c r="AC1675" s="3244">
        <v>0.06</v>
      </c>
      <c r="AD1675" s="3243">
        <v>22.3888</v>
      </c>
      <c r="AE1675" s="3700" t="s">
        <v>6720</v>
      </c>
      <c r="AF1675" s="3243">
        <f t="shared" si="2"/>
        <v>2.23888E-2</v>
      </c>
      <c r="AG1675" s="3243">
        <v>0.06</v>
      </c>
      <c r="AH1675" s="2543" t="s">
        <v>6241</v>
      </c>
      <c r="AI1675" s="2543" t="s">
        <v>5404</v>
      </c>
      <c r="AJ1675" s="2960">
        <v>2.2400000000000002</v>
      </c>
      <c r="AK1675" s="2543"/>
      <c r="AL1675" s="2543"/>
      <c r="AM1675" s="3342"/>
    </row>
    <row r="1676" spans="2:39" s="2801" customFormat="1" ht="12" customHeight="1" x14ac:dyDescent="0.2">
      <c r="B1676" s="4234" t="s">
        <v>6759</v>
      </c>
      <c r="C1676" s="4235"/>
      <c r="D1676" s="3701" t="s">
        <v>6760</v>
      </c>
      <c r="E1676" s="3243">
        <v>168.00000000000003</v>
      </c>
      <c r="F1676" s="3243">
        <v>124.32000000000001</v>
      </c>
      <c r="G1676" s="2960" t="s">
        <v>1529</v>
      </c>
      <c r="H1676" s="2960" t="s">
        <v>1529</v>
      </c>
      <c r="I1676" s="2960" t="s">
        <v>1529</v>
      </c>
      <c r="J1676" s="2488">
        <v>1290</v>
      </c>
      <c r="K1676" s="3244">
        <v>9.6000000000000002E-2</v>
      </c>
      <c r="L1676" s="3244">
        <v>9.6000000000000002E-2</v>
      </c>
      <c r="M1676" s="2488">
        <v>505</v>
      </c>
      <c r="N1676" s="2488">
        <v>740</v>
      </c>
      <c r="O1676" s="3698">
        <v>0.24640000000000004</v>
      </c>
      <c r="P1676" s="3699">
        <v>0.16800000000000001</v>
      </c>
      <c r="Q1676" s="3698">
        <v>0.24640000000000004</v>
      </c>
      <c r="R1676" s="3699">
        <v>0.16800000000000001</v>
      </c>
      <c r="S1676" s="3699">
        <v>0</v>
      </c>
      <c r="T1676" s="3699">
        <v>0</v>
      </c>
      <c r="U1676" s="2960" t="s">
        <v>1529</v>
      </c>
      <c r="V1676" s="2961" t="s">
        <v>1529</v>
      </c>
      <c r="W1676" s="3244">
        <v>0.06</v>
      </c>
      <c r="X1676" s="3244">
        <v>0.06</v>
      </c>
      <c r="Y1676" s="2961" t="s">
        <v>1529</v>
      </c>
      <c r="Z1676" s="2961" t="s">
        <v>1529</v>
      </c>
      <c r="AA1676" s="2961" t="s">
        <v>1529</v>
      </c>
      <c r="AB1676" s="3244">
        <v>0.06</v>
      </c>
      <c r="AC1676" s="3244">
        <v>0.06</v>
      </c>
      <c r="AD1676" s="3243">
        <v>43.680000000000007</v>
      </c>
      <c r="AE1676" s="3705" t="s">
        <v>6753</v>
      </c>
      <c r="AF1676" s="3243">
        <f t="shared" si="2"/>
        <v>1.4560000000000002E-2</v>
      </c>
      <c r="AG1676" s="3243">
        <v>0.06</v>
      </c>
      <c r="AH1676" s="2543" t="s">
        <v>6754</v>
      </c>
      <c r="AI1676" s="2543" t="s">
        <v>5404</v>
      </c>
      <c r="AJ1676" s="2960">
        <v>4.3680000000000003</v>
      </c>
      <c r="AK1676" s="2543"/>
      <c r="AL1676" s="2543"/>
      <c r="AM1676" s="3342"/>
    </row>
    <row r="1677" spans="2:39" s="2801" customFormat="1" ht="12" customHeight="1" x14ac:dyDescent="0.2">
      <c r="B1677" s="4234" t="s">
        <v>6761</v>
      </c>
      <c r="C1677" s="4235"/>
      <c r="D1677" s="3701" t="s">
        <v>6762</v>
      </c>
      <c r="E1677" s="3243">
        <v>24.64</v>
      </c>
      <c r="F1677" s="3243">
        <v>13.451200000000002</v>
      </c>
      <c r="G1677" s="2960" t="s">
        <v>1529</v>
      </c>
      <c r="H1677" s="2960" t="s">
        <v>1529</v>
      </c>
      <c r="I1677" s="2960" t="s">
        <v>1529</v>
      </c>
      <c r="J1677" s="2488">
        <v>120</v>
      </c>
      <c r="K1677" s="3244">
        <v>0.112</v>
      </c>
      <c r="L1677" s="3244">
        <v>0.112</v>
      </c>
      <c r="M1677" s="2945">
        <v>54</v>
      </c>
      <c r="N1677" s="2945">
        <v>80</v>
      </c>
      <c r="O1677" s="3698">
        <v>0.24640000000000004</v>
      </c>
      <c r="P1677" s="3698">
        <v>0.16800000000000001</v>
      </c>
      <c r="Q1677" s="3698">
        <v>0.24640000000000004</v>
      </c>
      <c r="R1677" s="3698">
        <v>0.16800000000000001</v>
      </c>
      <c r="S1677" s="3698">
        <v>0</v>
      </c>
      <c r="T1677" s="3698">
        <v>0</v>
      </c>
      <c r="U1677" s="2960" t="s">
        <v>1529</v>
      </c>
      <c r="V1677" s="2961" t="s">
        <v>1529</v>
      </c>
      <c r="W1677" s="3244">
        <v>0.06</v>
      </c>
      <c r="X1677" s="3244">
        <v>0.06</v>
      </c>
      <c r="Y1677" s="2961" t="s">
        <v>1529</v>
      </c>
      <c r="Z1677" s="2961" t="s">
        <v>1529</v>
      </c>
      <c r="AA1677" s="2961" t="s">
        <v>1529</v>
      </c>
      <c r="AB1677" s="3244">
        <v>0.06</v>
      </c>
      <c r="AC1677" s="3244">
        <v>0.06</v>
      </c>
      <c r="AD1677" s="3243">
        <v>11.188800000000001</v>
      </c>
      <c r="AE1677" s="3703" t="s">
        <v>6707</v>
      </c>
      <c r="AF1677" s="3243">
        <f t="shared" si="2"/>
        <v>3.7296000000000003E-2</v>
      </c>
      <c r="AG1677" s="3243">
        <v>0.06</v>
      </c>
      <c r="AH1677" s="2543" t="s">
        <v>6215</v>
      </c>
      <c r="AI1677" s="2543" t="s">
        <v>5404</v>
      </c>
      <c r="AJ1677" s="2960">
        <v>1.1200000000000001</v>
      </c>
      <c r="AK1677" s="2543"/>
      <c r="AL1677" s="2543"/>
      <c r="AM1677" s="3342"/>
    </row>
    <row r="1678" spans="2:39" s="2801" customFormat="1" ht="12" customHeight="1" x14ac:dyDescent="0.2">
      <c r="B1678" s="4234" t="s">
        <v>6763</v>
      </c>
      <c r="C1678" s="4235"/>
      <c r="D1678" s="3701" t="s">
        <v>6764</v>
      </c>
      <c r="E1678" s="3243">
        <v>24.64</v>
      </c>
      <c r="F1678" s="3243">
        <v>13.451200000000002</v>
      </c>
      <c r="G1678" s="2960" t="s">
        <v>1529</v>
      </c>
      <c r="H1678" s="2960" t="s">
        <v>1529</v>
      </c>
      <c r="I1678" s="2960" t="s">
        <v>1529</v>
      </c>
      <c r="J1678" s="2488">
        <v>120</v>
      </c>
      <c r="K1678" s="3244">
        <v>0.112</v>
      </c>
      <c r="L1678" s="3244">
        <v>0.112</v>
      </c>
      <c r="M1678" s="2945">
        <v>54</v>
      </c>
      <c r="N1678" s="2945">
        <v>80</v>
      </c>
      <c r="O1678" s="3698">
        <v>0.24640000000000004</v>
      </c>
      <c r="P1678" s="3698">
        <v>0.16800000000000001</v>
      </c>
      <c r="Q1678" s="3698">
        <v>0.24640000000000004</v>
      </c>
      <c r="R1678" s="3698">
        <v>0.16800000000000001</v>
      </c>
      <c r="S1678" s="3698">
        <v>0</v>
      </c>
      <c r="T1678" s="3698">
        <v>0</v>
      </c>
      <c r="U1678" s="2960" t="s">
        <v>1529</v>
      </c>
      <c r="V1678" s="2961" t="s">
        <v>1529</v>
      </c>
      <c r="W1678" s="3244">
        <v>0.06</v>
      </c>
      <c r="X1678" s="3244">
        <v>0.06</v>
      </c>
      <c r="Y1678" s="2961" t="s">
        <v>1529</v>
      </c>
      <c r="Z1678" s="2961" t="s">
        <v>1529</v>
      </c>
      <c r="AA1678" s="2961" t="s">
        <v>1529</v>
      </c>
      <c r="AB1678" s="3244">
        <v>0.06</v>
      </c>
      <c r="AC1678" s="3244">
        <v>0.06</v>
      </c>
      <c r="AD1678" s="3243">
        <v>11.188800000000001</v>
      </c>
      <c r="AE1678" s="3703" t="s">
        <v>6707</v>
      </c>
      <c r="AF1678" s="3243">
        <f t="shared" si="2"/>
        <v>3.7296000000000003E-2</v>
      </c>
      <c r="AG1678" s="3243">
        <v>0.06</v>
      </c>
      <c r="AH1678" s="2543" t="s">
        <v>6215</v>
      </c>
      <c r="AI1678" s="2543" t="s">
        <v>5404</v>
      </c>
      <c r="AJ1678" s="2960">
        <v>1.1200000000000001</v>
      </c>
      <c r="AK1678" s="2543"/>
      <c r="AL1678" s="2543"/>
      <c r="AM1678" s="3342"/>
    </row>
    <row r="1679" spans="2:39" s="2801" customFormat="1" ht="12" customHeight="1" x14ac:dyDescent="0.2">
      <c r="B1679" s="4234" t="s">
        <v>6242</v>
      </c>
      <c r="C1679" s="4235"/>
      <c r="D1679" s="3701" t="s">
        <v>6765</v>
      </c>
      <c r="E1679" s="3243">
        <v>28.000000000000004</v>
      </c>
      <c r="F1679" s="3243">
        <v>16.811200000000003</v>
      </c>
      <c r="G1679" s="2960" t="s">
        <v>1529</v>
      </c>
      <c r="H1679" s="2960" t="s">
        <v>1529</v>
      </c>
      <c r="I1679" s="2960" t="s">
        <v>1529</v>
      </c>
      <c r="J1679" s="2488">
        <v>150</v>
      </c>
      <c r="K1679" s="3244">
        <v>0.112</v>
      </c>
      <c r="L1679" s="3244">
        <v>0.112</v>
      </c>
      <c r="M1679" s="2945">
        <v>68</v>
      </c>
      <c r="N1679" s="2945">
        <v>100</v>
      </c>
      <c r="O1679" s="3698">
        <v>0.24640000000000004</v>
      </c>
      <c r="P1679" s="3698">
        <v>0.16800000000000001</v>
      </c>
      <c r="Q1679" s="3698">
        <v>0.24640000000000004</v>
      </c>
      <c r="R1679" s="3698">
        <v>0.16800000000000001</v>
      </c>
      <c r="S1679" s="3698">
        <v>0</v>
      </c>
      <c r="T1679" s="3698">
        <v>0</v>
      </c>
      <c r="U1679" s="2960" t="s">
        <v>1529</v>
      </c>
      <c r="V1679" s="2961" t="s">
        <v>1529</v>
      </c>
      <c r="W1679" s="3244">
        <v>0.06</v>
      </c>
      <c r="X1679" s="3244">
        <v>0.06</v>
      </c>
      <c r="Y1679" s="2961" t="s">
        <v>1529</v>
      </c>
      <c r="Z1679" s="2961" t="s">
        <v>1529</v>
      </c>
      <c r="AA1679" s="2961" t="s">
        <v>1529</v>
      </c>
      <c r="AB1679" s="3244">
        <v>0.06</v>
      </c>
      <c r="AC1679" s="3244">
        <v>0.06</v>
      </c>
      <c r="AD1679" s="3243">
        <v>11.188800000000001</v>
      </c>
      <c r="AE1679" s="3703" t="s">
        <v>6707</v>
      </c>
      <c r="AF1679" s="3243">
        <f t="shared" si="2"/>
        <v>3.7296000000000003E-2</v>
      </c>
      <c r="AG1679" s="3243">
        <v>0.06</v>
      </c>
      <c r="AH1679" s="2543" t="s">
        <v>6215</v>
      </c>
      <c r="AI1679" s="2543" t="s">
        <v>5404</v>
      </c>
      <c r="AJ1679" s="2960">
        <v>1.1200000000000001</v>
      </c>
      <c r="AK1679" s="2543"/>
      <c r="AL1679" s="2543"/>
      <c r="AM1679" s="3342"/>
    </row>
    <row r="1680" spans="2:39" s="2801" customFormat="1" ht="12" customHeight="1" x14ac:dyDescent="0.2">
      <c r="B1680" s="4234" t="s">
        <v>6213</v>
      </c>
      <c r="C1680" s="4235"/>
      <c r="D1680" s="3701" t="s">
        <v>6766</v>
      </c>
      <c r="E1680" s="3243">
        <v>28.000000000000004</v>
      </c>
      <c r="F1680" s="3243">
        <v>16.811200000000003</v>
      </c>
      <c r="G1680" s="2960" t="s">
        <v>1529</v>
      </c>
      <c r="H1680" s="2960" t="s">
        <v>1529</v>
      </c>
      <c r="I1680" s="2960" t="s">
        <v>1529</v>
      </c>
      <c r="J1680" s="2488">
        <v>150</v>
      </c>
      <c r="K1680" s="3244">
        <v>0.112</v>
      </c>
      <c r="L1680" s="3244">
        <v>0.112</v>
      </c>
      <c r="M1680" s="2945">
        <v>68</v>
      </c>
      <c r="N1680" s="2945">
        <v>100</v>
      </c>
      <c r="O1680" s="3698">
        <v>0.24640000000000004</v>
      </c>
      <c r="P1680" s="3698">
        <v>0.16800000000000001</v>
      </c>
      <c r="Q1680" s="3698">
        <v>0.24640000000000004</v>
      </c>
      <c r="R1680" s="3698">
        <v>0.16800000000000001</v>
      </c>
      <c r="S1680" s="3698">
        <v>0</v>
      </c>
      <c r="T1680" s="3698">
        <v>0</v>
      </c>
      <c r="U1680" s="2960" t="s">
        <v>1529</v>
      </c>
      <c r="V1680" s="2961" t="s">
        <v>1529</v>
      </c>
      <c r="W1680" s="3244">
        <v>0.06</v>
      </c>
      <c r="X1680" s="3244">
        <v>0.06</v>
      </c>
      <c r="Y1680" s="2961" t="s">
        <v>1529</v>
      </c>
      <c r="Z1680" s="2961" t="s">
        <v>1529</v>
      </c>
      <c r="AA1680" s="2961" t="s">
        <v>1529</v>
      </c>
      <c r="AB1680" s="3244">
        <v>0.06</v>
      </c>
      <c r="AC1680" s="3244">
        <v>0.06</v>
      </c>
      <c r="AD1680" s="3243">
        <v>11.188800000000001</v>
      </c>
      <c r="AE1680" s="3703" t="s">
        <v>6707</v>
      </c>
      <c r="AF1680" s="3243">
        <f t="shared" si="2"/>
        <v>3.7296000000000003E-2</v>
      </c>
      <c r="AG1680" s="3243">
        <v>0.06</v>
      </c>
      <c r="AH1680" s="2543" t="s">
        <v>6215</v>
      </c>
      <c r="AI1680" s="2543" t="s">
        <v>5404</v>
      </c>
      <c r="AJ1680" s="2960">
        <v>1.1200000000000001</v>
      </c>
      <c r="AK1680" s="2543"/>
      <c r="AL1680" s="2543"/>
      <c r="AM1680" s="3342"/>
    </row>
    <row r="1681" spans="2:39" s="2801" customFormat="1" ht="12" customHeight="1" x14ac:dyDescent="0.2">
      <c r="B1681" s="4234" t="s">
        <v>6767</v>
      </c>
      <c r="C1681" s="4235"/>
      <c r="D1681" s="3701" t="s">
        <v>6768</v>
      </c>
      <c r="E1681" s="3243">
        <v>33.6</v>
      </c>
      <c r="F1681" s="3243">
        <v>11.211200000000003</v>
      </c>
      <c r="G1681" s="2960" t="s">
        <v>1529</v>
      </c>
      <c r="H1681" s="2960" t="s">
        <v>1529</v>
      </c>
      <c r="I1681" s="2960" t="s">
        <v>1529</v>
      </c>
      <c r="J1681" s="2488">
        <v>100</v>
      </c>
      <c r="K1681" s="3244">
        <v>0.11200000000000002</v>
      </c>
      <c r="L1681" s="3244">
        <v>0.11200000000000002</v>
      </c>
      <c r="M1681" s="2488">
        <v>45</v>
      </c>
      <c r="N1681" s="2488">
        <v>66</v>
      </c>
      <c r="O1681" s="3698">
        <v>0.24640000000000004</v>
      </c>
      <c r="P1681" s="3698">
        <v>0.16800000000000001</v>
      </c>
      <c r="Q1681" s="3698">
        <v>0.24640000000000004</v>
      </c>
      <c r="R1681" s="3698">
        <v>0.16800000000000001</v>
      </c>
      <c r="S1681" s="3698">
        <v>0</v>
      </c>
      <c r="T1681" s="3698">
        <v>0</v>
      </c>
      <c r="U1681" s="2960" t="s">
        <v>1529</v>
      </c>
      <c r="V1681" s="2961" t="s">
        <v>1529</v>
      </c>
      <c r="W1681" s="3244">
        <v>0.06</v>
      </c>
      <c r="X1681" s="3244">
        <v>0.06</v>
      </c>
      <c r="Y1681" s="2961" t="s">
        <v>1529</v>
      </c>
      <c r="Z1681" s="2961" t="s">
        <v>1529</v>
      </c>
      <c r="AA1681" s="2961" t="s">
        <v>1529</v>
      </c>
      <c r="AB1681" s="3244">
        <v>0.06</v>
      </c>
      <c r="AC1681" s="3244">
        <v>0.06</v>
      </c>
      <c r="AD1681" s="3243">
        <v>22.3888</v>
      </c>
      <c r="AE1681" s="3700" t="s">
        <v>6720</v>
      </c>
      <c r="AF1681" s="3243">
        <f t="shared" si="2"/>
        <v>2.23888E-2</v>
      </c>
      <c r="AG1681" s="3243">
        <v>0.06</v>
      </c>
      <c r="AH1681" s="2543" t="s">
        <v>6241</v>
      </c>
      <c r="AI1681" s="2543" t="s">
        <v>5404</v>
      </c>
      <c r="AJ1681" s="2960">
        <v>2.2400000000000002</v>
      </c>
      <c r="AK1681" s="2543"/>
      <c r="AL1681" s="2543"/>
      <c r="AM1681" s="3342"/>
    </row>
    <row r="1682" spans="2:39" s="2801" customFormat="1" ht="12" customHeight="1" x14ac:dyDescent="0.2">
      <c r="B1682" s="4234" t="s">
        <v>6769</v>
      </c>
      <c r="C1682" s="4235"/>
      <c r="D1682" s="3701" t="s">
        <v>6770</v>
      </c>
      <c r="E1682" s="3243">
        <v>33.6</v>
      </c>
      <c r="F1682" s="3243">
        <v>11.211200000000003</v>
      </c>
      <c r="G1682" s="2960" t="s">
        <v>1529</v>
      </c>
      <c r="H1682" s="2960" t="s">
        <v>1529</v>
      </c>
      <c r="I1682" s="2960" t="s">
        <v>1529</v>
      </c>
      <c r="J1682" s="2488">
        <v>100</v>
      </c>
      <c r="K1682" s="3244">
        <v>0.112</v>
      </c>
      <c r="L1682" s="3244">
        <v>0.112</v>
      </c>
      <c r="M1682" s="2488">
        <v>45</v>
      </c>
      <c r="N1682" s="2488">
        <v>66</v>
      </c>
      <c r="O1682" s="3698">
        <v>0.24640000000000004</v>
      </c>
      <c r="P1682" s="3698">
        <v>0.16800000000000001</v>
      </c>
      <c r="Q1682" s="3698">
        <v>0.24640000000000004</v>
      </c>
      <c r="R1682" s="3698">
        <v>0.16800000000000001</v>
      </c>
      <c r="S1682" s="3698">
        <v>0</v>
      </c>
      <c r="T1682" s="3698">
        <v>0</v>
      </c>
      <c r="U1682" s="2960" t="s">
        <v>1529</v>
      </c>
      <c r="V1682" s="2961" t="s">
        <v>1529</v>
      </c>
      <c r="W1682" s="3244">
        <v>0.06</v>
      </c>
      <c r="X1682" s="3244">
        <v>0.06</v>
      </c>
      <c r="Y1682" s="2961" t="s">
        <v>1529</v>
      </c>
      <c r="Z1682" s="2961" t="s">
        <v>1529</v>
      </c>
      <c r="AA1682" s="2961" t="s">
        <v>1529</v>
      </c>
      <c r="AB1682" s="3244">
        <v>0.06</v>
      </c>
      <c r="AC1682" s="3244">
        <v>0.06</v>
      </c>
      <c r="AD1682" s="3243">
        <v>22.3888</v>
      </c>
      <c r="AE1682" s="3700" t="s">
        <v>6720</v>
      </c>
      <c r="AF1682" s="3243">
        <f t="shared" si="2"/>
        <v>2.23888E-2</v>
      </c>
      <c r="AG1682" s="3243">
        <v>0.06</v>
      </c>
      <c r="AH1682" s="2543" t="s">
        <v>6241</v>
      </c>
      <c r="AI1682" s="2543" t="s">
        <v>5404</v>
      </c>
      <c r="AJ1682" s="2960">
        <v>2.2400000000000002</v>
      </c>
      <c r="AK1682" s="2543"/>
      <c r="AL1682" s="2543"/>
      <c r="AM1682" s="3342"/>
    </row>
    <row r="1683" spans="2:39" s="2801" customFormat="1" ht="12" customHeight="1" x14ac:dyDescent="0.2">
      <c r="B1683" s="4234" t="s">
        <v>6771</v>
      </c>
      <c r="C1683" s="4235"/>
      <c r="D1683" s="3701" t="s">
        <v>6772</v>
      </c>
      <c r="E1683" s="3243">
        <v>38.08</v>
      </c>
      <c r="F1683" s="3243">
        <v>15.691200000000002</v>
      </c>
      <c r="G1683" s="2960" t="s">
        <v>1529</v>
      </c>
      <c r="H1683" s="2960" t="s">
        <v>1529</v>
      </c>
      <c r="I1683" s="2960" t="s">
        <v>1529</v>
      </c>
      <c r="J1683" s="2488">
        <v>140</v>
      </c>
      <c r="K1683" s="3244">
        <v>0.112</v>
      </c>
      <c r="L1683" s="3244">
        <v>0.112</v>
      </c>
      <c r="M1683" s="2488">
        <v>63</v>
      </c>
      <c r="N1683" s="2488">
        <v>93</v>
      </c>
      <c r="O1683" s="3698">
        <v>0.24640000000000004</v>
      </c>
      <c r="P1683" s="3698">
        <v>0.16800000000000001</v>
      </c>
      <c r="Q1683" s="3698">
        <v>0.24640000000000004</v>
      </c>
      <c r="R1683" s="3698">
        <v>0.16800000000000001</v>
      </c>
      <c r="S1683" s="3698">
        <v>0</v>
      </c>
      <c r="T1683" s="3698">
        <v>0</v>
      </c>
      <c r="U1683" s="2960" t="s">
        <v>1529</v>
      </c>
      <c r="V1683" s="2961" t="s">
        <v>1529</v>
      </c>
      <c r="W1683" s="3244">
        <v>0.06</v>
      </c>
      <c r="X1683" s="3244">
        <v>0.06</v>
      </c>
      <c r="Y1683" s="2961" t="s">
        <v>1529</v>
      </c>
      <c r="Z1683" s="2961" t="s">
        <v>1529</v>
      </c>
      <c r="AA1683" s="2961" t="s">
        <v>1529</v>
      </c>
      <c r="AB1683" s="3244">
        <v>0.06</v>
      </c>
      <c r="AC1683" s="3244">
        <v>0.06</v>
      </c>
      <c r="AD1683" s="3243">
        <v>22.3888</v>
      </c>
      <c r="AE1683" s="3700" t="s">
        <v>6720</v>
      </c>
      <c r="AF1683" s="3243">
        <f t="shared" si="2"/>
        <v>2.23888E-2</v>
      </c>
      <c r="AG1683" s="3243">
        <v>0.06</v>
      </c>
      <c r="AH1683" s="2543" t="s">
        <v>6241</v>
      </c>
      <c r="AI1683" s="2543" t="s">
        <v>5404</v>
      </c>
      <c r="AJ1683" s="2960">
        <v>2.2400000000000002</v>
      </c>
      <c r="AK1683" s="2543"/>
      <c r="AL1683" s="2543"/>
      <c r="AM1683" s="3342"/>
    </row>
    <row r="1684" spans="2:39" s="2801" customFormat="1" ht="12" customHeight="1" x14ac:dyDescent="0.2">
      <c r="B1684" s="4234" t="s">
        <v>6773</v>
      </c>
      <c r="C1684" s="4235"/>
      <c r="D1684" s="3701" t="s">
        <v>6774</v>
      </c>
      <c r="E1684" s="3243">
        <v>38.08</v>
      </c>
      <c r="F1684" s="3243">
        <v>15.691200000000002</v>
      </c>
      <c r="G1684" s="2960" t="s">
        <v>1529</v>
      </c>
      <c r="H1684" s="2960" t="s">
        <v>1529</v>
      </c>
      <c r="I1684" s="2960" t="s">
        <v>1529</v>
      </c>
      <c r="J1684" s="2488">
        <v>140</v>
      </c>
      <c r="K1684" s="3244">
        <v>0.112</v>
      </c>
      <c r="L1684" s="3244">
        <v>0.112</v>
      </c>
      <c r="M1684" s="2488">
        <v>63</v>
      </c>
      <c r="N1684" s="2488">
        <v>93</v>
      </c>
      <c r="O1684" s="3698">
        <v>0.24640000000000004</v>
      </c>
      <c r="P1684" s="3698">
        <v>0.16800000000000001</v>
      </c>
      <c r="Q1684" s="3698">
        <v>0.24640000000000004</v>
      </c>
      <c r="R1684" s="3698">
        <v>0.16800000000000001</v>
      </c>
      <c r="S1684" s="3698">
        <v>0</v>
      </c>
      <c r="T1684" s="3698">
        <v>0</v>
      </c>
      <c r="U1684" s="2960" t="s">
        <v>1529</v>
      </c>
      <c r="V1684" s="2961" t="s">
        <v>1529</v>
      </c>
      <c r="W1684" s="3244">
        <v>0.06</v>
      </c>
      <c r="X1684" s="3244">
        <v>0.06</v>
      </c>
      <c r="Y1684" s="2961" t="s">
        <v>1529</v>
      </c>
      <c r="Z1684" s="2961" t="s">
        <v>1529</v>
      </c>
      <c r="AA1684" s="2961" t="s">
        <v>1529</v>
      </c>
      <c r="AB1684" s="3244">
        <v>0.06</v>
      </c>
      <c r="AC1684" s="3244">
        <v>0.06</v>
      </c>
      <c r="AD1684" s="3243">
        <v>22.3888</v>
      </c>
      <c r="AE1684" s="3700" t="s">
        <v>6720</v>
      </c>
      <c r="AF1684" s="3243">
        <f t="shared" si="2"/>
        <v>2.23888E-2</v>
      </c>
      <c r="AG1684" s="3243">
        <v>0.06</v>
      </c>
      <c r="AH1684" s="2543" t="s">
        <v>6241</v>
      </c>
      <c r="AI1684" s="2543" t="s">
        <v>5404</v>
      </c>
      <c r="AJ1684" s="2960">
        <v>2.2400000000000002</v>
      </c>
      <c r="AK1684" s="2543"/>
      <c r="AL1684" s="2543"/>
      <c r="AM1684" s="3342"/>
    </row>
    <row r="1685" spans="2:39" s="2801" customFormat="1" ht="12" customHeight="1" x14ac:dyDescent="0.2">
      <c r="B1685" s="4234" t="s">
        <v>6775</v>
      </c>
      <c r="C1685" s="4235"/>
      <c r="D1685" s="3701" t="s">
        <v>6776</v>
      </c>
      <c r="E1685" s="3243">
        <v>43.68</v>
      </c>
      <c r="F1685" s="3243">
        <v>21.291200000000003</v>
      </c>
      <c r="G1685" s="2960" t="s">
        <v>1529</v>
      </c>
      <c r="H1685" s="2960" t="s">
        <v>1529</v>
      </c>
      <c r="I1685" s="2960" t="s">
        <v>1529</v>
      </c>
      <c r="J1685" s="2488">
        <v>190</v>
      </c>
      <c r="K1685" s="3244">
        <v>0.112</v>
      </c>
      <c r="L1685" s="3244">
        <v>0.112</v>
      </c>
      <c r="M1685" s="2488">
        <v>86</v>
      </c>
      <c r="N1685" s="2488">
        <v>126</v>
      </c>
      <c r="O1685" s="3698">
        <v>0.24640000000000004</v>
      </c>
      <c r="P1685" s="3698">
        <v>0.16800000000000001</v>
      </c>
      <c r="Q1685" s="3698">
        <v>0.24640000000000004</v>
      </c>
      <c r="R1685" s="3698">
        <v>0.16800000000000001</v>
      </c>
      <c r="S1685" s="3698">
        <v>0</v>
      </c>
      <c r="T1685" s="3698">
        <v>0</v>
      </c>
      <c r="U1685" s="2960" t="s">
        <v>1529</v>
      </c>
      <c r="V1685" s="2961" t="s">
        <v>1529</v>
      </c>
      <c r="W1685" s="3244">
        <v>0.06</v>
      </c>
      <c r="X1685" s="3244">
        <v>0.06</v>
      </c>
      <c r="Y1685" s="2961" t="s">
        <v>1529</v>
      </c>
      <c r="Z1685" s="2961" t="s">
        <v>1529</v>
      </c>
      <c r="AA1685" s="2961" t="s">
        <v>1529</v>
      </c>
      <c r="AB1685" s="3244">
        <v>0.06</v>
      </c>
      <c r="AC1685" s="3244">
        <v>0.06</v>
      </c>
      <c r="AD1685" s="3243">
        <v>22.3888</v>
      </c>
      <c r="AE1685" s="3700" t="s">
        <v>6720</v>
      </c>
      <c r="AF1685" s="3243">
        <f t="shared" si="2"/>
        <v>2.23888E-2</v>
      </c>
      <c r="AG1685" s="3243">
        <v>0.06</v>
      </c>
      <c r="AH1685" s="2543" t="s">
        <v>6241</v>
      </c>
      <c r="AI1685" s="2543" t="s">
        <v>5404</v>
      </c>
      <c r="AJ1685" s="2960">
        <v>2.2400000000000002</v>
      </c>
      <c r="AK1685" s="2543"/>
      <c r="AL1685" s="2543"/>
      <c r="AM1685" s="3342"/>
    </row>
    <row r="1686" spans="2:39" s="2801" customFormat="1" ht="12" customHeight="1" x14ac:dyDescent="0.2">
      <c r="B1686" s="4234" t="s">
        <v>6777</v>
      </c>
      <c r="C1686" s="4235"/>
      <c r="D1686" s="3701" t="s">
        <v>6778</v>
      </c>
      <c r="E1686" s="3243">
        <v>43.68</v>
      </c>
      <c r="F1686" s="3243">
        <v>21.291200000000003</v>
      </c>
      <c r="G1686" s="2960" t="s">
        <v>1529</v>
      </c>
      <c r="H1686" s="2960" t="s">
        <v>1529</v>
      </c>
      <c r="I1686" s="2960" t="s">
        <v>1529</v>
      </c>
      <c r="J1686" s="2488">
        <v>190</v>
      </c>
      <c r="K1686" s="3244">
        <v>0.112</v>
      </c>
      <c r="L1686" s="3244">
        <v>0.112</v>
      </c>
      <c r="M1686" s="2488">
        <v>86</v>
      </c>
      <c r="N1686" s="2488">
        <v>126</v>
      </c>
      <c r="O1686" s="3698">
        <v>0.24640000000000004</v>
      </c>
      <c r="P1686" s="3698">
        <v>0.16800000000000001</v>
      </c>
      <c r="Q1686" s="3698">
        <v>0.24640000000000004</v>
      </c>
      <c r="R1686" s="3698">
        <v>0.16800000000000001</v>
      </c>
      <c r="S1686" s="3698">
        <v>0</v>
      </c>
      <c r="T1686" s="3698">
        <v>0</v>
      </c>
      <c r="U1686" s="2960" t="s">
        <v>1529</v>
      </c>
      <c r="V1686" s="2961" t="s">
        <v>1529</v>
      </c>
      <c r="W1686" s="3244">
        <v>0.06</v>
      </c>
      <c r="X1686" s="3244">
        <v>0.06</v>
      </c>
      <c r="Y1686" s="2961" t="s">
        <v>1529</v>
      </c>
      <c r="Z1686" s="2961" t="s">
        <v>1529</v>
      </c>
      <c r="AA1686" s="2961" t="s">
        <v>1529</v>
      </c>
      <c r="AB1686" s="3244">
        <v>0.06</v>
      </c>
      <c r="AC1686" s="3244">
        <v>0.06</v>
      </c>
      <c r="AD1686" s="3243">
        <v>22.3888</v>
      </c>
      <c r="AE1686" s="3700" t="s">
        <v>6720</v>
      </c>
      <c r="AF1686" s="3243">
        <f t="shared" si="2"/>
        <v>2.23888E-2</v>
      </c>
      <c r="AG1686" s="3243">
        <v>0.06</v>
      </c>
      <c r="AH1686" s="2543" t="s">
        <v>6241</v>
      </c>
      <c r="AI1686" s="2543" t="s">
        <v>5404</v>
      </c>
      <c r="AJ1686" s="2960">
        <v>2.2400000000000002</v>
      </c>
      <c r="AK1686" s="2543"/>
      <c r="AL1686" s="2543"/>
      <c r="AM1686" s="3342"/>
    </row>
    <row r="1687" spans="2:39" s="2801" customFormat="1" ht="12" customHeight="1" x14ac:dyDescent="0.2">
      <c r="B1687" s="4234" t="s">
        <v>6779</v>
      </c>
      <c r="C1687" s="4235"/>
      <c r="D1687" s="3701" t="s">
        <v>6780</v>
      </c>
      <c r="E1687" s="3243">
        <v>54.88</v>
      </c>
      <c r="F1687" s="3243">
        <v>32.491200000000006</v>
      </c>
      <c r="G1687" s="2960" t="s">
        <v>1529</v>
      </c>
      <c r="H1687" s="2960" t="s">
        <v>1529</v>
      </c>
      <c r="I1687" s="2960" t="s">
        <v>1529</v>
      </c>
      <c r="J1687" s="2488">
        <v>296</v>
      </c>
      <c r="K1687" s="3244">
        <v>0.11</v>
      </c>
      <c r="L1687" s="3244">
        <v>0.11</v>
      </c>
      <c r="M1687" s="2488">
        <v>131</v>
      </c>
      <c r="N1687" s="2488">
        <v>193</v>
      </c>
      <c r="O1687" s="3698">
        <v>0.24640000000000004</v>
      </c>
      <c r="P1687" s="3698">
        <v>0.16800000000000001</v>
      </c>
      <c r="Q1687" s="3698">
        <v>0.24640000000000004</v>
      </c>
      <c r="R1687" s="3698">
        <v>0.16800000000000001</v>
      </c>
      <c r="S1687" s="3698">
        <v>0</v>
      </c>
      <c r="T1687" s="3698">
        <v>0</v>
      </c>
      <c r="U1687" s="2960" t="s">
        <v>1529</v>
      </c>
      <c r="V1687" s="2961" t="s">
        <v>1529</v>
      </c>
      <c r="W1687" s="3244">
        <v>0.06</v>
      </c>
      <c r="X1687" s="3244">
        <v>0.06</v>
      </c>
      <c r="Y1687" s="2961" t="s">
        <v>1529</v>
      </c>
      <c r="Z1687" s="2961" t="s">
        <v>1529</v>
      </c>
      <c r="AA1687" s="2961" t="s">
        <v>1529</v>
      </c>
      <c r="AB1687" s="3244">
        <v>0.06</v>
      </c>
      <c r="AC1687" s="3244">
        <v>0.06</v>
      </c>
      <c r="AD1687" s="3243">
        <v>22.3888</v>
      </c>
      <c r="AE1687" s="3700" t="s">
        <v>6720</v>
      </c>
      <c r="AF1687" s="3243">
        <f t="shared" si="2"/>
        <v>2.23888E-2</v>
      </c>
      <c r="AG1687" s="3243">
        <v>0.06</v>
      </c>
      <c r="AH1687" s="2543" t="s">
        <v>6241</v>
      </c>
      <c r="AI1687" s="2543" t="s">
        <v>5404</v>
      </c>
      <c r="AJ1687" s="2960">
        <v>2.2400000000000002</v>
      </c>
      <c r="AK1687" s="2543"/>
      <c r="AL1687" s="2543"/>
      <c r="AM1687" s="3342"/>
    </row>
    <row r="1688" spans="2:39" s="2801" customFormat="1" ht="12" customHeight="1" x14ac:dyDescent="0.2">
      <c r="B1688" s="4234" t="s">
        <v>6781</v>
      </c>
      <c r="C1688" s="4235"/>
      <c r="D1688" s="3701" t="s">
        <v>6782</v>
      </c>
      <c r="E1688" s="3243">
        <v>54.88</v>
      </c>
      <c r="F1688" s="3243">
        <v>32.491200000000006</v>
      </c>
      <c r="G1688" s="2960" t="s">
        <v>1529</v>
      </c>
      <c r="H1688" s="2960" t="s">
        <v>1529</v>
      </c>
      <c r="I1688" s="2960" t="s">
        <v>1529</v>
      </c>
      <c r="J1688" s="2488">
        <v>296</v>
      </c>
      <c r="K1688" s="3244">
        <v>0.11</v>
      </c>
      <c r="L1688" s="3244">
        <v>0.11</v>
      </c>
      <c r="M1688" s="2488">
        <v>131</v>
      </c>
      <c r="N1688" s="2488">
        <v>193</v>
      </c>
      <c r="O1688" s="3698">
        <v>0.24640000000000004</v>
      </c>
      <c r="P1688" s="3698">
        <v>0.16800000000000001</v>
      </c>
      <c r="Q1688" s="3698">
        <v>0.24640000000000004</v>
      </c>
      <c r="R1688" s="3698">
        <v>0.16800000000000001</v>
      </c>
      <c r="S1688" s="3698">
        <v>0</v>
      </c>
      <c r="T1688" s="3698">
        <v>0</v>
      </c>
      <c r="U1688" s="2960" t="s">
        <v>1529</v>
      </c>
      <c r="V1688" s="2961" t="s">
        <v>1529</v>
      </c>
      <c r="W1688" s="3244">
        <v>0.06</v>
      </c>
      <c r="X1688" s="3244">
        <v>0.06</v>
      </c>
      <c r="Y1688" s="2961" t="s">
        <v>1529</v>
      </c>
      <c r="Z1688" s="2961" t="s">
        <v>1529</v>
      </c>
      <c r="AA1688" s="2961" t="s">
        <v>1529</v>
      </c>
      <c r="AB1688" s="3244">
        <v>0.06</v>
      </c>
      <c r="AC1688" s="3244">
        <v>0.06</v>
      </c>
      <c r="AD1688" s="3243">
        <v>22.3888</v>
      </c>
      <c r="AE1688" s="3700" t="s">
        <v>6720</v>
      </c>
      <c r="AF1688" s="3243">
        <f t="shared" si="2"/>
        <v>2.23888E-2</v>
      </c>
      <c r="AG1688" s="3243">
        <v>0.06</v>
      </c>
      <c r="AH1688" s="2543" t="s">
        <v>6241</v>
      </c>
      <c r="AI1688" s="2543" t="s">
        <v>5404</v>
      </c>
      <c r="AJ1688" s="2960">
        <v>2.2400000000000002</v>
      </c>
      <c r="AK1688" s="2543"/>
      <c r="AL1688" s="2543"/>
      <c r="AM1688" s="3342"/>
    </row>
    <row r="1689" spans="2:39" s="2801" customFormat="1" ht="12" customHeight="1" x14ac:dyDescent="0.2">
      <c r="B1689" s="4234" t="s">
        <v>6783</v>
      </c>
      <c r="C1689" s="4235"/>
      <c r="D1689" s="3701" t="s">
        <v>6784</v>
      </c>
      <c r="E1689" s="3243">
        <v>66.08</v>
      </c>
      <c r="F1689" s="3243">
        <v>43.691200000000009</v>
      </c>
      <c r="G1689" s="2960" t="s">
        <v>1529</v>
      </c>
      <c r="H1689" s="2960" t="s">
        <v>1529</v>
      </c>
      <c r="I1689" s="2960" t="s">
        <v>1529</v>
      </c>
      <c r="J1689" s="2488">
        <v>398</v>
      </c>
      <c r="K1689" s="3244">
        <v>0.10976</v>
      </c>
      <c r="L1689" s="3244">
        <v>0.10976</v>
      </c>
      <c r="M1689" s="2488">
        <v>177</v>
      </c>
      <c r="N1689" s="2488">
        <v>260</v>
      </c>
      <c r="O1689" s="3698">
        <v>0.24640000000000004</v>
      </c>
      <c r="P1689" s="3698">
        <v>0.16800000000000001</v>
      </c>
      <c r="Q1689" s="3698">
        <v>0.24640000000000004</v>
      </c>
      <c r="R1689" s="3698">
        <v>0.16800000000000001</v>
      </c>
      <c r="S1689" s="3698">
        <v>0</v>
      </c>
      <c r="T1689" s="3698">
        <v>0</v>
      </c>
      <c r="U1689" s="2960" t="s">
        <v>1529</v>
      </c>
      <c r="V1689" s="2961" t="s">
        <v>1529</v>
      </c>
      <c r="W1689" s="3244">
        <v>0.06</v>
      </c>
      <c r="X1689" s="3244">
        <v>0.06</v>
      </c>
      <c r="Y1689" s="2961" t="s">
        <v>1529</v>
      </c>
      <c r="Z1689" s="2961" t="s">
        <v>1529</v>
      </c>
      <c r="AA1689" s="2961" t="s">
        <v>1529</v>
      </c>
      <c r="AB1689" s="3244">
        <v>0.06</v>
      </c>
      <c r="AC1689" s="3244">
        <v>0.06</v>
      </c>
      <c r="AD1689" s="3243">
        <v>22.3888</v>
      </c>
      <c r="AE1689" s="3700" t="s">
        <v>6720</v>
      </c>
      <c r="AF1689" s="3243">
        <f t="shared" si="2"/>
        <v>2.23888E-2</v>
      </c>
      <c r="AG1689" s="3243">
        <v>0.06</v>
      </c>
      <c r="AH1689" s="2543" t="s">
        <v>6241</v>
      </c>
      <c r="AI1689" s="2543" t="s">
        <v>5404</v>
      </c>
      <c r="AJ1689" s="2960">
        <v>2.2400000000000002</v>
      </c>
      <c r="AK1689" s="2543"/>
      <c r="AL1689" s="2543"/>
      <c r="AM1689" s="3342"/>
    </row>
    <row r="1690" spans="2:39" s="2801" customFormat="1" ht="12" customHeight="1" x14ac:dyDescent="0.2">
      <c r="B1690" s="4234" t="s">
        <v>6785</v>
      </c>
      <c r="C1690" s="4235"/>
      <c r="D1690" s="3701" t="s">
        <v>6786</v>
      </c>
      <c r="E1690" s="3243">
        <v>66.08</v>
      </c>
      <c r="F1690" s="3243">
        <v>43.691200000000009</v>
      </c>
      <c r="G1690" s="2960" t="s">
        <v>1529</v>
      </c>
      <c r="H1690" s="2960" t="s">
        <v>1529</v>
      </c>
      <c r="I1690" s="2960" t="s">
        <v>1529</v>
      </c>
      <c r="J1690" s="2488">
        <v>398</v>
      </c>
      <c r="K1690" s="3244">
        <v>0.10976</v>
      </c>
      <c r="L1690" s="3244">
        <v>0.10976</v>
      </c>
      <c r="M1690" s="2488">
        <v>177</v>
      </c>
      <c r="N1690" s="2488">
        <v>260</v>
      </c>
      <c r="O1690" s="3698">
        <v>0.24640000000000004</v>
      </c>
      <c r="P1690" s="3698">
        <v>0.16800000000000001</v>
      </c>
      <c r="Q1690" s="3698">
        <v>0.24640000000000004</v>
      </c>
      <c r="R1690" s="3698">
        <v>0.16800000000000001</v>
      </c>
      <c r="S1690" s="3698">
        <v>0</v>
      </c>
      <c r="T1690" s="3698">
        <v>0</v>
      </c>
      <c r="U1690" s="2960" t="s">
        <v>1529</v>
      </c>
      <c r="V1690" s="2961" t="s">
        <v>1529</v>
      </c>
      <c r="W1690" s="3244">
        <v>0.06</v>
      </c>
      <c r="X1690" s="3244">
        <v>0.06</v>
      </c>
      <c r="Y1690" s="2961" t="s">
        <v>1529</v>
      </c>
      <c r="Z1690" s="2961" t="s">
        <v>1529</v>
      </c>
      <c r="AA1690" s="2961" t="s">
        <v>1529</v>
      </c>
      <c r="AB1690" s="3244">
        <v>0.06</v>
      </c>
      <c r="AC1690" s="3244">
        <v>0.06</v>
      </c>
      <c r="AD1690" s="3243">
        <v>22.3888</v>
      </c>
      <c r="AE1690" s="3700" t="s">
        <v>6720</v>
      </c>
      <c r="AF1690" s="3243">
        <f t="shared" si="2"/>
        <v>2.23888E-2</v>
      </c>
      <c r="AG1690" s="3243">
        <v>0.06</v>
      </c>
      <c r="AH1690" s="2543" t="s">
        <v>6241</v>
      </c>
      <c r="AI1690" s="2543" t="s">
        <v>5404</v>
      </c>
      <c r="AJ1690" s="2960">
        <v>2.2400000000000002</v>
      </c>
      <c r="AK1690" s="2543"/>
      <c r="AL1690" s="2543"/>
      <c r="AM1690" s="3342"/>
    </row>
    <row r="1691" spans="2:39" s="2801" customFormat="1" ht="12" customHeight="1" x14ac:dyDescent="0.2">
      <c r="B1691" s="4234" t="s">
        <v>6787</v>
      </c>
      <c r="C1691" s="4235"/>
      <c r="D1691" s="3701" t="s">
        <v>6788</v>
      </c>
      <c r="E1691" s="3243">
        <v>77.28</v>
      </c>
      <c r="F1691" s="3243">
        <v>54.891200000000012</v>
      </c>
      <c r="G1691" s="2960" t="s">
        <v>1529</v>
      </c>
      <c r="H1691" s="2960" t="s">
        <v>1529</v>
      </c>
      <c r="I1691" s="2960" t="s">
        <v>1529</v>
      </c>
      <c r="J1691" s="2488">
        <v>510</v>
      </c>
      <c r="K1691" s="3244">
        <v>0.108</v>
      </c>
      <c r="L1691" s="3244">
        <v>0.108</v>
      </c>
      <c r="M1691" s="2488">
        <v>222</v>
      </c>
      <c r="N1691" s="2488">
        <v>326</v>
      </c>
      <c r="O1691" s="3698">
        <v>0.24640000000000004</v>
      </c>
      <c r="P1691" s="3698">
        <v>0.16800000000000001</v>
      </c>
      <c r="Q1691" s="3698">
        <v>0.24640000000000004</v>
      </c>
      <c r="R1691" s="3698">
        <v>0.16800000000000001</v>
      </c>
      <c r="S1691" s="3698">
        <v>0</v>
      </c>
      <c r="T1691" s="3698">
        <v>0</v>
      </c>
      <c r="U1691" s="2960" t="s">
        <v>1529</v>
      </c>
      <c r="V1691" s="2961" t="s">
        <v>1529</v>
      </c>
      <c r="W1691" s="3244">
        <v>0.06</v>
      </c>
      <c r="X1691" s="3244">
        <v>0.06</v>
      </c>
      <c r="Y1691" s="2961" t="s">
        <v>1529</v>
      </c>
      <c r="Z1691" s="2961" t="s">
        <v>1529</v>
      </c>
      <c r="AA1691" s="2961" t="s">
        <v>1529</v>
      </c>
      <c r="AB1691" s="3244">
        <v>0.06</v>
      </c>
      <c r="AC1691" s="3244">
        <v>0.06</v>
      </c>
      <c r="AD1691" s="3243">
        <v>22.3888</v>
      </c>
      <c r="AE1691" s="3700" t="s">
        <v>6720</v>
      </c>
      <c r="AF1691" s="3243">
        <f t="shared" si="2"/>
        <v>2.23888E-2</v>
      </c>
      <c r="AG1691" s="3243">
        <v>0.06</v>
      </c>
      <c r="AH1691" s="2543" t="s">
        <v>6241</v>
      </c>
      <c r="AI1691" s="2543" t="s">
        <v>5404</v>
      </c>
      <c r="AJ1691" s="2960">
        <v>2.2400000000000002</v>
      </c>
      <c r="AK1691" s="2543"/>
      <c r="AL1691" s="2543"/>
      <c r="AM1691" s="3342"/>
    </row>
    <row r="1692" spans="2:39" s="2801" customFormat="1" ht="12" customHeight="1" x14ac:dyDescent="0.2">
      <c r="B1692" s="4234" t="s">
        <v>6789</v>
      </c>
      <c r="C1692" s="4235"/>
      <c r="D1692" s="3701" t="s">
        <v>6790</v>
      </c>
      <c r="E1692" s="3243">
        <v>77.28</v>
      </c>
      <c r="F1692" s="3243">
        <v>54.891200000000012</v>
      </c>
      <c r="G1692" s="2960" t="s">
        <v>1529</v>
      </c>
      <c r="H1692" s="2960" t="s">
        <v>1529</v>
      </c>
      <c r="I1692" s="2960" t="s">
        <v>1529</v>
      </c>
      <c r="J1692" s="2488">
        <v>510</v>
      </c>
      <c r="K1692" s="3244">
        <v>0.108</v>
      </c>
      <c r="L1692" s="3244">
        <v>0.108</v>
      </c>
      <c r="M1692" s="2488">
        <v>222</v>
      </c>
      <c r="N1692" s="2488">
        <v>326</v>
      </c>
      <c r="O1692" s="3698">
        <v>0.24640000000000004</v>
      </c>
      <c r="P1692" s="3698">
        <v>0.16800000000000001</v>
      </c>
      <c r="Q1692" s="3698">
        <v>0.24640000000000004</v>
      </c>
      <c r="R1692" s="3698">
        <v>0.16800000000000001</v>
      </c>
      <c r="S1692" s="3698">
        <v>0</v>
      </c>
      <c r="T1692" s="3698">
        <v>0</v>
      </c>
      <c r="U1692" s="2960" t="s">
        <v>1529</v>
      </c>
      <c r="V1692" s="2961" t="s">
        <v>1529</v>
      </c>
      <c r="W1692" s="3244">
        <v>0.06</v>
      </c>
      <c r="X1692" s="3244">
        <v>0.06</v>
      </c>
      <c r="Y1692" s="2961" t="s">
        <v>1529</v>
      </c>
      <c r="Z1692" s="2961" t="s">
        <v>1529</v>
      </c>
      <c r="AA1692" s="2961" t="s">
        <v>1529</v>
      </c>
      <c r="AB1692" s="3244">
        <v>0.06</v>
      </c>
      <c r="AC1692" s="3244">
        <v>0.06</v>
      </c>
      <c r="AD1692" s="3243">
        <v>22.3888</v>
      </c>
      <c r="AE1692" s="3700" t="s">
        <v>6720</v>
      </c>
      <c r="AF1692" s="3243">
        <f t="shared" si="2"/>
        <v>2.23888E-2</v>
      </c>
      <c r="AG1692" s="3243">
        <v>0.06</v>
      </c>
      <c r="AH1692" s="2543" t="s">
        <v>6241</v>
      </c>
      <c r="AI1692" s="2543" t="s">
        <v>5404</v>
      </c>
      <c r="AJ1692" s="2960">
        <v>2.2400000000000002</v>
      </c>
      <c r="AK1692" s="2543"/>
      <c r="AL1692" s="2543"/>
      <c r="AM1692" s="3342"/>
    </row>
    <row r="1693" spans="2:39" s="2801" customFormat="1" ht="12" customHeight="1" x14ac:dyDescent="0.2">
      <c r="B1693" s="4234" t="s">
        <v>6791</v>
      </c>
      <c r="C1693" s="4235"/>
      <c r="D1693" s="3701" t="s">
        <v>6792</v>
      </c>
      <c r="E1693" s="3243">
        <v>88.48</v>
      </c>
      <c r="F1693" s="3243">
        <v>56.000000000000007</v>
      </c>
      <c r="G1693" s="2960" t="s">
        <v>1529</v>
      </c>
      <c r="H1693" s="2960" t="s">
        <v>1529</v>
      </c>
      <c r="I1693" s="2960" t="s">
        <v>1529</v>
      </c>
      <c r="J1693" s="2488">
        <v>555</v>
      </c>
      <c r="K1693" s="3244">
        <v>0.1008</v>
      </c>
      <c r="L1693" s="3244">
        <v>0.1008</v>
      </c>
      <c r="M1693" s="2488">
        <v>227</v>
      </c>
      <c r="N1693" s="2488">
        <v>333</v>
      </c>
      <c r="O1693" s="3699">
        <v>0.24640000000000004</v>
      </c>
      <c r="P1693" s="3702">
        <v>0.16800000000000001</v>
      </c>
      <c r="Q1693" s="3699">
        <v>0.24640000000000004</v>
      </c>
      <c r="R1693" s="3702">
        <v>0.16800000000000001</v>
      </c>
      <c r="S1693" s="3702">
        <v>0</v>
      </c>
      <c r="T1693" s="3702">
        <v>0</v>
      </c>
      <c r="U1693" s="2960" t="s">
        <v>1529</v>
      </c>
      <c r="V1693" s="2961" t="s">
        <v>1529</v>
      </c>
      <c r="W1693" s="3244">
        <v>0.06</v>
      </c>
      <c r="X1693" s="3244">
        <v>0.06</v>
      </c>
      <c r="Y1693" s="2961" t="s">
        <v>1529</v>
      </c>
      <c r="Z1693" s="2961" t="s">
        <v>1529</v>
      </c>
      <c r="AA1693" s="2961" t="s">
        <v>1529</v>
      </c>
      <c r="AB1693" s="3244">
        <v>0.06</v>
      </c>
      <c r="AC1693" s="3244">
        <v>0.06</v>
      </c>
      <c r="AD1693" s="3243">
        <v>32.480000000000004</v>
      </c>
      <c r="AE1693" s="3703" t="s">
        <v>6745</v>
      </c>
      <c r="AF1693" s="3243">
        <f t="shared" si="2"/>
        <v>1.6240000000000001E-2</v>
      </c>
      <c r="AG1693" s="3243">
        <v>0.06</v>
      </c>
      <c r="AH1693" s="2543" t="s">
        <v>6746</v>
      </c>
      <c r="AI1693" s="2543" t="s">
        <v>5404</v>
      </c>
      <c r="AJ1693" s="2960">
        <v>3.2480000000000002</v>
      </c>
      <c r="AK1693" s="2543"/>
      <c r="AL1693" s="2543"/>
      <c r="AM1693" s="3342"/>
    </row>
    <row r="1694" spans="2:39" s="2801" customFormat="1" ht="12" customHeight="1" x14ac:dyDescent="0.2">
      <c r="B1694" s="4234" t="s">
        <v>6793</v>
      </c>
      <c r="C1694" s="4235"/>
      <c r="D1694" s="3701" t="s">
        <v>6794</v>
      </c>
      <c r="E1694" s="3243">
        <v>88.48</v>
      </c>
      <c r="F1694" s="3243">
        <v>66.091200000000015</v>
      </c>
      <c r="G1694" s="2960" t="s">
        <v>1529</v>
      </c>
      <c r="H1694" s="2960" t="s">
        <v>1529</v>
      </c>
      <c r="I1694" s="2960" t="s">
        <v>1529</v>
      </c>
      <c r="J1694" s="2488">
        <v>655</v>
      </c>
      <c r="K1694" s="3244">
        <v>0.1008</v>
      </c>
      <c r="L1694" s="3244">
        <v>0.1008</v>
      </c>
      <c r="M1694" s="2488">
        <v>268</v>
      </c>
      <c r="N1694" s="2488">
        <v>393</v>
      </c>
      <c r="O1694" s="3698">
        <v>0.24640000000000004</v>
      </c>
      <c r="P1694" s="3698">
        <v>0.16800000000000001</v>
      </c>
      <c r="Q1694" s="3698">
        <v>0.24640000000000004</v>
      </c>
      <c r="R1694" s="3698">
        <v>0.16800000000000001</v>
      </c>
      <c r="S1694" s="3698">
        <v>0</v>
      </c>
      <c r="T1694" s="3698">
        <v>0</v>
      </c>
      <c r="U1694" s="2960" t="s">
        <v>1529</v>
      </c>
      <c r="V1694" s="2961" t="s">
        <v>1529</v>
      </c>
      <c r="W1694" s="3244">
        <v>0.06</v>
      </c>
      <c r="X1694" s="3244">
        <v>0.06</v>
      </c>
      <c r="Y1694" s="2961" t="s">
        <v>1529</v>
      </c>
      <c r="Z1694" s="2961" t="s">
        <v>1529</v>
      </c>
      <c r="AA1694" s="2961" t="s">
        <v>1529</v>
      </c>
      <c r="AB1694" s="3244">
        <v>0.06</v>
      </c>
      <c r="AC1694" s="3244">
        <v>0.06</v>
      </c>
      <c r="AD1694" s="3243">
        <v>22.3888</v>
      </c>
      <c r="AE1694" s="3700" t="s">
        <v>6720</v>
      </c>
      <c r="AF1694" s="3243">
        <f t="shared" si="2"/>
        <v>2.23888E-2</v>
      </c>
      <c r="AG1694" s="3243">
        <v>0.06</v>
      </c>
      <c r="AH1694" s="2543" t="s">
        <v>6241</v>
      </c>
      <c r="AI1694" s="2543" t="s">
        <v>5404</v>
      </c>
      <c r="AJ1694" s="2960">
        <v>2.2400000000000002</v>
      </c>
      <c r="AK1694" s="2543"/>
      <c r="AL1694" s="2543"/>
      <c r="AM1694" s="3342"/>
    </row>
    <row r="1695" spans="2:39" s="2801" customFormat="1" ht="12" customHeight="1" x14ac:dyDescent="0.2">
      <c r="B1695" s="4234" t="s">
        <v>6795</v>
      </c>
      <c r="C1695" s="4235"/>
      <c r="D1695" s="3701" t="s">
        <v>6796</v>
      </c>
      <c r="E1695" s="3243">
        <v>88.48</v>
      </c>
      <c r="F1695" s="3243">
        <v>66.091200000000015</v>
      </c>
      <c r="G1695" s="2960" t="s">
        <v>1529</v>
      </c>
      <c r="H1695" s="2960" t="s">
        <v>1529</v>
      </c>
      <c r="I1695" s="2960" t="s">
        <v>1529</v>
      </c>
      <c r="J1695" s="2488">
        <v>655</v>
      </c>
      <c r="K1695" s="3244">
        <v>0.1008</v>
      </c>
      <c r="L1695" s="3244">
        <v>0.1008</v>
      </c>
      <c r="M1695" s="2488">
        <v>268</v>
      </c>
      <c r="N1695" s="2488">
        <v>393</v>
      </c>
      <c r="O1695" s="3698">
        <v>0.24640000000000004</v>
      </c>
      <c r="P1695" s="3698">
        <v>0.16800000000000001</v>
      </c>
      <c r="Q1695" s="3698">
        <v>0.24640000000000004</v>
      </c>
      <c r="R1695" s="3698">
        <v>0.16800000000000001</v>
      </c>
      <c r="S1695" s="3698">
        <v>0</v>
      </c>
      <c r="T1695" s="3698">
        <v>0</v>
      </c>
      <c r="U1695" s="2960" t="s">
        <v>1529</v>
      </c>
      <c r="V1695" s="2961" t="s">
        <v>1529</v>
      </c>
      <c r="W1695" s="3244">
        <v>0.06</v>
      </c>
      <c r="X1695" s="3244">
        <v>0.06</v>
      </c>
      <c r="Y1695" s="2961" t="s">
        <v>1529</v>
      </c>
      <c r="Z1695" s="2961" t="s">
        <v>1529</v>
      </c>
      <c r="AA1695" s="2961" t="s">
        <v>1529</v>
      </c>
      <c r="AB1695" s="3244">
        <v>0.06</v>
      </c>
      <c r="AC1695" s="3244">
        <v>0.06</v>
      </c>
      <c r="AD1695" s="3243">
        <v>22.3888</v>
      </c>
      <c r="AE1695" s="3700" t="s">
        <v>6720</v>
      </c>
      <c r="AF1695" s="3243">
        <f t="shared" si="2"/>
        <v>2.23888E-2</v>
      </c>
      <c r="AG1695" s="3243">
        <v>0.06</v>
      </c>
      <c r="AH1695" s="2543" t="s">
        <v>6241</v>
      </c>
      <c r="AI1695" s="2543" t="s">
        <v>5404</v>
      </c>
      <c r="AJ1695" s="2960">
        <v>2.2400000000000002</v>
      </c>
      <c r="AK1695" s="2543"/>
      <c r="AL1695" s="2543"/>
      <c r="AM1695" s="3342"/>
    </row>
    <row r="1696" spans="2:39" s="2801" customFormat="1" ht="12" customHeight="1" x14ac:dyDescent="0.2">
      <c r="B1696" s="4234" t="s">
        <v>6797</v>
      </c>
      <c r="C1696" s="4235"/>
      <c r="D1696" s="3701" t="s">
        <v>6798</v>
      </c>
      <c r="E1696" s="3243">
        <v>110.88000000000001</v>
      </c>
      <c r="F1696" s="3243">
        <v>67.2</v>
      </c>
      <c r="G1696" s="2960" t="s">
        <v>1529</v>
      </c>
      <c r="H1696" s="2960" t="s">
        <v>1529</v>
      </c>
      <c r="I1696" s="2960" t="s">
        <v>1529</v>
      </c>
      <c r="J1696" s="2488">
        <v>697</v>
      </c>
      <c r="K1696" s="3244">
        <v>9.6000000000000002E-2</v>
      </c>
      <c r="L1696" s="3244">
        <v>9.6000000000000002E-2</v>
      </c>
      <c r="M1696" s="2488">
        <v>272</v>
      </c>
      <c r="N1696" s="2488">
        <v>400</v>
      </c>
      <c r="O1696" s="3699">
        <v>0.24640000000000004</v>
      </c>
      <c r="P1696" s="3702">
        <v>0.16800000000000001</v>
      </c>
      <c r="Q1696" s="3699">
        <v>0.24640000000000004</v>
      </c>
      <c r="R1696" s="3702">
        <v>0.16800000000000001</v>
      </c>
      <c r="S1696" s="3702">
        <v>0</v>
      </c>
      <c r="T1696" s="3702">
        <v>0</v>
      </c>
      <c r="U1696" s="2960" t="s">
        <v>1529</v>
      </c>
      <c r="V1696" s="2961" t="s">
        <v>1529</v>
      </c>
      <c r="W1696" s="3244">
        <v>0.06</v>
      </c>
      <c r="X1696" s="3244">
        <v>0.06</v>
      </c>
      <c r="Y1696" s="2961" t="s">
        <v>1529</v>
      </c>
      <c r="Z1696" s="2961" t="s">
        <v>1529</v>
      </c>
      <c r="AA1696" s="2961" t="s">
        <v>1529</v>
      </c>
      <c r="AB1696" s="3244">
        <v>0.06</v>
      </c>
      <c r="AC1696" s="3244">
        <v>0.06</v>
      </c>
      <c r="AD1696" s="3243">
        <v>43.680000000000007</v>
      </c>
      <c r="AE1696" s="3704" t="s">
        <v>6753</v>
      </c>
      <c r="AF1696" s="3243">
        <f t="shared" si="2"/>
        <v>1.4560000000000002E-2</v>
      </c>
      <c r="AG1696" s="3243">
        <v>0.06</v>
      </c>
      <c r="AH1696" s="2543" t="s">
        <v>6754</v>
      </c>
      <c r="AI1696" s="2543" t="s">
        <v>5404</v>
      </c>
      <c r="AJ1696" s="2960">
        <v>4.3680000000000003</v>
      </c>
      <c r="AK1696" s="2543"/>
      <c r="AL1696" s="2543"/>
      <c r="AM1696" s="3342"/>
    </row>
    <row r="1697" spans="2:39" s="2801" customFormat="1" ht="12" customHeight="1" x14ac:dyDescent="0.2">
      <c r="B1697" s="4234" t="s">
        <v>6799</v>
      </c>
      <c r="C1697" s="4235"/>
      <c r="D1697" s="3701" t="s">
        <v>6800</v>
      </c>
      <c r="E1697" s="3243">
        <v>110.88</v>
      </c>
      <c r="F1697" s="3243">
        <v>88.491200000000021</v>
      </c>
      <c r="G1697" s="2960" t="s">
        <v>1529</v>
      </c>
      <c r="H1697" s="2960" t="s">
        <v>1529</v>
      </c>
      <c r="I1697" s="2960" t="s">
        <v>1529</v>
      </c>
      <c r="J1697" s="2488">
        <v>918</v>
      </c>
      <c r="K1697" s="3244">
        <v>9.6000000000000002E-2</v>
      </c>
      <c r="L1697" s="3244">
        <v>9.6000000000000002E-2</v>
      </c>
      <c r="M1697" s="2945">
        <v>359</v>
      </c>
      <c r="N1697" s="2945">
        <v>526</v>
      </c>
      <c r="O1697" s="3698">
        <v>0.24640000000000004</v>
      </c>
      <c r="P1697" s="3698">
        <v>0.16800000000000001</v>
      </c>
      <c r="Q1697" s="3698">
        <v>0.24640000000000004</v>
      </c>
      <c r="R1697" s="3698">
        <v>0.16800000000000001</v>
      </c>
      <c r="S1697" s="3698">
        <v>0</v>
      </c>
      <c r="T1697" s="3698">
        <v>0</v>
      </c>
      <c r="U1697" s="2960" t="s">
        <v>1529</v>
      </c>
      <c r="V1697" s="2961" t="s">
        <v>1529</v>
      </c>
      <c r="W1697" s="3244">
        <v>0.06</v>
      </c>
      <c r="X1697" s="3244">
        <v>0.06</v>
      </c>
      <c r="Y1697" s="2961" t="s">
        <v>1529</v>
      </c>
      <c r="Z1697" s="2961" t="s">
        <v>1529</v>
      </c>
      <c r="AA1697" s="2961" t="s">
        <v>1529</v>
      </c>
      <c r="AB1697" s="3244">
        <v>0.06</v>
      </c>
      <c r="AC1697" s="3244">
        <v>0.06</v>
      </c>
      <c r="AD1697" s="3243">
        <v>22.3888</v>
      </c>
      <c r="AE1697" s="3700" t="s">
        <v>6720</v>
      </c>
      <c r="AF1697" s="3243">
        <f t="shared" si="2"/>
        <v>2.23888E-2</v>
      </c>
      <c r="AG1697" s="3243">
        <v>0.06</v>
      </c>
      <c r="AH1697" s="2543" t="s">
        <v>6241</v>
      </c>
      <c r="AI1697" s="2543" t="s">
        <v>5404</v>
      </c>
      <c r="AJ1697" s="2960">
        <v>2.2400000000000002</v>
      </c>
      <c r="AK1697" s="2543"/>
      <c r="AL1697" s="2543"/>
      <c r="AM1697" s="3342"/>
    </row>
    <row r="1698" spans="2:39" s="2801" customFormat="1" ht="12" customHeight="1" x14ac:dyDescent="0.2">
      <c r="B1698" s="4234" t="s">
        <v>6801</v>
      </c>
      <c r="C1698" s="4235"/>
      <c r="D1698" s="3701" t="s">
        <v>6802</v>
      </c>
      <c r="E1698" s="3243">
        <v>110.88</v>
      </c>
      <c r="F1698" s="3243">
        <v>88.491200000000021</v>
      </c>
      <c r="G1698" s="2960" t="s">
        <v>1529</v>
      </c>
      <c r="H1698" s="2960" t="s">
        <v>1529</v>
      </c>
      <c r="I1698" s="2960" t="s">
        <v>1529</v>
      </c>
      <c r="J1698" s="2488">
        <v>918</v>
      </c>
      <c r="K1698" s="3244">
        <v>9.6000000000000002E-2</v>
      </c>
      <c r="L1698" s="3244">
        <v>9.6000000000000002E-2</v>
      </c>
      <c r="M1698" s="2945">
        <v>359</v>
      </c>
      <c r="N1698" s="2945">
        <v>526</v>
      </c>
      <c r="O1698" s="3698">
        <v>0.24640000000000004</v>
      </c>
      <c r="P1698" s="3698">
        <v>0.16800000000000001</v>
      </c>
      <c r="Q1698" s="3698">
        <v>0.24640000000000004</v>
      </c>
      <c r="R1698" s="3698">
        <v>0.16800000000000001</v>
      </c>
      <c r="S1698" s="3698">
        <v>0</v>
      </c>
      <c r="T1698" s="3698">
        <v>0</v>
      </c>
      <c r="U1698" s="2960" t="s">
        <v>1529</v>
      </c>
      <c r="V1698" s="2961" t="s">
        <v>1529</v>
      </c>
      <c r="W1698" s="3244">
        <v>0.06</v>
      </c>
      <c r="X1698" s="3244">
        <v>0.06</v>
      </c>
      <c r="Y1698" s="2961" t="s">
        <v>1529</v>
      </c>
      <c r="Z1698" s="2961" t="s">
        <v>1529</v>
      </c>
      <c r="AA1698" s="2961" t="s">
        <v>1529</v>
      </c>
      <c r="AB1698" s="3244">
        <v>0.06</v>
      </c>
      <c r="AC1698" s="3244">
        <v>0.06</v>
      </c>
      <c r="AD1698" s="3243">
        <v>22.3888</v>
      </c>
      <c r="AE1698" s="3700" t="s">
        <v>6720</v>
      </c>
      <c r="AF1698" s="3243">
        <f t="shared" si="2"/>
        <v>2.23888E-2</v>
      </c>
      <c r="AG1698" s="3243">
        <v>0.06</v>
      </c>
      <c r="AH1698" s="2543" t="s">
        <v>6241</v>
      </c>
      <c r="AI1698" s="2543" t="s">
        <v>5404</v>
      </c>
      <c r="AJ1698" s="2960">
        <v>2.2400000000000002</v>
      </c>
      <c r="AK1698" s="2543"/>
      <c r="AL1698" s="2543"/>
      <c r="AM1698" s="3342"/>
    </row>
    <row r="1699" spans="2:39" s="2801" customFormat="1" ht="12" customHeight="1" thickBot="1" x14ac:dyDescent="0.25">
      <c r="B1699" s="4234" t="s">
        <v>6803</v>
      </c>
      <c r="C1699" s="4235"/>
      <c r="D1699" s="3706" t="s">
        <v>6804</v>
      </c>
      <c r="E1699" s="2973">
        <v>168.00000000000003</v>
      </c>
      <c r="F1699" s="2973">
        <v>124.32000000000001</v>
      </c>
      <c r="G1699" s="3062" t="s">
        <v>1529</v>
      </c>
      <c r="H1699" s="3062" t="s">
        <v>1529</v>
      </c>
      <c r="I1699" s="3062" t="s">
        <v>1529</v>
      </c>
      <c r="J1699" s="2734">
        <v>1290</v>
      </c>
      <c r="K1699" s="2975">
        <v>9.4E-2</v>
      </c>
      <c r="L1699" s="2975">
        <v>9.4E-2</v>
      </c>
      <c r="M1699" s="2535">
        <v>505</v>
      </c>
      <c r="N1699" s="2535">
        <v>740</v>
      </c>
      <c r="O1699" s="3707">
        <v>0.24640000000000004</v>
      </c>
      <c r="P1699" s="3707">
        <f>+O1699*1.12</f>
        <v>0.27596800000000005</v>
      </c>
      <c r="Q1699" s="3707">
        <v>0.24640000000000004</v>
      </c>
      <c r="R1699" s="3707">
        <f>+Q1699*1.12</f>
        <v>0.27596800000000005</v>
      </c>
      <c r="S1699" s="3707">
        <v>0</v>
      </c>
      <c r="T1699" s="3707">
        <v>0</v>
      </c>
      <c r="U1699" s="3062" t="s">
        <v>1529</v>
      </c>
      <c r="V1699" s="2976" t="s">
        <v>1529</v>
      </c>
      <c r="W1699" s="2975">
        <v>0.06</v>
      </c>
      <c r="X1699" s="2975">
        <v>0.06</v>
      </c>
      <c r="Y1699" s="2976" t="s">
        <v>1529</v>
      </c>
      <c r="Z1699" s="2976" t="s">
        <v>1529</v>
      </c>
      <c r="AA1699" s="2976" t="s">
        <v>1529</v>
      </c>
      <c r="AB1699" s="2975">
        <v>0.06</v>
      </c>
      <c r="AC1699" s="2975">
        <v>0.06</v>
      </c>
      <c r="AD1699" s="2973">
        <v>43.680000000000007</v>
      </c>
      <c r="AE1699" s="3708" t="s">
        <v>6753</v>
      </c>
      <c r="AF1699" s="2973">
        <f t="shared" si="2"/>
        <v>1.4560000000000002E-2</v>
      </c>
      <c r="AG1699" s="2973">
        <v>0.06</v>
      </c>
      <c r="AH1699" s="2583" t="s">
        <v>6754</v>
      </c>
      <c r="AI1699" s="2583" t="s">
        <v>5404</v>
      </c>
      <c r="AJ1699" s="3062">
        <v>4.3680000000000003</v>
      </c>
      <c r="AK1699" s="2583"/>
      <c r="AL1699" s="2583"/>
      <c r="AM1699" s="3343"/>
    </row>
    <row r="1700" spans="2:39" s="2801" customFormat="1" ht="12" customHeight="1" x14ac:dyDescent="0.2">
      <c r="B1700" s="2503"/>
      <c r="C1700" s="2496"/>
      <c r="D1700" s="4248"/>
      <c r="E1700" s="4248"/>
      <c r="F1700" s="4248"/>
      <c r="G1700" s="4248"/>
      <c r="H1700" s="2496"/>
      <c r="I1700" s="2497"/>
      <c r="J1700" s="2497"/>
      <c r="K1700" s="2497"/>
      <c r="L1700" s="2497"/>
      <c r="M1700" s="2496"/>
      <c r="N1700" s="2497"/>
      <c r="O1700" s="2497"/>
      <c r="P1700" s="2497"/>
      <c r="Q1700" s="2497"/>
      <c r="R1700" s="2497"/>
      <c r="S1700" s="2496"/>
      <c r="T1700" s="2495"/>
      <c r="U1700" s="2495"/>
      <c r="V1700" s="2495"/>
      <c r="W1700" s="2495"/>
      <c r="X1700" s="2495"/>
      <c r="Y1700" s="2495"/>
      <c r="Z1700" s="2495"/>
      <c r="AA1700" s="2495"/>
      <c r="AB1700" s="2495"/>
      <c r="AC1700" s="2495"/>
      <c r="AD1700" s="2495"/>
      <c r="AE1700" s="2495"/>
      <c r="AF1700" s="2495"/>
      <c r="AG1700" s="2495"/>
      <c r="AH1700" s="2495"/>
      <c r="AI1700" s="2495"/>
      <c r="AJ1700" s="2495"/>
      <c r="AK1700" s="2502"/>
    </row>
    <row r="1701" spans="2:39" s="2801" customFormat="1" ht="12" customHeight="1" x14ac:dyDescent="0.2">
      <c r="B1701" s="4236" t="s">
        <v>4985</v>
      </c>
      <c r="C1701" s="4237"/>
      <c r="D1701" s="4269" t="s">
        <v>10</v>
      </c>
      <c r="E1701" s="4269"/>
      <c r="F1701" s="4269"/>
      <c r="G1701" s="4269"/>
      <c r="H1701" s="2499"/>
      <c r="I1701" s="2499"/>
      <c r="J1701" s="2499"/>
      <c r="K1701" s="2499"/>
      <c r="L1701" s="2499"/>
      <c r="M1701" s="2499"/>
      <c r="N1701" s="2499"/>
      <c r="O1701" s="2499"/>
      <c r="P1701" s="2499"/>
      <c r="Q1701" s="2499"/>
      <c r="R1701" s="2499"/>
      <c r="S1701" s="2499"/>
      <c r="T1701" s="2495"/>
      <c r="U1701" s="2495"/>
      <c r="V1701" s="2495"/>
      <c r="W1701" s="2495"/>
      <c r="X1701" s="2495"/>
      <c r="Y1701" s="2495"/>
      <c r="Z1701" s="2495"/>
      <c r="AA1701" s="2495"/>
      <c r="AB1701" s="2495"/>
      <c r="AC1701" s="2495"/>
      <c r="AD1701" s="2495"/>
      <c r="AE1701" s="2495"/>
      <c r="AF1701" s="2495"/>
      <c r="AG1701" s="2495"/>
      <c r="AH1701" s="2495"/>
      <c r="AI1701" s="2495"/>
      <c r="AJ1701" s="2495"/>
      <c r="AK1701" s="2502"/>
    </row>
    <row r="1702" spans="2:39" s="2801" customFormat="1" ht="12" customHeight="1" x14ac:dyDescent="0.2">
      <c r="B1702" s="4236" t="s">
        <v>4986</v>
      </c>
      <c r="C1702" s="4237"/>
      <c r="D1702" s="4269" t="s">
        <v>10</v>
      </c>
      <c r="E1702" s="4269"/>
      <c r="F1702" s="4269"/>
      <c r="G1702" s="4269"/>
      <c r="H1702" s="2499"/>
      <c r="I1702" s="2499"/>
      <c r="J1702" s="2499"/>
      <c r="K1702" s="2499"/>
      <c r="L1702" s="2499"/>
      <c r="M1702" s="2499"/>
      <c r="N1702" s="2499"/>
      <c r="O1702" s="2499"/>
      <c r="P1702" s="2499"/>
      <c r="Q1702" s="2499"/>
      <c r="R1702" s="2499"/>
      <c r="S1702" s="2499"/>
      <c r="T1702" s="2495"/>
      <c r="U1702" s="2495"/>
      <c r="V1702" s="2495"/>
      <c r="W1702" s="2495"/>
      <c r="X1702" s="2495"/>
      <c r="Y1702" s="2495"/>
      <c r="Z1702" s="2495"/>
      <c r="AA1702" s="2495"/>
      <c r="AB1702" s="2495"/>
      <c r="AC1702" s="2495"/>
      <c r="AD1702" s="2495"/>
      <c r="AE1702" s="2495"/>
      <c r="AF1702" s="2495"/>
      <c r="AG1702" s="2495"/>
      <c r="AH1702" s="2495"/>
      <c r="AI1702" s="2495"/>
      <c r="AJ1702" s="2495"/>
      <c r="AK1702" s="2502"/>
    </row>
    <row r="1703" spans="2:39" s="2801" customFormat="1" ht="12" customHeight="1" thickBot="1" x14ac:dyDescent="0.25">
      <c r="B1703" s="3518"/>
      <c r="C1703" s="3375"/>
      <c r="D1703" s="3375"/>
      <c r="E1703" s="3375"/>
      <c r="F1703" s="3375"/>
      <c r="G1703" s="3375"/>
      <c r="H1703" s="3375"/>
      <c r="I1703" s="3375"/>
      <c r="J1703" s="3375"/>
      <c r="K1703" s="3375"/>
      <c r="L1703" s="3375"/>
      <c r="M1703" s="3375"/>
      <c r="N1703" s="3375"/>
      <c r="O1703" s="3375"/>
      <c r="P1703" s="3375"/>
      <c r="Q1703" s="3375"/>
      <c r="R1703" s="3375"/>
      <c r="S1703" s="3375"/>
      <c r="T1703" s="3375"/>
      <c r="U1703" s="3375"/>
      <c r="V1703" s="3375"/>
      <c r="W1703" s="3375"/>
      <c r="X1703" s="3375"/>
      <c r="Y1703" s="3375"/>
      <c r="Z1703" s="3375"/>
      <c r="AA1703" s="3375"/>
      <c r="AB1703" s="3375"/>
      <c r="AC1703" s="3375"/>
      <c r="AD1703" s="3375"/>
      <c r="AE1703" s="3375"/>
      <c r="AF1703" s="3375"/>
      <c r="AG1703" s="3375"/>
      <c r="AH1703" s="3375"/>
      <c r="AI1703" s="3375"/>
      <c r="AJ1703" s="3375"/>
      <c r="AK1703" s="3377"/>
    </row>
    <row r="1704" spans="2:39" s="2801" customFormat="1" ht="12" customHeight="1" thickBot="1" x14ac:dyDescent="0.25">
      <c r="B1704" s="2703"/>
    </row>
    <row r="1705" spans="2:39" s="2801" customFormat="1" ht="12" customHeight="1" x14ac:dyDescent="0.2">
      <c r="B1705" s="4169" t="s">
        <v>4994</v>
      </c>
      <c r="C1705" s="4170"/>
      <c r="D1705" s="4170"/>
      <c r="E1705" s="4170"/>
      <c r="F1705" s="4170"/>
      <c r="G1705" s="4170"/>
      <c r="H1705" s="4170"/>
      <c r="I1705" s="4170"/>
      <c r="J1705" s="4170"/>
      <c r="K1705" s="4170"/>
      <c r="L1705" s="4170"/>
      <c r="M1705" s="4170"/>
      <c r="N1705" s="4170"/>
      <c r="O1705" s="4170"/>
      <c r="P1705" s="4170"/>
      <c r="Q1705" s="4170"/>
      <c r="R1705" s="4170"/>
      <c r="S1705" s="4170"/>
      <c r="T1705" s="4170"/>
      <c r="U1705" s="4170"/>
      <c r="V1705" s="4170"/>
      <c r="W1705" s="4170"/>
      <c r="X1705" s="4170"/>
      <c r="Y1705" s="4170"/>
      <c r="Z1705" s="4170"/>
      <c r="AA1705" s="4170"/>
      <c r="AB1705" s="4170"/>
      <c r="AC1705" s="4170"/>
      <c r="AD1705" s="4170"/>
      <c r="AE1705" s="4170"/>
      <c r="AF1705" s="4170"/>
      <c r="AG1705" s="4170"/>
      <c r="AH1705" s="4170"/>
      <c r="AI1705" s="4170"/>
      <c r="AJ1705" s="4170"/>
      <c r="AK1705" s="4171"/>
    </row>
    <row r="1706" spans="2:39" s="2801" customFormat="1" ht="12" customHeight="1" x14ac:dyDescent="0.2">
      <c r="B1706" s="2500"/>
      <c r="C1706" s="3768"/>
      <c r="D1706" s="3768"/>
      <c r="E1706" s="3768"/>
      <c r="F1706" s="3768"/>
      <c r="G1706" s="2501"/>
      <c r="H1706" s="2501"/>
      <c r="I1706" s="2501"/>
      <c r="J1706" s="2501"/>
      <c r="K1706" s="2501"/>
      <c r="L1706" s="2501"/>
      <c r="M1706" s="2501"/>
      <c r="N1706" s="2501"/>
      <c r="O1706" s="2501"/>
      <c r="P1706" s="2501"/>
      <c r="Q1706" s="2501"/>
      <c r="R1706" s="2501"/>
      <c r="S1706" s="2501"/>
      <c r="T1706" s="2501"/>
      <c r="U1706" s="2501"/>
      <c r="V1706" s="2501"/>
      <c r="W1706" s="2501"/>
      <c r="X1706" s="2501"/>
      <c r="Y1706" s="2501"/>
      <c r="Z1706" s="2501"/>
      <c r="AA1706" s="2501"/>
      <c r="AB1706" s="2501"/>
      <c r="AC1706" s="2501"/>
      <c r="AD1706" s="2501"/>
      <c r="AE1706" s="2501"/>
      <c r="AF1706" s="2501"/>
      <c r="AG1706" s="2501"/>
      <c r="AH1706" s="2501"/>
      <c r="AI1706" s="2501"/>
      <c r="AJ1706" s="2501"/>
      <c r="AK1706" s="2502"/>
    </row>
    <row r="1707" spans="2:39" s="2801" customFormat="1" ht="12" customHeight="1" x14ac:dyDescent="0.2">
      <c r="B1707" s="2500" t="s">
        <v>4981</v>
      </c>
      <c r="C1707" s="3768"/>
      <c r="D1707" s="4243" t="s">
        <v>6964</v>
      </c>
      <c r="E1707" s="4243"/>
      <c r="F1707" s="4243"/>
      <c r="G1707" s="2501"/>
      <c r="H1707" s="2501"/>
      <c r="I1707" s="2501"/>
      <c r="J1707" s="2501"/>
      <c r="K1707" s="2501"/>
      <c r="L1707" s="2501"/>
      <c r="M1707" s="2501"/>
      <c r="N1707" s="2501"/>
      <c r="O1707" s="2501"/>
      <c r="P1707" s="2501"/>
      <c r="Q1707" s="2501"/>
      <c r="R1707" s="2501"/>
      <c r="S1707" s="2501"/>
      <c r="T1707" s="2501"/>
      <c r="U1707" s="2501"/>
      <c r="V1707" s="2501"/>
      <c r="W1707" s="2501"/>
      <c r="X1707" s="2501"/>
      <c r="Y1707" s="2501"/>
      <c r="Z1707" s="2501"/>
      <c r="AA1707" s="2501"/>
      <c r="AB1707" s="2501"/>
      <c r="AC1707" s="2501"/>
      <c r="AD1707" s="2501"/>
      <c r="AE1707" s="2501"/>
      <c r="AF1707" s="2501"/>
      <c r="AG1707" s="2501"/>
      <c r="AH1707" s="2501"/>
      <c r="AI1707" s="2501"/>
      <c r="AJ1707" s="2501"/>
      <c r="AK1707" s="2502"/>
    </row>
    <row r="1708" spans="2:39" s="2801" customFormat="1" ht="12" customHeight="1" thickBot="1" x14ac:dyDescent="0.25">
      <c r="B1708" s="4176" t="s">
        <v>4995</v>
      </c>
      <c r="C1708" s="4177"/>
      <c r="D1708" s="4175">
        <v>41852</v>
      </c>
      <c r="E1708" s="4175"/>
      <c r="F1708" s="3768"/>
      <c r="G1708" s="3748"/>
      <c r="H1708" s="2501"/>
      <c r="I1708" s="2501"/>
      <c r="J1708" s="2501"/>
      <c r="K1708" s="2501"/>
      <c r="L1708" s="2501"/>
      <c r="M1708" s="2501"/>
      <c r="N1708" s="2501"/>
      <c r="O1708" s="2501"/>
      <c r="P1708" s="2501"/>
      <c r="Q1708" s="2501"/>
      <c r="R1708" s="2501"/>
      <c r="S1708" s="2501"/>
      <c r="T1708" s="2501"/>
      <c r="U1708" s="2501"/>
      <c r="V1708" s="2501"/>
      <c r="W1708" s="2501"/>
      <c r="X1708" s="2501"/>
      <c r="Y1708" s="2501"/>
      <c r="Z1708" s="2501"/>
      <c r="AA1708" s="2501"/>
      <c r="AB1708" s="2501"/>
      <c r="AC1708" s="2501"/>
      <c r="AD1708" s="2501"/>
      <c r="AE1708" s="2501"/>
      <c r="AF1708" s="2501"/>
      <c r="AG1708" s="2501"/>
      <c r="AH1708" s="2501"/>
      <c r="AI1708" s="2501"/>
      <c r="AJ1708" s="2501"/>
      <c r="AK1708" s="2502"/>
    </row>
    <row r="1709" spans="2:39" s="2801" customFormat="1" ht="33.75" customHeight="1" thickBot="1" x14ac:dyDescent="0.25">
      <c r="B1709" s="4179" t="s">
        <v>4996</v>
      </c>
      <c r="C1709" s="4242"/>
      <c r="D1709" s="4244" t="s">
        <v>6965</v>
      </c>
      <c r="E1709" s="4254"/>
      <c r="F1709" s="4254"/>
      <c r="G1709" s="4254"/>
      <c r="H1709" s="4254"/>
      <c r="I1709" s="4254"/>
      <c r="J1709" s="4254"/>
      <c r="K1709" s="4255"/>
      <c r="L1709" s="2501"/>
      <c r="M1709" s="2501"/>
      <c r="N1709" s="2501"/>
      <c r="O1709" s="2501"/>
      <c r="P1709" s="2501"/>
      <c r="Q1709" s="2501"/>
      <c r="R1709" s="2501"/>
      <c r="S1709" s="2501"/>
      <c r="T1709" s="2501"/>
      <c r="U1709" s="2501"/>
      <c r="V1709" s="2501"/>
      <c r="W1709" s="2501"/>
      <c r="X1709" s="2501"/>
      <c r="Y1709" s="2501"/>
      <c r="Z1709" s="2501"/>
      <c r="AA1709" s="2501"/>
      <c r="AB1709" s="2501"/>
      <c r="AC1709" s="2501"/>
      <c r="AD1709" s="2501"/>
      <c r="AE1709" s="2501"/>
      <c r="AF1709" s="2501"/>
      <c r="AG1709" s="2501"/>
      <c r="AH1709" s="2501"/>
      <c r="AI1709" s="2501"/>
      <c r="AJ1709" s="2501"/>
      <c r="AK1709" s="2502"/>
    </row>
    <row r="1710" spans="2:39" s="2801" customFormat="1" ht="12" customHeight="1" thickBot="1" x14ac:dyDescent="0.25">
      <c r="B1710" s="4245"/>
      <c r="C1710" s="4246"/>
      <c r="D1710" s="4246"/>
      <c r="E1710" s="4246"/>
      <c r="F1710" s="4246"/>
      <c r="G1710" s="4246"/>
      <c r="H1710" s="4246"/>
      <c r="I1710" s="4246"/>
      <c r="J1710" s="4246"/>
      <c r="K1710" s="4246"/>
      <c r="L1710" s="4246"/>
      <c r="M1710" s="4246"/>
      <c r="N1710" s="4246"/>
      <c r="O1710" s="4246"/>
      <c r="P1710" s="4246"/>
      <c r="Q1710" s="4246"/>
      <c r="R1710" s="2501"/>
      <c r="S1710" s="2501"/>
      <c r="T1710" s="2501"/>
      <c r="U1710" s="2501"/>
      <c r="V1710" s="2501"/>
      <c r="W1710" s="2501"/>
      <c r="X1710" s="2501"/>
      <c r="Y1710" s="2501"/>
      <c r="Z1710" s="2501"/>
      <c r="AA1710" s="2501"/>
      <c r="AB1710" s="2501"/>
      <c r="AC1710" s="2501"/>
      <c r="AD1710" s="2501"/>
      <c r="AE1710" s="2501"/>
      <c r="AF1710" s="2501"/>
      <c r="AG1710" s="2501"/>
      <c r="AH1710" s="2501"/>
      <c r="AI1710" s="2501"/>
      <c r="AJ1710" s="2501"/>
      <c r="AK1710" s="2502"/>
    </row>
    <row r="1711" spans="2:39" s="2801" customFormat="1" ht="12" customHeight="1" thickBot="1" x14ac:dyDescent="0.25">
      <c r="B1711" s="4189" t="s">
        <v>4997</v>
      </c>
      <c r="C1711" s="4189"/>
      <c r="D1711" s="4189" t="s">
        <v>4987</v>
      </c>
      <c r="E1711" s="4189" t="s">
        <v>4998</v>
      </c>
      <c r="F1711" s="4247" t="s">
        <v>224</v>
      </c>
      <c r="G1711" s="4247"/>
      <c r="H1711" s="4247"/>
      <c r="I1711" s="4247"/>
      <c r="J1711" s="4247"/>
      <c r="K1711" s="4247"/>
      <c r="L1711" s="4247"/>
      <c r="M1711" s="4247"/>
      <c r="N1711" s="4247"/>
      <c r="O1711" s="4247"/>
      <c r="P1711" s="4247"/>
      <c r="Q1711" s="4247"/>
      <c r="R1711" s="4247"/>
      <c r="S1711" s="4247" t="s">
        <v>340</v>
      </c>
      <c r="T1711" s="4247"/>
      <c r="U1711" s="4247"/>
      <c r="V1711" s="4247"/>
      <c r="W1711" s="4247"/>
      <c r="X1711" s="4247"/>
      <c r="Y1711" s="4247"/>
      <c r="Z1711" s="4247"/>
      <c r="AA1711" s="4247"/>
      <c r="AB1711" s="4247"/>
      <c r="AC1711" s="4247"/>
      <c r="AD1711" s="4247" t="s">
        <v>225</v>
      </c>
      <c r="AE1711" s="4247"/>
      <c r="AF1711" s="4247"/>
      <c r="AG1711" s="4247"/>
      <c r="AH1711" s="4188" t="s">
        <v>4982</v>
      </c>
      <c r="AI1711" s="4188"/>
      <c r="AJ1711" s="4188"/>
      <c r="AK1711" s="2502"/>
    </row>
    <row r="1712" spans="2:39" s="2801" customFormat="1" ht="12" customHeight="1" thickBot="1" x14ac:dyDescent="0.25">
      <c r="B1712" s="4203"/>
      <c r="C1712" s="4203"/>
      <c r="D1712" s="4203"/>
      <c r="E1712" s="4203"/>
      <c r="F1712" s="4203" t="s">
        <v>4999</v>
      </c>
      <c r="G1712" s="4203" t="s">
        <v>5000</v>
      </c>
      <c r="H1712" s="4189" t="s">
        <v>5001</v>
      </c>
      <c r="I1712" s="4200" t="s">
        <v>5002</v>
      </c>
      <c r="J1712" s="4200" t="s">
        <v>5003</v>
      </c>
      <c r="K1712" s="4201" t="s">
        <v>5004</v>
      </c>
      <c r="L1712" s="4201" t="s">
        <v>5005</v>
      </c>
      <c r="M1712" s="4200" t="s">
        <v>5006</v>
      </c>
      <c r="N1712" s="4200"/>
      <c r="O1712" s="4201" t="s">
        <v>5007</v>
      </c>
      <c r="P1712" s="4201" t="s">
        <v>5008</v>
      </c>
      <c r="Q1712" s="4201" t="s">
        <v>5009</v>
      </c>
      <c r="R1712" s="4201" t="s">
        <v>5010</v>
      </c>
      <c r="S1712" s="4189" t="s">
        <v>5011</v>
      </c>
      <c r="T1712" s="4189" t="s">
        <v>5012</v>
      </c>
      <c r="U1712" s="4189" t="s">
        <v>5013</v>
      </c>
      <c r="V1712" s="4189" t="s">
        <v>5014</v>
      </c>
      <c r="W1712" s="4189" t="s">
        <v>5015</v>
      </c>
      <c r="X1712" s="4189" t="s">
        <v>5016</v>
      </c>
      <c r="Y1712" s="4189" t="s">
        <v>5017</v>
      </c>
      <c r="Z1712" s="4189" t="s">
        <v>5018</v>
      </c>
      <c r="AA1712" s="4189" t="s">
        <v>5019</v>
      </c>
      <c r="AB1712" s="4200" t="s">
        <v>5020</v>
      </c>
      <c r="AC1712" s="4200" t="s">
        <v>5021</v>
      </c>
      <c r="AD1712" s="4189" t="s">
        <v>5022</v>
      </c>
      <c r="AE1712" s="4189" t="s">
        <v>5023</v>
      </c>
      <c r="AF1712" s="4189" t="s">
        <v>5024</v>
      </c>
      <c r="AG1712" s="4189" t="s">
        <v>5025</v>
      </c>
      <c r="AH1712" s="4189" t="s">
        <v>1150</v>
      </c>
      <c r="AI1712" s="4189" t="s">
        <v>4983</v>
      </c>
      <c r="AJ1712" s="4189" t="s">
        <v>4984</v>
      </c>
      <c r="AK1712" s="2502"/>
    </row>
    <row r="1713" spans="2:37" s="2801" customFormat="1" ht="12" customHeight="1" thickBot="1" x14ac:dyDescent="0.25">
      <c r="B1713" s="4203"/>
      <c r="C1713" s="4203"/>
      <c r="D1713" s="4203"/>
      <c r="E1713" s="4203"/>
      <c r="F1713" s="4203"/>
      <c r="G1713" s="4203"/>
      <c r="H1713" s="4203"/>
      <c r="I1713" s="4201"/>
      <c r="J1713" s="4201"/>
      <c r="K1713" s="4201"/>
      <c r="L1713" s="4201"/>
      <c r="M1713" s="3765" t="s">
        <v>5026</v>
      </c>
      <c r="N1713" s="3766" t="s">
        <v>2793</v>
      </c>
      <c r="O1713" s="4201"/>
      <c r="P1713" s="4201"/>
      <c r="Q1713" s="4201"/>
      <c r="R1713" s="4201"/>
      <c r="S1713" s="4203"/>
      <c r="T1713" s="4203"/>
      <c r="U1713" s="4203"/>
      <c r="V1713" s="4203"/>
      <c r="W1713" s="4203"/>
      <c r="X1713" s="4203"/>
      <c r="Y1713" s="4203"/>
      <c r="Z1713" s="4203"/>
      <c r="AA1713" s="4203"/>
      <c r="AB1713" s="4201"/>
      <c r="AC1713" s="4201"/>
      <c r="AD1713" s="4203"/>
      <c r="AE1713" s="4203"/>
      <c r="AF1713" s="4203"/>
      <c r="AG1713" s="4203"/>
      <c r="AH1713" s="4203"/>
      <c r="AI1713" s="4203"/>
      <c r="AJ1713" s="4203"/>
      <c r="AK1713" s="2502"/>
    </row>
    <row r="1714" spans="2:37" s="2801" customFormat="1" ht="12" customHeight="1" x14ac:dyDescent="0.2">
      <c r="B1714" s="4157" t="s">
        <v>6966</v>
      </c>
      <c r="C1714" s="4158" t="s">
        <v>6463</v>
      </c>
      <c r="D1714" s="3233" t="s">
        <v>6967</v>
      </c>
      <c r="E1714" s="3234">
        <v>168.00000000000003</v>
      </c>
      <c r="F1714" s="3234">
        <v>168.00000000000003</v>
      </c>
      <c r="G1714" s="3058">
        <v>4.4800000000000006E-2</v>
      </c>
      <c r="H1714" s="2615">
        <v>3750</v>
      </c>
      <c r="I1714" s="3058" t="s">
        <v>1529</v>
      </c>
      <c r="J1714" s="2615">
        <v>2542</v>
      </c>
      <c r="K1714" s="3235">
        <v>6.608E-2</v>
      </c>
      <c r="L1714" s="3235">
        <v>6.608E-2</v>
      </c>
      <c r="M1714" s="2615">
        <v>882.35294117647049</v>
      </c>
      <c r="N1714" s="2615">
        <v>1000</v>
      </c>
      <c r="O1714" s="3235">
        <v>0.19040000000000004</v>
      </c>
      <c r="P1714" s="3235">
        <v>0.16800000000000001</v>
      </c>
      <c r="Q1714" s="3235">
        <v>0.19040000000000004</v>
      </c>
      <c r="R1714" s="3235">
        <v>0.16800000000000001</v>
      </c>
      <c r="S1714" s="2626">
        <v>0</v>
      </c>
      <c r="T1714" s="3058" t="s">
        <v>1529</v>
      </c>
      <c r="U1714" s="3058" t="s">
        <v>1529</v>
      </c>
      <c r="V1714" s="2967" t="s">
        <v>1135</v>
      </c>
      <c r="W1714" s="3235">
        <v>0</v>
      </c>
      <c r="X1714" s="3235">
        <v>6.720000000000001E-2</v>
      </c>
      <c r="Y1714" s="2967" t="s">
        <v>1529</v>
      </c>
      <c r="Z1714" s="2967" t="s">
        <v>1529</v>
      </c>
      <c r="AA1714" s="2967" t="s">
        <v>1529</v>
      </c>
      <c r="AB1714" s="2967" t="s">
        <v>1529</v>
      </c>
      <c r="AC1714" s="3235">
        <v>6.720000000000001E-2</v>
      </c>
      <c r="AD1714" s="3071" t="s">
        <v>1529</v>
      </c>
      <c r="AE1714" s="2967" t="s">
        <v>1529</v>
      </c>
      <c r="AF1714" s="3729" t="s">
        <v>1529</v>
      </c>
      <c r="AG1714" s="2616">
        <v>0.11200000000000002</v>
      </c>
      <c r="AH1714" s="2574" t="s">
        <v>1529</v>
      </c>
      <c r="AI1714" s="2574" t="s">
        <v>1529</v>
      </c>
      <c r="AJ1714" s="2576" t="s">
        <v>1529</v>
      </c>
      <c r="AK1714" s="2502"/>
    </row>
    <row r="1715" spans="2:37" s="2801" customFormat="1" ht="12" customHeight="1" thickBot="1" x14ac:dyDescent="0.25">
      <c r="B1715" s="4162" t="s">
        <v>6968</v>
      </c>
      <c r="C1715" s="4163" t="s">
        <v>6469</v>
      </c>
      <c r="D1715" s="2972" t="s">
        <v>6969</v>
      </c>
      <c r="E1715" s="2973">
        <v>168.00000000000003</v>
      </c>
      <c r="F1715" s="2973">
        <v>168.00000000000003</v>
      </c>
      <c r="G1715" s="3062">
        <v>4.4800000000000006E-2</v>
      </c>
      <c r="H1715" s="2535">
        <v>3750</v>
      </c>
      <c r="I1715" s="3062" t="s">
        <v>1529</v>
      </c>
      <c r="J1715" s="2535">
        <v>2542</v>
      </c>
      <c r="K1715" s="2975">
        <v>6.608E-2</v>
      </c>
      <c r="L1715" s="2975">
        <v>6.608E-2</v>
      </c>
      <c r="M1715" s="2535">
        <v>882.35294117647049</v>
      </c>
      <c r="N1715" s="2535">
        <v>1000</v>
      </c>
      <c r="O1715" s="2975">
        <v>0.19040000000000004</v>
      </c>
      <c r="P1715" s="2975">
        <v>0.16800000000000001</v>
      </c>
      <c r="Q1715" s="2975">
        <v>0.19040000000000004</v>
      </c>
      <c r="R1715" s="2975">
        <v>0.16800000000000001</v>
      </c>
      <c r="S1715" s="2727">
        <v>0</v>
      </c>
      <c r="T1715" s="3062" t="s">
        <v>1529</v>
      </c>
      <c r="U1715" s="3062" t="s">
        <v>1529</v>
      </c>
      <c r="V1715" s="2976" t="s">
        <v>1135</v>
      </c>
      <c r="W1715" s="2975">
        <v>0</v>
      </c>
      <c r="X1715" s="2975">
        <v>6.720000000000001E-2</v>
      </c>
      <c r="Y1715" s="2976" t="s">
        <v>1529</v>
      </c>
      <c r="Z1715" s="2976" t="s">
        <v>1529</v>
      </c>
      <c r="AA1715" s="2976" t="s">
        <v>1529</v>
      </c>
      <c r="AB1715" s="2976" t="s">
        <v>1529</v>
      </c>
      <c r="AC1715" s="2975">
        <v>6.720000000000001E-2</v>
      </c>
      <c r="AD1715" s="3072" t="s">
        <v>1529</v>
      </c>
      <c r="AE1715" s="2976" t="s">
        <v>1529</v>
      </c>
      <c r="AF1715" s="3731" t="s">
        <v>1529</v>
      </c>
      <c r="AG1715" s="2538">
        <v>0.11200000000000002</v>
      </c>
      <c r="AH1715" s="2583" t="s">
        <v>1529</v>
      </c>
      <c r="AI1715" s="2583" t="s">
        <v>1529</v>
      </c>
      <c r="AJ1715" s="2584" t="s">
        <v>1529</v>
      </c>
      <c r="AK1715" s="2502"/>
    </row>
    <row r="1716" spans="2:37" s="2801" customFormat="1" ht="12" customHeight="1" x14ac:dyDescent="0.2">
      <c r="B1716" s="2503"/>
      <c r="C1716" s="2496"/>
      <c r="D1716" s="4248"/>
      <c r="E1716" s="4248"/>
      <c r="F1716" s="4248"/>
      <c r="G1716" s="4248"/>
      <c r="H1716" s="2496"/>
      <c r="I1716" s="2497"/>
      <c r="J1716" s="2497"/>
      <c r="K1716" s="2497"/>
      <c r="L1716" s="2497"/>
      <c r="M1716" s="2496"/>
      <c r="N1716" s="2497"/>
      <c r="O1716" s="2497"/>
      <c r="P1716" s="2497"/>
      <c r="Q1716" s="2497"/>
      <c r="R1716" s="2497"/>
      <c r="S1716" s="2496"/>
      <c r="T1716" s="2495"/>
      <c r="U1716" s="2495"/>
      <c r="V1716" s="2495"/>
      <c r="W1716" s="2495"/>
      <c r="X1716" s="2495"/>
      <c r="Y1716" s="2495"/>
      <c r="Z1716" s="2495"/>
      <c r="AA1716" s="2495"/>
      <c r="AB1716" s="2495"/>
      <c r="AC1716" s="2495"/>
      <c r="AD1716" s="2495"/>
      <c r="AE1716" s="2495"/>
      <c r="AF1716" s="2495"/>
      <c r="AG1716" s="2495"/>
      <c r="AH1716" s="2495"/>
      <c r="AI1716" s="2495"/>
      <c r="AJ1716" s="2495"/>
      <c r="AK1716" s="2502"/>
    </row>
    <row r="1717" spans="2:37" s="2801" customFormat="1" ht="12" customHeight="1" x14ac:dyDescent="0.2">
      <c r="B1717" s="4236" t="s">
        <v>4985</v>
      </c>
      <c r="C1717" s="4237"/>
      <c r="D1717" s="4269" t="s">
        <v>10</v>
      </c>
      <c r="E1717" s="4269"/>
      <c r="F1717" s="4269"/>
      <c r="G1717" s="4269"/>
      <c r="H1717" s="2499"/>
      <c r="I1717" s="2499"/>
      <c r="J1717" s="2499"/>
      <c r="K1717" s="2499"/>
      <c r="L1717" s="2499"/>
      <c r="M1717" s="2499"/>
      <c r="N1717" s="2499"/>
      <c r="O1717" s="2499"/>
      <c r="P1717" s="2499"/>
      <c r="Q1717" s="2499"/>
      <c r="R1717" s="2499"/>
      <c r="S1717" s="2499"/>
      <c r="T1717" s="2495"/>
      <c r="U1717" s="2495"/>
      <c r="V1717" s="2495"/>
      <c r="W1717" s="2495"/>
      <c r="X1717" s="2495"/>
      <c r="Y1717" s="2495"/>
      <c r="Z1717" s="2495"/>
      <c r="AA1717" s="2495"/>
      <c r="AB1717" s="2495"/>
      <c r="AC1717" s="2495"/>
      <c r="AD1717" s="2495"/>
      <c r="AE1717" s="2495"/>
      <c r="AF1717" s="2495"/>
      <c r="AG1717" s="2495"/>
      <c r="AH1717" s="2495"/>
      <c r="AI1717" s="2495"/>
      <c r="AJ1717" s="2495"/>
      <c r="AK1717" s="2502"/>
    </row>
    <row r="1718" spans="2:37" s="2801" customFormat="1" ht="12" customHeight="1" x14ac:dyDescent="0.2">
      <c r="B1718" s="4236" t="s">
        <v>4986</v>
      </c>
      <c r="C1718" s="4237"/>
      <c r="D1718" s="4269" t="s">
        <v>10</v>
      </c>
      <c r="E1718" s="4269"/>
      <c r="F1718" s="4269"/>
      <c r="G1718" s="4269"/>
      <c r="H1718" s="2499"/>
      <c r="I1718" s="2499"/>
      <c r="J1718" s="2499"/>
      <c r="K1718" s="2499"/>
      <c r="L1718" s="2499"/>
      <c r="M1718" s="2499"/>
      <c r="N1718" s="2499"/>
      <c r="O1718" s="2499"/>
      <c r="P1718" s="2499"/>
      <c r="Q1718" s="2499"/>
      <c r="R1718" s="2499"/>
      <c r="S1718" s="2499"/>
      <c r="T1718" s="2495"/>
      <c r="U1718" s="2495"/>
      <c r="V1718" s="2495"/>
      <c r="W1718" s="2495"/>
      <c r="X1718" s="2495"/>
      <c r="Y1718" s="2495"/>
      <c r="Z1718" s="2495"/>
      <c r="AA1718" s="2495"/>
      <c r="AB1718" s="2495"/>
      <c r="AC1718" s="2495"/>
      <c r="AD1718" s="2495"/>
      <c r="AE1718" s="2495"/>
      <c r="AF1718" s="2495"/>
      <c r="AG1718" s="2495"/>
      <c r="AH1718" s="2495"/>
      <c r="AI1718" s="2495"/>
      <c r="AJ1718" s="2495"/>
      <c r="AK1718" s="2502"/>
    </row>
    <row r="1719" spans="2:37" s="2801" customFormat="1" ht="12" customHeight="1" thickBot="1" x14ac:dyDescent="0.25">
      <c r="B1719" s="3518"/>
      <c r="C1719" s="3375"/>
      <c r="D1719" s="3375"/>
      <c r="E1719" s="3375"/>
      <c r="F1719" s="3375"/>
      <c r="G1719" s="3375"/>
      <c r="H1719" s="3375"/>
      <c r="I1719" s="3375"/>
      <c r="J1719" s="3375"/>
      <c r="K1719" s="3375"/>
      <c r="L1719" s="3375"/>
      <c r="M1719" s="3375"/>
      <c r="N1719" s="3375"/>
      <c r="O1719" s="3375"/>
      <c r="P1719" s="3375"/>
      <c r="Q1719" s="3375"/>
      <c r="R1719" s="3375"/>
      <c r="S1719" s="3375"/>
      <c r="T1719" s="3375"/>
      <c r="U1719" s="3375"/>
      <c r="V1719" s="3375"/>
      <c r="W1719" s="3375"/>
      <c r="X1719" s="3375"/>
      <c r="Y1719" s="3375"/>
      <c r="Z1719" s="3375"/>
      <c r="AA1719" s="3375"/>
      <c r="AB1719" s="3375"/>
      <c r="AC1719" s="3375"/>
      <c r="AD1719" s="3375"/>
      <c r="AE1719" s="3375"/>
      <c r="AF1719" s="3375"/>
      <c r="AG1719" s="3375"/>
      <c r="AH1719" s="3375"/>
      <c r="AI1719" s="3375"/>
      <c r="AJ1719" s="3375"/>
      <c r="AK1719" s="3377"/>
    </row>
    <row r="1720" spans="2:37" s="2801" customFormat="1" ht="12" customHeight="1" thickBot="1" x14ac:dyDescent="0.25">
      <c r="B1720" s="2703"/>
    </row>
    <row r="1721" spans="2:37" s="2801" customFormat="1" ht="12" customHeight="1" x14ac:dyDescent="0.2">
      <c r="B1721" s="4169" t="s">
        <v>4994</v>
      </c>
      <c r="C1721" s="4170"/>
      <c r="D1721" s="4170"/>
      <c r="E1721" s="4170"/>
      <c r="F1721" s="4170"/>
      <c r="G1721" s="4170"/>
      <c r="H1721" s="4170"/>
      <c r="I1721" s="4170"/>
      <c r="J1721" s="4170"/>
      <c r="K1721" s="4170"/>
      <c r="L1721" s="4170"/>
      <c r="M1721" s="4170"/>
      <c r="N1721" s="4170"/>
      <c r="O1721" s="4170"/>
      <c r="P1721" s="4170"/>
      <c r="Q1721" s="4170"/>
      <c r="R1721" s="4170"/>
      <c r="S1721" s="4170"/>
      <c r="T1721" s="4170"/>
      <c r="U1721" s="4170"/>
      <c r="V1721" s="4170"/>
      <c r="W1721" s="4170"/>
      <c r="X1721" s="4170"/>
      <c r="Y1721" s="4170"/>
      <c r="Z1721" s="4170"/>
      <c r="AA1721" s="4170"/>
      <c r="AB1721" s="4170"/>
      <c r="AC1721" s="4170"/>
      <c r="AD1721" s="4170"/>
      <c r="AE1721" s="4170"/>
      <c r="AF1721" s="4170"/>
      <c r="AG1721" s="4170"/>
      <c r="AH1721" s="4170"/>
      <c r="AI1721" s="4170"/>
      <c r="AJ1721" s="4170"/>
      <c r="AK1721" s="4171"/>
    </row>
    <row r="1722" spans="2:37" s="2801" customFormat="1" ht="12" customHeight="1" x14ac:dyDescent="0.2">
      <c r="B1722" s="2500"/>
      <c r="C1722" s="3768"/>
      <c r="D1722" s="3768"/>
      <c r="E1722" s="3768"/>
      <c r="F1722" s="3768"/>
      <c r="G1722" s="2501"/>
      <c r="H1722" s="2501"/>
      <c r="I1722" s="2501"/>
      <c r="J1722" s="2501"/>
      <c r="K1722" s="2501"/>
      <c r="L1722" s="2501"/>
      <c r="M1722" s="2501"/>
      <c r="N1722" s="2501"/>
      <c r="O1722" s="2501"/>
      <c r="P1722" s="2501"/>
      <c r="Q1722" s="2501"/>
      <c r="R1722" s="2501"/>
      <c r="S1722" s="2501"/>
      <c r="T1722" s="2501"/>
      <c r="U1722" s="2501"/>
      <c r="V1722" s="2501"/>
      <c r="W1722" s="2501"/>
      <c r="X1722" s="2501"/>
      <c r="Y1722" s="2501"/>
      <c r="Z1722" s="2501"/>
      <c r="AA1722" s="2501"/>
      <c r="AB1722" s="2501"/>
      <c r="AC1722" s="2501"/>
      <c r="AD1722" s="2501"/>
      <c r="AE1722" s="2501"/>
      <c r="AF1722" s="2501"/>
      <c r="AG1722" s="2501"/>
      <c r="AH1722" s="2501"/>
      <c r="AI1722" s="2501"/>
      <c r="AJ1722" s="2501"/>
      <c r="AK1722" s="2502"/>
    </row>
    <row r="1723" spans="2:37" s="2801" customFormat="1" ht="12" customHeight="1" x14ac:dyDescent="0.2">
      <c r="B1723" s="2500" t="s">
        <v>4981</v>
      </c>
      <c r="C1723" s="3768"/>
      <c r="D1723" s="4243" t="s">
        <v>6960</v>
      </c>
      <c r="E1723" s="4243"/>
      <c r="F1723" s="4243"/>
      <c r="G1723" s="2501"/>
      <c r="H1723" s="2501"/>
      <c r="I1723" s="2501"/>
      <c r="J1723" s="2501"/>
      <c r="K1723" s="2501"/>
      <c r="L1723" s="2501"/>
      <c r="M1723" s="2501"/>
      <c r="N1723" s="2501"/>
      <c r="O1723" s="2501"/>
      <c r="P1723" s="2501"/>
      <c r="Q1723" s="2501"/>
      <c r="R1723" s="2501"/>
      <c r="S1723" s="2501"/>
      <c r="T1723" s="2501"/>
      <c r="U1723" s="2501"/>
      <c r="V1723" s="2501"/>
      <c r="W1723" s="2501"/>
      <c r="X1723" s="2501"/>
      <c r="Y1723" s="2501"/>
      <c r="Z1723" s="2501"/>
      <c r="AA1723" s="2501"/>
      <c r="AB1723" s="2501"/>
      <c r="AC1723" s="2501"/>
      <c r="AD1723" s="2501"/>
      <c r="AE1723" s="2501"/>
      <c r="AF1723" s="2501"/>
      <c r="AG1723" s="2501"/>
      <c r="AH1723" s="2501"/>
      <c r="AI1723" s="2501"/>
      <c r="AJ1723" s="2501"/>
      <c r="AK1723" s="2502"/>
    </row>
    <row r="1724" spans="2:37" s="2801" customFormat="1" ht="12" customHeight="1" thickBot="1" x14ac:dyDescent="0.25">
      <c r="B1724" s="4176" t="s">
        <v>4995</v>
      </c>
      <c r="C1724" s="4177"/>
      <c r="D1724" s="4175">
        <v>41647</v>
      </c>
      <c r="E1724" s="4175"/>
      <c r="F1724" s="3768"/>
      <c r="G1724" s="2501"/>
      <c r="H1724" s="2501"/>
      <c r="I1724" s="2501"/>
      <c r="J1724" s="2501"/>
      <c r="K1724" s="2501"/>
      <c r="L1724" s="2501"/>
      <c r="M1724" s="2501"/>
      <c r="N1724" s="2501"/>
      <c r="O1724" s="2501"/>
      <c r="P1724" s="2501"/>
      <c r="Q1724" s="2501"/>
      <c r="R1724" s="2501"/>
      <c r="S1724" s="2501"/>
      <c r="T1724" s="2501"/>
      <c r="U1724" s="2501"/>
      <c r="V1724" s="2501"/>
      <c r="W1724" s="2501"/>
      <c r="X1724" s="2501"/>
      <c r="Y1724" s="2501"/>
      <c r="Z1724" s="2501"/>
      <c r="AA1724" s="2501"/>
      <c r="AB1724" s="2501"/>
      <c r="AC1724" s="2501"/>
      <c r="AD1724" s="2501"/>
      <c r="AE1724" s="2501"/>
      <c r="AF1724" s="2501"/>
      <c r="AG1724" s="2501"/>
      <c r="AH1724" s="2501"/>
      <c r="AI1724" s="2501"/>
      <c r="AJ1724" s="2501"/>
      <c r="AK1724" s="2502"/>
    </row>
    <row r="1725" spans="2:37" s="2801" customFormat="1" ht="28.5" customHeight="1" thickBot="1" x14ac:dyDescent="0.25">
      <c r="B1725" s="4179" t="s">
        <v>4996</v>
      </c>
      <c r="C1725" s="4242"/>
      <c r="D1725" s="4244" t="s">
        <v>6961</v>
      </c>
      <c r="E1725" s="4254"/>
      <c r="F1725" s="4254"/>
      <c r="G1725" s="4254"/>
      <c r="H1725" s="4254"/>
      <c r="I1725" s="4254"/>
      <c r="J1725" s="4254"/>
      <c r="K1725" s="4255"/>
      <c r="L1725" s="2501"/>
      <c r="M1725" s="2501"/>
      <c r="N1725" s="2501"/>
      <c r="O1725" s="2501"/>
      <c r="P1725" s="2501"/>
      <c r="Q1725" s="2501"/>
      <c r="R1725" s="2501"/>
      <c r="S1725" s="2501"/>
      <c r="T1725" s="2501"/>
      <c r="U1725" s="2501"/>
      <c r="V1725" s="2501"/>
      <c r="W1725" s="2501"/>
      <c r="X1725" s="2501"/>
      <c r="Y1725" s="2501"/>
      <c r="Z1725" s="2501"/>
      <c r="AA1725" s="2501"/>
      <c r="AB1725" s="2501"/>
      <c r="AC1725" s="2501"/>
      <c r="AD1725" s="2501"/>
      <c r="AE1725" s="2501"/>
      <c r="AF1725" s="2501"/>
      <c r="AG1725" s="2501"/>
      <c r="AH1725" s="2501"/>
      <c r="AI1725" s="2501"/>
      <c r="AJ1725" s="2501"/>
      <c r="AK1725" s="2502"/>
    </row>
    <row r="1726" spans="2:37" s="2801" customFormat="1" ht="12" customHeight="1" thickBot="1" x14ac:dyDescent="0.25">
      <c r="B1726" s="4245"/>
      <c r="C1726" s="4246"/>
      <c r="D1726" s="4246"/>
      <c r="E1726" s="4246"/>
      <c r="F1726" s="4246"/>
      <c r="G1726" s="4246"/>
      <c r="H1726" s="4246"/>
      <c r="I1726" s="4246"/>
      <c r="J1726" s="4246"/>
      <c r="K1726" s="4246"/>
      <c r="L1726" s="4246"/>
      <c r="M1726" s="4246"/>
      <c r="N1726" s="4246"/>
      <c r="O1726" s="4246"/>
      <c r="P1726" s="4246"/>
      <c r="Q1726" s="4246"/>
      <c r="R1726" s="2501"/>
      <c r="S1726" s="2501"/>
      <c r="T1726" s="2501"/>
      <c r="U1726" s="2501"/>
      <c r="V1726" s="2501"/>
      <c r="W1726" s="2501"/>
      <c r="X1726" s="2501"/>
      <c r="Y1726" s="2501"/>
      <c r="Z1726" s="2501"/>
      <c r="AA1726" s="2501"/>
      <c r="AB1726" s="2501"/>
      <c r="AC1726" s="2501"/>
      <c r="AD1726" s="2501"/>
      <c r="AE1726" s="2501"/>
      <c r="AF1726" s="2501"/>
      <c r="AG1726" s="2501"/>
      <c r="AH1726" s="2501"/>
      <c r="AI1726" s="2501"/>
      <c r="AJ1726" s="2501"/>
      <c r="AK1726" s="2502"/>
    </row>
    <row r="1727" spans="2:37" s="2801" customFormat="1" ht="12" customHeight="1" thickBot="1" x14ac:dyDescent="0.25">
      <c r="B1727" s="4189" t="s">
        <v>4997</v>
      </c>
      <c r="C1727" s="4189"/>
      <c r="D1727" s="4189" t="s">
        <v>4987</v>
      </c>
      <c r="E1727" s="4189" t="s">
        <v>4998</v>
      </c>
      <c r="F1727" s="4247" t="s">
        <v>224</v>
      </c>
      <c r="G1727" s="4247"/>
      <c r="H1727" s="4247"/>
      <c r="I1727" s="4247"/>
      <c r="J1727" s="4247"/>
      <c r="K1727" s="4247"/>
      <c r="L1727" s="4247"/>
      <c r="M1727" s="4247"/>
      <c r="N1727" s="4247"/>
      <c r="O1727" s="4247"/>
      <c r="P1727" s="4247"/>
      <c r="Q1727" s="4247"/>
      <c r="R1727" s="4247"/>
      <c r="S1727" s="4247" t="s">
        <v>340</v>
      </c>
      <c r="T1727" s="4247"/>
      <c r="U1727" s="4247"/>
      <c r="V1727" s="4247"/>
      <c r="W1727" s="4247"/>
      <c r="X1727" s="4247"/>
      <c r="Y1727" s="4247"/>
      <c r="Z1727" s="4247"/>
      <c r="AA1727" s="4247"/>
      <c r="AB1727" s="4247"/>
      <c r="AC1727" s="4247"/>
      <c r="AD1727" s="4247" t="s">
        <v>225</v>
      </c>
      <c r="AE1727" s="4247"/>
      <c r="AF1727" s="4247"/>
      <c r="AG1727" s="4247"/>
      <c r="AH1727" s="4188" t="s">
        <v>4982</v>
      </c>
      <c r="AI1727" s="4188"/>
      <c r="AJ1727" s="4188"/>
      <c r="AK1727" s="2502"/>
    </row>
    <row r="1728" spans="2:37" s="2801" customFormat="1" ht="12" customHeight="1" thickBot="1" x14ac:dyDescent="0.25">
      <c r="B1728" s="4203"/>
      <c r="C1728" s="4203"/>
      <c r="D1728" s="4203"/>
      <c r="E1728" s="4203"/>
      <c r="F1728" s="4203" t="s">
        <v>4999</v>
      </c>
      <c r="G1728" s="4203" t="s">
        <v>5000</v>
      </c>
      <c r="H1728" s="4189" t="s">
        <v>5001</v>
      </c>
      <c r="I1728" s="4200" t="s">
        <v>5002</v>
      </c>
      <c r="J1728" s="4200" t="s">
        <v>5003</v>
      </c>
      <c r="K1728" s="4201" t="s">
        <v>5004</v>
      </c>
      <c r="L1728" s="4201" t="s">
        <v>5005</v>
      </c>
      <c r="M1728" s="4200" t="s">
        <v>5006</v>
      </c>
      <c r="N1728" s="4200"/>
      <c r="O1728" s="4201" t="s">
        <v>5007</v>
      </c>
      <c r="P1728" s="4201" t="s">
        <v>5008</v>
      </c>
      <c r="Q1728" s="4201" t="s">
        <v>5009</v>
      </c>
      <c r="R1728" s="4201" t="s">
        <v>5010</v>
      </c>
      <c r="S1728" s="4189" t="s">
        <v>5011</v>
      </c>
      <c r="T1728" s="4189" t="s">
        <v>5012</v>
      </c>
      <c r="U1728" s="4189" t="s">
        <v>5013</v>
      </c>
      <c r="V1728" s="4189" t="s">
        <v>5014</v>
      </c>
      <c r="W1728" s="4189" t="s">
        <v>5015</v>
      </c>
      <c r="X1728" s="4189" t="s">
        <v>5016</v>
      </c>
      <c r="Y1728" s="4189" t="s">
        <v>5017</v>
      </c>
      <c r="Z1728" s="4189" t="s">
        <v>5018</v>
      </c>
      <c r="AA1728" s="4189" t="s">
        <v>5019</v>
      </c>
      <c r="AB1728" s="4200" t="s">
        <v>5020</v>
      </c>
      <c r="AC1728" s="4200" t="s">
        <v>5021</v>
      </c>
      <c r="AD1728" s="4189" t="s">
        <v>5022</v>
      </c>
      <c r="AE1728" s="4189" t="s">
        <v>5023</v>
      </c>
      <c r="AF1728" s="4189" t="s">
        <v>5024</v>
      </c>
      <c r="AG1728" s="4189" t="s">
        <v>5025</v>
      </c>
      <c r="AH1728" s="4189" t="s">
        <v>1150</v>
      </c>
      <c r="AI1728" s="4189" t="s">
        <v>4983</v>
      </c>
      <c r="AJ1728" s="4189" t="s">
        <v>4984</v>
      </c>
      <c r="AK1728" s="2502"/>
    </row>
    <row r="1729" spans="2:37" s="2801" customFormat="1" ht="12" customHeight="1" thickBot="1" x14ac:dyDescent="0.25">
      <c r="B1729" s="4203"/>
      <c r="C1729" s="4203"/>
      <c r="D1729" s="4203"/>
      <c r="E1729" s="4203"/>
      <c r="F1729" s="4203"/>
      <c r="G1729" s="4203"/>
      <c r="H1729" s="4203"/>
      <c r="I1729" s="4201"/>
      <c r="J1729" s="4201"/>
      <c r="K1729" s="4201"/>
      <c r="L1729" s="4201"/>
      <c r="M1729" s="3765" t="s">
        <v>5026</v>
      </c>
      <c r="N1729" s="3766" t="s">
        <v>2793</v>
      </c>
      <c r="O1729" s="4201"/>
      <c r="P1729" s="4201"/>
      <c r="Q1729" s="4201"/>
      <c r="R1729" s="4201"/>
      <c r="S1729" s="4203"/>
      <c r="T1729" s="4203"/>
      <c r="U1729" s="4203"/>
      <c r="V1729" s="4203"/>
      <c r="W1729" s="4203"/>
      <c r="X1729" s="4203"/>
      <c r="Y1729" s="4203"/>
      <c r="Z1729" s="4203"/>
      <c r="AA1729" s="4203"/>
      <c r="AB1729" s="4201"/>
      <c r="AC1729" s="4201"/>
      <c r="AD1729" s="4203"/>
      <c r="AE1729" s="4203"/>
      <c r="AF1729" s="4203"/>
      <c r="AG1729" s="4203"/>
      <c r="AH1729" s="4203"/>
      <c r="AI1729" s="4203"/>
      <c r="AJ1729" s="4203"/>
      <c r="AK1729" s="2502"/>
    </row>
    <row r="1730" spans="2:37" s="2801" customFormat="1" ht="12" customHeight="1" thickBot="1" x14ac:dyDescent="0.25">
      <c r="B1730" s="5069" t="s">
        <v>6962</v>
      </c>
      <c r="C1730" s="5070"/>
      <c r="D1730" s="2919" t="s">
        <v>6963</v>
      </c>
      <c r="E1730" s="3162">
        <v>25.76</v>
      </c>
      <c r="F1730" s="3162">
        <v>7.8624000000000001</v>
      </c>
      <c r="G1730" s="2929" t="s">
        <v>1529</v>
      </c>
      <c r="H1730" s="2929" t="s">
        <v>1529</v>
      </c>
      <c r="I1730" s="2929" t="s">
        <v>1529</v>
      </c>
      <c r="J1730" s="2922">
        <v>46</v>
      </c>
      <c r="K1730" s="2930">
        <v>0.16800000000000001</v>
      </c>
      <c r="L1730" s="2930">
        <v>0.16800000000000001</v>
      </c>
      <c r="M1730" s="2922">
        <v>46</v>
      </c>
      <c r="N1730" s="2922">
        <v>46</v>
      </c>
      <c r="O1730" s="2930">
        <v>0.16800000000000001</v>
      </c>
      <c r="P1730" s="2930">
        <v>0.16800000000000001</v>
      </c>
      <c r="Q1730" s="2930">
        <v>0.16800000000000001</v>
      </c>
      <c r="R1730" s="2930">
        <v>0.16800000000000001</v>
      </c>
      <c r="S1730" s="2929" t="s">
        <v>1529</v>
      </c>
      <c r="T1730" s="2929" t="s">
        <v>1529</v>
      </c>
      <c r="U1730" s="2929" t="s">
        <v>1529</v>
      </c>
      <c r="V1730" s="2925" t="s">
        <v>1529</v>
      </c>
      <c r="W1730" s="2930" t="s">
        <v>1529</v>
      </c>
      <c r="X1730" s="2930">
        <v>6.720000000000001E-2</v>
      </c>
      <c r="Y1730" s="2925" t="s">
        <v>1529</v>
      </c>
      <c r="Z1730" s="2925" t="s">
        <v>1529</v>
      </c>
      <c r="AA1730" s="2925" t="s">
        <v>1529</v>
      </c>
      <c r="AB1730" s="2925" t="s">
        <v>1529</v>
      </c>
      <c r="AC1730" s="2930">
        <v>6.720000000000001E-2</v>
      </c>
      <c r="AD1730" s="3162">
        <v>17.897600000000001</v>
      </c>
      <c r="AE1730" s="2925">
        <v>500</v>
      </c>
      <c r="AF1730" s="3917">
        <f>+AD1730/AE1730</f>
        <v>3.5795199999999999E-2</v>
      </c>
      <c r="AG1730" s="2991">
        <f>0.1*1.12</f>
        <v>0.11200000000000002</v>
      </c>
      <c r="AH1730" s="2878" t="s">
        <v>1529</v>
      </c>
      <c r="AI1730" s="2878" t="s">
        <v>1529</v>
      </c>
      <c r="AJ1730" s="2879" t="s">
        <v>1529</v>
      </c>
      <c r="AK1730" s="2502"/>
    </row>
    <row r="1731" spans="2:37" s="2801" customFormat="1" ht="12" customHeight="1" x14ac:dyDescent="0.2">
      <c r="B1731" s="2503"/>
      <c r="C1731" s="2496"/>
      <c r="D1731" s="4248"/>
      <c r="E1731" s="4248"/>
      <c r="F1731" s="4248"/>
      <c r="G1731" s="4248"/>
      <c r="H1731" s="2496"/>
      <c r="I1731" s="2497"/>
      <c r="J1731" s="2497"/>
      <c r="K1731" s="2497"/>
      <c r="L1731" s="2497"/>
      <c r="M1731" s="2496"/>
      <c r="N1731" s="2497"/>
      <c r="O1731" s="2497"/>
      <c r="P1731" s="2497"/>
      <c r="Q1731" s="2497"/>
      <c r="R1731" s="2497"/>
      <c r="S1731" s="2496"/>
      <c r="T1731" s="2495"/>
      <c r="U1731" s="2495"/>
      <c r="V1731" s="2495"/>
      <c r="W1731" s="2495"/>
      <c r="X1731" s="2495"/>
      <c r="Y1731" s="2495"/>
      <c r="Z1731" s="2495"/>
      <c r="AA1731" s="2495"/>
      <c r="AB1731" s="2495"/>
      <c r="AC1731" s="2495"/>
      <c r="AD1731" s="2495"/>
      <c r="AE1731" s="2495"/>
      <c r="AF1731" s="2495"/>
      <c r="AG1731" s="2495"/>
      <c r="AH1731" s="2495"/>
      <c r="AI1731" s="2495"/>
      <c r="AJ1731" s="2495"/>
      <c r="AK1731" s="2502"/>
    </row>
    <row r="1732" spans="2:37" s="2801" customFormat="1" ht="12" customHeight="1" x14ac:dyDescent="0.2">
      <c r="B1732" s="4236" t="s">
        <v>4985</v>
      </c>
      <c r="C1732" s="4237"/>
      <c r="D1732" s="4269" t="s">
        <v>10</v>
      </c>
      <c r="E1732" s="4269"/>
      <c r="F1732" s="4269"/>
      <c r="G1732" s="4269"/>
      <c r="H1732" s="2499"/>
      <c r="I1732" s="2499"/>
      <c r="J1732" s="2499"/>
      <c r="K1732" s="2499"/>
      <c r="L1732" s="2499"/>
      <c r="M1732" s="2499"/>
      <c r="N1732" s="2499"/>
      <c r="O1732" s="2499"/>
      <c r="P1732" s="2499"/>
      <c r="Q1732" s="2499"/>
      <c r="R1732" s="2499"/>
      <c r="S1732" s="2499"/>
      <c r="T1732" s="2495"/>
      <c r="U1732" s="2495"/>
      <c r="V1732" s="2495"/>
      <c r="W1732" s="2495"/>
      <c r="X1732" s="2495"/>
      <c r="Y1732" s="2495"/>
      <c r="Z1732" s="2495"/>
      <c r="AA1732" s="2495"/>
      <c r="AB1732" s="2495"/>
      <c r="AC1732" s="2495"/>
      <c r="AD1732" s="2495"/>
      <c r="AE1732" s="2495"/>
      <c r="AF1732" s="2495"/>
      <c r="AG1732" s="2495"/>
      <c r="AH1732" s="2495"/>
      <c r="AI1732" s="2495"/>
      <c r="AJ1732" s="2495"/>
      <c r="AK1732" s="2502"/>
    </row>
    <row r="1733" spans="2:37" s="2801" customFormat="1" ht="12" customHeight="1" x14ac:dyDescent="0.2">
      <c r="B1733" s="4236" t="s">
        <v>4986</v>
      </c>
      <c r="C1733" s="4237"/>
      <c r="D1733" s="4269" t="s">
        <v>10</v>
      </c>
      <c r="E1733" s="4269"/>
      <c r="F1733" s="4269"/>
      <c r="G1733" s="4269"/>
      <c r="H1733" s="2499"/>
      <c r="I1733" s="2499"/>
      <c r="J1733" s="2499"/>
      <c r="K1733" s="2499"/>
      <c r="L1733" s="2499"/>
      <c r="M1733" s="2499"/>
      <c r="N1733" s="2499"/>
      <c r="O1733" s="2499"/>
      <c r="P1733" s="2499"/>
      <c r="Q1733" s="2499"/>
      <c r="R1733" s="2499"/>
      <c r="S1733" s="2499"/>
      <c r="T1733" s="2495"/>
      <c r="U1733" s="2495"/>
      <c r="V1733" s="2495"/>
      <c r="W1733" s="2495"/>
      <c r="X1733" s="2495"/>
      <c r="Y1733" s="2495"/>
      <c r="Z1733" s="2495"/>
      <c r="AA1733" s="2495"/>
      <c r="AB1733" s="2495"/>
      <c r="AC1733" s="2495"/>
      <c r="AD1733" s="2495"/>
      <c r="AE1733" s="2495"/>
      <c r="AF1733" s="2495"/>
      <c r="AG1733" s="2495"/>
      <c r="AH1733" s="2495"/>
      <c r="AI1733" s="2495"/>
      <c r="AJ1733" s="2495"/>
      <c r="AK1733" s="2502"/>
    </row>
    <row r="1734" spans="2:37" s="2801" customFormat="1" ht="12" customHeight="1" thickBot="1" x14ac:dyDescent="0.25">
      <c r="B1734" s="3518"/>
      <c r="C1734" s="3375"/>
      <c r="D1734" s="3375"/>
      <c r="E1734" s="3375"/>
      <c r="F1734" s="3375"/>
      <c r="G1734" s="3375"/>
      <c r="H1734" s="3375"/>
      <c r="I1734" s="3375"/>
      <c r="J1734" s="3375"/>
      <c r="K1734" s="3375"/>
      <c r="L1734" s="3375"/>
      <c r="M1734" s="3375"/>
      <c r="N1734" s="3375"/>
      <c r="O1734" s="3375"/>
      <c r="P1734" s="3375"/>
      <c r="Q1734" s="3375"/>
      <c r="R1734" s="3375"/>
      <c r="S1734" s="3375"/>
      <c r="T1734" s="3375"/>
      <c r="U1734" s="3375"/>
      <c r="V1734" s="3375"/>
      <c r="W1734" s="3375"/>
      <c r="X1734" s="3375"/>
      <c r="Y1734" s="3375"/>
      <c r="Z1734" s="3375"/>
      <c r="AA1734" s="3375"/>
      <c r="AB1734" s="3375"/>
      <c r="AC1734" s="3375"/>
      <c r="AD1734" s="3375"/>
      <c r="AE1734" s="3375"/>
      <c r="AF1734" s="3375"/>
      <c r="AG1734" s="3375"/>
      <c r="AH1734" s="3375"/>
      <c r="AI1734" s="3375"/>
      <c r="AJ1734" s="3375"/>
      <c r="AK1734" s="3377"/>
    </row>
    <row r="1735" spans="2:37" s="2801" customFormat="1" ht="12" customHeight="1" thickBot="1" x14ac:dyDescent="0.25">
      <c r="B1735" s="2703"/>
    </row>
    <row r="1736" spans="2:37" s="2801" customFormat="1" ht="12" customHeight="1" x14ac:dyDescent="0.2">
      <c r="B1736" s="4169" t="s">
        <v>4994</v>
      </c>
      <c r="C1736" s="4170"/>
      <c r="D1736" s="4170"/>
      <c r="E1736" s="4170"/>
      <c r="F1736" s="4170"/>
      <c r="G1736" s="4170"/>
      <c r="H1736" s="4170"/>
      <c r="I1736" s="4170"/>
      <c r="J1736" s="4170"/>
      <c r="K1736" s="4170"/>
      <c r="L1736" s="4170"/>
      <c r="M1736" s="4170"/>
      <c r="N1736" s="4170"/>
      <c r="O1736" s="4170"/>
      <c r="P1736" s="4170"/>
      <c r="Q1736" s="4170"/>
      <c r="R1736" s="4170"/>
      <c r="S1736" s="4170"/>
      <c r="T1736" s="4170"/>
      <c r="U1736" s="4170"/>
      <c r="V1736" s="4170"/>
      <c r="W1736" s="4170"/>
      <c r="X1736" s="4170"/>
      <c r="Y1736" s="4170"/>
      <c r="Z1736" s="4170"/>
      <c r="AA1736" s="4170"/>
      <c r="AB1736" s="4170"/>
      <c r="AC1736" s="4170"/>
      <c r="AD1736" s="4170"/>
      <c r="AE1736" s="4170"/>
      <c r="AF1736" s="4170"/>
      <c r="AG1736" s="4170"/>
      <c r="AH1736" s="4170"/>
      <c r="AI1736" s="4170"/>
      <c r="AJ1736" s="4170"/>
      <c r="AK1736" s="4171"/>
    </row>
    <row r="1737" spans="2:37" s="2801" customFormat="1" ht="12" customHeight="1" x14ac:dyDescent="0.2">
      <c r="B1737" s="2500"/>
      <c r="C1737" s="3734"/>
      <c r="D1737" s="3734"/>
      <c r="E1737" s="3734"/>
      <c r="F1737" s="3734"/>
      <c r="G1737" s="2501"/>
      <c r="H1737" s="2501"/>
      <c r="I1737" s="2501"/>
      <c r="J1737" s="2501"/>
      <c r="K1737" s="2501"/>
      <c r="L1737" s="2501"/>
      <c r="M1737" s="2501"/>
      <c r="N1737" s="2501"/>
      <c r="O1737" s="2501"/>
      <c r="P1737" s="2501"/>
      <c r="Q1737" s="2501"/>
      <c r="R1737" s="2501"/>
      <c r="S1737" s="2501"/>
      <c r="T1737" s="2501"/>
      <c r="U1737" s="2501"/>
      <c r="V1737" s="2501"/>
      <c r="W1737" s="2501"/>
      <c r="X1737" s="2501"/>
      <c r="Y1737" s="2501"/>
      <c r="Z1737" s="2501"/>
      <c r="AA1737" s="2501"/>
      <c r="AB1737" s="2501"/>
      <c r="AC1737" s="2501"/>
      <c r="AD1737" s="2501"/>
      <c r="AE1737" s="2501"/>
      <c r="AF1737" s="2501"/>
      <c r="AG1737" s="2501"/>
      <c r="AH1737" s="2501"/>
      <c r="AI1737" s="2501"/>
      <c r="AJ1737" s="2501"/>
      <c r="AK1737" s="2502"/>
    </row>
    <row r="1738" spans="2:37" s="2801" customFormat="1" ht="12" customHeight="1" x14ac:dyDescent="0.2">
      <c r="B1738" s="2500" t="s">
        <v>4981</v>
      </c>
      <c r="C1738" s="3734"/>
      <c r="D1738" s="4243" t="s">
        <v>6956</v>
      </c>
      <c r="E1738" s="4243"/>
      <c r="F1738" s="4243"/>
      <c r="G1738" s="2501"/>
      <c r="H1738" s="2501"/>
      <c r="I1738" s="2501"/>
      <c r="J1738" s="2501"/>
      <c r="K1738" s="2501"/>
      <c r="L1738" s="2501"/>
      <c r="M1738" s="2501"/>
      <c r="N1738" s="2501"/>
      <c r="O1738" s="2501"/>
      <c r="P1738" s="2501"/>
      <c r="Q1738" s="2501"/>
      <c r="R1738" s="2501"/>
      <c r="S1738" s="2501"/>
      <c r="T1738" s="2501"/>
      <c r="U1738" s="2501"/>
      <c r="V1738" s="2501"/>
      <c r="W1738" s="2501"/>
      <c r="X1738" s="2501"/>
      <c r="Y1738" s="2501"/>
      <c r="Z1738" s="2501"/>
      <c r="AA1738" s="2501"/>
      <c r="AB1738" s="2501"/>
      <c r="AC1738" s="2501"/>
      <c r="AD1738" s="2501"/>
      <c r="AE1738" s="2501"/>
      <c r="AF1738" s="2501"/>
      <c r="AG1738" s="2501"/>
      <c r="AH1738" s="2501"/>
      <c r="AI1738" s="2501"/>
      <c r="AJ1738" s="2501"/>
      <c r="AK1738" s="2502"/>
    </row>
    <row r="1739" spans="2:37" s="2801" customFormat="1" ht="12" customHeight="1" thickBot="1" x14ac:dyDescent="0.25">
      <c r="B1739" s="4176" t="s">
        <v>4995</v>
      </c>
      <c r="C1739" s="4177"/>
      <c r="D1739" s="4175">
        <v>41647</v>
      </c>
      <c r="E1739" s="4175"/>
      <c r="F1739" s="3734"/>
      <c r="G1739" s="2501"/>
      <c r="H1739" s="2501"/>
      <c r="I1739" s="2501"/>
      <c r="J1739" s="2501"/>
      <c r="K1739" s="2501"/>
      <c r="L1739" s="2501"/>
      <c r="M1739" s="2501"/>
      <c r="N1739" s="2501"/>
      <c r="O1739" s="2501"/>
      <c r="P1739" s="2501"/>
      <c r="Q1739" s="2501"/>
      <c r="R1739" s="2501"/>
      <c r="S1739" s="2501"/>
      <c r="T1739" s="2501"/>
      <c r="U1739" s="2501"/>
      <c r="V1739" s="2501"/>
      <c r="W1739" s="2501"/>
      <c r="X1739" s="2501"/>
      <c r="Y1739" s="2501"/>
      <c r="Z1739" s="2501"/>
      <c r="AA1739" s="2501"/>
      <c r="AB1739" s="2501"/>
      <c r="AC1739" s="2501"/>
      <c r="AD1739" s="2501"/>
      <c r="AE1739" s="2501"/>
      <c r="AF1739" s="2501"/>
      <c r="AG1739" s="2501"/>
      <c r="AH1739" s="2501"/>
      <c r="AI1739" s="2501"/>
      <c r="AJ1739" s="2501"/>
      <c r="AK1739" s="2502"/>
    </row>
    <row r="1740" spans="2:37" s="2801" customFormat="1" ht="58.5" customHeight="1" thickBot="1" x14ac:dyDescent="0.25">
      <c r="B1740" s="4179" t="s">
        <v>4996</v>
      </c>
      <c r="C1740" s="4242"/>
      <c r="D1740" s="4244" t="s">
        <v>6957</v>
      </c>
      <c r="E1740" s="4254"/>
      <c r="F1740" s="4254"/>
      <c r="G1740" s="4254"/>
      <c r="H1740" s="4254"/>
      <c r="I1740" s="4254"/>
      <c r="J1740" s="4254"/>
      <c r="K1740" s="4255"/>
      <c r="L1740" s="2501"/>
      <c r="M1740" s="2501"/>
      <c r="N1740" s="2501"/>
      <c r="O1740" s="2501"/>
      <c r="P1740" s="2501"/>
      <c r="Q1740" s="2501"/>
      <c r="R1740" s="2501"/>
      <c r="S1740" s="2501"/>
      <c r="T1740" s="2501"/>
      <c r="U1740" s="2501"/>
      <c r="V1740" s="2501"/>
      <c r="W1740" s="2501"/>
      <c r="X1740" s="2501"/>
      <c r="Y1740" s="2501"/>
      <c r="Z1740" s="2501"/>
      <c r="AA1740" s="2501"/>
      <c r="AB1740" s="2501"/>
      <c r="AC1740" s="2501"/>
      <c r="AD1740" s="2501"/>
      <c r="AE1740" s="2501"/>
      <c r="AF1740" s="2501"/>
      <c r="AG1740" s="2501"/>
      <c r="AH1740" s="2501"/>
      <c r="AI1740" s="2501"/>
      <c r="AJ1740" s="2501"/>
      <c r="AK1740" s="2502"/>
    </row>
    <row r="1741" spans="2:37" s="2801" customFormat="1" ht="12" customHeight="1" thickBot="1" x14ac:dyDescent="0.25">
      <c r="B1741" s="4245"/>
      <c r="C1741" s="4246"/>
      <c r="D1741" s="4246"/>
      <c r="E1741" s="4246"/>
      <c r="F1741" s="4246"/>
      <c r="G1741" s="4246"/>
      <c r="H1741" s="4246"/>
      <c r="I1741" s="4246"/>
      <c r="J1741" s="4246"/>
      <c r="K1741" s="4246"/>
      <c r="L1741" s="4246"/>
      <c r="M1741" s="4246"/>
      <c r="N1741" s="4246"/>
      <c r="O1741" s="4246"/>
      <c r="P1741" s="4246"/>
      <c r="Q1741" s="4246"/>
      <c r="R1741" s="2501"/>
      <c r="S1741" s="2501"/>
      <c r="T1741" s="2501"/>
      <c r="U1741" s="2501"/>
      <c r="V1741" s="2501"/>
      <c r="W1741" s="2501"/>
      <c r="X1741" s="2501"/>
      <c r="Y1741" s="2501"/>
      <c r="Z1741" s="2501"/>
      <c r="AA1741" s="2501"/>
      <c r="AB1741" s="2501"/>
      <c r="AC1741" s="2501"/>
      <c r="AD1741" s="2501"/>
      <c r="AE1741" s="2501"/>
      <c r="AF1741" s="2501"/>
      <c r="AG1741" s="2501"/>
      <c r="AH1741" s="2501"/>
      <c r="AI1741" s="2501"/>
      <c r="AJ1741" s="2501"/>
      <c r="AK1741" s="2502"/>
    </row>
    <row r="1742" spans="2:37" s="2801" customFormat="1" ht="12" customHeight="1" thickBot="1" x14ac:dyDescent="0.25">
      <c r="B1742" s="4189" t="s">
        <v>4997</v>
      </c>
      <c r="C1742" s="4189"/>
      <c r="D1742" s="4189" t="s">
        <v>4987</v>
      </c>
      <c r="E1742" s="4189" t="s">
        <v>4998</v>
      </c>
      <c r="F1742" s="4247" t="s">
        <v>224</v>
      </c>
      <c r="G1742" s="4247"/>
      <c r="H1742" s="4247"/>
      <c r="I1742" s="4247"/>
      <c r="J1742" s="4247"/>
      <c r="K1742" s="4247"/>
      <c r="L1742" s="4247"/>
      <c r="M1742" s="4247"/>
      <c r="N1742" s="4247"/>
      <c r="O1742" s="4247"/>
      <c r="P1742" s="4247"/>
      <c r="Q1742" s="4247"/>
      <c r="R1742" s="4247"/>
      <c r="S1742" s="4247" t="s">
        <v>340</v>
      </c>
      <c r="T1742" s="4247"/>
      <c r="U1742" s="4247"/>
      <c r="V1742" s="4247"/>
      <c r="W1742" s="4247"/>
      <c r="X1742" s="4247"/>
      <c r="Y1742" s="4247"/>
      <c r="Z1742" s="4247"/>
      <c r="AA1742" s="4247"/>
      <c r="AB1742" s="4247"/>
      <c r="AC1742" s="4247"/>
      <c r="AD1742" s="4247" t="s">
        <v>225</v>
      </c>
      <c r="AE1742" s="4247"/>
      <c r="AF1742" s="4247"/>
      <c r="AG1742" s="4247"/>
      <c r="AH1742" s="4188" t="s">
        <v>4982</v>
      </c>
      <c r="AI1742" s="4188"/>
      <c r="AJ1742" s="4188"/>
      <c r="AK1742" s="2502"/>
    </row>
    <row r="1743" spans="2:37" s="2801" customFormat="1" ht="12" customHeight="1" thickBot="1" x14ac:dyDescent="0.25">
      <c r="B1743" s="4203"/>
      <c r="C1743" s="4203"/>
      <c r="D1743" s="4203"/>
      <c r="E1743" s="4203"/>
      <c r="F1743" s="4203" t="s">
        <v>4999</v>
      </c>
      <c r="G1743" s="4203" t="s">
        <v>5000</v>
      </c>
      <c r="H1743" s="4189" t="s">
        <v>5001</v>
      </c>
      <c r="I1743" s="4200" t="s">
        <v>5002</v>
      </c>
      <c r="J1743" s="4200" t="s">
        <v>5003</v>
      </c>
      <c r="K1743" s="4201" t="s">
        <v>5004</v>
      </c>
      <c r="L1743" s="4201" t="s">
        <v>5005</v>
      </c>
      <c r="M1743" s="4200" t="s">
        <v>5006</v>
      </c>
      <c r="N1743" s="4200"/>
      <c r="O1743" s="4201" t="s">
        <v>5007</v>
      </c>
      <c r="P1743" s="4201" t="s">
        <v>5008</v>
      </c>
      <c r="Q1743" s="4201" t="s">
        <v>5009</v>
      </c>
      <c r="R1743" s="4201" t="s">
        <v>5010</v>
      </c>
      <c r="S1743" s="4189" t="s">
        <v>5011</v>
      </c>
      <c r="T1743" s="4189" t="s">
        <v>5012</v>
      </c>
      <c r="U1743" s="4189" t="s">
        <v>5013</v>
      </c>
      <c r="V1743" s="4189" t="s">
        <v>5014</v>
      </c>
      <c r="W1743" s="4189" t="s">
        <v>5015</v>
      </c>
      <c r="X1743" s="4189" t="s">
        <v>5016</v>
      </c>
      <c r="Y1743" s="4189" t="s">
        <v>5017</v>
      </c>
      <c r="Z1743" s="4189" t="s">
        <v>5018</v>
      </c>
      <c r="AA1743" s="4189" t="s">
        <v>5019</v>
      </c>
      <c r="AB1743" s="4200" t="s">
        <v>5020</v>
      </c>
      <c r="AC1743" s="4200" t="s">
        <v>5021</v>
      </c>
      <c r="AD1743" s="4189" t="s">
        <v>5022</v>
      </c>
      <c r="AE1743" s="4189" t="s">
        <v>5023</v>
      </c>
      <c r="AF1743" s="4189" t="s">
        <v>5024</v>
      </c>
      <c r="AG1743" s="4189" t="s">
        <v>5025</v>
      </c>
      <c r="AH1743" s="4189" t="s">
        <v>1150</v>
      </c>
      <c r="AI1743" s="4189" t="s">
        <v>4983</v>
      </c>
      <c r="AJ1743" s="4189" t="s">
        <v>4984</v>
      </c>
      <c r="AK1743" s="2502"/>
    </row>
    <row r="1744" spans="2:37" s="2801" customFormat="1" ht="12" customHeight="1" thickBot="1" x14ac:dyDescent="0.25">
      <c r="B1744" s="4203"/>
      <c r="C1744" s="4203"/>
      <c r="D1744" s="4203"/>
      <c r="E1744" s="4203"/>
      <c r="F1744" s="4203"/>
      <c r="G1744" s="4203"/>
      <c r="H1744" s="4203"/>
      <c r="I1744" s="4201"/>
      <c r="J1744" s="4201"/>
      <c r="K1744" s="4201"/>
      <c r="L1744" s="4201"/>
      <c r="M1744" s="3732" t="s">
        <v>5026</v>
      </c>
      <c r="N1744" s="3733" t="s">
        <v>2793</v>
      </c>
      <c r="O1744" s="4201"/>
      <c r="P1744" s="4201"/>
      <c r="Q1744" s="4201"/>
      <c r="R1744" s="4201"/>
      <c r="S1744" s="4203"/>
      <c r="T1744" s="4203"/>
      <c r="U1744" s="4203"/>
      <c r="V1744" s="4203"/>
      <c r="W1744" s="4203"/>
      <c r="X1744" s="4203"/>
      <c r="Y1744" s="4203"/>
      <c r="Z1744" s="4203"/>
      <c r="AA1744" s="4203"/>
      <c r="AB1744" s="4201"/>
      <c r="AC1744" s="4201"/>
      <c r="AD1744" s="4203"/>
      <c r="AE1744" s="4203"/>
      <c r="AF1744" s="4203"/>
      <c r="AG1744" s="4203"/>
      <c r="AH1744" s="4203"/>
      <c r="AI1744" s="4203"/>
      <c r="AJ1744" s="4203"/>
      <c r="AK1744" s="2502"/>
    </row>
    <row r="1745" spans="2:37" s="2801" customFormat="1" ht="12" customHeight="1" thickBot="1" x14ac:dyDescent="0.25">
      <c r="B1745" s="5069" t="s">
        <v>6958</v>
      </c>
      <c r="C1745" s="5070"/>
      <c r="D1745" s="2919" t="s">
        <v>6959</v>
      </c>
      <c r="E1745" s="3162">
        <v>33.6</v>
      </c>
      <c r="F1745" s="3162">
        <v>7.8624000000000001</v>
      </c>
      <c r="G1745" s="2929" t="s">
        <v>1529</v>
      </c>
      <c r="H1745" s="2929" t="s">
        <v>1529</v>
      </c>
      <c r="I1745" s="2929" t="s">
        <v>1529</v>
      </c>
      <c r="J1745" s="2922">
        <v>46</v>
      </c>
      <c r="K1745" s="2930">
        <v>0.16800000000000001</v>
      </c>
      <c r="L1745" s="2930">
        <v>0.16800000000000001</v>
      </c>
      <c r="M1745" s="2922">
        <v>46</v>
      </c>
      <c r="N1745" s="2922">
        <v>46</v>
      </c>
      <c r="O1745" s="2930">
        <v>0.16800000000000001</v>
      </c>
      <c r="P1745" s="2930">
        <v>0.16800000000000001</v>
      </c>
      <c r="Q1745" s="2930">
        <v>0.16800000000000001</v>
      </c>
      <c r="R1745" s="2930">
        <v>0.16800000000000001</v>
      </c>
      <c r="S1745" s="2929" t="s">
        <v>1529</v>
      </c>
      <c r="T1745" s="2929" t="s">
        <v>1529</v>
      </c>
      <c r="U1745" s="2929" t="s">
        <v>1529</v>
      </c>
      <c r="V1745" s="2925" t="s">
        <v>1529</v>
      </c>
      <c r="W1745" s="2930" t="s">
        <v>1529</v>
      </c>
      <c r="X1745" s="2930">
        <v>6.720000000000001E-2</v>
      </c>
      <c r="Y1745" s="2925" t="s">
        <v>1529</v>
      </c>
      <c r="Z1745" s="2925" t="s">
        <v>1529</v>
      </c>
      <c r="AA1745" s="2925" t="s">
        <v>1529</v>
      </c>
      <c r="AB1745" s="2925" t="s">
        <v>1529</v>
      </c>
      <c r="AC1745" s="2930">
        <v>6.720000000000001E-2</v>
      </c>
      <c r="AD1745" s="3162">
        <v>25.737600000000004</v>
      </c>
      <c r="AE1745" s="2925">
        <v>500</v>
      </c>
      <c r="AF1745" s="3917">
        <f>+AD1745/AE1745</f>
        <v>5.1475200000000006E-2</v>
      </c>
      <c r="AG1745" s="2991">
        <f>0.1*1.12</f>
        <v>0.11200000000000002</v>
      </c>
      <c r="AH1745" s="2878" t="s">
        <v>1529</v>
      </c>
      <c r="AI1745" s="2878" t="s">
        <v>1529</v>
      </c>
      <c r="AJ1745" s="2879" t="s">
        <v>1529</v>
      </c>
      <c r="AK1745" s="2502"/>
    </row>
    <row r="1746" spans="2:37" s="2801" customFormat="1" ht="12" customHeight="1" x14ac:dyDescent="0.2">
      <c r="B1746" s="2503"/>
      <c r="C1746" s="2496"/>
      <c r="D1746" s="4248"/>
      <c r="E1746" s="4248"/>
      <c r="F1746" s="4248"/>
      <c r="G1746" s="4248"/>
      <c r="H1746" s="2496"/>
      <c r="I1746" s="2497"/>
      <c r="J1746" s="2497"/>
      <c r="K1746" s="2497"/>
      <c r="L1746" s="2497"/>
      <c r="M1746" s="2496"/>
      <c r="N1746" s="2497"/>
      <c r="O1746" s="2497"/>
      <c r="P1746" s="2497"/>
      <c r="Q1746" s="2497"/>
      <c r="R1746" s="2497"/>
      <c r="S1746" s="2496"/>
      <c r="T1746" s="2495"/>
      <c r="U1746" s="2495"/>
      <c r="V1746" s="2495"/>
      <c r="W1746" s="2495"/>
      <c r="X1746" s="2495"/>
      <c r="Y1746" s="2495"/>
      <c r="Z1746" s="2495"/>
      <c r="AA1746" s="2495"/>
      <c r="AB1746" s="2495"/>
      <c r="AC1746" s="2495"/>
      <c r="AD1746" s="2495"/>
      <c r="AE1746" s="2495"/>
      <c r="AF1746" s="2495"/>
      <c r="AG1746" s="2495"/>
      <c r="AH1746" s="2495"/>
      <c r="AI1746" s="2495"/>
      <c r="AJ1746" s="2495"/>
      <c r="AK1746" s="2502"/>
    </row>
    <row r="1747" spans="2:37" s="2801" customFormat="1" ht="12" customHeight="1" x14ac:dyDescent="0.2">
      <c r="B1747" s="4236" t="s">
        <v>4985</v>
      </c>
      <c r="C1747" s="4237"/>
      <c r="D1747" s="4269" t="s">
        <v>10</v>
      </c>
      <c r="E1747" s="4269"/>
      <c r="F1747" s="4269"/>
      <c r="G1747" s="4269"/>
      <c r="H1747" s="2499"/>
      <c r="I1747" s="2499"/>
      <c r="J1747" s="2499"/>
      <c r="K1747" s="2499"/>
      <c r="L1747" s="2499"/>
      <c r="M1747" s="2499"/>
      <c r="N1747" s="2499"/>
      <c r="O1747" s="2499"/>
      <c r="P1747" s="2499"/>
      <c r="Q1747" s="2499"/>
      <c r="R1747" s="2499"/>
      <c r="S1747" s="2499"/>
      <c r="T1747" s="2495"/>
      <c r="U1747" s="2495"/>
      <c r="V1747" s="2495"/>
      <c r="W1747" s="2495"/>
      <c r="X1747" s="2495"/>
      <c r="Y1747" s="2495"/>
      <c r="Z1747" s="2495"/>
      <c r="AA1747" s="2495"/>
      <c r="AB1747" s="2495"/>
      <c r="AC1747" s="2495"/>
      <c r="AD1747" s="2495"/>
      <c r="AE1747" s="2495"/>
      <c r="AF1747" s="2495"/>
      <c r="AG1747" s="2495"/>
      <c r="AH1747" s="2495"/>
      <c r="AI1747" s="2495"/>
      <c r="AJ1747" s="2495"/>
      <c r="AK1747" s="2502"/>
    </row>
    <row r="1748" spans="2:37" s="2801" customFormat="1" ht="12" customHeight="1" x14ac:dyDescent="0.2">
      <c r="B1748" s="4236" t="s">
        <v>4986</v>
      </c>
      <c r="C1748" s="4237"/>
      <c r="D1748" s="4269" t="s">
        <v>10</v>
      </c>
      <c r="E1748" s="4269"/>
      <c r="F1748" s="4269"/>
      <c r="G1748" s="4269"/>
      <c r="H1748" s="2499"/>
      <c r="I1748" s="2499"/>
      <c r="J1748" s="2499"/>
      <c r="K1748" s="2499"/>
      <c r="L1748" s="2499"/>
      <c r="M1748" s="2499"/>
      <c r="N1748" s="2499"/>
      <c r="O1748" s="2499"/>
      <c r="P1748" s="2499"/>
      <c r="Q1748" s="2499"/>
      <c r="R1748" s="2499"/>
      <c r="S1748" s="2499"/>
      <c r="T1748" s="2495"/>
      <c r="U1748" s="2495"/>
      <c r="V1748" s="2495"/>
      <c r="W1748" s="2495"/>
      <c r="X1748" s="2495"/>
      <c r="Y1748" s="2495"/>
      <c r="Z1748" s="2495"/>
      <c r="AA1748" s="2495"/>
      <c r="AB1748" s="2495"/>
      <c r="AC1748" s="2495"/>
      <c r="AD1748" s="2495"/>
      <c r="AE1748" s="2495"/>
      <c r="AF1748" s="2495"/>
      <c r="AG1748" s="2495"/>
      <c r="AH1748" s="2495"/>
      <c r="AI1748" s="2495"/>
      <c r="AJ1748" s="2495"/>
      <c r="AK1748" s="2502"/>
    </row>
    <row r="1749" spans="2:37" s="2801" customFormat="1" ht="12" customHeight="1" thickBot="1" x14ac:dyDescent="0.25">
      <c r="B1749" s="3518"/>
      <c r="C1749" s="3375"/>
      <c r="D1749" s="3375"/>
      <c r="E1749" s="3375"/>
      <c r="F1749" s="3375"/>
      <c r="G1749" s="3375"/>
      <c r="H1749" s="3375"/>
      <c r="I1749" s="3375"/>
      <c r="J1749" s="3375"/>
      <c r="K1749" s="3375"/>
      <c r="L1749" s="3375"/>
      <c r="M1749" s="3375"/>
      <c r="N1749" s="3375"/>
      <c r="O1749" s="3375"/>
      <c r="P1749" s="3375"/>
      <c r="Q1749" s="3375"/>
      <c r="R1749" s="3375"/>
      <c r="S1749" s="3375"/>
      <c r="T1749" s="3375"/>
      <c r="U1749" s="3375"/>
      <c r="V1749" s="3375"/>
      <c r="W1749" s="3375"/>
      <c r="X1749" s="3375"/>
      <c r="Y1749" s="3375"/>
      <c r="Z1749" s="3375"/>
      <c r="AA1749" s="3375"/>
      <c r="AB1749" s="3375"/>
      <c r="AC1749" s="3375"/>
      <c r="AD1749" s="3375"/>
      <c r="AE1749" s="3375"/>
      <c r="AF1749" s="3375"/>
      <c r="AG1749" s="3375"/>
      <c r="AH1749" s="3375"/>
      <c r="AI1749" s="3375"/>
      <c r="AJ1749" s="3375"/>
      <c r="AK1749" s="3377"/>
    </row>
    <row r="1750" spans="2:37" s="2801" customFormat="1" ht="12" customHeight="1" thickBot="1" x14ac:dyDescent="0.25">
      <c r="B1750" s="2703"/>
    </row>
    <row r="1751" spans="2:37" s="2801" customFormat="1" ht="12" customHeight="1" x14ac:dyDescent="0.2">
      <c r="B1751" s="4169" t="s">
        <v>4994</v>
      </c>
      <c r="C1751" s="4170"/>
      <c r="D1751" s="4170"/>
      <c r="E1751" s="4170"/>
      <c r="F1751" s="4170"/>
      <c r="G1751" s="4170"/>
      <c r="H1751" s="4170"/>
      <c r="I1751" s="4170"/>
      <c r="J1751" s="4170"/>
      <c r="K1751" s="4170"/>
      <c r="L1751" s="4170"/>
      <c r="M1751" s="4170"/>
      <c r="N1751" s="4170"/>
      <c r="O1751" s="4170"/>
      <c r="P1751" s="4170"/>
      <c r="Q1751" s="4170"/>
      <c r="R1751" s="4170"/>
      <c r="S1751" s="4170"/>
      <c r="T1751" s="4170"/>
      <c r="U1751" s="4170"/>
      <c r="V1751" s="4170"/>
      <c r="W1751" s="4170"/>
      <c r="X1751" s="4170"/>
      <c r="Y1751" s="4170"/>
      <c r="Z1751" s="4170"/>
      <c r="AA1751" s="4170"/>
      <c r="AB1751" s="4170"/>
      <c r="AC1751" s="4170"/>
      <c r="AD1751" s="4170"/>
      <c r="AE1751" s="4170"/>
      <c r="AF1751" s="4170"/>
      <c r="AG1751" s="4170"/>
      <c r="AH1751" s="4170"/>
      <c r="AI1751" s="4170"/>
      <c r="AJ1751" s="4170"/>
      <c r="AK1751" s="4171"/>
    </row>
    <row r="1752" spans="2:37" s="2801" customFormat="1" ht="12" customHeight="1" x14ac:dyDescent="0.2">
      <c r="B1752" s="2500"/>
      <c r="C1752" s="3734"/>
      <c r="D1752" s="3734"/>
      <c r="E1752" s="3734"/>
      <c r="F1752" s="3734"/>
      <c r="G1752" s="2501"/>
      <c r="H1752" s="2501"/>
      <c r="I1752" s="2501"/>
      <c r="J1752" s="2501"/>
      <c r="K1752" s="2501"/>
      <c r="L1752" s="2501"/>
      <c r="M1752" s="2501"/>
      <c r="N1752" s="2501"/>
      <c r="O1752" s="2501"/>
      <c r="P1752" s="2501"/>
      <c r="Q1752" s="2501"/>
      <c r="R1752" s="2501"/>
      <c r="S1752" s="2501"/>
      <c r="T1752" s="2501"/>
      <c r="U1752" s="2501"/>
      <c r="V1752" s="2501"/>
      <c r="W1752" s="2501"/>
      <c r="X1752" s="2501"/>
      <c r="Y1752" s="2501"/>
      <c r="Z1752" s="2501"/>
      <c r="AA1752" s="2501"/>
      <c r="AB1752" s="2501"/>
      <c r="AC1752" s="2501"/>
      <c r="AD1752" s="2501"/>
      <c r="AE1752" s="2501"/>
      <c r="AF1752" s="2501"/>
      <c r="AG1752" s="2501"/>
      <c r="AH1752" s="2501"/>
      <c r="AI1752" s="2501"/>
      <c r="AJ1752" s="2501"/>
      <c r="AK1752" s="2502"/>
    </row>
    <row r="1753" spans="2:37" s="2801" customFormat="1" ht="12" customHeight="1" x14ac:dyDescent="0.2">
      <c r="B1753" s="2500" t="s">
        <v>4981</v>
      </c>
      <c r="C1753" s="3734"/>
      <c r="D1753" s="4243" t="s">
        <v>6837</v>
      </c>
      <c r="E1753" s="4243"/>
      <c r="F1753" s="4243"/>
      <c r="G1753" s="2501"/>
      <c r="H1753" s="2501"/>
      <c r="I1753" s="2501"/>
      <c r="J1753" s="2501"/>
      <c r="K1753" s="2501"/>
      <c r="L1753" s="2501"/>
      <c r="M1753" s="2501"/>
      <c r="N1753" s="2501"/>
      <c r="O1753" s="2501"/>
      <c r="P1753" s="2501"/>
      <c r="Q1753" s="2501"/>
      <c r="R1753" s="2501"/>
      <c r="S1753" s="2501"/>
      <c r="T1753" s="2501"/>
      <c r="U1753" s="2501"/>
      <c r="V1753" s="2501"/>
      <c r="W1753" s="2501"/>
      <c r="X1753" s="2501"/>
      <c r="Y1753" s="2501"/>
      <c r="Z1753" s="2501"/>
      <c r="AA1753" s="2501"/>
      <c r="AB1753" s="2501"/>
      <c r="AC1753" s="2501"/>
      <c r="AD1753" s="2501"/>
      <c r="AE1753" s="2501"/>
      <c r="AF1753" s="2501"/>
      <c r="AG1753" s="2501"/>
      <c r="AH1753" s="2501"/>
      <c r="AI1753" s="2501"/>
      <c r="AJ1753" s="2501"/>
      <c r="AK1753" s="2502"/>
    </row>
    <row r="1754" spans="2:37" s="2801" customFormat="1" ht="12" customHeight="1" thickBot="1" x14ac:dyDescent="0.25">
      <c r="B1754" s="4176" t="s">
        <v>4995</v>
      </c>
      <c r="C1754" s="4177"/>
      <c r="D1754" s="4175">
        <v>41821</v>
      </c>
      <c r="E1754" s="4175"/>
      <c r="F1754" s="3734"/>
      <c r="G1754" s="2501"/>
      <c r="H1754" s="2501"/>
      <c r="I1754" s="2501"/>
      <c r="J1754" s="2501"/>
      <c r="K1754" s="2501"/>
      <c r="L1754" s="2501"/>
      <c r="M1754" s="2501"/>
      <c r="N1754" s="2501"/>
      <c r="O1754" s="2501"/>
      <c r="P1754" s="2501"/>
      <c r="Q1754" s="2501"/>
      <c r="R1754" s="2501"/>
      <c r="S1754" s="2501"/>
      <c r="T1754" s="2501"/>
      <c r="U1754" s="2501"/>
      <c r="V1754" s="2501"/>
      <c r="W1754" s="2501"/>
      <c r="X1754" s="2501"/>
      <c r="Y1754" s="2501"/>
      <c r="Z1754" s="2501"/>
      <c r="AA1754" s="2501"/>
      <c r="AB1754" s="2501"/>
      <c r="AC1754" s="2501"/>
      <c r="AD1754" s="2501"/>
      <c r="AE1754" s="2501"/>
      <c r="AF1754" s="2501"/>
      <c r="AG1754" s="2501"/>
      <c r="AH1754" s="2501"/>
      <c r="AI1754" s="2501"/>
      <c r="AJ1754" s="2501"/>
      <c r="AK1754" s="2502"/>
    </row>
    <row r="1755" spans="2:37" s="2801" customFormat="1" ht="48" customHeight="1" thickBot="1" x14ac:dyDescent="0.25">
      <c r="B1755" s="4179" t="s">
        <v>4996</v>
      </c>
      <c r="C1755" s="4242"/>
      <c r="D1755" s="4244" t="s">
        <v>6838</v>
      </c>
      <c r="E1755" s="4254"/>
      <c r="F1755" s="4254"/>
      <c r="G1755" s="4254"/>
      <c r="H1755" s="4254"/>
      <c r="I1755" s="4254"/>
      <c r="J1755" s="4254"/>
      <c r="K1755" s="4255"/>
      <c r="L1755" s="2501"/>
      <c r="M1755" s="2501"/>
      <c r="N1755" s="2501"/>
      <c r="O1755" s="2501"/>
      <c r="P1755" s="2501"/>
      <c r="Q1755" s="2501"/>
      <c r="R1755" s="2501"/>
      <c r="S1755" s="2501"/>
      <c r="T1755" s="2501"/>
      <c r="U1755" s="2501"/>
      <c r="V1755" s="2501"/>
      <c r="W1755" s="2501"/>
      <c r="X1755" s="2501"/>
      <c r="Y1755" s="2501"/>
      <c r="Z1755" s="2501"/>
      <c r="AA1755" s="2501"/>
      <c r="AB1755" s="2501"/>
      <c r="AC1755" s="2501"/>
      <c r="AD1755" s="2501"/>
      <c r="AE1755" s="2501"/>
      <c r="AF1755" s="2501"/>
      <c r="AG1755" s="2501"/>
      <c r="AH1755" s="2501"/>
      <c r="AI1755" s="2501"/>
      <c r="AJ1755" s="2501"/>
      <c r="AK1755" s="2502"/>
    </row>
    <row r="1756" spans="2:37" s="2801" customFormat="1" ht="12" customHeight="1" thickBot="1" x14ac:dyDescent="0.25">
      <c r="B1756" s="4245"/>
      <c r="C1756" s="4246"/>
      <c r="D1756" s="4246"/>
      <c r="E1756" s="4246"/>
      <c r="F1756" s="4246"/>
      <c r="G1756" s="4246"/>
      <c r="H1756" s="4246"/>
      <c r="I1756" s="4246"/>
      <c r="J1756" s="4246"/>
      <c r="K1756" s="4246"/>
      <c r="L1756" s="4246"/>
      <c r="M1756" s="4246"/>
      <c r="N1756" s="4246"/>
      <c r="O1756" s="4246"/>
      <c r="P1756" s="4246"/>
      <c r="Q1756" s="4246"/>
      <c r="R1756" s="2501"/>
      <c r="S1756" s="2501"/>
      <c r="T1756" s="2501"/>
      <c r="U1756" s="2501"/>
      <c r="V1756" s="2501"/>
      <c r="W1756" s="2501"/>
      <c r="X1756" s="2501"/>
      <c r="Y1756" s="2501"/>
      <c r="Z1756" s="2501"/>
      <c r="AA1756" s="2501"/>
      <c r="AB1756" s="2501"/>
      <c r="AC1756" s="2501"/>
      <c r="AD1756" s="2501"/>
      <c r="AE1756" s="2501"/>
      <c r="AF1756" s="2501"/>
      <c r="AG1756" s="2501"/>
      <c r="AH1756" s="2501"/>
      <c r="AI1756" s="2501"/>
      <c r="AJ1756" s="2501"/>
      <c r="AK1756" s="2502"/>
    </row>
    <row r="1757" spans="2:37" s="2801" customFormat="1" ht="12" customHeight="1" thickBot="1" x14ac:dyDescent="0.25">
      <c r="B1757" s="4189" t="s">
        <v>4997</v>
      </c>
      <c r="C1757" s="4189"/>
      <c r="D1757" s="4189" t="s">
        <v>4987</v>
      </c>
      <c r="E1757" s="4189" t="s">
        <v>4998</v>
      </c>
      <c r="F1757" s="4247" t="s">
        <v>224</v>
      </c>
      <c r="G1757" s="4247"/>
      <c r="H1757" s="4247"/>
      <c r="I1757" s="4247"/>
      <c r="J1757" s="4247"/>
      <c r="K1757" s="4247"/>
      <c r="L1757" s="4247"/>
      <c r="M1757" s="4247"/>
      <c r="N1757" s="4247"/>
      <c r="O1757" s="4247"/>
      <c r="P1757" s="4247"/>
      <c r="Q1757" s="4247"/>
      <c r="R1757" s="4247"/>
      <c r="S1757" s="4247" t="s">
        <v>340</v>
      </c>
      <c r="T1757" s="4247"/>
      <c r="U1757" s="4247"/>
      <c r="V1757" s="4247"/>
      <c r="W1757" s="4247"/>
      <c r="X1757" s="4247"/>
      <c r="Y1757" s="4247"/>
      <c r="Z1757" s="4247"/>
      <c r="AA1757" s="4247"/>
      <c r="AB1757" s="4247"/>
      <c r="AC1757" s="4247"/>
      <c r="AD1757" s="4247" t="s">
        <v>225</v>
      </c>
      <c r="AE1757" s="4247"/>
      <c r="AF1757" s="4247"/>
      <c r="AG1757" s="4247"/>
      <c r="AH1757" s="4188" t="s">
        <v>4982</v>
      </c>
      <c r="AI1757" s="4188"/>
      <c r="AJ1757" s="4188"/>
      <c r="AK1757" s="2502"/>
    </row>
    <row r="1758" spans="2:37" s="2801" customFormat="1" ht="12" customHeight="1" thickBot="1" x14ac:dyDescent="0.25">
      <c r="B1758" s="4203"/>
      <c r="C1758" s="4203"/>
      <c r="D1758" s="4203"/>
      <c r="E1758" s="4203"/>
      <c r="F1758" s="4203" t="s">
        <v>4999</v>
      </c>
      <c r="G1758" s="4203" t="s">
        <v>5000</v>
      </c>
      <c r="H1758" s="4189" t="s">
        <v>5001</v>
      </c>
      <c r="I1758" s="4200" t="s">
        <v>5002</v>
      </c>
      <c r="J1758" s="4200" t="s">
        <v>5003</v>
      </c>
      <c r="K1758" s="4201" t="s">
        <v>5004</v>
      </c>
      <c r="L1758" s="4201" t="s">
        <v>5005</v>
      </c>
      <c r="M1758" s="4200" t="s">
        <v>5006</v>
      </c>
      <c r="N1758" s="4200"/>
      <c r="O1758" s="4201" t="s">
        <v>5007</v>
      </c>
      <c r="P1758" s="4201" t="s">
        <v>5008</v>
      </c>
      <c r="Q1758" s="4201" t="s">
        <v>5009</v>
      </c>
      <c r="R1758" s="4201" t="s">
        <v>5010</v>
      </c>
      <c r="S1758" s="4189" t="s">
        <v>5011</v>
      </c>
      <c r="T1758" s="4189" t="s">
        <v>5012</v>
      </c>
      <c r="U1758" s="4189" t="s">
        <v>5013</v>
      </c>
      <c r="V1758" s="4189" t="s">
        <v>5014</v>
      </c>
      <c r="W1758" s="4189" t="s">
        <v>5015</v>
      </c>
      <c r="X1758" s="4189" t="s">
        <v>5016</v>
      </c>
      <c r="Y1758" s="4189" t="s">
        <v>5017</v>
      </c>
      <c r="Z1758" s="4189" t="s">
        <v>5018</v>
      </c>
      <c r="AA1758" s="4189" t="s">
        <v>5019</v>
      </c>
      <c r="AB1758" s="4200" t="s">
        <v>5020</v>
      </c>
      <c r="AC1758" s="4200" t="s">
        <v>5021</v>
      </c>
      <c r="AD1758" s="4189" t="s">
        <v>5022</v>
      </c>
      <c r="AE1758" s="4189" t="s">
        <v>5023</v>
      </c>
      <c r="AF1758" s="4189" t="s">
        <v>5024</v>
      </c>
      <c r="AG1758" s="4189" t="s">
        <v>5025</v>
      </c>
      <c r="AH1758" s="4189" t="s">
        <v>1150</v>
      </c>
      <c r="AI1758" s="4189" t="s">
        <v>4983</v>
      </c>
      <c r="AJ1758" s="4189" t="s">
        <v>4984</v>
      </c>
      <c r="AK1758" s="2502"/>
    </row>
    <row r="1759" spans="2:37" s="2801" customFormat="1" ht="12" customHeight="1" thickBot="1" x14ac:dyDescent="0.25">
      <c r="B1759" s="4203"/>
      <c r="C1759" s="4203"/>
      <c r="D1759" s="4203"/>
      <c r="E1759" s="4203"/>
      <c r="F1759" s="4203"/>
      <c r="G1759" s="4203"/>
      <c r="H1759" s="4203"/>
      <c r="I1759" s="4201"/>
      <c r="J1759" s="4201"/>
      <c r="K1759" s="4201"/>
      <c r="L1759" s="4201"/>
      <c r="M1759" s="3732" t="s">
        <v>5026</v>
      </c>
      <c r="N1759" s="3733" t="s">
        <v>2793</v>
      </c>
      <c r="O1759" s="4201"/>
      <c r="P1759" s="4201"/>
      <c r="Q1759" s="4201"/>
      <c r="R1759" s="4201"/>
      <c r="S1759" s="4203"/>
      <c r="T1759" s="4203"/>
      <c r="U1759" s="4203"/>
      <c r="V1759" s="4203"/>
      <c r="W1759" s="4203"/>
      <c r="X1759" s="4203"/>
      <c r="Y1759" s="4203"/>
      <c r="Z1759" s="4203"/>
      <c r="AA1759" s="4203"/>
      <c r="AB1759" s="4201"/>
      <c r="AC1759" s="4201"/>
      <c r="AD1759" s="4203"/>
      <c r="AE1759" s="4203"/>
      <c r="AF1759" s="4203"/>
      <c r="AG1759" s="4203"/>
      <c r="AH1759" s="4203"/>
      <c r="AI1759" s="4203"/>
      <c r="AJ1759" s="4203"/>
      <c r="AK1759" s="2502"/>
    </row>
    <row r="1760" spans="2:37" s="2801" customFormat="1" ht="12" customHeight="1" x14ac:dyDescent="0.2">
      <c r="B1760" s="4256" t="s">
        <v>6823</v>
      </c>
      <c r="C1760" s="4257"/>
      <c r="D1760" s="2886" t="s">
        <v>6839</v>
      </c>
      <c r="E1760" s="2886" t="s">
        <v>1529</v>
      </c>
      <c r="F1760" s="2886" t="s">
        <v>1529</v>
      </c>
      <c r="G1760" s="2886" t="s">
        <v>1529</v>
      </c>
      <c r="H1760" s="2886" t="s">
        <v>1529</v>
      </c>
      <c r="I1760" s="2886" t="s">
        <v>1529</v>
      </c>
      <c r="J1760" s="2886" t="s">
        <v>1529</v>
      </c>
      <c r="K1760" s="2886" t="s">
        <v>1529</v>
      </c>
      <c r="L1760" s="2886" t="s">
        <v>1529</v>
      </c>
      <c r="M1760" s="2886" t="s">
        <v>1529</v>
      </c>
      <c r="N1760" s="2886" t="s">
        <v>1529</v>
      </c>
      <c r="O1760" s="2886" t="s">
        <v>1529</v>
      </c>
      <c r="P1760" s="2886" t="s">
        <v>1529</v>
      </c>
      <c r="Q1760" s="2886" t="s">
        <v>1529</v>
      </c>
      <c r="R1760" s="2886" t="s">
        <v>1529</v>
      </c>
      <c r="S1760" s="2886" t="s">
        <v>1529</v>
      </c>
      <c r="T1760" s="2886" t="s">
        <v>1529</v>
      </c>
      <c r="U1760" s="2886" t="s">
        <v>1529</v>
      </c>
      <c r="V1760" s="2886" t="s">
        <v>1529</v>
      </c>
      <c r="W1760" s="2886" t="s">
        <v>1529</v>
      </c>
      <c r="X1760" s="2886" t="s">
        <v>1529</v>
      </c>
      <c r="Y1760" s="2886" t="s">
        <v>1529</v>
      </c>
      <c r="Z1760" s="2886" t="s">
        <v>1529</v>
      </c>
      <c r="AA1760" s="2886" t="s">
        <v>1529</v>
      </c>
      <c r="AB1760" s="2886" t="s">
        <v>1529</v>
      </c>
      <c r="AC1760" s="2886" t="s">
        <v>1529</v>
      </c>
      <c r="AD1760" s="2886" t="s">
        <v>1529</v>
      </c>
      <c r="AE1760" s="2886" t="s">
        <v>1529</v>
      </c>
      <c r="AF1760" s="2886" t="s">
        <v>1529</v>
      </c>
      <c r="AG1760" s="2886" t="s">
        <v>1529</v>
      </c>
      <c r="AH1760" s="3752" t="s">
        <v>6822</v>
      </c>
      <c r="AI1760" s="3753">
        <v>200</v>
      </c>
      <c r="AJ1760" s="3754">
        <v>5.99</v>
      </c>
      <c r="AK1760" s="2502"/>
    </row>
    <row r="1761" spans="2:37" s="2801" customFormat="1" ht="12" customHeight="1" x14ac:dyDescent="0.2">
      <c r="B1761" s="4240" t="s">
        <v>6829</v>
      </c>
      <c r="C1761" s="4241"/>
      <c r="D1761" s="2893" t="s">
        <v>6840</v>
      </c>
      <c r="E1761" s="2893" t="s">
        <v>1529</v>
      </c>
      <c r="F1761" s="2893" t="s">
        <v>1529</v>
      </c>
      <c r="G1761" s="2893" t="s">
        <v>1529</v>
      </c>
      <c r="H1761" s="2893" t="s">
        <v>1529</v>
      </c>
      <c r="I1761" s="2893" t="s">
        <v>1529</v>
      </c>
      <c r="J1761" s="2893" t="s">
        <v>1529</v>
      </c>
      <c r="K1761" s="2893" t="s">
        <v>1529</v>
      </c>
      <c r="L1761" s="2893" t="s">
        <v>1529</v>
      </c>
      <c r="M1761" s="2893" t="s">
        <v>1529</v>
      </c>
      <c r="N1761" s="2893" t="s">
        <v>1529</v>
      </c>
      <c r="O1761" s="2893" t="s">
        <v>1529</v>
      </c>
      <c r="P1761" s="2893" t="s">
        <v>1529</v>
      </c>
      <c r="Q1761" s="2893" t="s">
        <v>1529</v>
      </c>
      <c r="R1761" s="2893" t="s">
        <v>1529</v>
      </c>
      <c r="S1761" s="2893" t="s">
        <v>1529</v>
      </c>
      <c r="T1761" s="2893" t="s">
        <v>1529</v>
      </c>
      <c r="U1761" s="2893" t="s">
        <v>1529</v>
      </c>
      <c r="V1761" s="2893" t="s">
        <v>1529</v>
      </c>
      <c r="W1761" s="2893" t="s">
        <v>1529</v>
      </c>
      <c r="X1761" s="2893" t="s">
        <v>1529</v>
      </c>
      <c r="Y1761" s="2893" t="s">
        <v>1529</v>
      </c>
      <c r="Z1761" s="2893" t="s">
        <v>1529</v>
      </c>
      <c r="AA1761" s="2893" t="s">
        <v>1529</v>
      </c>
      <c r="AB1761" s="2893" t="s">
        <v>1529</v>
      </c>
      <c r="AC1761" s="2893" t="s">
        <v>1529</v>
      </c>
      <c r="AD1761" s="2893" t="s">
        <v>1529</v>
      </c>
      <c r="AE1761" s="2893" t="s">
        <v>1529</v>
      </c>
      <c r="AF1761" s="2893" t="s">
        <v>1529</v>
      </c>
      <c r="AG1761" s="2893" t="s">
        <v>1529</v>
      </c>
      <c r="AH1761" s="3755" t="s">
        <v>6822</v>
      </c>
      <c r="AI1761" s="3756">
        <v>1000</v>
      </c>
      <c r="AJ1761" s="3757">
        <v>19.989999999999998</v>
      </c>
      <c r="AK1761" s="2502"/>
    </row>
    <row r="1762" spans="2:37" s="2801" customFormat="1" ht="12" customHeight="1" x14ac:dyDescent="0.2">
      <c r="B1762" s="4240" t="s">
        <v>6831</v>
      </c>
      <c r="C1762" s="4241"/>
      <c r="D1762" s="2893" t="s">
        <v>6841</v>
      </c>
      <c r="E1762" s="2893" t="s">
        <v>1529</v>
      </c>
      <c r="F1762" s="2893" t="s">
        <v>1529</v>
      </c>
      <c r="G1762" s="2893" t="s">
        <v>1529</v>
      </c>
      <c r="H1762" s="2893" t="s">
        <v>1529</v>
      </c>
      <c r="I1762" s="2893" t="s">
        <v>1529</v>
      </c>
      <c r="J1762" s="2893" t="s">
        <v>1529</v>
      </c>
      <c r="K1762" s="2893" t="s">
        <v>1529</v>
      </c>
      <c r="L1762" s="2893" t="s">
        <v>1529</v>
      </c>
      <c r="M1762" s="2893" t="s">
        <v>1529</v>
      </c>
      <c r="N1762" s="2893" t="s">
        <v>1529</v>
      </c>
      <c r="O1762" s="2893" t="s">
        <v>1529</v>
      </c>
      <c r="P1762" s="2893" t="s">
        <v>1529</v>
      </c>
      <c r="Q1762" s="2893" t="s">
        <v>1529</v>
      </c>
      <c r="R1762" s="2893" t="s">
        <v>1529</v>
      </c>
      <c r="S1762" s="2893" t="s">
        <v>1529</v>
      </c>
      <c r="T1762" s="2893" t="s">
        <v>1529</v>
      </c>
      <c r="U1762" s="2893" t="s">
        <v>1529</v>
      </c>
      <c r="V1762" s="2893" t="s">
        <v>1529</v>
      </c>
      <c r="W1762" s="2893" t="s">
        <v>1529</v>
      </c>
      <c r="X1762" s="2893" t="s">
        <v>1529</v>
      </c>
      <c r="Y1762" s="2893" t="s">
        <v>1529</v>
      </c>
      <c r="Z1762" s="2893" t="s">
        <v>1529</v>
      </c>
      <c r="AA1762" s="2893" t="s">
        <v>1529</v>
      </c>
      <c r="AB1762" s="2893" t="s">
        <v>1529</v>
      </c>
      <c r="AC1762" s="2893" t="s">
        <v>1529</v>
      </c>
      <c r="AD1762" s="2893" t="s">
        <v>1529</v>
      </c>
      <c r="AE1762" s="2893" t="s">
        <v>1529</v>
      </c>
      <c r="AF1762" s="2893" t="s">
        <v>1529</v>
      </c>
      <c r="AG1762" s="2893" t="s">
        <v>1529</v>
      </c>
      <c r="AH1762" s="3755" t="s">
        <v>6822</v>
      </c>
      <c r="AI1762" s="3756">
        <v>2000</v>
      </c>
      <c r="AJ1762" s="3757">
        <v>29</v>
      </c>
      <c r="AK1762" s="2502"/>
    </row>
    <row r="1763" spans="2:37" s="2801" customFormat="1" ht="12" customHeight="1" x14ac:dyDescent="0.2">
      <c r="B1763" s="4240" t="s">
        <v>6833</v>
      </c>
      <c r="C1763" s="4241"/>
      <c r="D1763" s="2893" t="s">
        <v>6842</v>
      </c>
      <c r="E1763" s="2893" t="s">
        <v>1529</v>
      </c>
      <c r="F1763" s="2893" t="s">
        <v>1529</v>
      </c>
      <c r="G1763" s="2893" t="s">
        <v>1529</v>
      </c>
      <c r="H1763" s="2893" t="s">
        <v>1529</v>
      </c>
      <c r="I1763" s="2893" t="s">
        <v>1529</v>
      </c>
      <c r="J1763" s="2893" t="s">
        <v>1529</v>
      </c>
      <c r="K1763" s="2893" t="s">
        <v>1529</v>
      </c>
      <c r="L1763" s="2893" t="s">
        <v>1529</v>
      </c>
      <c r="M1763" s="2893" t="s">
        <v>1529</v>
      </c>
      <c r="N1763" s="2893" t="s">
        <v>1529</v>
      </c>
      <c r="O1763" s="2893" t="s">
        <v>1529</v>
      </c>
      <c r="P1763" s="2893" t="s">
        <v>1529</v>
      </c>
      <c r="Q1763" s="2893" t="s">
        <v>1529</v>
      </c>
      <c r="R1763" s="2893" t="s">
        <v>1529</v>
      </c>
      <c r="S1763" s="2893" t="s">
        <v>1529</v>
      </c>
      <c r="T1763" s="2893" t="s">
        <v>1529</v>
      </c>
      <c r="U1763" s="2893" t="s">
        <v>1529</v>
      </c>
      <c r="V1763" s="2893" t="s">
        <v>1529</v>
      </c>
      <c r="W1763" s="2893" t="s">
        <v>1529</v>
      </c>
      <c r="X1763" s="2893" t="s">
        <v>1529</v>
      </c>
      <c r="Y1763" s="2893" t="s">
        <v>1529</v>
      </c>
      <c r="Z1763" s="2893" t="s">
        <v>1529</v>
      </c>
      <c r="AA1763" s="2893" t="s">
        <v>1529</v>
      </c>
      <c r="AB1763" s="2893" t="s">
        <v>1529</v>
      </c>
      <c r="AC1763" s="2893" t="s">
        <v>1529</v>
      </c>
      <c r="AD1763" s="2893" t="s">
        <v>1529</v>
      </c>
      <c r="AE1763" s="2893" t="s">
        <v>1529</v>
      </c>
      <c r="AF1763" s="2893" t="s">
        <v>1529</v>
      </c>
      <c r="AG1763" s="2893" t="s">
        <v>1529</v>
      </c>
      <c r="AH1763" s="3755" t="s">
        <v>6822</v>
      </c>
      <c r="AI1763" s="3756">
        <v>3000</v>
      </c>
      <c r="AJ1763" s="3757">
        <v>39</v>
      </c>
      <c r="AK1763" s="2502"/>
    </row>
    <row r="1764" spans="2:37" s="2801" customFormat="1" ht="12" customHeight="1" thickBot="1" x14ac:dyDescent="0.25">
      <c r="B1764" s="5103" t="s">
        <v>6835</v>
      </c>
      <c r="C1764" s="5104"/>
      <c r="D1764" s="2984" t="s">
        <v>6843</v>
      </c>
      <c r="E1764" s="2984" t="s">
        <v>1529</v>
      </c>
      <c r="F1764" s="2984" t="s">
        <v>1529</v>
      </c>
      <c r="G1764" s="2984" t="s">
        <v>1529</v>
      </c>
      <c r="H1764" s="2984" t="s">
        <v>1529</v>
      </c>
      <c r="I1764" s="2984" t="s">
        <v>1529</v>
      </c>
      <c r="J1764" s="2984" t="s">
        <v>1529</v>
      </c>
      <c r="K1764" s="2984" t="s">
        <v>1529</v>
      </c>
      <c r="L1764" s="2984" t="s">
        <v>1529</v>
      </c>
      <c r="M1764" s="2984" t="s">
        <v>1529</v>
      </c>
      <c r="N1764" s="2984" t="s">
        <v>1529</v>
      </c>
      <c r="O1764" s="2984" t="s">
        <v>1529</v>
      </c>
      <c r="P1764" s="2984" t="s">
        <v>1529</v>
      </c>
      <c r="Q1764" s="2984" t="s">
        <v>1529</v>
      </c>
      <c r="R1764" s="2984" t="s">
        <v>1529</v>
      </c>
      <c r="S1764" s="2984" t="s">
        <v>1529</v>
      </c>
      <c r="T1764" s="2984" t="s">
        <v>1529</v>
      </c>
      <c r="U1764" s="2984" t="s">
        <v>1529</v>
      </c>
      <c r="V1764" s="2984" t="s">
        <v>1529</v>
      </c>
      <c r="W1764" s="2984" t="s">
        <v>1529</v>
      </c>
      <c r="X1764" s="2984" t="s">
        <v>1529</v>
      </c>
      <c r="Y1764" s="2984" t="s">
        <v>1529</v>
      </c>
      <c r="Z1764" s="2984" t="s">
        <v>1529</v>
      </c>
      <c r="AA1764" s="2984" t="s">
        <v>1529</v>
      </c>
      <c r="AB1764" s="2984" t="s">
        <v>1529</v>
      </c>
      <c r="AC1764" s="2984" t="s">
        <v>1529</v>
      </c>
      <c r="AD1764" s="2984" t="s">
        <v>1529</v>
      </c>
      <c r="AE1764" s="2984" t="s">
        <v>1529</v>
      </c>
      <c r="AF1764" s="2984" t="s">
        <v>1529</v>
      </c>
      <c r="AG1764" s="2984" t="s">
        <v>1529</v>
      </c>
      <c r="AH1764" s="3758" t="s">
        <v>6822</v>
      </c>
      <c r="AI1764" s="3759">
        <v>5000</v>
      </c>
      <c r="AJ1764" s="3760">
        <v>49</v>
      </c>
      <c r="AK1764" s="2502"/>
    </row>
    <row r="1765" spans="2:37" s="2801" customFormat="1" ht="12" customHeight="1" x14ac:dyDescent="0.2">
      <c r="B1765" s="2503"/>
      <c r="C1765" s="2496"/>
      <c r="D1765" s="4248"/>
      <c r="E1765" s="4248"/>
      <c r="F1765" s="4248"/>
      <c r="G1765" s="4248"/>
      <c r="H1765" s="2496"/>
      <c r="I1765" s="2497"/>
      <c r="J1765" s="2497"/>
      <c r="K1765" s="2497"/>
      <c r="L1765" s="2497"/>
      <c r="M1765" s="2496"/>
      <c r="N1765" s="2497"/>
      <c r="O1765" s="2497"/>
      <c r="P1765" s="2497"/>
      <c r="Q1765" s="2497"/>
      <c r="R1765" s="2497"/>
      <c r="S1765" s="2496"/>
      <c r="T1765" s="2495"/>
      <c r="U1765" s="2495"/>
      <c r="V1765" s="2495"/>
      <c r="W1765" s="2495"/>
      <c r="X1765" s="2495"/>
      <c r="Y1765" s="2495"/>
      <c r="Z1765" s="2495"/>
      <c r="AA1765" s="2495"/>
      <c r="AB1765" s="2495"/>
      <c r="AC1765" s="2495"/>
      <c r="AD1765" s="2495"/>
      <c r="AE1765" s="2495"/>
      <c r="AF1765" s="2495"/>
      <c r="AG1765" s="2495"/>
      <c r="AH1765" s="2495"/>
      <c r="AI1765" s="2495"/>
      <c r="AJ1765" s="2495"/>
      <c r="AK1765" s="2502"/>
    </row>
    <row r="1766" spans="2:37" s="2801" customFormat="1" ht="12" customHeight="1" x14ac:dyDescent="0.2">
      <c r="B1766" s="4236" t="s">
        <v>4985</v>
      </c>
      <c r="C1766" s="4237"/>
      <c r="D1766" s="4249" t="s">
        <v>6623</v>
      </c>
      <c r="E1766" s="4249"/>
      <c r="F1766" s="4249"/>
      <c r="G1766" s="4249"/>
      <c r="H1766" s="2499"/>
      <c r="I1766" s="2499"/>
      <c r="J1766" s="2499"/>
      <c r="K1766" s="2499"/>
      <c r="L1766" s="2499"/>
      <c r="M1766" s="2499"/>
      <c r="N1766" s="2499"/>
      <c r="O1766" s="2499"/>
      <c r="P1766" s="2499"/>
      <c r="Q1766" s="2499"/>
      <c r="R1766" s="2499"/>
      <c r="S1766" s="2499"/>
      <c r="T1766" s="2495"/>
      <c r="U1766" s="2495"/>
      <c r="V1766" s="2495"/>
      <c r="W1766" s="2495"/>
      <c r="X1766" s="2495"/>
      <c r="Y1766" s="2495"/>
      <c r="Z1766" s="2495"/>
      <c r="AA1766" s="2495"/>
      <c r="AB1766" s="2495"/>
      <c r="AC1766" s="2495"/>
      <c r="AD1766" s="2495"/>
      <c r="AE1766" s="2495"/>
      <c r="AF1766" s="2495"/>
      <c r="AG1766" s="2495"/>
      <c r="AH1766" s="2495"/>
      <c r="AI1766" s="2495"/>
      <c r="AJ1766" s="2495"/>
      <c r="AK1766" s="2502"/>
    </row>
    <row r="1767" spans="2:37" s="2801" customFormat="1" ht="12" customHeight="1" x14ac:dyDescent="0.2">
      <c r="B1767" s="4236" t="s">
        <v>4986</v>
      </c>
      <c r="C1767" s="4237"/>
      <c r="D1767" s="4249" t="s">
        <v>1512</v>
      </c>
      <c r="E1767" s="4249"/>
      <c r="F1767" s="4249"/>
      <c r="G1767" s="4249"/>
      <c r="H1767" s="2499"/>
      <c r="I1767" s="2499"/>
      <c r="J1767" s="2499"/>
      <c r="K1767" s="2499"/>
      <c r="L1767" s="2499"/>
      <c r="M1767" s="2499"/>
      <c r="N1767" s="2499"/>
      <c r="O1767" s="2499"/>
      <c r="P1767" s="2499"/>
      <c r="Q1767" s="2499"/>
      <c r="R1767" s="2499"/>
      <c r="S1767" s="2499"/>
      <c r="T1767" s="2495"/>
      <c r="U1767" s="2495"/>
      <c r="V1767" s="2495"/>
      <c r="W1767" s="2495"/>
      <c r="X1767" s="2495"/>
      <c r="Y1767" s="2495"/>
      <c r="Z1767" s="2495"/>
      <c r="AA1767" s="2495"/>
      <c r="AB1767" s="2495"/>
      <c r="AC1767" s="2495"/>
      <c r="AD1767" s="2495"/>
      <c r="AE1767" s="2495"/>
      <c r="AF1767" s="2495"/>
      <c r="AG1767" s="2495"/>
      <c r="AH1767" s="2495"/>
      <c r="AI1767" s="2495"/>
      <c r="AJ1767" s="2495"/>
      <c r="AK1767" s="2502"/>
    </row>
    <row r="1768" spans="2:37" s="2801" customFormat="1" ht="12" customHeight="1" thickBot="1" x14ac:dyDescent="0.25">
      <c r="B1768" s="3518"/>
      <c r="C1768" s="3375"/>
      <c r="D1768" s="3375"/>
      <c r="E1768" s="3375"/>
      <c r="F1768" s="3375"/>
      <c r="G1768" s="3375"/>
      <c r="H1768" s="3375"/>
      <c r="I1768" s="3375"/>
      <c r="J1768" s="3375"/>
      <c r="K1768" s="3375"/>
      <c r="L1768" s="3375"/>
      <c r="M1768" s="3375"/>
      <c r="N1768" s="3375"/>
      <c r="O1768" s="3375"/>
      <c r="P1768" s="3375"/>
      <c r="Q1768" s="3375"/>
      <c r="R1768" s="3375"/>
      <c r="S1768" s="3375"/>
      <c r="T1768" s="3375"/>
      <c r="U1768" s="3375"/>
      <c r="V1768" s="3375"/>
      <c r="W1768" s="3375"/>
      <c r="X1768" s="3375"/>
      <c r="Y1768" s="3375"/>
      <c r="Z1768" s="3375"/>
      <c r="AA1768" s="3375"/>
      <c r="AB1768" s="3375"/>
      <c r="AC1768" s="3375"/>
      <c r="AD1768" s="3375"/>
      <c r="AE1768" s="3375"/>
      <c r="AF1768" s="3375"/>
      <c r="AG1768" s="3375"/>
      <c r="AH1768" s="3375"/>
      <c r="AI1768" s="3375"/>
      <c r="AJ1768" s="3375"/>
      <c r="AK1768" s="3377"/>
    </row>
    <row r="1769" spans="2:37" s="2801" customFormat="1" ht="12" customHeight="1" thickBot="1" x14ac:dyDescent="0.25">
      <c r="B1769" s="2703"/>
    </row>
    <row r="1770" spans="2:37" s="2801" customFormat="1" ht="12" customHeight="1" x14ac:dyDescent="0.2">
      <c r="B1770" s="4169" t="s">
        <v>4994</v>
      </c>
      <c r="C1770" s="4170"/>
      <c r="D1770" s="4170"/>
      <c r="E1770" s="4170"/>
      <c r="F1770" s="4170"/>
      <c r="G1770" s="4170"/>
      <c r="H1770" s="4170"/>
      <c r="I1770" s="4170"/>
      <c r="J1770" s="4170"/>
      <c r="K1770" s="4170"/>
      <c r="L1770" s="4170"/>
      <c r="M1770" s="4170"/>
      <c r="N1770" s="4170"/>
      <c r="O1770" s="4170"/>
      <c r="P1770" s="4170"/>
      <c r="Q1770" s="4170"/>
      <c r="R1770" s="4170"/>
      <c r="S1770" s="4170"/>
      <c r="T1770" s="4170"/>
      <c r="U1770" s="4170"/>
      <c r="V1770" s="4170"/>
      <c r="W1770" s="4170"/>
      <c r="X1770" s="4170"/>
      <c r="Y1770" s="4170"/>
      <c r="Z1770" s="4170"/>
      <c r="AA1770" s="4170"/>
      <c r="AB1770" s="4170"/>
      <c r="AC1770" s="4170"/>
      <c r="AD1770" s="4170"/>
      <c r="AE1770" s="4170"/>
      <c r="AF1770" s="4170"/>
      <c r="AG1770" s="4170"/>
      <c r="AH1770" s="4170"/>
      <c r="AI1770" s="4170"/>
      <c r="AJ1770" s="4170"/>
      <c r="AK1770" s="4171"/>
    </row>
    <row r="1771" spans="2:37" s="2801" customFormat="1" ht="12" customHeight="1" x14ac:dyDescent="0.2">
      <c r="B1771" s="2500"/>
      <c r="C1771" s="3734"/>
      <c r="D1771" s="3734"/>
      <c r="E1771" s="3734"/>
      <c r="F1771" s="3734"/>
      <c r="G1771" s="2501"/>
      <c r="H1771" s="2501"/>
      <c r="I1771" s="2501"/>
      <c r="J1771" s="2501"/>
      <c r="K1771" s="2501"/>
      <c r="L1771" s="2501"/>
      <c r="M1771" s="2501"/>
      <c r="N1771" s="2501"/>
      <c r="O1771" s="2501"/>
      <c r="P1771" s="2501"/>
      <c r="Q1771" s="2501"/>
      <c r="R1771" s="2501"/>
      <c r="S1771" s="2501"/>
      <c r="T1771" s="2501"/>
      <c r="U1771" s="2501"/>
      <c r="V1771" s="2501"/>
      <c r="W1771" s="2501"/>
      <c r="X1771" s="2501"/>
      <c r="Y1771" s="2501"/>
      <c r="Z1771" s="2501"/>
      <c r="AA1771" s="2501"/>
      <c r="AB1771" s="2501"/>
      <c r="AC1771" s="2501"/>
      <c r="AD1771" s="2501"/>
      <c r="AE1771" s="2501"/>
      <c r="AF1771" s="2501"/>
      <c r="AG1771" s="2501"/>
      <c r="AH1771" s="2501"/>
      <c r="AI1771" s="2501"/>
      <c r="AJ1771" s="2501"/>
      <c r="AK1771" s="2502"/>
    </row>
    <row r="1772" spans="2:37" s="2801" customFormat="1" ht="12" customHeight="1" x14ac:dyDescent="0.2">
      <c r="B1772" s="2500" t="s">
        <v>4981</v>
      </c>
      <c r="C1772" s="3734"/>
      <c r="D1772" s="4243" t="s">
        <v>6818</v>
      </c>
      <c r="E1772" s="4243"/>
      <c r="F1772" s="4243"/>
      <c r="G1772" s="2501"/>
      <c r="H1772" s="2501"/>
      <c r="I1772" s="2501"/>
      <c r="J1772" s="2501"/>
      <c r="K1772" s="2501"/>
      <c r="L1772" s="2501"/>
      <c r="M1772" s="2501"/>
      <c r="N1772" s="2501"/>
      <c r="O1772" s="2501"/>
      <c r="P1772" s="2501"/>
      <c r="Q1772" s="2501"/>
      <c r="R1772" s="2501"/>
      <c r="S1772" s="2501"/>
      <c r="T1772" s="2501"/>
      <c r="U1772" s="2501"/>
      <c r="V1772" s="2501"/>
      <c r="W1772" s="2501"/>
      <c r="X1772" s="2501"/>
      <c r="Y1772" s="2501"/>
      <c r="Z1772" s="2501"/>
      <c r="AA1772" s="2501"/>
      <c r="AB1772" s="2501"/>
      <c r="AC1772" s="2501"/>
      <c r="AD1772" s="2501"/>
      <c r="AE1772" s="2501"/>
      <c r="AF1772" s="2501"/>
      <c r="AG1772" s="2501"/>
      <c r="AH1772" s="2501"/>
      <c r="AI1772" s="2501"/>
      <c r="AJ1772" s="2501"/>
      <c r="AK1772" s="2502"/>
    </row>
    <row r="1773" spans="2:37" s="2801" customFormat="1" ht="12" customHeight="1" thickBot="1" x14ac:dyDescent="0.25">
      <c r="B1773" s="4176" t="s">
        <v>4995</v>
      </c>
      <c r="C1773" s="4177"/>
      <c r="D1773" s="4175">
        <v>41821</v>
      </c>
      <c r="E1773" s="4175"/>
      <c r="F1773" s="3734"/>
      <c r="G1773" s="2501"/>
      <c r="H1773" s="2501"/>
      <c r="I1773" s="2501"/>
      <c r="J1773" s="2501"/>
      <c r="K1773" s="2501"/>
      <c r="L1773" s="2501"/>
      <c r="M1773" s="2501"/>
      <c r="N1773" s="2501"/>
      <c r="O1773" s="2501"/>
      <c r="P1773" s="2501"/>
      <c r="Q1773" s="2501"/>
      <c r="R1773" s="2501"/>
      <c r="S1773" s="2501"/>
      <c r="T1773" s="2501"/>
      <c r="U1773" s="2501"/>
      <c r="V1773" s="2501"/>
      <c r="W1773" s="2501"/>
      <c r="X1773" s="2501"/>
      <c r="Y1773" s="2501"/>
      <c r="Z1773" s="2501"/>
      <c r="AA1773" s="2501"/>
      <c r="AB1773" s="2501"/>
      <c r="AC1773" s="2501"/>
      <c r="AD1773" s="2501"/>
      <c r="AE1773" s="2501"/>
      <c r="AF1773" s="2501"/>
      <c r="AG1773" s="2501"/>
      <c r="AH1773" s="2501"/>
      <c r="AI1773" s="2501"/>
      <c r="AJ1773" s="2501"/>
      <c r="AK1773" s="2502"/>
    </row>
    <row r="1774" spans="2:37" s="2801" customFormat="1" ht="36" customHeight="1" thickBot="1" x14ac:dyDescent="0.25">
      <c r="B1774" s="4179" t="s">
        <v>4996</v>
      </c>
      <c r="C1774" s="4242"/>
      <c r="D1774" s="4244" t="s">
        <v>6819</v>
      </c>
      <c r="E1774" s="4254"/>
      <c r="F1774" s="4254"/>
      <c r="G1774" s="4254"/>
      <c r="H1774" s="4254"/>
      <c r="I1774" s="4254"/>
      <c r="J1774" s="4254"/>
      <c r="K1774" s="4255"/>
      <c r="L1774" s="2501"/>
      <c r="M1774" s="2501"/>
      <c r="N1774" s="2501"/>
      <c r="O1774" s="2501"/>
      <c r="P1774" s="2501"/>
      <c r="Q1774" s="2501"/>
      <c r="R1774" s="2501"/>
      <c r="S1774" s="2501"/>
      <c r="T1774" s="2501"/>
      <c r="U1774" s="2501"/>
      <c r="V1774" s="2501"/>
      <c r="W1774" s="2501"/>
      <c r="X1774" s="2501"/>
      <c r="Y1774" s="2501"/>
      <c r="Z1774" s="2501"/>
      <c r="AA1774" s="2501"/>
      <c r="AB1774" s="2501"/>
      <c r="AC1774" s="2501"/>
      <c r="AD1774" s="2501"/>
      <c r="AE1774" s="2501"/>
      <c r="AF1774" s="2501"/>
      <c r="AG1774" s="2501"/>
      <c r="AH1774" s="2501"/>
      <c r="AI1774" s="2501"/>
      <c r="AJ1774" s="2501"/>
      <c r="AK1774" s="2502"/>
    </row>
    <row r="1775" spans="2:37" s="2801" customFormat="1" ht="12" customHeight="1" thickBot="1" x14ac:dyDescent="0.25">
      <c r="B1775" s="4245"/>
      <c r="C1775" s="4246"/>
      <c r="D1775" s="4246"/>
      <c r="E1775" s="4246"/>
      <c r="F1775" s="4246"/>
      <c r="G1775" s="4246"/>
      <c r="H1775" s="4246"/>
      <c r="I1775" s="4246"/>
      <c r="J1775" s="4246"/>
      <c r="K1775" s="4246"/>
      <c r="L1775" s="4246"/>
      <c r="M1775" s="4246"/>
      <c r="N1775" s="4246"/>
      <c r="O1775" s="4246"/>
      <c r="P1775" s="4246"/>
      <c r="Q1775" s="4246"/>
      <c r="R1775" s="2501"/>
      <c r="S1775" s="2501"/>
      <c r="T1775" s="2501"/>
      <c r="U1775" s="2501"/>
      <c r="V1775" s="2501"/>
      <c r="W1775" s="2501"/>
      <c r="X1775" s="2501"/>
      <c r="Y1775" s="2501"/>
      <c r="Z1775" s="2501"/>
      <c r="AA1775" s="2501"/>
      <c r="AB1775" s="2501"/>
      <c r="AC1775" s="2501"/>
      <c r="AD1775" s="2501"/>
      <c r="AE1775" s="2501"/>
      <c r="AF1775" s="2501"/>
      <c r="AG1775" s="2501"/>
      <c r="AH1775" s="2501"/>
      <c r="AI1775" s="2501"/>
      <c r="AJ1775" s="2501"/>
      <c r="AK1775" s="2502"/>
    </row>
    <row r="1776" spans="2:37" s="2801" customFormat="1" ht="12" customHeight="1" thickBot="1" x14ac:dyDescent="0.25">
      <c r="B1776" s="4189" t="s">
        <v>4997</v>
      </c>
      <c r="C1776" s="4189"/>
      <c r="D1776" s="4189" t="s">
        <v>4987</v>
      </c>
      <c r="E1776" s="4189" t="s">
        <v>4998</v>
      </c>
      <c r="F1776" s="4247" t="s">
        <v>224</v>
      </c>
      <c r="G1776" s="4247"/>
      <c r="H1776" s="4247"/>
      <c r="I1776" s="4247"/>
      <c r="J1776" s="4247"/>
      <c r="K1776" s="4247"/>
      <c r="L1776" s="4247"/>
      <c r="M1776" s="4247"/>
      <c r="N1776" s="4247"/>
      <c r="O1776" s="4247"/>
      <c r="P1776" s="4247"/>
      <c r="Q1776" s="4247"/>
      <c r="R1776" s="4247"/>
      <c r="S1776" s="4247" t="s">
        <v>340</v>
      </c>
      <c r="T1776" s="4247"/>
      <c r="U1776" s="4247"/>
      <c r="V1776" s="4247"/>
      <c r="W1776" s="4247"/>
      <c r="X1776" s="4247"/>
      <c r="Y1776" s="4247"/>
      <c r="Z1776" s="4247"/>
      <c r="AA1776" s="4247"/>
      <c r="AB1776" s="4247"/>
      <c r="AC1776" s="4247"/>
      <c r="AD1776" s="4247" t="s">
        <v>225</v>
      </c>
      <c r="AE1776" s="4247"/>
      <c r="AF1776" s="4247"/>
      <c r="AG1776" s="4247"/>
      <c r="AH1776" s="4188" t="s">
        <v>4982</v>
      </c>
      <c r="AI1776" s="4188"/>
      <c r="AJ1776" s="4188"/>
      <c r="AK1776" s="2502"/>
    </row>
    <row r="1777" spans="2:37" s="2801" customFormat="1" ht="12" customHeight="1" thickBot="1" x14ac:dyDescent="0.25">
      <c r="B1777" s="4203"/>
      <c r="C1777" s="4203"/>
      <c r="D1777" s="4203"/>
      <c r="E1777" s="4203"/>
      <c r="F1777" s="4203" t="s">
        <v>4999</v>
      </c>
      <c r="G1777" s="4203" t="s">
        <v>5000</v>
      </c>
      <c r="H1777" s="4189" t="s">
        <v>5001</v>
      </c>
      <c r="I1777" s="4200" t="s">
        <v>5002</v>
      </c>
      <c r="J1777" s="4200" t="s">
        <v>5003</v>
      </c>
      <c r="K1777" s="4201" t="s">
        <v>5004</v>
      </c>
      <c r="L1777" s="4201" t="s">
        <v>5005</v>
      </c>
      <c r="M1777" s="4200" t="s">
        <v>5006</v>
      </c>
      <c r="N1777" s="4200"/>
      <c r="O1777" s="4201" t="s">
        <v>5007</v>
      </c>
      <c r="P1777" s="4201" t="s">
        <v>5008</v>
      </c>
      <c r="Q1777" s="4201" t="s">
        <v>5009</v>
      </c>
      <c r="R1777" s="4201" t="s">
        <v>5010</v>
      </c>
      <c r="S1777" s="4189" t="s">
        <v>5011</v>
      </c>
      <c r="T1777" s="4189" t="s">
        <v>5012</v>
      </c>
      <c r="U1777" s="4189" t="s">
        <v>5013</v>
      </c>
      <c r="V1777" s="4189" t="s">
        <v>5014</v>
      </c>
      <c r="W1777" s="4189" t="s">
        <v>5015</v>
      </c>
      <c r="X1777" s="4189" t="s">
        <v>5016</v>
      </c>
      <c r="Y1777" s="4189" t="s">
        <v>5017</v>
      </c>
      <c r="Z1777" s="4189" t="s">
        <v>5018</v>
      </c>
      <c r="AA1777" s="4189" t="s">
        <v>5019</v>
      </c>
      <c r="AB1777" s="4200" t="s">
        <v>5020</v>
      </c>
      <c r="AC1777" s="4200" t="s">
        <v>5021</v>
      </c>
      <c r="AD1777" s="4189" t="s">
        <v>5022</v>
      </c>
      <c r="AE1777" s="4189" t="s">
        <v>5023</v>
      </c>
      <c r="AF1777" s="4189" t="s">
        <v>5024</v>
      </c>
      <c r="AG1777" s="4189" t="s">
        <v>5025</v>
      </c>
      <c r="AH1777" s="4189" t="s">
        <v>1150</v>
      </c>
      <c r="AI1777" s="4189" t="s">
        <v>4983</v>
      </c>
      <c r="AJ1777" s="4189" t="s">
        <v>4984</v>
      </c>
      <c r="AK1777" s="2502"/>
    </row>
    <row r="1778" spans="2:37" s="2801" customFormat="1" ht="12" customHeight="1" thickBot="1" x14ac:dyDescent="0.25">
      <c r="B1778" s="4203"/>
      <c r="C1778" s="4203"/>
      <c r="D1778" s="4203"/>
      <c r="E1778" s="4203"/>
      <c r="F1778" s="4203"/>
      <c r="G1778" s="4203"/>
      <c r="H1778" s="4203"/>
      <c r="I1778" s="4201"/>
      <c r="J1778" s="4201"/>
      <c r="K1778" s="4201"/>
      <c r="L1778" s="4201"/>
      <c r="M1778" s="3732" t="s">
        <v>5026</v>
      </c>
      <c r="N1778" s="3733" t="s">
        <v>2793</v>
      </c>
      <c r="O1778" s="4201"/>
      <c r="P1778" s="4201"/>
      <c r="Q1778" s="4201"/>
      <c r="R1778" s="4201"/>
      <c r="S1778" s="4203"/>
      <c r="T1778" s="4203"/>
      <c r="U1778" s="4203"/>
      <c r="V1778" s="4203"/>
      <c r="W1778" s="4203"/>
      <c r="X1778" s="4203"/>
      <c r="Y1778" s="4203"/>
      <c r="Z1778" s="4203"/>
      <c r="AA1778" s="4203"/>
      <c r="AB1778" s="4201"/>
      <c r="AC1778" s="4201"/>
      <c r="AD1778" s="4203"/>
      <c r="AE1778" s="4203"/>
      <c r="AF1778" s="4203"/>
      <c r="AG1778" s="4203"/>
      <c r="AH1778" s="4203"/>
      <c r="AI1778" s="4203"/>
      <c r="AJ1778" s="4203"/>
      <c r="AK1778" s="2502"/>
    </row>
    <row r="1779" spans="2:37" s="2801" customFormat="1" ht="12" customHeight="1" x14ac:dyDescent="0.2">
      <c r="B1779" s="4256" t="s">
        <v>6820</v>
      </c>
      <c r="C1779" s="4257"/>
      <c r="D1779" s="2886" t="s">
        <v>6821</v>
      </c>
      <c r="E1779" s="2886" t="s">
        <v>1529</v>
      </c>
      <c r="F1779" s="2886" t="s">
        <v>1529</v>
      </c>
      <c r="G1779" s="2886" t="s">
        <v>1529</v>
      </c>
      <c r="H1779" s="2886" t="s">
        <v>1529</v>
      </c>
      <c r="I1779" s="2886" t="s">
        <v>1529</v>
      </c>
      <c r="J1779" s="2886" t="s">
        <v>1529</v>
      </c>
      <c r="K1779" s="2886" t="s">
        <v>1529</v>
      </c>
      <c r="L1779" s="2886" t="s">
        <v>1529</v>
      </c>
      <c r="M1779" s="2886" t="s">
        <v>1529</v>
      </c>
      <c r="N1779" s="2886" t="s">
        <v>1529</v>
      </c>
      <c r="O1779" s="2886" t="s">
        <v>1529</v>
      </c>
      <c r="P1779" s="2886" t="s">
        <v>1529</v>
      </c>
      <c r="Q1779" s="2886" t="s">
        <v>1529</v>
      </c>
      <c r="R1779" s="2886" t="s">
        <v>1529</v>
      </c>
      <c r="S1779" s="2886" t="s">
        <v>1529</v>
      </c>
      <c r="T1779" s="2886" t="s">
        <v>1529</v>
      </c>
      <c r="U1779" s="2886" t="s">
        <v>1529</v>
      </c>
      <c r="V1779" s="2886" t="s">
        <v>1529</v>
      </c>
      <c r="W1779" s="2886" t="s">
        <v>1529</v>
      </c>
      <c r="X1779" s="2886" t="s">
        <v>1529</v>
      </c>
      <c r="Y1779" s="2886" t="s">
        <v>1529</v>
      </c>
      <c r="Z1779" s="2886" t="s">
        <v>1529</v>
      </c>
      <c r="AA1779" s="2886" t="s">
        <v>1529</v>
      </c>
      <c r="AB1779" s="2886" t="s">
        <v>1529</v>
      </c>
      <c r="AC1779" s="2886" t="s">
        <v>1529</v>
      </c>
      <c r="AD1779" s="2886" t="s">
        <v>1529</v>
      </c>
      <c r="AE1779" s="2886" t="s">
        <v>1529</v>
      </c>
      <c r="AF1779" s="2886" t="s">
        <v>1529</v>
      </c>
      <c r="AG1779" s="2886" t="s">
        <v>1529</v>
      </c>
      <c r="AH1779" s="3752" t="s">
        <v>6822</v>
      </c>
      <c r="AI1779" s="3753">
        <v>100</v>
      </c>
      <c r="AJ1779" s="3754">
        <v>2.99</v>
      </c>
      <c r="AK1779" s="2502"/>
    </row>
    <row r="1780" spans="2:37" s="2801" customFormat="1" ht="12" customHeight="1" x14ac:dyDescent="0.2">
      <c r="B1780" s="4240" t="s">
        <v>6823</v>
      </c>
      <c r="C1780" s="4241"/>
      <c r="D1780" s="2893" t="s">
        <v>6824</v>
      </c>
      <c r="E1780" s="2893" t="s">
        <v>1529</v>
      </c>
      <c r="F1780" s="2893" t="s">
        <v>1529</v>
      </c>
      <c r="G1780" s="2893" t="s">
        <v>1529</v>
      </c>
      <c r="H1780" s="2893" t="s">
        <v>1529</v>
      </c>
      <c r="I1780" s="2893" t="s">
        <v>1529</v>
      </c>
      <c r="J1780" s="2893" t="s">
        <v>1529</v>
      </c>
      <c r="K1780" s="2893" t="s">
        <v>1529</v>
      </c>
      <c r="L1780" s="2893" t="s">
        <v>1529</v>
      </c>
      <c r="M1780" s="2893" t="s">
        <v>1529</v>
      </c>
      <c r="N1780" s="2893" t="s">
        <v>1529</v>
      </c>
      <c r="O1780" s="2893" t="s">
        <v>1529</v>
      </c>
      <c r="P1780" s="2893" t="s">
        <v>1529</v>
      </c>
      <c r="Q1780" s="2893" t="s">
        <v>1529</v>
      </c>
      <c r="R1780" s="2893" t="s">
        <v>1529</v>
      </c>
      <c r="S1780" s="2893" t="s">
        <v>1529</v>
      </c>
      <c r="T1780" s="2893" t="s">
        <v>1529</v>
      </c>
      <c r="U1780" s="2893" t="s">
        <v>1529</v>
      </c>
      <c r="V1780" s="2893" t="s">
        <v>1529</v>
      </c>
      <c r="W1780" s="2893" t="s">
        <v>1529</v>
      </c>
      <c r="X1780" s="2893" t="s">
        <v>1529</v>
      </c>
      <c r="Y1780" s="2893" t="s">
        <v>1529</v>
      </c>
      <c r="Z1780" s="2893" t="s">
        <v>1529</v>
      </c>
      <c r="AA1780" s="2893" t="s">
        <v>1529</v>
      </c>
      <c r="AB1780" s="2893" t="s">
        <v>1529</v>
      </c>
      <c r="AC1780" s="2893" t="s">
        <v>1529</v>
      </c>
      <c r="AD1780" s="2893" t="s">
        <v>1529</v>
      </c>
      <c r="AE1780" s="2893" t="s">
        <v>1529</v>
      </c>
      <c r="AF1780" s="2893" t="s">
        <v>1529</v>
      </c>
      <c r="AG1780" s="2893" t="s">
        <v>1529</v>
      </c>
      <c r="AH1780" s="3755" t="s">
        <v>6822</v>
      </c>
      <c r="AI1780" s="3756">
        <v>200</v>
      </c>
      <c r="AJ1780" s="3757">
        <v>5.99</v>
      </c>
      <c r="AK1780" s="2502"/>
    </row>
    <row r="1781" spans="2:37" s="2801" customFormat="1" ht="12" customHeight="1" x14ac:dyDescent="0.2">
      <c r="B1781" s="4240" t="s">
        <v>6825</v>
      </c>
      <c r="C1781" s="4241"/>
      <c r="D1781" s="2893" t="s">
        <v>6826</v>
      </c>
      <c r="E1781" s="2893" t="s">
        <v>1529</v>
      </c>
      <c r="F1781" s="2893" t="s">
        <v>1529</v>
      </c>
      <c r="G1781" s="2893" t="s">
        <v>1529</v>
      </c>
      <c r="H1781" s="2893" t="s">
        <v>1529</v>
      </c>
      <c r="I1781" s="2893" t="s">
        <v>1529</v>
      </c>
      <c r="J1781" s="2893" t="s">
        <v>1529</v>
      </c>
      <c r="K1781" s="2893" t="s">
        <v>1529</v>
      </c>
      <c r="L1781" s="2893" t="s">
        <v>1529</v>
      </c>
      <c r="M1781" s="2893" t="s">
        <v>1529</v>
      </c>
      <c r="N1781" s="2893" t="s">
        <v>1529</v>
      </c>
      <c r="O1781" s="2893" t="s">
        <v>1529</v>
      </c>
      <c r="P1781" s="2893" t="s">
        <v>1529</v>
      </c>
      <c r="Q1781" s="2893" t="s">
        <v>1529</v>
      </c>
      <c r="R1781" s="2893" t="s">
        <v>1529</v>
      </c>
      <c r="S1781" s="2893" t="s">
        <v>1529</v>
      </c>
      <c r="T1781" s="2893" t="s">
        <v>1529</v>
      </c>
      <c r="U1781" s="2893" t="s">
        <v>1529</v>
      </c>
      <c r="V1781" s="2893" t="s">
        <v>1529</v>
      </c>
      <c r="W1781" s="2893" t="s">
        <v>1529</v>
      </c>
      <c r="X1781" s="2893" t="s">
        <v>1529</v>
      </c>
      <c r="Y1781" s="2893" t="s">
        <v>1529</v>
      </c>
      <c r="Z1781" s="2893" t="s">
        <v>1529</v>
      </c>
      <c r="AA1781" s="2893" t="s">
        <v>1529</v>
      </c>
      <c r="AB1781" s="2893" t="s">
        <v>1529</v>
      </c>
      <c r="AC1781" s="2893" t="s">
        <v>1529</v>
      </c>
      <c r="AD1781" s="2893" t="s">
        <v>1529</v>
      </c>
      <c r="AE1781" s="2893" t="s">
        <v>1529</v>
      </c>
      <c r="AF1781" s="2893" t="s">
        <v>1529</v>
      </c>
      <c r="AG1781" s="2893" t="s">
        <v>1529</v>
      </c>
      <c r="AH1781" s="3755" t="s">
        <v>6822</v>
      </c>
      <c r="AI1781" s="3756">
        <v>300</v>
      </c>
      <c r="AJ1781" s="3757">
        <v>9.99</v>
      </c>
      <c r="AK1781" s="2502"/>
    </row>
    <row r="1782" spans="2:37" s="2801" customFormat="1" ht="12" customHeight="1" x14ac:dyDescent="0.2">
      <c r="B1782" s="4240" t="s">
        <v>6827</v>
      </c>
      <c r="C1782" s="4241"/>
      <c r="D1782" s="2893" t="s">
        <v>6828</v>
      </c>
      <c r="E1782" s="2893" t="s">
        <v>1529</v>
      </c>
      <c r="F1782" s="2893" t="s">
        <v>1529</v>
      </c>
      <c r="G1782" s="2893" t="s">
        <v>1529</v>
      </c>
      <c r="H1782" s="2893" t="s">
        <v>1529</v>
      </c>
      <c r="I1782" s="2893" t="s">
        <v>1529</v>
      </c>
      <c r="J1782" s="2893" t="s">
        <v>1529</v>
      </c>
      <c r="K1782" s="2893" t="s">
        <v>1529</v>
      </c>
      <c r="L1782" s="2893" t="s">
        <v>1529</v>
      </c>
      <c r="M1782" s="2893" t="s">
        <v>1529</v>
      </c>
      <c r="N1782" s="2893" t="s">
        <v>1529</v>
      </c>
      <c r="O1782" s="2893" t="s">
        <v>1529</v>
      </c>
      <c r="P1782" s="2893" t="s">
        <v>1529</v>
      </c>
      <c r="Q1782" s="2893" t="s">
        <v>1529</v>
      </c>
      <c r="R1782" s="2893" t="s">
        <v>1529</v>
      </c>
      <c r="S1782" s="2893" t="s">
        <v>1529</v>
      </c>
      <c r="T1782" s="2893" t="s">
        <v>1529</v>
      </c>
      <c r="U1782" s="2893" t="s">
        <v>1529</v>
      </c>
      <c r="V1782" s="2893" t="s">
        <v>1529</v>
      </c>
      <c r="W1782" s="2893" t="s">
        <v>1529</v>
      </c>
      <c r="X1782" s="2893" t="s">
        <v>1529</v>
      </c>
      <c r="Y1782" s="2893" t="s">
        <v>1529</v>
      </c>
      <c r="Z1782" s="2893" t="s">
        <v>1529</v>
      </c>
      <c r="AA1782" s="2893" t="s">
        <v>1529</v>
      </c>
      <c r="AB1782" s="2893" t="s">
        <v>1529</v>
      </c>
      <c r="AC1782" s="2893" t="s">
        <v>1529</v>
      </c>
      <c r="AD1782" s="2893" t="s">
        <v>1529</v>
      </c>
      <c r="AE1782" s="2893" t="s">
        <v>1529</v>
      </c>
      <c r="AF1782" s="2893" t="s">
        <v>1529</v>
      </c>
      <c r="AG1782" s="2893" t="s">
        <v>1529</v>
      </c>
      <c r="AH1782" s="3755" t="s">
        <v>6822</v>
      </c>
      <c r="AI1782" s="3756">
        <v>500</v>
      </c>
      <c r="AJ1782" s="3757">
        <v>14.99</v>
      </c>
      <c r="AK1782" s="2502"/>
    </row>
    <row r="1783" spans="2:37" s="2801" customFormat="1" ht="12" customHeight="1" x14ac:dyDescent="0.2">
      <c r="B1783" s="4240" t="s">
        <v>6829</v>
      </c>
      <c r="C1783" s="4241"/>
      <c r="D1783" s="2893" t="s">
        <v>6830</v>
      </c>
      <c r="E1783" s="2893" t="s">
        <v>1529</v>
      </c>
      <c r="F1783" s="2893" t="s">
        <v>1529</v>
      </c>
      <c r="G1783" s="2893" t="s">
        <v>1529</v>
      </c>
      <c r="H1783" s="2893" t="s">
        <v>1529</v>
      </c>
      <c r="I1783" s="2893" t="s">
        <v>1529</v>
      </c>
      <c r="J1783" s="2893" t="s">
        <v>1529</v>
      </c>
      <c r="K1783" s="2893" t="s">
        <v>1529</v>
      </c>
      <c r="L1783" s="2893" t="s">
        <v>1529</v>
      </c>
      <c r="M1783" s="2893" t="s">
        <v>1529</v>
      </c>
      <c r="N1783" s="2893" t="s">
        <v>1529</v>
      </c>
      <c r="O1783" s="2893" t="s">
        <v>1529</v>
      </c>
      <c r="P1783" s="2893" t="s">
        <v>1529</v>
      </c>
      <c r="Q1783" s="2893" t="s">
        <v>1529</v>
      </c>
      <c r="R1783" s="2893" t="s">
        <v>1529</v>
      </c>
      <c r="S1783" s="2893" t="s">
        <v>1529</v>
      </c>
      <c r="T1783" s="2893" t="s">
        <v>1529</v>
      </c>
      <c r="U1783" s="2893" t="s">
        <v>1529</v>
      </c>
      <c r="V1783" s="2893" t="s">
        <v>1529</v>
      </c>
      <c r="W1783" s="2893" t="s">
        <v>1529</v>
      </c>
      <c r="X1783" s="2893" t="s">
        <v>1529</v>
      </c>
      <c r="Y1783" s="2893" t="s">
        <v>1529</v>
      </c>
      <c r="Z1783" s="2893" t="s">
        <v>1529</v>
      </c>
      <c r="AA1783" s="2893" t="s">
        <v>1529</v>
      </c>
      <c r="AB1783" s="2893" t="s">
        <v>1529</v>
      </c>
      <c r="AC1783" s="2893" t="s">
        <v>1529</v>
      </c>
      <c r="AD1783" s="2893" t="s">
        <v>1529</v>
      </c>
      <c r="AE1783" s="2893" t="s">
        <v>1529</v>
      </c>
      <c r="AF1783" s="2893" t="s">
        <v>1529</v>
      </c>
      <c r="AG1783" s="2893" t="s">
        <v>1529</v>
      </c>
      <c r="AH1783" s="3755" t="s">
        <v>6822</v>
      </c>
      <c r="AI1783" s="3756">
        <v>1000</v>
      </c>
      <c r="AJ1783" s="3757">
        <v>19.989999999999998</v>
      </c>
      <c r="AK1783" s="2502"/>
    </row>
    <row r="1784" spans="2:37" s="2801" customFormat="1" ht="12" customHeight="1" x14ac:dyDescent="0.2">
      <c r="B1784" s="4240" t="s">
        <v>6831</v>
      </c>
      <c r="C1784" s="4241"/>
      <c r="D1784" s="2893" t="s">
        <v>6832</v>
      </c>
      <c r="E1784" s="2893" t="s">
        <v>1529</v>
      </c>
      <c r="F1784" s="2893" t="s">
        <v>1529</v>
      </c>
      <c r="G1784" s="2893" t="s">
        <v>1529</v>
      </c>
      <c r="H1784" s="2893" t="s">
        <v>1529</v>
      </c>
      <c r="I1784" s="2893" t="s">
        <v>1529</v>
      </c>
      <c r="J1784" s="2893" t="s">
        <v>1529</v>
      </c>
      <c r="K1784" s="2893" t="s">
        <v>1529</v>
      </c>
      <c r="L1784" s="2893" t="s">
        <v>1529</v>
      </c>
      <c r="M1784" s="2893" t="s">
        <v>1529</v>
      </c>
      <c r="N1784" s="2893" t="s">
        <v>1529</v>
      </c>
      <c r="O1784" s="2893" t="s">
        <v>1529</v>
      </c>
      <c r="P1784" s="2893" t="s">
        <v>1529</v>
      </c>
      <c r="Q1784" s="2893" t="s">
        <v>1529</v>
      </c>
      <c r="R1784" s="2893" t="s">
        <v>1529</v>
      </c>
      <c r="S1784" s="2893" t="s">
        <v>1529</v>
      </c>
      <c r="T1784" s="2893" t="s">
        <v>1529</v>
      </c>
      <c r="U1784" s="2893" t="s">
        <v>1529</v>
      </c>
      <c r="V1784" s="2893" t="s">
        <v>1529</v>
      </c>
      <c r="W1784" s="2893" t="s">
        <v>1529</v>
      </c>
      <c r="X1784" s="2893" t="s">
        <v>1529</v>
      </c>
      <c r="Y1784" s="2893" t="s">
        <v>1529</v>
      </c>
      <c r="Z1784" s="2893" t="s">
        <v>1529</v>
      </c>
      <c r="AA1784" s="2893" t="s">
        <v>1529</v>
      </c>
      <c r="AB1784" s="2893" t="s">
        <v>1529</v>
      </c>
      <c r="AC1784" s="2893" t="s">
        <v>1529</v>
      </c>
      <c r="AD1784" s="2893" t="s">
        <v>1529</v>
      </c>
      <c r="AE1784" s="2893" t="s">
        <v>1529</v>
      </c>
      <c r="AF1784" s="2893" t="s">
        <v>1529</v>
      </c>
      <c r="AG1784" s="2893" t="s">
        <v>1529</v>
      </c>
      <c r="AH1784" s="3755" t="s">
        <v>6822</v>
      </c>
      <c r="AI1784" s="3756">
        <v>2000</v>
      </c>
      <c r="AJ1784" s="3757">
        <v>29</v>
      </c>
      <c r="AK1784" s="2502"/>
    </row>
    <row r="1785" spans="2:37" s="2801" customFormat="1" ht="12" customHeight="1" x14ac:dyDescent="0.2">
      <c r="B1785" s="4240" t="s">
        <v>6833</v>
      </c>
      <c r="C1785" s="4241"/>
      <c r="D1785" s="2893" t="s">
        <v>6834</v>
      </c>
      <c r="E1785" s="2893" t="s">
        <v>1529</v>
      </c>
      <c r="F1785" s="2893" t="s">
        <v>1529</v>
      </c>
      <c r="G1785" s="2893" t="s">
        <v>1529</v>
      </c>
      <c r="H1785" s="2893" t="s">
        <v>1529</v>
      </c>
      <c r="I1785" s="2893" t="s">
        <v>1529</v>
      </c>
      <c r="J1785" s="2893" t="s">
        <v>1529</v>
      </c>
      <c r="K1785" s="2893" t="s">
        <v>1529</v>
      </c>
      <c r="L1785" s="2893" t="s">
        <v>1529</v>
      </c>
      <c r="M1785" s="2893" t="s">
        <v>1529</v>
      </c>
      <c r="N1785" s="2893" t="s">
        <v>1529</v>
      </c>
      <c r="O1785" s="2893" t="s">
        <v>1529</v>
      </c>
      <c r="P1785" s="2893" t="s">
        <v>1529</v>
      </c>
      <c r="Q1785" s="2893" t="s">
        <v>1529</v>
      </c>
      <c r="R1785" s="2893" t="s">
        <v>1529</v>
      </c>
      <c r="S1785" s="2893" t="s">
        <v>1529</v>
      </c>
      <c r="T1785" s="2893" t="s">
        <v>1529</v>
      </c>
      <c r="U1785" s="2893" t="s">
        <v>1529</v>
      </c>
      <c r="V1785" s="2893" t="s">
        <v>1529</v>
      </c>
      <c r="W1785" s="2893" t="s">
        <v>1529</v>
      </c>
      <c r="X1785" s="2893" t="s">
        <v>1529</v>
      </c>
      <c r="Y1785" s="2893" t="s">
        <v>1529</v>
      </c>
      <c r="Z1785" s="2893" t="s">
        <v>1529</v>
      </c>
      <c r="AA1785" s="2893" t="s">
        <v>1529</v>
      </c>
      <c r="AB1785" s="2893" t="s">
        <v>1529</v>
      </c>
      <c r="AC1785" s="2893" t="s">
        <v>1529</v>
      </c>
      <c r="AD1785" s="2893" t="s">
        <v>1529</v>
      </c>
      <c r="AE1785" s="2893" t="s">
        <v>1529</v>
      </c>
      <c r="AF1785" s="2893" t="s">
        <v>1529</v>
      </c>
      <c r="AG1785" s="2893" t="s">
        <v>1529</v>
      </c>
      <c r="AH1785" s="3755" t="s">
        <v>6822</v>
      </c>
      <c r="AI1785" s="3756">
        <v>3000</v>
      </c>
      <c r="AJ1785" s="3757">
        <v>39</v>
      </c>
      <c r="AK1785" s="2502"/>
    </row>
    <row r="1786" spans="2:37" s="2801" customFormat="1" ht="12" customHeight="1" thickBot="1" x14ac:dyDescent="0.25">
      <c r="B1786" s="4258" t="s">
        <v>6835</v>
      </c>
      <c r="C1786" s="4259"/>
      <c r="D1786" s="2984" t="s">
        <v>6836</v>
      </c>
      <c r="E1786" s="2984" t="s">
        <v>1529</v>
      </c>
      <c r="F1786" s="2984" t="s">
        <v>1529</v>
      </c>
      <c r="G1786" s="2984" t="s">
        <v>1529</v>
      </c>
      <c r="H1786" s="2984" t="s">
        <v>1529</v>
      </c>
      <c r="I1786" s="2984" t="s">
        <v>1529</v>
      </c>
      <c r="J1786" s="2984" t="s">
        <v>1529</v>
      </c>
      <c r="K1786" s="2984" t="s">
        <v>1529</v>
      </c>
      <c r="L1786" s="2984" t="s">
        <v>1529</v>
      </c>
      <c r="M1786" s="2984" t="s">
        <v>1529</v>
      </c>
      <c r="N1786" s="2984" t="s">
        <v>1529</v>
      </c>
      <c r="O1786" s="2984" t="s">
        <v>1529</v>
      </c>
      <c r="P1786" s="2984" t="s">
        <v>1529</v>
      </c>
      <c r="Q1786" s="2984" t="s">
        <v>1529</v>
      </c>
      <c r="R1786" s="2984" t="s">
        <v>1529</v>
      </c>
      <c r="S1786" s="2984" t="s">
        <v>1529</v>
      </c>
      <c r="T1786" s="2984" t="s">
        <v>1529</v>
      </c>
      <c r="U1786" s="2984" t="s">
        <v>1529</v>
      </c>
      <c r="V1786" s="2984" t="s">
        <v>1529</v>
      </c>
      <c r="W1786" s="2984" t="s">
        <v>1529</v>
      </c>
      <c r="X1786" s="2984" t="s">
        <v>1529</v>
      </c>
      <c r="Y1786" s="2984" t="s">
        <v>1529</v>
      </c>
      <c r="Z1786" s="2984" t="s">
        <v>1529</v>
      </c>
      <c r="AA1786" s="2984" t="s">
        <v>1529</v>
      </c>
      <c r="AB1786" s="2984" t="s">
        <v>1529</v>
      </c>
      <c r="AC1786" s="2984" t="s">
        <v>1529</v>
      </c>
      <c r="AD1786" s="2984" t="s">
        <v>1529</v>
      </c>
      <c r="AE1786" s="2984" t="s">
        <v>1529</v>
      </c>
      <c r="AF1786" s="2984" t="s">
        <v>1529</v>
      </c>
      <c r="AG1786" s="2984" t="s">
        <v>1529</v>
      </c>
      <c r="AH1786" s="3758" t="s">
        <v>6822</v>
      </c>
      <c r="AI1786" s="3759">
        <v>5000</v>
      </c>
      <c r="AJ1786" s="3760">
        <v>49</v>
      </c>
      <c r="AK1786" s="2502"/>
    </row>
    <row r="1787" spans="2:37" s="2801" customFormat="1" ht="12" customHeight="1" x14ac:dyDescent="0.2">
      <c r="B1787" s="2503"/>
      <c r="C1787" s="2496"/>
      <c r="D1787" s="4248"/>
      <c r="E1787" s="4248"/>
      <c r="F1787" s="4248"/>
      <c r="G1787" s="4248"/>
      <c r="H1787" s="2496"/>
      <c r="I1787" s="2497"/>
      <c r="J1787" s="2497"/>
      <c r="K1787" s="2497"/>
      <c r="L1787" s="2497"/>
      <c r="M1787" s="2496"/>
      <c r="N1787" s="2497"/>
      <c r="O1787" s="2497"/>
      <c r="P1787" s="2497"/>
      <c r="Q1787" s="2497"/>
      <c r="R1787" s="2497"/>
      <c r="S1787" s="2496"/>
      <c r="T1787" s="2495"/>
      <c r="U1787" s="2495"/>
      <c r="V1787" s="2495"/>
      <c r="W1787" s="2495"/>
      <c r="X1787" s="2495"/>
      <c r="Y1787" s="2495"/>
      <c r="Z1787" s="2495"/>
      <c r="AA1787" s="2495"/>
      <c r="AB1787" s="2495"/>
      <c r="AC1787" s="2495"/>
      <c r="AD1787" s="2495"/>
      <c r="AE1787" s="2495"/>
      <c r="AF1787" s="2495"/>
      <c r="AG1787" s="2495"/>
      <c r="AH1787" s="2495"/>
      <c r="AI1787" s="2495"/>
      <c r="AJ1787" s="2495"/>
      <c r="AK1787" s="2502"/>
    </row>
    <row r="1788" spans="2:37" s="2801" customFormat="1" ht="12" customHeight="1" x14ac:dyDescent="0.2">
      <c r="B1788" s="4236" t="s">
        <v>4985</v>
      </c>
      <c r="C1788" s="4237"/>
      <c r="D1788" s="4249" t="s">
        <v>6623</v>
      </c>
      <c r="E1788" s="4249"/>
      <c r="F1788" s="4249"/>
      <c r="G1788" s="4249"/>
      <c r="H1788" s="2499"/>
      <c r="I1788" s="2499"/>
      <c r="J1788" s="2499"/>
      <c r="K1788" s="2499"/>
      <c r="L1788" s="2499"/>
      <c r="M1788" s="2499"/>
      <c r="N1788" s="2499"/>
      <c r="O1788" s="2499"/>
      <c r="P1788" s="2499"/>
      <c r="Q1788" s="2499"/>
      <c r="R1788" s="2499"/>
      <c r="S1788" s="2499"/>
      <c r="T1788" s="2495"/>
      <c r="U1788" s="2495"/>
      <c r="V1788" s="2495"/>
      <c r="W1788" s="2495"/>
      <c r="X1788" s="2495"/>
      <c r="Y1788" s="2495"/>
      <c r="Z1788" s="2495"/>
      <c r="AA1788" s="2495"/>
      <c r="AB1788" s="2495"/>
      <c r="AC1788" s="2495"/>
      <c r="AD1788" s="2495"/>
      <c r="AE1788" s="2495"/>
      <c r="AF1788" s="2495"/>
      <c r="AG1788" s="2495"/>
      <c r="AH1788" s="2495"/>
      <c r="AI1788" s="2495"/>
      <c r="AJ1788" s="2495"/>
      <c r="AK1788" s="2502"/>
    </row>
    <row r="1789" spans="2:37" s="2801" customFormat="1" ht="12" customHeight="1" x14ac:dyDescent="0.2">
      <c r="B1789" s="4236" t="s">
        <v>4986</v>
      </c>
      <c r="C1789" s="4237"/>
      <c r="D1789" s="4249" t="s">
        <v>1512</v>
      </c>
      <c r="E1789" s="4249"/>
      <c r="F1789" s="4249"/>
      <c r="G1789" s="4249"/>
      <c r="H1789" s="2499"/>
      <c r="I1789" s="2499"/>
      <c r="J1789" s="2499"/>
      <c r="K1789" s="2499"/>
      <c r="L1789" s="2499"/>
      <c r="M1789" s="2499"/>
      <c r="N1789" s="2499"/>
      <c r="O1789" s="2499"/>
      <c r="P1789" s="2499"/>
      <c r="Q1789" s="2499"/>
      <c r="R1789" s="2499"/>
      <c r="S1789" s="2499"/>
      <c r="T1789" s="2495"/>
      <c r="U1789" s="2495"/>
      <c r="V1789" s="2495"/>
      <c r="W1789" s="2495"/>
      <c r="X1789" s="2495"/>
      <c r="Y1789" s="2495"/>
      <c r="Z1789" s="2495"/>
      <c r="AA1789" s="2495"/>
      <c r="AB1789" s="2495"/>
      <c r="AC1789" s="2495"/>
      <c r="AD1789" s="2495"/>
      <c r="AE1789" s="2495"/>
      <c r="AF1789" s="2495"/>
      <c r="AG1789" s="2495"/>
      <c r="AH1789" s="2495"/>
      <c r="AI1789" s="2495"/>
      <c r="AJ1789" s="2495"/>
      <c r="AK1789" s="2502"/>
    </row>
    <row r="1790" spans="2:37" s="2801" customFormat="1" ht="12" customHeight="1" thickBot="1" x14ac:dyDescent="0.25">
      <c r="B1790" s="3518"/>
      <c r="C1790" s="3375"/>
      <c r="D1790" s="3375"/>
      <c r="E1790" s="3375"/>
      <c r="F1790" s="3375"/>
      <c r="G1790" s="3375"/>
      <c r="H1790" s="3375"/>
      <c r="I1790" s="3375"/>
      <c r="J1790" s="3375"/>
      <c r="K1790" s="3375"/>
      <c r="L1790" s="3375"/>
      <c r="M1790" s="3375"/>
      <c r="N1790" s="3375"/>
      <c r="O1790" s="3375"/>
      <c r="P1790" s="3375"/>
      <c r="Q1790" s="3375"/>
      <c r="R1790" s="3375"/>
      <c r="S1790" s="3375"/>
      <c r="T1790" s="3375"/>
      <c r="U1790" s="3375"/>
      <c r="V1790" s="3375"/>
      <c r="W1790" s="3375"/>
      <c r="X1790" s="3375"/>
      <c r="Y1790" s="3375"/>
      <c r="Z1790" s="3375"/>
      <c r="AA1790" s="3375"/>
      <c r="AB1790" s="3375"/>
      <c r="AC1790" s="3375"/>
      <c r="AD1790" s="3375"/>
      <c r="AE1790" s="3375"/>
      <c r="AF1790" s="3375"/>
      <c r="AG1790" s="3375"/>
      <c r="AH1790" s="3375"/>
      <c r="AI1790" s="3375"/>
      <c r="AJ1790" s="3375"/>
      <c r="AK1790" s="3377"/>
    </row>
    <row r="1791" spans="2:37" s="2801" customFormat="1" ht="12" customHeight="1" thickBot="1" x14ac:dyDescent="0.25">
      <c r="B1791" s="2703"/>
    </row>
    <row r="1792" spans="2:37" s="2801" customFormat="1" ht="12" customHeight="1" x14ac:dyDescent="0.2">
      <c r="B1792" s="4169" t="s">
        <v>4994</v>
      </c>
      <c r="C1792" s="4170"/>
      <c r="D1792" s="4170"/>
      <c r="E1792" s="4170"/>
      <c r="F1792" s="4170"/>
      <c r="G1792" s="4170"/>
      <c r="H1792" s="4170"/>
      <c r="I1792" s="4170"/>
      <c r="J1792" s="4170"/>
      <c r="K1792" s="4170"/>
      <c r="L1792" s="4170"/>
      <c r="M1792" s="4170"/>
      <c r="N1792" s="4170"/>
      <c r="O1792" s="4170"/>
      <c r="P1792" s="4170"/>
      <c r="Q1792" s="4170"/>
      <c r="R1792" s="4170"/>
      <c r="S1792" s="4170"/>
      <c r="T1792" s="4170"/>
      <c r="U1792" s="4170"/>
      <c r="V1792" s="4170"/>
      <c r="W1792" s="4170"/>
      <c r="X1792" s="4170"/>
      <c r="Y1792" s="4170"/>
      <c r="Z1792" s="4170"/>
      <c r="AA1792" s="4170"/>
      <c r="AB1792" s="4170"/>
      <c r="AC1792" s="4170"/>
      <c r="AD1792" s="4170"/>
      <c r="AE1792" s="4170"/>
      <c r="AF1792" s="4170"/>
      <c r="AG1792" s="4170"/>
      <c r="AH1792" s="4170"/>
      <c r="AI1792" s="4170"/>
      <c r="AJ1792" s="4170"/>
      <c r="AK1792" s="4171"/>
    </row>
    <row r="1793" spans="2:37" s="2801" customFormat="1" ht="12" customHeight="1" x14ac:dyDescent="0.2">
      <c r="B1793" s="2500"/>
      <c r="C1793" s="3734"/>
      <c r="D1793" s="3734"/>
      <c r="E1793" s="3734"/>
      <c r="F1793" s="3734"/>
      <c r="G1793" s="2501"/>
      <c r="H1793" s="2501"/>
      <c r="I1793" s="2501"/>
      <c r="J1793" s="2501"/>
      <c r="K1793" s="2501"/>
      <c r="L1793" s="2501"/>
      <c r="M1793" s="2501"/>
      <c r="N1793" s="2501"/>
      <c r="O1793" s="2501"/>
      <c r="P1793" s="2501"/>
      <c r="Q1793" s="2501"/>
      <c r="R1793" s="2501"/>
      <c r="S1793" s="2501"/>
      <c r="T1793" s="2501"/>
      <c r="U1793" s="2501"/>
      <c r="V1793" s="2501"/>
      <c r="W1793" s="2501"/>
      <c r="X1793" s="2501"/>
      <c r="Y1793" s="2501"/>
      <c r="Z1793" s="2501"/>
      <c r="AA1793" s="2501"/>
      <c r="AB1793" s="2501"/>
      <c r="AC1793" s="2501"/>
      <c r="AD1793" s="2501"/>
      <c r="AE1793" s="2501"/>
      <c r="AF1793" s="2501"/>
      <c r="AG1793" s="2501"/>
      <c r="AH1793" s="2501"/>
      <c r="AI1793" s="2501"/>
      <c r="AJ1793" s="2501"/>
      <c r="AK1793" s="2502"/>
    </row>
    <row r="1794" spans="2:37" s="2801" customFormat="1" ht="12" customHeight="1" x14ac:dyDescent="0.2">
      <c r="B1794" s="2500" t="s">
        <v>4981</v>
      </c>
      <c r="C1794" s="3734"/>
      <c r="D1794" s="4243" t="s">
        <v>6814</v>
      </c>
      <c r="E1794" s="4243"/>
      <c r="F1794" s="4243"/>
      <c r="G1794" s="2501"/>
      <c r="H1794" s="2501"/>
      <c r="I1794" s="2501"/>
      <c r="J1794" s="2501"/>
      <c r="K1794" s="2501"/>
      <c r="L1794" s="2501"/>
      <c r="M1794" s="2501"/>
      <c r="N1794" s="2501"/>
      <c r="O1794" s="2501"/>
      <c r="P1794" s="2501"/>
      <c r="Q1794" s="2501"/>
      <c r="R1794" s="2501"/>
      <c r="S1794" s="2501"/>
      <c r="T1794" s="2501"/>
      <c r="U1794" s="2501"/>
      <c r="V1794" s="2501"/>
      <c r="W1794" s="2501"/>
      <c r="X1794" s="2501"/>
      <c r="Y1794" s="2501"/>
      <c r="Z1794" s="2501"/>
      <c r="AA1794" s="2501"/>
      <c r="AB1794" s="2501"/>
      <c r="AC1794" s="2501"/>
      <c r="AD1794" s="2501"/>
      <c r="AE1794" s="2501"/>
      <c r="AF1794" s="2501"/>
      <c r="AG1794" s="2501"/>
      <c r="AH1794" s="2501"/>
      <c r="AI1794" s="2501"/>
      <c r="AJ1794" s="2501"/>
      <c r="AK1794" s="2502"/>
    </row>
    <row r="1795" spans="2:37" s="2801" customFormat="1" ht="12" customHeight="1" thickBot="1" x14ac:dyDescent="0.25">
      <c r="B1795" s="4176" t="s">
        <v>4995</v>
      </c>
      <c r="C1795" s="4177"/>
      <c r="D1795" s="4175">
        <v>41831</v>
      </c>
      <c r="E1795" s="4175"/>
      <c r="F1795" s="3734"/>
      <c r="G1795" s="2501"/>
      <c r="H1795" s="2501"/>
      <c r="I1795" s="2501"/>
      <c r="J1795" s="2501"/>
      <c r="K1795" s="2501"/>
      <c r="L1795" s="2501"/>
      <c r="M1795" s="2501"/>
      <c r="N1795" s="2501"/>
      <c r="O1795" s="2501"/>
      <c r="P1795" s="2501"/>
      <c r="Q1795" s="2501"/>
      <c r="R1795" s="2501"/>
      <c r="S1795" s="2501"/>
      <c r="T1795" s="2501"/>
      <c r="U1795" s="2501"/>
      <c r="V1795" s="2501"/>
      <c r="W1795" s="2501"/>
      <c r="X1795" s="2501"/>
      <c r="Y1795" s="2501"/>
      <c r="Z1795" s="2501"/>
      <c r="AA1795" s="2501"/>
      <c r="AB1795" s="2501"/>
      <c r="AC1795" s="2501"/>
      <c r="AD1795" s="2501"/>
      <c r="AE1795" s="2501"/>
      <c r="AF1795" s="2501"/>
      <c r="AG1795" s="2501"/>
      <c r="AH1795" s="2501"/>
      <c r="AI1795" s="2501"/>
      <c r="AJ1795" s="2501"/>
      <c r="AK1795" s="2502"/>
    </row>
    <row r="1796" spans="2:37" s="2801" customFormat="1" ht="49.5" customHeight="1" thickBot="1" x14ac:dyDescent="0.25">
      <c r="B1796" s="4179" t="s">
        <v>4996</v>
      </c>
      <c r="C1796" s="4242"/>
      <c r="D1796" s="4244" t="s">
        <v>6815</v>
      </c>
      <c r="E1796" s="4254"/>
      <c r="F1796" s="4254"/>
      <c r="G1796" s="4254"/>
      <c r="H1796" s="4254"/>
      <c r="I1796" s="4254"/>
      <c r="J1796" s="4254"/>
      <c r="K1796" s="4255"/>
      <c r="L1796" s="2501"/>
      <c r="M1796" s="2501"/>
      <c r="N1796" s="2501"/>
      <c r="O1796" s="2501"/>
      <c r="P1796" s="2501"/>
      <c r="Q1796" s="2501"/>
      <c r="R1796" s="2501"/>
      <c r="S1796" s="2501"/>
      <c r="T1796" s="2501"/>
      <c r="U1796" s="2501"/>
      <c r="V1796" s="2501"/>
      <c r="W1796" s="2501"/>
      <c r="X1796" s="2501"/>
      <c r="Y1796" s="2501"/>
      <c r="Z1796" s="2501"/>
      <c r="AA1796" s="2501"/>
      <c r="AB1796" s="2501"/>
      <c r="AC1796" s="2501"/>
      <c r="AD1796" s="2501"/>
      <c r="AE1796" s="2501"/>
      <c r="AF1796" s="2501"/>
      <c r="AG1796" s="2501"/>
      <c r="AH1796" s="2501"/>
      <c r="AI1796" s="2501"/>
      <c r="AJ1796" s="2501"/>
      <c r="AK1796" s="2502"/>
    </row>
    <row r="1797" spans="2:37" s="2801" customFormat="1" ht="12" customHeight="1" thickBot="1" x14ac:dyDescent="0.25">
      <c r="B1797" s="4245"/>
      <c r="C1797" s="4246"/>
      <c r="D1797" s="4246"/>
      <c r="E1797" s="4246"/>
      <c r="F1797" s="4246"/>
      <c r="G1797" s="4246"/>
      <c r="H1797" s="4246"/>
      <c r="I1797" s="4246"/>
      <c r="J1797" s="4246"/>
      <c r="K1797" s="4246"/>
      <c r="L1797" s="4246"/>
      <c r="M1797" s="4246"/>
      <c r="N1797" s="4246"/>
      <c r="O1797" s="4246"/>
      <c r="P1797" s="4246"/>
      <c r="Q1797" s="4246"/>
      <c r="R1797" s="2501"/>
      <c r="S1797" s="2501"/>
      <c r="T1797" s="2501"/>
      <c r="U1797" s="2501"/>
      <c r="V1797" s="2501"/>
      <c r="W1797" s="2501"/>
      <c r="X1797" s="2501"/>
      <c r="Y1797" s="2501"/>
      <c r="Z1797" s="2501"/>
      <c r="AA1797" s="2501"/>
      <c r="AB1797" s="2501"/>
      <c r="AC1797" s="2501"/>
      <c r="AD1797" s="2501"/>
      <c r="AE1797" s="2501"/>
      <c r="AF1797" s="2501"/>
      <c r="AG1797" s="2501"/>
      <c r="AH1797" s="2501"/>
      <c r="AI1797" s="2501"/>
      <c r="AJ1797" s="2501"/>
      <c r="AK1797" s="2502"/>
    </row>
    <row r="1798" spans="2:37" s="2801" customFormat="1" ht="12" customHeight="1" thickBot="1" x14ac:dyDescent="0.25">
      <c r="B1798" s="4189" t="s">
        <v>4997</v>
      </c>
      <c r="C1798" s="4189"/>
      <c r="D1798" s="4189" t="s">
        <v>4987</v>
      </c>
      <c r="E1798" s="4189" t="s">
        <v>4998</v>
      </c>
      <c r="F1798" s="4247" t="s">
        <v>224</v>
      </c>
      <c r="G1798" s="4247"/>
      <c r="H1798" s="4247"/>
      <c r="I1798" s="4247"/>
      <c r="J1798" s="4247"/>
      <c r="K1798" s="4247"/>
      <c r="L1798" s="4247"/>
      <c r="M1798" s="4247"/>
      <c r="N1798" s="4247"/>
      <c r="O1798" s="4247"/>
      <c r="P1798" s="4247"/>
      <c r="Q1798" s="4247"/>
      <c r="R1798" s="4247"/>
      <c r="S1798" s="4247" t="s">
        <v>340</v>
      </c>
      <c r="T1798" s="4247"/>
      <c r="U1798" s="4247"/>
      <c r="V1798" s="4247"/>
      <c r="W1798" s="4247"/>
      <c r="X1798" s="4247"/>
      <c r="Y1798" s="4247"/>
      <c r="Z1798" s="4247"/>
      <c r="AA1798" s="4247"/>
      <c r="AB1798" s="4247"/>
      <c r="AC1798" s="4247"/>
      <c r="AD1798" s="4247" t="s">
        <v>225</v>
      </c>
      <c r="AE1798" s="4247"/>
      <c r="AF1798" s="4247"/>
      <c r="AG1798" s="4247"/>
      <c r="AH1798" s="4188" t="s">
        <v>4982</v>
      </c>
      <c r="AI1798" s="4188"/>
      <c r="AJ1798" s="4188"/>
      <c r="AK1798" s="2502"/>
    </row>
    <row r="1799" spans="2:37" s="2801" customFormat="1" ht="12" customHeight="1" thickBot="1" x14ac:dyDescent="0.25">
      <c r="B1799" s="4203"/>
      <c r="C1799" s="4203"/>
      <c r="D1799" s="4203"/>
      <c r="E1799" s="4203"/>
      <c r="F1799" s="4203" t="s">
        <v>4999</v>
      </c>
      <c r="G1799" s="4203" t="s">
        <v>5000</v>
      </c>
      <c r="H1799" s="4189" t="s">
        <v>5001</v>
      </c>
      <c r="I1799" s="4200" t="s">
        <v>5002</v>
      </c>
      <c r="J1799" s="4200" t="s">
        <v>5003</v>
      </c>
      <c r="K1799" s="4201" t="s">
        <v>5004</v>
      </c>
      <c r="L1799" s="4201" t="s">
        <v>5005</v>
      </c>
      <c r="M1799" s="4200" t="s">
        <v>5006</v>
      </c>
      <c r="N1799" s="4200"/>
      <c r="O1799" s="4201" t="s">
        <v>5007</v>
      </c>
      <c r="P1799" s="4201" t="s">
        <v>5008</v>
      </c>
      <c r="Q1799" s="4201" t="s">
        <v>5009</v>
      </c>
      <c r="R1799" s="4201" t="s">
        <v>5010</v>
      </c>
      <c r="S1799" s="4189" t="s">
        <v>5011</v>
      </c>
      <c r="T1799" s="4189" t="s">
        <v>5012</v>
      </c>
      <c r="U1799" s="4189" t="s">
        <v>5013</v>
      </c>
      <c r="V1799" s="4189" t="s">
        <v>5014</v>
      </c>
      <c r="W1799" s="4189" t="s">
        <v>5015</v>
      </c>
      <c r="X1799" s="4189" t="s">
        <v>5016</v>
      </c>
      <c r="Y1799" s="4189" t="s">
        <v>5017</v>
      </c>
      <c r="Z1799" s="4189" t="s">
        <v>5018</v>
      </c>
      <c r="AA1799" s="4189" t="s">
        <v>5019</v>
      </c>
      <c r="AB1799" s="4200" t="s">
        <v>5020</v>
      </c>
      <c r="AC1799" s="4200" t="s">
        <v>5021</v>
      </c>
      <c r="AD1799" s="4189" t="s">
        <v>5022</v>
      </c>
      <c r="AE1799" s="4189" t="s">
        <v>5023</v>
      </c>
      <c r="AF1799" s="4189" t="s">
        <v>5024</v>
      </c>
      <c r="AG1799" s="4189" t="s">
        <v>5025</v>
      </c>
      <c r="AH1799" s="4189" t="s">
        <v>1150</v>
      </c>
      <c r="AI1799" s="4189" t="s">
        <v>4983</v>
      </c>
      <c r="AJ1799" s="4189" t="s">
        <v>4984</v>
      </c>
      <c r="AK1799" s="2502"/>
    </row>
    <row r="1800" spans="2:37" s="2801" customFormat="1" ht="12" customHeight="1" thickBot="1" x14ac:dyDescent="0.25">
      <c r="B1800" s="4203"/>
      <c r="C1800" s="4203"/>
      <c r="D1800" s="4203"/>
      <c r="E1800" s="4203"/>
      <c r="F1800" s="4203"/>
      <c r="G1800" s="4203"/>
      <c r="H1800" s="4203"/>
      <c r="I1800" s="4201"/>
      <c r="J1800" s="4201"/>
      <c r="K1800" s="4201"/>
      <c r="L1800" s="4201"/>
      <c r="M1800" s="3732" t="s">
        <v>5026</v>
      </c>
      <c r="N1800" s="3733" t="s">
        <v>2793</v>
      </c>
      <c r="O1800" s="4201"/>
      <c r="P1800" s="4201"/>
      <c r="Q1800" s="4201"/>
      <c r="R1800" s="4201"/>
      <c r="S1800" s="4203"/>
      <c r="T1800" s="4203"/>
      <c r="U1800" s="4203"/>
      <c r="V1800" s="4203"/>
      <c r="W1800" s="4203"/>
      <c r="X1800" s="4203"/>
      <c r="Y1800" s="4203"/>
      <c r="Z1800" s="4203"/>
      <c r="AA1800" s="4203"/>
      <c r="AB1800" s="4201"/>
      <c r="AC1800" s="4201"/>
      <c r="AD1800" s="4203"/>
      <c r="AE1800" s="4203"/>
      <c r="AF1800" s="4203"/>
      <c r="AG1800" s="4203"/>
      <c r="AH1800" s="4203"/>
      <c r="AI1800" s="4203"/>
      <c r="AJ1800" s="4203"/>
      <c r="AK1800" s="2502"/>
    </row>
    <row r="1801" spans="2:37" s="2801" customFormat="1" ht="12" customHeight="1" thickBot="1" x14ac:dyDescent="0.25">
      <c r="B1801" s="5101" t="s">
        <v>6814</v>
      </c>
      <c r="C1801" s="5102"/>
      <c r="D1801" s="3750" t="s">
        <v>6816</v>
      </c>
      <c r="E1801" s="3750">
        <v>6</v>
      </c>
      <c r="F1801" s="3750">
        <v>6</v>
      </c>
      <c r="G1801" s="3750" t="s">
        <v>1529</v>
      </c>
      <c r="H1801" s="3750" t="s">
        <v>1529</v>
      </c>
      <c r="I1801" s="3750" t="s">
        <v>1529</v>
      </c>
      <c r="J1801" s="3750" t="s">
        <v>6817</v>
      </c>
      <c r="K1801" s="3750">
        <v>0.15</v>
      </c>
      <c r="L1801" s="3750">
        <v>0.18</v>
      </c>
      <c r="M1801" s="3750" t="s">
        <v>6817</v>
      </c>
      <c r="N1801" s="3750" t="s">
        <v>6817</v>
      </c>
      <c r="O1801" s="3750">
        <v>0.15</v>
      </c>
      <c r="P1801" s="3750">
        <v>0.15</v>
      </c>
      <c r="Q1801" s="3750">
        <v>0.18</v>
      </c>
      <c r="R1801" s="3750">
        <v>0.18</v>
      </c>
      <c r="S1801" s="3750" t="s">
        <v>1529</v>
      </c>
      <c r="T1801" s="3750" t="s">
        <v>1529</v>
      </c>
      <c r="U1801" s="3750" t="s">
        <v>1529</v>
      </c>
      <c r="V1801" s="3750" t="s">
        <v>1529</v>
      </c>
      <c r="W1801" s="3750" t="s">
        <v>1529</v>
      </c>
      <c r="X1801" s="3750" t="s">
        <v>1529</v>
      </c>
      <c r="Y1801" s="3750" t="s">
        <v>1529</v>
      </c>
      <c r="Z1801" s="3750" t="s">
        <v>1529</v>
      </c>
      <c r="AA1801" s="3750" t="s">
        <v>1529</v>
      </c>
      <c r="AB1801" s="3750" t="s">
        <v>1529</v>
      </c>
      <c r="AC1801" s="3750" t="s">
        <v>1529</v>
      </c>
      <c r="AD1801" s="3750" t="s">
        <v>1529</v>
      </c>
      <c r="AE1801" s="3750" t="s">
        <v>1529</v>
      </c>
      <c r="AF1801" s="3750" t="s">
        <v>1529</v>
      </c>
      <c r="AG1801" s="3750" t="s">
        <v>1529</v>
      </c>
      <c r="AH1801" s="3750" t="s">
        <v>1529</v>
      </c>
      <c r="AI1801" s="3750" t="s">
        <v>1529</v>
      </c>
      <c r="AJ1801" s="3751" t="s">
        <v>1529</v>
      </c>
      <c r="AK1801" s="2502"/>
    </row>
    <row r="1802" spans="2:37" s="2801" customFormat="1" ht="12" customHeight="1" x14ac:dyDescent="0.2">
      <c r="B1802" s="2503"/>
      <c r="C1802" s="2496"/>
      <c r="D1802" s="4248"/>
      <c r="E1802" s="4248"/>
      <c r="F1802" s="4248"/>
      <c r="G1802" s="4248"/>
      <c r="H1802" s="2496"/>
      <c r="I1802" s="2497"/>
      <c r="J1802" s="2497"/>
      <c r="K1802" s="2497"/>
      <c r="L1802" s="2497"/>
      <c r="M1802" s="2496"/>
      <c r="N1802" s="2497"/>
      <c r="O1802" s="2497"/>
      <c r="P1802" s="2497"/>
      <c r="Q1802" s="2497"/>
      <c r="R1802" s="2497"/>
      <c r="S1802" s="2496"/>
      <c r="T1802" s="2495"/>
      <c r="U1802" s="2495"/>
      <c r="V1802" s="2495"/>
      <c r="W1802" s="2495"/>
      <c r="X1802" s="2495"/>
      <c r="Y1802" s="2495"/>
      <c r="Z1802" s="2495"/>
      <c r="AA1802" s="2495"/>
      <c r="AB1802" s="2495"/>
      <c r="AC1802" s="2495"/>
      <c r="AD1802" s="2495"/>
      <c r="AE1802" s="2495"/>
      <c r="AF1802" s="2495"/>
      <c r="AG1802" s="2495"/>
      <c r="AH1802" s="2495"/>
      <c r="AI1802" s="2495"/>
      <c r="AJ1802" s="2495"/>
      <c r="AK1802" s="2502"/>
    </row>
    <row r="1803" spans="2:37" s="2801" customFormat="1" ht="12" customHeight="1" x14ac:dyDescent="0.2">
      <c r="B1803" s="4236" t="s">
        <v>4985</v>
      </c>
      <c r="C1803" s="4237"/>
      <c r="D1803" s="4249" t="s">
        <v>5081</v>
      </c>
      <c r="E1803" s="4249"/>
      <c r="F1803" s="4249"/>
      <c r="G1803" s="4249"/>
      <c r="H1803" s="2499"/>
      <c r="I1803" s="2499"/>
      <c r="J1803" s="2499"/>
      <c r="K1803" s="2499"/>
      <c r="L1803" s="2499"/>
      <c r="M1803" s="2499"/>
      <c r="N1803" s="2499"/>
      <c r="O1803" s="2499"/>
      <c r="P1803" s="2499"/>
      <c r="Q1803" s="2499"/>
      <c r="R1803" s="2499"/>
      <c r="S1803" s="2499"/>
      <c r="T1803" s="2495"/>
      <c r="U1803" s="2495"/>
      <c r="V1803" s="2495"/>
      <c r="W1803" s="2495"/>
      <c r="X1803" s="2495"/>
      <c r="Y1803" s="2495"/>
      <c r="Z1803" s="2495"/>
      <c r="AA1803" s="2495"/>
      <c r="AB1803" s="2495"/>
      <c r="AC1803" s="2495"/>
      <c r="AD1803" s="2495"/>
      <c r="AE1803" s="2495"/>
      <c r="AF1803" s="2495"/>
      <c r="AG1803" s="2495"/>
      <c r="AH1803" s="2495"/>
      <c r="AI1803" s="2495"/>
      <c r="AJ1803" s="2495"/>
      <c r="AK1803" s="2502"/>
    </row>
    <row r="1804" spans="2:37" s="2801" customFormat="1" ht="12" customHeight="1" x14ac:dyDescent="0.2">
      <c r="B1804" s="4236" t="s">
        <v>4986</v>
      </c>
      <c r="C1804" s="4237"/>
      <c r="D1804" s="4249" t="s">
        <v>1512</v>
      </c>
      <c r="E1804" s="4249"/>
      <c r="F1804" s="4249"/>
      <c r="G1804" s="4249"/>
      <c r="H1804" s="2499"/>
      <c r="I1804" s="2499"/>
      <c r="J1804" s="2499"/>
      <c r="K1804" s="2499"/>
      <c r="L1804" s="2499"/>
      <c r="M1804" s="2499"/>
      <c r="N1804" s="2499"/>
      <c r="O1804" s="2499"/>
      <c r="P1804" s="2499"/>
      <c r="Q1804" s="2499"/>
      <c r="R1804" s="2499"/>
      <c r="S1804" s="2499"/>
      <c r="T1804" s="2495"/>
      <c r="U1804" s="2495"/>
      <c r="V1804" s="2495"/>
      <c r="W1804" s="2495"/>
      <c r="X1804" s="2495"/>
      <c r="Y1804" s="2495"/>
      <c r="Z1804" s="2495"/>
      <c r="AA1804" s="2495"/>
      <c r="AB1804" s="2495"/>
      <c r="AC1804" s="2495"/>
      <c r="AD1804" s="2495"/>
      <c r="AE1804" s="2495"/>
      <c r="AF1804" s="2495"/>
      <c r="AG1804" s="2495"/>
      <c r="AH1804" s="2495"/>
      <c r="AI1804" s="2495"/>
      <c r="AJ1804" s="2495"/>
      <c r="AK1804" s="2502"/>
    </row>
    <row r="1805" spans="2:37" s="2801" customFormat="1" ht="12" customHeight="1" thickBot="1" x14ac:dyDescent="0.25">
      <c r="B1805" s="3518"/>
      <c r="C1805" s="3375"/>
      <c r="D1805" s="3375"/>
      <c r="E1805" s="3375"/>
      <c r="F1805" s="3375"/>
      <c r="G1805" s="3375"/>
      <c r="H1805" s="3375"/>
      <c r="I1805" s="3375"/>
      <c r="J1805" s="3375"/>
      <c r="K1805" s="3375"/>
      <c r="L1805" s="3375"/>
      <c r="M1805" s="3375"/>
      <c r="N1805" s="3375"/>
      <c r="O1805" s="3375"/>
      <c r="P1805" s="3375"/>
      <c r="Q1805" s="3375"/>
      <c r="R1805" s="3375"/>
      <c r="S1805" s="3375"/>
      <c r="T1805" s="3375"/>
      <c r="U1805" s="3375"/>
      <c r="V1805" s="3375"/>
      <c r="W1805" s="3375"/>
      <c r="X1805" s="3375"/>
      <c r="Y1805" s="3375"/>
      <c r="Z1805" s="3375"/>
      <c r="AA1805" s="3375"/>
      <c r="AB1805" s="3375"/>
      <c r="AC1805" s="3375"/>
      <c r="AD1805" s="3375"/>
      <c r="AE1805" s="3375"/>
      <c r="AF1805" s="3375"/>
      <c r="AG1805" s="3375"/>
      <c r="AH1805" s="3375"/>
      <c r="AI1805" s="3375"/>
      <c r="AJ1805" s="3375"/>
      <c r="AK1805" s="3377"/>
    </row>
    <row r="1806" spans="2:37" s="2801" customFormat="1" ht="12" customHeight="1" thickBot="1" x14ac:dyDescent="0.25">
      <c r="B1806" s="2703"/>
    </row>
    <row r="1807" spans="2:37" s="2801" customFormat="1" ht="12" customHeight="1" x14ac:dyDescent="0.2">
      <c r="B1807" s="4169" t="s">
        <v>4994</v>
      </c>
      <c r="C1807" s="4170"/>
      <c r="D1807" s="4170"/>
      <c r="E1807" s="4170"/>
      <c r="F1807" s="4170"/>
      <c r="G1807" s="4170"/>
      <c r="H1807" s="4170"/>
      <c r="I1807" s="4170"/>
      <c r="J1807" s="4170"/>
      <c r="K1807" s="4170"/>
      <c r="L1807" s="4170"/>
      <c r="M1807" s="4170"/>
      <c r="N1807" s="4170"/>
      <c r="O1807" s="4170"/>
      <c r="P1807" s="4170"/>
      <c r="Q1807" s="4170"/>
      <c r="R1807" s="4170"/>
      <c r="S1807" s="4170"/>
      <c r="T1807" s="4170"/>
      <c r="U1807" s="4170"/>
      <c r="V1807" s="4170"/>
      <c r="W1807" s="4170"/>
      <c r="X1807" s="4170"/>
      <c r="Y1807" s="4170"/>
      <c r="Z1807" s="4170"/>
      <c r="AA1807" s="4170"/>
      <c r="AB1807" s="4170"/>
      <c r="AC1807" s="4170"/>
      <c r="AD1807" s="4170"/>
      <c r="AE1807" s="4170"/>
      <c r="AF1807" s="4170"/>
      <c r="AG1807" s="4170"/>
      <c r="AH1807" s="4170"/>
      <c r="AI1807" s="4170"/>
      <c r="AJ1807" s="4170"/>
      <c r="AK1807" s="4171"/>
    </row>
    <row r="1808" spans="2:37" s="2801" customFormat="1" ht="12" customHeight="1" x14ac:dyDescent="0.2">
      <c r="B1808" s="2500"/>
      <c r="C1808" s="3734"/>
      <c r="D1808" s="3734"/>
      <c r="E1808" s="3734"/>
      <c r="F1808" s="3734"/>
      <c r="G1808" s="2501"/>
      <c r="H1808" s="2501"/>
      <c r="I1808" s="2501"/>
      <c r="J1808" s="2501"/>
      <c r="K1808" s="2501"/>
      <c r="L1808" s="2501"/>
      <c r="M1808" s="2501"/>
      <c r="N1808" s="2501"/>
      <c r="O1808" s="2501"/>
      <c r="P1808" s="2501"/>
      <c r="Q1808" s="2501"/>
      <c r="R1808" s="2501"/>
      <c r="S1808" s="2501"/>
      <c r="T1808" s="2501"/>
      <c r="U1808" s="2501"/>
      <c r="V1808" s="2501"/>
      <c r="W1808" s="2501"/>
      <c r="X1808" s="2501"/>
      <c r="Y1808" s="2501"/>
      <c r="Z1808" s="2501"/>
      <c r="AA1808" s="2501"/>
      <c r="AB1808" s="2501"/>
      <c r="AC1808" s="2501"/>
      <c r="AD1808" s="2501"/>
      <c r="AE1808" s="2501"/>
      <c r="AF1808" s="2501"/>
      <c r="AG1808" s="2501"/>
      <c r="AH1808" s="2501"/>
      <c r="AI1808" s="2501"/>
      <c r="AJ1808" s="2501"/>
      <c r="AK1808" s="2502"/>
    </row>
    <row r="1809" spans="2:37" s="2801" customFormat="1" ht="12" customHeight="1" x14ac:dyDescent="0.2">
      <c r="B1809" s="2500" t="s">
        <v>4981</v>
      </c>
      <c r="C1809" s="3734"/>
      <c r="D1809" s="4243" t="s">
        <v>5348</v>
      </c>
      <c r="E1809" s="4243"/>
      <c r="F1809" s="4243"/>
      <c r="G1809" s="2501"/>
      <c r="H1809" s="2501"/>
      <c r="I1809" s="2501"/>
      <c r="J1809" s="2501"/>
      <c r="K1809" s="2501"/>
      <c r="L1809" s="2501"/>
      <c r="M1809" s="2501"/>
      <c r="N1809" s="2501"/>
      <c r="O1809" s="2501"/>
      <c r="P1809" s="2501"/>
      <c r="Q1809" s="2501"/>
      <c r="R1809" s="2501"/>
      <c r="S1809" s="2501"/>
      <c r="T1809" s="2501"/>
      <c r="U1809" s="2501"/>
      <c r="V1809" s="2501"/>
      <c r="W1809" s="2501"/>
      <c r="X1809" s="2501"/>
      <c r="Y1809" s="2501"/>
      <c r="Z1809" s="2501"/>
      <c r="AA1809" s="2501"/>
      <c r="AB1809" s="2501"/>
      <c r="AC1809" s="2501"/>
      <c r="AD1809" s="2501"/>
      <c r="AE1809" s="2501"/>
      <c r="AF1809" s="2501"/>
      <c r="AG1809" s="2501"/>
      <c r="AH1809" s="2501"/>
      <c r="AI1809" s="2501"/>
      <c r="AJ1809" s="2501"/>
      <c r="AK1809" s="2502"/>
    </row>
    <row r="1810" spans="2:37" s="2801" customFormat="1" ht="12" customHeight="1" thickBot="1" x14ac:dyDescent="0.25">
      <c r="B1810" s="4176" t="s">
        <v>4995</v>
      </c>
      <c r="C1810" s="4177"/>
      <c r="D1810" s="4175">
        <v>41821</v>
      </c>
      <c r="E1810" s="4175"/>
      <c r="F1810" s="3734"/>
      <c r="G1810" s="2501"/>
      <c r="H1810" s="2501"/>
      <c r="I1810" s="2501"/>
      <c r="J1810" s="2501"/>
      <c r="K1810" s="2501"/>
      <c r="L1810" s="2501"/>
      <c r="M1810" s="2501"/>
      <c r="N1810" s="2501"/>
      <c r="O1810" s="2501"/>
      <c r="P1810" s="2501"/>
      <c r="Q1810" s="2501"/>
      <c r="R1810" s="2501"/>
      <c r="S1810" s="2501"/>
      <c r="T1810" s="2501"/>
      <c r="U1810" s="2501"/>
      <c r="V1810" s="2501"/>
      <c r="W1810" s="2501"/>
      <c r="X1810" s="2501"/>
      <c r="Y1810" s="2501"/>
      <c r="Z1810" s="2501"/>
      <c r="AA1810" s="2501"/>
      <c r="AB1810" s="2501"/>
      <c r="AC1810" s="2501"/>
      <c r="AD1810" s="2501"/>
      <c r="AE1810" s="2501"/>
      <c r="AF1810" s="2501"/>
      <c r="AG1810" s="2501"/>
      <c r="AH1810" s="2501"/>
      <c r="AI1810" s="2501"/>
      <c r="AJ1810" s="2501"/>
      <c r="AK1810" s="2502"/>
    </row>
    <row r="1811" spans="2:37" s="2801" customFormat="1" ht="72" customHeight="1" thickBot="1" x14ac:dyDescent="0.25">
      <c r="B1811" s="4179" t="s">
        <v>4996</v>
      </c>
      <c r="C1811" s="4242"/>
      <c r="D1811" s="4244" t="s">
        <v>6812</v>
      </c>
      <c r="E1811" s="4254"/>
      <c r="F1811" s="4254"/>
      <c r="G1811" s="4254"/>
      <c r="H1811" s="4254"/>
      <c r="I1811" s="4254"/>
      <c r="J1811" s="4254"/>
      <c r="K1811" s="4255"/>
      <c r="L1811" s="2501"/>
      <c r="M1811" s="2501"/>
      <c r="N1811" s="2501"/>
      <c r="O1811" s="2501"/>
      <c r="P1811" s="2501"/>
      <c r="Q1811" s="2501"/>
      <c r="R1811" s="2501"/>
      <c r="S1811" s="2501"/>
      <c r="T1811" s="2501"/>
      <c r="U1811" s="2501"/>
      <c r="V1811" s="2501"/>
      <c r="W1811" s="2501"/>
      <c r="X1811" s="2501"/>
      <c r="Y1811" s="2501"/>
      <c r="Z1811" s="2501"/>
      <c r="AA1811" s="2501"/>
      <c r="AB1811" s="2501"/>
      <c r="AC1811" s="2501"/>
      <c r="AD1811" s="2501"/>
      <c r="AE1811" s="2501"/>
      <c r="AF1811" s="2501"/>
      <c r="AG1811" s="2501"/>
      <c r="AH1811" s="2501"/>
      <c r="AI1811" s="2501"/>
      <c r="AJ1811" s="2501"/>
      <c r="AK1811" s="2502"/>
    </row>
    <row r="1812" spans="2:37" s="2801" customFormat="1" ht="12" customHeight="1" thickBot="1" x14ac:dyDescent="0.25">
      <c r="B1812" s="4245"/>
      <c r="C1812" s="4246"/>
      <c r="D1812" s="4246"/>
      <c r="E1812" s="4246"/>
      <c r="F1812" s="4246"/>
      <c r="G1812" s="4246"/>
      <c r="H1812" s="4246"/>
      <c r="I1812" s="4246"/>
      <c r="J1812" s="4246"/>
      <c r="K1812" s="4246"/>
      <c r="L1812" s="4246"/>
      <c r="M1812" s="4246"/>
      <c r="N1812" s="4246"/>
      <c r="O1812" s="4246"/>
      <c r="P1812" s="4246"/>
      <c r="Q1812" s="4246"/>
      <c r="R1812" s="2501"/>
      <c r="S1812" s="2501"/>
      <c r="T1812" s="2501"/>
      <c r="U1812" s="2501"/>
      <c r="V1812" s="2501"/>
      <c r="W1812" s="2501"/>
      <c r="X1812" s="2501"/>
      <c r="Y1812" s="2501"/>
      <c r="Z1812" s="2501"/>
      <c r="AA1812" s="2501"/>
      <c r="AB1812" s="2501"/>
      <c r="AC1812" s="2501"/>
      <c r="AD1812" s="2501"/>
      <c r="AE1812" s="2501"/>
      <c r="AF1812" s="2501"/>
      <c r="AG1812" s="2501"/>
      <c r="AH1812" s="2501"/>
      <c r="AI1812" s="2501"/>
      <c r="AJ1812" s="2501"/>
      <c r="AK1812" s="2502"/>
    </row>
    <row r="1813" spans="2:37" s="2801" customFormat="1" ht="12" customHeight="1" thickBot="1" x14ac:dyDescent="0.25">
      <c r="B1813" s="4189" t="s">
        <v>4997</v>
      </c>
      <c r="C1813" s="4189"/>
      <c r="D1813" s="4189" t="s">
        <v>4987</v>
      </c>
      <c r="E1813" s="4189" t="s">
        <v>4998</v>
      </c>
      <c r="F1813" s="4247" t="s">
        <v>224</v>
      </c>
      <c r="G1813" s="4247"/>
      <c r="H1813" s="4247"/>
      <c r="I1813" s="4247"/>
      <c r="J1813" s="4247"/>
      <c r="K1813" s="4247"/>
      <c r="L1813" s="4247"/>
      <c r="M1813" s="4247"/>
      <c r="N1813" s="4247"/>
      <c r="O1813" s="4247"/>
      <c r="P1813" s="4247"/>
      <c r="Q1813" s="4247"/>
      <c r="R1813" s="4247"/>
      <c r="S1813" s="4247" t="s">
        <v>340</v>
      </c>
      <c r="T1813" s="4247"/>
      <c r="U1813" s="4247"/>
      <c r="V1813" s="4247"/>
      <c r="W1813" s="4247"/>
      <c r="X1813" s="4247"/>
      <c r="Y1813" s="4247"/>
      <c r="Z1813" s="4247"/>
      <c r="AA1813" s="4247"/>
      <c r="AB1813" s="4247"/>
      <c r="AC1813" s="4247"/>
      <c r="AD1813" s="4247" t="s">
        <v>225</v>
      </c>
      <c r="AE1813" s="4247"/>
      <c r="AF1813" s="4247"/>
      <c r="AG1813" s="4247"/>
      <c r="AH1813" s="4188" t="s">
        <v>4982</v>
      </c>
      <c r="AI1813" s="4188"/>
      <c r="AJ1813" s="4188"/>
      <c r="AK1813" s="2502"/>
    </row>
    <row r="1814" spans="2:37" s="2801" customFormat="1" ht="12" customHeight="1" thickBot="1" x14ac:dyDescent="0.25">
      <c r="B1814" s="4203"/>
      <c r="C1814" s="4203"/>
      <c r="D1814" s="4203"/>
      <c r="E1814" s="4203"/>
      <c r="F1814" s="4203" t="s">
        <v>4999</v>
      </c>
      <c r="G1814" s="4203" t="s">
        <v>5000</v>
      </c>
      <c r="H1814" s="4189" t="s">
        <v>5001</v>
      </c>
      <c r="I1814" s="4200" t="s">
        <v>5002</v>
      </c>
      <c r="J1814" s="4200" t="s">
        <v>5003</v>
      </c>
      <c r="K1814" s="4201" t="s">
        <v>5004</v>
      </c>
      <c r="L1814" s="4201" t="s">
        <v>5005</v>
      </c>
      <c r="M1814" s="4200" t="s">
        <v>5006</v>
      </c>
      <c r="N1814" s="4200"/>
      <c r="O1814" s="4201" t="s">
        <v>5007</v>
      </c>
      <c r="P1814" s="4201" t="s">
        <v>5008</v>
      </c>
      <c r="Q1814" s="4201" t="s">
        <v>5009</v>
      </c>
      <c r="R1814" s="4201" t="s">
        <v>5010</v>
      </c>
      <c r="S1814" s="4189" t="s">
        <v>5011</v>
      </c>
      <c r="T1814" s="4189" t="s">
        <v>5012</v>
      </c>
      <c r="U1814" s="4189" t="s">
        <v>5013</v>
      </c>
      <c r="V1814" s="4189" t="s">
        <v>5014</v>
      </c>
      <c r="W1814" s="4189" t="s">
        <v>5015</v>
      </c>
      <c r="X1814" s="4189" t="s">
        <v>5016</v>
      </c>
      <c r="Y1814" s="4189" t="s">
        <v>5017</v>
      </c>
      <c r="Z1814" s="4189" t="s">
        <v>5018</v>
      </c>
      <c r="AA1814" s="4189" t="s">
        <v>5019</v>
      </c>
      <c r="AB1814" s="4200" t="s">
        <v>5020</v>
      </c>
      <c r="AC1814" s="4200" t="s">
        <v>5021</v>
      </c>
      <c r="AD1814" s="4189" t="s">
        <v>5022</v>
      </c>
      <c r="AE1814" s="4189" t="s">
        <v>5023</v>
      </c>
      <c r="AF1814" s="4189" t="s">
        <v>5024</v>
      </c>
      <c r="AG1814" s="4189" t="s">
        <v>5025</v>
      </c>
      <c r="AH1814" s="4189" t="s">
        <v>1150</v>
      </c>
      <c r="AI1814" s="4189" t="s">
        <v>4983</v>
      </c>
      <c r="AJ1814" s="4189" t="s">
        <v>4984</v>
      </c>
      <c r="AK1814" s="2502"/>
    </row>
    <row r="1815" spans="2:37" s="2801" customFormat="1" ht="12" customHeight="1" thickBot="1" x14ac:dyDescent="0.25">
      <c r="B1815" s="4203"/>
      <c r="C1815" s="4203"/>
      <c r="D1815" s="4203"/>
      <c r="E1815" s="4203"/>
      <c r="F1815" s="4203"/>
      <c r="G1815" s="4203"/>
      <c r="H1815" s="4203"/>
      <c r="I1815" s="4201"/>
      <c r="J1815" s="4201"/>
      <c r="K1815" s="4201"/>
      <c r="L1815" s="4201"/>
      <c r="M1815" s="3732" t="s">
        <v>5026</v>
      </c>
      <c r="N1815" s="3733" t="s">
        <v>2793</v>
      </c>
      <c r="O1815" s="4201"/>
      <c r="P1815" s="4201"/>
      <c r="Q1815" s="4201"/>
      <c r="R1815" s="4201"/>
      <c r="S1815" s="4203"/>
      <c r="T1815" s="4203"/>
      <c r="U1815" s="4203"/>
      <c r="V1815" s="4203"/>
      <c r="W1815" s="4203"/>
      <c r="X1815" s="4203"/>
      <c r="Y1815" s="4203"/>
      <c r="Z1815" s="4203"/>
      <c r="AA1815" s="4203"/>
      <c r="AB1815" s="4201"/>
      <c r="AC1815" s="4201"/>
      <c r="AD1815" s="4203"/>
      <c r="AE1815" s="4203"/>
      <c r="AF1815" s="4203"/>
      <c r="AG1815" s="4203"/>
      <c r="AH1815" s="4203"/>
      <c r="AI1815" s="4203"/>
      <c r="AJ1815" s="4203"/>
      <c r="AK1815" s="2502"/>
    </row>
    <row r="1816" spans="2:37" s="2801" customFormat="1" ht="12" customHeight="1" thickBot="1" x14ac:dyDescent="0.25">
      <c r="B1816" s="5099" t="s">
        <v>5350</v>
      </c>
      <c r="C1816" s="5100"/>
      <c r="D1816" s="3749" t="s">
        <v>1529</v>
      </c>
      <c r="E1816" s="3162">
        <v>6</v>
      </c>
      <c r="F1816" s="3749" t="s">
        <v>1529</v>
      </c>
      <c r="G1816" s="3749" t="s">
        <v>1529</v>
      </c>
      <c r="H1816" s="3749" t="s">
        <v>1529</v>
      </c>
      <c r="I1816" s="3749" t="s">
        <v>1529</v>
      </c>
      <c r="J1816" s="3309">
        <f>10/0.18</f>
        <v>55.555555555555557</v>
      </c>
      <c r="K1816" s="2930">
        <v>0.18</v>
      </c>
      <c r="L1816" s="2930">
        <v>0.18</v>
      </c>
      <c r="M1816" s="3749" t="s">
        <v>1529</v>
      </c>
      <c r="N1816" s="3749" t="s">
        <v>1529</v>
      </c>
      <c r="O1816" s="3749" t="s">
        <v>1529</v>
      </c>
      <c r="P1816" s="3749" t="s">
        <v>1529</v>
      </c>
      <c r="Q1816" s="3749" t="s">
        <v>1529</v>
      </c>
      <c r="R1816" s="3749" t="s">
        <v>1529</v>
      </c>
      <c r="S1816" s="3749" t="s">
        <v>1529</v>
      </c>
      <c r="T1816" s="3749" t="s">
        <v>1529</v>
      </c>
      <c r="U1816" s="3749" t="s">
        <v>1529</v>
      </c>
      <c r="V1816" s="3749" t="s">
        <v>1529</v>
      </c>
      <c r="W1816" s="3749" t="s">
        <v>1529</v>
      </c>
      <c r="X1816" s="3749" t="s">
        <v>1529</v>
      </c>
      <c r="Y1816" s="3749" t="s">
        <v>1529</v>
      </c>
      <c r="Z1816" s="3749" t="s">
        <v>1529</v>
      </c>
      <c r="AA1816" s="3310">
        <v>100</v>
      </c>
      <c r="AB1816" s="2930">
        <v>0.06</v>
      </c>
      <c r="AC1816" s="2930">
        <v>0.06</v>
      </c>
      <c r="AD1816" s="3749" t="s">
        <v>1529</v>
      </c>
      <c r="AE1816" s="2515">
        <v>10</v>
      </c>
      <c r="AF1816" s="2930">
        <v>0.4</v>
      </c>
      <c r="AG1816" s="2930">
        <v>0.4</v>
      </c>
      <c r="AH1816" s="3749" t="s">
        <v>1529</v>
      </c>
      <c r="AI1816" s="3749" t="s">
        <v>1529</v>
      </c>
      <c r="AJ1816" s="3749" t="s">
        <v>1529</v>
      </c>
      <c r="AK1816" s="2502"/>
    </row>
    <row r="1817" spans="2:37" s="2801" customFormat="1" ht="12" customHeight="1" x14ac:dyDescent="0.2">
      <c r="B1817" s="2503"/>
      <c r="C1817" s="2496"/>
      <c r="D1817" s="4248"/>
      <c r="E1817" s="4248"/>
      <c r="F1817" s="4248"/>
      <c r="G1817" s="4248"/>
      <c r="H1817" s="2496"/>
      <c r="I1817" s="2497"/>
      <c r="J1817" s="2497"/>
      <c r="K1817" s="2497"/>
      <c r="L1817" s="2497"/>
      <c r="M1817" s="2496"/>
      <c r="N1817" s="2497"/>
      <c r="O1817" s="2497"/>
      <c r="P1817" s="2497"/>
      <c r="Q1817" s="2497"/>
      <c r="R1817" s="2497"/>
      <c r="S1817" s="2496"/>
      <c r="T1817" s="2495"/>
      <c r="U1817" s="2495"/>
      <c r="V1817" s="2495"/>
      <c r="W1817" s="2495"/>
      <c r="X1817" s="2495"/>
      <c r="Y1817" s="2495"/>
      <c r="Z1817" s="2495"/>
      <c r="AA1817" s="2495"/>
      <c r="AB1817" s="2495"/>
      <c r="AC1817" s="2495"/>
      <c r="AD1817" s="2495"/>
      <c r="AE1817" s="2495"/>
      <c r="AF1817" s="2495"/>
      <c r="AG1817" s="2495"/>
      <c r="AH1817" s="2495"/>
      <c r="AI1817" s="2495"/>
      <c r="AJ1817" s="2495"/>
      <c r="AK1817" s="2502"/>
    </row>
    <row r="1818" spans="2:37" s="2801" customFormat="1" ht="12" customHeight="1" x14ac:dyDescent="0.2">
      <c r="B1818" s="4236" t="s">
        <v>4985</v>
      </c>
      <c r="C1818" s="4237"/>
      <c r="D1818" s="4249" t="s">
        <v>6813</v>
      </c>
      <c r="E1818" s="4249"/>
      <c r="F1818" s="4249"/>
      <c r="G1818" s="4249"/>
      <c r="H1818" s="2499"/>
      <c r="I1818" s="2499"/>
      <c r="J1818" s="2499"/>
      <c r="K1818" s="2499"/>
      <c r="L1818" s="2499"/>
      <c r="M1818" s="2499"/>
      <c r="N1818" s="2499"/>
      <c r="O1818" s="2499"/>
      <c r="P1818" s="2499"/>
      <c r="Q1818" s="2499"/>
      <c r="R1818" s="2499"/>
      <c r="S1818" s="2499"/>
      <c r="T1818" s="2495"/>
      <c r="U1818" s="2495"/>
      <c r="V1818" s="2495"/>
      <c r="W1818" s="2495"/>
      <c r="X1818" s="2495"/>
      <c r="Y1818" s="2495"/>
      <c r="Z1818" s="2495"/>
      <c r="AA1818" s="2495"/>
      <c r="AB1818" s="2495"/>
      <c r="AC1818" s="2495"/>
      <c r="AD1818" s="2495"/>
      <c r="AE1818" s="2495"/>
      <c r="AF1818" s="2495"/>
      <c r="AG1818" s="2495"/>
      <c r="AH1818" s="2495"/>
      <c r="AI1818" s="2495"/>
      <c r="AJ1818" s="2495"/>
      <c r="AK1818" s="2502"/>
    </row>
    <row r="1819" spans="2:37" s="2801" customFormat="1" ht="12" customHeight="1" x14ac:dyDescent="0.2">
      <c r="B1819" s="4236" t="s">
        <v>4986</v>
      </c>
      <c r="C1819" s="4237"/>
      <c r="D1819" s="4249" t="s">
        <v>1512</v>
      </c>
      <c r="E1819" s="4249"/>
      <c r="F1819" s="4249"/>
      <c r="G1819" s="4249"/>
      <c r="H1819" s="2499"/>
      <c r="I1819" s="2499"/>
      <c r="J1819" s="2499"/>
      <c r="K1819" s="2499"/>
      <c r="L1819" s="2499"/>
      <c r="M1819" s="2499"/>
      <c r="N1819" s="2499"/>
      <c r="O1819" s="2499"/>
      <c r="P1819" s="2499"/>
      <c r="Q1819" s="2499"/>
      <c r="R1819" s="2499"/>
      <c r="S1819" s="2499"/>
      <c r="T1819" s="2495"/>
      <c r="U1819" s="2495"/>
      <c r="V1819" s="2495"/>
      <c r="W1819" s="2495"/>
      <c r="X1819" s="2495"/>
      <c r="Y1819" s="2495"/>
      <c r="Z1819" s="2495"/>
      <c r="AA1819" s="2495"/>
      <c r="AB1819" s="2495"/>
      <c r="AC1819" s="2495"/>
      <c r="AD1819" s="2495"/>
      <c r="AE1819" s="2495"/>
      <c r="AF1819" s="2495"/>
      <c r="AG1819" s="2495"/>
      <c r="AH1819" s="2495"/>
      <c r="AI1819" s="2495"/>
      <c r="AJ1819" s="2495"/>
      <c r="AK1819" s="2502"/>
    </row>
    <row r="1820" spans="2:37" s="2801" customFormat="1" ht="12" customHeight="1" thickBot="1" x14ac:dyDescent="0.25">
      <c r="B1820" s="3518"/>
      <c r="C1820" s="3375"/>
      <c r="D1820" s="3375"/>
      <c r="E1820" s="3375"/>
      <c r="F1820" s="3375"/>
      <c r="G1820" s="3375"/>
      <c r="H1820" s="3375"/>
      <c r="I1820" s="3375"/>
      <c r="J1820" s="3375"/>
      <c r="K1820" s="3375"/>
      <c r="L1820" s="3375"/>
      <c r="M1820" s="3375"/>
      <c r="N1820" s="3375"/>
      <c r="O1820" s="3375"/>
      <c r="P1820" s="3375"/>
      <c r="Q1820" s="3375"/>
      <c r="R1820" s="3375"/>
      <c r="S1820" s="3375"/>
      <c r="T1820" s="3375"/>
      <c r="U1820" s="3375"/>
      <c r="V1820" s="3375"/>
      <c r="W1820" s="3375"/>
      <c r="X1820" s="3375"/>
      <c r="Y1820" s="3375"/>
      <c r="Z1820" s="3375"/>
      <c r="AA1820" s="3375"/>
      <c r="AB1820" s="3375"/>
      <c r="AC1820" s="3375"/>
      <c r="AD1820" s="3375"/>
      <c r="AE1820" s="3375"/>
      <c r="AF1820" s="3375"/>
      <c r="AG1820" s="3375"/>
      <c r="AH1820" s="3375"/>
      <c r="AI1820" s="3375"/>
      <c r="AJ1820" s="3375"/>
      <c r="AK1820" s="3377"/>
    </row>
    <row r="1821" spans="2:37" s="2801" customFormat="1" ht="12" customHeight="1" thickBot="1" x14ac:dyDescent="0.25">
      <c r="B1821" s="2703"/>
    </row>
    <row r="1822" spans="2:37" s="2801" customFormat="1" ht="12" customHeight="1" x14ac:dyDescent="0.2">
      <c r="B1822" s="4169" t="s">
        <v>4994</v>
      </c>
      <c r="C1822" s="4170"/>
      <c r="D1822" s="4170"/>
      <c r="E1822" s="4170"/>
      <c r="F1822" s="4170"/>
      <c r="G1822" s="4170"/>
      <c r="H1822" s="4170"/>
      <c r="I1822" s="4170"/>
      <c r="J1822" s="4170"/>
      <c r="K1822" s="4170"/>
      <c r="L1822" s="4170"/>
      <c r="M1822" s="4170"/>
      <c r="N1822" s="4170"/>
      <c r="O1822" s="4170"/>
      <c r="P1822" s="4170"/>
      <c r="Q1822" s="4170"/>
      <c r="R1822" s="4170"/>
      <c r="S1822" s="4170"/>
      <c r="T1822" s="4170"/>
      <c r="U1822" s="4170"/>
      <c r="V1822" s="4170"/>
      <c r="W1822" s="4170"/>
      <c r="X1822" s="4170"/>
      <c r="Y1822" s="4170"/>
      <c r="Z1822" s="4170"/>
      <c r="AA1822" s="4170"/>
      <c r="AB1822" s="4170"/>
      <c r="AC1822" s="4170"/>
      <c r="AD1822" s="4170"/>
      <c r="AE1822" s="4170"/>
      <c r="AF1822" s="4170"/>
      <c r="AG1822" s="4170"/>
      <c r="AH1822" s="4170"/>
      <c r="AI1822" s="4170"/>
      <c r="AJ1822" s="4170"/>
      <c r="AK1822" s="4171"/>
    </row>
    <row r="1823" spans="2:37" s="2801" customFormat="1" ht="12" customHeight="1" x14ac:dyDescent="0.2">
      <c r="B1823" s="2500"/>
      <c r="C1823" s="3686"/>
      <c r="D1823" s="3686"/>
      <c r="E1823" s="3686"/>
      <c r="F1823" s="3686"/>
      <c r="G1823" s="2501"/>
      <c r="H1823" s="2501"/>
      <c r="I1823" s="2501"/>
      <c r="J1823" s="2501"/>
      <c r="K1823" s="2501"/>
      <c r="L1823" s="2501"/>
      <c r="M1823" s="2501"/>
      <c r="N1823" s="2501"/>
      <c r="O1823" s="2501"/>
      <c r="P1823" s="2501"/>
      <c r="Q1823" s="2501"/>
      <c r="R1823" s="2501"/>
      <c r="S1823" s="2501"/>
      <c r="T1823" s="2501"/>
      <c r="U1823" s="2501"/>
      <c r="V1823" s="2501"/>
      <c r="W1823" s="2501"/>
      <c r="X1823" s="2501"/>
      <c r="Y1823" s="2501"/>
      <c r="Z1823" s="2501"/>
      <c r="AA1823" s="2501"/>
      <c r="AB1823" s="2501"/>
      <c r="AC1823" s="2501"/>
      <c r="AD1823" s="2501"/>
      <c r="AE1823" s="2501"/>
      <c r="AF1823" s="2501"/>
      <c r="AG1823" s="2501"/>
      <c r="AH1823" s="2501"/>
      <c r="AI1823" s="2501"/>
      <c r="AJ1823" s="2501"/>
      <c r="AK1823" s="2502"/>
    </row>
    <row r="1824" spans="2:37" s="2801" customFormat="1" ht="12" customHeight="1" x14ac:dyDescent="0.2">
      <c r="B1824" s="2500" t="s">
        <v>4981</v>
      </c>
      <c r="C1824" s="3686"/>
      <c r="D1824" s="4243" t="s">
        <v>6703</v>
      </c>
      <c r="E1824" s="4243"/>
      <c r="F1824" s="4243"/>
      <c r="G1824" s="2501"/>
      <c r="H1824" s="2501"/>
      <c r="I1824" s="2501"/>
      <c r="J1824" s="2501"/>
      <c r="K1824" s="2501"/>
      <c r="L1824" s="2501"/>
      <c r="M1824" s="2501"/>
      <c r="N1824" s="2501"/>
      <c r="O1824" s="2501"/>
      <c r="P1824" s="2501"/>
      <c r="Q1824" s="2501"/>
      <c r="R1824" s="2501"/>
      <c r="S1824" s="2501"/>
      <c r="T1824" s="2501"/>
      <c r="U1824" s="2501"/>
      <c r="V1824" s="2501"/>
      <c r="W1824" s="2501"/>
      <c r="X1824" s="2501"/>
      <c r="Y1824" s="2501"/>
      <c r="Z1824" s="2501"/>
      <c r="AA1824" s="2501"/>
      <c r="AB1824" s="2501"/>
      <c r="AC1824" s="2501"/>
      <c r="AD1824" s="2501"/>
      <c r="AE1824" s="2501"/>
      <c r="AF1824" s="2501"/>
      <c r="AG1824" s="2501"/>
      <c r="AH1824" s="2501"/>
      <c r="AI1824" s="2501"/>
      <c r="AJ1824" s="2501"/>
      <c r="AK1824" s="2502"/>
    </row>
    <row r="1825" spans="2:37" s="2801" customFormat="1" ht="12" customHeight="1" thickBot="1" x14ac:dyDescent="0.25">
      <c r="B1825" s="4176" t="s">
        <v>4995</v>
      </c>
      <c r="C1825" s="4177"/>
      <c r="D1825" s="4175">
        <v>41791</v>
      </c>
      <c r="E1825" s="4175"/>
      <c r="F1825" s="3686"/>
      <c r="G1825" s="2501"/>
      <c r="H1825" s="2501"/>
      <c r="I1825" s="2501"/>
      <c r="J1825" s="2501"/>
      <c r="K1825" s="2501"/>
      <c r="L1825" s="2501"/>
      <c r="M1825" s="2501"/>
      <c r="N1825" s="2501"/>
      <c r="O1825" s="2501"/>
      <c r="P1825" s="2501"/>
      <c r="Q1825" s="2501"/>
      <c r="R1825" s="2501"/>
      <c r="S1825" s="2501"/>
      <c r="T1825" s="2501"/>
      <c r="U1825" s="2501"/>
      <c r="V1825" s="2501"/>
      <c r="W1825" s="2501"/>
      <c r="X1825" s="2501"/>
      <c r="Y1825" s="2501"/>
      <c r="Z1825" s="2501"/>
      <c r="AA1825" s="2501"/>
      <c r="AB1825" s="2501"/>
      <c r="AC1825" s="2501"/>
      <c r="AD1825" s="2501"/>
      <c r="AE1825" s="2501"/>
      <c r="AF1825" s="2501"/>
      <c r="AG1825" s="2501"/>
      <c r="AH1825" s="2501"/>
      <c r="AI1825" s="2501"/>
      <c r="AJ1825" s="2501"/>
      <c r="AK1825" s="2502"/>
    </row>
    <row r="1826" spans="2:37" s="2801" customFormat="1" ht="75" customHeight="1" thickBot="1" x14ac:dyDescent="0.25">
      <c r="B1826" s="4179" t="s">
        <v>4996</v>
      </c>
      <c r="C1826" s="4242"/>
      <c r="D1826" s="4244" t="s">
        <v>6704</v>
      </c>
      <c r="E1826" s="4182"/>
      <c r="F1826" s="4182"/>
      <c r="G1826" s="4182"/>
      <c r="H1826" s="4182"/>
      <c r="I1826" s="4182"/>
      <c r="J1826" s="4182"/>
      <c r="K1826" s="4183"/>
      <c r="L1826" s="2501"/>
      <c r="M1826" s="2501"/>
      <c r="N1826" s="2501"/>
      <c r="O1826" s="2501"/>
      <c r="P1826" s="2501"/>
      <c r="Q1826" s="2501"/>
      <c r="R1826" s="2501"/>
      <c r="S1826" s="2501"/>
      <c r="T1826" s="2501"/>
      <c r="U1826" s="2501"/>
      <c r="V1826" s="2501"/>
      <c r="W1826" s="2501"/>
      <c r="X1826" s="2501"/>
      <c r="Y1826" s="2501"/>
      <c r="Z1826" s="2501"/>
      <c r="AA1826" s="2501"/>
      <c r="AB1826" s="2501"/>
      <c r="AC1826" s="2501"/>
      <c r="AD1826" s="2501"/>
      <c r="AE1826" s="2501"/>
      <c r="AF1826" s="2501"/>
      <c r="AG1826" s="2501"/>
      <c r="AH1826" s="2501"/>
      <c r="AI1826" s="2501"/>
      <c r="AJ1826" s="2501"/>
      <c r="AK1826" s="2502"/>
    </row>
    <row r="1827" spans="2:37" s="2801" customFormat="1" ht="12" customHeight="1" thickBot="1" x14ac:dyDescent="0.25">
      <c r="B1827" s="4245"/>
      <c r="C1827" s="4246"/>
      <c r="D1827" s="4246"/>
      <c r="E1827" s="4246"/>
      <c r="F1827" s="4246"/>
      <c r="G1827" s="4246"/>
      <c r="H1827" s="4246"/>
      <c r="I1827" s="4246"/>
      <c r="J1827" s="4246"/>
      <c r="K1827" s="4246"/>
      <c r="L1827" s="4246"/>
      <c r="M1827" s="4246"/>
      <c r="N1827" s="4246"/>
      <c r="O1827" s="4246"/>
      <c r="P1827" s="4246"/>
      <c r="Q1827" s="4246"/>
      <c r="R1827" s="2501"/>
      <c r="S1827" s="2501"/>
      <c r="T1827" s="2501"/>
      <c r="U1827" s="2501"/>
      <c r="V1827" s="2501"/>
      <c r="W1827" s="2501"/>
      <c r="X1827" s="2501"/>
      <c r="Y1827" s="2501"/>
      <c r="Z1827" s="2501"/>
      <c r="AA1827" s="2501"/>
      <c r="AB1827" s="2501"/>
      <c r="AC1827" s="2501"/>
      <c r="AD1827" s="2501"/>
      <c r="AE1827" s="2501"/>
      <c r="AF1827" s="2501"/>
      <c r="AG1827" s="2501"/>
      <c r="AH1827" s="2501"/>
      <c r="AI1827" s="2501"/>
      <c r="AJ1827" s="2501"/>
      <c r="AK1827" s="2502"/>
    </row>
    <row r="1828" spans="2:37" s="2801" customFormat="1" ht="12" customHeight="1" thickBot="1" x14ac:dyDescent="0.25">
      <c r="B1828" s="4189" t="s">
        <v>4997</v>
      </c>
      <c r="C1828" s="4189"/>
      <c r="D1828" s="4189" t="s">
        <v>4987</v>
      </c>
      <c r="E1828" s="4189" t="s">
        <v>4998</v>
      </c>
      <c r="F1828" s="4247" t="s">
        <v>224</v>
      </c>
      <c r="G1828" s="4247"/>
      <c r="H1828" s="4247"/>
      <c r="I1828" s="4247"/>
      <c r="J1828" s="4247"/>
      <c r="K1828" s="4247"/>
      <c r="L1828" s="4247"/>
      <c r="M1828" s="4247"/>
      <c r="N1828" s="4247"/>
      <c r="O1828" s="4247"/>
      <c r="P1828" s="4247"/>
      <c r="Q1828" s="4247"/>
      <c r="R1828" s="4247"/>
      <c r="S1828" s="4247" t="s">
        <v>340</v>
      </c>
      <c r="T1828" s="4247"/>
      <c r="U1828" s="4247"/>
      <c r="V1828" s="4247"/>
      <c r="W1828" s="4247"/>
      <c r="X1828" s="4247"/>
      <c r="Y1828" s="4247"/>
      <c r="Z1828" s="4247"/>
      <c r="AA1828" s="4247"/>
      <c r="AB1828" s="4247"/>
      <c r="AC1828" s="4247"/>
      <c r="AD1828" s="4247" t="s">
        <v>225</v>
      </c>
      <c r="AE1828" s="4247"/>
      <c r="AF1828" s="4247"/>
      <c r="AG1828" s="4247"/>
      <c r="AH1828" s="4188" t="s">
        <v>4982</v>
      </c>
      <c r="AI1828" s="4188"/>
      <c r="AJ1828" s="4188"/>
      <c r="AK1828" s="2502"/>
    </row>
    <row r="1829" spans="2:37" s="2801" customFormat="1" ht="12" customHeight="1" thickBot="1" x14ac:dyDescent="0.25">
      <c r="B1829" s="4203"/>
      <c r="C1829" s="4203"/>
      <c r="D1829" s="4203"/>
      <c r="E1829" s="4203"/>
      <c r="F1829" s="4203" t="s">
        <v>4999</v>
      </c>
      <c r="G1829" s="4203" t="s">
        <v>5000</v>
      </c>
      <c r="H1829" s="4189" t="s">
        <v>5001</v>
      </c>
      <c r="I1829" s="4200" t="s">
        <v>5002</v>
      </c>
      <c r="J1829" s="4200" t="s">
        <v>5003</v>
      </c>
      <c r="K1829" s="4201" t="s">
        <v>5004</v>
      </c>
      <c r="L1829" s="4201" t="s">
        <v>5005</v>
      </c>
      <c r="M1829" s="4200" t="s">
        <v>5006</v>
      </c>
      <c r="N1829" s="4200"/>
      <c r="O1829" s="4201" t="s">
        <v>5007</v>
      </c>
      <c r="P1829" s="4201" t="s">
        <v>5008</v>
      </c>
      <c r="Q1829" s="4201" t="s">
        <v>5009</v>
      </c>
      <c r="R1829" s="4201" t="s">
        <v>5010</v>
      </c>
      <c r="S1829" s="4189" t="s">
        <v>5011</v>
      </c>
      <c r="T1829" s="4189" t="s">
        <v>5012</v>
      </c>
      <c r="U1829" s="4189" t="s">
        <v>5013</v>
      </c>
      <c r="V1829" s="4189" t="s">
        <v>5014</v>
      </c>
      <c r="W1829" s="4189" t="s">
        <v>5015</v>
      </c>
      <c r="X1829" s="4189" t="s">
        <v>5016</v>
      </c>
      <c r="Y1829" s="4189" t="s">
        <v>5017</v>
      </c>
      <c r="Z1829" s="4189" t="s">
        <v>5018</v>
      </c>
      <c r="AA1829" s="4189" t="s">
        <v>5019</v>
      </c>
      <c r="AB1829" s="4200" t="s">
        <v>5020</v>
      </c>
      <c r="AC1829" s="4200" t="s">
        <v>5021</v>
      </c>
      <c r="AD1829" s="4189" t="s">
        <v>5022</v>
      </c>
      <c r="AE1829" s="4189" t="s">
        <v>5023</v>
      </c>
      <c r="AF1829" s="4189" t="s">
        <v>5024</v>
      </c>
      <c r="AG1829" s="4189" t="s">
        <v>5025</v>
      </c>
      <c r="AH1829" s="4189" t="s">
        <v>1150</v>
      </c>
      <c r="AI1829" s="4189" t="s">
        <v>4983</v>
      </c>
      <c r="AJ1829" s="4189" t="s">
        <v>4984</v>
      </c>
      <c r="AK1829" s="2502"/>
    </row>
    <row r="1830" spans="2:37" s="2801" customFormat="1" ht="12" customHeight="1" thickBot="1" x14ac:dyDescent="0.25">
      <c r="B1830" s="4203"/>
      <c r="C1830" s="4203"/>
      <c r="D1830" s="4203"/>
      <c r="E1830" s="4203"/>
      <c r="F1830" s="4203"/>
      <c r="G1830" s="4203"/>
      <c r="H1830" s="4203"/>
      <c r="I1830" s="4201"/>
      <c r="J1830" s="4201"/>
      <c r="K1830" s="4201"/>
      <c r="L1830" s="4201"/>
      <c r="M1830" s="3684" t="s">
        <v>5026</v>
      </c>
      <c r="N1830" s="3685" t="s">
        <v>2793</v>
      </c>
      <c r="O1830" s="4201"/>
      <c r="P1830" s="4201"/>
      <c r="Q1830" s="4201"/>
      <c r="R1830" s="4201"/>
      <c r="S1830" s="4203"/>
      <c r="T1830" s="4203"/>
      <c r="U1830" s="4203"/>
      <c r="V1830" s="4203"/>
      <c r="W1830" s="4203"/>
      <c r="X1830" s="4203"/>
      <c r="Y1830" s="4203"/>
      <c r="Z1830" s="4203"/>
      <c r="AA1830" s="4203"/>
      <c r="AB1830" s="4201"/>
      <c r="AC1830" s="4201"/>
      <c r="AD1830" s="4203"/>
      <c r="AE1830" s="4203"/>
      <c r="AF1830" s="4203"/>
      <c r="AG1830" s="4203"/>
      <c r="AH1830" s="4203"/>
      <c r="AI1830" s="4203"/>
      <c r="AJ1830" s="4203"/>
      <c r="AK1830" s="2502"/>
    </row>
    <row r="1831" spans="2:37" s="2801" customFormat="1" ht="12" customHeight="1" x14ac:dyDescent="0.2">
      <c r="B1831" s="5097" t="s">
        <v>6705</v>
      </c>
      <c r="C1831" s="5098"/>
      <c r="D1831" s="3694" t="s">
        <v>6706</v>
      </c>
      <c r="E1831" s="3234">
        <v>20.160000000000004</v>
      </c>
      <c r="F1831" s="3234">
        <v>8.9712000000000014</v>
      </c>
      <c r="G1831" s="3058" t="s">
        <v>1529</v>
      </c>
      <c r="H1831" s="3058" t="s">
        <v>1529</v>
      </c>
      <c r="I1831" s="3058" t="s">
        <v>1529</v>
      </c>
      <c r="J1831" s="2615">
        <v>66</v>
      </c>
      <c r="K1831" s="3235">
        <v>0.13440000000000002</v>
      </c>
      <c r="L1831" s="3235">
        <v>0.13440000000000002</v>
      </c>
      <c r="M1831" s="2615">
        <v>36</v>
      </c>
      <c r="N1831" s="2615">
        <v>53</v>
      </c>
      <c r="O1831" s="3695">
        <v>0.24640000000000004</v>
      </c>
      <c r="P1831" s="3695">
        <v>0.16800000000000001</v>
      </c>
      <c r="Q1831" s="3695">
        <v>0.24640000000000004</v>
      </c>
      <c r="R1831" s="3695">
        <v>0.16800000000000001</v>
      </c>
      <c r="S1831" s="3695">
        <v>0</v>
      </c>
      <c r="T1831" s="3695">
        <v>0</v>
      </c>
      <c r="U1831" s="3058" t="s">
        <v>1529</v>
      </c>
      <c r="V1831" s="2967" t="s">
        <v>1529</v>
      </c>
      <c r="W1831" s="3235">
        <v>0.06</v>
      </c>
      <c r="X1831" s="3235">
        <v>0.06</v>
      </c>
      <c r="Y1831" s="2967" t="s">
        <v>1529</v>
      </c>
      <c r="Z1831" s="2967" t="s">
        <v>1529</v>
      </c>
      <c r="AA1831" s="2967" t="s">
        <v>1529</v>
      </c>
      <c r="AB1831" s="3235">
        <v>0.06</v>
      </c>
      <c r="AC1831" s="3235">
        <v>0.06</v>
      </c>
      <c r="AD1831" s="3234">
        <v>11.188800000000001</v>
      </c>
      <c r="AE1831" s="3696" t="s">
        <v>6707</v>
      </c>
      <c r="AF1831" s="3234">
        <f>+AD1831/AE1831</f>
        <v>3.7296000000000003E-2</v>
      </c>
      <c r="AG1831" s="3234">
        <v>0.06</v>
      </c>
      <c r="AH1831" s="2574" t="s">
        <v>6215</v>
      </c>
      <c r="AI1831" s="2574" t="s">
        <v>5404</v>
      </c>
      <c r="AJ1831" s="2969">
        <v>1.1200000000000001</v>
      </c>
      <c r="AK1831" s="2502"/>
    </row>
    <row r="1832" spans="2:37" s="2801" customFormat="1" ht="12" customHeight="1" x14ac:dyDescent="0.2">
      <c r="B1832" s="4234" t="s">
        <v>6708</v>
      </c>
      <c r="C1832" s="4235"/>
      <c r="D1832" s="3697" t="s">
        <v>6709</v>
      </c>
      <c r="E1832" s="3243">
        <v>20.160000000000004</v>
      </c>
      <c r="F1832" s="3243">
        <v>8.9712000000000014</v>
      </c>
      <c r="G1832" s="2960" t="s">
        <v>1529</v>
      </c>
      <c r="H1832" s="2960" t="s">
        <v>1529</v>
      </c>
      <c r="I1832" s="2960" t="s">
        <v>1529</v>
      </c>
      <c r="J1832" s="2488">
        <v>66</v>
      </c>
      <c r="K1832" s="3244">
        <v>0.13440000000000002</v>
      </c>
      <c r="L1832" s="3244">
        <v>0.13440000000000002</v>
      </c>
      <c r="M1832" s="2488">
        <v>36</v>
      </c>
      <c r="N1832" s="2488">
        <v>53</v>
      </c>
      <c r="O1832" s="3698">
        <v>0.24640000000000004</v>
      </c>
      <c r="P1832" s="3699">
        <v>0.16800000000000001</v>
      </c>
      <c r="Q1832" s="3698">
        <v>0.24640000000000004</v>
      </c>
      <c r="R1832" s="3699">
        <v>0.16800000000000001</v>
      </c>
      <c r="S1832" s="3699">
        <v>0</v>
      </c>
      <c r="T1832" s="3699">
        <v>0</v>
      </c>
      <c r="U1832" s="2960" t="s">
        <v>1529</v>
      </c>
      <c r="V1832" s="2961" t="s">
        <v>1529</v>
      </c>
      <c r="W1832" s="3244">
        <v>0.06</v>
      </c>
      <c r="X1832" s="3244">
        <v>0.06</v>
      </c>
      <c r="Y1832" s="2961" t="s">
        <v>1529</v>
      </c>
      <c r="Z1832" s="2961" t="s">
        <v>1529</v>
      </c>
      <c r="AA1832" s="2961" t="s">
        <v>1529</v>
      </c>
      <c r="AB1832" s="3244">
        <v>0.06</v>
      </c>
      <c r="AC1832" s="3244">
        <v>0.06</v>
      </c>
      <c r="AD1832" s="3243">
        <v>11.188800000000001</v>
      </c>
      <c r="AE1832" s="3700" t="s">
        <v>6707</v>
      </c>
      <c r="AF1832" s="3243">
        <f t="shared" ref="AF1832:AF1878" si="3">+AD1832/AE1832</f>
        <v>3.7296000000000003E-2</v>
      </c>
      <c r="AG1832" s="3243">
        <v>0.06</v>
      </c>
      <c r="AH1832" s="2543" t="s">
        <v>6215</v>
      </c>
      <c r="AI1832" s="2543" t="s">
        <v>5404</v>
      </c>
      <c r="AJ1832" s="2957">
        <v>1.1200000000000001</v>
      </c>
      <c r="AK1832" s="2502"/>
    </row>
    <row r="1833" spans="2:37" s="2801" customFormat="1" ht="12" customHeight="1" x14ac:dyDescent="0.2">
      <c r="B1833" s="4234" t="s">
        <v>6710</v>
      </c>
      <c r="C1833" s="4235"/>
      <c r="D1833" s="3697" t="s">
        <v>6711</v>
      </c>
      <c r="E1833" s="3243">
        <v>22.400000000000002</v>
      </c>
      <c r="F1833" s="3243">
        <v>11.211200000000002</v>
      </c>
      <c r="G1833" s="2960" t="s">
        <v>1529</v>
      </c>
      <c r="H1833" s="2960" t="s">
        <v>1529</v>
      </c>
      <c r="I1833" s="2960" t="s">
        <v>1529</v>
      </c>
      <c r="J1833" s="2488">
        <v>83</v>
      </c>
      <c r="K1833" s="3244">
        <v>0.13440000000000002</v>
      </c>
      <c r="L1833" s="3244">
        <v>0.13440000000000002</v>
      </c>
      <c r="M1833" s="2488">
        <v>45</v>
      </c>
      <c r="N1833" s="2488">
        <v>66</v>
      </c>
      <c r="O1833" s="3698">
        <v>0.24640000000000004</v>
      </c>
      <c r="P1833" s="3699">
        <v>0.16800000000000001</v>
      </c>
      <c r="Q1833" s="3698">
        <v>0.24640000000000004</v>
      </c>
      <c r="R1833" s="3699">
        <v>0.16800000000000001</v>
      </c>
      <c r="S1833" s="3699">
        <v>0</v>
      </c>
      <c r="T1833" s="3699">
        <v>0</v>
      </c>
      <c r="U1833" s="2960" t="s">
        <v>1529</v>
      </c>
      <c r="V1833" s="2961" t="s">
        <v>1529</v>
      </c>
      <c r="W1833" s="3244">
        <v>0.06</v>
      </c>
      <c r="X1833" s="3244">
        <v>0.06</v>
      </c>
      <c r="Y1833" s="2961" t="s">
        <v>1529</v>
      </c>
      <c r="Z1833" s="2961" t="s">
        <v>1529</v>
      </c>
      <c r="AA1833" s="2961" t="s">
        <v>1529</v>
      </c>
      <c r="AB1833" s="3244">
        <v>0.06</v>
      </c>
      <c r="AC1833" s="3244">
        <v>0.06</v>
      </c>
      <c r="AD1833" s="3243">
        <v>11.188800000000001</v>
      </c>
      <c r="AE1833" s="3700" t="s">
        <v>6707</v>
      </c>
      <c r="AF1833" s="3243">
        <f t="shared" si="3"/>
        <v>3.7296000000000003E-2</v>
      </c>
      <c r="AG1833" s="3243">
        <v>0.06</v>
      </c>
      <c r="AH1833" s="2543" t="s">
        <v>6215</v>
      </c>
      <c r="AI1833" s="2543" t="s">
        <v>5404</v>
      </c>
      <c r="AJ1833" s="2957">
        <v>1.1200000000000001</v>
      </c>
      <c r="AK1833" s="2502"/>
    </row>
    <row r="1834" spans="2:37" s="2801" customFormat="1" ht="12" customHeight="1" x14ac:dyDescent="0.2">
      <c r="B1834" s="4234" t="s">
        <v>6712</v>
      </c>
      <c r="C1834" s="4235"/>
      <c r="D1834" s="3697" t="s">
        <v>6713</v>
      </c>
      <c r="E1834" s="3243">
        <v>22.4</v>
      </c>
      <c r="F1834" s="3243">
        <v>11.211200000000002</v>
      </c>
      <c r="G1834" s="2960" t="s">
        <v>1529</v>
      </c>
      <c r="H1834" s="2960" t="s">
        <v>1529</v>
      </c>
      <c r="I1834" s="2960" t="s">
        <v>1529</v>
      </c>
      <c r="J1834" s="2488">
        <v>83</v>
      </c>
      <c r="K1834" s="3244">
        <v>0.13440000000000002</v>
      </c>
      <c r="L1834" s="3244">
        <v>0.13440000000000002</v>
      </c>
      <c r="M1834" s="2488">
        <v>45</v>
      </c>
      <c r="N1834" s="2488">
        <v>66</v>
      </c>
      <c r="O1834" s="3698">
        <v>0.24640000000000004</v>
      </c>
      <c r="P1834" s="3699">
        <v>0.16800000000000001</v>
      </c>
      <c r="Q1834" s="3698">
        <v>0.24640000000000004</v>
      </c>
      <c r="R1834" s="3699">
        <v>0.16800000000000001</v>
      </c>
      <c r="S1834" s="3699">
        <v>0</v>
      </c>
      <c r="T1834" s="3699">
        <v>0</v>
      </c>
      <c r="U1834" s="2960" t="s">
        <v>1529</v>
      </c>
      <c r="V1834" s="2961" t="s">
        <v>1529</v>
      </c>
      <c r="W1834" s="3244">
        <v>0.06</v>
      </c>
      <c r="X1834" s="3244">
        <v>0.06</v>
      </c>
      <c r="Y1834" s="2961" t="s">
        <v>1529</v>
      </c>
      <c r="Z1834" s="2961" t="s">
        <v>1529</v>
      </c>
      <c r="AA1834" s="2961" t="s">
        <v>1529</v>
      </c>
      <c r="AB1834" s="3244">
        <v>0.06</v>
      </c>
      <c r="AC1834" s="3244">
        <v>0.06</v>
      </c>
      <c r="AD1834" s="3243">
        <v>11.188800000000001</v>
      </c>
      <c r="AE1834" s="3700" t="s">
        <v>6707</v>
      </c>
      <c r="AF1834" s="3243">
        <f t="shared" si="3"/>
        <v>3.7296000000000003E-2</v>
      </c>
      <c r="AG1834" s="3243">
        <v>0.06</v>
      </c>
      <c r="AH1834" s="2543" t="s">
        <v>6215</v>
      </c>
      <c r="AI1834" s="2543" t="s">
        <v>5404</v>
      </c>
      <c r="AJ1834" s="2957">
        <v>1.1200000000000001</v>
      </c>
      <c r="AK1834" s="2502"/>
    </row>
    <row r="1835" spans="2:37" s="2801" customFormat="1" ht="12" customHeight="1" x14ac:dyDescent="0.2">
      <c r="B1835" s="4234" t="s">
        <v>6714</v>
      </c>
      <c r="C1835" s="4235"/>
      <c r="D1835" s="3697" t="s">
        <v>6715</v>
      </c>
      <c r="E1835" s="3243">
        <v>24.64</v>
      </c>
      <c r="F1835" s="3243">
        <v>13.451200000000002</v>
      </c>
      <c r="G1835" s="2960" t="s">
        <v>1529</v>
      </c>
      <c r="H1835" s="2960" t="s">
        <v>1529</v>
      </c>
      <c r="I1835" s="2960" t="s">
        <v>1529</v>
      </c>
      <c r="J1835" s="2488">
        <v>100</v>
      </c>
      <c r="K1835" s="3244">
        <v>0.13440000000000002</v>
      </c>
      <c r="L1835" s="3244">
        <v>0.13440000000000002</v>
      </c>
      <c r="M1835" s="2488">
        <v>54</v>
      </c>
      <c r="N1835" s="2488">
        <v>80</v>
      </c>
      <c r="O1835" s="3698">
        <v>0.24640000000000004</v>
      </c>
      <c r="P1835" s="3699">
        <v>0.16800000000000001</v>
      </c>
      <c r="Q1835" s="3698">
        <v>0.24640000000000004</v>
      </c>
      <c r="R1835" s="3699">
        <v>0.16800000000000001</v>
      </c>
      <c r="S1835" s="3699">
        <v>0</v>
      </c>
      <c r="T1835" s="3699">
        <v>0</v>
      </c>
      <c r="U1835" s="2960" t="s">
        <v>1529</v>
      </c>
      <c r="V1835" s="2961" t="s">
        <v>1529</v>
      </c>
      <c r="W1835" s="3244">
        <v>0.06</v>
      </c>
      <c r="X1835" s="3244">
        <v>0.06</v>
      </c>
      <c r="Y1835" s="2961" t="s">
        <v>1529</v>
      </c>
      <c r="Z1835" s="2961" t="s">
        <v>1529</v>
      </c>
      <c r="AA1835" s="2961" t="s">
        <v>1529</v>
      </c>
      <c r="AB1835" s="3244">
        <v>0.06</v>
      </c>
      <c r="AC1835" s="3244">
        <v>0.06</v>
      </c>
      <c r="AD1835" s="3243">
        <v>11.188800000000001</v>
      </c>
      <c r="AE1835" s="3700" t="s">
        <v>6707</v>
      </c>
      <c r="AF1835" s="3243">
        <f t="shared" si="3"/>
        <v>3.7296000000000003E-2</v>
      </c>
      <c r="AG1835" s="3243">
        <v>0.06</v>
      </c>
      <c r="AH1835" s="2543" t="s">
        <v>6215</v>
      </c>
      <c r="AI1835" s="2543" t="s">
        <v>5404</v>
      </c>
      <c r="AJ1835" s="2957">
        <v>1.1200000000000001</v>
      </c>
      <c r="AK1835" s="2502"/>
    </row>
    <row r="1836" spans="2:37" s="2801" customFormat="1" ht="12" customHeight="1" x14ac:dyDescent="0.2">
      <c r="B1836" s="4234" t="s">
        <v>6716</v>
      </c>
      <c r="C1836" s="4235"/>
      <c r="D1836" s="3697" t="s">
        <v>6717</v>
      </c>
      <c r="E1836" s="3243">
        <v>24.64</v>
      </c>
      <c r="F1836" s="3243">
        <v>13.451200000000002</v>
      </c>
      <c r="G1836" s="2960" t="s">
        <v>1529</v>
      </c>
      <c r="H1836" s="2960" t="s">
        <v>1529</v>
      </c>
      <c r="I1836" s="2960" t="s">
        <v>1529</v>
      </c>
      <c r="J1836" s="2488">
        <v>100</v>
      </c>
      <c r="K1836" s="3244">
        <v>0.13440000000000002</v>
      </c>
      <c r="L1836" s="3244">
        <v>0.13440000000000002</v>
      </c>
      <c r="M1836" s="2488">
        <v>54</v>
      </c>
      <c r="N1836" s="2488">
        <v>80</v>
      </c>
      <c r="O1836" s="3698">
        <v>0.24640000000000004</v>
      </c>
      <c r="P1836" s="3699">
        <v>0.16800000000000001</v>
      </c>
      <c r="Q1836" s="3698">
        <v>0.24640000000000004</v>
      </c>
      <c r="R1836" s="3699">
        <v>0.16800000000000001</v>
      </c>
      <c r="S1836" s="3699">
        <v>0</v>
      </c>
      <c r="T1836" s="3699">
        <v>0</v>
      </c>
      <c r="U1836" s="2960" t="s">
        <v>1529</v>
      </c>
      <c r="V1836" s="2961" t="s">
        <v>1529</v>
      </c>
      <c r="W1836" s="3244">
        <v>0.06</v>
      </c>
      <c r="X1836" s="3244">
        <v>0.06</v>
      </c>
      <c r="Y1836" s="2961" t="s">
        <v>1529</v>
      </c>
      <c r="Z1836" s="2961" t="s">
        <v>1529</v>
      </c>
      <c r="AA1836" s="2961" t="s">
        <v>1529</v>
      </c>
      <c r="AB1836" s="3244">
        <v>0.06</v>
      </c>
      <c r="AC1836" s="3244">
        <v>0.06</v>
      </c>
      <c r="AD1836" s="3243">
        <v>11.188800000000001</v>
      </c>
      <c r="AE1836" s="3700" t="s">
        <v>6707</v>
      </c>
      <c r="AF1836" s="3243">
        <f t="shared" si="3"/>
        <v>3.7296000000000003E-2</v>
      </c>
      <c r="AG1836" s="3243">
        <v>0.06</v>
      </c>
      <c r="AH1836" s="2543" t="s">
        <v>6215</v>
      </c>
      <c r="AI1836" s="2543" t="s">
        <v>5404</v>
      </c>
      <c r="AJ1836" s="2957">
        <v>1.1200000000000001</v>
      </c>
      <c r="AK1836" s="2502"/>
    </row>
    <row r="1837" spans="2:37" s="2801" customFormat="1" ht="12" customHeight="1" x14ac:dyDescent="0.2">
      <c r="B1837" s="4234" t="s">
        <v>6718</v>
      </c>
      <c r="C1837" s="4235"/>
      <c r="D1837" s="3697" t="s">
        <v>6719</v>
      </c>
      <c r="E1837" s="3243">
        <v>33.6</v>
      </c>
      <c r="F1837" s="3243">
        <v>11.211200000000002</v>
      </c>
      <c r="G1837" s="2960" t="s">
        <v>1529</v>
      </c>
      <c r="H1837" s="2960" t="s">
        <v>1529</v>
      </c>
      <c r="I1837" s="2960" t="s">
        <v>1529</v>
      </c>
      <c r="J1837" s="2488">
        <v>83</v>
      </c>
      <c r="K1837" s="3244">
        <v>0.13440000000000002</v>
      </c>
      <c r="L1837" s="3244">
        <v>0.13440000000000002</v>
      </c>
      <c r="M1837" s="2488">
        <v>45</v>
      </c>
      <c r="N1837" s="2488">
        <v>66</v>
      </c>
      <c r="O1837" s="3698">
        <v>0.24640000000000004</v>
      </c>
      <c r="P1837" s="3699">
        <v>0.16800000000000001</v>
      </c>
      <c r="Q1837" s="3698">
        <v>0.24640000000000004</v>
      </c>
      <c r="R1837" s="3699">
        <v>0.16800000000000001</v>
      </c>
      <c r="S1837" s="3699">
        <v>0</v>
      </c>
      <c r="T1837" s="3699">
        <v>0</v>
      </c>
      <c r="U1837" s="2960" t="s">
        <v>1529</v>
      </c>
      <c r="V1837" s="2961" t="s">
        <v>1529</v>
      </c>
      <c r="W1837" s="3244">
        <v>0.06</v>
      </c>
      <c r="X1837" s="3244">
        <v>0.06</v>
      </c>
      <c r="Y1837" s="2961" t="s">
        <v>1529</v>
      </c>
      <c r="Z1837" s="2961" t="s">
        <v>1529</v>
      </c>
      <c r="AA1837" s="2961" t="s">
        <v>1529</v>
      </c>
      <c r="AB1837" s="3244">
        <v>0.06</v>
      </c>
      <c r="AC1837" s="3244">
        <v>0.06</v>
      </c>
      <c r="AD1837" s="3243">
        <v>22.388800000000003</v>
      </c>
      <c r="AE1837" s="3700" t="s">
        <v>6720</v>
      </c>
      <c r="AF1837" s="3243">
        <f t="shared" si="3"/>
        <v>2.2388800000000004E-2</v>
      </c>
      <c r="AG1837" s="3243">
        <v>0.06</v>
      </c>
      <c r="AH1837" s="2543" t="s">
        <v>6241</v>
      </c>
      <c r="AI1837" s="2543" t="s">
        <v>5404</v>
      </c>
      <c r="AJ1837" s="2957">
        <v>2.2400000000000002</v>
      </c>
      <c r="AK1837" s="2502"/>
    </row>
    <row r="1838" spans="2:37" s="2801" customFormat="1" ht="12" customHeight="1" x14ac:dyDescent="0.2">
      <c r="B1838" s="4234" t="s">
        <v>6721</v>
      </c>
      <c r="C1838" s="4235"/>
      <c r="D1838" s="3697" t="s">
        <v>6722</v>
      </c>
      <c r="E1838" s="3243">
        <v>33.6</v>
      </c>
      <c r="F1838" s="3243">
        <v>11.211200000000003</v>
      </c>
      <c r="G1838" s="2960" t="s">
        <v>1529</v>
      </c>
      <c r="H1838" s="2960" t="s">
        <v>1529</v>
      </c>
      <c r="I1838" s="2960" t="s">
        <v>1529</v>
      </c>
      <c r="J1838" s="2488">
        <v>83</v>
      </c>
      <c r="K1838" s="3244">
        <v>0.13439999999999999</v>
      </c>
      <c r="L1838" s="3244">
        <v>0.13439999999999999</v>
      </c>
      <c r="M1838" s="2488">
        <v>45</v>
      </c>
      <c r="N1838" s="2488">
        <v>66</v>
      </c>
      <c r="O1838" s="3698">
        <v>0.24640000000000004</v>
      </c>
      <c r="P1838" s="3699">
        <v>0.16800000000000001</v>
      </c>
      <c r="Q1838" s="3698">
        <v>0.24640000000000004</v>
      </c>
      <c r="R1838" s="3699">
        <v>0.16800000000000001</v>
      </c>
      <c r="S1838" s="3699">
        <v>0</v>
      </c>
      <c r="T1838" s="3699">
        <v>0</v>
      </c>
      <c r="U1838" s="2960" t="s">
        <v>1529</v>
      </c>
      <c r="V1838" s="2961" t="s">
        <v>1529</v>
      </c>
      <c r="W1838" s="3244">
        <v>0.06</v>
      </c>
      <c r="X1838" s="3244">
        <v>0.06</v>
      </c>
      <c r="Y1838" s="2961" t="s">
        <v>1529</v>
      </c>
      <c r="Z1838" s="2961" t="s">
        <v>1529</v>
      </c>
      <c r="AA1838" s="2961" t="s">
        <v>1529</v>
      </c>
      <c r="AB1838" s="3244">
        <v>0.06</v>
      </c>
      <c r="AC1838" s="3244">
        <v>0.06</v>
      </c>
      <c r="AD1838" s="3243">
        <v>22.3888</v>
      </c>
      <c r="AE1838" s="3700" t="s">
        <v>6720</v>
      </c>
      <c r="AF1838" s="3243">
        <f t="shared" si="3"/>
        <v>2.23888E-2</v>
      </c>
      <c r="AG1838" s="3243">
        <v>0.06</v>
      </c>
      <c r="AH1838" s="2543" t="s">
        <v>6241</v>
      </c>
      <c r="AI1838" s="2543" t="s">
        <v>5404</v>
      </c>
      <c r="AJ1838" s="2957">
        <v>2.2400000000000002</v>
      </c>
      <c r="AK1838" s="2502"/>
    </row>
    <row r="1839" spans="2:37" s="2801" customFormat="1" ht="12" customHeight="1" x14ac:dyDescent="0.2">
      <c r="B1839" s="4234" t="s">
        <v>6723</v>
      </c>
      <c r="C1839" s="4235"/>
      <c r="D1839" s="3697" t="s">
        <v>6724</v>
      </c>
      <c r="E1839" s="3243">
        <v>38.080000000000005</v>
      </c>
      <c r="F1839" s="3243">
        <v>15.691200000000002</v>
      </c>
      <c r="G1839" s="2960" t="s">
        <v>1529</v>
      </c>
      <c r="H1839" s="2960" t="s">
        <v>1529</v>
      </c>
      <c r="I1839" s="2960" t="s">
        <v>1529</v>
      </c>
      <c r="J1839" s="2488">
        <v>127</v>
      </c>
      <c r="K1839" s="3244">
        <v>0.12320000000000002</v>
      </c>
      <c r="L1839" s="3244">
        <v>0.12320000000000002</v>
      </c>
      <c r="M1839" s="2488">
        <v>63</v>
      </c>
      <c r="N1839" s="2488">
        <v>93</v>
      </c>
      <c r="O1839" s="3698">
        <v>0.24640000000000004</v>
      </c>
      <c r="P1839" s="3699">
        <v>0.16800000000000001</v>
      </c>
      <c r="Q1839" s="3698">
        <v>0.24640000000000004</v>
      </c>
      <c r="R1839" s="3699">
        <v>0.16800000000000001</v>
      </c>
      <c r="S1839" s="3699">
        <v>0</v>
      </c>
      <c r="T1839" s="3699">
        <v>0</v>
      </c>
      <c r="U1839" s="2960" t="s">
        <v>1529</v>
      </c>
      <c r="V1839" s="2961" t="s">
        <v>1529</v>
      </c>
      <c r="W1839" s="3244">
        <v>0.06</v>
      </c>
      <c r="X1839" s="3244">
        <v>0.06</v>
      </c>
      <c r="Y1839" s="2961" t="s">
        <v>1529</v>
      </c>
      <c r="Z1839" s="2961" t="s">
        <v>1529</v>
      </c>
      <c r="AA1839" s="2961" t="s">
        <v>1529</v>
      </c>
      <c r="AB1839" s="3244">
        <v>0.06</v>
      </c>
      <c r="AC1839" s="3244">
        <v>0.06</v>
      </c>
      <c r="AD1839" s="3243">
        <v>22.3888</v>
      </c>
      <c r="AE1839" s="3700" t="s">
        <v>6720</v>
      </c>
      <c r="AF1839" s="3243">
        <f t="shared" si="3"/>
        <v>2.23888E-2</v>
      </c>
      <c r="AG1839" s="3243">
        <v>0.06</v>
      </c>
      <c r="AH1839" s="2543" t="s">
        <v>6241</v>
      </c>
      <c r="AI1839" s="2543" t="s">
        <v>5404</v>
      </c>
      <c r="AJ1839" s="2957">
        <v>2.2400000000000002</v>
      </c>
      <c r="AK1839" s="2502"/>
    </row>
    <row r="1840" spans="2:37" s="2801" customFormat="1" ht="12" customHeight="1" x14ac:dyDescent="0.2">
      <c r="B1840" s="4234" t="s">
        <v>6725</v>
      </c>
      <c r="C1840" s="4235"/>
      <c r="D1840" s="3697" t="s">
        <v>6726</v>
      </c>
      <c r="E1840" s="3243">
        <v>38.080000000000005</v>
      </c>
      <c r="F1840" s="3243">
        <v>15.691200000000002</v>
      </c>
      <c r="G1840" s="2960" t="s">
        <v>1529</v>
      </c>
      <c r="H1840" s="2960" t="s">
        <v>1529</v>
      </c>
      <c r="I1840" s="2960" t="s">
        <v>1529</v>
      </c>
      <c r="J1840" s="2488">
        <v>127</v>
      </c>
      <c r="K1840" s="3244">
        <v>0.12320000000000002</v>
      </c>
      <c r="L1840" s="3244">
        <v>0.12320000000000002</v>
      </c>
      <c r="M1840" s="2488">
        <v>63</v>
      </c>
      <c r="N1840" s="2488">
        <v>93</v>
      </c>
      <c r="O1840" s="3698">
        <v>0.24640000000000004</v>
      </c>
      <c r="P1840" s="3699">
        <v>0.16800000000000001</v>
      </c>
      <c r="Q1840" s="3698">
        <v>0.24640000000000004</v>
      </c>
      <c r="R1840" s="3699">
        <v>0.16800000000000001</v>
      </c>
      <c r="S1840" s="3699">
        <v>0</v>
      </c>
      <c r="T1840" s="3699">
        <v>0</v>
      </c>
      <c r="U1840" s="2960" t="s">
        <v>1529</v>
      </c>
      <c r="V1840" s="2961" t="s">
        <v>1529</v>
      </c>
      <c r="W1840" s="3244">
        <v>0.06</v>
      </c>
      <c r="X1840" s="3244">
        <v>0.06</v>
      </c>
      <c r="Y1840" s="2961" t="s">
        <v>1529</v>
      </c>
      <c r="Z1840" s="2961" t="s">
        <v>1529</v>
      </c>
      <c r="AA1840" s="2961" t="s">
        <v>1529</v>
      </c>
      <c r="AB1840" s="3244">
        <v>0.06</v>
      </c>
      <c r="AC1840" s="3244">
        <v>0.06</v>
      </c>
      <c r="AD1840" s="3243">
        <v>22.3888</v>
      </c>
      <c r="AE1840" s="3700" t="s">
        <v>6720</v>
      </c>
      <c r="AF1840" s="3243">
        <f t="shared" si="3"/>
        <v>2.23888E-2</v>
      </c>
      <c r="AG1840" s="3243">
        <v>0.06</v>
      </c>
      <c r="AH1840" s="2543" t="s">
        <v>6241</v>
      </c>
      <c r="AI1840" s="2543" t="s">
        <v>5404</v>
      </c>
      <c r="AJ1840" s="2957">
        <v>2.2400000000000002</v>
      </c>
      <c r="AK1840" s="2502"/>
    </row>
    <row r="1841" spans="2:37" s="2801" customFormat="1" ht="12" customHeight="1" x14ac:dyDescent="0.2">
      <c r="B1841" s="4234" t="s">
        <v>6727</v>
      </c>
      <c r="C1841" s="4235"/>
      <c r="D1841" s="3701" t="s">
        <v>6728</v>
      </c>
      <c r="E1841" s="3243">
        <v>43.680000000000007</v>
      </c>
      <c r="F1841" s="3243">
        <v>21.291200000000003</v>
      </c>
      <c r="G1841" s="2960" t="s">
        <v>1529</v>
      </c>
      <c r="H1841" s="2960" t="s">
        <v>1529</v>
      </c>
      <c r="I1841" s="2960" t="s">
        <v>1529</v>
      </c>
      <c r="J1841" s="2488">
        <v>172</v>
      </c>
      <c r="K1841" s="3244">
        <v>0.12320000000000002</v>
      </c>
      <c r="L1841" s="3244">
        <v>0.12320000000000002</v>
      </c>
      <c r="M1841" s="2488">
        <v>86</v>
      </c>
      <c r="N1841" s="2488">
        <v>126</v>
      </c>
      <c r="O1841" s="3698">
        <v>0.24640000000000004</v>
      </c>
      <c r="P1841" s="3698">
        <v>0.16800000000000001</v>
      </c>
      <c r="Q1841" s="3698">
        <v>0.24640000000000004</v>
      </c>
      <c r="R1841" s="3698">
        <v>0.16800000000000001</v>
      </c>
      <c r="S1841" s="3698">
        <v>0</v>
      </c>
      <c r="T1841" s="3698">
        <v>0</v>
      </c>
      <c r="U1841" s="2960" t="s">
        <v>1529</v>
      </c>
      <c r="V1841" s="2961" t="s">
        <v>1529</v>
      </c>
      <c r="W1841" s="3244">
        <v>0.06</v>
      </c>
      <c r="X1841" s="3244">
        <v>0.06</v>
      </c>
      <c r="Y1841" s="2961" t="s">
        <v>1529</v>
      </c>
      <c r="Z1841" s="2961" t="s">
        <v>1529</v>
      </c>
      <c r="AA1841" s="2961" t="s">
        <v>1529</v>
      </c>
      <c r="AB1841" s="3244">
        <v>0.06</v>
      </c>
      <c r="AC1841" s="3244">
        <v>0.06</v>
      </c>
      <c r="AD1841" s="3243">
        <v>22.3888</v>
      </c>
      <c r="AE1841" s="3700" t="s">
        <v>6720</v>
      </c>
      <c r="AF1841" s="3243">
        <f t="shared" si="3"/>
        <v>2.23888E-2</v>
      </c>
      <c r="AG1841" s="3243">
        <v>0.06</v>
      </c>
      <c r="AH1841" s="2543" t="s">
        <v>6241</v>
      </c>
      <c r="AI1841" s="2543" t="s">
        <v>5404</v>
      </c>
      <c r="AJ1841" s="2957">
        <v>2.2400000000000002</v>
      </c>
      <c r="AK1841" s="2502"/>
    </row>
    <row r="1842" spans="2:37" s="2801" customFormat="1" ht="12" customHeight="1" x14ac:dyDescent="0.2">
      <c r="B1842" s="4234" t="s">
        <v>6729</v>
      </c>
      <c r="C1842" s="4235"/>
      <c r="D1842" s="3701" t="s">
        <v>6730</v>
      </c>
      <c r="E1842" s="3243">
        <v>43.680000000000007</v>
      </c>
      <c r="F1842" s="3243">
        <v>21.291200000000003</v>
      </c>
      <c r="G1842" s="2960" t="s">
        <v>1529</v>
      </c>
      <c r="H1842" s="2960" t="s">
        <v>1529</v>
      </c>
      <c r="I1842" s="2960" t="s">
        <v>1529</v>
      </c>
      <c r="J1842" s="2488">
        <v>172</v>
      </c>
      <c r="K1842" s="3244">
        <v>0.12320000000000002</v>
      </c>
      <c r="L1842" s="3244">
        <v>0.12320000000000002</v>
      </c>
      <c r="M1842" s="2488">
        <v>86</v>
      </c>
      <c r="N1842" s="2488">
        <v>126</v>
      </c>
      <c r="O1842" s="3698">
        <v>0.24640000000000004</v>
      </c>
      <c r="P1842" s="3698">
        <v>0.16800000000000001</v>
      </c>
      <c r="Q1842" s="3698">
        <v>0.24640000000000004</v>
      </c>
      <c r="R1842" s="3698">
        <v>0.16800000000000001</v>
      </c>
      <c r="S1842" s="3698">
        <v>0</v>
      </c>
      <c r="T1842" s="3698">
        <v>0</v>
      </c>
      <c r="U1842" s="2960" t="s">
        <v>1529</v>
      </c>
      <c r="V1842" s="2961" t="s">
        <v>1529</v>
      </c>
      <c r="W1842" s="3244">
        <v>0.06</v>
      </c>
      <c r="X1842" s="3244">
        <v>0.06</v>
      </c>
      <c r="Y1842" s="2961" t="s">
        <v>1529</v>
      </c>
      <c r="Z1842" s="2961" t="s">
        <v>1529</v>
      </c>
      <c r="AA1842" s="2961" t="s">
        <v>1529</v>
      </c>
      <c r="AB1842" s="3244">
        <v>0.06</v>
      </c>
      <c r="AC1842" s="3244">
        <v>0.06</v>
      </c>
      <c r="AD1842" s="3243">
        <v>22.3888</v>
      </c>
      <c r="AE1842" s="3700" t="s">
        <v>6720</v>
      </c>
      <c r="AF1842" s="3243">
        <f t="shared" si="3"/>
        <v>2.23888E-2</v>
      </c>
      <c r="AG1842" s="3243">
        <v>0.06</v>
      </c>
      <c r="AH1842" s="2543" t="s">
        <v>6241</v>
      </c>
      <c r="AI1842" s="2543" t="s">
        <v>5404</v>
      </c>
      <c r="AJ1842" s="2957">
        <v>2.2400000000000002</v>
      </c>
      <c r="AK1842" s="2502"/>
    </row>
    <row r="1843" spans="2:37" s="2801" customFormat="1" ht="12" customHeight="1" x14ac:dyDescent="0.2">
      <c r="B1843" s="4234" t="s">
        <v>6731</v>
      </c>
      <c r="C1843" s="4235"/>
      <c r="D1843" s="3701" t="s">
        <v>6732</v>
      </c>
      <c r="E1843" s="3243">
        <v>54.88</v>
      </c>
      <c r="F1843" s="3243">
        <v>32.491200000000006</v>
      </c>
      <c r="G1843" s="2960" t="s">
        <v>1529</v>
      </c>
      <c r="H1843" s="2960" t="s">
        <v>1529</v>
      </c>
      <c r="I1843" s="2960" t="s">
        <v>1529</v>
      </c>
      <c r="J1843" s="2488">
        <v>268</v>
      </c>
      <c r="K1843" s="3244">
        <v>0.121</v>
      </c>
      <c r="L1843" s="3244">
        <v>0.121</v>
      </c>
      <c r="M1843" s="2488">
        <v>131</v>
      </c>
      <c r="N1843" s="2488">
        <v>193</v>
      </c>
      <c r="O1843" s="3698">
        <v>0.24640000000000004</v>
      </c>
      <c r="P1843" s="3698">
        <v>0.16800000000000001</v>
      </c>
      <c r="Q1843" s="3698">
        <v>0.24640000000000004</v>
      </c>
      <c r="R1843" s="3698">
        <v>0.16800000000000001</v>
      </c>
      <c r="S1843" s="3698">
        <v>0</v>
      </c>
      <c r="T1843" s="3698">
        <v>0</v>
      </c>
      <c r="U1843" s="2960" t="s">
        <v>1529</v>
      </c>
      <c r="V1843" s="2961" t="s">
        <v>1529</v>
      </c>
      <c r="W1843" s="3244">
        <v>0.06</v>
      </c>
      <c r="X1843" s="3244">
        <v>0.06</v>
      </c>
      <c r="Y1843" s="2961" t="s">
        <v>1529</v>
      </c>
      <c r="Z1843" s="2961" t="s">
        <v>1529</v>
      </c>
      <c r="AA1843" s="2961" t="s">
        <v>1529</v>
      </c>
      <c r="AB1843" s="3244">
        <v>0.06</v>
      </c>
      <c r="AC1843" s="3244">
        <v>0.06</v>
      </c>
      <c r="AD1843" s="3243">
        <v>22.3888</v>
      </c>
      <c r="AE1843" s="3700" t="s">
        <v>6720</v>
      </c>
      <c r="AF1843" s="3243">
        <f t="shared" si="3"/>
        <v>2.23888E-2</v>
      </c>
      <c r="AG1843" s="3243">
        <v>0.06</v>
      </c>
      <c r="AH1843" s="2543" t="s">
        <v>6241</v>
      </c>
      <c r="AI1843" s="2543" t="s">
        <v>5404</v>
      </c>
      <c r="AJ1843" s="2957">
        <v>2.2400000000000002</v>
      </c>
      <c r="AK1843" s="2502"/>
    </row>
    <row r="1844" spans="2:37" s="2801" customFormat="1" ht="12" customHeight="1" x14ac:dyDescent="0.2">
      <c r="B1844" s="4234" t="s">
        <v>6733</v>
      </c>
      <c r="C1844" s="4235"/>
      <c r="D1844" s="3701" t="s">
        <v>6734</v>
      </c>
      <c r="E1844" s="3243">
        <v>54.88</v>
      </c>
      <c r="F1844" s="3243">
        <v>32.491200000000006</v>
      </c>
      <c r="G1844" s="2960" t="s">
        <v>1529</v>
      </c>
      <c r="H1844" s="2960" t="s">
        <v>1529</v>
      </c>
      <c r="I1844" s="2960" t="s">
        <v>1529</v>
      </c>
      <c r="J1844" s="2488">
        <v>268</v>
      </c>
      <c r="K1844" s="3244">
        <v>0.121</v>
      </c>
      <c r="L1844" s="3244">
        <v>0.121</v>
      </c>
      <c r="M1844" s="2488">
        <v>131</v>
      </c>
      <c r="N1844" s="2488">
        <v>193</v>
      </c>
      <c r="O1844" s="3698">
        <v>0.24640000000000004</v>
      </c>
      <c r="P1844" s="3698">
        <v>0.16800000000000001</v>
      </c>
      <c r="Q1844" s="3698">
        <v>0.24640000000000004</v>
      </c>
      <c r="R1844" s="3698">
        <v>0.16800000000000001</v>
      </c>
      <c r="S1844" s="3698">
        <v>0</v>
      </c>
      <c r="T1844" s="3698">
        <v>0</v>
      </c>
      <c r="U1844" s="2960" t="s">
        <v>1529</v>
      </c>
      <c r="V1844" s="2961" t="s">
        <v>1529</v>
      </c>
      <c r="W1844" s="3244">
        <v>0.06</v>
      </c>
      <c r="X1844" s="3244">
        <v>0.06</v>
      </c>
      <c r="Y1844" s="2961" t="s">
        <v>1529</v>
      </c>
      <c r="Z1844" s="2961" t="s">
        <v>1529</v>
      </c>
      <c r="AA1844" s="2961" t="s">
        <v>1529</v>
      </c>
      <c r="AB1844" s="3244">
        <v>0.06</v>
      </c>
      <c r="AC1844" s="3244">
        <v>0.06</v>
      </c>
      <c r="AD1844" s="3243">
        <v>22.3888</v>
      </c>
      <c r="AE1844" s="3700" t="s">
        <v>6720</v>
      </c>
      <c r="AF1844" s="3243">
        <f t="shared" si="3"/>
        <v>2.23888E-2</v>
      </c>
      <c r="AG1844" s="3243">
        <v>0.06</v>
      </c>
      <c r="AH1844" s="2543" t="s">
        <v>6241</v>
      </c>
      <c r="AI1844" s="2543" t="s">
        <v>5404</v>
      </c>
      <c r="AJ1844" s="2957">
        <v>2.2400000000000002</v>
      </c>
      <c r="AK1844" s="2502"/>
    </row>
    <row r="1845" spans="2:37" s="2801" customFormat="1" ht="12" customHeight="1" x14ac:dyDescent="0.2">
      <c r="B1845" s="4234" t="s">
        <v>6735</v>
      </c>
      <c r="C1845" s="4235"/>
      <c r="D1845" s="3701" t="s">
        <v>6736</v>
      </c>
      <c r="E1845" s="3243">
        <v>66.080000000000013</v>
      </c>
      <c r="F1845" s="3243">
        <v>43.691200000000009</v>
      </c>
      <c r="G1845" s="2960" t="s">
        <v>1529</v>
      </c>
      <c r="H1845" s="2960" t="s">
        <v>1529</v>
      </c>
      <c r="I1845" s="2960" t="s">
        <v>1529</v>
      </c>
      <c r="J1845" s="2488">
        <v>398</v>
      </c>
      <c r="K1845" s="3244">
        <v>0.10976000000000001</v>
      </c>
      <c r="L1845" s="3244">
        <v>0.10976000000000001</v>
      </c>
      <c r="M1845" s="2488">
        <v>177</v>
      </c>
      <c r="N1845" s="2488">
        <v>260</v>
      </c>
      <c r="O1845" s="3698">
        <v>0.24640000000000004</v>
      </c>
      <c r="P1845" s="3699">
        <v>0.16800000000000001</v>
      </c>
      <c r="Q1845" s="3698">
        <v>0.24640000000000004</v>
      </c>
      <c r="R1845" s="3699">
        <v>0.16800000000000001</v>
      </c>
      <c r="S1845" s="3699">
        <v>0</v>
      </c>
      <c r="T1845" s="3699">
        <v>0</v>
      </c>
      <c r="U1845" s="2960" t="s">
        <v>1529</v>
      </c>
      <c r="V1845" s="2961" t="s">
        <v>1529</v>
      </c>
      <c r="W1845" s="3244">
        <v>0.06</v>
      </c>
      <c r="X1845" s="3244">
        <v>0.06</v>
      </c>
      <c r="Y1845" s="2961" t="s">
        <v>1529</v>
      </c>
      <c r="Z1845" s="2961" t="s">
        <v>1529</v>
      </c>
      <c r="AA1845" s="2961" t="s">
        <v>1529</v>
      </c>
      <c r="AB1845" s="3244">
        <v>0.06</v>
      </c>
      <c r="AC1845" s="3244">
        <v>0.06</v>
      </c>
      <c r="AD1845" s="3243">
        <v>22.3888</v>
      </c>
      <c r="AE1845" s="3700" t="s">
        <v>6720</v>
      </c>
      <c r="AF1845" s="3243">
        <f t="shared" si="3"/>
        <v>2.23888E-2</v>
      </c>
      <c r="AG1845" s="3243">
        <v>0.06</v>
      </c>
      <c r="AH1845" s="2543" t="s">
        <v>6241</v>
      </c>
      <c r="AI1845" s="2543" t="s">
        <v>5404</v>
      </c>
      <c r="AJ1845" s="2957">
        <v>2.2400000000000002</v>
      </c>
      <c r="AK1845" s="2502"/>
    </row>
    <row r="1846" spans="2:37" s="2801" customFormat="1" ht="12" customHeight="1" x14ac:dyDescent="0.2">
      <c r="B1846" s="4234" t="s">
        <v>6737</v>
      </c>
      <c r="C1846" s="4235"/>
      <c r="D1846" s="3701" t="s">
        <v>6738</v>
      </c>
      <c r="E1846" s="3243">
        <v>66.080000000000013</v>
      </c>
      <c r="F1846" s="3243">
        <v>43.691200000000009</v>
      </c>
      <c r="G1846" s="2960" t="s">
        <v>1529</v>
      </c>
      <c r="H1846" s="2960" t="s">
        <v>1529</v>
      </c>
      <c r="I1846" s="2960" t="s">
        <v>1529</v>
      </c>
      <c r="J1846" s="2488">
        <v>398</v>
      </c>
      <c r="K1846" s="3244">
        <v>0.10976000000000001</v>
      </c>
      <c r="L1846" s="3244">
        <v>0.10976000000000001</v>
      </c>
      <c r="M1846" s="2488">
        <v>177</v>
      </c>
      <c r="N1846" s="2488">
        <v>260</v>
      </c>
      <c r="O1846" s="3698">
        <v>0.24640000000000004</v>
      </c>
      <c r="P1846" s="3699">
        <v>0.16800000000000001</v>
      </c>
      <c r="Q1846" s="3698">
        <v>0.24640000000000004</v>
      </c>
      <c r="R1846" s="3699">
        <v>0.16800000000000001</v>
      </c>
      <c r="S1846" s="3699">
        <v>0</v>
      </c>
      <c r="T1846" s="3699">
        <v>0</v>
      </c>
      <c r="U1846" s="2960" t="s">
        <v>1529</v>
      </c>
      <c r="V1846" s="2961" t="s">
        <v>1529</v>
      </c>
      <c r="W1846" s="3244">
        <v>0.06</v>
      </c>
      <c r="X1846" s="3244">
        <v>0.06</v>
      </c>
      <c r="Y1846" s="2961" t="s">
        <v>1529</v>
      </c>
      <c r="Z1846" s="2961" t="s">
        <v>1529</v>
      </c>
      <c r="AA1846" s="2961" t="s">
        <v>1529</v>
      </c>
      <c r="AB1846" s="3244">
        <v>0.06</v>
      </c>
      <c r="AC1846" s="3244">
        <v>0.06</v>
      </c>
      <c r="AD1846" s="3243">
        <v>22.3888</v>
      </c>
      <c r="AE1846" s="3700" t="s">
        <v>6720</v>
      </c>
      <c r="AF1846" s="3243">
        <f t="shared" si="3"/>
        <v>2.23888E-2</v>
      </c>
      <c r="AG1846" s="3243">
        <v>0.06</v>
      </c>
      <c r="AH1846" s="2543" t="s">
        <v>6241</v>
      </c>
      <c r="AI1846" s="2543" t="s">
        <v>5404</v>
      </c>
      <c r="AJ1846" s="2957">
        <v>2.2400000000000002</v>
      </c>
      <c r="AK1846" s="2502"/>
    </row>
    <row r="1847" spans="2:37" s="2801" customFormat="1" ht="12" customHeight="1" x14ac:dyDescent="0.2">
      <c r="B1847" s="4234" t="s">
        <v>6739</v>
      </c>
      <c r="C1847" s="4235"/>
      <c r="D1847" s="3701" t="s">
        <v>6740</v>
      </c>
      <c r="E1847" s="3243">
        <v>77.28</v>
      </c>
      <c r="F1847" s="3243">
        <v>54.891200000000012</v>
      </c>
      <c r="G1847" s="2960" t="s">
        <v>1529</v>
      </c>
      <c r="H1847" s="2960" t="s">
        <v>1529</v>
      </c>
      <c r="I1847" s="2960" t="s">
        <v>1529</v>
      </c>
      <c r="J1847" s="2488">
        <v>510</v>
      </c>
      <c r="K1847" s="3244">
        <v>0.10752000000000002</v>
      </c>
      <c r="L1847" s="3244">
        <v>0.10752000000000002</v>
      </c>
      <c r="M1847" s="2488">
        <v>222</v>
      </c>
      <c r="N1847" s="2488">
        <v>326</v>
      </c>
      <c r="O1847" s="3698">
        <v>0.24640000000000004</v>
      </c>
      <c r="P1847" s="3699">
        <v>0.16800000000000001</v>
      </c>
      <c r="Q1847" s="3698">
        <v>0.24640000000000004</v>
      </c>
      <c r="R1847" s="3699">
        <v>0.16800000000000001</v>
      </c>
      <c r="S1847" s="3699">
        <v>0</v>
      </c>
      <c r="T1847" s="3699">
        <v>0</v>
      </c>
      <c r="U1847" s="2960" t="s">
        <v>1529</v>
      </c>
      <c r="V1847" s="2961" t="s">
        <v>1529</v>
      </c>
      <c r="W1847" s="3244">
        <v>0.06</v>
      </c>
      <c r="X1847" s="3244">
        <v>0.06</v>
      </c>
      <c r="Y1847" s="2961" t="s">
        <v>1529</v>
      </c>
      <c r="Z1847" s="2961" t="s">
        <v>1529</v>
      </c>
      <c r="AA1847" s="2961" t="s">
        <v>1529</v>
      </c>
      <c r="AB1847" s="3244">
        <v>0.06</v>
      </c>
      <c r="AC1847" s="3244">
        <v>0.06</v>
      </c>
      <c r="AD1847" s="3243">
        <v>22.3888</v>
      </c>
      <c r="AE1847" s="3700" t="s">
        <v>6720</v>
      </c>
      <c r="AF1847" s="3243">
        <f t="shared" si="3"/>
        <v>2.23888E-2</v>
      </c>
      <c r="AG1847" s="3243">
        <v>0.06</v>
      </c>
      <c r="AH1847" s="2543" t="s">
        <v>6241</v>
      </c>
      <c r="AI1847" s="2543" t="s">
        <v>5404</v>
      </c>
      <c r="AJ1847" s="2957">
        <v>2.2400000000000002</v>
      </c>
      <c r="AK1847" s="2502"/>
    </row>
    <row r="1848" spans="2:37" s="2801" customFormat="1" ht="12" customHeight="1" x14ac:dyDescent="0.2">
      <c r="B1848" s="4234" t="s">
        <v>6741</v>
      </c>
      <c r="C1848" s="4235"/>
      <c r="D1848" s="3701" t="s">
        <v>6742</v>
      </c>
      <c r="E1848" s="3243">
        <v>77.28</v>
      </c>
      <c r="F1848" s="3243">
        <v>54.891200000000012</v>
      </c>
      <c r="G1848" s="2960" t="s">
        <v>1529</v>
      </c>
      <c r="H1848" s="2960" t="s">
        <v>1529</v>
      </c>
      <c r="I1848" s="2960" t="s">
        <v>1529</v>
      </c>
      <c r="J1848" s="2488">
        <v>510</v>
      </c>
      <c r="K1848" s="3244">
        <v>0.10752000000000002</v>
      </c>
      <c r="L1848" s="3244">
        <v>0.10752000000000002</v>
      </c>
      <c r="M1848" s="2488">
        <v>222</v>
      </c>
      <c r="N1848" s="2488">
        <v>326</v>
      </c>
      <c r="O1848" s="3698">
        <v>0.24640000000000004</v>
      </c>
      <c r="P1848" s="3699">
        <v>0.16800000000000001</v>
      </c>
      <c r="Q1848" s="3698">
        <v>0.24640000000000004</v>
      </c>
      <c r="R1848" s="3699">
        <v>0.16800000000000001</v>
      </c>
      <c r="S1848" s="3699">
        <v>0</v>
      </c>
      <c r="T1848" s="3699">
        <v>0</v>
      </c>
      <c r="U1848" s="2960" t="s">
        <v>1529</v>
      </c>
      <c r="V1848" s="2961" t="s">
        <v>1529</v>
      </c>
      <c r="W1848" s="3244">
        <v>0.06</v>
      </c>
      <c r="X1848" s="3244">
        <v>0.06</v>
      </c>
      <c r="Y1848" s="2961" t="s">
        <v>1529</v>
      </c>
      <c r="Z1848" s="2961" t="s">
        <v>1529</v>
      </c>
      <c r="AA1848" s="2961" t="s">
        <v>1529</v>
      </c>
      <c r="AB1848" s="3244">
        <v>0.06</v>
      </c>
      <c r="AC1848" s="3244">
        <v>0.06</v>
      </c>
      <c r="AD1848" s="3243">
        <v>22.3888</v>
      </c>
      <c r="AE1848" s="3700" t="s">
        <v>6720</v>
      </c>
      <c r="AF1848" s="3243">
        <f t="shared" si="3"/>
        <v>2.23888E-2</v>
      </c>
      <c r="AG1848" s="3243">
        <v>0.06</v>
      </c>
      <c r="AH1848" s="2543" t="s">
        <v>6241</v>
      </c>
      <c r="AI1848" s="2543" t="s">
        <v>5404</v>
      </c>
      <c r="AJ1848" s="2957">
        <v>2.2400000000000002</v>
      </c>
      <c r="AK1848" s="2502"/>
    </row>
    <row r="1849" spans="2:37" s="2801" customFormat="1" ht="12" customHeight="1" x14ac:dyDescent="0.2">
      <c r="B1849" s="4234" t="s">
        <v>6743</v>
      </c>
      <c r="C1849" s="4235"/>
      <c r="D1849" s="3701" t="s">
        <v>6744</v>
      </c>
      <c r="E1849" s="3243">
        <v>88.48</v>
      </c>
      <c r="F1849" s="3243">
        <v>56.000000000000007</v>
      </c>
      <c r="G1849" s="2960" t="s">
        <v>1529</v>
      </c>
      <c r="H1849" s="2960" t="s">
        <v>1529</v>
      </c>
      <c r="I1849" s="2960" t="s">
        <v>1529</v>
      </c>
      <c r="J1849" s="2488">
        <v>555</v>
      </c>
      <c r="K1849" s="3244">
        <v>0.1008</v>
      </c>
      <c r="L1849" s="3244">
        <v>0.1008</v>
      </c>
      <c r="M1849" s="2488">
        <v>227</v>
      </c>
      <c r="N1849" s="2488">
        <v>333</v>
      </c>
      <c r="O1849" s="3699">
        <v>0.24640000000000004</v>
      </c>
      <c r="P1849" s="3702">
        <v>0.16800000000000001</v>
      </c>
      <c r="Q1849" s="3699">
        <v>0.24640000000000004</v>
      </c>
      <c r="R1849" s="3702">
        <v>0.16800000000000001</v>
      </c>
      <c r="S1849" s="3702">
        <v>0</v>
      </c>
      <c r="T1849" s="3702">
        <v>0</v>
      </c>
      <c r="U1849" s="2960" t="s">
        <v>1529</v>
      </c>
      <c r="V1849" s="2961" t="s">
        <v>1529</v>
      </c>
      <c r="W1849" s="3244">
        <v>0.06</v>
      </c>
      <c r="X1849" s="3244">
        <v>0.06</v>
      </c>
      <c r="Y1849" s="2961" t="s">
        <v>1529</v>
      </c>
      <c r="Z1849" s="2961" t="s">
        <v>1529</v>
      </c>
      <c r="AA1849" s="2961" t="s">
        <v>1529</v>
      </c>
      <c r="AB1849" s="3244">
        <v>0.06</v>
      </c>
      <c r="AC1849" s="3244">
        <v>0.06</v>
      </c>
      <c r="AD1849" s="3243">
        <v>32.480000000000004</v>
      </c>
      <c r="AE1849" s="3703" t="s">
        <v>6745</v>
      </c>
      <c r="AF1849" s="3243">
        <f t="shared" si="3"/>
        <v>1.6240000000000001E-2</v>
      </c>
      <c r="AG1849" s="3243">
        <v>0.06</v>
      </c>
      <c r="AH1849" s="2543" t="s">
        <v>6746</v>
      </c>
      <c r="AI1849" s="2543" t="s">
        <v>5404</v>
      </c>
      <c r="AJ1849" s="2957">
        <v>3.2480000000000002</v>
      </c>
      <c r="AK1849" s="2502"/>
    </row>
    <row r="1850" spans="2:37" s="2801" customFormat="1" ht="12" customHeight="1" x14ac:dyDescent="0.2">
      <c r="B1850" s="4234" t="s">
        <v>6747</v>
      </c>
      <c r="C1850" s="4235"/>
      <c r="D1850" s="3701" t="s">
        <v>6748</v>
      </c>
      <c r="E1850" s="3243">
        <v>88.48</v>
      </c>
      <c r="F1850" s="3243">
        <v>66.091200000000015</v>
      </c>
      <c r="G1850" s="2960" t="s">
        <v>1529</v>
      </c>
      <c r="H1850" s="2960" t="s">
        <v>1529</v>
      </c>
      <c r="I1850" s="2960" t="s">
        <v>1529</v>
      </c>
      <c r="J1850" s="2488">
        <v>655</v>
      </c>
      <c r="K1850" s="3244">
        <v>0.1008</v>
      </c>
      <c r="L1850" s="3244">
        <v>0.1008</v>
      </c>
      <c r="M1850" s="2488">
        <v>268</v>
      </c>
      <c r="N1850" s="2488">
        <v>393</v>
      </c>
      <c r="O1850" s="3698">
        <v>0.24640000000000004</v>
      </c>
      <c r="P1850" s="3699">
        <v>0.16800000000000001</v>
      </c>
      <c r="Q1850" s="3698">
        <v>0.24640000000000004</v>
      </c>
      <c r="R1850" s="3699">
        <v>0.16800000000000001</v>
      </c>
      <c r="S1850" s="3699">
        <v>0</v>
      </c>
      <c r="T1850" s="3699">
        <v>0</v>
      </c>
      <c r="U1850" s="2960" t="s">
        <v>1529</v>
      </c>
      <c r="V1850" s="2961" t="s">
        <v>1529</v>
      </c>
      <c r="W1850" s="3244">
        <v>0.06</v>
      </c>
      <c r="X1850" s="3244">
        <v>0.06</v>
      </c>
      <c r="Y1850" s="2961" t="s">
        <v>1529</v>
      </c>
      <c r="Z1850" s="2961" t="s">
        <v>1529</v>
      </c>
      <c r="AA1850" s="2961" t="s">
        <v>1529</v>
      </c>
      <c r="AB1850" s="3244">
        <v>0.06</v>
      </c>
      <c r="AC1850" s="3244">
        <v>0.06</v>
      </c>
      <c r="AD1850" s="3243">
        <v>22.3888</v>
      </c>
      <c r="AE1850" s="3700" t="s">
        <v>6720</v>
      </c>
      <c r="AF1850" s="3243">
        <f t="shared" si="3"/>
        <v>2.23888E-2</v>
      </c>
      <c r="AG1850" s="3243">
        <v>0.06</v>
      </c>
      <c r="AH1850" s="2543" t="s">
        <v>6241</v>
      </c>
      <c r="AI1850" s="2543" t="s">
        <v>5404</v>
      </c>
      <c r="AJ1850" s="2957">
        <v>2.2400000000000002</v>
      </c>
      <c r="AK1850" s="2502"/>
    </row>
    <row r="1851" spans="2:37" s="2801" customFormat="1" ht="12" customHeight="1" x14ac:dyDescent="0.2">
      <c r="B1851" s="4234" t="s">
        <v>6749</v>
      </c>
      <c r="C1851" s="4235"/>
      <c r="D1851" s="3701" t="s">
        <v>6750</v>
      </c>
      <c r="E1851" s="3243">
        <v>88.48</v>
      </c>
      <c r="F1851" s="3243">
        <v>66.091200000000015</v>
      </c>
      <c r="G1851" s="2960" t="s">
        <v>1529</v>
      </c>
      <c r="H1851" s="2960" t="s">
        <v>1529</v>
      </c>
      <c r="I1851" s="2960" t="s">
        <v>1529</v>
      </c>
      <c r="J1851" s="2488">
        <v>655</v>
      </c>
      <c r="K1851" s="3244">
        <v>0.1008</v>
      </c>
      <c r="L1851" s="3244">
        <v>0.1008</v>
      </c>
      <c r="M1851" s="2488">
        <v>268</v>
      </c>
      <c r="N1851" s="2488">
        <v>393</v>
      </c>
      <c r="O1851" s="3698">
        <v>0.24640000000000004</v>
      </c>
      <c r="P1851" s="3699">
        <v>0.16800000000000001</v>
      </c>
      <c r="Q1851" s="3698">
        <v>0.24640000000000004</v>
      </c>
      <c r="R1851" s="3699">
        <v>0.16800000000000001</v>
      </c>
      <c r="S1851" s="3699">
        <v>0</v>
      </c>
      <c r="T1851" s="3699">
        <v>0</v>
      </c>
      <c r="U1851" s="2960" t="s">
        <v>1529</v>
      </c>
      <c r="V1851" s="2961" t="s">
        <v>1529</v>
      </c>
      <c r="W1851" s="3244">
        <v>0.06</v>
      </c>
      <c r="X1851" s="3244">
        <v>0.06</v>
      </c>
      <c r="Y1851" s="2961" t="s">
        <v>1529</v>
      </c>
      <c r="Z1851" s="2961" t="s">
        <v>1529</v>
      </c>
      <c r="AA1851" s="2961" t="s">
        <v>1529</v>
      </c>
      <c r="AB1851" s="3244">
        <v>0.06</v>
      </c>
      <c r="AC1851" s="3244">
        <v>0.06</v>
      </c>
      <c r="AD1851" s="3243">
        <v>22.3888</v>
      </c>
      <c r="AE1851" s="3700" t="s">
        <v>6720</v>
      </c>
      <c r="AF1851" s="3243">
        <f t="shared" si="3"/>
        <v>2.23888E-2</v>
      </c>
      <c r="AG1851" s="3243">
        <v>0.06</v>
      </c>
      <c r="AH1851" s="2543" t="s">
        <v>6241</v>
      </c>
      <c r="AI1851" s="2543" t="s">
        <v>5404</v>
      </c>
      <c r="AJ1851" s="2957">
        <v>2.2400000000000002</v>
      </c>
      <c r="AK1851" s="2502"/>
    </row>
    <row r="1852" spans="2:37" s="2801" customFormat="1" ht="12" customHeight="1" x14ac:dyDescent="0.2">
      <c r="B1852" s="4234" t="s">
        <v>6751</v>
      </c>
      <c r="C1852" s="4235"/>
      <c r="D1852" s="3701" t="s">
        <v>6752</v>
      </c>
      <c r="E1852" s="3243">
        <v>110.88000000000001</v>
      </c>
      <c r="F1852" s="3243">
        <v>67.2</v>
      </c>
      <c r="G1852" s="2960" t="s">
        <v>1529</v>
      </c>
      <c r="H1852" s="2960" t="s">
        <v>1529</v>
      </c>
      <c r="I1852" s="2960" t="s">
        <v>1529</v>
      </c>
      <c r="J1852" s="2488">
        <v>697</v>
      </c>
      <c r="K1852" s="3244">
        <v>9.6000000000000002E-2</v>
      </c>
      <c r="L1852" s="3244">
        <v>9.6000000000000002E-2</v>
      </c>
      <c r="M1852" s="2488">
        <v>272</v>
      </c>
      <c r="N1852" s="2488">
        <v>400</v>
      </c>
      <c r="O1852" s="3699">
        <v>0.24640000000000004</v>
      </c>
      <c r="P1852" s="3702">
        <v>0.16800000000000001</v>
      </c>
      <c r="Q1852" s="3699">
        <v>0.24640000000000004</v>
      </c>
      <c r="R1852" s="3702">
        <v>0.16800000000000001</v>
      </c>
      <c r="S1852" s="3702">
        <v>0</v>
      </c>
      <c r="T1852" s="3702">
        <v>0</v>
      </c>
      <c r="U1852" s="2960" t="s">
        <v>1529</v>
      </c>
      <c r="V1852" s="2961" t="s">
        <v>1529</v>
      </c>
      <c r="W1852" s="3244">
        <v>0.06</v>
      </c>
      <c r="X1852" s="3244">
        <v>0.06</v>
      </c>
      <c r="Y1852" s="2961" t="s">
        <v>1529</v>
      </c>
      <c r="Z1852" s="2961" t="s">
        <v>1529</v>
      </c>
      <c r="AA1852" s="2961" t="s">
        <v>1529</v>
      </c>
      <c r="AB1852" s="3244">
        <v>0.06</v>
      </c>
      <c r="AC1852" s="3244">
        <v>0.06</v>
      </c>
      <c r="AD1852" s="3243">
        <v>43.680000000000007</v>
      </c>
      <c r="AE1852" s="3704" t="s">
        <v>6753</v>
      </c>
      <c r="AF1852" s="3243">
        <f t="shared" si="3"/>
        <v>1.4560000000000002E-2</v>
      </c>
      <c r="AG1852" s="3243">
        <v>0.06</v>
      </c>
      <c r="AH1852" s="2543" t="s">
        <v>6754</v>
      </c>
      <c r="AI1852" s="2543" t="s">
        <v>5404</v>
      </c>
      <c r="AJ1852" s="2957">
        <v>4.3680000000000003</v>
      </c>
      <c r="AK1852" s="2502"/>
    </row>
    <row r="1853" spans="2:37" s="2801" customFormat="1" ht="12" customHeight="1" x14ac:dyDescent="0.2">
      <c r="B1853" s="4234" t="s">
        <v>6755</v>
      </c>
      <c r="C1853" s="4235"/>
      <c r="D1853" s="3701" t="s">
        <v>6756</v>
      </c>
      <c r="E1853" s="3243">
        <v>110.88000000000001</v>
      </c>
      <c r="F1853" s="3243">
        <v>88.491200000000021</v>
      </c>
      <c r="G1853" s="2960" t="s">
        <v>1529</v>
      </c>
      <c r="H1853" s="2960" t="s">
        <v>1529</v>
      </c>
      <c r="I1853" s="2960" t="s">
        <v>1529</v>
      </c>
      <c r="J1853" s="2488">
        <v>918</v>
      </c>
      <c r="K1853" s="3244">
        <v>9.6000000000000002E-2</v>
      </c>
      <c r="L1853" s="3244">
        <v>9.6000000000000002E-2</v>
      </c>
      <c r="M1853" s="2488">
        <v>359</v>
      </c>
      <c r="N1853" s="2488">
        <v>526</v>
      </c>
      <c r="O1853" s="3698">
        <v>0.24640000000000004</v>
      </c>
      <c r="P1853" s="3699">
        <v>0.16800000000000001</v>
      </c>
      <c r="Q1853" s="3698">
        <v>0.24640000000000004</v>
      </c>
      <c r="R1853" s="3699">
        <v>0.16800000000000001</v>
      </c>
      <c r="S1853" s="3699">
        <v>0</v>
      </c>
      <c r="T1853" s="3699">
        <v>0</v>
      </c>
      <c r="U1853" s="2960" t="s">
        <v>1529</v>
      </c>
      <c r="V1853" s="2961" t="s">
        <v>1529</v>
      </c>
      <c r="W1853" s="3244">
        <v>0.06</v>
      </c>
      <c r="X1853" s="3244">
        <v>0.06</v>
      </c>
      <c r="Y1853" s="2961" t="s">
        <v>1529</v>
      </c>
      <c r="Z1853" s="2961" t="s">
        <v>1529</v>
      </c>
      <c r="AA1853" s="2961" t="s">
        <v>1529</v>
      </c>
      <c r="AB1853" s="3244">
        <v>0.06</v>
      </c>
      <c r="AC1853" s="3244">
        <v>0.06</v>
      </c>
      <c r="AD1853" s="3243">
        <v>22.3888</v>
      </c>
      <c r="AE1853" s="3704" t="s">
        <v>6720</v>
      </c>
      <c r="AF1853" s="3243">
        <f t="shared" si="3"/>
        <v>2.23888E-2</v>
      </c>
      <c r="AG1853" s="3243">
        <v>0.06</v>
      </c>
      <c r="AH1853" s="2543" t="s">
        <v>6241</v>
      </c>
      <c r="AI1853" s="2543" t="s">
        <v>5404</v>
      </c>
      <c r="AJ1853" s="2957">
        <v>2.2400000000000002</v>
      </c>
      <c r="AK1853" s="2502"/>
    </row>
    <row r="1854" spans="2:37" s="2801" customFormat="1" ht="12" customHeight="1" x14ac:dyDescent="0.2">
      <c r="B1854" s="4234" t="s">
        <v>6757</v>
      </c>
      <c r="C1854" s="4235"/>
      <c r="D1854" s="3701" t="s">
        <v>6758</v>
      </c>
      <c r="E1854" s="3243">
        <v>110.88000000000001</v>
      </c>
      <c r="F1854" s="3243">
        <v>88.491200000000021</v>
      </c>
      <c r="G1854" s="2960" t="s">
        <v>1529</v>
      </c>
      <c r="H1854" s="2960" t="s">
        <v>1529</v>
      </c>
      <c r="I1854" s="2960" t="s">
        <v>1529</v>
      </c>
      <c r="J1854" s="2488">
        <v>918</v>
      </c>
      <c r="K1854" s="3244">
        <v>9.6000000000000002E-2</v>
      </c>
      <c r="L1854" s="3244">
        <v>9.6000000000000002E-2</v>
      </c>
      <c r="M1854" s="2488">
        <v>359</v>
      </c>
      <c r="N1854" s="2488">
        <v>526</v>
      </c>
      <c r="O1854" s="3698">
        <v>0.24640000000000004</v>
      </c>
      <c r="P1854" s="3699">
        <v>0.16800000000000001</v>
      </c>
      <c r="Q1854" s="3698">
        <v>0.24640000000000004</v>
      </c>
      <c r="R1854" s="3699">
        <v>0.16800000000000001</v>
      </c>
      <c r="S1854" s="3699">
        <v>0</v>
      </c>
      <c r="T1854" s="3699">
        <v>0</v>
      </c>
      <c r="U1854" s="2960" t="s">
        <v>1529</v>
      </c>
      <c r="V1854" s="2961" t="s">
        <v>1529</v>
      </c>
      <c r="W1854" s="3244">
        <v>0.06</v>
      </c>
      <c r="X1854" s="3244">
        <v>0.06</v>
      </c>
      <c r="Y1854" s="2961" t="s">
        <v>1529</v>
      </c>
      <c r="Z1854" s="2961" t="s">
        <v>1529</v>
      </c>
      <c r="AA1854" s="2961" t="s">
        <v>1529</v>
      </c>
      <c r="AB1854" s="3244">
        <v>0.06</v>
      </c>
      <c r="AC1854" s="3244">
        <v>0.06</v>
      </c>
      <c r="AD1854" s="3243">
        <v>22.3888</v>
      </c>
      <c r="AE1854" s="3700" t="s">
        <v>6720</v>
      </c>
      <c r="AF1854" s="3243">
        <f t="shared" si="3"/>
        <v>2.23888E-2</v>
      </c>
      <c r="AG1854" s="3243">
        <v>0.06</v>
      </c>
      <c r="AH1854" s="2543" t="s">
        <v>6241</v>
      </c>
      <c r="AI1854" s="2543" t="s">
        <v>5404</v>
      </c>
      <c r="AJ1854" s="2957">
        <v>2.2400000000000002</v>
      </c>
      <c r="AK1854" s="2502"/>
    </row>
    <row r="1855" spans="2:37" s="2801" customFormat="1" ht="12" customHeight="1" x14ac:dyDescent="0.2">
      <c r="B1855" s="4234" t="s">
        <v>6759</v>
      </c>
      <c r="C1855" s="4235"/>
      <c r="D1855" s="3701" t="s">
        <v>6760</v>
      </c>
      <c r="E1855" s="3243">
        <v>168.00000000000003</v>
      </c>
      <c r="F1855" s="3243">
        <v>124.32000000000001</v>
      </c>
      <c r="G1855" s="2960" t="s">
        <v>1529</v>
      </c>
      <c r="H1855" s="2960" t="s">
        <v>1529</v>
      </c>
      <c r="I1855" s="2960" t="s">
        <v>1529</v>
      </c>
      <c r="J1855" s="2488">
        <v>1290</v>
      </c>
      <c r="K1855" s="3244">
        <v>9.6000000000000002E-2</v>
      </c>
      <c r="L1855" s="3244">
        <v>9.6000000000000002E-2</v>
      </c>
      <c r="M1855" s="2488">
        <v>505</v>
      </c>
      <c r="N1855" s="2488">
        <v>740</v>
      </c>
      <c r="O1855" s="3698">
        <v>0.24640000000000004</v>
      </c>
      <c r="P1855" s="3699">
        <v>0.16800000000000001</v>
      </c>
      <c r="Q1855" s="3698">
        <v>0.24640000000000004</v>
      </c>
      <c r="R1855" s="3699">
        <v>0.16800000000000001</v>
      </c>
      <c r="S1855" s="3699">
        <v>0</v>
      </c>
      <c r="T1855" s="3699">
        <v>0</v>
      </c>
      <c r="U1855" s="2960" t="s">
        <v>1529</v>
      </c>
      <c r="V1855" s="2961" t="s">
        <v>1529</v>
      </c>
      <c r="W1855" s="3244">
        <v>0.06</v>
      </c>
      <c r="X1855" s="3244">
        <v>0.06</v>
      </c>
      <c r="Y1855" s="2961" t="s">
        <v>1529</v>
      </c>
      <c r="Z1855" s="2961" t="s">
        <v>1529</v>
      </c>
      <c r="AA1855" s="2961" t="s">
        <v>1529</v>
      </c>
      <c r="AB1855" s="3244">
        <v>0.06</v>
      </c>
      <c r="AC1855" s="3244">
        <v>0.06</v>
      </c>
      <c r="AD1855" s="3243">
        <v>43.680000000000007</v>
      </c>
      <c r="AE1855" s="3705" t="s">
        <v>6753</v>
      </c>
      <c r="AF1855" s="3243">
        <f t="shared" si="3"/>
        <v>1.4560000000000002E-2</v>
      </c>
      <c r="AG1855" s="3243">
        <v>0.06</v>
      </c>
      <c r="AH1855" s="2543" t="s">
        <v>6754</v>
      </c>
      <c r="AI1855" s="2543" t="s">
        <v>5404</v>
      </c>
      <c r="AJ1855" s="2957">
        <v>4.3680000000000003</v>
      </c>
      <c r="AK1855" s="2502"/>
    </row>
    <row r="1856" spans="2:37" s="2801" customFormat="1" ht="12" customHeight="1" x14ac:dyDescent="0.2">
      <c r="B1856" s="4234" t="s">
        <v>6761</v>
      </c>
      <c r="C1856" s="4235"/>
      <c r="D1856" s="3701" t="s">
        <v>6762</v>
      </c>
      <c r="E1856" s="3243">
        <v>24.64</v>
      </c>
      <c r="F1856" s="3243">
        <v>13.451200000000002</v>
      </c>
      <c r="G1856" s="2960" t="s">
        <v>1529</v>
      </c>
      <c r="H1856" s="2960" t="s">
        <v>1529</v>
      </c>
      <c r="I1856" s="2960" t="s">
        <v>1529</v>
      </c>
      <c r="J1856" s="2488">
        <v>120</v>
      </c>
      <c r="K1856" s="3244">
        <v>0.112</v>
      </c>
      <c r="L1856" s="3244">
        <v>0.112</v>
      </c>
      <c r="M1856" s="2945">
        <v>54</v>
      </c>
      <c r="N1856" s="2945">
        <v>80</v>
      </c>
      <c r="O1856" s="3698">
        <v>0.24640000000000004</v>
      </c>
      <c r="P1856" s="3698">
        <v>0.16800000000000001</v>
      </c>
      <c r="Q1856" s="3698">
        <v>0.24640000000000004</v>
      </c>
      <c r="R1856" s="3698">
        <v>0.16800000000000001</v>
      </c>
      <c r="S1856" s="3698">
        <v>0</v>
      </c>
      <c r="T1856" s="3698">
        <v>0</v>
      </c>
      <c r="U1856" s="2960" t="s">
        <v>1529</v>
      </c>
      <c r="V1856" s="2961" t="s">
        <v>1529</v>
      </c>
      <c r="W1856" s="3244">
        <v>0.06</v>
      </c>
      <c r="X1856" s="3244">
        <v>0.06</v>
      </c>
      <c r="Y1856" s="2961" t="s">
        <v>1529</v>
      </c>
      <c r="Z1856" s="2961" t="s">
        <v>1529</v>
      </c>
      <c r="AA1856" s="2961" t="s">
        <v>1529</v>
      </c>
      <c r="AB1856" s="3244">
        <v>0.06</v>
      </c>
      <c r="AC1856" s="3244">
        <v>0.06</v>
      </c>
      <c r="AD1856" s="3243">
        <v>11.188800000000001</v>
      </c>
      <c r="AE1856" s="3703" t="s">
        <v>6707</v>
      </c>
      <c r="AF1856" s="3243">
        <f t="shared" si="3"/>
        <v>3.7296000000000003E-2</v>
      </c>
      <c r="AG1856" s="3243">
        <v>0.06</v>
      </c>
      <c r="AH1856" s="2543" t="s">
        <v>6215</v>
      </c>
      <c r="AI1856" s="2543" t="s">
        <v>5404</v>
      </c>
      <c r="AJ1856" s="2957">
        <v>1.1200000000000001</v>
      </c>
      <c r="AK1856" s="2502"/>
    </row>
    <row r="1857" spans="2:37" s="2801" customFormat="1" ht="12" customHeight="1" x14ac:dyDescent="0.2">
      <c r="B1857" s="4234" t="s">
        <v>6763</v>
      </c>
      <c r="C1857" s="4235"/>
      <c r="D1857" s="3701" t="s">
        <v>6764</v>
      </c>
      <c r="E1857" s="3243">
        <v>24.64</v>
      </c>
      <c r="F1857" s="3243">
        <v>13.451200000000002</v>
      </c>
      <c r="G1857" s="2960" t="s">
        <v>1529</v>
      </c>
      <c r="H1857" s="2960" t="s">
        <v>1529</v>
      </c>
      <c r="I1857" s="2960" t="s">
        <v>1529</v>
      </c>
      <c r="J1857" s="2488">
        <v>120</v>
      </c>
      <c r="K1857" s="3244">
        <v>0.112</v>
      </c>
      <c r="L1857" s="3244">
        <v>0.112</v>
      </c>
      <c r="M1857" s="2945">
        <v>54</v>
      </c>
      <c r="N1857" s="2945">
        <v>80</v>
      </c>
      <c r="O1857" s="3698">
        <v>0.24640000000000004</v>
      </c>
      <c r="P1857" s="3698">
        <v>0.16800000000000001</v>
      </c>
      <c r="Q1857" s="3698">
        <v>0.24640000000000004</v>
      </c>
      <c r="R1857" s="3698">
        <v>0.16800000000000001</v>
      </c>
      <c r="S1857" s="3698">
        <v>0</v>
      </c>
      <c r="T1857" s="3698">
        <v>0</v>
      </c>
      <c r="U1857" s="2960" t="s">
        <v>1529</v>
      </c>
      <c r="V1857" s="2961" t="s">
        <v>1529</v>
      </c>
      <c r="W1857" s="3244">
        <v>0.06</v>
      </c>
      <c r="X1857" s="3244">
        <v>0.06</v>
      </c>
      <c r="Y1857" s="2961" t="s">
        <v>1529</v>
      </c>
      <c r="Z1857" s="2961" t="s">
        <v>1529</v>
      </c>
      <c r="AA1857" s="2961" t="s">
        <v>1529</v>
      </c>
      <c r="AB1857" s="3244">
        <v>0.06</v>
      </c>
      <c r="AC1857" s="3244">
        <v>0.06</v>
      </c>
      <c r="AD1857" s="3243">
        <v>11.188800000000001</v>
      </c>
      <c r="AE1857" s="3703" t="s">
        <v>6707</v>
      </c>
      <c r="AF1857" s="3243">
        <f t="shared" si="3"/>
        <v>3.7296000000000003E-2</v>
      </c>
      <c r="AG1857" s="3243">
        <v>0.06</v>
      </c>
      <c r="AH1857" s="2543" t="s">
        <v>6215</v>
      </c>
      <c r="AI1857" s="2543" t="s">
        <v>5404</v>
      </c>
      <c r="AJ1857" s="2957">
        <v>1.1200000000000001</v>
      </c>
      <c r="AK1857" s="2502"/>
    </row>
    <row r="1858" spans="2:37" s="2801" customFormat="1" ht="12" customHeight="1" x14ac:dyDescent="0.2">
      <c r="B1858" s="4234" t="s">
        <v>6242</v>
      </c>
      <c r="C1858" s="4235"/>
      <c r="D1858" s="3701" t="s">
        <v>6765</v>
      </c>
      <c r="E1858" s="3243">
        <v>28.000000000000004</v>
      </c>
      <c r="F1858" s="3243">
        <v>16.811200000000003</v>
      </c>
      <c r="G1858" s="2960" t="s">
        <v>1529</v>
      </c>
      <c r="H1858" s="2960" t="s">
        <v>1529</v>
      </c>
      <c r="I1858" s="2960" t="s">
        <v>1529</v>
      </c>
      <c r="J1858" s="2488">
        <v>150</v>
      </c>
      <c r="K1858" s="3244">
        <v>0.112</v>
      </c>
      <c r="L1858" s="3244">
        <v>0.112</v>
      </c>
      <c r="M1858" s="2945">
        <v>68</v>
      </c>
      <c r="N1858" s="2945">
        <v>100</v>
      </c>
      <c r="O1858" s="3698">
        <v>0.24640000000000004</v>
      </c>
      <c r="P1858" s="3698">
        <v>0.16800000000000001</v>
      </c>
      <c r="Q1858" s="3698">
        <v>0.24640000000000004</v>
      </c>
      <c r="R1858" s="3698">
        <v>0.16800000000000001</v>
      </c>
      <c r="S1858" s="3698">
        <v>0</v>
      </c>
      <c r="T1858" s="3698">
        <v>0</v>
      </c>
      <c r="U1858" s="2960" t="s">
        <v>1529</v>
      </c>
      <c r="V1858" s="2961" t="s">
        <v>1529</v>
      </c>
      <c r="W1858" s="3244">
        <v>0.06</v>
      </c>
      <c r="X1858" s="3244">
        <v>0.06</v>
      </c>
      <c r="Y1858" s="2961" t="s">
        <v>1529</v>
      </c>
      <c r="Z1858" s="2961" t="s">
        <v>1529</v>
      </c>
      <c r="AA1858" s="2961" t="s">
        <v>1529</v>
      </c>
      <c r="AB1858" s="3244">
        <v>0.06</v>
      </c>
      <c r="AC1858" s="3244">
        <v>0.06</v>
      </c>
      <c r="AD1858" s="3243">
        <v>11.188800000000001</v>
      </c>
      <c r="AE1858" s="3703" t="s">
        <v>6707</v>
      </c>
      <c r="AF1858" s="3243">
        <f t="shared" si="3"/>
        <v>3.7296000000000003E-2</v>
      </c>
      <c r="AG1858" s="3243">
        <v>0.06</v>
      </c>
      <c r="AH1858" s="2543" t="s">
        <v>6215</v>
      </c>
      <c r="AI1858" s="2543" t="s">
        <v>5404</v>
      </c>
      <c r="AJ1858" s="2957">
        <v>1.1200000000000001</v>
      </c>
      <c r="AK1858" s="2502"/>
    </row>
    <row r="1859" spans="2:37" s="2801" customFormat="1" ht="12" customHeight="1" x14ac:dyDescent="0.2">
      <c r="B1859" s="4234" t="s">
        <v>6213</v>
      </c>
      <c r="C1859" s="4235"/>
      <c r="D1859" s="3701" t="s">
        <v>6766</v>
      </c>
      <c r="E1859" s="3243">
        <v>28.000000000000004</v>
      </c>
      <c r="F1859" s="3243">
        <v>16.811200000000003</v>
      </c>
      <c r="G1859" s="2960" t="s">
        <v>1529</v>
      </c>
      <c r="H1859" s="2960" t="s">
        <v>1529</v>
      </c>
      <c r="I1859" s="2960" t="s">
        <v>1529</v>
      </c>
      <c r="J1859" s="2488">
        <v>150</v>
      </c>
      <c r="K1859" s="3244">
        <v>0.112</v>
      </c>
      <c r="L1859" s="3244">
        <v>0.112</v>
      </c>
      <c r="M1859" s="2945">
        <v>68</v>
      </c>
      <c r="N1859" s="2945">
        <v>100</v>
      </c>
      <c r="O1859" s="3698">
        <v>0.24640000000000004</v>
      </c>
      <c r="P1859" s="3698">
        <v>0.16800000000000001</v>
      </c>
      <c r="Q1859" s="3698">
        <v>0.24640000000000004</v>
      </c>
      <c r="R1859" s="3698">
        <v>0.16800000000000001</v>
      </c>
      <c r="S1859" s="3698">
        <v>0</v>
      </c>
      <c r="T1859" s="3698">
        <v>0</v>
      </c>
      <c r="U1859" s="2960" t="s">
        <v>1529</v>
      </c>
      <c r="V1859" s="2961" t="s">
        <v>1529</v>
      </c>
      <c r="W1859" s="3244">
        <v>0.06</v>
      </c>
      <c r="X1859" s="3244">
        <v>0.06</v>
      </c>
      <c r="Y1859" s="2961" t="s">
        <v>1529</v>
      </c>
      <c r="Z1859" s="2961" t="s">
        <v>1529</v>
      </c>
      <c r="AA1859" s="2961" t="s">
        <v>1529</v>
      </c>
      <c r="AB1859" s="3244">
        <v>0.06</v>
      </c>
      <c r="AC1859" s="3244">
        <v>0.06</v>
      </c>
      <c r="AD1859" s="3243">
        <v>11.188800000000001</v>
      </c>
      <c r="AE1859" s="3703" t="s">
        <v>6707</v>
      </c>
      <c r="AF1859" s="3243">
        <f t="shared" si="3"/>
        <v>3.7296000000000003E-2</v>
      </c>
      <c r="AG1859" s="3243">
        <v>0.06</v>
      </c>
      <c r="AH1859" s="2543" t="s">
        <v>6215</v>
      </c>
      <c r="AI1859" s="2543" t="s">
        <v>5404</v>
      </c>
      <c r="AJ1859" s="2957">
        <v>1.1200000000000001</v>
      </c>
      <c r="AK1859" s="2502"/>
    </row>
    <row r="1860" spans="2:37" s="2801" customFormat="1" ht="12" customHeight="1" x14ac:dyDescent="0.2">
      <c r="B1860" s="4234" t="s">
        <v>6767</v>
      </c>
      <c r="C1860" s="4235"/>
      <c r="D1860" s="3701" t="s">
        <v>6768</v>
      </c>
      <c r="E1860" s="3243">
        <v>33.6</v>
      </c>
      <c r="F1860" s="3243">
        <v>11.211200000000003</v>
      </c>
      <c r="G1860" s="2960" t="s">
        <v>1529</v>
      </c>
      <c r="H1860" s="2960" t="s">
        <v>1529</v>
      </c>
      <c r="I1860" s="2960" t="s">
        <v>1529</v>
      </c>
      <c r="J1860" s="2488">
        <v>100</v>
      </c>
      <c r="K1860" s="3244">
        <v>0.11200000000000002</v>
      </c>
      <c r="L1860" s="3244">
        <v>0.11200000000000002</v>
      </c>
      <c r="M1860" s="2488">
        <v>45</v>
      </c>
      <c r="N1860" s="2488">
        <v>66</v>
      </c>
      <c r="O1860" s="3698">
        <v>0.24640000000000004</v>
      </c>
      <c r="P1860" s="3698">
        <v>0.16800000000000001</v>
      </c>
      <c r="Q1860" s="3698">
        <v>0.24640000000000004</v>
      </c>
      <c r="R1860" s="3698">
        <v>0.16800000000000001</v>
      </c>
      <c r="S1860" s="3698">
        <v>0</v>
      </c>
      <c r="T1860" s="3698">
        <v>0</v>
      </c>
      <c r="U1860" s="2960" t="s">
        <v>1529</v>
      </c>
      <c r="V1860" s="2961" t="s">
        <v>1529</v>
      </c>
      <c r="W1860" s="3244">
        <v>0.06</v>
      </c>
      <c r="X1860" s="3244">
        <v>0.06</v>
      </c>
      <c r="Y1860" s="2961" t="s">
        <v>1529</v>
      </c>
      <c r="Z1860" s="2961" t="s">
        <v>1529</v>
      </c>
      <c r="AA1860" s="2961" t="s">
        <v>1529</v>
      </c>
      <c r="AB1860" s="3244">
        <v>0.06</v>
      </c>
      <c r="AC1860" s="3244">
        <v>0.06</v>
      </c>
      <c r="AD1860" s="3243">
        <v>22.3888</v>
      </c>
      <c r="AE1860" s="3700" t="s">
        <v>6720</v>
      </c>
      <c r="AF1860" s="3243">
        <f t="shared" si="3"/>
        <v>2.23888E-2</v>
      </c>
      <c r="AG1860" s="3243">
        <v>0.06</v>
      </c>
      <c r="AH1860" s="2543" t="s">
        <v>6241</v>
      </c>
      <c r="AI1860" s="2543" t="s">
        <v>5404</v>
      </c>
      <c r="AJ1860" s="2957">
        <v>2.2400000000000002</v>
      </c>
      <c r="AK1860" s="2502"/>
    </row>
    <row r="1861" spans="2:37" s="2801" customFormat="1" ht="12" customHeight="1" x14ac:dyDescent="0.2">
      <c r="B1861" s="4234" t="s">
        <v>6769</v>
      </c>
      <c r="C1861" s="4235"/>
      <c r="D1861" s="3701" t="s">
        <v>6770</v>
      </c>
      <c r="E1861" s="3243">
        <v>33.6</v>
      </c>
      <c r="F1861" s="3243">
        <v>11.211200000000003</v>
      </c>
      <c r="G1861" s="2960" t="s">
        <v>1529</v>
      </c>
      <c r="H1861" s="2960" t="s">
        <v>1529</v>
      </c>
      <c r="I1861" s="2960" t="s">
        <v>1529</v>
      </c>
      <c r="J1861" s="2488">
        <v>100</v>
      </c>
      <c r="K1861" s="3244">
        <v>0.112</v>
      </c>
      <c r="L1861" s="3244">
        <v>0.112</v>
      </c>
      <c r="M1861" s="2488">
        <v>45</v>
      </c>
      <c r="N1861" s="2488">
        <v>66</v>
      </c>
      <c r="O1861" s="3698">
        <v>0.24640000000000004</v>
      </c>
      <c r="P1861" s="3698">
        <v>0.16800000000000001</v>
      </c>
      <c r="Q1861" s="3698">
        <v>0.24640000000000004</v>
      </c>
      <c r="R1861" s="3698">
        <v>0.16800000000000001</v>
      </c>
      <c r="S1861" s="3698">
        <v>0</v>
      </c>
      <c r="T1861" s="3698">
        <v>0</v>
      </c>
      <c r="U1861" s="2960" t="s">
        <v>1529</v>
      </c>
      <c r="V1861" s="2961" t="s">
        <v>1529</v>
      </c>
      <c r="W1861" s="3244">
        <v>0.06</v>
      </c>
      <c r="X1861" s="3244">
        <v>0.06</v>
      </c>
      <c r="Y1861" s="2961" t="s">
        <v>1529</v>
      </c>
      <c r="Z1861" s="2961" t="s">
        <v>1529</v>
      </c>
      <c r="AA1861" s="2961" t="s">
        <v>1529</v>
      </c>
      <c r="AB1861" s="3244">
        <v>0.06</v>
      </c>
      <c r="AC1861" s="3244">
        <v>0.06</v>
      </c>
      <c r="AD1861" s="3243">
        <v>22.3888</v>
      </c>
      <c r="AE1861" s="3700" t="s">
        <v>6720</v>
      </c>
      <c r="AF1861" s="3243">
        <f t="shared" si="3"/>
        <v>2.23888E-2</v>
      </c>
      <c r="AG1861" s="3243">
        <v>0.06</v>
      </c>
      <c r="AH1861" s="2543" t="s">
        <v>6241</v>
      </c>
      <c r="AI1861" s="2543" t="s">
        <v>5404</v>
      </c>
      <c r="AJ1861" s="2957">
        <v>2.2400000000000002</v>
      </c>
      <c r="AK1861" s="2502"/>
    </row>
    <row r="1862" spans="2:37" s="2801" customFormat="1" ht="12" customHeight="1" x14ac:dyDescent="0.2">
      <c r="B1862" s="4234" t="s">
        <v>6771</v>
      </c>
      <c r="C1862" s="4235"/>
      <c r="D1862" s="3701" t="s">
        <v>6772</v>
      </c>
      <c r="E1862" s="3243">
        <v>38.08</v>
      </c>
      <c r="F1862" s="3243">
        <v>15.691200000000002</v>
      </c>
      <c r="G1862" s="2960" t="s">
        <v>1529</v>
      </c>
      <c r="H1862" s="2960" t="s">
        <v>1529</v>
      </c>
      <c r="I1862" s="2960" t="s">
        <v>1529</v>
      </c>
      <c r="J1862" s="2488">
        <v>140</v>
      </c>
      <c r="K1862" s="3244">
        <v>0.112</v>
      </c>
      <c r="L1862" s="3244">
        <v>0.112</v>
      </c>
      <c r="M1862" s="2488">
        <v>63</v>
      </c>
      <c r="N1862" s="2488">
        <v>93</v>
      </c>
      <c r="O1862" s="3698">
        <v>0.24640000000000004</v>
      </c>
      <c r="P1862" s="3698">
        <v>0.16800000000000001</v>
      </c>
      <c r="Q1862" s="3698">
        <v>0.24640000000000004</v>
      </c>
      <c r="R1862" s="3698">
        <v>0.16800000000000001</v>
      </c>
      <c r="S1862" s="3698">
        <v>0</v>
      </c>
      <c r="T1862" s="3698">
        <v>0</v>
      </c>
      <c r="U1862" s="2960" t="s">
        <v>1529</v>
      </c>
      <c r="V1862" s="2961" t="s">
        <v>1529</v>
      </c>
      <c r="W1862" s="3244">
        <v>0.06</v>
      </c>
      <c r="X1862" s="3244">
        <v>0.06</v>
      </c>
      <c r="Y1862" s="2961" t="s">
        <v>1529</v>
      </c>
      <c r="Z1862" s="2961" t="s">
        <v>1529</v>
      </c>
      <c r="AA1862" s="2961" t="s">
        <v>1529</v>
      </c>
      <c r="AB1862" s="3244">
        <v>0.06</v>
      </c>
      <c r="AC1862" s="3244">
        <v>0.06</v>
      </c>
      <c r="AD1862" s="3243">
        <v>22.3888</v>
      </c>
      <c r="AE1862" s="3700" t="s">
        <v>6720</v>
      </c>
      <c r="AF1862" s="3243">
        <f t="shared" si="3"/>
        <v>2.23888E-2</v>
      </c>
      <c r="AG1862" s="3243">
        <v>0.06</v>
      </c>
      <c r="AH1862" s="2543" t="s">
        <v>6241</v>
      </c>
      <c r="AI1862" s="2543" t="s">
        <v>5404</v>
      </c>
      <c r="AJ1862" s="2957">
        <v>2.2400000000000002</v>
      </c>
      <c r="AK1862" s="2502"/>
    </row>
    <row r="1863" spans="2:37" s="2801" customFormat="1" ht="12" customHeight="1" x14ac:dyDescent="0.2">
      <c r="B1863" s="4234" t="s">
        <v>6773</v>
      </c>
      <c r="C1863" s="4235"/>
      <c r="D1863" s="3701" t="s">
        <v>6774</v>
      </c>
      <c r="E1863" s="3243">
        <v>38.08</v>
      </c>
      <c r="F1863" s="3243">
        <v>15.691200000000002</v>
      </c>
      <c r="G1863" s="2960" t="s">
        <v>1529</v>
      </c>
      <c r="H1863" s="2960" t="s">
        <v>1529</v>
      </c>
      <c r="I1863" s="2960" t="s">
        <v>1529</v>
      </c>
      <c r="J1863" s="2488">
        <v>140</v>
      </c>
      <c r="K1863" s="3244">
        <v>0.112</v>
      </c>
      <c r="L1863" s="3244">
        <v>0.112</v>
      </c>
      <c r="M1863" s="2488">
        <v>63</v>
      </c>
      <c r="N1863" s="2488">
        <v>93</v>
      </c>
      <c r="O1863" s="3698">
        <v>0.24640000000000004</v>
      </c>
      <c r="P1863" s="3698">
        <v>0.16800000000000001</v>
      </c>
      <c r="Q1863" s="3698">
        <v>0.24640000000000004</v>
      </c>
      <c r="R1863" s="3698">
        <v>0.16800000000000001</v>
      </c>
      <c r="S1863" s="3698">
        <v>0</v>
      </c>
      <c r="T1863" s="3698">
        <v>0</v>
      </c>
      <c r="U1863" s="2960" t="s">
        <v>1529</v>
      </c>
      <c r="V1863" s="2961" t="s">
        <v>1529</v>
      </c>
      <c r="W1863" s="3244">
        <v>0.06</v>
      </c>
      <c r="X1863" s="3244">
        <v>0.06</v>
      </c>
      <c r="Y1863" s="2961" t="s">
        <v>1529</v>
      </c>
      <c r="Z1863" s="2961" t="s">
        <v>1529</v>
      </c>
      <c r="AA1863" s="2961" t="s">
        <v>1529</v>
      </c>
      <c r="AB1863" s="3244">
        <v>0.06</v>
      </c>
      <c r="AC1863" s="3244">
        <v>0.06</v>
      </c>
      <c r="AD1863" s="3243">
        <v>22.3888</v>
      </c>
      <c r="AE1863" s="3700" t="s">
        <v>6720</v>
      </c>
      <c r="AF1863" s="3243">
        <f t="shared" si="3"/>
        <v>2.23888E-2</v>
      </c>
      <c r="AG1863" s="3243">
        <v>0.06</v>
      </c>
      <c r="AH1863" s="2543" t="s">
        <v>6241</v>
      </c>
      <c r="AI1863" s="2543" t="s">
        <v>5404</v>
      </c>
      <c r="AJ1863" s="2957">
        <v>2.2400000000000002</v>
      </c>
      <c r="AK1863" s="2502"/>
    </row>
    <row r="1864" spans="2:37" s="2801" customFormat="1" ht="12" customHeight="1" x14ac:dyDescent="0.2">
      <c r="B1864" s="4234" t="s">
        <v>6775</v>
      </c>
      <c r="C1864" s="4235"/>
      <c r="D1864" s="3701" t="s">
        <v>6776</v>
      </c>
      <c r="E1864" s="3243">
        <v>43.68</v>
      </c>
      <c r="F1864" s="3243">
        <v>21.291200000000003</v>
      </c>
      <c r="G1864" s="2960" t="s">
        <v>1529</v>
      </c>
      <c r="H1864" s="2960" t="s">
        <v>1529</v>
      </c>
      <c r="I1864" s="2960" t="s">
        <v>1529</v>
      </c>
      <c r="J1864" s="2488">
        <v>190</v>
      </c>
      <c r="K1864" s="3244">
        <v>0.112</v>
      </c>
      <c r="L1864" s="3244">
        <v>0.112</v>
      </c>
      <c r="M1864" s="2488">
        <v>86</v>
      </c>
      <c r="N1864" s="2488">
        <v>126</v>
      </c>
      <c r="O1864" s="3698">
        <v>0.24640000000000004</v>
      </c>
      <c r="P1864" s="3698">
        <v>0.16800000000000001</v>
      </c>
      <c r="Q1864" s="3698">
        <v>0.24640000000000004</v>
      </c>
      <c r="R1864" s="3698">
        <v>0.16800000000000001</v>
      </c>
      <c r="S1864" s="3698">
        <v>0</v>
      </c>
      <c r="T1864" s="3698">
        <v>0</v>
      </c>
      <c r="U1864" s="2960" t="s">
        <v>1529</v>
      </c>
      <c r="V1864" s="2961" t="s">
        <v>1529</v>
      </c>
      <c r="W1864" s="3244">
        <v>0.06</v>
      </c>
      <c r="X1864" s="3244">
        <v>0.06</v>
      </c>
      <c r="Y1864" s="2961" t="s">
        <v>1529</v>
      </c>
      <c r="Z1864" s="2961" t="s">
        <v>1529</v>
      </c>
      <c r="AA1864" s="2961" t="s">
        <v>1529</v>
      </c>
      <c r="AB1864" s="3244">
        <v>0.06</v>
      </c>
      <c r="AC1864" s="3244">
        <v>0.06</v>
      </c>
      <c r="AD1864" s="3243">
        <v>22.3888</v>
      </c>
      <c r="AE1864" s="3700" t="s">
        <v>6720</v>
      </c>
      <c r="AF1864" s="3243">
        <f t="shared" si="3"/>
        <v>2.23888E-2</v>
      </c>
      <c r="AG1864" s="3243">
        <v>0.06</v>
      </c>
      <c r="AH1864" s="2543" t="s">
        <v>6241</v>
      </c>
      <c r="AI1864" s="2543" t="s">
        <v>5404</v>
      </c>
      <c r="AJ1864" s="2957">
        <v>2.2400000000000002</v>
      </c>
      <c r="AK1864" s="2502"/>
    </row>
    <row r="1865" spans="2:37" s="2801" customFormat="1" ht="12" customHeight="1" x14ac:dyDescent="0.2">
      <c r="B1865" s="4234" t="s">
        <v>6777</v>
      </c>
      <c r="C1865" s="4235"/>
      <c r="D1865" s="3701" t="s">
        <v>6778</v>
      </c>
      <c r="E1865" s="3243">
        <v>43.68</v>
      </c>
      <c r="F1865" s="3243">
        <v>21.291200000000003</v>
      </c>
      <c r="G1865" s="2960" t="s">
        <v>1529</v>
      </c>
      <c r="H1865" s="2960" t="s">
        <v>1529</v>
      </c>
      <c r="I1865" s="2960" t="s">
        <v>1529</v>
      </c>
      <c r="J1865" s="2488">
        <v>190</v>
      </c>
      <c r="K1865" s="3244">
        <v>0.112</v>
      </c>
      <c r="L1865" s="3244">
        <v>0.112</v>
      </c>
      <c r="M1865" s="2488">
        <v>86</v>
      </c>
      <c r="N1865" s="2488">
        <v>126</v>
      </c>
      <c r="O1865" s="3698">
        <v>0.24640000000000004</v>
      </c>
      <c r="P1865" s="3698">
        <v>0.16800000000000001</v>
      </c>
      <c r="Q1865" s="3698">
        <v>0.24640000000000004</v>
      </c>
      <c r="R1865" s="3698">
        <v>0.16800000000000001</v>
      </c>
      <c r="S1865" s="3698">
        <v>0</v>
      </c>
      <c r="T1865" s="3698">
        <v>0</v>
      </c>
      <c r="U1865" s="2960" t="s">
        <v>1529</v>
      </c>
      <c r="V1865" s="2961" t="s">
        <v>1529</v>
      </c>
      <c r="W1865" s="3244">
        <v>0.06</v>
      </c>
      <c r="X1865" s="3244">
        <v>0.06</v>
      </c>
      <c r="Y1865" s="2961" t="s">
        <v>1529</v>
      </c>
      <c r="Z1865" s="2961" t="s">
        <v>1529</v>
      </c>
      <c r="AA1865" s="2961" t="s">
        <v>1529</v>
      </c>
      <c r="AB1865" s="3244">
        <v>0.06</v>
      </c>
      <c r="AC1865" s="3244">
        <v>0.06</v>
      </c>
      <c r="AD1865" s="3243">
        <v>22.3888</v>
      </c>
      <c r="AE1865" s="3700" t="s">
        <v>6720</v>
      </c>
      <c r="AF1865" s="3243">
        <f t="shared" si="3"/>
        <v>2.23888E-2</v>
      </c>
      <c r="AG1865" s="3243">
        <v>0.06</v>
      </c>
      <c r="AH1865" s="2543" t="s">
        <v>6241</v>
      </c>
      <c r="AI1865" s="2543" t="s">
        <v>5404</v>
      </c>
      <c r="AJ1865" s="2957">
        <v>2.2400000000000002</v>
      </c>
      <c r="AK1865" s="2502"/>
    </row>
    <row r="1866" spans="2:37" s="2801" customFormat="1" ht="12" customHeight="1" x14ac:dyDescent="0.2">
      <c r="B1866" s="4234" t="s">
        <v>6779</v>
      </c>
      <c r="C1866" s="4235"/>
      <c r="D1866" s="3701" t="s">
        <v>6780</v>
      </c>
      <c r="E1866" s="3243">
        <v>54.88</v>
      </c>
      <c r="F1866" s="3243">
        <v>32.491200000000006</v>
      </c>
      <c r="G1866" s="2960" t="s">
        <v>1529</v>
      </c>
      <c r="H1866" s="2960" t="s">
        <v>1529</v>
      </c>
      <c r="I1866" s="2960" t="s">
        <v>1529</v>
      </c>
      <c r="J1866" s="2488">
        <v>296</v>
      </c>
      <c r="K1866" s="3244">
        <v>0.11</v>
      </c>
      <c r="L1866" s="3244">
        <v>0.11</v>
      </c>
      <c r="M1866" s="2488">
        <v>131</v>
      </c>
      <c r="N1866" s="2488">
        <v>193</v>
      </c>
      <c r="O1866" s="3698">
        <v>0.24640000000000004</v>
      </c>
      <c r="P1866" s="3698">
        <v>0.16800000000000001</v>
      </c>
      <c r="Q1866" s="3698">
        <v>0.24640000000000004</v>
      </c>
      <c r="R1866" s="3698">
        <v>0.16800000000000001</v>
      </c>
      <c r="S1866" s="3698">
        <v>0</v>
      </c>
      <c r="T1866" s="3698">
        <v>0</v>
      </c>
      <c r="U1866" s="2960" t="s">
        <v>1529</v>
      </c>
      <c r="V1866" s="2961" t="s">
        <v>1529</v>
      </c>
      <c r="W1866" s="3244">
        <v>0.06</v>
      </c>
      <c r="X1866" s="3244">
        <v>0.06</v>
      </c>
      <c r="Y1866" s="2961" t="s">
        <v>1529</v>
      </c>
      <c r="Z1866" s="2961" t="s">
        <v>1529</v>
      </c>
      <c r="AA1866" s="2961" t="s">
        <v>1529</v>
      </c>
      <c r="AB1866" s="3244">
        <v>0.06</v>
      </c>
      <c r="AC1866" s="3244">
        <v>0.06</v>
      </c>
      <c r="AD1866" s="3243">
        <v>22.3888</v>
      </c>
      <c r="AE1866" s="3700" t="s">
        <v>6720</v>
      </c>
      <c r="AF1866" s="3243">
        <f t="shared" si="3"/>
        <v>2.23888E-2</v>
      </c>
      <c r="AG1866" s="3243">
        <v>0.06</v>
      </c>
      <c r="AH1866" s="2543" t="s">
        <v>6241</v>
      </c>
      <c r="AI1866" s="2543" t="s">
        <v>5404</v>
      </c>
      <c r="AJ1866" s="2957">
        <v>2.2400000000000002</v>
      </c>
      <c r="AK1866" s="2502"/>
    </row>
    <row r="1867" spans="2:37" s="2801" customFormat="1" ht="12" customHeight="1" x14ac:dyDescent="0.2">
      <c r="B1867" s="4234" t="s">
        <v>6781</v>
      </c>
      <c r="C1867" s="4235"/>
      <c r="D1867" s="3701" t="s">
        <v>6782</v>
      </c>
      <c r="E1867" s="3243">
        <v>54.88</v>
      </c>
      <c r="F1867" s="3243">
        <v>32.491200000000006</v>
      </c>
      <c r="G1867" s="2960" t="s">
        <v>1529</v>
      </c>
      <c r="H1867" s="2960" t="s">
        <v>1529</v>
      </c>
      <c r="I1867" s="2960" t="s">
        <v>1529</v>
      </c>
      <c r="J1867" s="2488">
        <v>296</v>
      </c>
      <c r="K1867" s="3244">
        <v>0.11</v>
      </c>
      <c r="L1867" s="3244">
        <v>0.11</v>
      </c>
      <c r="M1867" s="2488">
        <v>131</v>
      </c>
      <c r="N1867" s="2488">
        <v>193</v>
      </c>
      <c r="O1867" s="3698">
        <v>0.24640000000000004</v>
      </c>
      <c r="P1867" s="3698">
        <v>0.16800000000000001</v>
      </c>
      <c r="Q1867" s="3698">
        <v>0.24640000000000004</v>
      </c>
      <c r="R1867" s="3698">
        <v>0.16800000000000001</v>
      </c>
      <c r="S1867" s="3698">
        <v>0</v>
      </c>
      <c r="T1867" s="3698">
        <v>0</v>
      </c>
      <c r="U1867" s="2960" t="s">
        <v>1529</v>
      </c>
      <c r="V1867" s="2961" t="s">
        <v>1529</v>
      </c>
      <c r="W1867" s="3244">
        <v>0.06</v>
      </c>
      <c r="X1867" s="3244">
        <v>0.06</v>
      </c>
      <c r="Y1867" s="2961" t="s">
        <v>1529</v>
      </c>
      <c r="Z1867" s="2961" t="s">
        <v>1529</v>
      </c>
      <c r="AA1867" s="2961" t="s">
        <v>1529</v>
      </c>
      <c r="AB1867" s="3244">
        <v>0.06</v>
      </c>
      <c r="AC1867" s="3244">
        <v>0.06</v>
      </c>
      <c r="AD1867" s="3243">
        <v>22.3888</v>
      </c>
      <c r="AE1867" s="3700" t="s">
        <v>6720</v>
      </c>
      <c r="AF1867" s="3243">
        <f t="shared" si="3"/>
        <v>2.23888E-2</v>
      </c>
      <c r="AG1867" s="3243">
        <v>0.06</v>
      </c>
      <c r="AH1867" s="2543" t="s">
        <v>6241</v>
      </c>
      <c r="AI1867" s="2543" t="s">
        <v>5404</v>
      </c>
      <c r="AJ1867" s="2957">
        <v>2.2400000000000002</v>
      </c>
      <c r="AK1867" s="2502"/>
    </row>
    <row r="1868" spans="2:37" s="2801" customFormat="1" ht="12" customHeight="1" x14ac:dyDescent="0.2">
      <c r="B1868" s="4234" t="s">
        <v>6783</v>
      </c>
      <c r="C1868" s="4235"/>
      <c r="D1868" s="3701" t="s">
        <v>6784</v>
      </c>
      <c r="E1868" s="3243">
        <v>66.08</v>
      </c>
      <c r="F1868" s="3243">
        <v>43.691200000000009</v>
      </c>
      <c r="G1868" s="2960" t="s">
        <v>1529</v>
      </c>
      <c r="H1868" s="2960" t="s">
        <v>1529</v>
      </c>
      <c r="I1868" s="2960" t="s">
        <v>1529</v>
      </c>
      <c r="J1868" s="2488">
        <v>398</v>
      </c>
      <c r="K1868" s="3244">
        <v>0.10976</v>
      </c>
      <c r="L1868" s="3244">
        <v>0.10976</v>
      </c>
      <c r="M1868" s="2488">
        <v>177</v>
      </c>
      <c r="N1868" s="2488">
        <v>260</v>
      </c>
      <c r="O1868" s="3698">
        <v>0.24640000000000004</v>
      </c>
      <c r="P1868" s="3698">
        <v>0.16800000000000001</v>
      </c>
      <c r="Q1868" s="3698">
        <v>0.24640000000000004</v>
      </c>
      <c r="R1868" s="3698">
        <v>0.16800000000000001</v>
      </c>
      <c r="S1868" s="3698">
        <v>0</v>
      </c>
      <c r="T1868" s="3698">
        <v>0</v>
      </c>
      <c r="U1868" s="2960" t="s">
        <v>1529</v>
      </c>
      <c r="V1868" s="2961" t="s">
        <v>1529</v>
      </c>
      <c r="W1868" s="3244">
        <v>0.06</v>
      </c>
      <c r="X1868" s="3244">
        <v>0.06</v>
      </c>
      <c r="Y1868" s="2961" t="s">
        <v>1529</v>
      </c>
      <c r="Z1868" s="2961" t="s">
        <v>1529</v>
      </c>
      <c r="AA1868" s="2961" t="s">
        <v>1529</v>
      </c>
      <c r="AB1868" s="3244">
        <v>0.06</v>
      </c>
      <c r="AC1868" s="3244">
        <v>0.06</v>
      </c>
      <c r="AD1868" s="3243">
        <v>22.3888</v>
      </c>
      <c r="AE1868" s="3700" t="s">
        <v>6720</v>
      </c>
      <c r="AF1868" s="3243">
        <f t="shared" si="3"/>
        <v>2.23888E-2</v>
      </c>
      <c r="AG1868" s="3243">
        <v>0.06</v>
      </c>
      <c r="AH1868" s="2543" t="s">
        <v>6241</v>
      </c>
      <c r="AI1868" s="2543" t="s">
        <v>5404</v>
      </c>
      <c r="AJ1868" s="2957">
        <v>2.2400000000000002</v>
      </c>
      <c r="AK1868" s="2502"/>
    </row>
    <row r="1869" spans="2:37" s="2801" customFormat="1" ht="12" customHeight="1" x14ac:dyDescent="0.2">
      <c r="B1869" s="4234" t="s">
        <v>6785</v>
      </c>
      <c r="C1869" s="4235"/>
      <c r="D1869" s="3701" t="s">
        <v>6786</v>
      </c>
      <c r="E1869" s="3243">
        <v>66.08</v>
      </c>
      <c r="F1869" s="3243">
        <v>43.691200000000009</v>
      </c>
      <c r="G1869" s="2960" t="s">
        <v>1529</v>
      </c>
      <c r="H1869" s="2960" t="s">
        <v>1529</v>
      </c>
      <c r="I1869" s="2960" t="s">
        <v>1529</v>
      </c>
      <c r="J1869" s="2488">
        <v>398</v>
      </c>
      <c r="K1869" s="3244">
        <v>0.10976</v>
      </c>
      <c r="L1869" s="3244">
        <v>0.10976</v>
      </c>
      <c r="M1869" s="2488">
        <v>177</v>
      </c>
      <c r="N1869" s="2488">
        <v>260</v>
      </c>
      <c r="O1869" s="3698">
        <v>0.24640000000000004</v>
      </c>
      <c r="P1869" s="3698">
        <v>0.16800000000000001</v>
      </c>
      <c r="Q1869" s="3698">
        <v>0.24640000000000004</v>
      </c>
      <c r="R1869" s="3698">
        <v>0.16800000000000001</v>
      </c>
      <c r="S1869" s="3698">
        <v>0</v>
      </c>
      <c r="T1869" s="3698">
        <v>0</v>
      </c>
      <c r="U1869" s="2960" t="s">
        <v>1529</v>
      </c>
      <c r="V1869" s="2961" t="s">
        <v>1529</v>
      </c>
      <c r="W1869" s="3244">
        <v>0.06</v>
      </c>
      <c r="X1869" s="3244">
        <v>0.06</v>
      </c>
      <c r="Y1869" s="2961" t="s">
        <v>1529</v>
      </c>
      <c r="Z1869" s="2961" t="s">
        <v>1529</v>
      </c>
      <c r="AA1869" s="2961" t="s">
        <v>1529</v>
      </c>
      <c r="AB1869" s="3244">
        <v>0.06</v>
      </c>
      <c r="AC1869" s="3244">
        <v>0.06</v>
      </c>
      <c r="AD1869" s="3243">
        <v>22.3888</v>
      </c>
      <c r="AE1869" s="3700" t="s">
        <v>6720</v>
      </c>
      <c r="AF1869" s="3243">
        <f t="shared" si="3"/>
        <v>2.23888E-2</v>
      </c>
      <c r="AG1869" s="3243">
        <v>0.06</v>
      </c>
      <c r="AH1869" s="2543" t="s">
        <v>6241</v>
      </c>
      <c r="AI1869" s="2543" t="s">
        <v>5404</v>
      </c>
      <c r="AJ1869" s="2957">
        <v>2.2400000000000002</v>
      </c>
      <c r="AK1869" s="2502"/>
    </row>
    <row r="1870" spans="2:37" s="2801" customFormat="1" ht="12" customHeight="1" x14ac:dyDescent="0.2">
      <c r="B1870" s="4234" t="s">
        <v>6787</v>
      </c>
      <c r="C1870" s="4235"/>
      <c r="D1870" s="3701" t="s">
        <v>6788</v>
      </c>
      <c r="E1870" s="3243">
        <v>77.28</v>
      </c>
      <c r="F1870" s="3243">
        <v>54.891200000000012</v>
      </c>
      <c r="G1870" s="2960" t="s">
        <v>1529</v>
      </c>
      <c r="H1870" s="2960" t="s">
        <v>1529</v>
      </c>
      <c r="I1870" s="2960" t="s">
        <v>1529</v>
      </c>
      <c r="J1870" s="2488">
        <v>510</v>
      </c>
      <c r="K1870" s="3244">
        <v>0.108</v>
      </c>
      <c r="L1870" s="3244">
        <v>0.108</v>
      </c>
      <c r="M1870" s="2488">
        <v>222</v>
      </c>
      <c r="N1870" s="2488">
        <v>326</v>
      </c>
      <c r="O1870" s="3698">
        <v>0.24640000000000004</v>
      </c>
      <c r="P1870" s="3698">
        <v>0.16800000000000001</v>
      </c>
      <c r="Q1870" s="3698">
        <v>0.24640000000000004</v>
      </c>
      <c r="R1870" s="3698">
        <v>0.16800000000000001</v>
      </c>
      <c r="S1870" s="3698">
        <v>0</v>
      </c>
      <c r="T1870" s="3698">
        <v>0</v>
      </c>
      <c r="U1870" s="2960" t="s">
        <v>1529</v>
      </c>
      <c r="V1870" s="2961" t="s">
        <v>1529</v>
      </c>
      <c r="W1870" s="3244">
        <v>0.06</v>
      </c>
      <c r="X1870" s="3244">
        <v>0.06</v>
      </c>
      <c r="Y1870" s="2961" t="s">
        <v>1529</v>
      </c>
      <c r="Z1870" s="2961" t="s">
        <v>1529</v>
      </c>
      <c r="AA1870" s="2961" t="s">
        <v>1529</v>
      </c>
      <c r="AB1870" s="3244">
        <v>0.06</v>
      </c>
      <c r="AC1870" s="3244">
        <v>0.06</v>
      </c>
      <c r="AD1870" s="3243">
        <v>22.3888</v>
      </c>
      <c r="AE1870" s="3700" t="s">
        <v>6720</v>
      </c>
      <c r="AF1870" s="3243">
        <f t="shared" si="3"/>
        <v>2.23888E-2</v>
      </c>
      <c r="AG1870" s="3243">
        <v>0.06</v>
      </c>
      <c r="AH1870" s="2543" t="s">
        <v>6241</v>
      </c>
      <c r="AI1870" s="2543" t="s">
        <v>5404</v>
      </c>
      <c r="AJ1870" s="2957">
        <v>2.2400000000000002</v>
      </c>
      <c r="AK1870" s="2502"/>
    </row>
    <row r="1871" spans="2:37" s="2801" customFormat="1" ht="12" customHeight="1" x14ac:dyDescent="0.2">
      <c r="B1871" s="4234" t="s">
        <v>6789</v>
      </c>
      <c r="C1871" s="4235"/>
      <c r="D1871" s="3701" t="s">
        <v>6790</v>
      </c>
      <c r="E1871" s="3243">
        <v>77.28</v>
      </c>
      <c r="F1871" s="3243">
        <v>54.891200000000012</v>
      </c>
      <c r="G1871" s="2960" t="s">
        <v>1529</v>
      </c>
      <c r="H1871" s="2960" t="s">
        <v>1529</v>
      </c>
      <c r="I1871" s="2960" t="s">
        <v>1529</v>
      </c>
      <c r="J1871" s="2488">
        <v>510</v>
      </c>
      <c r="K1871" s="3244">
        <v>0.108</v>
      </c>
      <c r="L1871" s="3244">
        <v>0.108</v>
      </c>
      <c r="M1871" s="2488">
        <v>222</v>
      </c>
      <c r="N1871" s="2488">
        <v>326</v>
      </c>
      <c r="O1871" s="3698">
        <v>0.24640000000000004</v>
      </c>
      <c r="P1871" s="3698">
        <v>0.16800000000000001</v>
      </c>
      <c r="Q1871" s="3698">
        <v>0.24640000000000004</v>
      </c>
      <c r="R1871" s="3698">
        <v>0.16800000000000001</v>
      </c>
      <c r="S1871" s="3698">
        <v>0</v>
      </c>
      <c r="T1871" s="3698">
        <v>0</v>
      </c>
      <c r="U1871" s="2960" t="s">
        <v>1529</v>
      </c>
      <c r="V1871" s="2961" t="s">
        <v>1529</v>
      </c>
      <c r="W1871" s="3244">
        <v>0.06</v>
      </c>
      <c r="X1871" s="3244">
        <v>0.06</v>
      </c>
      <c r="Y1871" s="2961" t="s">
        <v>1529</v>
      </c>
      <c r="Z1871" s="2961" t="s">
        <v>1529</v>
      </c>
      <c r="AA1871" s="2961" t="s">
        <v>1529</v>
      </c>
      <c r="AB1871" s="3244">
        <v>0.06</v>
      </c>
      <c r="AC1871" s="3244">
        <v>0.06</v>
      </c>
      <c r="AD1871" s="3243">
        <v>22.3888</v>
      </c>
      <c r="AE1871" s="3700" t="s">
        <v>6720</v>
      </c>
      <c r="AF1871" s="3243">
        <f t="shared" si="3"/>
        <v>2.23888E-2</v>
      </c>
      <c r="AG1871" s="3243">
        <v>0.06</v>
      </c>
      <c r="AH1871" s="2543" t="s">
        <v>6241</v>
      </c>
      <c r="AI1871" s="2543" t="s">
        <v>5404</v>
      </c>
      <c r="AJ1871" s="2957">
        <v>2.2400000000000002</v>
      </c>
      <c r="AK1871" s="2502"/>
    </row>
    <row r="1872" spans="2:37" s="2801" customFormat="1" ht="12" customHeight="1" x14ac:dyDescent="0.2">
      <c r="B1872" s="4234" t="s">
        <v>6791</v>
      </c>
      <c r="C1872" s="4235"/>
      <c r="D1872" s="3701" t="s">
        <v>6792</v>
      </c>
      <c r="E1872" s="3243">
        <v>88.48</v>
      </c>
      <c r="F1872" s="3243">
        <v>56.000000000000007</v>
      </c>
      <c r="G1872" s="2960" t="s">
        <v>1529</v>
      </c>
      <c r="H1872" s="2960" t="s">
        <v>1529</v>
      </c>
      <c r="I1872" s="2960" t="s">
        <v>1529</v>
      </c>
      <c r="J1872" s="2488">
        <v>555</v>
      </c>
      <c r="K1872" s="3244">
        <v>0.1008</v>
      </c>
      <c r="L1872" s="3244">
        <v>0.1008</v>
      </c>
      <c r="M1872" s="2488">
        <v>227</v>
      </c>
      <c r="N1872" s="2488">
        <v>333</v>
      </c>
      <c r="O1872" s="3699">
        <v>0.24640000000000004</v>
      </c>
      <c r="P1872" s="3702">
        <v>0.16800000000000001</v>
      </c>
      <c r="Q1872" s="3699">
        <v>0.24640000000000004</v>
      </c>
      <c r="R1872" s="3702">
        <v>0.16800000000000001</v>
      </c>
      <c r="S1872" s="3702">
        <v>0</v>
      </c>
      <c r="T1872" s="3702">
        <v>0</v>
      </c>
      <c r="U1872" s="2960" t="s">
        <v>1529</v>
      </c>
      <c r="V1872" s="2961" t="s">
        <v>1529</v>
      </c>
      <c r="W1872" s="3244">
        <v>0.06</v>
      </c>
      <c r="X1872" s="3244">
        <v>0.06</v>
      </c>
      <c r="Y1872" s="2961" t="s">
        <v>1529</v>
      </c>
      <c r="Z1872" s="2961" t="s">
        <v>1529</v>
      </c>
      <c r="AA1872" s="2961" t="s">
        <v>1529</v>
      </c>
      <c r="AB1872" s="3244">
        <v>0.06</v>
      </c>
      <c r="AC1872" s="3244">
        <v>0.06</v>
      </c>
      <c r="AD1872" s="3243">
        <v>32.480000000000004</v>
      </c>
      <c r="AE1872" s="3703" t="s">
        <v>6745</v>
      </c>
      <c r="AF1872" s="3243">
        <f t="shared" si="3"/>
        <v>1.6240000000000001E-2</v>
      </c>
      <c r="AG1872" s="3243">
        <v>0.06</v>
      </c>
      <c r="AH1872" s="2543" t="s">
        <v>6746</v>
      </c>
      <c r="AI1872" s="2543" t="s">
        <v>5404</v>
      </c>
      <c r="AJ1872" s="2957">
        <v>3.2480000000000002</v>
      </c>
      <c r="AK1872" s="2502"/>
    </row>
    <row r="1873" spans="2:37" s="2801" customFormat="1" ht="12" customHeight="1" x14ac:dyDescent="0.2">
      <c r="B1873" s="4234" t="s">
        <v>6793</v>
      </c>
      <c r="C1873" s="4235"/>
      <c r="D1873" s="3701" t="s">
        <v>6794</v>
      </c>
      <c r="E1873" s="3243">
        <v>88.48</v>
      </c>
      <c r="F1873" s="3243">
        <v>66.091200000000015</v>
      </c>
      <c r="G1873" s="2960" t="s">
        <v>1529</v>
      </c>
      <c r="H1873" s="2960" t="s">
        <v>1529</v>
      </c>
      <c r="I1873" s="2960" t="s">
        <v>1529</v>
      </c>
      <c r="J1873" s="2488">
        <v>655</v>
      </c>
      <c r="K1873" s="3244">
        <v>0.1008</v>
      </c>
      <c r="L1873" s="3244">
        <v>0.1008</v>
      </c>
      <c r="M1873" s="2488">
        <v>268</v>
      </c>
      <c r="N1873" s="2488">
        <v>393</v>
      </c>
      <c r="O1873" s="3698">
        <v>0.24640000000000004</v>
      </c>
      <c r="P1873" s="3698">
        <v>0.16800000000000001</v>
      </c>
      <c r="Q1873" s="3698">
        <v>0.24640000000000004</v>
      </c>
      <c r="R1873" s="3698">
        <v>0.16800000000000001</v>
      </c>
      <c r="S1873" s="3698">
        <v>0</v>
      </c>
      <c r="T1873" s="3698">
        <v>0</v>
      </c>
      <c r="U1873" s="2960" t="s">
        <v>1529</v>
      </c>
      <c r="V1873" s="2961" t="s">
        <v>1529</v>
      </c>
      <c r="W1873" s="3244">
        <v>0.06</v>
      </c>
      <c r="X1873" s="3244">
        <v>0.06</v>
      </c>
      <c r="Y1873" s="2961" t="s">
        <v>1529</v>
      </c>
      <c r="Z1873" s="2961" t="s">
        <v>1529</v>
      </c>
      <c r="AA1873" s="2961" t="s">
        <v>1529</v>
      </c>
      <c r="AB1873" s="3244">
        <v>0.06</v>
      </c>
      <c r="AC1873" s="3244">
        <v>0.06</v>
      </c>
      <c r="AD1873" s="3243">
        <v>22.3888</v>
      </c>
      <c r="AE1873" s="3700" t="s">
        <v>6720</v>
      </c>
      <c r="AF1873" s="3243">
        <f t="shared" si="3"/>
        <v>2.23888E-2</v>
      </c>
      <c r="AG1873" s="3243">
        <v>0.06</v>
      </c>
      <c r="AH1873" s="2543" t="s">
        <v>6241</v>
      </c>
      <c r="AI1873" s="2543" t="s">
        <v>5404</v>
      </c>
      <c r="AJ1873" s="2957">
        <v>2.2400000000000002</v>
      </c>
      <c r="AK1873" s="2502"/>
    </row>
    <row r="1874" spans="2:37" s="2801" customFormat="1" ht="12" customHeight="1" x14ac:dyDescent="0.2">
      <c r="B1874" s="4234" t="s">
        <v>6795</v>
      </c>
      <c r="C1874" s="4235"/>
      <c r="D1874" s="3701" t="s">
        <v>6796</v>
      </c>
      <c r="E1874" s="3243">
        <v>88.48</v>
      </c>
      <c r="F1874" s="3243">
        <v>66.091200000000015</v>
      </c>
      <c r="G1874" s="2960" t="s">
        <v>1529</v>
      </c>
      <c r="H1874" s="2960" t="s">
        <v>1529</v>
      </c>
      <c r="I1874" s="2960" t="s">
        <v>1529</v>
      </c>
      <c r="J1874" s="2488">
        <v>655</v>
      </c>
      <c r="K1874" s="3244">
        <v>0.1008</v>
      </c>
      <c r="L1874" s="3244">
        <v>0.1008</v>
      </c>
      <c r="M1874" s="2488">
        <v>268</v>
      </c>
      <c r="N1874" s="2488">
        <v>393</v>
      </c>
      <c r="O1874" s="3698">
        <v>0.24640000000000004</v>
      </c>
      <c r="P1874" s="3698">
        <v>0.16800000000000001</v>
      </c>
      <c r="Q1874" s="3698">
        <v>0.24640000000000004</v>
      </c>
      <c r="R1874" s="3698">
        <v>0.16800000000000001</v>
      </c>
      <c r="S1874" s="3698">
        <v>0</v>
      </c>
      <c r="T1874" s="3698">
        <v>0</v>
      </c>
      <c r="U1874" s="2960" t="s">
        <v>1529</v>
      </c>
      <c r="V1874" s="2961" t="s">
        <v>1529</v>
      </c>
      <c r="W1874" s="3244">
        <v>0.06</v>
      </c>
      <c r="X1874" s="3244">
        <v>0.06</v>
      </c>
      <c r="Y1874" s="2961" t="s">
        <v>1529</v>
      </c>
      <c r="Z1874" s="2961" t="s">
        <v>1529</v>
      </c>
      <c r="AA1874" s="2961" t="s">
        <v>1529</v>
      </c>
      <c r="AB1874" s="3244">
        <v>0.06</v>
      </c>
      <c r="AC1874" s="3244">
        <v>0.06</v>
      </c>
      <c r="AD1874" s="3243">
        <v>22.3888</v>
      </c>
      <c r="AE1874" s="3700" t="s">
        <v>6720</v>
      </c>
      <c r="AF1874" s="3243">
        <f t="shared" si="3"/>
        <v>2.23888E-2</v>
      </c>
      <c r="AG1874" s="3243">
        <v>0.06</v>
      </c>
      <c r="AH1874" s="2543" t="s">
        <v>6241</v>
      </c>
      <c r="AI1874" s="2543" t="s">
        <v>5404</v>
      </c>
      <c r="AJ1874" s="2957">
        <v>2.2400000000000002</v>
      </c>
      <c r="AK1874" s="2502"/>
    </row>
    <row r="1875" spans="2:37" s="2801" customFormat="1" ht="12" customHeight="1" x14ac:dyDescent="0.2">
      <c r="B1875" s="4234" t="s">
        <v>6797</v>
      </c>
      <c r="C1875" s="4235"/>
      <c r="D1875" s="3701" t="s">
        <v>6798</v>
      </c>
      <c r="E1875" s="3243">
        <v>110.88000000000001</v>
      </c>
      <c r="F1875" s="3243">
        <v>67.2</v>
      </c>
      <c r="G1875" s="2960" t="s">
        <v>1529</v>
      </c>
      <c r="H1875" s="2960" t="s">
        <v>1529</v>
      </c>
      <c r="I1875" s="2960" t="s">
        <v>1529</v>
      </c>
      <c r="J1875" s="2488">
        <v>697</v>
      </c>
      <c r="K1875" s="3244">
        <v>9.6000000000000002E-2</v>
      </c>
      <c r="L1875" s="3244">
        <v>9.6000000000000002E-2</v>
      </c>
      <c r="M1875" s="2488">
        <v>272</v>
      </c>
      <c r="N1875" s="2488">
        <v>400</v>
      </c>
      <c r="O1875" s="3699">
        <v>0.24640000000000004</v>
      </c>
      <c r="P1875" s="3702">
        <v>0.16800000000000001</v>
      </c>
      <c r="Q1875" s="3699">
        <v>0.24640000000000004</v>
      </c>
      <c r="R1875" s="3702">
        <v>0.16800000000000001</v>
      </c>
      <c r="S1875" s="3702">
        <v>0</v>
      </c>
      <c r="T1875" s="3702">
        <v>0</v>
      </c>
      <c r="U1875" s="2960" t="s">
        <v>1529</v>
      </c>
      <c r="V1875" s="2961" t="s">
        <v>1529</v>
      </c>
      <c r="W1875" s="3244">
        <v>0.06</v>
      </c>
      <c r="X1875" s="3244">
        <v>0.06</v>
      </c>
      <c r="Y1875" s="2961" t="s">
        <v>1529</v>
      </c>
      <c r="Z1875" s="2961" t="s">
        <v>1529</v>
      </c>
      <c r="AA1875" s="2961" t="s">
        <v>1529</v>
      </c>
      <c r="AB1875" s="3244">
        <v>0.06</v>
      </c>
      <c r="AC1875" s="3244">
        <v>0.06</v>
      </c>
      <c r="AD1875" s="3243">
        <v>43.680000000000007</v>
      </c>
      <c r="AE1875" s="3704" t="s">
        <v>6753</v>
      </c>
      <c r="AF1875" s="3243">
        <f t="shared" si="3"/>
        <v>1.4560000000000002E-2</v>
      </c>
      <c r="AG1875" s="3243">
        <v>0.06</v>
      </c>
      <c r="AH1875" s="2543" t="s">
        <v>6754</v>
      </c>
      <c r="AI1875" s="2543" t="s">
        <v>5404</v>
      </c>
      <c r="AJ1875" s="2957">
        <v>4.3680000000000003</v>
      </c>
      <c r="AK1875" s="2502"/>
    </row>
    <row r="1876" spans="2:37" s="2801" customFormat="1" ht="12" customHeight="1" x14ac:dyDescent="0.2">
      <c r="B1876" s="4234" t="s">
        <v>6799</v>
      </c>
      <c r="C1876" s="4235"/>
      <c r="D1876" s="3701" t="s">
        <v>6800</v>
      </c>
      <c r="E1876" s="3243">
        <v>110.88</v>
      </c>
      <c r="F1876" s="3243">
        <v>88.491200000000021</v>
      </c>
      <c r="G1876" s="2960" t="s">
        <v>1529</v>
      </c>
      <c r="H1876" s="2960" t="s">
        <v>1529</v>
      </c>
      <c r="I1876" s="2960" t="s">
        <v>1529</v>
      </c>
      <c r="J1876" s="2488">
        <v>918</v>
      </c>
      <c r="K1876" s="3244">
        <v>9.6000000000000002E-2</v>
      </c>
      <c r="L1876" s="3244">
        <v>9.6000000000000002E-2</v>
      </c>
      <c r="M1876" s="2945">
        <v>359</v>
      </c>
      <c r="N1876" s="2945">
        <v>526</v>
      </c>
      <c r="O1876" s="3698">
        <v>0.24640000000000004</v>
      </c>
      <c r="P1876" s="3698">
        <v>0.16800000000000001</v>
      </c>
      <c r="Q1876" s="3698">
        <v>0.24640000000000004</v>
      </c>
      <c r="R1876" s="3698">
        <v>0.16800000000000001</v>
      </c>
      <c r="S1876" s="3698">
        <v>0</v>
      </c>
      <c r="T1876" s="3698">
        <v>0</v>
      </c>
      <c r="U1876" s="2960" t="s">
        <v>1529</v>
      </c>
      <c r="V1876" s="2961" t="s">
        <v>1529</v>
      </c>
      <c r="W1876" s="3244">
        <v>0.06</v>
      </c>
      <c r="X1876" s="3244">
        <v>0.06</v>
      </c>
      <c r="Y1876" s="2961" t="s">
        <v>1529</v>
      </c>
      <c r="Z1876" s="2961" t="s">
        <v>1529</v>
      </c>
      <c r="AA1876" s="2961" t="s">
        <v>1529</v>
      </c>
      <c r="AB1876" s="3244">
        <v>0.06</v>
      </c>
      <c r="AC1876" s="3244">
        <v>0.06</v>
      </c>
      <c r="AD1876" s="3243">
        <v>22.3888</v>
      </c>
      <c r="AE1876" s="3700" t="s">
        <v>6720</v>
      </c>
      <c r="AF1876" s="3243">
        <f t="shared" si="3"/>
        <v>2.23888E-2</v>
      </c>
      <c r="AG1876" s="3243">
        <v>0.06</v>
      </c>
      <c r="AH1876" s="2543" t="s">
        <v>6241</v>
      </c>
      <c r="AI1876" s="2543" t="s">
        <v>5404</v>
      </c>
      <c r="AJ1876" s="2957">
        <v>2.2400000000000002</v>
      </c>
      <c r="AK1876" s="2502"/>
    </row>
    <row r="1877" spans="2:37" s="2801" customFormat="1" ht="12" customHeight="1" x14ac:dyDescent="0.2">
      <c r="B1877" s="4234" t="s">
        <v>6801</v>
      </c>
      <c r="C1877" s="4235"/>
      <c r="D1877" s="3701" t="s">
        <v>6802</v>
      </c>
      <c r="E1877" s="3243">
        <v>110.88</v>
      </c>
      <c r="F1877" s="3243">
        <v>88.491200000000021</v>
      </c>
      <c r="G1877" s="2960" t="s">
        <v>1529</v>
      </c>
      <c r="H1877" s="2960" t="s">
        <v>1529</v>
      </c>
      <c r="I1877" s="2960" t="s">
        <v>1529</v>
      </c>
      <c r="J1877" s="2488">
        <v>918</v>
      </c>
      <c r="K1877" s="3244">
        <v>9.6000000000000002E-2</v>
      </c>
      <c r="L1877" s="3244">
        <v>9.6000000000000002E-2</v>
      </c>
      <c r="M1877" s="2945">
        <v>359</v>
      </c>
      <c r="N1877" s="2945">
        <v>526</v>
      </c>
      <c r="O1877" s="3698">
        <v>0.24640000000000004</v>
      </c>
      <c r="P1877" s="3698">
        <v>0.16800000000000001</v>
      </c>
      <c r="Q1877" s="3698">
        <v>0.24640000000000004</v>
      </c>
      <c r="R1877" s="3698">
        <v>0.16800000000000001</v>
      </c>
      <c r="S1877" s="3698">
        <v>0</v>
      </c>
      <c r="T1877" s="3698">
        <v>0</v>
      </c>
      <c r="U1877" s="2960" t="s">
        <v>1529</v>
      </c>
      <c r="V1877" s="2961" t="s">
        <v>1529</v>
      </c>
      <c r="W1877" s="3244">
        <v>0.06</v>
      </c>
      <c r="X1877" s="3244">
        <v>0.06</v>
      </c>
      <c r="Y1877" s="2961" t="s">
        <v>1529</v>
      </c>
      <c r="Z1877" s="2961" t="s">
        <v>1529</v>
      </c>
      <c r="AA1877" s="2961" t="s">
        <v>1529</v>
      </c>
      <c r="AB1877" s="3244">
        <v>0.06</v>
      </c>
      <c r="AC1877" s="3244">
        <v>0.06</v>
      </c>
      <c r="AD1877" s="3243">
        <v>22.3888</v>
      </c>
      <c r="AE1877" s="3700" t="s">
        <v>6720</v>
      </c>
      <c r="AF1877" s="3243">
        <f t="shared" si="3"/>
        <v>2.23888E-2</v>
      </c>
      <c r="AG1877" s="3243">
        <v>0.06</v>
      </c>
      <c r="AH1877" s="2543" t="s">
        <v>6241</v>
      </c>
      <c r="AI1877" s="2543" t="s">
        <v>5404</v>
      </c>
      <c r="AJ1877" s="2957">
        <v>2.2400000000000002</v>
      </c>
      <c r="AK1877" s="2502"/>
    </row>
    <row r="1878" spans="2:37" s="2801" customFormat="1" ht="12" customHeight="1" thickBot="1" x14ac:dyDescent="0.25">
      <c r="B1878" s="4252" t="s">
        <v>6803</v>
      </c>
      <c r="C1878" s="4253"/>
      <c r="D1878" s="3706" t="s">
        <v>6804</v>
      </c>
      <c r="E1878" s="2973">
        <v>168.00000000000003</v>
      </c>
      <c r="F1878" s="2973">
        <v>124.32000000000001</v>
      </c>
      <c r="G1878" s="3062" t="s">
        <v>1529</v>
      </c>
      <c r="H1878" s="3062" t="s">
        <v>1529</v>
      </c>
      <c r="I1878" s="3062" t="s">
        <v>1529</v>
      </c>
      <c r="J1878" s="2734">
        <v>1290</v>
      </c>
      <c r="K1878" s="2975">
        <v>9.4E-2</v>
      </c>
      <c r="L1878" s="2975">
        <v>9.4E-2</v>
      </c>
      <c r="M1878" s="2535">
        <v>505</v>
      </c>
      <c r="N1878" s="2535">
        <v>740</v>
      </c>
      <c r="O1878" s="3707">
        <v>0.24640000000000004</v>
      </c>
      <c r="P1878" s="3707">
        <f>+O1878*1.12</f>
        <v>0.27596800000000005</v>
      </c>
      <c r="Q1878" s="3707">
        <v>0.24640000000000004</v>
      </c>
      <c r="R1878" s="3707">
        <f>+Q1878*1.12</f>
        <v>0.27596800000000005</v>
      </c>
      <c r="S1878" s="3707">
        <v>0</v>
      </c>
      <c r="T1878" s="3707">
        <v>0</v>
      </c>
      <c r="U1878" s="3062" t="s">
        <v>1529</v>
      </c>
      <c r="V1878" s="2976" t="s">
        <v>1529</v>
      </c>
      <c r="W1878" s="2975">
        <v>0.06</v>
      </c>
      <c r="X1878" s="2975">
        <v>0.06</v>
      </c>
      <c r="Y1878" s="2976" t="s">
        <v>1529</v>
      </c>
      <c r="Z1878" s="2976" t="s">
        <v>1529</v>
      </c>
      <c r="AA1878" s="2976" t="s">
        <v>1529</v>
      </c>
      <c r="AB1878" s="2975">
        <v>0.06</v>
      </c>
      <c r="AC1878" s="2975">
        <v>0.06</v>
      </c>
      <c r="AD1878" s="2973">
        <v>43.680000000000007</v>
      </c>
      <c r="AE1878" s="3708" t="s">
        <v>6753</v>
      </c>
      <c r="AF1878" s="2973">
        <f t="shared" si="3"/>
        <v>1.4560000000000002E-2</v>
      </c>
      <c r="AG1878" s="2973">
        <v>0.06</v>
      </c>
      <c r="AH1878" s="2583" t="s">
        <v>6754</v>
      </c>
      <c r="AI1878" s="2583" t="s">
        <v>5404</v>
      </c>
      <c r="AJ1878" s="2978">
        <v>4.3680000000000003</v>
      </c>
      <c r="AK1878" s="2502"/>
    </row>
    <row r="1879" spans="2:37" s="2801" customFormat="1" ht="12" customHeight="1" x14ac:dyDescent="0.2">
      <c r="B1879" s="2503"/>
      <c r="C1879" s="2496"/>
      <c r="D1879" s="4248"/>
      <c r="E1879" s="4248"/>
      <c r="F1879" s="4248"/>
      <c r="G1879" s="4248"/>
      <c r="H1879" s="2496"/>
      <c r="I1879" s="2497"/>
      <c r="J1879" s="2497"/>
      <c r="K1879" s="2497"/>
      <c r="L1879" s="2497"/>
      <c r="M1879" s="2496"/>
      <c r="N1879" s="2497"/>
      <c r="O1879" s="2497"/>
      <c r="P1879" s="2497"/>
      <c r="Q1879" s="2497"/>
      <c r="R1879" s="2497"/>
      <c r="S1879" s="2496"/>
      <c r="T1879" s="2495"/>
      <c r="U1879" s="2495"/>
      <c r="V1879" s="2495"/>
      <c r="W1879" s="2495"/>
      <c r="X1879" s="2495"/>
      <c r="Y1879" s="2495"/>
      <c r="Z1879" s="2495"/>
      <c r="AA1879" s="2495"/>
      <c r="AB1879" s="2495"/>
      <c r="AC1879" s="2495"/>
      <c r="AD1879" s="2495"/>
      <c r="AE1879" s="2495"/>
      <c r="AF1879" s="2495"/>
      <c r="AG1879" s="2495"/>
      <c r="AH1879" s="2495"/>
      <c r="AI1879" s="2495"/>
      <c r="AJ1879" s="2495"/>
      <c r="AK1879" s="2502"/>
    </row>
    <row r="1880" spans="2:37" s="2801" customFormat="1" ht="12" customHeight="1" x14ac:dyDescent="0.2">
      <c r="B1880" s="4236" t="s">
        <v>4985</v>
      </c>
      <c r="C1880" s="4237"/>
      <c r="D1880" s="4249" t="s">
        <v>10</v>
      </c>
      <c r="E1880" s="4249"/>
      <c r="F1880" s="4249"/>
      <c r="G1880" s="4249"/>
      <c r="H1880" s="2499"/>
      <c r="I1880" s="2499"/>
      <c r="J1880" s="2499"/>
      <c r="K1880" s="2499"/>
      <c r="L1880" s="2499"/>
      <c r="M1880" s="2499"/>
      <c r="N1880" s="2499"/>
      <c r="O1880" s="2499"/>
      <c r="P1880" s="2499"/>
      <c r="Q1880" s="2499"/>
      <c r="R1880" s="2499"/>
      <c r="S1880" s="2499"/>
      <c r="T1880" s="2495"/>
      <c r="U1880" s="2495"/>
      <c r="V1880" s="2495"/>
      <c r="W1880" s="2495"/>
      <c r="X1880" s="2495"/>
      <c r="Y1880" s="2495"/>
      <c r="Z1880" s="2495"/>
      <c r="AA1880" s="2495"/>
      <c r="AB1880" s="2495"/>
      <c r="AC1880" s="2495"/>
      <c r="AD1880" s="2495"/>
      <c r="AE1880" s="2495"/>
      <c r="AF1880" s="2495"/>
      <c r="AG1880" s="2495"/>
      <c r="AH1880" s="2495"/>
      <c r="AI1880" s="2495"/>
      <c r="AJ1880" s="2495"/>
      <c r="AK1880" s="2502"/>
    </row>
    <row r="1881" spans="2:37" s="2801" customFormat="1" ht="12" customHeight="1" x14ac:dyDescent="0.2">
      <c r="B1881" s="4236" t="s">
        <v>4986</v>
      </c>
      <c r="C1881" s="4237"/>
      <c r="D1881" s="4249" t="s">
        <v>10</v>
      </c>
      <c r="E1881" s="4249"/>
      <c r="F1881" s="4249"/>
      <c r="G1881" s="4249"/>
      <c r="H1881" s="2499"/>
      <c r="I1881" s="2499"/>
      <c r="J1881" s="2499"/>
      <c r="K1881" s="2499"/>
      <c r="L1881" s="2499"/>
      <c r="M1881" s="2499"/>
      <c r="N1881" s="2499"/>
      <c r="O1881" s="2499"/>
      <c r="P1881" s="2499"/>
      <c r="Q1881" s="2499"/>
      <c r="R1881" s="2499"/>
      <c r="S1881" s="2499"/>
      <c r="T1881" s="2495"/>
      <c r="U1881" s="2495"/>
      <c r="V1881" s="2495"/>
      <c r="W1881" s="2495"/>
      <c r="X1881" s="2495"/>
      <c r="Y1881" s="2495"/>
      <c r="Z1881" s="2495"/>
      <c r="AA1881" s="2495"/>
      <c r="AB1881" s="2495"/>
      <c r="AC1881" s="2495"/>
      <c r="AD1881" s="2495"/>
      <c r="AE1881" s="2495"/>
      <c r="AF1881" s="2495"/>
      <c r="AG1881" s="2495"/>
      <c r="AH1881" s="2495"/>
      <c r="AI1881" s="2495"/>
      <c r="AJ1881" s="2495"/>
      <c r="AK1881" s="2502"/>
    </row>
    <row r="1882" spans="2:37" s="2801" customFormat="1" ht="12" customHeight="1" thickBot="1" x14ac:dyDescent="0.25">
      <c r="B1882" s="3518"/>
      <c r="C1882" s="3375"/>
      <c r="D1882" s="3375"/>
      <c r="E1882" s="3375"/>
      <c r="F1882" s="3375"/>
      <c r="G1882" s="3375"/>
      <c r="H1882" s="3375"/>
      <c r="I1882" s="3375"/>
      <c r="J1882" s="3375"/>
      <c r="K1882" s="3375"/>
      <c r="L1882" s="3375"/>
      <c r="M1882" s="3375"/>
      <c r="N1882" s="3375"/>
      <c r="O1882" s="3375"/>
      <c r="P1882" s="3375"/>
      <c r="Q1882" s="3375"/>
      <c r="R1882" s="3375"/>
      <c r="S1882" s="3375"/>
      <c r="T1882" s="3375"/>
      <c r="U1882" s="3375"/>
      <c r="V1882" s="3375"/>
      <c r="W1882" s="3375"/>
      <c r="X1882" s="3375"/>
      <c r="Y1882" s="3375"/>
      <c r="Z1882" s="3375"/>
      <c r="AA1882" s="3375"/>
      <c r="AB1882" s="3375"/>
      <c r="AC1882" s="3375"/>
      <c r="AD1882" s="3375"/>
      <c r="AE1882" s="3375"/>
      <c r="AF1882" s="3375"/>
      <c r="AG1882" s="3375"/>
      <c r="AH1882" s="3375"/>
      <c r="AI1882" s="3375"/>
      <c r="AJ1882" s="3375"/>
      <c r="AK1882" s="3377"/>
    </row>
    <row r="1883" spans="2:37" s="2801" customFormat="1" ht="12" customHeight="1" thickBot="1" x14ac:dyDescent="0.25">
      <c r="B1883" s="2703"/>
    </row>
    <row r="1884" spans="2:37" s="2801" customFormat="1" ht="12" customHeight="1" x14ac:dyDescent="0.2">
      <c r="B1884" s="4169" t="s">
        <v>4994</v>
      </c>
      <c r="C1884" s="4170"/>
      <c r="D1884" s="4170"/>
      <c r="E1884" s="4170"/>
      <c r="F1884" s="4170"/>
      <c r="G1884" s="4170"/>
      <c r="H1884" s="4170"/>
      <c r="I1884" s="4170"/>
      <c r="J1884" s="4170"/>
      <c r="K1884" s="4170"/>
      <c r="L1884" s="4170"/>
      <c r="M1884" s="4170"/>
      <c r="N1884" s="4170"/>
      <c r="O1884" s="4170"/>
      <c r="P1884" s="4170"/>
      <c r="Q1884" s="4170"/>
      <c r="R1884" s="4170"/>
      <c r="S1884" s="4170"/>
      <c r="T1884" s="4170"/>
      <c r="U1884" s="4170"/>
      <c r="V1884" s="4170"/>
      <c r="W1884" s="4170"/>
      <c r="X1884" s="4170"/>
      <c r="Y1884" s="4170"/>
      <c r="Z1884" s="4170"/>
      <c r="AA1884" s="4170"/>
      <c r="AB1884" s="4170"/>
      <c r="AC1884" s="4170"/>
      <c r="AD1884" s="4170"/>
      <c r="AE1884" s="4170"/>
      <c r="AF1884" s="4170"/>
      <c r="AG1884" s="4170"/>
      <c r="AH1884" s="4170"/>
      <c r="AI1884" s="4170"/>
      <c r="AJ1884" s="4170"/>
      <c r="AK1884" s="4171"/>
    </row>
    <row r="1885" spans="2:37" s="2801" customFormat="1" ht="12" customHeight="1" x14ac:dyDescent="0.2">
      <c r="B1885" s="2500"/>
      <c r="C1885" s="3686"/>
      <c r="D1885" s="3686"/>
      <c r="E1885" s="3686"/>
      <c r="F1885" s="3686"/>
      <c r="G1885" s="2501"/>
      <c r="H1885" s="2501"/>
      <c r="I1885" s="2501"/>
      <c r="J1885" s="2501"/>
      <c r="K1885" s="2501"/>
      <c r="L1885" s="2501"/>
      <c r="M1885" s="2501"/>
      <c r="N1885" s="2501"/>
      <c r="O1885" s="2501"/>
      <c r="P1885" s="2501"/>
      <c r="Q1885" s="2501"/>
      <c r="R1885" s="2501"/>
      <c r="S1885" s="2501"/>
      <c r="T1885" s="2501"/>
      <c r="U1885" s="2501"/>
      <c r="V1885" s="2501"/>
      <c r="W1885" s="2501"/>
      <c r="X1885" s="2501"/>
      <c r="Y1885" s="2501"/>
      <c r="Z1885" s="2501"/>
      <c r="AA1885" s="2501"/>
      <c r="AB1885" s="2501"/>
      <c r="AC1885" s="2501"/>
      <c r="AD1885" s="2501"/>
      <c r="AE1885" s="2501"/>
      <c r="AF1885" s="2501"/>
      <c r="AG1885" s="2501"/>
      <c r="AH1885" s="2501"/>
      <c r="AI1885" s="2501"/>
      <c r="AJ1885" s="2501"/>
      <c r="AK1885" s="2502"/>
    </row>
    <row r="1886" spans="2:37" s="2801" customFormat="1" ht="12" customHeight="1" x14ac:dyDescent="0.2">
      <c r="B1886" s="2500" t="s">
        <v>4981</v>
      </c>
      <c r="C1886" s="3686"/>
      <c r="D1886" s="4243" t="s">
        <v>6700</v>
      </c>
      <c r="E1886" s="4243"/>
      <c r="F1886" s="4243"/>
      <c r="G1886" s="2501"/>
      <c r="H1886" s="2501"/>
      <c r="I1886" s="2501"/>
      <c r="J1886" s="2501"/>
      <c r="K1886" s="2501"/>
      <c r="L1886" s="2501"/>
      <c r="M1886" s="2501"/>
      <c r="N1886" s="2501"/>
      <c r="O1886" s="2501"/>
      <c r="P1886" s="2501"/>
      <c r="Q1886" s="2501"/>
      <c r="R1886" s="2501"/>
      <c r="S1886" s="2501"/>
      <c r="T1886" s="2501"/>
      <c r="U1886" s="2501"/>
      <c r="V1886" s="2501"/>
      <c r="W1886" s="2501"/>
      <c r="X1886" s="2501"/>
      <c r="Y1886" s="2501"/>
      <c r="Z1886" s="2501"/>
      <c r="AA1886" s="2501"/>
      <c r="AB1886" s="2501"/>
      <c r="AC1886" s="2501"/>
      <c r="AD1886" s="2501"/>
      <c r="AE1886" s="2501"/>
      <c r="AF1886" s="2501"/>
      <c r="AG1886" s="2501"/>
      <c r="AH1886" s="2501"/>
      <c r="AI1886" s="2501"/>
      <c r="AJ1886" s="2501"/>
      <c r="AK1886" s="2502"/>
    </row>
    <row r="1887" spans="2:37" s="2801" customFormat="1" ht="12" customHeight="1" thickBot="1" x14ac:dyDescent="0.25">
      <c r="B1887" s="4176" t="s">
        <v>4995</v>
      </c>
      <c r="C1887" s="4177"/>
      <c r="D1887" s="4175">
        <v>41810</v>
      </c>
      <c r="E1887" s="4175"/>
      <c r="F1887" s="3686"/>
      <c r="G1887" s="2501"/>
      <c r="H1887" s="2501"/>
      <c r="I1887" s="2501"/>
      <c r="J1887" s="2501"/>
      <c r="K1887" s="2501"/>
      <c r="L1887" s="2501"/>
      <c r="M1887" s="2501"/>
      <c r="N1887" s="2501"/>
      <c r="O1887" s="2501"/>
      <c r="P1887" s="2501"/>
      <c r="Q1887" s="2501"/>
      <c r="R1887" s="2501"/>
      <c r="S1887" s="2501"/>
      <c r="T1887" s="2501"/>
      <c r="U1887" s="2501"/>
      <c r="V1887" s="2501"/>
      <c r="W1887" s="2501"/>
      <c r="X1887" s="2501"/>
      <c r="Y1887" s="2501"/>
      <c r="Z1887" s="2501"/>
      <c r="AA1887" s="2501"/>
      <c r="AB1887" s="2501"/>
      <c r="AC1887" s="2501"/>
      <c r="AD1887" s="2501"/>
      <c r="AE1887" s="2501"/>
      <c r="AF1887" s="2501"/>
      <c r="AG1887" s="2501"/>
      <c r="AH1887" s="2501"/>
      <c r="AI1887" s="2501"/>
      <c r="AJ1887" s="2501"/>
      <c r="AK1887" s="2502"/>
    </row>
    <row r="1888" spans="2:37" s="2801" customFormat="1" ht="113.25" customHeight="1" thickBot="1" x14ac:dyDescent="0.25">
      <c r="B1888" s="4179" t="s">
        <v>4996</v>
      </c>
      <c r="C1888" s="4242"/>
      <c r="D1888" s="4244" t="s">
        <v>6701</v>
      </c>
      <c r="E1888" s="4254"/>
      <c r="F1888" s="4254"/>
      <c r="G1888" s="4254"/>
      <c r="H1888" s="4254"/>
      <c r="I1888" s="4254"/>
      <c r="J1888" s="4254"/>
      <c r="K1888" s="4255"/>
      <c r="L1888" s="2501"/>
      <c r="M1888" s="2501"/>
      <c r="N1888" s="2501"/>
      <c r="O1888" s="2501"/>
      <c r="P1888" s="2501"/>
      <c r="Q1888" s="2501"/>
      <c r="R1888" s="2501"/>
      <c r="S1888" s="2501"/>
      <c r="T1888" s="2501"/>
      <c r="U1888" s="2501"/>
      <c r="V1888" s="2501"/>
      <c r="W1888" s="2501"/>
      <c r="X1888" s="2501"/>
      <c r="Y1888" s="2501"/>
      <c r="Z1888" s="2501"/>
      <c r="AA1888" s="2501"/>
      <c r="AB1888" s="2501"/>
      <c r="AC1888" s="2501"/>
      <c r="AD1888" s="2501"/>
      <c r="AE1888" s="2501"/>
      <c r="AF1888" s="2501"/>
      <c r="AG1888" s="2501"/>
      <c r="AH1888" s="2501"/>
      <c r="AI1888" s="2501"/>
      <c r="AJ1888" s="2501"/>
      <c r="AK1888" s="2502"/>
    </row>
    <row r="1889" spans="2:37" s="2801" customFormat="1" ht="12" customHeight="1" thickBot="1" x14ac:dyDescent="0.25">
      <c r="B1889" s="4245"/>
      <c r="C1889" s="4246"/>
      <c r="D1889" s="4246"/>
      <c r="E1889" s="4246"/>
      <c r="F1889" s="4246"/>
      <c r="G1889" s="4246"/>
      <c r="H1889" s="4246"/>
      <c r="I1889" s="4246"/>
      <c r="J1889" s="4246"/>
      <c r="K1889" s="4246"/>
      <c r="L1889" s="4246"/>
      <c r="M1889" s="4246"/>
      <c r="N1889" s="4246"/>
      <c r="O1889" s="4246"/>
      <c r="P1889" s="4246"/>
      <c r="Q1889" s="4246"/>
      <c r="R1889" s="2501"/>
      <c r="S1889" s="2501"/>
      <c r="T1889" s="2501"/>
      <c r="U1889" s="2501"/>
      <c r="V1889" s="2501"/>
      <c r="W1889" s="2501"/>
      <c r="X1889" s="2501"/>
      <c r="Y1889" s="2501"/>
      <c r="Z1889" s="2501"/>
      <c r="AA1889" s="2501"/>
      <c r="AB1889" s="2501"/>
      <c r="AC1889" s="2501"/>
      <c r="AD1889" s="2501"/>
      <c r="AE1889" s="2501"/>
      <c r="AF1889" s="2501"/>
      <c r="AG1889" s="2501"/>
      <c r="AH1889" s="2501"/>
      <c r="AI1889" s="2501"/>
      <c r="AJ1889" s="2501"/>
      <c r="AK1889" s="2502"/>
    </row>
    <row r="1890" spans="2:37" s="2801" customFormat="1" ht="12" customHeight="1" thickBot="1" x14ac:dyDescent="0.25">
      <c r="B1890" s="4189" t="s">
        <v>4997</v>
      </c>
      <c r="C1890" s="4189"/>
      <c r="D1890" s="4189" t="s">
        <v>4987</v>
      </c>
      <c r="E1890" s="4189" t="s">
        <v>4998</v>
      </c>
      <c r="F1890" s="4247" t="s">
        <v>224</v>
      </c>
      <c r="G1890" s="4247"/>
      <c r="H1890" s="4247"/>
      <c r="I1890" s="4247"/>
      <c r="J1890" s="4247"/>
      <c r="K1890" s="4247"/>
      <c r="L1890" s="4247"/>
      <c r="M1890" s="4247"/>
      <c r="N1890" s="4247"/>
      <c r="O1890" s="4247"/>
      <c r="P1890" s="4247"/>
      <c r="Q1890" s="4247"/>
      <c r="R1890" s="4247"/>
      <c r="S1890" s="4247" t="s">
        <v>340</v>
      </c>
      <c r="T1890" s="4247"/>
      <c r="U1890" s="4247"/>
      <c r="V1890" s="4247"/>
      <c r="W1890" s="4247"/>
      <c r="X1890" s="4247"/>
      <c r="Y1890" s="4247"/>
      <c r="Z1890" s="4247"/>
      <c r="AA1890" s="4247"/>
      <c r="AB1890" s="4247"/>
      <c r="AC1890" s="4247"/>
      <c r="AD1890" s="4247" t="s">
        <v>225</v>
      </c>
      <c r="AE1890" s="4247"/>
      <c r="AF1890" s="4247"/>
      <c r="AG1890" s="4247"/>
      <c r="AH1890" s="4188" t="s">
        <v>4982</v>
      </c>
      <c r="AI1890" s="4188"/>
      <c r="AJ1890" s="4188"/>
      <c r="AK1890" s="2502"/>
    </row>
    <row r="1891" spans="2:37" s="2801" customFormat="1" ht="12" customHeight="1" thickBot="1" x14ac:dyDescent="0.25">
      <c r="B1891" s="4203"/>
      <c r="C1891" s="4203"/>
      <c r="D1891" s="4203"/>
      <c r="E1891" s="4203"/>
      <c r="F1891" s="4203" t="s">
        <v>4999</v>
      </c>
      <c r="G1891" s="4203" t="s">
        <v>5000</v>
      </c>
      <c r="H1891" s="4189" t="s">
        <v>5001</v>
      </c>
      <c r="I1891" s="4200" t="s">
        <v>5002</v>
      </c>
      <c r="J1891" s="4200" t="s">
        <v>5003</v>
      </c>
      <c r="K1891" s="4201" t="s">
        <v>5004</v>
      </c>
      <c r="L1891" s="4201" t="s">
        <v>5005</v>
      </c>
      <c r="M1891" s="4200" t="s">
        <v>5006</v>
      </c>
      <c r="N1891" s="4200"/>
      <c r="O1891" s="4201" t="s">
        <v>5007</v>
      </c>
      <c r="P1891" s="4201" t="s">
        <v>5008</v>
      </c>
      <c r="Q1891" s="4201" t="s">
        <v>5009</v>
      </c>
      <c r="R1891" s="4201" t="s">
        <v>5010</v>
      </c>
      <c r="S1891" s="4189" t="s">
        <v>5011</v>
      </c>
      <c r="T1891" s="4189" t="s">
        <v>5012</v>
      </c>
      <c r="U1891" s="4189" t="s">
        <v>5013</v>
      </c>
      <c r="V1891" s="4189" t="s">
        <v>5014</v>
      </c>
      <c r="W1891" s="4189" t="s">
        <v>5015</v>
      </c>
      <c r="X1891" s="4189" t="s">
        <v>5016</v>
      </c>
      <c r="Y1891" s="4189" t="s">
        <v>5017</v>
      </c>
      <c r="Z1891" s="4189" t="s">
        <v>5018</v>
      </c>
      <c r="AA1891" s="4189" t="s">
        <v>5019</v>
      </c>
      <c r="AB1891" s="4200" t="s">
        <v>5020</v>
      </c>
      <c r="AC1891" s="4200" t="s">
        <v>5021</v>
      </c>
      <c r="AD1891" s="4189" t="s">
        <v>5022</v>
      </c>
      <c r="AE1891" s="4189" t="s">
        <v>5023</v>
      </c>
      <c r="AF1891" s="4189" t="s">
        <v>5024</v>
      </c>
      <c r="AG1891" s="4189" t="s">
        <v>5025</v>
      </c>
      <c r="AH1891" s="4189" t="s">
        <v>1150</v>
      </c>
      <c r="AI1891" s="4189" t="s">
        <v>4983</v>
      </c>
      <c r="AJ1891" s="4189" t="s">
        <v>4984</v>
      </c>
      <c r="AK1891" s="2502"/>
    </row>
    <row r="1892" spans="2:37" s="2801" customFormat="1" ht="12" customHeight="1" thickBot="1" x14ac:dyDescent="0.25">
      <c r="B1892" s="4203"/>
      <c r="C1892" s="4203"/>
      <c r="D1892" s="4203"/>
      <c r="E1892" s="4203"/>
      <c r="F1892" s="4203"/>
      <c r="G1892" s="4203"/>
      <c r="H1892" s="4203"/>
      <c r="I1892" s="4201"/>
      <c r="J1892" s="4201"/>
      <c r="K1892" s="4201"/>
      <c r="L1892" s="4201"/>
      <c r="M1892" s="3684" t="s">
        <v>5026</v>
      </c>
      <c r="N1892" s="3685" t="s">
        <v>2793</v>
      </c>
      <c r="O1892" s="4201"/>
      <c r="P1892" s="4201"/>
      <c r="Q1892" s="4201"/>
      <c r="R1892" s="4201"/>
      <c r="S1892" s="4203"/>
      <c r="T1892" s="4203"/>
      <c r="U1892" s="4203"/>
      <c r="V1892" s="4203"/>
      <c r="W1892" s="4203"/>
      <c r="X1892" s="4203"/>
      <c r="Y1892" s="4203"/>
      <c r="Z1892" s="4203"/>
      <c r="AA1892" s="4203"/>
      <c r="AB1892" s="4201"/>
      <c r="AC1892" s="4201"/>
      <c r="AD1892" s="4203"/>
      <c r="AE1892" s="4203"/>
      <c r="AF1892" s="4203"/>
      <c r="AG1892" s="4203"/>
      <c r="AH1892" s="4203"/>
      <c r="AI1892" s="4203"/>
      <c r="AJ1892" s="4203"/>
      <c r="AK1892" s="2502"/>
    </row>
    <row r="1893" spans="2:37" s="2801" customFormat="1" ht="12" customHeight="1" thickBot="1" x14ac:dyDescent="0.25">
      <c r="B1893" s="3689" t="s">
        <v>6694</v>
      </c>
      <c r="C1893" s="3690"/>
      <c r="D1893" s="3691" t="s">
        <v>1529</v>
      </c>
      <c r="E1893" s="3691" t="s">
        <v>1529</v>
      </c>
      <c r="F1893" s="3691" t="s">
        <v>1529</v>
      </c>
      <c r="G1893" s="3691" t="s">
        <v>1529</v>
      </c>
      <c r="H1893" s="3691" t="s">
        <v>1529</v>
      </c>
      <c r="I1893" s="3691" t="s">
        <v>1529</v>
      </c>
      <c r="J1893" s="3691" t="s">
        <v>1529</v>
      </c>
      <c r="K1893" s="3691" t="s">
        <v>1529</v>
      </c>
      <c r="L1893" s="3691" t="s">
        <v>1529</v>
      </c>
      <c r="M1893" s="3691" t="s">
        <v>1529</v>
      </c>
      <c r="N1893" s="3691" t="s">
        <v>1529</v>
      </c>
      <c r="O1893" s="3691" t="s">
        <v>1529</v>
      </c>
      <c r="P1893" s="3691" t="s">
        <v>1529</v>
      </c>
      <c r="Q1893" s="3691" t="s">
        <v>1529</v>
      </c>
      <c r="R1893" s="3691" t="s">
        <v>1529</v>
      </c>
      <c r="S1893" s="3691" t="s">
        <v>1529</v>
      </c>
      <c r="T1893" s="3691" t="s">
        <v>1529</v>
      </c>
      <c r="U1893" s="3691" t="s">
        <v>1529</v>
      </c>
      <c r="V1893" s="3691" t="s">
        <v>1529</v>
      </c>
      <c r="W1893" s="3691" t="s">
        <v>1529</v>
      </c>
      <c r="X1893" s="3691" t="s">
        <v>1529</v>
      </c>
      <c r="Y1893" s="3691" t="s">
        <v>1529</v>
      </c>
      <c r="Z1893" s="3691" t="s">
        <v>1529</v>
      </c>
      <c r="AA1893" s="3691" t="s">
        <v>1529</v>
      </c>
      <c r="AB1893" s="3691" t="s">
        <v>1529</v>
      </c>
      <c r="AC1893" s="3691" t="s">
        <v>1529</v>
      </c>
      <c r="AD1893" s="3691" t="s">
        <v>1529</v>
      </c>
      <c r="AE1893" s="3691" t="s">
        <v>1529</v>
      </c>
      <c r="AF1893" s="3691" t="s">
        <v>1529</v>
      </c>
      <c r="AG1893" s="3691" t="s">
        <v>1529</v>
      </c>
      <c r="AH1893" s="3692" t="s">
        <v>6695</v>
      </c>
      <c r="AI1893" s="3692" t="s">
        <v>6696</v>
      </c>
      <c r="AJ1893" s="3693" t="s">
        <v>6702</v>
      </c>
      <c r="AK1893" s="2502"/>
    </row>
    <row r="1894" spans="2:37" s="2801" customFormat="1" ht="12" customHeight="1" x14ac:dyDescent="0.2">
      <c r="B1894" s="2503"/>
      <c r="C1894" s="2496"/>
      <c r="D1894" s="4248"/>
      <c r="E1894" s="4248"/>
      <c r="F1894" s="4248"/>
      <c r="G1894" s="4248"/>
      <c r="H1894" s="2496"/>
      <c r="I1894" s="2497"/>
      <c r="J1894" s="2497"/>
      <c r="K1894" s="2497"/>
      <c r="L1894" s="2497"/>
      <c r="M1894" s="2496"/>
      <c r="N1894" s="2497"/>
      <c r="O1894" s="2497"/>
      <c r="P1894" s="2497"/>
      <c r="Q1894" s="2497"/>
      <c r="R1894" s="2497"/>
      <c r="S1894" s="2496"/>
      <c r="T1894" s="2495"/>
      <c r="U1894" s="2495"/>
      <c r="V1894" s="2495"/>
      <c r="W1894" s="2495"/>
      <c r="X1894" s="2495"/>
      <c r="Y1894" s="2495"/>
      <c r="Z1894" s="2495"/>
      <c r="AA1894" s="2495"/>
      <c r="AB1894" s="2495"/>
      <c r="AC1894" s="2495"/>
      <c r="AD1894" s="2495"/>
      <c r="AE1894" s="2495"/>
      <c r="AF1894" s="2495"/>
      <c r="AG1894" s="2495"/>
      <c r="AH1894" s="2495"/>
      <c r="AI1894" s="2495"/>
      <c r="AJ1894" s="2495"/>
      <c r="AK1894" s="2502"/>
    </row>
    <row r="1895" spans="2:37" s="2801" customFormat="1" ht="12" customHeight="1" x14ac:dyDescent="0.2">
      <c r="B1895" s="4236" t="s">
        <v>4985</v>
      </c>
      <c r="C1895" s="4237"/>
      <c r="D1895" s="4249" t="s">
        <v>6623</v>
      </c>
      <c r="E1895" s="4249"/>
      <c r="F1895" s="4249"/>
      <c r="G1895" s="4249"/>
      <c r="H1895" s="2499"/>
      <c r="I1895" s="2499"/>
      <c r="J1895" s="2499"/>
      <c r="K1895" s="2499"/>
      <c r="L1895" s="2499"/>
      <c r="M1895" s="2499"/>
      <c r="N1895" s="2499"/>
      <c r="O1895" s="2499"/>
      <c r="P1895" s="2499"/>
      <c r="Q1895" s="2499"/>
      <c r="R1895" s="2499"/>
      <c r="S1895" s="2499"/>
      <c r="T1895" s="2495"/>
      <c r="U1895" s="2495"/>
      <c r="V1895" s="2495"/>
      <c r="W1895" s="2495"/>
      <c r="X1895" s="2495"/>
      <c r="Y1895" s="2495"/>
      <c r="Z1895" s="2495"/>
      <c r="AA1895" s="2495"/>
      <c r="AB1895" s="2495"/>
      <c r="AC1895" s="2495"/>
      <c r="AD1895" s="2495"/>
      <c r="AE1895" s="2495"/>
      <c r="AF1895" s="2495"/>
      <c r="AG1895" s="2495"/>
      <c r="AH1895" s="2495"/>
      <c r="AI1895" s="2495"/>
      <c r="AJ1895" s="2495"/>
      <c r="AK1895" s="2502"/>
    </row>
    <row r="1896" spans="2:37" s="2801" customFormat="1" ht="12" customHeight="1" x14ac:dyDescent="0.2">
      <c r="B1896" s="4236" t="s">
        <v>4986</v>
      </c>
      <c r="C1896" s="4237"/>
      <c r="D1896" s="4249" t="s">
        <v>6699</v>
      </c>
      <c r="E1896" s="4249"/>
      <c r="F1896" s="4249"/>
      <c r="G1896" s="4249"/>
      <c r="H1896" s="2499"/>
      <c r="I1896" s="2499"/>
      <c r="J1896" s="2499"/>
      <c r="K1896" s="2499"/>
      <c r="L1896" s="2499"/>
      <c r="M1896" s="2499"/>
      <c r="N1896" s="2499"/>
      <c r="O1896" s="2499"/>
      <c r="P1896" s="2499"/>
      <c r="Q1896" s="2499"/>
      <c r="R1896" s="2499"/>
      <c r="S1896" s="2499"/>
      <c r="T1896" s="2495"/>
      <c r="U1896" s="2495"/>
      <c r="V1896" s="2495"/>
      <c r="W1896" s="2495"/>
      <c r="X1896" s="2495"/>
      <c r="Y1896" s="2495"/>
      <c r="Z1896" s="2495"/>
      <c r="AA1896" s="2495"/>
      <c r="AB1896" s="2495"/>
      <c r="AC1896" s="2495"/>
      <c r="AD1896" s="2495"/>
      <c r="AE1896" s="2495"/>
      <c r="AF1896" s="2495"/>
      <c r="AG1896" s="2495"/>
      <c r="AH1896" s="2495"/>
      <c r="AI1896" s="2495"/>
      <c r="AJ1896" s="2495"/>
      <c r="AK1896" s="2502"/>
    </row>
    <row r="1897" spans="2:37" s="2801" customFormat="1" ht="12" customHeight="1" thickBot="1" x14ac:dyDescent="0.25">
      <c r="B1897" s="3518"/>
      <c r="C1897" s="3375"/>
      <c r="D1897" s="3375"/>
      <c r="E1897" s="3375"/>
      <c r="F1897" s="3375"/>
      <c r="G1897" s="3375"/>
      <c r="H1897" s="3375"/>
      <c r="I1897" s="3375"/>
      <c r="J1897" s="3375"/>
      <c r="K1897" s="3375"/>
      <c r="L1897" s="3375"/>
      <c r="M1897" s="3375"/>
      <c r="N1897" s="3375"/>
      <c r="O1897" s="3375"/>
      <c r="P1897" s="3375"/>
      <c r="Q1897" s="3375"/>
      <c r="R1897" s="3375"/>
      <c r="S1897" s="3375"/>
      <c r="T1897" s="3375"/>
      <c r="U1897" s="3375"/>
      <c r="V1897" s="3375"/>
      <c r="W1897" s="3375"/>
      <c r="X1897" s="3375"/>
      <c r="Y1897" s="3375"/>
      <c r="Z1897" s="3375"/>
      <c r="AA1897" s="3375"/>
      <c r="AB1897" s="3375"/>
      <c r="AC1897" s="3375"/>
      <c r="AD1897" s="3375"/>
      <c r="AE1897" s="3375"/>
      <c r="AF1897" s="3375"/>
      <c r="AG1897" s="3375"/>
      <c r="AH1897" s="3375"/>
      <c r="AI1897" s="3375"/>
      <c r="AJ1897" s="3375"/>
      <c r="AK1897" s="3377"/>
    </row>
    <row r="1898" spans="2:37" s="2801" customFormat="1" ht="12" customHeight="1" thickBot="1" x14ac:dyDescent="0.25">
      <c r="B1898" s="2703"/>
    </row>
    <row r="1899" spans="2:37" s="2801" customFormat="1" ht="12" customHeight="1" x14ac:dyDescent="0.2">
      <c r="B1899" s="4169" t="s">
        <v>4994</v>
      </c>
      <c r="C1899" s="4170"/>
      <c r="D1899" s="4170"/>
      <c r="E1899" s="4170"/>
      <c r="F1899" s="4170"/>
      <c r="G1899" s="4170"/>
      <c r="H1899" s="4170"/>
      <c r="I1899" s="4170"/>
      <c r="J1899" s="4170"/>
      <c r="K1899" s="4170"/>
      <c r="L1899" s="4170"/>
      <c r="M1899" s="4170"/>
      <c r="N1899" s="4170"/>
      <c r="O1899" s="4170"/>
      <c r="P1899" s="4170"/>
      <c r="Q1899" s="4170"/>
      <c r="R1899" s="4170"/>
      <c r="S1899" s="4170"/>
      <c r="T1899" s="4170"/>
      <c r="U1899" s="4170"/>
      <c r="V1899" s="4170"/>
      <c r="W1899" s="4170"/>
      <c r="X1899" s="4170"/>
      <c r="Y1899" s="4170"/>
      <c r="Z1899" s="4170"/>
      <c r="AA1899" s="4170"/>
      <c r="AB1899" s="4170"/>
      <c r="AC1899" s="4170"/>
      <c r="AD1899" s="4170"/>
      <c r="AE1899" s="4170"/>
      <c r="AF1899" s="4170"/>
      <c r="AG1899" s="4170"/>
      <c r="AH1899" s="4170"/>
      <c r="AI1899" s="4170"/>
      <c r="AJ1899" s="4170"/>
      <c r="AK1899" s="4171"/>
    </row>
    <row r="1900" spans="2:37" s="2801" customFormat="1" ht="12" customHeight="1" x14ac:dyDescent="0.2">
      <c r="B1900" s="2500"/>
      <c r="C1900" s="3686"/>
      <c r="D1900" s="3686"/>
      <c r="E1900" s="3686"/>
      <c r="F1900" s="3686"/>
      <c r="G1900" s="3152"/>
      <c r="H1900" s="3152"/>
      <c r="I1900" s="3152"/>
      <c r="J1900" s="3152"/>
      <c r="K1900" s="3152"/>
      <c r="L1900" s="3152"/>
      <c r="M1900" s="3152"/>
      <c r="N1900" s="3152"/>
      <c r="O1900" s="3152"/>
      <c r="P1900" s="3152"/>
      <c r="Q1900" s="3152"/>
      <c r="R1900" s="3152"/>
      <c r="S1900" s="3152"/>
      <c r="T1900" s="3152"/>
      <c r="U1900" s="3152"/>
      <c r="V1900" s="3152"/>
      <c r="W1900" s="3152"/>
      <c r="X1900" s="3152"/>
      <c r="Y1900" s="3152"/>
      <c r="Z1900" s="3152"/>
      <c r="AA1900" s="3152"/>
      <c r="AB1900" s="3152"/>
      <c r="AC1900" s="3152"/>
      <c r="AD1900" s="3152"/>
      <c r="AE1900" s="3152"/>
      <c r="AF1900" s="3152"/>
      <c r="AG1900" s="3152"/>
      <c r="AH1900" s="3152"/>
      <c r="AI1900" s="3152"/>
      <c r="AJ1900" s="3152"/>
      <c r="AK1900" s="3687"/>
    </row>
    <row r="1901" spans="2:37" s="2801" customFormat="1" ht="12" customHeight="1" x14ac:dyDescent="0.2">
      <c r="B1901" s="2500" t="s">
        <v>4981</v>
      </c>
      <c r="C1901" s="3686"/>
      <c r="D1901" s="4243" t="s">
        <v>6697</v>
      </c>
      <c r="E1901" s="4243"/>
      <c r="F1901" s="4243"/>
      <c r="G1901" s="3152"/>
      <c r="H1901" s="3152"/>
      <c r="I1901" s="3152"/>
      <c r="J1901" s="3152"/>
      <c r="K1901" s="3152"/>
      <c r="L1901" s="3152"/>
      <c r="M1901" s="3152"/>
      <c r="N1901" s="3152"/>
      <c r="O1901" s="3152"/>
      <c r="P1901" s="3152"/>
      <c r="Q1901" s="3152"/>
      <c r="R1901" s="3152"/>
      <c r="S1901" s="3152"/>
      <c r="T1901" s="3152"/>
      <c r="U1901" s="3152"/>
      <c r="V1901" s="3152"/>
      <c r="W1901" s="3152"/>
      <c r="X1901" s="3152"/>
      <c r="Y1901" s="3152"/>
      <c r="Z1901" s="3152"/>
      <c r="AA1901" s="3152"/>
      <c r="AB1901" s="3152"/>
      <c r="AC1901" s="3152"/>
      <c r="AD1901" s="3152"/>
      <c r="AE1901" s="3152"/>
      <c r="AF1901" s="3152"/>
      <c r="AG1901" s="3152"/>
      <c r="AH1901" s="3152"/>
      <c r="AI1901" s="3152"/>
      <c r="AJ1901" s="3152"/>
      <c r="AK1901" s="3687"/>
    </row>
    <row r="1902" spans="2:37" s="2801" customFormat="1" ht="12" customHeight="1" thickBot="1" x14ac:dyDescent="0.25">
      <c r="B1902" s="4176" t="s">
        <v>4995</v>
      </c>
      <c r="C1902" s="4177"/>
      <c r="D1902" s="4175">
        <v>41810</v>
      </c>
      <c r="E1902" s="4175"/>
      <c r="F1902" s="3686"/>
      <c r="G1902" s="3152"/>
      <c r="H1902" s="3152"/>
      <c r="I1902" s="3152"/>
      <c r="J1902" s="3152"/>
      <c r="K1902" s="3152"/>
      <c r="L1902" s="3152"/>
      <c r="M1902" s="3152"/>
      <c r="N1902" s="3152"/>
      <c r="O1902" s="3152"/>
      <c r="P1902" s="3152"/>
      <c r="Q1902" s="3152"/>
      <c r="R1902" s="3152"/>
      <c r="S1902" s="3152"/>
      <c r="T1902" s="3152"/>
      <c r="U1902" s="3152"/>
      <c r="V1902" s="3152"/>
      <c r="W1902" s="3152"/>
      <c r="X1902" s="3152"/>
      <c r="Y1902" s="3152"/>
      <c r="Z1902" s="3152"/>
      <c r="AA1902" s="3152"/>
      <c r="AB1902" s="3152"/>
      <c r="AC1902" s="3152"/>
      <c r="AD1902" s="3152"/>
      <c r="AE1902" s="3152"/>
      <c r="AF1902" s="3152"/>
      <c r="AG1902" s="3152"/>
      <c r="AH1902" s="3152"/>
      <c r="AI1902" s="3152"/>
      <c r="AJ1902" s="3152"/>
      <c r="AK1902" s="3687"/>
    </row>
    <row r="1903" spans="2:37" s="2801" customFormat="1" ht="78" customHeight="1" thickBot="1" x14ac:dyDescent="0.25">
      <c r="B1903" s="4179" t="s">
        <v>4996</v>
      </c>
      <c r="C1903" s="4242"/>
      <c r="D1903" s="4244" t="s">
        <v>6698</v>
      </c>
      <c r="E1903" s="4254"/>
      <c r="F1903" s="4254"/>
      <c r="G1903" s="4254"/>
      <c r="H1903" s="4254"/>
      <c r="I1903" s="4254"/>
      <c r="J1903" s="4254"/>
      <c r="K1903" s="4255"/>
      <c r="L1903" s="3152"/>
      <c r="M1903" s="3152"/>
      <c r="N1903" s="3152"/>
      <c r="O1903" s="3152"/>
      <c r="P1903" s="3152"/>
      <c r="Q1903" s="3152"/>
      <c r="R1903" s="3152"/>
      <c r="S1903" s="3152"/>
      <c r="T1903" s="3152"/>
      <c r="U1903" s="3152"/>
      <c r="V1903" s="3152"/>
      <c r="W1903" s="3152"/>
      <c r="X1903" s="3152"/>
      <c r="Y1903" s="3152"/>
      <c r="Z1903" s="3152"/>
      <c r="AA1903" s="3152"/>
      <c r="AB1903" s="3152"/>
      <c r="AC1903" s="3152"/>
      <c r="AD1903" s="3152"/>
      <c r="AE1903" s="3152"/>
      <c r="AF1903" s="3152"/>
      <c r="AG1903" s="3152"/>
      <c r="AH1903" s="3152"/>
      <c r="AI1903" s="3152"/>
      <c r="AJ1903" s="3152"/>
      <c r="AK1903" s="3687"/>
    </row>
    <row r="1904" spans="2:37" s="2801" customFormat="1" ht="12" customHeight="1" thickBot="1" x14ac:dyDescent="0.25">
      <c r="B1904" s="4245"/>
      <c r="C1904" s="4246"/>
      <c r="D1904" s="4246"/>
      <c r="E1904" s="4246"/>
      <c r="F1904" s="4246"/>
      <c r="G1904" s="4246"/>
      <c r="H1904" s="4246"/>
      <c r="I1904" s="4246"/>
      <c r="J1904" s="4246"/>
      <c r="K1904" s="4246"/>
      <c r="L1904" s="4246"/>
      <c r="M1904" s="4246"/>
      <c r="N1904" s="4246"/>
      <c r="O1904" s="4246"/>
      <c r="P1904" s="4246"/>
      <c r="Q1904" s="4246"/>
      <c r="R1904" s="3152"/>
      <c r="S1904" s="3152"/>
      <c r="T1904" s="3152"/>
      <c r="U1904" s="3152"/>
      <c r="V1904" s="3152"/>
      <c r="W1904" s="3152"/>
      <c r="X1904" s="3152"/>
      <c r="Y1904" s="3152"/>
      <c r="Z1904" s="3152"/>
      <c r="AA1904" s="3152"/>
      <c r="AB1904" s="3152"/>
      <c r="AC1904" s="3152"/>
      <c r="AD1904" s="3152"/>
      <c r="AE1904" s="3152"/>
      <c r="AF1904" s="3152"/>
      <c r="AG1904" s="3152"/>
      <c r="AH1904" s="3152"/>
      <c r="AI1904" s="3152"/>
      <c r="AJ1904" s="3152"/>
      <c r="AK1904" s="3687"/>
    </row>
    <row r="1905" spans="2:37" s="2801" customFormat="1" ht="12" customHeight="1" thickBot="1" x14ac:dyDescent="0.25">
      <c r="B1905" s="4189" t="s">
        <v>4997</v>
      </c>
      <c r="C1905" s="4189"/>
      <c r="D1905" s="4189" t="s">
        <v>4987</v>
      </c>
      <c r="E1905" s="4189" t="s">
        <v>4998</v>
      </c>
      <c r="F1905" s="4247" t="s">
        <v>224</v>
      </c>
      <c r="G1905" s="4247"/>
      <c r="H1905" s="4247"/>
      <c r="I1905" s="4247"/>
      <c r="J1905" s="4247"/>
      <c r="K1905" s="4247"/>
      <c r="L1905" s="4247"/>
      <c r="M1905" s="4247"/>
      <c r="N1905" s="4247"/>
      <c r="O1905" s="4247"/>
      <c r="P1905" s="4247"/>
      <c r="Q1905" s="4247"/>
      <c r="R1905" s="4247"/>
      <c r="S1905" s="4247" t="s">
        <v>340</v>
      </c>
      <c r="T1905" s="4247"/>
      <c r="U1905" s="4247"/>
      <c r="V1905" s="4247"/>
      <c r="W1905" s="4247"/>
      <c r="X1905" s="4247"/>
      <c r="Y1905" s="4247"/>
      <c r="Z1905" s="4247"/>
      <c r="AA1905" s="4247"/>
      <c r="AB1905" s="4247"/>
      <c r="AC1905" s="4247"/>
      <c r="AD1905" s="4247" t="s">
        <v>225</v>
      </c>
      <c r="AE1905" s="4247"/>
      <c r="AF1905" s="4247"/>
      <c r="AG1905" s="4247"/>
      <c r="AH1905" s="4188" t="s">
        <v>4982</v>
      </c>
      <c r="AI1905" s="4188"/>
      <c r="AJ1905" s="4188"/>
      <c r="AK1905" s="3687"/>
    </row>
    <row r="1906" spans="2:37" s="2801" customFormat="1" ht="12" customHeight="1" thickBot="1" x14ac:dyDescent="0.25">
      <c r="B1906" s="4203"/>
      <c r="C1906" s="4203"/>
      <c r="D1906" s="4203"/>
      <c r="E1906" s="4203"/>
      <c r="F1906" s="4203" t="s">
        <v>4999</v>
      </c>
      <c r="G1906" s="4203" t="s">
        <v>5000</v>
      </c>
      <c r="H1906" s="4189" t="s">
        <v>5001</v>
      </c>
      <c r="I1906" s="4200" t="s">
        <v>5002</v>
      </c>
      <c r="J1906" s="4200" t="s">
        <v>5003</v>
      </c>
      <c r="K1906" s="4201" t="s">
        <v>5004</v>
      </c>
      <c r="L1906" s="4201" t="s">
        <v>5005</v>
      </c>
      <c r="M1906" s="4200" t="s">
        <v>5006</v>
      </c>
      <c r="N1906" s="4200"/>
      <c r="O1906" s="4201" t="s">
        <v>5007</v>
      </c>
      <c r="P1906" s="4201" t="s">
        <v>5008</v>
      </c>
      <c r="Q1906" s="4201" t="s">
        <v>5009</v>
      </c>
      <c r="R1906" s="4201" t="s">
        <v>5010</v>
      </c>
      <c r="S1906" s="4189" t="s">
        <v>5011</v>
      </c>
      <c r="T1906" s="4189" t="s">
        <v>5012</v>
      </c>
      <c r="U1906" s="4189" t="s">
        <v>5013</v>
      </c>
      <c r="V1906" s="4189" t="s">
        <v>5014</v>
      </c>
      <c r="W1906" s="4189" t="s">
        <v>5015</v>
      </c>
      <c r="X1906" s="4189" t="s">
        <v>5016</v>
      </c>
      <c r="Y1906" s="4189" t="s">
        <v>5017</v>
      </c>
      <c r="Z1906" s="4189" t="s">
        <v>5018</v>
      </c>
      <c r="AA1906" s="4189" t="s">
        <v>5019</v>
      </c>
      <c r="AB1906" s="4200" t="s">
        <v>5020</v>
      </c>
      <c r="AC1906" s="4200" t="s">
        <v>5021</v>
      </c>
      <c r="AD1906" s="4189" t="s">
        <v>5022</v>
      </c>
      <c r="AE1906" s="4189" t="s">
        <v>5023</v>
      </c>
      <c r="AF1906" s="4189" t="s">
        <v>5024</v>
      </c>
      <c r="AG1906" s="4189" t="s">
        <v>5025</v>
      </c>
      <c r="AH1906" s="4189" t="s">
        <v>1150</v>
      </c>
      <c r="AI1906" s="4189" t="s">
        <v>4983</v>
      </c>
      <c r="AJ1906" s="4189" t="s">
        <v>4984</v>
      </c>
      <c r="AK1906" s="3687"/>
    </row>
    <row r="1907" spans="2:37" s="2801" customFormat="1" ht="12" customHeight="1" thickBot="1" x14ac:dyDescent="0.25">
      <c r="B1907" s="4203"/>
      <c r="C1907" s="4203"/>
      <c r="D1907" s="4203"/>
      <c r="E1907" s="4203"/>
      <c r="F1907" s="4203"/>
      <c r="G1907" s="4203"/>
      <c r="H1907" s="4203"/>
      <c r="I1907" s="4201"/>
      <c r="J1907" s="4201"/>
      <c r="K1907" s="4201"/>
      <c r="L1907" s="4201"/>
      <c r="M1907" s="3684" t="s">
        <v>5026</v>
      </c>
      <c r="N1907" s="3685" t="s">
        <v>2793</v>
      </c>
      <c r="O1907" s="4201"/>
      <c r="P1907" s="4201"/>
      <c r="Q1907" s="4201"/>
      <c r="R1907" s="4201"/>
      <c r="S1907" s="4203"/>
      <c r="T1907" s="4203"/>
      <c r="U1907" s="4203"/>
      <c r="V1907" s="4203"/>
      <c r="W1907" s="4203"/>
      <c r="X1907" s="4203"/>
      <c r="Y1907" s="4203"/>
      <c r="Z1907" s="4203"/>
      <c r="AA1907" s="4203"/>
      <c r="AB1907" s="4201"/>
      <c r="AC1907" s="4201"/>
      <c r="AD1907" s="4203"/>
      <c r="AE1907" s="4203"/>
      <c r="AF1907" s="4203"/>
      <c r="AG1907" s="4203"/>
      <c r="AH1907" s="4203"/>
      <c r="AI1907" s="4203"/>
      <c r="AJ1907" s="4203"/>
      <c r="AK1907" s="3687"/>
    </row>
    <row r="1908" spans="2:37" s="2801" customFormat="1" ht="12" customHeight="1" thickBot="1" x14ac:dyDescent="0.25">
      <c r="B1908" s="4238" t="s">
        <v>6697</v>
      </c>
      <c r="C1908" s="4239"/>
      <c r="D1908" s="3265"/>
      <c r="E1908" s="3265"/>
      <c r="F1908" s="3265"/>
      <c r="G1908" s="3265"/>
      <c r="H1908" s="3265"/>
      <c r="I1908" s="3265"/>
      <c r="J1908" s="3265"/>
      <c r="K1908" s="3265"/>
      <c r="L1908" s="3265"/>
      <c r="M1908" s="3265"/>
      <c r="N1908" s="3265"/>
      <c r="O1908" s="3265"/>
      <c r="P1908" s="3265"/>
      <c r="Q1908" s="3265"/>
      <c r="R1908" s="3265"/>
      <c r="S1908" s="3265"/>
      <c r="T1908" s="3265"/>
      <c r="U1908" s="3265"/>
      <c r="V1908" s="3265"/>
      <c r="W1908" s="3265"/>
      <c r="X1908" s="3265"/>
      <c r="Y1908" s="3265"/>
      <c r="Z1908" s="3265"/>
      <c r="AA1908" s="3265"/>
      <c r="AB1908" s="3265"/>
      <c r="AC1908" s="3265"/>
      <c r="AD1908" s="3169"/>
      <c r="AE1908" s="2876"/>
      <c r="AF1908" s="2877"/>
      <c r="AG1908" s="2877"/>
      <c r="AH1908" s="2878"/>
      <c r="AI1908" s="2878"/>
      <c r="AJ1908" s="2879"/>
      <c r="AK1908" s="3687"/>
    </row>
    <row r="1909" spans="2:37" s="2801" customFormat="1" ht="12" customHeight="1" x14ac:dyDescent="0.2">
      <c r="B1909" s="2503"/>
      <c r="C1909" s="2496"/>
      <c r="D1909" s="4248"/>
      <c r="E1909" s="4248"/>
      <c r="F1909" s="4248"/>
      <c r="G1909" s="4248"/>
      <c r="H1909" s="2496"/>
      <c r="I1909" s="2497"/>
      <c r="J1909" s="2497"/>
      <c r="K1909" s="2497"/>
      <c r="L1909" s="2497"/>
      <c r="M1909" s="2496"/>
      <c r="N1909" s="2497"/>
      <c r="O1909" s="2497"/>
      <c r="P1909" s="2497"/>
      <c r="Q1909" s="2497"/>
      <c r="R1909" s="2497"/>
      <c r="S1909" s="2496"/>
      <c r="T1909" s="2495"/>
      <c r="U1909" s="2495"/>
      <c r="V1909" s="2495"/>
      <c r="W1909" s="2495"/>
      <c r="X1909" s="2495"/>
      <c r="Y1909" s="2495"/>
      <c r="Z1909" s="2495"/>
      <c r="AA1909" s="2495"/>
      <c r="AB1909" s="2495"/>
      <c r="AC1909" s="2495"/>
      <c r="AD1909" s="2495"/>
      <c r="AE1909" s="2495"/>
      <c r="AF1909" s="2495"/>
      <c r="AG1909" s="2495"/>
      <c r="AH1909" s="2495"/>
      <c r="AI1909" s="2495"/>
      <c r="AJ1909" s="2495"/>
      <c r="AK1909" s="3687"/>
    </row>
    <row r="1910" spans="2:37" s="2801" customFormat="1" ht="12" customHeight="1" x14ac:dyDescent="0.2">
      <c r="B1910" s="4236" t="s">
        <v>4985</v>
      </c>
      <c r="C1910" s="4237"/>
      <c r="D1910" s="4249" t="s">
        <v>6623</v>
      </c>
      <c r="E1910" s="4249"/>
      <c r="F1910" s="4249"/>
      <c r="G1910" s="4249"/>
      <c r="H1910" s="2499"/>
      <c r="I1910" s="2499"/>
      <c r="J1910" s="2499"/>
      <c r="K1910" s="2499"/>
      <c r="L1910" s="2499"/>
      <c r="M1910" s="2499"/>
      <c r="N1910" s="2499"/>
      <c r="O1910" s="2499"/>
      <c r="P1910" s="2499"/>
      <c r="Q1910" s="2499"/>
      <c r="R1910" s="2499"/>
      <c r="S1910" s="2499"/>
      <c r="T1910" s="2495"/>
      <c r="U1910" s="2495"/>
      <c r="V1910" s="2495"/>
      <c r="W1910" s="2495"/>
      <c r="X1910" s="2495"/>
      <c r="Y1910" s="2495"/>
      <c r="Z1910" s="2495"/>
      <c r="AA1910" s="2495"/>
      <c r="AB1910" s="2495"/>
      <c r="AC1910" s="2495"/>
      <c r="AD1910" s="2495"/>
      <c r="AE1910" s="2495"/>
      <c r="AF1910" s="2495"/>
      <c r="AG1910" s="2495"/>
      <c r="AH1910" s="2495"/>
      <c r="AI1910" s="2495"/>
      <c r="AJ1910" s="2495"/>
      <c r="AK1910" s="3687"/>
    </row>
    <row r="1911" spans="2:37" s="2801" customFormat="1" ht="12" customHeight="1" x14ac:dyDescent="0.2">
      <c r="B1911" s="4236" t="s">
        <v>4986</v>
      </c>
      <c r="C1911" s="4237"/>
      <c r="D1911" s="4249" t="s">
        <v>6699</v>
      </c>
      <c r="E1911" s="4249"/>
      <c r="F1911" s="4249"/>
      <c r="G1911" s="4249"/>
      <c r="H1911" s="2499"/>
      <c r="I1911" s="2499"/>
      <c r="J1911" s="2499"/>
      <c r="K1911" s="2499"/>
      <c r="L1911" s="2499"/>
      <c r="M1911" s="2499"/>
      <c r="N1911" s="2499"/>
      <c r="O1911" s="2499"/>
      <c r="P1911" s="2499"/>
      <c r="Q1911" s="2499"/>
      <c r="R1911" s="2499"/>
      <c r="S1911" s="2499"/>
      <c r="T1911" s="2495"/>
      <c r="U1911" s="2495"/>
      <c r="V1911" s="2495"/>
      <c r="W1911" s="2495"/>
      <c r="X1911" s="2495"/>
      <c r="Y1911" s="2495"/>
      <c r="Z1911" s="2495"/>
      <c r="AA1911" s="2495"/>
      <c r="AB1911" s="2495"/>
      <c r="AC1911" s="2495"/>
      <c r="AD1911" s="2495"/>
      <c r="AE1911" s="2495"/>
      <c r="AF1911" s="2495"/>
      <c r="AG1911" s="2495"/>
      <c r="AH1911" s="2495"/>
      <c r="AI1911" s="2495"/>
      <c r="AJ1911" s="2495"/>
      <c r="AK1911" s="3687"/>
    </row>
    <row r="1912" spans="2:37" s="2801" customFormat="1" ht="12" customHeight="1" thickBot="1" x14ac:dyDescent="0.25">
      <c r="B1912" s="3518"/>
      <c r="C1912" s="3375"/>
      <c r="D1912" s="3375"/>
      <c r="E1912" s="3375"/>
      <c r="F1912" s="3375"/>
      <c r="G1912" s="3375"/>
      <c r="H1912" s="3375"/>
      <c r="I1912" s="3375"/>
      <c r="J1912" s="3375"/>
      <c r="K1912" s="3375"/>
      <c r="L1912" s="3375"/>
      <c r="M1912" s="3375"/>
      <c r="N1912" s="3375"/>
      <c r="O1912" s="3375"/>
      <c r="P1912" s="3375"/>
      <c r="Q1912" s="3375"/>
      <c r="R1912" s="3375"/>
      <c r="S1912" s="3375"/>
      <c r="T1912" s="3375"/>
      <c r="U1912" s="3375"/>
      <c r="V1912" s="3375"/>
      <c r="W1912" s="3375"/>
      <c r="X1912" s="3375"/>
      <c r="Y1912" s="3375"/>
      <c r="Z1912" s="3375"/>
      <c r="AA1912" s="3375"/>
      <c r="AB1912" s="3375"/>
      <c r="AC1912" s="3375"/>
      <c r="AD1912" s="3375"/>
      <c r="AE1912" s="3375"/>
      <c r="AF1912" s="3375"/>
      <c r="AG1912" s="3375"/>
      <c r="AH1912" s="3375"/>
      <c r="AI1912" s="3375"/>
      <c r="AJ1912" s="3375"/>
      <c r="AK1912" s="3377"/>
    </row>
    <row r="1913" spans="2:37" s="2801" customFormat="1" ht="12" customHeight="1" thickBot="1" x14ac:dyDescent="0.25">
      <c r="B1913" s="2703"/>
    </row>
    <row r="1914" spans="2:37" s="2801" customFormat="1" ht="12" customHeight="1" x14ac:dyDescent="0.2">
      <c r="B1914" s="4169" t="s">
        <v>4994</v>
      </c>
      <c r="C1914" s="4170"/>
      <c r="D1914" s="4170"/>
      <c r="E1914" s="4170"/>
      <c r="F1914" s="4170"/>
      <c r="G1914" s="4170"/>
      <c r="H1914" s="4170"/>
      <c r="I1914" s="4170"/>
      <c r="J1914" s="4170"/>
      <c r="K1914" s="4170"/>
      <c r="L1914" s="4170"/>
      <c r="M1914" s="4170"/>
      <c r="N1914" s="4170"/>
      <c r="O1914" s="4170"/>
      <c r="P1914" s="4170"/>
      <c r="Q1914" s="4170"/>
      <c r="R1914" s="4170"/>
      <c r="S1914" s="4170"/>
      <c r="T1914" s="4170"/>
      <c r="U1914" s="4170"/>
      <c r="V1914" s="4170"/>
      <c r="W1914" s="4170"/>
      <c r="X1914" s="4170"/>
      <c r="Y1914" s="4170"/>
      <c r="Z1914" s="4170"/>
      <c r="AA1914" s="4170"/>
      <c r="AB1914" s="4170"/>
      <c r="AC1914" s="4170"/>
      <c r="AD1914" s="4170"/>
      <c r="AE1914" s="4170"/>
      <c r="AF1914" s="4170"/>
      <c r="AG1914" s="4170"/>
      <c r="AH1914" s="4170"/>
      <c r="AI1914" s="4170"/>
      <c r="AJ1914" s="4170"/>
      <c r="AK1914" s="4171"/>
    </row>
    <row r="1915" spans="2:37" s="2801" customFormat="1" ht="12" customHeight="1" x14ac:dyDescent="0.2">
      <c r="B1915" s="2500"/>
      <c r="C1915" s="3686"/>
      <c r="D1915" s="3686"/>
      <c r="E1915" s="3686"/>
      <c r="F1915" s="3686"/>
      <c r="G1915" s="2501"/>
      <c r="H1915" s="2501"/>
      <c r="I1915" s="2501"/>
      <c r="J1915" s="2501"/>
      <c r="K1915" s="2501"/>
      <c r="L1915" s="2501"/>
      <c r="M1915" s="2501"/>
      <c r="N1915" s="2501"/>
      <c r="O1915" s="2501"/>
      <c r="P1915" s="2501"/>
      <c r="Q1915" s="2501"/>
      <c r="R1915" s="2501"/>
      <c r="S1915" s="2501"/>
      <c r="T1915" s="2501"/>
      <c r="U1915" s="2501"/>
      <c r="V1915" s="2501"/>
      <c r="W1915" s="2501"/>
      <c r="X1915" s="2501"/>
      <c r="Y1915" s="2501"/>
      <c r="Z1915" s="2501"/>
      <c r="AA1915" s="2501"/>
      <c r="AB1915" s="2501"/>
      <c r="AC1915" s="2501"/>
      <c r="AD1915" s="2501"/>
      <c r="AE1915" s="2501"/>
      <c r="AF1915" s="2501"/>
      <c r="AG1915" s="2501"/>
      <c r="AH1915" s="2501"/>
      <c r="AI1915" s="2501"/>
      <c r="AJ1915" s="2501"/>
      <c r="AK1915" s="2502"/>
    </row>
    <row r="1916" spans="2:37" s="2801" customFormat="1" ht="12" customHeight="1" x14ac:dyDescent="0.2">
      <c r="B1916" s="2500" t="s">
        <v>4981</v>
      </c>
      <c r="C1916" s="3686"/>
      <c r="D1916" s="4243" t="s">
        <v>6688</v>
      </c>
      <c r="E1916" s="4243"/>
      <c r="F1916" s="4243"/>
      <c r="G1916" s="2501"/>
      <c r="H1916" s="2501"/>
      <c r="I1916" s="2501"/>
      <c r="J1916" s="2501"/>
      <c r="K1916" s="2501"/>
      <c r="L1916" s="2501"/>
      <c r="M1916" s="2501"/>
      <c r="N1916" s="2501"/>
      <c r="O1916" s="2501"/>
      <c r="P1916" s="2501"/>
      <c r="Q1916" s="2501"/>
      <c r="R1916" s="2501"/>
      <c r="S1916" s="2501"/>
      <c r="T1916" s="2501"/>
      <c r="U1916" s="2501"/>
      <c r="V1916" s="2501"/>
      <c r="W1916" s="2501"/>
      <c r="X1916" s="2501"/>
      <c r="Y1916" s="2501"/>
      <c r="Z1916" s="2501"/>
      <c r="AA1916" s="2501"/>
      <c r="AB1916" s="2501"/>
      <c r="AC1916" s="2501"/>
      <c r="AD1916" s="2501"/>
      <c r="AE1916" s="2501"/>
      <c r="AF1916" s="2501"/>
      <c r="AG1916" s="2501"/>
      <c r="AH1916" s="2501"/>
      <c r="AI1916" s="2501"/>
      <c r="AJ1916" s="2501"/>
      <c r="AK1916" s="2502"/>
    </row>
    <row r="1917" spans="2:37" s="2801" customFormat="1" ht="12" customHeight="1" thickBot="1" x14ac:dyDescent="0.25">
      <c r="B1917" s="4176" t="s">
        <v>4995</v>
      </c>
      <c r="C1917" s="4177"/>
      <c r="D1917" s="4175">
        <v>41795</v>
      </c>
      <c r="E1917" s="4175"/>
      <c r="F1917" s="3686"/>
      <c r="G1917" s="2501"/>
      <c r="H1917" s="2501"/>
      <c r="I1917" s="2501"/>
      <c r="J1917" s="2501"/>
      <c r="K1917" s="2501"/>
      <c r="L1917" s="2501"/>
      <c r="M1917" s="2501"/>
      <c r="N1917" s="2501"/>
      <c r="O1917" s="2501"/>
      <c r="P1917" s="2501"/>
      <c r="Q1917" s="2501"/>
      <c r="R1917" s="2501"/>
      <c r="S1917" s="2501"/>
      <c r="T1917" s="2501"/>
      <c r="U1917" s="2501"/>
      <c r="V1917" s="2501"/>
      <c r="W1917" s="2501"/>
      <c r="X1917" s="2501"/>
      <c r="Y1917" s="2501"/>
      <c r="Z1917" s="2501"/>
      <c r="AA1917" s="2501"/>
      <c r="AB1917" s="2501"/>
      <c r="AC1917" s="2501"/>
      <c r="AD1917" s="2501"/>
      <c r="AE1917" s="2501"/>
      <c r="AF1917" s="2501"/>
      <c r="AG1917" s="2501"/>
      <c r="AH1917" s="2501"/>
      <c r="AI1917" s="2501"/>
      <c r="AJ1917" s="2501"/>
      <c r="AK1917" s="2502"/>
    </row>
    <row r="1918" spans="2:37" s="2801" customFormat="1" ht="57.75" customHeight="1" thickBot="1" x14ac:dyDescent="0.25">
      <c r="B1918" s="4179" t="s">
        <v>4996</v>
      </c>
      <c r="C1918" s="4242"/>
      <c r="D1918" s="4244" t="s">
        <v>6689</v>
      </c>
      <c r="E1918" s="4182"/>
      <c r="F1918" s="4182"/>
      <c r="G1918" s="4182"/>
      <c r="H1918" s="4182"/>
      <c r="I1918" s="4182"/>
      <c r="J1918" s="4182"/>
      <c r="K1918" s="4183"/>
      <c r="L1918" s="2501"/>
      <c r="M1918" s="2501"/>
      <c r="N1918" s="2501"/>
      <c r="O1918" s="2501"/>
      <c r="P1918" s="2501"/>
      <c r="Q1918" s="2501"/>
      <c r="R1918" s="2501"/>
      <c r="S1918" s="2501"/>
      <c r="T1918" s="2501"/>
      <c r="U1918" s="2501"/>
      <c r="V1918" s="2501"/>
      <c r="W1918" s="2501"/>
      <c r="X1918" s="2501"/>
      <c r="Y1918" s="2501"/>
      <c r="Z1918" s="2501"/>
      <c r="AA1918" s="2501"/>
      <c r="AB1918" s="2501"/>
      <c r="AC1918" s="2501"/>
      <c r="AD1918" s="2501"/>
      <c r="AE1918" s="2501"/>
      <c r="AF1918" s="2501"/>
      <c r="AG1918" s="2501"/>
      <c r="AH1918" s="2501"/>
      <c r="AI1918" s="2501"/>
      <c r="AJ1918" s="2501"/>
      <c r="AK1918" s="2502"/>
    </row>
    <row r="1919" spans="2:37" s="2801" customFormat="1" ht="12" customHeight="1" thickBot="1" x14ac:dyDescent="0.25">
      <c r="B1919" s="4245"/>
      <c r="C1919" s="4246"/>
      <c r="D1919" s="4246"/>
      <c r="E1919" s="4246"/>
      <c r="F1919" s="4246"/>
      <c r="G1919" s="4246"/>
      <c r="H1919" s="4246"/>
      <c r="I1919" s="4246"/>
      <c r="J1919" s="4246"/>
      <c r="K1919" s="4246"/>
      <c r="L1919" s="4246"/>
      <c r="M1919" s="4246"/>
      <c r="N1919" s="4246"/>
      <c r="O1919" s="4246"/>
      <c r="P1919" s="4246"/>
      <c r="Q1919" s="4246"/>
      <c r="R1919" s="2501"/>
      <c r="S1919" s="2501"/>
      <c r="T1919" s="2501"/>
      <c r="U1919" s="2501"/>
      <c r="V1919" s="2501"/>
      <c r="W1919" s="2501"/>
      <c r="X1919" s="2501"/>
      <c r="Y1919" s="2501"/>
      <c r="Z1919" s="2501"/>
      <c r="AA1919" s="2501"/>
      <c r="AB1919" s="2501"/>
      <c r="AC1919" s="2501"/>
      <c r="AD1919" s="2501"/>
      <c r="AE1919" s="2501"/>
      <c r="AF1919" s="2501"/>
      <c r="AG1919" s="2501"/>
      <c r="AH1919" s="2501"/>
      <c r="AI1919" s="2501"/>
      <c r="AJ1919" s="2501"/>
      <c r="AK1919" s="2502"/>
    </row>
    <row r="1920" spans="2:37" s="2801" customFormat="1" ht="12" customHeight="1" thickBot="1" x14ac:dyDescent="0.25">
      <c r="B1920" s="4189" t="s">
        <v>4997</v>
      </c>
      <c r="C1920" s="4189"/>
      <c r="D1920" s="4189" t="s">
        <v>4987</v>
      </c>
      <c r="E1920" s="4189" t="s">
        <v>4998</v>
      </c>
      <c r="F1920" s="4247" t="s">
        <v>224</v>
      </c>
      <c r="G1920" s="4247"/>
      <c r="H1920" s="4247"/>
      <c r="I1920" s="4247"/>
      <c r="J1920" s="4247"/>
      <c r="K1920" s="4247"/>
      <c r="L1920" s="4247"/>
      <c r="M1920" s="4247"/>
      <c r="N1920" s="4247"/>
      <c r="O1920" s="4247"/>
      <c r="P1920" s="4247"/>
      <c r="Q1920" s="4247"/>
      <c r="R1920" s="4247"/>
      <c r="S1920" s="4247" t="s">
        <v>340</v>
      </c>
      <c r="T1920" s="4247"/>
      <c r="U1920" s="4247"/>
      <c r="V1920" s="4247"/>
      <c r="W1920" s="4247"/>
      <c r="X1920" s="4247"/>
      <c r="Y1920" s="4247"/>
      <c r="Z1920" s="4247"/>
      <c r="AA1920" s="4247"/>
      <c r="AB1920" s="4247"/>
      <c r="AC1920" s="4247"/>
      <c r="AD1920" s="4247" t="s">
        <v>225</v>
      </c>
      <c r="AE1920" s="4247"/>
      <c r="AF1920" s="4247"/>
      <c r="AG1920" s="4247"/>
      <c r="AH1920" s="4188" t="s">
        <v>4982</v>
      </c>
      <c r="AI1920" s="4188"/>
      <c r="AJ1920" s="4188"/>
      <c r="AK1920" s="2502"/>
    </row>
    <row r="1921" spans="2:37" s="2801" customFormat="1" ht="12" customHeight="1" thickBot="1" x14ac:dyDescent="0.25">
      <c r="B1921" s="4203"/>
      <c r="C1921" s="4203"/>
      <c r="D1921" s="4203"/>
      <c r="E1921" s="4203"/>
      <c r="F1921" s="4203" t="s">
        <v>4999</v>
      </c>
      <c r="G1921" s="4203" t="s">
        <v>5000</v>
      </c>
      <c r="H1921" s="4189" t="s">
        <v>5001</v>
      </c>
      <c r="I1921" s="4200" t="s">
        <v>5002</v>
      </c>
      <c r="J1921" s="4200" t="s">
        <v>5003</v>
      </c>
      <c r="K1921" s="4201" t="s">
        <v>5004</v>
      </c>
      <c r="L1921" s="4201" t="s">
        <v>5005</v>
      </c>
      <c r="M1921" s="4200" t="s">
        <v>5006</v>
      </c>
      <c r="N1921" s="4200"/>
      <c r="O1921" s="4201" t="s">
        <v>5007</v>
      </c>
      <c r="P1921" s="4201" t="s">
        <v>5008</v>
      </c>
      <c r="Q1921" s="4201" t="s">
        <v>5009</v>
      </c>
      <c r="R1921" s="4201" t="s">
        <v>5010</v>
      </c>
      <c r="S1921" s="4189" t="s">
        <v>5011</v>
      </c>
      <c r="T1921" s="4189" t="s">
        <v>5012</v>
      </c>
      <c r="U1921" s="4189" t="s">
        <v>5013</v>
      </c>
      <c r="V1921" s="4189" t="s">
        <v>5014</v>
      </c>
      <c r="W1921" s="4189" t="s">
        <v>5015</v>
      </c>
      <c r="X1921" s="4189" t="s">
        <v>5016</v>
      </c>
      <c r="Y1921" s="4189" t="s">
        <v>5017</v>
      </c>
      <c r="Z1921" s="4189" t="s">
        <v>5018</v>
      </c>
      <c r="AA1921" s="4189" t="s">
        <v>5019</v>
      </c>
      <c r="AB1921" s="4200" t="s">
        <v>5020</v>
      </c>
      <c r="AC1921" s="4200" t="s">
        <v>5021</v>
      </c>
      <c r="AD1921" s="4189" t="s">
        <v>5022</v>
      </c>
      <c r="AE1921" s="4189" t="s">
        <v>5023</v>
      </c>
      <c r="AF1921" s="4189" t="s">
        <v>5024</v>
      </c>
      <c r="AG1921" s="4189" t="s">
        <v>5025</v>
      </c>
      <c r="AH1921" s="4189" t="s">
        <v>1150</v>
      </c>
      <c r="AI1921" s="4189" t="s">
        <v>4983</v>
      </c>
      <c r="AJ1921" s="4189" t="s">
        <v>4984</v>
      </c>
      <c r="AK1921" s="2502"/>
    </row>
    <row r="1922" spans="2:37" s="2801" customFormat="1" ht="12" customHeight="1" thickBot="1" x14ac:dyDescent="0.25">
      <c r="B1922" s="4203"/>
      <c r="C1922" s="4203"/>
      <c r="D1922" s="4203"/>
      <c r="E1922" s="4203"/>
      <c r="F1922" s="4203"/>
      <c r="G1922" s="4203"/>
      <c r="H1922" s="4203"/>
      <c r="I1922" s="4201"/>
      <c r="J1922" s="4201"/>
      <c r="K1922" s="4201"/>
      <c r="L1922" s="4201"/>
      <c r="M1922" s="3684" t="s">
        <v>5026</v>
      </c>
      <c r="N1922" s="3685" t="s">
        <v>2793</v>
      </c>
      <c r="O1922" s="4201"/>
      <c r="P1922" s="4201"/>
      <c r="Q1922" s="4201"/>
      <c r="R1922" s="4201"/>
      <c r="S1922" s="4203"/>
      <c r="T1922" s="4203"/>
      <c r="U1922" s="4203"/>
      <c r="V1922" s="4203"/>
      <c r="W1922" s="4203"/>
      <c r="X1922" s="4203"/>
      <c r="Y1922" s="4203"/>
      <c r="Z1922" s="4203"/>
      <c r="AA1922" s="4203"/>
      <c r="AB1922" s="4201"/>
      <c r="AC1922" s="4201"/>
      <c r="AD1922" s="4203"/>
      <c r="AE1922" s="4203"/>
      <c r="AF1922" s="4203"/>
      <c r="AG1922" s="4203"/>
      <c r="AH1922" s="4203"/>
      <c r="AI1922" s="4203"/>
      <c r="AJ1922" s="4203"/>
      <c r="AK1922" s="2502"/>
    </row>
    <row r="1923" spans="2:37" s="2801" customFormat="1" ht="12" customHeight="1" x14ac:dyDescent="0.2">
      <c r="B1923" s="4256" t="s">
        <v>6690</v>
      </c>
      <c r="C1923" s="4257"/>
      <c r="D1923" s="2886"/>
      <c r="E1923" s="2886"/>
      <c r="F1923" s="3099"/>
      <c r="G1923" s="3099"/>
      <c r="H1923" s="3099"/>
      <c r="I1923" s="3099"/>
      <c r="J1923" s="3099"/>
      <c r="K1923" s="3099"/>
      <c r="L1923" s="3099"/>
      <c r="M1923" s="3099"/>
      <c r="N1923" s="3099"/>
      <c r="O1923" s="3099"/>
      <c r="P1923" s="3099"/>
      <c r="Q1923" s="3099"/>
      <c r="R1923" s="3099"/>
      <c r="S1923" s="3099"/>
      <c r="T1923" s="3099"/>
      <c r="U1923" s="3099"/>
      <c r="V1923" s="3099"/>
      <c r="W1923" s="3099"/>
      <c r="X1923" s="2887"/>
      <c r="Y1923" s="3099"/>
      <c r="Z1923" s="3099"/>
      <c r="AA1923" s="3099"/>
      <c r="AB1923" s="2887"/>
      <c r="AC1923" s="3099"/>
      <c r="AD1923" s="3282"/>
      <c r="AE1923" s="3283"/>
      <c r="AF1923" s="2887"/>
      <c r="AG1923" s="2887"/>
      <c r="AH1923" s="2889" t="s">
        <v>6691</v>
      </c>
      <c r="AI1923" s="2889" t="s">
        <v>6692</v>
      </c>
      <c r="AJ1923" s="3644">
        <v>0.35</v>
      </c>
      <c r="AK1923" s="2502"/>
    </row>
    <row r="1924" spans="2:37" s="2801" customFormat="1" ht="12" customHeight="1" thickBot="1" x14ac:dyDescent="0.25">
      <c r="B1924" s="4250" t="s">
        <v>6693</v>
      </c>
      <c r="C1924" s="4251"/>
      <c r="D1924" s="2984"/>
      <c r="E1924" s="2984"/>
      <c r="F1924" s="3259"/>
      <c r="G1924" s="3259"/>
      <c r="H1924" s="3259"/>
      <c r="I1924" s="3259"/>
      <c r="J1924" s="3259"/>
      <c r="K1924" s="3259"/>
      <c r="L1924" s="3259"/>
      <c r="M1924" s="3259"/>
      <c r="N1924" s="3259"/>
      <c r="O1924" s="3259"/>
      <c r="P1924" s="3259"/>
      <c r="Q1924" s="3259"/>
      <c r="R1924" s="3259"/>
      <c r="S1924" s="3259"/>
      <c r="T1924" s="3259"/>
      <c r="U1924" s="3259"/>
      <c r="V1924" s="3259"/>
      <c r="W1924" s="3259"/>
      <c r="X1924" s="2985"/>
      <c r="Y1924" s="3259"/>
      <c r="Z1924" s="3259"/>
      <c r="AA1924" s="3259"/>
      <c r="AB1924" s="2985"/>
      <c r="AC1924" s="3259"/>
      <c r="AD1924" s="3305"/>
      <c r="AE1924" s="3290"/>
      <c r="AF1924" s="2985"/>
      <c r="AG1924" s="2985"/>
      <c r="AH1924" s="3292" t="s">
        <v>6691</v>
      </c>
      <c r="AI1924" s="3292" t="s">
        <v>6692</v>
      </c>
      <c r="AJ1924" s="3646">
        <v>0.2</v>
      </c>
      <c r="AK1924" s="2502"/>
    </row>
    <row r="1925" spans="2:37" s="2801" customFormat="1" ht="12" customHeight="1" x14ac:dyDescent="0.2">
      <c r="B1925" s="2503"/>
      <c r="C1925" s="2496"/>
      <c r="D1925" s="4248"/>
      <c r="E1925" s="4248"/>
      <c r="F1925" s="4248"/>
      <c r="G1925" s="4248"/>
      <c r="H1925" s="2496"/>
      <c r="I1925" s="2497"/>
      <c r="J1925" s="2497"/>
      <c r="K1925" s="2497"/>
      <c r="L1925" s="2497"/>
      <c r="M1925" s="2496"/>
      <c r="N1925" s="2497"/>
      <c r="O1925" s="2497"/>
      <c r="P1925" s="2497"/>
      <c r="Q1925" s="2497"/>
      <c r="R1925" s="2497"/>
      <c r="S1925" s="2496"/>
      <c r="T1925" s="2495"/>
      <c r="U1925" s="2495"/>
      <c r="V1925" s="2495"/>
      <c r="W1925" s="2495"/>
      <c r="X1925" s="2495"/>
      <c r="Y1925" s="2495"/>
      <c r="Z1925" s="2495"/>
      <c r="AA1925" s="2495"/>
      <c r="AB1925" s="2495"/>
      <c r="AC1925" s="2495"/>
      <c r="AD1925" s="2495"/>
      <c r="AE1925" s="2495"/>
      <c r="AF1925" s="2495"/>
      <c r="AG1925" s="2495"/>
      <c r="AH1925" s="2495"/>
      <c r="AI1925" s="2495"/>
      <c r="AJ1925" s="2495"/>
      <c r="AK1925" s="2502"/>
    </row>
    <row r="1926" spans="2:37" s="2801" customFormat="1" ht="12" customHeight="1" x14ac:dyDescent="0.2">
      <c r="B1926" s="4236" t="s">
        <v>4985</v>
      </c>
      <c r="C1926" s="4237"/>
      <c r="D1926" s="4249" t="s">
        <v>6623</v>
      </c>
      <c r="E1926" s="4249"/>
      <c r="F1926" s="4249"/>
      <c r="G1926" s="4249"/>
      <c r="H1926" s="2499"/>
      <c r="I1926" s="2499"/>
      <c r="J1926" s="2499"/>
      <c r="K1926" s="2499"/>
      <c r="L1926" s="2499"/>
      <c r="M1926" s="2499"/>
      <c r="N1926" s="2499"/>
      <c r="O1926" s="2499"/>
      <c r="P1926" s="2499"/>
      <c r="Q1926" s="2499"/>
      <c r="R1926" s="2499"/>
      <c r="S1926" s="2499"/>
      <c r="T1926" s="2495"/>
      <c r="U1926" s="2495"/>
      <c r="V1926" s="2495"/>
      <c r="W1926" s="2495"/>
      <c r="X1926" s="2495"/>
      <c r="Y1926" s="2495"/>
      <c r="Z1926" s="2495"/>
      <c r="AA1926" s="2495"/>
      <c r="AB1926" s="2495"/>
      <c r="AC1926" s="2495"/>
      <c r="AD1926" s="2495"/>
      <c r="AE1926" s="2495"/>
      <c r="AF1926" s="2495"/>
      <c r="AG1926" s="2495"/>
      <c r="AH1926" s="2495"/>
      <c r="AI1926" s="2495"/>
      <c r="AJ1926" s="2495"/>
      <c r="AK1926" s="2502"/>
    </row>
    <row r="1927" spans="2:37" s="2801" customFormat="1" ht="12" customHeight="1" x14ac:dyDescent="0.2">
      <c r="B1927" s="4236" t="s">
        <v>4986</v>
      </c>
      <c r="C1927" s="4237"/>
      <c r="D1927" s="4249" t="s">
        <v>1512</v>
      </c>
      <c r="E1927" s="4249"/>
      <c r="F1927" s="4249"/>
      <c r="G1927" s="4249"/>
      <c r="H1927" s="2499"/>
      <c r="I1927" s="2499"/>
      <c r="J1927" s="2499"/>
      <c r="K1927" s="2499"/>
      <c r="L1927" s="2499"/>
      <c r="M1927" s="2499"/>
      <c r="N1927" s="2499"/>
      <c r="O1927" s="2499"/>
      <c r="P1927" s="2499"/>
      <c r="Q1927" s="2499"/>
      <c r="R1927" s="2499"/>
      <c r="S1927" s="2499"/>
      <c r="T1927" s="2495"/>
      <c r="U1927" s="2495"/>
      <c r="V1927" s="2495"/>
      <c r="W1927" s="2495"/>
      <c r="X1927" s="2495"/>
      <c r="Y1927" s="2495"/>
      <c r="Z1927" s="2495"/>
      <c r="AA1927" s="2495"/>
      <c r="AB1927" s="2495"/>
      <c r="AC1927" s="2495"/>
      <c r="AD1927" s="2495"/>
      <c r="AE1927" s="2495"/>
      <c r="AF1927" s="2495"/>
      <c r="AG1927" s="2495"/>
      <c r="AH1927" s="2495"/>
      <c r="AI1927" s="2495"/>
      <c r="AJ1927" s="2495"/>
      <c r="AK1927" s="2502"/>
    </row>
    <row r="1928" spans="2:37" s="2801" customFormat="1" ht="12" customHeight="1" thickBot="1" x14ac:dyDescent="0.25">
      <c r="B1928" s="3518"/>
      <c r="C1928" s="3375"/>
      <c r="D1928" s="3375"/>
      <c r="E1928" s="3375"/>
      <c r="F1928" s="3375"/>
      <c r="G1928" s="3375"/>
      <c r="H1928" s="3375"/>
      <c r="I1928" s="3375"/>
      <c r="J1928" s="3375"/>
      <c r="K1928" s="3375"/>
      <c r="L1928" s="3375"/>
      <c r="M1928" s="3375"/>
      <c r="N1928" s="3375"/>
      <c r="O1928" s="3375"/>
      <c r="P1928" s="3375"/>
      <c r="Q1928" s="3375"/>
      <c r="R1928" s="3375"/>
      <c r="S1928" s="3375"/>
      <c r="T1928" s="3375"/>
      <c r="U1928" s="3375"/>
      <c r="V1928" s="3375"/>
      <c r="W1928" s="3375"/>
      <c r="X1928" s="3375"/>
      <c r="Y1928" s="3375"/>
      <c r="Z1928" s="3375"/>
      <c r="AA1928" s="3375"/>
      <c r="AB1928" s="3375"/>
      <c r="AC1928" s="3375"/>
      <c r="AD1928" s="3375"/>
      <c r="AE1928" s="3375"/>
      <c r="AF1928" s="3375"/>
      <c r="AG1928" s="3375"/>
      <c r="AH1928" s="3375"/>
      <c r="AI1928" s="3375"/>
      <c r="AJ1928" s="3375"/>
      <c r="AK1928" s="3377"/>
    </row>
    <row r="1929" spans="2:37" s="2801" customFormat="1" ht="12" customHeight="1" thickBot="1" x14ac:dyDescent="0.25">
      <c r="B1929" s="2703"/>
    </row>
    <row r="1930" spans="2:37" s="2801" customFormat="1" ht="12" customHeight="1" x14ac:dyDescent="0.2">
      <c r="B1930" s="4169" t="s">
        <v>4994</v>
      </c>
      <c r="C1930" s="4170"/>
      <c r="D1930" s="4170"/>
      <c r="E1930" s="4170"/>
      <c r="F1930" s="4170"/>
      <c r="G1930" s="4170"/>
      <c r="H1930" s="4170"/>
      <c r="I1930" s="4170"/>
      <c r="J1930" s="4170"/>
      <c r="K1930" s="4170"/>
      <c r="L1930" s="4170"/>
      <c r="M1930" s="4170"/>
      <c r="N1930" s="4170"/>
      <c r="O1930" s="4170"/>
      <c r="P1930" s="4170"/>
      <c r="Q1930" s="4170"/>
      <c r="R1930" s="4170"/>
      <c r="S1930" s="4170"/>
      <c r="T1930" s="4170"/>
      <c r="U1930" s="4170"/>
      <c r="V1930" s="4170"/>
      <c r="W1930" s="4170"/>
      <c r="X1930" s="4170"/>
      <c r="Y1930" s="4170"/>
      <c r="Z1930" s="4170"/>
      <c r="AA1930" s="4170"/>
      <c r="AB1930" s="4170"/>
      <c r="AC1930" s="4170"/>
      <c r="AD1930" s="4170"/>
      <c r="AE1930" s="4170"/>
      <c r="AF1930" s="4170"/>
      <c r="AG1930" s="4170"/>
      <c r="AH1930" s="4170"/>
      <c r="AI1930" s="4170"/>
      <c r="AJ1930" s="4170"/>
      <c r="AK1930" s="4171"/>
    </row>
    <row r="1931" spans="2:37" s="2801" customFormat="1" ht="12" customHeight="1" x14ac:dyDescent="0.2">
      <c r="B1931" s="2500"/>
      <c r="C1931" s="3636"/>
      <c r="D1931" s="3636"/>
      <c r="E1931" s="3636"/>
      <c r="F1931" s="3636"/>
      <c r="G1931" s="2501"/>
      <c r="H1931" s="2501"/>
      <c r="I1931" s="2501"/>
      <c r="J1931" s="2501"/>
      <c r="K1931" s="2501"/>
      <c r="L1931" s="2501"/>
      <c r="M1931" s="2501"/>
      <c r="N1931" s="2501"/>
      <c r="O1931" s="2501"/>
      <c r="P1931" s="2501"/>
      <c r="Q1931" s="2501"/>
      <c r="R1931" s="2501"/>
      <c r="S1931" s="2501"/>
      <c r="T1931" s="2501"/>
      <c r="U1931" s="2501"/>
      <c r="V1931" s="2501"/>
      <c r="W1931" s="2501"/>
      <c r="X1931" s="2501"/>
      <c r="Y1931" s="2501"/>
      <c r="Z1931" s="2501"/>
      <c r="AA1931" s="2501"/>
      <c r="AB1931" s="2501"/>
      <c r="AC1931" s="2501"/>
      <c r="AD1931" s="2501"/>
      <c r="AE1931" s="2501"/>
      <c r="AF1931" s="2501"/>
      <c r="AG1931" s="2501"/>
      <c r="AH1931" s="2501"/>
      <c r="AI1931" s="2501"/>
      <c r="AJ1931" s="2501"/>
      <c r="AK1931" s="2502"/>
    </row>
    <row r="1932" spans="2:37" s="2801" customFormat="1" ht="12" customHeight="1" x14ac:dyDescent="0.2">
      <c r="B1932" s="2500" t="s">
        <v>4981</v>
      </c>
      <c r="C1932" s="3636"/>
      <c r="D1932" s="4243" t="s">
        <v>5577</v>
      </c>
      <c r="E1932" s="4243"/>
      <c r="F1932" s="4243"/>
      <c r="G1932" s="2501"/>
      <c r="H1932" s="2501"/>
      <c r="I1932" s="2501"/>
      <c r="J1932" s="2501"/>
      <c r="K1932" s="2501"/>
      <c r="L1932" s="2501"/>
      <c r="M1932" s="2501"/>
      <c r="N1932" s="2501"/>
      <c r="O1932" s="2501"/>
      <c r="P1932" s="2501"/>
      <c r="Q1932" s="2501"/>
      <c r="R1932" s="2501"/>
      <c r="S1932" s="2501"/>
      <c r="T1932" s="2501"/>
      <c r="U1932" s="2501"/>
      <c r="V1932" s="2501"/>
      <c r="W1932" s="2501"/>
      <c r="X1932" s="2501"/>
      <c r="Y1932" s="2501"/>
      <c r="Z1932" s="2501"/>
      <c r="AA1932" s="2501"/>
      <c r="AB1932" s="2501"/>
      <c r="AC1932" s="2501"/>
      <c r="AD1932" s="2501"/>
      <c r="AE1932" s="2501"/>
      <c r="AF1932" s="2501"/>
      <c r="AG1932" s="2501"/>
      <c r="AH1932" s="2501"/>
      <c r="AI1932" s="2501"/>
      <c r="AJ1932" s="2501"/>
      <c r="AK1932" s="2502"/>
    </row>
    <row r="1933" spans="2:37" s="2801" customFormat="1" ht="12" customHeight="1" thickBot="1" x14ac:dyDescent="0.25">
      <c r="B1933" s="4176" t="s">
        <v>4995</v>
      </c>
      <c r="C1933" s="4177"/>
      <c r="D1933" s="4175">
        <v>41761</v>
      </c>
      <c r="E1933" s="4175"/>
      <c r="F1933" s="3636"/>
      <c r="G1933" s="2501"/>
      <c r="H1933" s="2501"/>
      <c r="I1933" s="2501"/>
      <c r="J1933" s="2501"/>
      <c r="K1933" s="2501"/>
      <c r="L1933" s="2501"/>
      <c r="M1933" s="2501"/>
      <c r="N1933" s="2501"/>
      <c r="O1933" s="2501"/>
      <c r="P1933" s="2501"/>
      <c r="Q1933" s="2501"/>
      <c r="R1933" s="2501"/>
      <c r="S1933" s="2501"/>
      <c r="T1933" s="2501"/>
      <c r="U1933" s="2501"/>
      <c r="V1933" s="2501"/>
      <c r="W1933" s="2501"/>
      <c r="X1933" s="2501"/>
      <c r="Y1933" s="2501"/>
      <c r="Z1933" s="2501"/>
      <c r="AA1933" s="2501"/>
      <c r="AB1933" s="2501"/>
      <c r="AC1933" s="2501"/>
      <c r="AD1933" s="2501"/>
      <c r="AE1933" s="2501"/>
      <c r="AF1933" s="2501"/>
      <c r="AG1933" s="2501"/>
      <c r="AH1933" s="2501"/>
      <c r="AI1933" s="2501"/>
      <c r="AJ1933" s="2501"/>
      <c r="AK1933" s="2502"/>
    </row>
    <row r="1934" spans="2:37" s="2801" customFormat="1" ht="105" customHeight="1" thickBot="1" x14ac:dyDescent="0.25">
      <c r="B1934" s="4179" t="s">
        <v>4996</v>
      </c>
      <c r="C1934" s="4242"/>
      <c r="D1934" s="4244" t="s">
        <v>6626</v>
      </c>
      <c r="E1934" s="4182"/>
      <c r="F1934" s="4182"/>
      <c r="G1934" s="4182"/>
      <c r="H1934" s="4182"/>
      <c r="I1934" s="4182"/>
      <c r="J1934" s="4182"/>
      <c r="K1934" s="4183"/>
      <c r="L1934" s="2501"/>
      <c r="M1934" s="2501"/>
      <c r="N1934" s="2501"/>
      <c r="O1934" s="2501"/>
      <c r="P1934" s="2501"/>
      <c r="Q1934" s="2501"/>
      <c r="R1934" s="2501"/>
      <c r="S1934" s="2501"/>
      <c r="T1934" s="2501"/>
      <c r="U1934" s="2501"/>
      <c r="V1934" s="2501"/>
      <c r="W1934" s="2501"/>
      <c r="X1934" s="2501"/>
      <c r="Y1934" s="2501"/>
      <c r="Z1934" s="2501"/>
      <c r="AA1934" s="2501"/>
      <c r="AB1934" s="2501"/>
      <c r="AC1934" s="2501"/>
      <c r="AD1934" s="2501"/>
      <c r="AE1934" s="2501"/>
      <c r="AF1934" s="2501"/>
      <c r="AG1934" s="2501"/>
      <c r="AH1934" s="2501"/>
      <c r="AI1934" s="2501"/>
      <c r="AJ1934" s="2501"/>
      <c r="AK1934" s="2502"/>
    </row>
    <row r="1935" spans="2:37" s="2801" customFormat="1" ht="12" customHeight="1" thickBot="1" x14ac:dyDescent="0.25">
      <c r="B1935" s="4245"/>
      <c r="C1935" s="4246"/>
      <c r="D1935" s="4246"/>
      <c r="E1935" s="4246"/>
      <c r="F1935" s="4246"/>
      <c r="G1935" s="4246"/>
      <c r="H1935" s="4246"/>
      <c r="I1935" s="4246"/>
      <c r="J1935" s="4246"/>
      <c r="K1935" s="4246"/>
      <c r="L1935" s="4246"/>
      <c r="M1935" s="4246"/>
      <c r="N1935" s="4246"/>
      <c r="O1935" s="4246"/>
      <c r="P1935" s="4246"/>
      <c r="Q1935" s="4246"/>
      <c r="R1935" s="2501"/>
      <c r="S1935" s="2501"/>
      <c r="T1935" s="2501"/>
      <c r="U1935" s="2501"/>
      <c r="V1935" s="2501"/>
      <c r="W1935" s="2501"/>
      <c r="X1935" s="2501"/>
      <c r="Y1935" s="2501"/>
      <c r="Z1935" s="2501"/>
      <c r="AA1935" s="2501"/>
      <c r="AB1935" s="2501"/>
      <c r="AC1935" s="2501"/>
      <c r="AD1935" s="2501"/>
      <c r="AE1935" s="2501"/>
      <c r="AF1935" s="2501"/>
      <c r="AG1935" s="2501"/>
      <c r="AH1935" s="2501"/>
      <c r="AI1935" s="2501"/>
      <c r="AJ1935" s="2501"/>
      <c r="AK1935" s="2502"/>
    </row>
    <row r="1936" spans="2:37" s="2801" customFormat="1" ht="12" customHeight="1" thickBot="1" x14ac:dyDescent="0.25">
      <c r="B1936" s="4189" t="s">
        <v>4997</v>
      </c>
      <c r="C1936" s="4189"/>
      <c r="D1936" s="4189" t="s">
        <v>4987</v>
      </c>
      <c r="E1936" s="4189" t="s">
        <v>4998</v>
      </c>
      <c r="F1936" s="4247" t="s">
        <v>224</v>
      </c>
      <c r="G1936" s="4247"/>
      <c r="H1936" s="4247"/>
      <c r="I1936" s="4247"/>
      <c r="J1936" s="4247"/>
      <c r="K1936" s="4247"/>
      <c r="L1936" s="4247"/>
      <c r="M1936" s="4247"/>
      <c r="N1936" s="4247"/>
      <c r="O1936" s="4247"/>
      <c r="P1936" s="4247"/>
      <c r="Q1936" s="4247"/>
      <c r="R1936" s="4247"/>
      <c r="S1936" s="4247" t="s">
        <v>340</v>
      </c>
      <c r="T1936" s="4247"/>
      <c r="U1936" s="4247"/>
      <c r="V1936" s="4247"/>
      <c r="W1936" s="4247"/>
      <c r="X1936" s="4247"/>
      <c r="Y1936" s="4247"/>
      <c r="Z1936" s="4247"/>
      <c r="AA1936" s="4247"/>
      <c r="AB1936" s="4247"/>
      <c r="AC1936" s="4247"/>
      <c r="AD1936" s="4247" t="s">
        <v>225</v>
      </c>
      <c r="AE1936" s="4247"/>
      <c r="AF1936" s="4247"/>
      <c r="AG1936" s="4247"/>
      <c r="AH1936" s="4188" t="s">
        <v>4982</v>
      </c>
      <c r="AI1936" s="4188"/>
      <c r="AJ1936" s="4188"/>
      <c r="AK1936" s="2502"/>
    </row>
    <row r="1937" spans="2:37" s="2801" customFormat="1" ht="12" customHeight="1" thickBot="1" x14ac:dyDescent="0.25">
      <c r="B1937" s="4203"/>
      <c r="C1937" s="4203"/>
      <c r="D1937" s="4203"/>
      <c r="E1937" s="4203"/>
      <c r="F1937" s="4203" t="s">
        <v>4999</v>
      </c>
      <c r="G1937" s="4203" t="s">
        <v>5000</v>
      </c>
      <c r="H1937" s="4189" t="s">
        <v>5001</v>
      </c>
      <c r="I1937" s="4200" t="s">
        <v>5002</v>
      </c>
      <c r="J1937" s="4200" t="s">
        <v>5003</v>
      </c>
      <c r="K1937" s="4201" t="s">
        <v>5004</v>
      </c>
      <c r="L1937" s="4201" t="s">
        <v>5005</v>
      </c>
      <c r="M1937" s="4200" t="s">
        <v>5006</v>
      </c>
      <c r="N1937" s="4200"/>
      <c r="O1937" s="4201" t="s">
        <v>5007</v>
      </c>
      <c r="P1937" s="4201" t="s">
        <v>5008</v>
      </c>
      <c r="Q1937" s="4201" t="s">
        <v>5009</v>
      </c>
      <c r="R1937" s="4201" t="s">
        <v>5010</v>
      </c>
      <c r="S1937" s="4189" t="s">
        <v>5011</v>
      </c>
      <c r="T1937" s="4189" t="s">
        <v>5012</v>
      </c>
      <c r="U1937" s="4189" t="s">
        <v>5013</v>
      </c>
      <c r="V1937" s="4189" t="s">
        <v>5014</v>
      </c>
      <c r="W1937" s="4189" t="s">
        <v>5015</v>
      </c>
      <c r="X1937" s="4189" t="s">
        <v>5016</v>
      </c>
      <c r="Y1937" s="4189" t="s">
        <v>5017</v>
      </c>
      <c r="Z1937" s="4189" t="s">
        <v>5018</v>
      </c>
      <c r="AA1937" s="4189" t="s">
        <v>5019</v>
      </c>
      <c r="AB1937" s="4200" t="s">
        <v>5020</v>
      </c>
      <c r="AC1937" s="4200" t="s">
        <v>5021</v>
      </c>
      <c r="AD1937" s="4189" t="s">
        <v>5022</v>
      </c>
      <c r="AE1937" s="4189" t="s">
        <v>5023</v>
      </c>
      <c r="AF1937" s="4189" t="s">
        <v>5024</v>
      </c>
      <c r="AG1937" s="4189" t="s">
        <v>5025</v>
      </c>
      <c r="AH1937" s="4189" t="s">
        <v>1150</v>
      </c>
      <c r="AI1937" s="4189" t="s">
        <v>4983</v>
      </c>
      <c r="AJ1937" s="4189" t="s">
        <v>4984</v>
      </c>
      <c r="AK1937" s="2502"/>
    </row>
    <row r="1938" spans="2:37" s="2801" customFormat="1" ht="12" customHeight="1" thickBot="1" x14ac:dyDescent="0.25">
      <c r="B1938" s="4203"/>
      <c r="C1938" s="4203"/>
      <c r="D1938" s="4203"/>
      <c r="E1938" s="4203"/>
      <c r="F1938" s="4203"/>
      <c r="G1938" s="4203"/>
      <c r="H1938" s="4203"/>
      <c r="I1938" s="4201"/>
      <c r="J1938" s="4201"/>
      <c r="K1938" s="4201"/>
      <c r="L1938" s="4201"/>
      <c r="M1938" s="3631" t="s">
        <v>5026</v>
      </c>
      <c r="N1938" s="3632" t="s">
        <v>2793</v>
      </c>
      <c r="O1938" s="4201"/>
      <c r="P1938" s="4201"/>
      <c r="Q1938" s="4201"/>
      <c r="R1938" s="4201"/>
      <c r="S1938" s="4203"/>
      <c r="T1938" s="4203"/>
      <c r="U1938" s="4203"/>
      <c r="V1938" s="4203"/>
      <c r="W1938" s="4203"/>
      <c r="X1938" s="4203"/>
      <c r="Y1938" s="4203"/>
      <c r="Z1938" s="4203"/>
      <c r="AA1938" s="4203"/>
      <c r="AB1938" s="4201"/>
      <c r="AC1938" s="4201"/>
      <c r="AD1938" s="4203"/>
      <c r="AE1938" s="4203"/>
      <c r="AF1938" s="4203"/>
      <c r="AG1938" s="4203"/>
      <c r="AH1938" s="4203"/>
      <c r="AI1938" s="4203"/>
      <c r="AJ1938" s="4203"/>
      <c r="AK1938" s="2502"/>
    </row>
    <row r="1939" spans="2:37" s="2801" customFormat="1" ht="12" customHeight="1" thickBot="1" x14ac:dyDescent="0.25">
      <c r="B1939" s="4238" t="s">
        <v>5579</v>
      </c>
      <c r="C1939" s="4239"/>
      <c r="D1939" s="3265" t="s">
        <v>1529</v>
      </c>
      <c r="E1939" s="3265">
        <v>9.99</v>
      </c>
      <c r="F1939" s="3265" t="s">
        <v>1529</v>
      </c>
      <c r="G1939" s="3265" t="s">
        <v>1529</v>
      </c>
      <c r="H1939" s="3265" t="s">
        <v>1529</v>
      </c>
      <c r="I1939" s="3265" t="s">
        <v>1529</v>
      </c>
      <c r="J1939" s="3265" t="s">
        <v>1529</v>
      </c>
      <c r="K1939" s="3265" t="s">
        <v>1529</v>
      </c>
      <c r="L1939" s="3265" t="s">
        <v>1529</v>
      </c>
      <c r="M1939" s="3265" t="s">
        <v>1529</v>
      </c>
      <c r="N1939" s="3265" t="s">
        <v>1529</v>
      </c>
      <c r="O1939" s="3265" t="s">
        <v>1529</v>
      </c>
      <c r="P1939" s="3265" t="s">
        <v>1529</v>
      </c>
      <c r="Q1939" s="3265" t="s">
        <v>1529</v>
      </c>
      <c r="R1939" s="3265" t="s">
        <v>1529</v>
      </c>
      <c r="S1939" s="3265" t="s">
        <v>1529</v>
      </c>
      <c r="T1939" s="3265" t="s">
        <v>1529</v>
      </c>
      <c r="U1939" s="3265" t="s">
        <v>1529</v>
      </c>
      <c r="V1939" s="3265" t="s">
        <v>1529</v>
      </c>
      <c r="W1939" s="3265" t="s">
        <v>1529</v>
      </c>
      <c r="X1939" s="3265" t="s">
        <v>1529</v>
      </c>
      <c r="Y1939" s="3265" t="s">
        <v>1529</v>
      </c>
      <c r="Z1939" s="3265" t="s">
        <v>1529</v>
      </c>
      <c r="AA1939" s="3265" t="s">
        <v>1529</v>
      </c>
      <c r="AB1939" s="3265" t="s">
        <v>1529</v>
      </c>
      <c r="AC1939" s="3265" t="s">
        <v>1529</v>
      </c>
      <c r="AD1939" s="3169">
        <v>9.99</v>
      </c>
      <c r="AE1939" s="2876" t="s">
        <v>4991</v>
      </c>
      <c r="AF1939" s="2877" t="s">
        <v>1529</v>
      </c>
      <c r="AG1939" s="2877">
        <v>0.1</v>
      </c>
      <c r="AH1939" s="2878" t="s">
        <v>1529</v>
      </c>
      <c r="AI1939" s="2878" t="s">
        <v>1529</v>
      </c>
      <c r="AJ1939" s="2879" t="s">
        <v>1529</v>
      </c>
      <c r="AK1939" s="2502"/>
    </row>
    <row r="1940" spans="2:37" s="2801" customFormat="1" ht="12" customHeight="1" x14ac:dyDescent="0.2">
      <c r="B1940" s="2503"/>
      <c r="C1940" s="2496"/>
      <c r="D1940" s="4248"/>
      <c r="E1940" s="4248"/>
      <c r="F1940" s="4248"/>
      <c r="G1940" s="4248"/>
      <c r="H1940" s="2496"/>
      <c r="I1940" s="2497"/>
      <c r="J1940" s="2497"/>
      <c r="K1940" s="2497"/>
      <c r="L1940" s="2497"/>
      <c r="M1940" s="2496"/>
      <c r="N1940" s="2497"/>
      <c r="O1940" s="2497"/>
      <c r="P1940" s="2497"/>
      <c r="Q1940" s="2497"/>
      <c r="R1940" s="2497"/>
      <c r="S1940" s="2496"/>
      <c r="T1940" s="2495"/>
      <c r="U1940" s="2495"/>
      <c r="V1940" s="2495"/>
      <c r="W1940" s="2495"/>
      <c r="X1940" s="2495"/>
      <c r="Y1940" s="2495"/>
      <c r="Z1940" s="2495"/>
      <c r="AA1940" s="2495"/>
      <c r="AB1940" s="2495"/>
      <c r="AC1940" s="2495"/>
      <c r="AD1940" s="2495"/>
      <c r="AE1940" s="2495"/>
      <c r="AF1940" s="2495"/>
      <c r="AG1940" s="2495"/>
      <c r="AH1940" s="2495"/>
      <c r="AI1940" s="2495"/>
      <c r="AJ1940" s="2495"/>
      <c r="AK1940" s="2502"/>
    </row>
    <row r="1941" spans="2:37" s="2801" customFormat="1" ht="12" customHeight="1" x14ac:dyDescent="0.2">
      <c r="B1941" s="4236" t="s">
        <v>4985</v>
      </c>
      <c r="C1941" s="4237"/>
      <c r="D1941" s="4249" t="s">
        <v>1529</v>
      </c>
      <c r="E1941" s="4249"/>
      <c r="F1941" s="4249"/>
      <c r="G1941" s="4249"/>
      <c r="H1941" s="2499"/>
      <c r="I1941" s="2499"/>
      <c r="J1941" s="2499"/>
      <c r="K1941" s="2499"/>
      <c r="L1941" s="2499"/>
      <c r="M1941" s="2499"/>
      <c r="N1941" s="2499"/>
      <c r="O1941" s="2499"/>
      <c r="P1941" s="2499"/>
      <c r="Q1941" s="2499"/>
      <c r="R1941" s="2499"/>
      <c r="S1941" s="2499"/>
      <c r="T1941" s="2495"/>
      <c r="U1941" s="2495"/>
      <c r="V1941" s="2495"/>
      <c r="W1941" s="2495"/>
      <c r="X1941" s="2495"/>
      <c r="Y1941" s="2495"/>
      <c r="Z1941" s="2495"/>
      <c r="AA1941" s="2495"/>
      <c r="AB1941" s="2495"/>
      <c r="AC1941" s="2495"/>
      <c r="AD1941" s="2495"/>
      <c r="AE1941" s="2495"/>
      <c r="AF1941" s="2495"/>
      <c r="AG1941" s="2495"/>
      <c r="AH1941" s="2495"/>
      <c r="AI1941" s="2495"/>
      <c r="AJ1941" s="2495"/>
      <c r="AK1941" s="2502"/>
    </row>
    <row r="1942" spans="2:37" s="2801" customFormat="1" ht="12" customHeight="1" x14ac:dyDescent="0.2">
      <c r="B1942" s="4236" t="s">
        <v>4986</v>
      </c>
      <c r="C1942" s="4237"/>
      <c r="D1942" s="4249" t="s">
        <v>5580</v>
      </c>
      <c r="E1942" s="4249"/>
      <c r="F1942" s="4249"/>
      <c r="G1942" s="4249"/>
      <c r="H1942" s="2499"/>
      <c r="I1942" s="2499"/>
      <c r="J1942" s="2499"/>
      <c r="K1942" s="2499"/>
      <c r="L1942" s="2499"/>
      <c r="M1942" s="2499"/>
      <c r="N1942" s="2499"/>
      <c r="O1942" s="2499"/>
      <c r="P1942" s="2499"/>
      <c r="Q1942" s="2499"/>
      <c r="R1942" s="2499"/>
      <c r="S1942" s="2499"/>
      <c r="T1942" s="2495"/>
      <c r="U1942" s="2495"/>
      <c r="V1942" s="2495"/>
      <c r="W1942" s="2495"/>
      <c r="X1942" s="2495"/>
      <c r="Y1942" s="2495"/>
      <c r="Z1942" s="2495"/>
      <c r="AA1942" s="2495"/>
      <c r="AB1942" s="2495"/>
      <c r="AC1942" s="2495"/>
      <c r="AD1942" s="2495"/>
      <c r="AE1942" s="2495"/>
      <c r="AF1942" s="2495"/>
      <c r="AG1942" s="2495"/>
      <c r="AH1942" s="2495"/>
      <c r="AI1942" s="2495"/>
      <c r="AJ1942" s="2495"/>
      <c r="AK1942" s="2502"/>
    </row>
    <row r="1943" spans="2:37" s="2801" customFormat="1" ht="12" customHeight="1" thickBot="1" x14ac:dyDescent="0.25">
      <c r="B1943" s="3518"/>
      <c r="C1943" s="3375"/>
      <c r="D1943" s="3375"/>
      <c r="E1943" s="3375"/>
      <c r="F1943" s="3375"/>
      <c r="G1943" s="3375"/>
      <c r="H1943" s="3375"/>
      <c r="I1943" s="3375"/>
      <c r="J1943" s="3375"/>
      <c r="K1943" s="3375"/>
      <c r="L1943" s="3375"/>
      <c r="M1943" s="3375"/>
      <c r="N1943" s="3375"/>
      <c r="O1943" s="3375"/>
      <c r="P1943" s="3375"/>
      <c r="Q1943" s="3375"/>
      <c r="R1943" s="3375"/>
      <c r="S1943" s="3375"/>
      <c r="T1943" s="3375"/>
      <c r="U1943" s="3375"/>
      <c r="V1943" s="3375"/>
      <c r="W1943" s="3375"/>
      <c r="X1943" s="3375"/>
      <c r="Y1943" s="3375"/>
      <c r="Z1943" s="3375"/>
      <c r="AA1943" s="3375"/>
      <c r="AB1943" s="3375"/>
      <c r="AC1943" s="3375"/>
      <c r="AD1943" s="3375"/>
      <c r="AE1943" s="3375"/>
      <c r="AF1943" s="3375"/>
      <c r="AG1943" s="3375"/>
      <c r="AH1943" s="3375"/>
      <c r="AI1943" s="3375"/>
      <c r="AJ1943" s="3375"/>
      <c r="AK1943" s="3377"/>
    </row>
    <row r="1944" spans="2:37" s="2801" customFormat="1" ht="12" customHeight="1" thickBot="1" x14ac:dyDescent="0.25">
      <c r="B1944" s="2703"/>
    </row>
    <row r="1945" spans="2:37" s="2801" customFormat="1" ht="12" customHeight="1" x14ac:dyDescent="0.2">
      <c r="B1945" s="4169" t="s">
        <v>4994</v>
      </c>
      <c r="C1945" s="4170"/>
      <c r="D1945" s="4170"/>
      <c r="E1945" s="4170"/>
      <c r="F1945" s="4170"/>
      <c r="G1945" s="4170"/>
      <c r="H1945" s="4170"/>
      <c r="I1945" s="4170"/>
      <c r="J1945" s="4170"/>
      <c r="K1945" s="4170"/>
      <c r="L1945" s="4170"/>
      <c r="M1945" s="4170"/>
      <c r="N1945" s="4170"/>
      <c r="O1945" s="4170"/>
      <c r="P1945" s="4170"/>
      <c r="Q1945" s="4170"/>
      <c r="R1945" s="4170"/>
      <c r="S1945" s="4170"/>
      <c r="T1945" s="4170"/>
      <c r="U1945" s="4170"/>
      <c r="V1945" s="4170"/>
      <c r="W1945" s="4170"/>
      <c r="X1945" s="4170"/>
      <c r="Y1945" s="4170"/>
      <c r="Z1945" s="4170"/>
      <c r="AA1945" s="4170"/>
      <c r="AB1945" s="4170"/>
      <c r="AC1945" s="4170"/>
      <c r="AD1945" s="4170"/>
      <c r="AE1945" s="4170"/>
      <c r="AF1945" s="4170"/>
      <c r="AG1945" s="4170"/>
      <c r="AH1945" s="4170"/>
      <c r="AI1945" s="4170"/>
      <c r="AJ1945" s="4170"/>
      <c r="AK1945" s="4171"/>
    </row>
    <row r="1946" spans="2:37" s="2801" customFormat="1" ht="12" customHeight="1" x14ac:dyDescent="0.2">
      <c r="B1946" s="2500"/>
      <c r="C1946" s="3636"/>
      <c r="D1946" s="3636"/>
      <c r="E1946" s="3636"/>
      <c r="F1946" s="3636"/>
      <c r="G1946" s="2501"/>
      <c r="H1946" s="2501"/>
      <c r="I1946" s="2501"/>
      <c r="J1946" s="2501"/>
      <c r="K1946" s="2501"/>
      <c r="L1946" s="2501"/>
      <c r="M1946" s="2501"/>
      <c r="N1946" s="2501"/>
      <c r="O1946" s="2501"/>
      <c r="P1946" s="2501"/>
      <c r="Q1946" s="2501"/>
      <c r="R1946" s="2501"/>
      <c r="S1946" s="2501"/>
      <c r="T1946" s="2501"/>
      <c r="U1946" s="2501"/>
      <c r="V1946" s="2501"/>
      <c r="W1946" s="2501"/>
      <c r="X1946" s="2501"/>
      <c r="Y1946" s="2501"/>
      <c r="Z1946" s="2501"/>
      <c r="AA1946" s="2501"/>
      <c r="AB1946" s="2501"/>
      <c r="AC1946" s="2501"/>
      <c r="AD1946" s="2501"/>
      <c r="AE1946" s="2501"/>
      <c r="AF1946" s="2501"/>
      <c r="AG1946" s="2501"/>
      <c r="AH1946" s="2501"/>
      <c r="AI1946" s="2501"/>
      <c r="AJ1946" s="2501"/>
      <c r="AK1946" s="2502"/>
    </row>
    <row r="1947" spans="2:37" s="2801" customFormat="1" ht="28.5" customHeight="1" x14ac:dyDescent="0.2">
      <c r="B1947" s="2500" t="s">
        <v>4981</v>
      </c>
      <c r="C1947" s="3636"/>
      <c r="D1947" s="4243" t="s">
        <v>5798</v>
      </c>
      <c r="E1947" s="4243"/>
      <c r="F1947" s="4243"/>
      <c r="G1947" s="2501"/>
      <c r="H1947" s="2501"/>
      <c r="I1947" s="2501"/>
      <c r="J1947" s="2501"/>
      <c r="K1947" s="2501"/>
      <c r="L1947" s="2501"/>
      <c r="M1947" s="2501"/>
      <c r="N1947" s="2501"/>
      <c r="O1947" s="2501"/>
      <c r="P1947" s="2501"/>
      <c r="Q1947" s="2501"/>
      <c r="R1947" s="2501"/>
      <c r="S1947" s="2501"/>
      <c r="T1947" s="2501"/>
      <c r="U1947" s="2501"/>
      <c r="V1947" s="2501"/>
      <c r="W1947" s="2501"/>
      <c r="X1947" s="2501"/>
      <c r="Y1947" s="2501"/>
      <c r="Z1947" s="2501"/>
      <c r="AA1947" s="2501"/>
      <c r="AB1947" s="2501"/>
      <c r="AC1947" s="2501"/>
      <c r="AD1947" s="2501"/>
      <c r="AE1947" s="2501"/>
      <c r="AF1947" s="2501"/>
      <c r="AG1947" s="2501"/>
      <c r="AH1947" s="2501"/>
      <c r="AI1947" s="2501"/>
      <c r="AJ1947" s="2501"/>
      <c r="AK1947" s="2502"/>
    </row>
    <row r="1948" spans="2:37" s="2801" customFormat="1" ht="12" customHeight="1" thickBot="1" x14ac:dyDescent="0.25">
      <c r="B1948" s="4176" t="s">
        <v>4995</v>
      </c>
      <c r="C1948" s="4177"/>
      <c r="D1948" s="4175">
        <v>41761</v>
      </c>
      <c r="E1948" s="4175"/>
      <c r="F1948" s="3636"/>
      <c r="G1948" s="2501"/>
      <c r="H1948" s="2501"/>
      <c r="I1948" s="2501"/>
      <c r="J1948" s="2501"/>
      <c r="K1948" s="2501"/>
      <c r="L1948" s="2501"/>
      <c r="M1948" s="2501"/>
      <c r="N1948" s="2501"/>
      <c r="O1948" s="2501"/>
      <c r="P1948" s="2501"/>
      <c r="Q1948" s="2501"/>
      <c r="R1948" s="2501"/>
      <c r="S1948" s="2501"/>
      <c r="T1948" s="2501"/>
      <c r="U1948" s="2501"/>
      <c r="V1948" s="2501"/>
      <c r="W1948" s="2501"/>
      <c r="X1948" s="2501"/>
      <c r="Y1948" s="2501"/>
      <c r="Z1948" s="2501"/>
      <c r="AA1948" s="2501"/>
      <c r="AB1948" s="2501"/>
      <c r="AC1948" s="2501"/>
      <c r="AD1948" s="2501"/>
      <c r="AE1948" s="2501"/>
      <c r="AF1948" s="2501"/>
      <c r="AG1948" s="2501"/>
      <c r="AH1948" s="2501"/>
      <c r="AI1948" s="2501"/>
      <c r="AJ1948" s="2501"/>
      <c r="AK1948" s="2502"/>
    </row>
    <row r="1949" spans="2:37" s="2801" customFormat="1" ht="51" customHeight="1" thickBot="1" x14ac:dyDescent="0.25">
      <c r="B1949" s="4179" t="s">
        <v>4996</v>
      </c>
      <c r="C1949" s="4242"/>
      <c r="D1949" s="4244" t="s">
        <v>6625</v>
      </c>
      <c r="E1949" s="4182"/>
      <c r="F1949" s="4182"/>
      <c r="G1949" s="4182"/>
      <c r="H1949" s="4182"/>
      <c r="I1949" s="4182"/>
      <c r="J1949" s="4182"/>
      <c r="K1949" s="4183"/>
      <c r="L1949" s="2501"/>
      <c r="M1949" s="2501"/>
      <c r="N1949" s="2501"/>
      <c r="O1949" s="2501"/>
      <c r="P1949" s="2501"/>
      <c r="Q1949" s="2501"/>
      <c r="R1949" s="2501"/>
      <c r="S1949" s="2501"/>
      <c r="T1949" s="2501"/>
      <c r="U1949" s="2501"/>
      <c r="V1949" s="2501"/>
      <c r="W1949" s="2501"/>
      <c r="X1949" s="2501"/>
      <c r="Y1949" s="2501"/>
      <c r="Z1949" s="2501"/>
      <c r="AA1949" s="2501"/>
      <c r="AB1949" s="2501"/>
      <c r="AC1949" s="2501"/>
      <c r="AD1949" s="2501"/>
      <c r="AE1949" s="2501"/>
      <c r="AF1949" s="2501"/>
      <c r="AG1949" s="2501"/>
      <c r="AH1949" s="2501"/>
      <c r="AI1949" s="2501"/>
      <c r="AJ1949" s="2501"/>
      <c r="AK1949" s="2502"/>
    </row>
    <row r="1950" spans="2:37" s="2801" customFormat="1" ht="12" customHeight="1" thickBot="1" x14ac:dyDescent="0.25">
      <c r="B1950" s="4245"/>
      <c r="C1950" s="4246"/>
      <c r="D1950" s="4246"/>
      <c r="E1950" s="4246"/>
      <c r="F1950" s="4246"/>
      <c r="G1950" s="4246"/>
      <c r="H1950" s="4246"/>
      <c r="I1950" s="4246"/>
      <c r="J1950" s="4246"/>
      <c r="K1950" s="4246"/>
      <c r="L1950" s="4246"/>
      <c r="M1950" s="4246"/>
      <c r="N1950" s="4246"/>
      <c r="O1950" s="4246"/>
      <c r="P1950" s="4246"/>
      <c r="Q1950" s="4246"/>
      <c r="R1950" s="2501"/>
      <c r="S1950" s="2501"/>
      <c r="T1950" s="2501"/>
      <c r="U1950" s="2501"/>
      <c r="V1950" s="2501"/>
      <c r="W1950" s="2501"/>
      <c r="X1950" s="2501"/>
      <c r="Y1950" s="2501"/>
      <c r="Z1950" s="2501"/>
      <c r="AA1950" s="2501"/>
      <c r="AB1950" s="2501"/>
      <c r="AC1950" s="2501"/>
      <c r="AD1950" s="2501"/>
      <c r="AE1950" s="2501"/>
      <c r="AF1950" s="2501"/>
      <c r="AG1950" s="2501"/>
      <c r="AH1950" s="2501"/>
      <c r="AI1950" s="2501"/>
      <c r="AJ1950" s="2501"/>
      <c r="AK1950" s="2502"/>
    </row>
    <row r="1951" spans="2:37" s="2801" customFormat="1" ht="12" customHeight="1" thickBot="1" x14ac:dyDescent="0.25">
      <c r="B1951" s="4189" t="s">
        <v>4997</v>
      </c>
      <c r="C1951" s="4189"/>
      <c r="D1951" s="4189" t="s">
        <v>4987</v>
      </c>
      <c r="E1951" s="4189" t="s">
        <v>4998</v>
      </c>
      <c r="F1951" s="4247" t="s">
        <v>224</v>
      </c>
      <c r="G1951" s="4247"/>
      <c r="H1951" s="4247"/>
      <c r="I1951" s="4247"/>
      <c r="J1951" s="4247"/>
      <c r="K1951" s="4247"/>
      <c r="L1951" s="4247"/>
      <c r="M1951" s="4247"/>
      <c r="N1951" s="4247"/>
      <c r="O1951" s="4247"/>
      <c r="P1951" s="4247"/>
      <c r="Q1951" s="4247"/>
      <c r="R1951" s="4247"/>
      <c r="S1951" s="4247" t="s">
        <v>340</v>
      </c>
      <c r="T1951" s="4247"/>
      <c r="U1951" s="4247"/>
      <c r="V1951" s="4247"/>
      <c r="W1951" s="4247"/>
      <c r="X1951" s="4247"/>
      <c r="Y1951" s="4247"/>
      <c r="Z1951" s="4247"/>
      <c r="AA1951" s="4247"/>
      <c r="AB1951" s="4247"/>
      <c r="AC1951" s="4247"/>
      <c r="AD1951" s="4247" t="s">
        <v>225</v>
      </c>
      <c r="AE1951" s="4247"/>
      <c r="AF1951" s="4247"/>
      <c r="AG1951" s="4247"/>
      <c r="AH1951" s="4188" t="s">
        <v>4982</v>
      </c>
      <c r="AI1951" s="4188"/>
      <c r="AJ1951" s="4188"/>
      <c r="AK1951" s="2502"/>
    </row>
    <row r="1952" spans="2:37" s="2801" customFormat="1" ht="12" customHeight="1" thickBot="1" x14ac:dyDescent="0.25">
      <c r="B1952" s="4203"/>
      <c r="C1952" s="4203"/>
      <c r="D1952" s="4203"/>
      <c r="E1952" s="4203"/>
      <c r="F1952" s="4203" t="s">
        <v>4999</v>
      </c>
      <c r="G1952" s="4203" t="s">
        <v>5000</v>
      </c>
      <c r="H1952" s="4189" t="s">
        <v>5001</v>
      </c>
      <c r="I1952" s="4200" t="s">
        <v>5002</v>
      </c>
      <c r="J1952" s="4200" t="s">
        <v>5003</v>
      </c>
      <c r="K1952" s="4201" t="s">
        <v>5004</v>
      </c>
      <c r="L1952" s="4201" t="s">
        <v>5005</v>
      </c>
      <c r="M1952" s="4200" t="s">
        <v>5006</v>
      </c>
      <c r="N1952" s="4200"/>
      <c r="O1952" s="4201" t="s">
        <v>5007</v>
      </c>
      <c r="P1952" s="4201" t="s">
        <v>5008</v>
      </c>
      <c r="Q1952" s="4201" t="s">
        <v>5009</v>
      </c>
      <c r="R1952" s="4201" t="s">
        <v>5010</v>
      </c>
      <c r="S1952" s="4189" t="s">
        <v>5011</v>
      </c>
      <c r="T1952" s="4189" t="s">
        <v>5012</v>
      </c>
      <c r="U1952" s="4189" t="s">
        <v>5013</v>
      </c>
      <c r="V1952" s="4189" t="s">
        <v>5014</v>
      </c>
      <c r="W1952" s="4189" t="s">
        <v>5015</v>
      </c>
      <c r="X1952" s="4189" t="s">
        <v>5016</v>
      </c>
      <c r="Y1952" s="4189" t="s">
        <v>5017</v>
      </c>
      <c r="Z1952" s="4189" t="s">
        <v>5018</v>
      </c>
      <c r="AA1952" s="4189" t="s">
        <v>5019</v>
      </c>
      <c r="AB1952" s="4200" t="s">
        <v>5020</v>
      </c>
      <c r="AC1952" s="4200" t="s">
        <v>5021</v>
      </c>
      <c r="AD1952" s="4189" t="s">
        <v>5022</v>
      </c>
      <c r="AE1952" s="4189" t="s">
        <v>5023</v>
      </c>
      <c r="AF1952" s="4189" t="s">
        <v>5024</v>
      </c>
      <c r="AG1952" s="4189" t="s">
        <v>5025</v>
      </c>
      <c r="AH1952" s="4189" t="s">
        <v>1150</v>
      </c>
      <c r="AI1952" s="4189" t="s">
        <v>4983</v>
      </c>
      <c r="AJ1952" s="4189" t="s">
        <v>4984</v>
      </c>
      <c r="AK1952" s="2502"/>
    </row>
    <row r="1953" spans="2:37" s="2801" customFormat="1" ht="12" customHeight="1" thickBot="1" x14ac:dyDescent="0.25">
      <c r="B1953" s="4203"/>
      <c r="C1953" s="4203"/>
      <c r="D1953" s="4203"/>
      <c r="E1953" s="4203"/>
      <c r="F1953" s="4203"/>
      <c r="G1953" s="4203"/>
      <c r="H1953" s="4203"/>
      <c r="I1953" s="4201"/>
      <c r="J1953" s="4201"/>
      <c r="K1953" s="4201"/>
      <c r="L1953" s="4201"/>
      <c r="M1953" s="3631" t="s">
        <v>5026</v>
      </c>
      <c r="N1953" s="3632" t="s">
        <v>2793</v>
      </c>
      <c r="O1953" s="4201"/>
      <c r="P1953" s="4201"/>
      <c r="Q1953" s="4201"/>
      <c r="R1953" s="4201"/>
      <c r="S1953" s="4203"/>
      <c r="T1953" s="4203"/>
      <c r="U1953" s="4203"/>
      <c r="V1953" s="4203"/>
      <c r="W1953" s="4203"/>
      <c r="X1953" s="4203"/>
      <c r="Y1953" s="4203"/>
      <c r="Z1953" s="4203"/>
      <c r="AA1953" s="4203"/>
      <c r="AB1953" s="4201"/>
      <c r="AC1953" s="4201"/>
      <c r="AD1953" s="4203"/>
      <c r="AE1953" s="4203"/>
      <c r="AF1953" s="4203"/>
      <c r="AG1953" s="4203"/>
      <c r="AH1953" s="4203"/>
      <c r="AI1953" s="4203"/>
      <c r="AJ1953" s="4203"/>
      <c r="AK1953" s="2502"/>
    </row>
    <row r="1954" spans="2:37" s="2801" customFormat="1" ht="26.25" customHeight="1" thickBot="1" x14ac:dyDescent="0.25">
      <c r="B1954" s="4238" t="s">
        <v>5799</v>
      </c>
      <c r="C1954" s="4239"/>
      <c r="D1954" s="3265" t="s">
        <v>1529</v>
      </c>
      <c r="E1954" s="3265">
        <v>14.99</v>
      </c>
      <c r="F1954" s="3265" t="s">
        <v>1529</v>
      </c>
      <c r="G1954" s="3265" t="s">
        <v>1529</v>
      </c>
      <c r="H1954" s="3265" t="s">
        <v>1529</v>
      </c>
      <c r="I1954" s="3265" t="s">
        <v>1529</v>
      </c>
      <c r="J1954" s="3265" t="s">
        <v>1529</v>
      </c>
      <c r="K1954" s="3265" t="s">
        <v>1529</v>
      </c>
      <c r="L1954" s="3265" t="s">
        <v>1529</v>
      </c>
      <c r="M1954" s="3265" t="s">
        <v>1529</v>
      </c>
      <c r="N1954" s="3265" t="s">
        <v>1529</v>
      </c>
      <c r="O1954" s="3265" t="s">
        <v>1529</v>
      </c>
      <c r="P1954" s="3265" t="s">
        <v>1529</v>
      </c>
      <c r="Q1954" s="3265" t="s">
        <v>1529</v>
      </c>
      <c r="R1954" s="3265" t="s">
        <v>1529</v>
      </c>
      <c r="S1954" s="3265" t="s">
        <v>1529</v>
      </c>
      <c r="T1954" s="3265" t="s">
        <v>1529</v>
      </c>
      <c r="U1954" s="3265" t="s">
        <v>1529</v>
      </c>
      <c r="V1954" s="3265" t="s">
        <v>1529</v>
      </c>
      <c r="W1954" s="3265" t="s">
        <v>1529</v>
      </c>
      <c r="X1954" s="3265" t="s">
        <v>1529</v>
      </c>
      <c r="Y1954" s="3265" t="s">
        <v>1529</v>
      </c>
      <c r="Z1954" s="3265" t="s">
        <v>1529</v>
      </c>
      <c r="AA1954" s="3265" t="s">
        <v>1529</v>
      </c>
      <c r="AB1954" s="3265" t="s">
        <v>1529</v>
      </c>
      <c r="AC1954" s="3265" t="s">
        <v>1529</v>
      </c>
      <c r="AD1954" s="3169">
        <v>14.99</v>
      </c>
      <c r="AE1954" s="2876" t="s">
        <v>4991</v>
      </c>
      <c r="AF1954" s="2877" t="s">
        <v>1529</v>
      </c>
      <c r="AG1954" s="2877">
        <v>0.1</v>
      </c>
      <c r="AH1954" s="2878" t="s">
        <v>1529</v>
      </c>
      <c r="AI1954" s="2878" t="s">
        <v>1529</v>
      </c>
      <c r="AJ1954" s="2879" t="s">
        <v>1529</v>
      </c>
      <c r="AK1954" s="2502"/>
    </row>
    <row r="1955" spans="2:37" s="2801" customFormat="1" ht="12" customHeight="1" x14ac:dyDescent="0.2">
      <c r="B1955" s="2503"/>
      <c r="C1955" s="2496"/>
      <c r="D1955" s="4248"/>
      <c r="E1955" s="4248"/>
      <c r="F1955" s="4248"/>
      <c r="G1955" s="4248"/>
      <c r="H1955" s="2496"/>
      <c r="I1955" s="2497"/>
      <c r="J1955" s="2497"/>
      <c r="K1955" s="2497"/>
      <c r="L1955" s="2497"/>
      <c r="M1955" s="2496"/>
      <c r="N1955" s="2497"/>
      <c r="O1955" s="2497"/>
      <c r="P1955" s="2497"/>
      <c r="Q1955" s="2497"/>
      <c r="R1955" s="2497"/>
      <c r="S1955" s="2496"/>
      <c r="T1955" s="2495"/>
      <c r="U1955" s="2495"/>
      <c r="V1955" s="2495"/>
      <c r="W1955" s="2495"/>
      <c r="X1955" s="2495"/>
      <c r="Y1955" s="2495"/>
      <c r="Z1955" s="2495"/>
      <c r="AA1955" s="2495"/>
      <c r="AB1955" s="2495"/>
      <c r="AC1955" s="2495"/>
      <c r="AD1955" s="2495"/>
      <c r="AE1955" s="2495"/>
      <c r="AF1955" s="2495"/>
      <c r="AG1955" s="2495"/>
      <c r="AH1955" s="2495"/>
      <c r="AI1955" s="2495"/>
      <c r="AJ1955" s="2495"/>
      <c r="AK1955" s="2502"/>
    </row>
    <row r="1956" spans="2:37" s="2801" customFormat="1" ht="12" customHeight="1" x14ac:dyDescent="0.2">
      <c r="B1956" s="4236" t="s">
        <v>4985</v>
      </c>
      <c r="C1956" s="4237"/>
      <c r="D1956" s="4249" t="s">
        <v>1529</v>
      </c>
      <c r="E1956" s="4249"/>
      <c r="F1956" s="4249"/>
      <c r="G1956" s="4249"/>
      <c r="H1956" s="2499"/>
      <c r="I1956" s="2499"/>
      <c r="J1956" s="2499"/>
      <c r="K1956" s="2499"/>
      <c r="L1956" s="2499"/>
      <c r="M1956" s="2499"/>
      <c r="N1956" s="2499"/>
      <c r="O1956" s="2499"/>
      <c r="P1956" s="2499"/>
      <c r="Q1956" s="2499"/>
      <c r="R1956" s="2499"/>
      <c r="S1956" s="2499"/>
      <c r="T1956" s="2495"/>
      <c r="U1956" s="2495"/>
      <c r="V1956" s="2495"/>
      <c r="W1956" s="2495"/>
      <c r="X1956" s="2495"/>
      <c r="Y1956" s="2495"/>
      <c r="Z1956" s="2495"/>
      <c r="AA1956" s="2495"/>
      <c r="AB1956" s="2495"/>
      <c r="AC1956" s="2495"/>
      <c r="AD1956" s="2495"/>
      <c r="AE1956" s="2495"/>
      <c r="AF1956" s="2495"/>
      <c r="AG1956" s="2495"/>
      <c r="AH1956" s="2495"/>
      <c r="AI1956" s="2495"/>
      <c r="AJ1956" s="2495"/>
      <c r="AK1956" s="2502"/>
    </row>
    <row r="1957" spans="2:37" s="2801" customFormat="1" ht="12" customHeight="1" x14ac:dyDescent="0.2">
      <c r="B1957" s="4236" t="s">
        <v>4986</v>
      </c>
      <c r="C1957" s="4237"/>
      <c r="D1957" s="4249" t="s">
        <v>5580</v>
      </c>
      <c r="E1957" s="4249"/>
      <c r="F1957" s="4249"/>
      <c r="G1957" s="4249"/>
      <c r="H1957" s="2499"/>
      <c r="I1957" s="2499"/>
      <c r="J1957" s="2499"/>
      <c r="K1957" s="2499"/>
      <c r="L1957" s="2499"/>
      <c r="M1957" s="2499"/>
      <c r="N1957" s="2499"/>
      <c r="O1957" s="2499"/>
      <c r="P1957" s="2499"/>
      <c r="Q1957" s="2499"/>
      <c r="R1957" s="2499"/>
      <c r="S1957" s="2499"/>
      <c r="T1957" s="2495"/>
      <c r="U1957" s="2495"/>
      <c r="V1957" s="2495"/>
      <c r="W1957" s="2495"/>
      <c r="X1957" s="2495"/>
      <c r="Y1957" s="2495"/>
      <c r="Z1957" s="2495"/>
      <c r="AA1957" s="2495"/>
      <c r="AB1957" s="2495"/>
      <c r="AC1957" s="2495"/>
      <c r="AD1957" s="2495"/>
      <c r="AE1957" s="2495"/>
      <c r="AF1957" s="2495"/>
      <c r="AG1957" s="2495"/>
      <c r="AH1957" s="2495"/>
      <c r="AI1957" s="2495"/>
      <c r="AJ1957" s="2495"/>
      <c r="AK1957" s="2502"/>
    </row>
    <row r="1958" spans="2:37" s="2801" customFormat="1" ht="12" customHeight="1" thickBot="1" x14ac:dyDescent="0.25">
      <c r="B1958" s="3518"/>
      <c r="C1958" s="3375"/>
      <c r="D1958" s="3375"/>
      <c r="E1958" s="3375"/>
      <c r="F1958" s="3375"/>
      <c r="G1958" s="3375"/>
      <c r="H1958" s="3375"/>
      <c r="I1958" s="3375"/>
      <c r="J1958" s="3375"/>
      <c r="K1958" s="3375"/>
      <c r="L1958" s="3375"/>
      <c r="M1958" s="3375"/>
      <c r="N1958" s="3375"/>
      <c r="O1958" s="3375"/>
      <c r="P1958" s="3375"/>
      <c r="Q1958" s="3375"/>
      <c r="R1958" s="3375"/>
      <c r="S1958" s="3375"/>
      <c r="T1958" s="3375"/>
      <c r="U1958" s="3375"/>
      <c r="V1958" s="3375"/>
      <c r="W1958" s="3375"/>
      <c r="X1958" s="3375"/>
      <c r="Y1958" s="3375"/>
      <c r="Z1958" s="3375"/>
      <c r="AA1958" s="3375"/>
      <c r="AB1958" s="3375"/>
      <c r="AC1958" s="3375"/>
      <c r="AD1958" s="3375"/>
      <c r="AE1958" s="3375"/>
      <c r="AF1958" s="3375"/>
      <c r="AG1958" s="3375"/>
      <c r="AH1958" s="3375"/>
      <c r="AI1958" s="3375"/>
      <c r="AJ1958" s="3375"/>
      <c r="AK1958" s="3377"/>
    </row>
    <row r="1959" spans="2:37" s="2801" customFormat="1" ht="12" customHeight="1" thickBot="1" x14ac:dyDescent="0.25">
      <c r="B1959" s="2703"/>
    </row>
    <row r="1960" spans="2:37" s="2801" customFormat="1" ht="12" customHeight="1" x14ac:dyDescent="0.2">
      <c r="B1960" s="4169" t="s">
        <v>4994</v>
      </c>
      <c r="C1960" s="4170"/>
      <c r="D1960" s="4170"/>
      <c r="E1960" s="4170"/>
      <c r="F1960" s="4170"/>
      <c r="G1960" s="4170"/>
      <c r="H1960" s="4170"/>
      <c r="I1960" s="4170"/>
      <c r="J1960" s="4170"/>
      <c r="K1960" s="4170"/>
      <c r="L1960" s="4170"/>
      <c r="M1960" s="4170"/>
      <c r="N1960" s="4170"/>
      <c r="O1960" s="4170"/>
      <c r="P1960" s="4170"/>
      <c r="Q1960" s="4170"/>
      <c r="R1960" s="4170"/>
      <c r="S1960" s="4170"/>
      <c r="T1960" s="4170"/>
      <c r="U1960" s="4170"/>
      <c r="V1960" s="4170"/>
      <c r="W1960" s="4170"/>
      <c r="X1960" s="4170"/>
      <c r="Y1960" s="4170"/>
      <c r="Z1960" s="4170"/>
      <c r="AA1960" s="4170"/>
      <c r="AB1960" s="4170"/>
      <c r="AC1960" s="4170"/>
      <c r="AD1960" s="4170"/>
      <c r="AE1960" s="4170"/>
      <c r="AF1960" s="4170"/>
      <c r="AG1960" s="4170"/>
      <c r="AH1960" s="4170"/>
      <c r="AI1960" s="4170"/>
      <c r="AJ1960" s="4170"/>
      <c r="AK1960" s="4171"/>
    </row>
    <row r="1961" spans="2:37" s="2801" customFormat="1" ht="12" customHeight="1" x14ac:dyDescent="0.2">
      <c r="B1961" s="2500"/>
      <c r="C1961" s="3636"/>
      <c r="D1961" s="3636"/>
      <c r="E1961" s="3636"/>
      <c r="F1961" s="3636"/>
      <c r="G1961" s="2501"/>
      <c r="H1961" s="2501"/>
      <c r="I1961" s="2501"/>
      <c r="J1961" s="2501"/>
      <c r="K1961" s="2501"/>
      <c r="L1961" s="2501"/>
      <c r="M1961" s="2501"/>
      <c r="N1961" s="2501"/>
      <c r="O1961" s="2501"/>
      <c r="P1961" s="2501"/>
      <c r="Q1961" s="2501"/>
      <c r="R1961" s="2501"/>
      <c r="S1961" s="2501"/>
      <c r="T1961" s="2501"/>
      <c r="U1961" s="2501"/>
      <c r="V1961" s="2501"/>
      <c r="W1961" s="2501"/>
      <c r="X1961" s="2501"/>
      <c r="Y1961" s="2501"/>
      <c r="Z1961" s="2501"/>
      <c r="AA1961" s="2501"/>
      <c r="AB1961" s="2501"/>
      <c r="AC1961" s="2501"/>
      <c r="AD1961" s="2501"/>
      <c r="AE1961" s="2501"/>
      <c r="AF1961" s="2501"/>
      <c r="AG1961" s="2501"/>
      <c r="AH1961" s="2501"/>
      <c r="AI1961" s="2501"/>
      <c r="AJ1961" s="2501"/>
      <c r="AK1961" s="2502"/>
    </row>
    <row r="1962" spans="2:37" s="2801" customFormat="1" ht="12" customHeight="1" x14ac:dyDescent="0.2">
      <c r="B1962" s="2500" t="s">
        <v>4981</v>
      </c>
      <c r="C1962" s="3636"/>
      <c r="D1962" s="4243" t="s">
        <v>6352</v>
      </c>
      <c r="E1962" s="4243"/>
      <c r="F1962" s="4243"/>
      <c r="G1962" s="2501"/>
      <c r="H1962" s="2501"/>
      <c r="I1962" s="2501"/>
      <c r="J1962" s="2501"/>
      <c r="K1962" s="2501"/>
      <c r="L1962" s="2501"/>
      <c r="M1962" s="2501"/>
      <c r="N1962" s="2501"/>
      <c r="O1962" s="2501"/>
      <c r="P1962" s="2501"/>
      <c r="Q1962" s="2501"/>
      <c r="R1962" s="2501"/>
      <c r="S1962" s="2501"/>
      <c r="T1962" s="2501"/>
      <c r="U1962" s="2501"/>
      <c r="V1962" s="2501"/>
      <c r="W1962" s="2501"/>
      <c r="X1962" s="2501"/>
      <c r="Y1962" s="2501"/>
      <c r="Z1962" s="2501"/>
      <c r="AA1962" s="2501"/>
      <c r="AB1962" s="2501"/>
      <c r="AC1962" s="2501"/>
      <c r="AD1962" s="2501"/>
      <c r="AE1962" s="2501"/>
      <c r="AF1962" s="2501"/>
      <c r="AG1962" s="2501"/>
      <c r="AH1962" s="2501"/>
      <c r="AI1962" s="2501"/>
      <c r="AJ1962" s="2501"/>
      <c r="AK1962" s="2502"/>
    </row>
    <row r="1963" spans="2:37" s="2801" customFormat="1" ht="12" customHeight="1" thickBot="1" x14ac:dyDescent="0.25">
      <c r="B1963" s="4176" t="s">
        <v>4995</v>
      </c>
      <c r="C1963" s="4177"/>
      <c r="D1963" s="4175">
        <v>41788</v>
      </c>
      <c r="E1963" s="4175"/>
      <c r="F1963" s="3636"/>
      <c r="G1963" s="2501"/>
      <c r="H1963" s="2501"/>
      <c r="I1963" s="2501"/>
      <c r="J1963" s="2501"/>
      <c r="K1963" s="2501"/>
      <c r="L1963" s="2501"/>
      <c r="M1963" s="2501"/>
      <c r="N1963" s="2501"/>
      <c r="O1963" s="2501"/>
      <c r="P1963" s="2501"/>
      <c r="Q1963" s="2501"/>
      <c r="R1963" s="2501"/>
      <c r="S1963" s="2501"/>
      <c r="T1963" s="2501"/>
      <c r="U1963" s="2501"/>
      <c r="V1963" s="2501"/>
      <c r="W1963" s="2501"/>
      <c r="X1963" s="2501"/>
      <c r="Y1963" s="2501"/>
      <c r="Z1963" s="2501"/>
      <c r="AA1963" s="2501"/>
      <c r="AB1963" s="2501"/>
      <c r="AC1963" s="2501"/>
      <c r="AD1963" s="2501"/>
      <c r="AE1963" s="2501"/>
      <c r="AF1963" s="2501"/>
      <c r="AG1963" s="2501"/>
      <c r="AH1963" s="2501"/>
      <c r="AI1963" s="2501"/>
      <c r="AJ1963" s="2501"/>
      <c r="AK1963" s="2502"/>
    </row>
    <row r="1964" spans="2:37" s="2801" customFormat="1" ht="53.25" customHeight="1" thickBot="1" x14ac:dyDescent="0.25">
      <c r="B1964" s="4179" t="s">
        <v>4996</v>
      </c>
      <c r="C1964" s="4242"/>
      <c r="D1964" s="4181" t="s">
        <v>6624</v>
      </c>
      <c r="E1964" s="4182"/>
      <c r="F1964" s="4182"/>
      <c r="G1964" s="4182"/>
      <c r="H1964" s="4182"/>
      <c r="I1964" s="4182"/>
      <c r="J1964" s="4182"/>
      <c r="K1964" s="4183"/>
      <c r="L1964" s="2501"/>
      <c r="M1964" s="2501"/>
      <c r="N1964" s="2501"/>
      <c r="O1964" s="2501"/>
      <c r="P1964" s="2501"/>
      <c r="Q1964" s="2501"/>
      <c r="R1964" s="2501"/>
      <c r="S1964" s="2501"/>
      <c r="T1964" s="2501"/>
      <c r="U1964" s="2501"/>
      <c r="V1964" s="2501"/>
      <c r="W1964" s="2501"/>
      <c r="X1964" s="2501"/>
      <c r="Y1964" s="2501"/>
      <c r="Z1964" s="2501"/>
      <c r="AA1964" s="2501"/>
      <c r="AB1964" s="2501"/>
      <c r="AC1964" s="2501"/>
      <c r="AD1964" s="2501"/>
      <c r="AE1964" s="2501"/>
      <c r="AF1964" s="2501"/>
      <c r="AG1964" s="2501"/>
      <c r="AH1964" s="2501"/>
      <c r="AI1964" s="2501"/>
      <c r="AJ1964" s="2501"/>
      <c r="AK1964" s="2502"/>
    </row>
    <row r="1965" spans="2:37" s="2801" customFormat="1" ht="12" customHeight="1" thickBot="1" x14ac:dyDescent="0.25">
      <c r="B1965" s="4245"/>
      <c r="C1965" s="4246"/>
      <c r="D1965" s="4246"/>
      <c r="E1965" s="4246"/>
      <c r="F1965" s="4246"/>
      <c r="G1965" s="4246"/>
      <c r="H1965" s="4246"/>
      <c r="I1965" s="4246"/>
      <c r="J1965" s="4246"/>
      <c r="K1965" s="4246"/>
      <c r="L1965" s="4246"/>
      <c r="M1965" s="4246"/>
      <c r="N1965" s="4246"/>
      <c r="O1965" s="4246"/>
      <c r="P1965" s="4246"/>
      <c r="Q1965" s="4246"/>
      <c r="R1965" s="2501"/>
      <c r="S1965" s="2501"/>
      <c r="T1965" s="2501"/>
      <c r="U1965" s="2501"/>
      <c r="V1965" s="2501"/>
      <c r="W1965" s="2501"/>
      <c r="X1965" s="2501"/>
      <c r="Y1965" s="2501"/>
      <c r="Z1965" s="2501"/>
      <c r="AA1965" s="2501"/>
      <c r="AB1965" s="2501"/>
      <c r="AC1965" s="2501"/>
      <c r="AD1965" s="2501"/>
      <c r="AE1965" s="2501"/>
      <c r="AF1965" s="2501"/>
      <c r="AG1965" s="2501"/>
      <c r="AH1965" s="2501"/>
      <c r="AI1965" s="2501"/>
      <c r="AJ1965" s="2501"/>
      <c r="AK1965" s="2502"/>
    </row>
    <row r="1966" spans="2:37" s="2801" customFormat="1" ht="12" customHeight="1" thickBot="1" x14ac:dyDescent="0.25">
      <c r="B1966" s="4189" t="s">
        <v>4997</v>
      </c>
      <c r="C1966" s="4189"/>
      <c r="D1966" s="4189" t="s">
        <v>4987</v>
      </c>
      <c r="E1966" s="4189" t="s">
        <v>4998</v>
      </c>
      <c r="F1966" s="4247" t="s">
        <v>224</v>
      </c>
      <c r="G1966" s="4247"/>
      <c r="H1966" s="4247"/>
      <c r="I1966" s="4247"/>
      <c r="J1966" s="4247"/>
      <c r="K1966" s="4247"/>
      <c r="L1966" s="4247"/>
      <c r="M1966" s="4247"/>
      <c r="N1966" s="4247"/>
      <c r="O1966" s="4247"/>
      <c r="P1966" s="4247"/>
      <c r="Q1966" s="4247"/>
      <c r="R1966" s="4247"/>
      <c r="S1966" s="4247" t="s">
        <v>340</v>
      </c>
      <c r="T1966" s="4247"/>
      <c r="U1966" s="4247"/>
      <c r="V1966" s="4247"/>
      <c r="W1966" s="4247"/>
      <c r="X1966" s="4247"/>
      <c r="Y1966" s="4247"/>
      <c r="Z1966" s="4247"/>
      <c r="AA1966" s="4247"/>
      <c r="AB1966" s="4247"/>
      <c r="AC1966" s="4247"/>
      <c r="AD1966" s="4247" t="s">
        <v>225</v>
      </c>
      <c r="AE1966" s="4247"/>
      <c r="AF1966" s="4247"/>
      <c r="AG1966" s="4247"/>
      <c r="AH1966" s="4188" t="s">
        <v>4982</v>
      </c>
      <c r="AI1966" s="4188"/>
      <c r="AJ1966" s="4188"/>
      <c r="AK1966" s="2502"/>
    </row>
    <row r="1967" spans="2:37" s="2801" customFormat="1" ht="12" customHeight="1" thickBot="1" x14ac:dyDescent="0.25">
      <c r="B1967" s="4203"/>
      <c r="C1967" s="4203"/>
      <c r="D1967" s="4203"/>
      <c r="E1967" s="4203"/>
      <c r="F1967" s="4203" t="s">
        <v>4999</v>
      </c>
      <c r="G1967" s="4203" t="s">
        <v>5000</v>
      </c>
      <c r="H1967" s="4189" t="s">
        <v>5001</v>
      </c>
      <c r="I1967" s="4200" t="s">
        <v>5002</v>
      </c>
      <c r="J1967" s="4200" t="s">
        <v>5003</v>
      </c>
      <c r="K1967" s="4201" t="s">
        <v>5004</v>
      </c>
      <c r="L1967" s="4201" t="s">
        <v>5005</v>
      </c>
      <c r="M1967" s="4200" t="s">
        <v>5006</v>
      </c>
      <c r="N1967" s="4200"/>
      <c r="O1967" s="4201" t="s">
        <v>5007</v>
      </c>
      <c r="P1967" s="4201" t="s">
        <v>5008</v>
      </c>
      <c r="Q1967" s="4201" t="s">
        <v>5009</v>
      </c>
      <c r="R1967" s="4201" t="s">
        <v>5010</v>
      </c>
      <c r="S1967" s="4189" t="s">
        <v>5011</v>
      </c>
      <c r="T1967" s="4189" t="s">
        <v>5012</v>
      </c>
      <c r="U1967" s="4189" t="s">
        <v>5013</v>
      </c>
      <c r="V1967" s="4189" t="s">
        <v>5014</v>
      </c>
      <c r="W1967" s="4189" t="s">
        <v>5015</v>
      </c>
      <c r="X1967" s="4189" t="s">
        <v>5016</v>
      </c>
      <c r="Y1967" s="4189" t="s">
        <v>5017</v>
      </c>
      <c r="Z1967" s="4189" t="s">
        <v>5018</v>
      </c>
      <c r="AA1967" s="4189" t="s">
        <v>5019</v>
      </c>
      <c r="AB1967" s="4200" t="s">
        <v>5020</v>
      </c>
      <c r="AC1967" s="4200" t="s">
        <v>5021</v>
      </c>
      <c r="AD1967" s="4189" t="s">
        <v>5022</v>
      </c>
      <c r="AE1967" s="4189" t="s">
        <v>5023</v>
      </c>
      <c r="AF1967" s="4189" t="s">
        <v>5024</v>
      </c>
      <c r="AG1967" s="4189" t="s">
        <v>5025</v>
      </c>
      <c r="AH1967" s="4189" t="s">
        <v>1150</v>
      </c>
      <c r="AI1967" s="4189" t="s">
        <v>4983</v>
      </c>
      <c r="AJ1967" s="4189" t="s">
        <v>4984</v>
      </c>
      <c r="AK1967" s="2502"/>
    </row>
    <row r="1968" spans="2:37" s="2801" customFormat="1" ht="12" customHeight="1" thickBot="1" x14ac:dyDescent="0.25">
      <c r="B1968" s="4203"/>
      <c r="C1968" s="4203"/>
      <c r="D1968" s="4203"/>
      <c r="E1968" s="4203"/>
      <c r="F1968" s="4203"/>
      <c r="G1968" s="4203"/>
      <c r="H1968" s="4203"/>
      <c r="I1968" s="4201"/>
      <c r="J1968" s="4201"/>
      <c r="K1968" s="4201"/>
      <c r="L1968" s="4201"/>
      <c r="M1968" s="3631" t="s">
        <v>5026</v>
      </c>
      <c r="N1968" s="3632" t="s">
        <v>2793</v>
      </c>
      <c r="O1968" s="4201"/>
      <c r="P1968" s="4201"/>
      <c r="Q1968" s="4201"/>
      <c r="R1968" s="4201"/>
      <c r="S1968" s="4203"/>
      <c r="T1968" s="4203"/>
      <c r="U1968" s="4203"/>
      <c r="V1968" s="4203"/>
      <c r="W1968" s="4203"/>
      <c r="X1968" s="4203"/>
      <c r="Y1968" s="4203"/>
      <c r="Z1968" s="4203"/>
      <c r="AA1968" s="4203"/>
      <c r="AB1968" s="4201"/>
      <c r="AC1968" s="4201"/>
      <c r="AD1968" s="4203"/>
      <c r="AE1968" s="4203"/>
      <c r="AF1968" s="4203"/>
      <c r="AG1968" s="4203"/>
      <c r="AH1968" s="4203"/>
      <c r="AI1968" s="4203"/>
      <c r="AJ1968" s="4203"/>
      <c r="AK1968" s="2502"/>
    </row>
    <row r="1969" spans="2:37" s="2801" customFormat="1" ht="12" customHeight="1" x14ac:dyDescent="0.2">
      <c r="B1969" s="4262" t="s">
        <v>6353</v>
      </c>
      <c r="C1969" s="4263"/>
      <c r="D1969" s="3313" t="s">
        <v>1529</v>
      </c>
      <c r="E1969" s="3313" t="s">
        <v>1529</v>
      </c>
      <c r="F1969" s="3313" t="s">
        <v>1529</v>
      </c>
      <c r="G1969" s="3313" t="s">
        <v>1529</v>
      </c>
      <c r="H1969" s="3313" t="s">
        <v>1529</v>
      </c>
      <c r="I1969" s="3313" t="s">
        <v>1529</v>
      </c>
      <c r="J1969" s="3313" t="s">
        <v>1529</v>
      </c>
      <c r="K1969" s="3313" t="s">
        <v>1529</v>
      </c>
      <c r="L1969" s="3313" t="s">
        <v>1529</v>
      </c>
      <c r="M1969" s="3313" t="s">
        <v>1529</v>
      </c>
      <c r="N1969" s="3313" t="s">
        <v>1529</v>
      </c>
      <c r="O1969" s="3313" t="s">
        <v>1529</v>
      </c>
      <c r="P1969" s="3313" t="s">
        <v>1529</v>
      </c>
      <c r="Q1969" s="3313" t="s">
        <v>1529</v>
      </c>
      <c r="R1969" s="3313" t="s">
        <v>1529</v>
      </c>
      <c r="S1969" s="3313" t="s">
        <v>1529</v>
      </c>
      <c r="T1969" s="3313" t="s">
        <v>1529</v>
      </c>
      <c r="U1969" s="3313" t="s">
        <v>1529</v>
      </c>
      <c r="V1969" s="3313" t="s">
        <v>1529</v>
      </c>
      <c r="W1969" s="3313" t="s">
        <v>1529</v>
      </c>
      <c r="X1969" s="3313" t="s">
        <v>1529</v>
      </c>
      <c r="Y1969" s="3313" t="s">
        <v>1529</v>
      </c>
      <c r="Z1969" s="3313" t="s">
        <v>1529</v>
      </c>
      <c r="AA1969" s="3313" t="s">
        <v>1529</v>
      </c>
      <c r="AB1969" s="3313" t="s">
        <v>1529</v>
      </c>
      <c r="AC1969" s="3313" t="s">
        <v>1529</v>
      </c>
      <c r="AD1969" s="3647"/>
      <c r="AE1969" s="3408"/>
      <c r="AF1969" s="3409" t="s">
        <v>1529</v>
      </c>
      <c r="AG1969" s="3409">
        <v>2.4900000000000002</v>
      </c>
      <c r="AH1969" s="3410" t="s">
        <v>6354</v>
      </c>
      <c r="AI1969" s="3410" t="s">
        <v>1529</v>
      </c>
      <c r="AJ1969" s="3648">
        <v>24.99</v>
      </c>
      <c r="AK1969" s="2502"/>
    </row>
    <row r="1970" spans="2:37" s="2801" customFormat="1" ht="12" customHeight="1" thickBot="1" x14ac:dyDescent="0.25">
      <c r="B1970" s="4265" t="s">
        <v>6355</v>
      </c>
      <c r="C1970" s="4266"/>
      <c r="D1970" s="3315" t="s">
        <v>1529</v>
      </c>
      <c r="E1970" s="3315" t="s">
        <v>1529</v>
      </c>
      <c r="F1970" s="3315" t="s">
        <v>1529</v>
      </c>
      <c r="G1970" s="3315" t="s">
        <v>1529</v>
      </c>
      <c r="H1970" s="3315" t="s">
        <v>1529</v>
      </c>
      <c r="I1970" s="3315" t="s">
        <v>1529</v>
      </c>
      <c r="J1970" s="3315" t="s">
        <v>1529</v>
      </c>
      <c r="K1970" s="3315" t="s">
        <v>1529</v>
      </c>
      <c r="L1970" s="3315" t="s">
        <v>1529</v>
      </c>
      <c r="M1970" s="3315" t="s">
        <v>1529</v>
      </c>
      <c r="N1970" s="3315" t="s">
        <v>1529</v>
      </c>
      <c r="O1970" s="3315" t="s">
        <v>1529</v>
      </c>
      <c r="P1970" s="3315" t="s">
        <v>1529</v>
      </c>
      <c r="Q1970" s="3315" t="s">
        <v>1529</v>
      </c>
      <c r="R1970" s="3315" t="s">
        <v>1529</v>
      </c>
      <c r="S1970" s="3315" t="s">
        <v>1529</v>
      </c>
      <c r="T1970" s="3315" t="s">
        <v>1529</v>
      </c>
      <c r="U1970" s="3315" t="s">
        <v>1529</v>
      </c>
      <c r="V1970" s="3315" t="s">
        <v>1529</v>
      </c>
      <c r="W1970" s="3315" t="s">
        <v>1529</v>
      </c>
      <c r="X1970" s="3315" t="s">
        <v>1529</v>
      </c>
      <c r="Y1970" s="3315" t="s">
        <v>1529</v>
      </c>
      <c r="Z1970" s="3315" t="s">
        <v>1529</v>
      </c>
      <c r="AA1970" s="3315" t="s">
        <v>1529</v>
      </c>
      <c r="AB1970" s="3315" t="s">
        <v>1529</v>
      </c>
      <c r="AC1970" s="3315" t="s">
        <v>1529</v>
      </c>
      <c r="AD1970" s="3649"/>
      <c r="AE1970" s="3650"/>
      <c r="AF1970" s="3651" t="s">
        <v>1529</v>
      </c>
      <c r="AG1970" s="3651">
        <v>6.99</v>
      </c>
      <c r="AH1970" s="3652" t="s">
        <v>6354</v>
      </c>
      <c r="AI1970" s="3652" t="s">
        <v>1529</v>
      </c>
      <c r="AJ1970" s="3653">
        <v>24.99</v>
      </c>
      <c r="AK1970" s="2502"/>
    </row>
    <row r="1971" spans="2:37" s="2801" customFormat="1" ht="12" customHeight="1" x14ac:dyDescent="0.2">
      <c r="B1971" s="2503"/>
      <c r="C1971" s="2496"/>
      <c r="D1971" s="4248"/>
      <c r="E1971" s="4248"/>
      <c r="F1971" s="4248"/>
      <c r="G1971" s="4248"/>
      <c r="H1971" s="2496"/>
      <c r="I1971" s="2497"/>
      <c r="J1971" s="2497"/>
      <c r="K1971" s="2497"/>
      <c r="L1971" s="2497"/>
      <c r="M1971" s="2496"/>
      <c r="N1971" s="2497"/>
      <c r="O1971" s="2497"/>
      <c r="P1971" s="2497"/>
      <c r="Q1971" s="2497"/>
      <c r="R1971" s="2497"/>
      <c r="S1971" s="2496"/>
      <c r="T1971" s="2495"/>
      <c r="U1971" s="2495"/>
      <c r="V1971" s="2495"/>
      <c r="W1971" s="2495"/>
      <c r="X1971" s="2495"/>
      <c r="Y1971" s="2495"/>
      <c r="Z1971" s="2495"/>
      <c r="AA1971" s="2495"/>
      <c r="AB1971" s="2495"/>
      <c r="AC1971" s="2495"/>
      <c r="AD1971" s="2495"/>
      <c r="AE1971" s="2495"/>
      <c r="AF1971" s="2495"/>
      <c r="AG1971" s="2495"/>
      <c r="AH1971" s="2495"/>
      <c r="AI1971" s="2495"/>
      <c r="AJ1971" s="2495"/>
      <c r="AK1971" s="2502"/>
    </row>
    <row r="1972" spans="2:37" s="2801" customFormat="1" ht="12" customHeight="1" x14ac:dyDescent="0.2">
      <c r="B1972" s="4236" t="s">
        <v>4985</v>
      </c>
      <c r="C1972" s="4237"/>
      <c r="D1972" s="4249" t="s">
        <v>1529</v>
      </c>
      <c r="E1972" s="4249"/>
      <c r="F1972" s="4249"/>
      <c r="G1972" s="4249"/>
      <c r="H1972" s="2499"/>
      <c r="I1972" s="2499"/>
      <c r="J1972" s="2499"/>
      <c r="K1972" s="2499"/>
      <c r="L1972" s="2499"/>
      <c r="M1972" s="2499"/>
      <c r="N1972" s="2499"/>
      <c r="O1972" s="2499"/>
      <c r="P1972" s="2499"/>
      <c r="Q1972" s="2499"/>
      <c r="R1972" s="2499"/>
      <c r="S1972" s="2499"/>
      <c r="T1972" s="2495"/>
      <c r="U1972" s="2495"/>
      <c r="V1972" s="2495"/>
      <c r="W1972" s="2495"/>
      <c r="X1972" s="2495"/>
      <c r="Y1972" s="2495"/>
      <c r="Z1972" s="2495"/>
      <c r="AA1972" s="2495"/>
      <c r="AB1972" s="2495"/>
      <c r="AC1972" s="2495"/>
      <c r="AD1972" s="2495"/>
      <c r="AE1972" s="2495"/>
      <c r="AF1972" s="2495"/>
      <c r="AG1972" s="2495"/>
      <c r="AH1972" s="2495"/>
      <c r="AI1972" s="2495"/>
      <c r="AJ1972" s="2495"/>
      <c r="AK1972" s="2502"/>
    </row>
    <row r="1973" spans="2:37" s="2801" customFormat="1" ht="12" customHeight="1" x14ac:dyDescent="0.2">
      <c r="B1973" s="4236" t="s">
        <v>4986</v>
      </c>
      <c r="C1973" s="4237"/>
      <c r="D1973" s="4249" t="s">
        <v>1529</v>
      </c>
      <c r="E1973" s="4249"/>
      <c r="F1973" s="4249"/>
      <c r="G1973" s="4249"/>
      <c r="H1973" s="2499"/>
      <c r="I1973" s="2499"/>
      <c r="J1973" s="2499"/>
      <c r="K1973" s="2499"/>
      <c r="L1973" s="2499"/>
      <c r="M1973" s="2499"/>
      <c r="N1973" s="2499"/>
      <c r="O1973" s="2499"/>
      <c r="P1973" s="2499"/>
      <c r="Q1973" s="2499"/>
      <c r="R1973" s="2499"/>
      <c r="S1973" s="2499"/>
      <c r="T1973" s="2495"/>
      <c r="U1973" s="2495"/>
      <c r="V1973" s="2495"/>
      <c r="W1973" s="2495"/>
      <c r="X1973" s="2495"/>
      <c r="Y1973" s="2495"/>
      <c r="Z1973" s="2495"/>
      <c r="AA1973" s="2495"/>
      <c r="AB1973" s="2495"/>
      <c r="AC1973" s="2495"/>
      <c r="AD1973" s="2495"/>
      <c r="AE1973" s="2495"/>
      <c r="AF1973" s="2495"/>
      <c r="AG1973" s="2495"/>
      <c r="AH1973" s="2495"/>
      <c r="AI1973" s="2495"/>
      <c r="AJ1973" s="2495"/>
      <c r="AK1973" s="2502"/>
    </row>
    <row r="1974" spans="2:37" s="2801" customFormat="1" ht="12" customHeight="1" thickBot="1" x14ac:dyDescent="0.25">
      <c r="B1974" s="3518"/>
      <c r="C1974" s="3375"/>
      <c r="D1974" s="3375"/>
      <c r="E1974" s="3375"/>
      <c r="F1974" s="3375"/>
      <c r="G1974" s="3375"/>
      <c r="H1974" s="3375"/>
      <c r="I1974" s="3375"/>
      <c r="J1974" s="3375"/>
      <c r="K1974" s="3375"/>
      <c r="L1974" s="3375"/>
      <c r="M1974" s="3375"/>
      <c r="N1974" s="3375"/>
      <c r="O1974" s="3375"/>
      <c r="P1974" s="3375"/>
      <c r="Q1974" s="3375"/>
      <c r="R1974" s="3375"/>
      <c r="S1974" s="3375"/>
      <c r="T1974" s="3375"/>
      <c r="U1974" s="3375"/>
      <c r="V1974" s="3375"/>
      <c r="W1974" s="3375"/>
      <c r="X1974" s="3375"/>
      <c r="Y1974" s="3375"/>
      <c r="Z1974" s="3375"/>
      <c r="AA1974" s="3375"/>
      <c r="AB1974" s="3375"/>
      <c r="AC1974" s="3375"/>
      <c r="AD1974" s="3375"/>
      <c r="AE1974" s="3375"/>
      <c r="AF1974" s="3375"/>
      <c r="AG1974" s="3375"/>
      <c r="AH1974" s="3375"/>
      <c r="AI1974" s="3375"/>
      <c r="AJ1974" s="3375"/>
      <c r="AK1974" s="3377"/>
    </row>
    <row r="1975" spans="2:37" s="2801" customFormat="1" ht="12" customHeight="1" thickBot="1" x14ac:dyDescent="0.25">
      <c r="B1975" s="2703"/>
    </row>
    <row r="1976" spans="2:37" s="2801" customFormat="1" ht="12" customHeight="1" x14ac:dyDescent="0.2">
      <c r="B1976" s="4169" t="s">
        <v>4994</v>
      </c>
      <c r="C1976" s="4170"/>
      <c r="D1976" s="4170"/>
      <c r="E1976" s="4170"/>
      <c r="F1976" s="4170"/>
      <c r="G1976" s="4170"/>
      <c r="H1976" s="4170"/>
      <c r="I1976" s="4170"/>
      <c r="J1976" s="4170"/>
      <c r="K1976" s="4170"/>
      <c r="L1976" s="4170"/>
      <c r="M1976" s="4170"/>
      <c r="N1976" s="4170"/>
      <c r="O1976" s="4170"/>
      <c r="P1976" s="4170"/>
      <c r="Q1976" s="4170"/>
      <c r="R1976" s="4170"/>
      <c r="S1976" s="4170"/>
      <c r="T1976" s="4170"/>
      <c r="U1976" s="4170"/>
      <c r="V1976" s="4170"/>
      <c r="W1976" s="4170"/>
      <c r="X1976" s="4170"/>
      <c r="Y1976" s="4170"/>
      <c r="Z1976" s="4170"/>
      <c r="AA1976" s="4170"/>
      <c r="AB1976" s="4170"/>
      <c r="AC1976" s="4170"/>
      <c r="AD1976" s="4170"/>
      <c r="AE1976" s="4170"/>
      <c r="AF1976" s="4170"/>
      <c r="AG1976" s="4170"/>
      <c r="AH1976" s="4170"/>
      <c r="AI1976" s="4170"/>
      <c r="AJ1976" s="4170"/>
      <c r="AK1976" s="4171"/>
    </row>
    <row r="1977" spans="2:37" s="2801" customFormat="1" ht="12" customHeight="1" x14ac:dyDescent="0.2">
      <c r="B1977" s="2500"/>
      <c r="C1977" s="3636"/>
      <c r="D1977" s="3636"/>
      <c r="E1977" s="3636"/>
      <c r="F1977" s="3636"/>
      <c r="G1977" s="2501"/>
      <c r="H1977" s="2501"/>
      <c r="I1977" s="2501"/>
      <c r="J1977" s="2501"/>
      <c r="K1977" s="2501"/>
      <c r="L1977" s="2501"/>
      <c r="M1977" s="2501"/>
      <c r="N1977" s="2501"/>
      <c r="O1977" s="2501"/>
      <c r="P1977" s="2501"/>
      <c r="Q1977" s="2501"/>
      <c r="R1977" s="2501"/>
      <c r="S1977" s="2501"/>
      <c r="T1977" s="2501"/>
      <c r="U1977" s="2501"/>
      <c r="V1977" s="2501"/>
      <c r="W1977" s="2501"/>
      <c r="X1977" s="2501"/>
      <c r="Y1977" s="2501"/>
      <c r="Z1977" s="2501"/>
      <c r="AA1977" s="2501"/>
      <c r="AB1977" s="2501"/>
      <c r="AC1977" s="2501"/>
      <c r="AD1977" s="2501"/>
      <c r="AE1977" s="2501"/>
      <c r="AF1977" s="2501"/>
      <c r="AG1977" s="2501"/>
      <c r="AH1977" s="2501"/>
      <c r="AI1977" s="2501"/>
      <c r="AJ1977" s="2501"/>
      <c r="AK1977" s="2502"/>
    </row>
    <row r="1978" spans="2:37" s="2801" customFormat="1" ht="12" customHeight="1" x14ac:dyDescent="0.2">
      <c r="B1978" s="2500" t="s">
        <v>4981</v>
      </c>
      <c r="C1978" s="3636"/>
      <c r="D1978" s="4243" t="s">
        <v>6596</v>
      </c>
      <c r="E1978" s="4243"/>
      <c r="F1978" s="4243"/>
      <c r="G1978" s="2501"/>
      <c r="H1978" s="2501"/>
      <c r="I1978" s="2501"/>
      <c r="J1978" s="2501"/>
      <c r="K1978" s="2501"/>
      <c r="L1978" s="2501"/>
      <c r="M1978" s="2501"/>
      <c r="N1978" s="2501"/>
      <c r="O1978" s="2501"/>
      <c r="P1978" s="2501"/>
      <c r="Q1978" s="2501"/>
      <c r="R1978" s="2501"/>
      <c r="S1978" s="2501"/>
      <c r="T1978" s="2501"/>
      <c r="U1978" s="2501"/>
      <c r="V1978" s="2501"/>
      <c r="W1978" s="2501"/>
      <c r="X1978" s="2501"/>
      <c r="Y1978" s="2501"/>
      <c r="Z1978" s="2501"/>
      <c r="AA1978" s="2501"/>
      <c r="AB1978" s="2501"/>
      <c r="AC1978" s="2501"/>
      <c r="AD1978" s="2501"/>
      <c r="AE1978" s="2501"/>
      <c r="AF1978" s="2501"/>
      <c r="AG1978" s="2501"/>
      <c r="AH1978" s="2501"/>
      <c r="AI1978" s="2501"/>
      <c r="AJ1978" s="2501"/>
      <c r="AK1978" s="2502"/>
    </row>
    <row r="1979" spans="2:37" s="2801" customFormat="1" ht="12" customHeight="1" thickBot="1" x14ac:dyDescent="0.25">
      <c r="B1979" s="4176" t="s">
        <v>4995</v>
      </c>
      <c r="C1979" s="4177"/>
      <c r="D1979" s="4175">
        <v>41770</v>
      </c>
      <c r="E1979" s="4175"/>
      <c r="F1979" s="3636"/>
      <c r="G1979" s="2501"/>
      <c r="H1979" s="2501"/>
      <c r="I1979" s="2501"/>
      <c r="J1979" s="2501"/>
      <c r="K1979" s="2501"/>
      <c r="L1979" s="2501"/>
      <c r="M1979" s="2501"/>
      <c r="N1979" s="2501"/>
      <c r="O1979" s="2501"/>
      <c r="P1979" s="2501"/>
      <c r="Q1979" s="2501"/>
      <c r="R1979" s="2501"/>
      <c r="S1979" s="2501"/>
      <c r="T1979" s="2501"/>
      <c r="U1979" s="2501"/>
      <c r="V1979" s="2501"/>
      <c r="W1979" s="2501"/>
      <c r="X1979" s="2501"/>
      <c r="Y1979" s="2501"/>
      <c r="Z1979" s="2501"/>
      <c r="AA1979" s="2501"/>
      <c r="AB1979" s="2501"/>
      <c r="AC1979" s="2501"/>
      <c r="AD1979" s="2501"/>
      <c r="AE1979" s="2501"/>
      <c r="AF1979" s="2501"/>
      <c r="AG1979" s="2501"/>
      <c r="AH1979" s="2501"/>
      <c r="AI1979" s="2501"/>
      <c r="AJ1979" s="2501"/>
      <c r="AK1979" s="2502"/>
    </row>
    <row r="1980" spans="2:37" s="2801" customFormat="1" ht="60.75" customHeight="1" thickBot="1" x14ac:dyDescent="0.25">
      <c r="B1980" s="4179" t="s">
        <v>4996</v>
      </c>
      <c r="C1980" s="4242"/>
      <c r="D1980" s="4181" t="s">
        <v>6597</v>
      </c>
      <c r="E1980" s="4182"/>
      <c r="F1980" s="4182"/>
      <c r="G1980" s="4182"/>
      <c r="H1980" s="4182"/>
      <c r="I1980" s="4182"/>
      <c r="J1980" s="4182"/>
      <c r="K1980" s="4183"/>
      <c r="L1980" s="2501"/>
      <c r="M1980" s="2501"/>
      <c r="N1980" s="2501"/>
      <c r="O1980" s="2501"/>
      <c r="P1980" s="2501"/>
      <c r="Q1980" s="2501"/>
      <c r="R1980" s="2501"/>
      <c r="S1980" s="2501"/>
      <c r="T1980" s="2501"/>
      <c r="U1980" s="2501"/>
      <c r="V1980" s="2501"/>
      <c r="W1980" s="2501"/>
      <c r="X1980" s="2501"/>
      <c r="Y1980" s="2501"/>
      <c r="Z1980" s="2501"/>
      <c r="AA1980" s="2501"/>
      <c r="AB1980" s="2501"/>
      <c r="AC1980" s="2501"/>
      <c r="AD1980" s="2501"/>
      <c r="AE1980" s="2501"/>
      <c r="AF1980" s="2501"/>
      <c r="AG1980" s="2501"/>
      <c r="AH1980" s="2501"/>
      <c r="AI1980" s="2501"/>
      <c r="AJ1980" s="2501"/>
      <c r="AK1980" s="2502"/>
    </row>
    <row r="1981" spans="2:37" s="2801" customFormat="1" ht="12" customHeight="1" thickBot="1" x14ac:dyDescent="0.25">
      <c r="B1981" s="4245"/>
      <c r="C1981" s="4246"/>
      <c r="D1981" s="4246"/>
      <c r="E1981" s="4246"/>
      <c r="F1981" s="4246"/>
      <c r="G1981" s="4246"/>
      <c r="H1981" s="4246"/>
      <c r="I1981" s="4246"/>
      <c r="J1981" s="4246"/>
      <c r="K1981" s="4246"/>
      <c r="L1981" s="4246"/>
      <c r="M1981" s="4246"/>
      <c r="N1981" s="4246"/>
      <c r="O1981" s="4246"/>
      <c r="P1981" s="4246"/>
      <c r="Q1981" s="4246"/>
      <c r="R1981" s="2501"/>
      <c r="S1981" s="2501"/>
      <c r="T1981" s="2501"/>
      <c r="U1981" s="2501"/>
      <c r="V1981" s="2501"/>
      <c r="W1981" s="2501"/>
      <c r="X1981" s="2501"/>
      <c r="Y1981" s="2501"/>
      <c r="Z1981" s="2501"/>
      <c r="AA1981" s="2501"/>
      <c r="AB1981" s="2501"/>
      <c r="AC1981" s="2501"/>
      <c r="AD1981" s="2501"/>
      <c r="AE1981" s="2501"/>
      <c r="AF1981" s="2501"/>
      <c r="AG1981" s="2501"/>
      <c r="AH1981" s="2501"/>
      <c r="AI1981" s="2501"/>
      <c r="AJ1981" s="2501"/>
      <c r="AK1981" s="2502"/>
    </row>
    <row r="1982" spans="2:37" s="2801" customFormat="1" ht="12" customHeight="1" thickBot="1" x14ac:dyDescent="0.25">
      <c r="B1982" s="4189" t="s">
        <v>4997</v>
      </c>
      <c r="C1982" s="4189"/>
      <c r="D1982" s="4189" t="s">
        <v>4987</v>
      </c>
      <c r="E1982" s="4189" t="s">
        <v>4998</v>
      </c>
      <c r="F1982" s="4247" t="s">
        <v>224</v>
      </c>
      <c r="G1982" s="4247"/>
      <c r="H1982" s="4247"/>
      <c r="I1982" s="4247"/>
      <c r="J1982" s="4247"/>
      <c r="K1982" s="4247"/>
      <c r="L1982" s="4247"/>
      <c r="M1982" s="4247"/>
      <c r="N1982" s="4247"/>
      <c r="O1982" s="4247"/>
      <c r="P1982" s="4247"/>
      <c r="Q1982" s="4247"/>
      <c r="R1982" s="4247"/>
      <c r="S1982" s="4247" t="s">
        <v>340</v>
      </c>
      <c r="T1982" s="4247"/>
      <c r="U1982" s="4247"/>
      <c r="V1982" s="4247"/>
      <c r="W1982" s="4247"/>
      <c r="X1982" s="4247"/>
      <c r="Y1982" s="4247"/>
      <c r="Z1982" s="4247"/>
      <c r="AA1982" s="4247"/>
      <c r="AB1982" s="4247"/>
      <c r="AC1982" s="4247"/>
      <c r="AD1982" s="4247" t="s">
        <v>225</v>
      </c>
      <c r="AE1982" s="4247"/>
      <c r="AF1982" s="4247"/>
      <c r="AG1982" s="4247"/>
      <c r="AH1982" s="4188" t="s">
        <v>4982</v>
      </c>
      <c r="AI1982" s="4188"/>
      <c r="AJ1982" s="4188"/>
      <c r="AK1982" s="2502"/>
    </row>
    <row r="1983" spans="2:37" s="2801" customFormat="1" ht="12" customHeight="1" thickBot="1" x14ac:dyDescent="0.25">
      <c r="B1983" s="4203"/>
      <c r="C1983" s="4203"/>
      <c r="D1983" s="4203"/>
      <c r="E1983" s="4203"/>
      <c r="F1983" s="4203" t="s">
        <v>4999</v>
      </c>
      <c r="G1983" s="4203" t="s">
        <v>5000</v>
      </c>
      <c r="H1983" s="4189" t="s">
        <v>5001</v>
      </c>
      <c r="I1983" s="4200" t="s">
        <v>5002</v>
      </c>
      <c r="J1983" s="4200" t="s">
        <v>5003</v>
      </c>
      <c r="K1983" s="4201" t="s">
        <v>5004</v>
      </c>
      <c r="L1983" s="4201" t="s">
        <v>5005</v>
      </c>
      <c r="M1983" s="4200" t="s">
        <v>5006</v>
      </c>
      <c r="N1983" s="4200"/>
      <c r="O1983" s="4201" t="s">
        <v>5007</v>
      </c>
      <c r="P1983" s="4201" t="s">
        <v>5008</v>
      </c>
      <c r="Q1983" s="4201" t="s">
        <v>5009</v>
      </c>
      <c r="R1983" s="4201" t="s">
        <v>5010</v>
      </c>
      <c r="S1983" s="4189" t="s">
        <v>5011</v>
      </c>
      <c r="T1983" s="4189" t="s">
        <v>5012</v>
      </c>
      <c r="U1983" s="4189" t="s">
        <v>5013</v>
      </c>
      <c r="V1983" s="4189" t="s">
        <v>5014</v>
      </c>
      <c r="W1983" s="4189" t="s">
        <v>5015</v>
      </c>
      <c r="X1983" s="4189" t="s">
        <v>5016</v>
      </c>
      <c r="Y1983" s="4189" t="s">
        <v>5017</v>
      </c>
      <c r="Z1983" s="4189" t="s">
        <v>5018</v>
      </c>
      <c r="AA1983" s="4189" t="s">
        <v>5019</v>
      </c>
      <c r="AB1983" s="4200" t="s">
        <v>5020</v>
      </c>
      <c r="AC1983" s="4200" t="s">
        <v>5021</v>
      </c>
      <c r="AD1983" s="4189" t="s">
        <v>5022</v>
      </c>
      <c r="AE1983" s="4189" t="s">
        <v>5023</v>
      </c>
      <c r="AF1983" s="4189" t="s">
        <v>5024</v>
      </c>
      <c r="AG1983" s="4189" t="s">
        <v>5025</v>
      </c>
      <c r="AH1983" s="4189" t="s">
        <v>1150</v>
      </c>
      <c r="AI1983" s="4189" t="s">
        <v>4983</v>
      </c>
      <c r="AJ1983" s="4189" t="s">
        <v>4984</v>
      </c>
      <c r="AK1983" s="2502"/>
    </row>
    <row r="1984" spans="2:37" s="2801" customFormat="1" ht="12" customHeight="1" thickBot="1" x14ac:dyDescent="0.25">
      <c r="B1984" s="4203"/>
      <c r="C1984" s="4203"/>
      <c r="D1984" s="4203"/>
      <c r="E1984" s="4203"/>
      <c r="F1984" s="4203"/>
      <c r="G1984" s="4203"/>
      <c r="H1984" s="4203"/>
      <c r="I1984" s="4201"/>
      <c r="J1984" s="4201"/>
      <c r="K1984" s="4201"/>
      <c r="L1984" s="4201"/>
      <c r="M1984" s="3631" t="s">
        <v>5026</v>
      </c>
      <c r="N1984" s="3632" t="s">
        <v>2793</v>
      </c>
      <c r="O1984" s="4201"/>
      <c r="P1984" s="4201"/>
      <c r="Q1984" s="4201"/>
      <c r="R1984" s="4201"/>
      <c r="S1984" s="4203"/>
      <c r="T1984" s="4203"/>
      <c r="U1984" s="4203"/>
      <c r="V1984" s="4203"/>
      <c r="W1984" s="4203"/>
      <c r="X1984" s="4203"/>
      <c r="Y1984" s="4203"/>
      <c r="Z1984" s="4203"/>
      <c r="AA1984" s="4203"/>
      <c r="AB1984" s="4201"/>
      <c r="AC1984" s="4201"/>
      <c r="AD1984" s="4203"/>
      <c r="AE1984" s="4203"/>
      <c r="AF1984" s="4203"/>
      <c r="AG1984" s="4203"/>
      <c r="AH1984" s="4203"/>
      <c r="AI1984" s="4203"/>
      <c r="AJ1984" s="4203"/>
      <c r="AK1984" s="2502"/>
    </row>
    <row r="1985" spans="2:37" s="2801" customFormat="1" ht="12" customHeight="1" x14ac:dyDescent="0.2">
      <c r="B1985" s="4256" t="s">
        <v>6598</v>
      </c>
      <c r="C1985" s="4257"/>
      <c r="D1985" s="2886" t="s">
        <v>6599</v>
      </c>
      <c r="E1985" s="2886"/>
      <c r="F1985" s="3099"/>
      <c r="G1985" s="3099"/>
      <c r="H1985" s="3099"/>
      <c r="I1985" s="3099"/>
      <c r="J1985" s="3099"/>
      <c r="K1985" s="3099"/>
      <c r="L1985" s="3099"/>
      <c r="M1985" s="3099"/>
      <c r="N1985" s="3099"/>
      <c r="O1985" s="3099"/>
      <c r="P1985" s="3099"/>
      <c r="Q1985" s="3099"/>
      <c r="R1985" s="3099"/>
      <c r="S1985" s="3099"/>
      <c r="T1985" s="3099"/>
      <c r="U1985" s="3099"/>
      <c r="V1985" s="3099"/>
      <c r="W1985" s="3099"/>
      <c r="X1985" s="2887"/>
      <c r="Y1985" s="3099"/>
      <c r="Z1985" s="3099"/>
      <c r="AA1985" s="3099"/>
      <c r="AB1985" s="2887"/>
      <c r="AC1985" s="3099"/>
      <c r="AD1985" s="3282"/>
      <c r="AE1985" s="3283"/>
      <c r="AF1985" s="2887"/>
      <c r="AG1985" s="2887"/>
      <c r="AH1985" s="2774" t="s">
        <v>6600</v>
      </c>
      <c r="AI1985" s="2889" t="s">
        <v>6601</v>
      </c>
      <c r="AJ1985" s="3644">
        <v>3</v>
      </c>
      <c r="AK1985" s="2502"/>
    </row>
    <row r="1986" spans="2:37" s="2801" customFormat="1" ht="12" customHeight="1" x14ac:dyDescent="0.2">
      <c r="B1986" s="4240" t="s">
        <v>6602</v>
      </c>
      <c r="C1986" s="4241"/>
      <c r="D1986" s="2893" t="s">
        <v>6603</v>
      </c>
      <c r="E1986" s="2893"/>
      <c r="F1986" s="3104"/>
      <c r="G1986" s="3104"/>
      <c r="H1986" s="3104"/>
      <c r="I1986" s="3104"/>
      <c r="J1986" s="3104"/>
      <c r="K1986" s="3104"/>
      <c r="L1986" s="3104"/>
      <c r="M1986" s="3104"/>
      <c r="N1986" s="3104"/>
      <c r="O1986" s="3104"/>
      <c r="P1986" s="3104"/>
      <c r="Q1986" s="3104"/>
      <c r="R1986" s="3104"/>
      <c r="S1986" s="3104"/>
      <c r="T1986" s="3104"/>
      <c r="U1986" s="3104"/>
      <c r="V1986" s="3104"/>
      <c r="W1986" s="3104"/>
      <c r="X1986" s="2894"/>
      <c r="Y1986" s="3104"/>
      <c r="Z1986" s="3104"/>
      <c r="AA1986" s="3104"/>
      <c r="AB1986" s="2894"/>
      <c r="AC1986" s="3104"/>
      <c r="AD1986" s="3286"/>
      <c r="AE1986" s="3287"/>
      <c r="AF1986" s="2894"/>
      <c r="AG1986" s="2894"/>
      <c r="AH1986" s="2775" t="s">
        <v>6600</v>
      </c>
      <c r="AI1986" s="2896" t="s">
        <v>6604</v>
      </c>
      <c r="AJ1986" s="3645">
        <v>3</v>
      </c>
      <c r="AK1986" s="2502"/>
    </row>
    <row r="1987" spans="2:37" s="2801" customFormat="1" ht="12" customHeight="1" x14ac:dyDescent="0.2">
      <c r="B1987" s="4240" t="s">
        <v>6605</v>
      </c>
      <c r="C1987" s="4241"/>
      <c r="D1987" s="2893" t="s">
        <v>6606</v>
      </c>
      <c r="E1987" s="2893"/>
      <c r="F1987" s="3104"/>
      <c r="G1987" s="3104"/>
      <c r="H1987" s="3104"/>
      <c r="I1987" s="3104"/>
      <c r="J1987" s="3104"/>
      <c r="K1987" s="3104"/>
      <c r="L1987" s="3104"/>
      <c r="M1987" s="3104"/>
      <c r="N1987" s="3104"/>
      <c r="O1987" s="3104"/>
      <c r="P1987" s="3104"/>
      <c r="Q1987" s="3104"/>
      <c r="R1987" s="3104"/>
      <c r="S1987" s="3104"/>
      <c r="T1987" s="3104"/>
      <c r="U1987" s="3104"/>
      <c r="V1987" s="3104"/>
      <c r="W1987" s="3104"/>
      <c r="X1987" s="2894"/>
      <c r="Y1987" s="3104"/>
      <c r="Z1987" s="3104"/>
      <c r="AA1987" s="3104"/>
      <c r="AB1987" s="2894"/>
      <c r="AC1987" s="3104"/>
      <c r="AD1987" s="3286"/>
      <c r="AE1987" s="3287"/>
      <c r="AF1987" s="2894"/>
      <c r="AG1987" s="2894"/>
      <c r="AH1987" s="2775" t="s">
        <v>6600</v>
      </c>
      <c r="AI1987" s="2896" t="s">
        <v>6601</v>
      </c>
      <c r="AJ1987" s="3645">
        <v>3</v>
      </c>
      <c r="AK1987" s="2502"/>
    </row>
    <row r="1988" spans="2:37" s="2801" customFormat="1" ht="12" customHeight="1" x14ac:dyDescent="0.2">
      <c r="B1988" s="4240" t="s">
        <v>6607</v>
      </c>
      <c r="C1988" s="4241"/>
      <c r="D1988" s="2893" t="s">
        <v>6608</v>
      </c>
      <c r="E1988" s="2893"/>
      <c r="F1988" s="3104"/>
      <c r="G1988" s="3104"/>
      <c r="H1988" s="3104"/>
      <c r="I1988" s="3104"/>
      <c r="J1988" s="3104"/>
      <c r="K1988" s="3104"/>
      <c r="L1988" s="3104"/>
      <c r="M1988" s="3104"/>
      <c r="N1988" s="3104"/>
      <c r="O1988" s="3104"/>
      <c r="P1988" s="3104"/>
      <c r="Q1988" s="3104"/>
      <c r="R1988" s="3104"/>
      <c r="S1988" s="3104"/>
      <c r="T1988" s="3104"/>
      <c r="U1988" s="3104"/>
      <c r="V1988" s="3104"/>
      <c r="W1988" s="3104"/>
      <c r="X1988" s="2894"/>
      <c r="Y1988" s="3104"/>
      <c r="Z1988" s="3104"/>
      <c r="AA1988" s="3104"/>
      <c r="AB1988" s="2894"/>
      <c r="AC1988" s="3104"/>
      <c r="AD1988" s="3286"/>
      <c r="AE1988" s="3287"/>
      <c r="AF1988" s="2894"/>
      <c r="AG1988" s="2894"/>
      <c r="AH1988" s="2775" t="s">
        <v>6600</v>
      </c>
      <c r="AI1988" s="2896" t="s">
        <v>6609</v>
      </c>
      <c r="AJ1988" s="3645">
        <v>5.99</v>
      </c>
      <c r="AK1988" s="2502"/>
    </row>
    <row r="1989" spans="2:37" s="2801" customFormat="1" ht="12" customHeight="1" x14ac:dyDescent="0.2">
      <c r="B1989" s="4240" t="s">
        <v>6610</v>
      </c>
      <c r="C1989" s="4241"/>
      <c r="D1989" s="2893" t="s">
        <v>6611</v>
      </c>
      <c r="E1989" s="2893"/>
      <c r="F1989" s="3104"/>
      <c r="G1989" s="3104"/>
      <c r="H1989" s="3104"/>
      <c r="I1989" s="3104"/>
      <c r="J1989" s="3104"/>
      <c r="K1989" s="3104"/>
      <c r="L1989" s="3104"/>
      <c r="M1989" s="3104"/>
      <c r="N1989" s="3104"/>
      <c r="O1989" s="3104"/>
      <c r="P1989" s="3104"/>
      <c r="Q1989" s="3104"/>
      <c r="R1989" s="3104"/>
      <c r="S1989" s="3104"/>
      <c r="T1989" s="3104"/>
      <c r="U1989" s="3104"/>
      <c r="V1989" s="3104"/>
      <c r="W1989" s="3104"/>
      <c r="X1989" s="2894"/>
      <c r="Y1989" s="3104"/>
      <c r="Z1989" s="3104"/>
      <c r="AA1989" s="3104"/>
      <c r="AB1989" s="2894"/>
      <c r="AC1989" s="3104"/>
      <c r="AD1989" s="3286"/>
      <c r="AE1989" s="3287"/>
      <c r="AF1989" s="2894"/>
      <c r="AG1989" s="2894"/>
      <c r="AH1989" s="2775" t="s">
        <v>6600</v>
      </c>
      <c r="AI1989" s="2896" t="s">
        <v>6612</v>
      </c>
      <c r="AJ1989" s="3645">
        <v>5.25</v>
      </c>
      <c r="AK1989" s="2502"/>
    </row>
    <row r="1990" spans="2:37" s="2801" customFormat="1" ht="12" customHeight="1" x14ac:dyDescent="0.2">
      <c r="B1990" s="4240" t="s">
        <v>6613</v>
      </c>
      <c r="C1990" s="4241"/>
      <c r="D1990" s="2893" t="s">
        <v>6614</v>
      </c>
      <c r="E1990" s="2893"/>
      <c r="F1990" s="3104"/>
      <c r="G1990" s="3104"/>
      <c r="H1990" s="3104"/>
      <c r="I1990" s="3104"/>
      <c r="J1990" s="3104"/>
      <c r="K1990" s="3104"/>
      <c r="L1990" s="3104"/>
      <c r="M1990" s="3104"/>
      <c r="N1990" s="3104"/>
      <c r="O1990" s="3104"/>
      <c r="P1990" s="3104"/>
      <c r="Q1990" s="3104"/>
      <c r="R1990" s="3104"/>
      <c r="S1990" s="3104"/>
      <c r="T1990" s="3104"/>
      <c r="U1990" s="3104"/>
      <c r="V1990" s="3104"/>
      <c r="W1990" s="3104"/>
      <c r="X1990" s="2894"/>
      <c r="Y1990" s="3104"/>
      <c r="Z1990" s="3104"/>
      <c r="AA1990" s="3104"/>
      <c r="AB1990" s="2894"/>
      <c r="AC1990" s="3104"/>
      <c r="AD1990" s="3286"/>
      <c r="AE1990" s="3287"/>
      <c r="AF1990" s="2894"/>
      <c r="AG1990" s="2894"/>
      <c r="AH1990" s="2775" t="s">
        <v>6600</v>
      </c>
      <c r="AI1990" s="2896" t="s">
        <v>6615</v>
      </c>
      <c r="AJ1990" s="3645">
        <v>8.99</v>
      </c>
      <c r="AK1990" s="2502"/>
    </row>
    <row r="1991" spans="2:37" s="2801" customFormat="1" ht="12" customHeight="1" x14ac:dyDescent="0.2">
      <c r="B1991" s="4240" t="s">
        <v>6616</v>
      </c>
      <c r="C1991" s="4241"/>
      <c r="D1991" s="2893" t="s">
        <v>6617</v>
      </c>
      <c r="E1991" s="2893"/>
      <c r="F1991" s="3104"/>
      <c r="G1991" s="3104"/>
      <c r="H1991" s="3104"/>
      <c r="I1991" s="3104"/>
      <c r="J1991" s="3104"/>
      <c r="K1991" s="3104"/>
      <c r="L1991" s="3104"/>
      <c r="M1991" s="3104"/>
      <c r="N1991" s="3104"/>
      <c r="O1991" s="3104"/>
      <c r="P1991" s="3104"/>
      <c r="Q1991" s="3104"/>
      <c r="R1991" s="3104"/>
      <c r="S1991" s="3104"/>
      <c r="T1991" s="3104"/>
      <c r="U1991" s="3104"/>
      <c r="V1991" s="3104"/>
      <c r="W1991" s="3104"/>
      <c r="X1991" s="2894"/>
      <c r="Y1991" s="3104"/>
      <c r="Z1991" s="3104"/>
      <c r="AA1991" s="3104"/>
      <c r="AB1991" s="2894"/>
      <c r="AC1991" s="3104"/>
      <c r="AD1991" s="3286"/>
      <c r="AE1991" s="3287"/>
      <c r="AF1991" s="2894"/>
      <c r="AG1991" s="2894"/>
      <c r="AH1991" s="2775" t="s">
        <v>6600</v>
      </c>
      <c r="AI1991" s="2896" t="s">
        <v>6618</v>
      </c>
      <c r="AJ1991" s="3645">
        <v>9.99</v>
      </c>
      <c r="AK1991" s="2502"/>
    </row>
    <row r="1992" spans="2:37" s="2801" customFormat="1" ht="12" customHeight="1" x14ac:dyDescent="0.2">
      <c r="B1992" s="4240" t="s">
        <v>6619</v>
      </c>
      <c r="C1992" s="4241"/>
      <c r="D1992" s="2893" t="s">
        <v>6620</v>
      </c>
      <c r="E1992" s="2893"/>
      <c r="F1992" s="3104"/>
      <c r="G1992" s="3104"/>
      <c r="H1992" s="3104"/>
      <c r="I1992" s="3104"/>
      <c r="J1992" s="3104"/>
      <c r="K1992" s="3104"/>
      <c r="L1992" s="3104"/>
      <c r="M1992" s="3104"/>
      <c r="N1992" s="3104"/>
      <c r="O1992" s="3104"/>
      <c r="P1992" s="3104"/>
      <c r="Q1992" s="3104"/>
      <c r="R1992" s="3104"/>
      <c r="S1992" s="3104"/>
      <c r="T1992" s="3104"/>
      <c r="U1992" s="3104"/>
      <c r="V1992" s="3104"/>
      <c r="W1992" s="3104"/>
      <c r="X1992" s="2894"/>
      <c r="Y1992" s="3104"/>
      <c r="Z1992" s="3104"/>
      <c r="AA1992" s="3104"/>
      <c r="AB1992" s="2894"/>
      <c r="AC1992" s="3104"/>
      <c r="AD1992" s="3286"/>
      <c r="AE1992" s="3287"/>
      <c r="AF1992" s="2894"/>
      <c r="AG1992" s="2894"/>
      <c r="AH1992" s="2775" t="s">
        <v>6600</v>
      </c>
      <c r="AI1992" s="2896" t="s">
        <v>6612</v>
      </c>
      <c r="AJ1992" s="3645">
        <v>5.25</v>
      </c>
      <c r="AK1992" s="2502"/>
    </row>
    <row r="1993" spans="2:37" s="2801" customFormat="1" ht="12" customHeight="1" thickBot="1" x14ac:dyDescent="0.25">
      <c r="B1993" s="4258" t="s">
        <v>6621</v>
      </c>
      <c r="C1993" s="4259"/>
      <c r="D1993" s="2984" t="s">
        <v>6622</v>
      </c>
      <c r="E1993" s="2984"/>
      <c r="F1993" s="3259"/>
      <c r="G1993" s="3259"/>
      <c r="H1993" s="3259"/>
      <c r="I1993" s="3259"/>
      <c r="J1993" s="3259"/>
      <c r="K1993" s="3259"/>
      <c r="L1993" s="3259"/>
      <c r="M1993" s="3259"/>
      <c r="N1993" s="3259"/>
      <c r="O1993" s="3259"/>
      <c r="P1993" s="3259"/>
      <c r="Q1993" s="3259"/>
      <c r="R1993" s="3259"/>
      <c r="S1993" s="3259"/>
      <c r="T1993" s="3259"/>
      <c r="U1993" s="3259"/>
      <c r="V1993" s="3259"/>
      <c r="W1993" s="3259"/>
      <c r="X1993" s="2985"/>
      <c r="Y1993" s="3259"/>
      <c r="Z1993" s="3259"/>
      <c r="AA1993" s="3259"/>
      <c r="AB1993" s="2985"/>
      <c r="AC1993" s="3259"/>
      <c r="AD1993" s="3305"/>
      <c r="AE1993" s="3290"/>
      <c r="AF1993" s="2985"/>
      <c r="AG1993" s="2985"/>
      <c r="AH1993" s="2778" t="s">
        <v>6600</v>
      </c>
      <c r="AI1993" s="3292" t="s">
        <v>6618</v>
      </c>
      <c r="AJ1993" s="3646">
        <v>9.99</v>
      </c>
      <c r="AK1993" s="2502"/>
    </row>
    <row r="1994" spans="2:37" s="2801" customFormat="1" ht="12" customHeight="1" x14ac:dyDescent="0.2">
      <c r="B1994" s="2503"/>
      <c r="C1994" s="2496"/>
      <c r="D1994" s="4248"/>
      <c r="E1994" s="4248"/>
      <c r="F1994" s="4248"/>
      <c r="G1994" s="4248"/>
      <c r="H1994" s="2496"/>
      <c r="I1994" s="2497"/>
      <c r="J1994" s="2497"/>
      <c r="K1994" s="2497"/>
      <c r="L1994" s="2497"/>
      <c r="M1994" s="2496"/>
      <c r="N1994" s="2497"/>
      <c r="O1994" s="2497"/>
      <c r="P1994" s="2497"/>
      <c r="Q1994" s="2497"/>
      <c r="R1994" s="2497"/>
      <c r="S1994" s="2496"/>
      <c r="T1994" s="2495"/>
      <c r="U1994" s="2495"/>
      <c r="V1994" s="2495"/>
      <c r="W1994" s="2495"/>
      <c r="X1994" s="2495"/>
      <c r="Y1994" s="2495"/>
      <c r="Z1994" s="2495"/>
      <c r="AA1994" s="2495"/>
      <c r="AB1994" s="2495"/>
      <c r="AC1994" s="2495"/>
      <c r="AD1994" s="2495"/>
      <c r="AE1994" s="2495"/>
      <c r="AF1994" s="2495"/>
      <c r="AG1994" s="2495"/>
      <c r="AH1994" s="2495"/>
      <c r="AI1994" s="2495"/>
      <c r="AJ1994" s="2495"/>
      <c r="AK1994" s="2502"/>
    </row>
    <row r="1995" spans="2:37" s="2801" customFormat="1" ht="12" customHeight="1" x14ac:dyDescent="0.2">
      <c r="B1995" s="4236" t="s">
        <v>4985</v>
      </c>
      <c r="C1995" s="4237"/>
      <c r="D1995" s="4249" t="s">
        <v>6623</v>
      </c>
      <c r="E1995" s="4249"/>
      <c r="F1995" s="4249"/>
      <c r="G1995" s="4249"/>
      <c r="H1995" s="2499"/>
      <c r="I1995" s="2499"/>
      <c r="J1995" s="2499"/>
      <c r="K1995" s="2499"/>
      <c r="L1995" s="2499"/>
      <c r="M1995" s="2499"/>
      <c r="N1995" s="2499"/>
      <c r="O1995" s="2499"/>
      <c r="P1995" s="2499"/>
      <c r="Q1995" s="2499"/>
      <c r="R1995" s="2499"/>
      <c r="S1995" s="2499"/>
      <c r="T1995" s="2495"/>
      <c r="U1995" s="2495"/>
      <c r="V1995" s="2495"/>
      <c r="W1995" s="2495"/>
      <c r="X1995" s="2495"/>
      <c r="Y1995" s="2495"/>
      <c r="Z1995" s="2495"/>
      <c r="AA1995" s="2495"/>
      <c r="AB1995" s="2495"/>
      <c r="AC1995" s="2495"/>
      <c r="AD1995" s="2495"/>
      <c r="AE1995" s="2495"/>
      <c r="AF1995" s="2495"/>
      <c r="AG1995" s="2495"/>
      <c r="AH1995" s="2495"/>
      <c r="AI1995" s="2495"/>
      <c r="AJ1995" s="2495"/>
      <c r="AK1995" s="2502"/>
    </row>
    <row r="1996" spans="2:37" s="2801" customFormat="1" ht="12" customHeight="1" x14ac:dyDescent="0.2">
      <c r="B1996" s="4236" t="s">
        <v>4986</v>
      </c>
      <c r="C1996" s="4237"/>
      <c r="D1996" s="4249" t="s">
        <v>1512</v>
      </c>
      <c r="E1996" s="4249"/>
      <c r="F1996" s="4249"/>
      <c r="G1996" s="4249"/>
      <c r="H1996" s="2499"/>
      <c r="I1996" s="2499"/>
      <c r="J1996" s="2499"/>
      <c r="K1996" s="2499"/>
      <c r="L1996" s="2499"/>
      <c r="M1996" s="2499"/>
      <c r="N1996" s="2499"/>
      <c r="O1996" s="2499"/>
      <c r="P1996" s="2499"/>
      <c r="Q1996" s="2499"/>
      <c r="R1996" s="2499"/>
      <c r="S1996" s="2499"/>
      <c r="T1996" s="2495"/>
      <c r="U1996" s="2495"/>
      <c r="V1996" s="2495"/>
      <c r="W1996" s="2495"/>
      <c r="X1996" s="2495"/>
      <c r="Y1996" s="2495"/>
      <c r="Z1996" s="2495"/>
      <c r="AA1996" s="2495"/>
      <c r="AB1996" s="2495"/>
      <c r="AC1996" s="2495"/>
      <c r="AD1996" s="2495"/>
      <c r="AE1996" s="2495"/>
      <c r="AF1996" s="2495"/>
      <c r="AG1996" s="2495"/>
      <c r="AH1996" s="2495"/>
      <c r="AI1996" s="2495"/>
      <c r="AJ1996" s="2495"/>
      <c r="AK1996" s="2502"/>
    </row>
    <row r="1997" spans="2:37" s="2801" customFormat="1" ht="12" customHeight="1" thickBot="1" x14ac:dyDescent="0.25">
      <c r="B1997" s="3518"/>
      <c r="C1997" s="3375"/>
      <c r="D1997" s="3375"/>
      <c r="E1997" s="3375"/>
      <c r="F1997" s="3375"/>
      <c r="G1997" s="3375"/>
      <c r="H1997" s="3375"/>
      <c r="I1997" s="3375"/>
      <c r="J1997" s="3375"/>
      <c r="K1997" s="3375"/>
      <c r="L1997" s="3375"/>
      <c r="M1997" s="3375"/>
      <c r="N1997" s="3375"/>
      <c r="O1997" s="3375"/>
      <c r="P1997" s="3375"/>
      <c r="Q1997" s="3375"/>
      <c r="R1997" s="3375"/>
      <c r="S1997" s="3375"/>
      <c r="T1997" s="3375"/>
      <c r="U1997" s="3375"/>
      <c r="V1997" s="3375"/>
      <c r="W1997" s="3375"/>
      <c r="X1997" s="3375"/>
      <c r="Y1997" s="3375"/>
      <c r="Z1997" s="3375"/>
      <c r="AA1997" s="3375"/>
      <c r="AB1997" s="3375"/>
      <c r="AC1997" s="3375"/>
      <c r="AD1997" s="3375"/>
      <c r="AE1997" s="3375"/>
      <c r="AF1997" s="3375"/>
      <c r="AG1997" s="3375"/>
      <c r="AH1997" s="3375"/>
      <c r="AI1997" s="3375"/>
      <c r="AJ1997" s="3375"/>
      <c r="AK1997" s="3377"/>
    </row>
    <row r="1998" spans="2:37" s="2801" customFormat="1" ht="12" customHeight="1" thickBot="1" x14ac:dyDescent="0.25">
      <c r="B1998" s="2703"/>
    </row>
    <row r="1999" spans="2:37" s="2801" customFormat="1" ht="12" customHeight="1" x14ac:dyDescent="0.2">
      <c r="B1999" s="4169" t="s">
        <v>4994</v>
      </c>
      <c r="C1999" s="4170"/>
      <c r="D1999" s="4170"/>
      <c r="E1999" s="4170"/>
      <c r="F1999" s="4170"/>
      <c r="G1999" s="4170"/>
      <c r="H1999" s="4170"/>
      <c r="I1999" s="4170"/>
      <c r="J1999" s="4170"/>
      <c r="K1999" s="4170"/>
      <c r="L1999" s="4170"/>
      <c r="M1999" s="4170"/>
      <c r="N1999" s="4170"/>
      <c r="O1999" s="4170"/>
      <c r="P1999" s="4170"/>
      <c r="Q1999" s="4170"/>
      <c r="R1999" s="4170"/>
      <c r="S1999" s="4170"/>
      <c r="T1999" s="4170"/>
      <c r="U1999" s="4170"/>
      <c r="V1999" s="4170"/>
      <c r="W1999" s="4170"/>
      <c r="X1999" s="4170"/>
      <c r="Y1999" s="4170"/>
      <c r="Z1999" s="4170"/>
      <c r="AA1999" s="4170"/>
      <c r="AB1999" s="4170"/>
      <c r="AC1999" s="4170"/>
      <c r="AD1999" s="4170"/>
      <c r="AE1999" s="4170"/>
      <c r="AF1999" s="4170"/>
      <c r="AG1999" s="4170"/>
      <c r="AH1999" s="4170"/>
      <c r="AI1999" s="4170"/>
      <c r="AJ1999" s="4170"/>
      <c r="AK1999" s="4171"/>
    </row>
    <row r="2000" spans="2:37" s="2801" customFormat="1" ht="12" customHeight="1" x14ac:dyDescent="0.2">
      <c r="B2000" s="2500"/>
      <c r="C2000" s="3636"/>
      <c r="D2000" s="3636"/>
      <c r="E2000" s="3636"/>
      <c r="F2000" s="3636"/>
      <c r="G2000" s="2501"/>
      <c r="H2000" s="2501"/>
      <c r="I2000" s="2501"/>
      <c r="J2000" s="2501"/>
      <c r="K2000" s="2501"/>
      <c r="L2000" s="2501"/>
      <c r="M2000" s="2501"/>
      <c r="N2000" s="2501"/>
      <c r="O2000" s="2501"/>
      <c r="P2000" s="2501"/>
      <c r="Q2000" s="2501"/>
      <c r="R2000" s="2501"/>
      <c r="S2000" s="2501"/>
      <c r="T2000" s="2501"/>
      <c r="U2000" s="2501"/>
      <c r="V2000" s="2501"/>
      <c r="W2000" s="2501"/>
      <c r="X2000" s="2501"/>
      <c r="Y2000" s="2501"/>
      <c r="Z2000" s="2501"/>
      <c r="AA2000" s="2501"/>
      <c r="AB2000" s="2501"/>
      <c r="AC2000" s="2501"/>
      <c r="AD2000" s="2501"/>
      <c r="AE2000" s="2501"/>
      <c r="AF2000" s="2501"/>
      <c r="AG2000" s="2501"/>
      <c r="AH2000" s="2501"/>
      <c r="AI2000" s="2501"/>
      <c r="AJ2000" s="2501"/>
      <c r="AK2000" s="2502"/>
    </row>
    <row r="2001" spans="2:37" s="2801" customFormat="1" ht="12" customHeight="1" x14ac:dyDescent="0.2">
      <c r="B2001" s="2500" t="s">
        <v>4981</v>
      </c>
      <c r="C2001" s="3636"/>
      <c r="D2001" s="4243" t="s">
        <v>6346</v>
      </c>
      <c r="E2001" s="4243"/>
      <c r="F2001" s="4243"/>
      <c r="G2001" s="2501"/>
      <c r="H2001" s="2501"/>
      <c r="I2001" s="2501"/>
      <c r="J2001" s="2501"/>
      <c r="K2001" s="2501"/>
      <c r="L2001" s="2501"/>
      <c r="M2001" s="2501"/>
      <c r="N2001" s="2501"/>
      <c r="O2001" s="2501"/>
      <c r="P2001" s="2501"/>
      <c r="Q2001" s="2501"/>
      <c r="R2001" s="2501"/>
      <c r="S2001" s="2501"/>
      <c r="T2001" s="2501"/>
      <c r="U2001" s="2501"/>
      <c r="V2001" s="2501"/>
      <c r="W2001" s="2501"/>
      <c r="X2001" s="2501"/>
      <c r="Y2001" s="2501"/>
      <c r="Z2001" s="2501"/>
      <c r="AA2001" s="2501"/>
      <c r="AB2001" s="2501"/>
      <c r="AC2001" s="2501"/>
      <c r="AD2001" s="2501"/>
      <c r="AE2001" s="2501"/>
      <c r="AF2001" s="2501"/>
      <c r="AG2001" s="2501"/>
      <c r="AH2001" s="2501"/>
      <c r="AI2001" s="2501"/>
      <c r="AJ2001" s="2501"/>
      <c r="AK2001" s="2502"/>
    </row>
    <row r="2002" spans="2:37" s="2801" customFormat="1" ht="12" customHeight="1" thickBot="1" x14ac:dyDescent="0.25">
      <c r="B2002" s="4176" t="s">
        <v>4995</v>
      </c>
      <c r="C2002" s="4177"/>
      <c r="D2002" s="4175">
        <v>41788</v>
      </c>
      <c r="E2002" s="4175"/>
      <c r="F2002" s="3636"/>
      <c r="G2002" s="2501"/>
      <c r="H2002" s="2501"/>
      <c r="I2002" s="2501"/>
      <c r="J2002" s="2501"/>
      <c r="K2002" s="2501"/>
      <c r="L2002" s="2501"/>
      <c r="M2002" s="2501"/>
      <c r="N2002" s="2501"/>
      <c r="O2002" s="2501"/>
      <c r="P2002" s="2501"/>
      <c r="Q2002" s="2501"/>
      <c r="R2002" s="2501"/>
      <c r="S2002" s="2501"/>
      <c r="T2002" s="2501"/>
      <c r="U2002" s="2501"/>
      <c r="V2002" s="2501"/>
      <c r="W2002" s="2501"/>
      <c r="X2002" s="2501"/>
      <c r="Y2002" s="2501"/>
      <c r="Z2002" s="2501"/>
      <c r="AA2002" s="2501"/>
      <c r="AB2002" s="2501"/>
      <c r="AC2002" s="2501"/>
      <c r="AD2002" s="2501"/>
      <c r="AE2002" s="2501"/>
      <c r="AF2002" s="2501"/>
      <c r="AG2002" s="2501"/>
      <c r="AH2002" s="2501"/>
      <c r="AI2002" s="2501"/>
      <c r="AJ2002" s="2501"/>
      <c r="AK2002" s="2502"/>
    </row>
    <row r="2003" spans="2:37" s="2801" customFormat="1" ht="50.25" customHeight="1" thickBot="1" x14ac:dyDescent="0.25">
      <c r="B2003" s="4179" t="s">
        <v>4996</v>
      </c>
      <c r="C2003" s="4242"/>
      <c r="D2003" s="4181" t="s">
        <v>6595</v>
      </c>
      <c r="E2003" s="4182"/>
      <c r="F2003" s="4182"/>
      <c r="G2003" s="4182"/>
      <c r="H2003" s="4182"/>
      <c r="I2003" s="4182"/>
      <c r="J2003" s="4182"/>
      <c r="K2003" s="4183"/>
      <c r="L2003" s="2501"/>
      <c r="M2003" s="2501"/>
      <c r="N2003" s="2501"/>
      <c r="O2003" s="2501"/>
      <c r="P2003" s="2501"/>
      <c r="Q2003" s="2501"/>
      <c r="R2003" s="2501"/>
      <c r="S2003" s="2501"/>
      <c r="T2003" s="2501"/>
      <c r="U2003" s="2501"/>
      <c r="V2003" s="2501"/>
      <c r="W2003" s="2501"/>
      <c r="X2003" s="2501"/>
      <c r="Y2003" s="2501"/>
      <c r="Z2003" s="2501"/>
      <c r="AA2003" s="2501"/>
      <c r="AB2003" s="2501"/>
      <c r="AC2003" s="2501"/>
      <c r="AD2003" s="2501"/>
      <c r="AE2003" s="2501"/>
      <c r="AF2003" s="2501"/>
      <c r="AG2003" s="2501"/>
      <c r="AH2003" s="2501"/>
      <c r="AI2003" s="2501"/>
      <c r="AJ2003" s="2501"/>
      <c r="AK2003" s="2502"/>
    </row>
    <row r="2004" spans="2:37" s="2801" customFormat="1" ht="12" customHeight="1" thickBot="1" x14ac:dyDescent="0.25">
      <c r="B2004" s="4245"/>
      <c r="C2004" s="4246"/>
      <c r="D2004" s="4246"/>
      <c r="E2004" s="4246"/>
      <c r="F2004" s="4246"/>
      <c r="G2004" s="4246"/>
      <c r="H2004" s="4246"/>
      <c r="I2004" s="4246"/>
      <c r="J2004" s="4246"/>
      <c r="K2004" s="4246"/>
      <c r="L2004" s="4246"/>
      <c r="M2004" s="4246"/>
      <c r="N2004" s="4246"/>
      <c r="O2004" s="4246"/>
      <c r="P2004" s="4246"/>
      <c r="Q2004" s="4246"/>
      <c r="R2004" s="2501"/>
      <c r="S2004" s="2501"/>
      <c r="T2004" s="2501"/>
      <c r="U2004" s="2501"/>
      <c r="V2004" s="2501"/>
      <c r="W2004" s="2501"/>
      <c r="X2004" s="2501"/>
      <c r="Y2004" s="2501"/>
      <c r="Z2004" s="2501"/>
      <c r="AA2004" s="2501"/>
      <c r="AB2004" s="2501"/>
      <c r="AC2004" s="2501"/>
      <c r="AD2004" s="2501"/>
      <c r="AE2004" s="2501"/>
      <c r="AF2004" s="2501"/>
      <c r="AG2004" s="2501"/>
      <c r="AH2004" s="2501"/>
      <c r="AI2004" s="2501"/>
      <c r="AJ2004" s="2501"/>
      <c r="AK2004" s="2502"/>
    </row>
    <row r="2005" spans="2:37" s="2801" customFormat="1" ht="12" customHeight="1" thickBot="1" x14ac:dyDescent="0.25">
      <c r="B2005" s="4189" t="s">
        <v>4997</v>
      </c>
      <c r="C2005" s="4189"/>
      <c r="D2005" s="4189" t="s">
        <v>4987</v>
      </c>
      <c r="E2005" s="4189" t="s">
        <v>4998</v>
      </c>
      <c r="F2005" s="4247" t="s">
        <v>224</v>
      </c>
      <c r="G2005" s="4247"/>
      <c r="H2005" s="4247"/>
      <c r="I2005" s="4247"/>
      <c r="J2005" s="4247"/>
      <c r="K2005" s="4247"/>
      <c r="L2005" s="4247"/>
      <c r="M2005" s="4247"/>
      <c r="N2005" s="4247"/>
      <c r="O2005" s="4247"/>
      <c r="P2005" s="4247"/>
      <c r="Q2005" s="4247"/>
      <c r="R2005" s="4247"/>
      <c r="S2005" s="4247" t="s">
        <v>340</v>
      </c>
      <c r="T2005" s="4247"/>
      <c r="U2005" s="4247"/>
      <c r="V2005" s="4247"/>
      <c r="W2005" s="4247"/>
      <c r="X2005" s="4247"/>
      <c r="Y2005" s="4247"/>
      <c r="Z2005" s="4247"/>
      <c r="AA2005" s="4247"/>
      <c r="AB2005" s="4247"/>
      <c r="AC2005" s="4247"/>
      <c r="AD2005" s="4247" t="s">
        <v>225</v>
      </c>
      <c r="AE2005" s="4247"/>
      <c r="AF2005" s="4247"/>
      <c r="AG2005" s="4247"/>
      <c r="AH2005" s="4188" t="s">
        <v>4982</v>
      </c>
      <c r="AI2005" s="4188"/>
      <c r="AJ2005" s="4188"/>
      <c r="AK2005" s="2502"/>
    </row>
    <row r="2006" spans="2:37" s="2801" customFormat="1" ht="12" customHeight="1" thickBot="1" x14ac:dyDescent="0.25">
      <c r="B2006" s="4203"/>
      <c r="C2006" s="4203"/>
      <c r="D2006" s="4203"/>
      <c r="E2006" s="4203"/>
      <c r="F2006" s="4203" t="s">
        <v>4999</v>
      </c>
      <c r="G2006" s="4203" t="s">
        <v>5000</v>
      </c>
      <c r="H2006" s="4189" t="s">
        <v>5001</v>
      </c>
      <c r="I2006" s="4200" t="s">
        <v>5002</v>
      </c>
      <c r="J2006" s="4200" t="s">
        <v>5003</v>
      </c>
      <c r="K2006" s="4201" t="s">
        <v>5004</v>
      </c>
      <c r="L2006" s="4201" t="s">
        <v>5005</v>
      </c>
      <c r="M2006" s="4200" t="s">
        <v>5006</v>
      </c>
      <c r="N2006" s="4200"/>
      <c r="O2006" s="4201" t="s">
        <v>5007</v>
      </c>
      <c r="P2006" s="4201" t="s">
        <v>5008</v>
      </c>
      <c r="Q2006" s="4201" t="s">
        <v>5009</v>
      </c>
      <c r="R2006" s="4201" t="s">
        <v>5010</v>
      </c>
      <c r="S2006" s="4189" t="s">
        <v>5011</v>
      </c>
      <c r="T2006" s="4189" t="s">
        <v>5012</v>
      </c>
      <c r="U2006" s="4189" t="s">
        <v>5013</v>
      </c>
      <c r="V2006" s="4189" t="s">
        <v>5014</v>
      </c>
      <c r="W2006" s="4189" t="s">
        <v>5015</v>
      </c>
      <c r="X2006" s="4189" t="s">
        <v>5016</v>
      </c>
      <c r="Y2006" s="4189" t="s">
        <v>5017</v>
      </c>
      <c r="Z2006" s="4189" t="s">
        <v>5018</v>
      </c>
      <c r="AA2006" s="4189" t="s">
        <v>5019</v>
      </c>
      <c r="AB2006" s="4200" t="s">
        <v>5020</v>
      </c>
      <c r="AC2006" s="4200" t="s">
        <v>5021</v>
      </c>
      <c r="AD2006" s="4189" t="s">
        <v>5022</v>
      </c>
      <c r="AE2006" s="4189" t="s">
        <v>5023</v>
      </c>
      <c r="AF2006" s="4189" t="s">
        <v>5024</v>
      </c>
      <c r="AG2006" s="4189" t="s">
        <v>5025</v>
      </c>
      <c r="AH2006" s="4189" t="s">
        <v>1150</v>
      </c>
      <c r="AI2006" s="4189" t="s">
        <v>4983</v>
      </c>
      <c r="AJ2006" s="4189" t="s">
        <v>4984</v>
      </c>
      <c r="AK2006" s="2502"/>
    </row>
    <row r="2007" spans="2:37" s="2801" customFormat="1" ht="12" customHeight="1" thickBot="1" x14ac:dyDescent="0.25">
      <c r="B2007" s="4203"/>
      <c r="C2007" s="4203"/>
      <c r="D2007" s="4203"/>
      <c r="E2007" s="4203"/>
      <c r="F2007" s="4203"/>
      <c r="G2007" s="4203"/>
      <c r="H2007" s="4203"/>
      <c r="I2007" s="4201"/>
      <c r="J2007" s="4201"/>
      <c r="K2007" s="4201"/>
      <c r="L2007" s="4201"/>
      <c r="M2007" s="3631" t="s">
        <v>5026</v>
      </c>
      <c r="N2007" s="3632" t="s">
        <v>2793</v>
      </c>
      <c r="O2007" s="4201"/>
      <c r="P2007" s="4201"/>
      <c r="Q2007" s="4201"/>
      <c r="R2007" s="4201"/>
      <c r="S2007" s="4203"/>
      <c r="T2007" s="4203"/>
      <c r="U2007" s="4203"/>
      <c r="V2007" s="4203"/>
      <c r="W2007" s="4203"/>
      <c r="X2007" s="4203"/>
      <c r="Y2007" s="4203"/>
      <c r="Z2007" s="4203"/>
      <c r="AA2007" s="4203"/>
      <c r="AB2007" s="4201"/>
      <c r="AC2007" s="4201"/>
      <c r="AD2007" s="4203"/>
      <c r="AE2007" s="4203"/>
      <c r="AF2007" s="4203"/>
      <c r="AG2007" s="4203"/>
      <c r="AH2007" s="4203"/>
      <c r="AI2007" s="4203"/>
      <c r="AJ2007" s="4203"/>
      <c r="AK2007" s="2502"/>
    </row>
    <row r="2008" spans="2:37" s="2801" customFormat="1" ht="12" customHeight="1" x14ac:dyDescent="0.2">
      <c r="B2008" s="4262" t="s">
        <v>6347</v>
      </c>
      <c r="C2008" s="4263"/>
      <c r="D2008" s="3099" t="s">
        <v>1529</v>
      </c>
      <c r="E2008" s="3099" t="s">
        <v>1529</v>
      </c>
      <c r="F2008" s="3099" t="s">
        <v>1529</v>
      </c>
      <c r="G2008" s="3099" t="s">
        <v>1529</v>
      </c>
      <c r="H2008" s="3099" t="s">
        <v>1529</v>
      </c>
      <c r="I2008" s="3099" t="s">
        <v>1529</v>
      </c>
      <c r="J2008" s="3099" t="s">
        <v>1529</v>
      </c>
      <c r="K2008" s="3099" t="s">
        <v>1529</v>
      </c>
      <c r="L2008" s="3099" t="s">
        <v>1529</v>
      </c>
      <c r="M2008" s="3099" t="s">
        <v>1529</v>
      </c>
      <c r="N2008" s="3099" t="s">
        <v>1529</v>
      </c>
      <c r="O2008" s="3099" t="s">
        <v>1529</v>
      </c>
      <c r="P2008" s="3099" t="s">
        <v>1529</v>
      </c>
      <c r="Q2008" s="3099" t="s">
        <v>1529</v>
      </c>
      <c r="R2008" s="3099" t="s">
        <v>1529</v>
      </c>
      <c r="S2008" s="3099" t="s">
        <v>1529</v>
      </c>
      <c r="T2008" s="3099" t="s">
        <v>1529</v>
      </c>
      <c r="U2008" s="3099" t="s">
        <v>1529</v>
      </c>
      <c r="V2008" s="3099" t="s">
        <v>1529</v>
      </c>
      <c r="W2008" s="3099" t="s">
        <v>1529</v>
      </c>
      <c r="X2008" s="3099" t="s">
        <v>1529</v>
      </c>
      <c r="Y2008" s="3099" t="s">
        <v>1529</v>
      </c>
      <c r="Z2008" s="3099" t="s">
        <v>1529</v>
      </c>
      <c r="AA2008" s="3099" t="s">
        <v>1529</v>
      </c>
      <c r="AB2008" s="3099" t="s">
        <v>1529</v>
      </c>
      <c r="AC2008" s="3099" t="s">
        <v>1529</v>
      </c>
      <c r="AD2008" s="3428"/>
      <c r="AE2008" s="2579"/>
      <c r="AF2008" s="2635" t="s">
        <v>1529</v>
      </c>
      <c r="AG2008" s="2635">
        <v>2.4900000000000002</v>
      </c>
      <c r="AH2008" s="2574" t="s">
        <v>6348</v>
      </c>
      <c r="AI2008" s="2574" t="s">
        <v>1529</v>
      </c>
      <c r="AJ2008" s="2576">
        <v>89.99</v>
      </c>
      <c r="AK2008" s="2502"/>
    </row>
    <row r="2009" spans="2:37" s="2801" customFormat="1" ht="12" customHeight="1" thickBot="1" x14ac:dyDescent="0.25">
      <c r="B2009" s="4265" t="s">
        <v>6349</v>
      </c>
      <c r="C2009" s="4266"/>
      <c r="D2009" s="3259" t="s">
        <v>1529</v>
      </c>
      <c r="E2009" s="3259" t="s">
        <v>1529</v>
      </c>
      <c r="F2009" s="3259" t="s">
        <v>1529</v>
      </c>
      <c r="G2009" s="3259" t="s">
        <v>1529</v>
      </c>
      <c r="H2009" s="3259" t="s">
        <v>1529</v>
      </c>
      <c r="I2009" s="3259" t="s">
        <v>1529</v>
      </c>
      <c r="J2009" s="3259" t="s">
        <v>1529</v>
      </c>
      <c r="K2009" s="3259" t="s">
        <v>1529</v>
      </c>
      <c r="L2009" s="3259" t="s">
        <v>1529</v>
      </c>
      <c r="M2009" s="3259" t="s">
        <v>1529</v>
      </c>
      <c r="N2009" s="3259" t="s">
        <v>1529</v>
      </c>
      <c r="O2009" s="3259" t="s">
        <v>1529</v>
      </c>
      <c r="P2009" s="3259" t="s">
        <v>1529</v>
      </c>
      <c r="Q2009" s="3259" t="s">
        <v>1529</v>
      </c>
      <c r="R2009" s="3259" t="s">
        <v>1529</v>
      </c>
      <c r="S2009" s="3259" t="s">
        <v>1529</v>
      </c>
      <c r="T2009" s="3259" t="s">
        <v>1529</v>
      </c>
      <c r="U2009" s="3259" t="s">
        <v>1529</v>
      </c>
      <c r="V2009" s="3259" t="s">
        <v>1529</v>
      </c>
      <c r="W2009" s="3259" t="s">
        <v>1529</v>
      </c>
      <c r="X2009" s="3259" t="s">
        <v>1529</v>
      </c>
      <c r="Y2009" s="3259" t="s">
        <v>1529</v>
      </c>
      <c r="Z2009" s="3259" t="s">
        <v>1529</v>
      </c>
      <c r="AA2009" s="3259" t="s">
        <v>1529</v>
      </c>
      <c r="AB2009" s="3259" t="s">
        <v>1529</v>
      </c>
      <c r="AC2009" s="3259" t="s">
        <v>1529</v>
      </c>
      <c r="AD2009" s="3429"/>
      <c r="AE2009" s="2572"/>
      <c r="AF2009" s="2743" t="s">
        <v>1529</v>
      </c>
      <c r="AG2009" s="2743">
        <v>6.99</v>
      </c>
      <c r="AH2009" s="2583" t="s">
        <v>6348</v>
      </c>
      <c r="AI2009" s="2583" t="s">
        <v>1529</v>
      </c>
      <c r="AJ2009" s="2584">
        <v>89.99</v>
      </c>
      <c r="AK2009" s="2502"/>
    </row>
    <row r="2010" spans="2:37" s="2801" customFormat="1" ht="12" customHeight="1" x14ac:dyDescent="0.2">
      <c r="B2010" s="2503"/>
      <c r="C2010" s="2496"/>
      <c r="D2010" s="4248"/>
      <c r="E2010" s="4248"/>
      <c r="F2010" s="4248"/>
      <c r="G2010" s="4248"/>
      <c r="H2010" s="2496"/>
      <c r="I2010" s="2497"/>
      <c r="J2010" s="2497"/>
      <c r="K2010" s="2497"/>
      <c r="L2010" s="2497"/>
      <c r="M2010" s="2496"/>
      <c r="N2010" s="2497"/>
      <c r="O2010" s="2497"/>
      <c r="P2010" s="2497"/>
      <c r="Q2010" s="2497"/>
      <c r="R2010" s="2497"/>
      <c r="S2010" s="2496"/>
      <c r="T2010" s="2495"/>
      <c r="U2010" s="2495"/>
      <c r="V2010" s="2495"/>
      <c r="W2010" s="2495"/>
      <c r="X2010" s="2495"/>
      <c r="Y2010" s="2495"/>
      <c r="Z2010" s="2495"/>
      <c r="AA2010" s="2495"/>
      <c r="AB2010" s="2495"/>
      <c r="AC2010" s="2495"/>
      <c r="AD2010" s="2495"/>
      <c r="AE2010" s="2495"/>
      <c r="AF2010" s="2495"/>
      <c r="AG2010" s="2495"/>
      <c r="AH2010" s="2495"/>
      <c r="AI2010" s="2495"/>
      <c r="AJ2010" s="2495"/>
      <c r="AK2010" s="2502"/>
    </row>
    <row r="2011" spans="2:37" s="2801" customFormat="1" ht="12" customHeight="1" x14ac:dyDescent="0.2">
      <c r="B2011" s="4236" t="s">
        <v>4985</v>
      </c>
      <c r="C2011" s="4237"/>
      <c r="D2011" s="4249" t="s">
        <v>1529</v>
      </c>
      <c r="E2011" s="4249"/>
      <c r="F2011" s="4249"/>
      <c r="G2011" s="4249"/>
      <c r="H2011" s="2499"/>
      <c r="I2011" s="2499"/>
      <c r="J2011" s="2499"/>
      <c r="K2011" s="2499"/>
      <c r="L2011" s="2499"/>
      <c r="M2011" s="2499"/>
      <c r="N2011" s="2499"/>
      <c r="O2011" s="2499"/>
      <c r="P2011" s="2499"/>
      <c r="Q2011" s="2499"/>
      <c r="R2011" s="2499"/>
      <c r="S2011" s="2499"/>
      <c r="T2011" s="2495"/>
      <c r="U2011" s="2495"/>
      <c r="V2011" s="2495"/>
      <c r="W2011" s="2495"/>
      <c r="X2011" s="2495"/>
      <c r="Y2011" s="2495"/>
      <c r="Z2011" s="2495"/>
      <c r="AA2011" s="2495"/>
      <c r="AB2011" s="2495"/>
      <c r="AC2011" s="2495"/>
      <c r="AD2011" s="2495"/>
      <c r="AE2011" s="2495"/>
      <c r="AF2011" s="2495"/>
      <c r="AG2011" s="2495"/>
      <c r="AH2011" s="2495"/>
      <c r="AI2011" s="2495"/>
      <c r="AJ2011" s="2495"/>
      <c r="AK2011" s="2502"/>
    </row>
    <row r="2012" spans="2:37" s="2801" customFormat="1" ht="12" customHeight="1" x14ac:dyDescent="0.2">
      <c r="B2012" s="4236" t="s">
        <v>4986</v>
      </c>
      <c r="C2012" s="4237"/>
      <c r="D2012" s="4249" t="s">
        <v>1529</v>
      </c>
      <c r="E2012" s="4249"/>
      <c r="F2012" s="4249"/>
      <c r="G2012" s="4249"/>
      <c r="H2012" s="2499"/>
      <c r="I2012" s="2499"/>
      <c r="J2012" s="2499"/>
      <c r="K2012" s="2499"/>
      <c r="L2012" s="2499"/>
      <c r="M2012" s="2499"/>
      <c r="N2012" s="2499"/>
      <c r="O2012" s="2499"/>
      <c r="P2012" s="2499"/>
      <c r="Q2012" s="2499"/>
      <c r="R2012" s="2499"/>
      <c r="S2012" s="2499"/>
      <c r="T2012" s="2495"/>
      <c r="U2012" s="2495"/>
      <c r="V2012" s="2495"/>
      <c r="W2012" s="2495"/>
      <c r="X2012" s="2495"/>
      <c r="Y2012" s="2495"/>
      <c r="Z2012" s="2495"/>
      <c r="AA2012" s="2495"/>
      <c r="AB2012" s="2495"/>
      <c r="AC2012" s="2495"/>
      <c r="AD2012" s="2495"/>
      <c r="AE2012" s="2495"/>
      <c r="AF2012" s="2495"/>
      <c r="AG2012" s="2495"/>
      <c r="AH2012" s="2495"/>
      <c r="AI2012" s="2495"/>
      <c r="AJ2012" s="2495"/>
      <c r="AK2012" s="2502"/>
    </row>
    <row r="2013" spans="2:37" s="2801" customFormat="1" ht="12" customHeight="1" thickBot="1" x14ac:dyDescent="0.25">
      <c r="B2013" s="3518"/>
      <c r="C2013" s="3375"/>
      <c r="D2013" s="3375"/>
      <c r="E2013" s="3375"/>
      <c r="F2013" s="3375"/>
      <c r="G2013" s="3375"/>
      <c r="H2013" s="3375"/>
      <c r="I2013" s="3375"/>
      <c r="J2013" s="3375"/>
      <c r="K2013" s="3375"/>
      <c r="L2013" s="3375"/>
      <c r="M2013" s="3375"/>
      <c r="N2013" s="3375"/>
      <c r="O2013" s="3375"/>
      <c r="P2013" s="3375"/>
      <c r="Q2013" s="3375"/>
      <c r="R2013" s="3375"/>
      <c r="S2013" s="3375"/>
      <c r="T2013" s="3375"/>
      <c r="U2013" s="3375"/>
      <c r="V2013" s="3375"/>
      <c r="W2013" s="3375"/>
      <c r="X2013" s="3375"/>
      <c r="Y2013" s="3375"/>
      <c r="Z2013" s="3375"/>
      <c r="AA2013" s="3375"/>
      <c r="AB2013" s="3375"/>
      <c r="AC2013" s="3375"/>
      <c r="AD2013" s="3375"/>
      <c r="AE2013" s="3375"/>
      <c r="AF2013" s="3375"/>
      <c r="AG2013" s="3375"/>
      <c r="AH2013" s="3375"/>
      <c r="AI2013" s="3375"/>
      <c r="AJ2013" s="3375"/>
      <c r="AK2013" s="3377"/>
    </row>
    <row r="2014" spans="2:37" s="2801" customFormat="1" ht="12" customHeight="1" thickBot="1" x14ac:dyDescent="0.25">
      <c r="B2014" s="2703"/>
    </row>
    <row r="2015" spans="2:37" s="2801" customFormat="1" ht="12" customHeight="1" x14ac:dyDescent="0.2">
      <c r="B2015" s="4169" t="s">
        <v>4994</v>
      </c>
      <c r="C2015" s="4170"/>
      <c r="D2015" s="4170"/>
      <c r="E2015" s="4170"/>
      <c r="F2015" s="4170"/>
      <c r="G2015" s="4170"/>
      <c r="H2015" s="4170"/>
      <c r="I2015" s="4170"/>
      <c r="J2015" s="4170"/>
      <c r="K2015" s="4170"/>
      <c r="L2015" s="4170"/>
      <c r="M2015" s="4170"/>
      <c r="N2015" s="4170"/>
      <c r="O2015" s="4170"/>
      <c r="P2015" s="4170"/>
      <c r="Q2015" s="4170"/>
      <c r="R2015" s="4170"/>
      <c r="S2015" s="4170"/>
      <c r="T2015" s="4170"/>
      <c r="U2015" s="4170"/>
      <c r="V2015" s="4170"/>
      <c r="W2015" s="4170"/>
      <c r="X2015" s="4170"/>
      <c r="Y2015" s="4170"/>
      <c r="Z2015" s="4170"/>
      <c r="AA2015" s="4170"/>
      <c r="AB2015" s="4170"/>
      <c r="AC2015" s="4170"/>
      <c r="AD2015" s="4170"/>
      <c r="AE2015" s="4170"/>
      <c r="AF2015" s="4170"/>
      <c r="AG2015" s="4170"/>
      <c r="AH2015" s="4170"/>
      <c r="AI2015" s="4170"/>
      <c r="AJ2015" s="4170"/>
      <c r="AK2015" s="4171"/>
    </row>
    <row r="2016" spans="2:37" s="2801" customFormat="1" ht="12" customHeight="1" x14ac:dyDescent="0.2">
      <c r="B2016" s="2500"/>
      <c r="C2016" s="3636"/>
      <c r="D2016" s="3636"/>
      <c r="E2016" s="3636"/>
      <c r="F2016" s="3636"/>
      <c r="G2016" s="2501"/>
      <c r="H2016" s="2501"/>
      <c r="I2016" s="2501"/>
      <c r="J2016" s="2501"/>
      <c r="K2016" s="2501"/>
      <c r="L2016" s="2501"/>
      <c r="M2016" s="2501"/>
      <c r="N2016" s="2501"/>
      <c r="O2016" s="2501"/>
      <c r="P2016" s="2501"/>
      <c r="Q2016" s="2501"/>
      <c r="R2016" s="2501"/>
      <c r="S2016" s="2501"/>
      <c r="T2016" s="2501"/>
      <c r="U2016" s="2501"/>
      <c r="V2016" s="2501"/>
      <c r="W2016" s="2501"/>
      <c r="X2016" s="2501"/>
      <c r="Y2016" s="2501"/>
      <c r="Z2016" s="2501"/>
      <c r="AA2016" s="2501"/>
      <c r="AB2016" s="2501"/>
      <c r="AC2016" s="2501"/>
      <c r="AD2016" s="2501"/>
      <c r="AE2016" s="2501"/>
      <c r="AF2016" s="2501"/>
      <c r="AG2016" s="2501"/>
      <c r="AH2016" s="2501"/>
      <c r="AI2016" s="2501"/>
      <c r="AJ2016" s="2501"/>
      <c r="AK2016" s="2502"/>
    </row>
    <row r="2017" spans="2:37" s="2801" customFormat="1" ht="12" customHeight="1" x14ac:dyDescent="0.2">
      <c r="B2017" s="2500" t="s">
        <v>4981</v>
      </c>
      <c r="C2017" s="3636"/>
      <c r="D2017" s="4243" t="s">
        <v>6342</v>
      </c>
      <c r="E2017" s="4243"/>
      <c r="F2017" s="4243"/>
      <c r="G2017" s="2501"/>
      <c r="H2017" s="2501"/>
      <c r="I2017" s="2501"/>
      <c r="J2017" s="2501"/>
      <c r="K2017" s="2501"/>
      <c r="L2017" s="2501"/>
      <c r="M2017" s="2501"/>
      <c r="N2017" s="2501"/>
      <c r="O2017" s="2501"/>
      <c r="P2017" s="2501"/>
      <c r="Q2017" s="2501"/>
      <c r="R2017" s="2501"/>
      <c r="S2017" s="2501"/>
      <c r="T2017" s="2501"/>
      <c r="U2017" s="2501"/>
      <c r="V2017" s="2501"/>
      <c r="W2017" s="2501"/>
      <c r="X2017" s="2501"/>
      <c r="Y2017" s="2501"/>
      <c r="Z2017" s="2501"/>
      <c r="AA2017" s="2501"/>
      <c r="AB2017" s="2501"/>
      <c r="AC2017" s="2501"/>
      <c r="AD2017" s="2501"/>
      <c r="AE2017" s="2501"/>
      <c r="AF2017" s="2501"/>
      <c r="AG2017" s="2501"/>
      <c r="AH2017" s="2501"/>
      <c r="AI2017" s="2501"/>
      <c r="AJ2017" s="2501"/>
      <c r="AK2017" s="2502"/>
    </row>
    <row r="2018" spans="2:37" s="2801" customFormat="1" ht="12" customHeight="1" thickBot="1" x14ac:dyDescent="0.25">
      <c r="B2018" s="4176" t="s">
        <v>4995</v>
      </c>
      <c r="C2018" s="4177"/>
      <c r="D2018" s="4175">
        <v>41788</v>
      </c>
      <c r="E2018" s="4175"/>
      <c r="F2018" s="3636"/>
      <c r="G2018" s="2501"/>
      <c r="H2018" s="2501"/>
      <c r="I2018" s="2501"/>
      <c r="J2018" s="2501"/>
      <c r="K2018" s="2501"/>
      <c r="L2018" s="2501"/>
      <c r="M2018" s="2501"/>
      <c r="N2018" s="2501"/>
      <c r="O2018" s="2501"/>
      <c r="P2018" s="2501"/>
      <c r="Q2018" s="2501"/>
      <c r="R2018" s="2501"/>
      <c r="S2018" s="2501"/>
      <c r="T2018" s="2501"/>
      <c r="U2018" s="2501"/>
      <c r="V2018" s="2501"/>
      <c r="W2018" s="2501"/>
      <c r="X2018" s="2501"/>
      <c r="Y2018" s="2501"/>
      <c r="Z2018" s="2501"/>
      <c r="AA2018" s="2501"/>
      <c r="AB2018" s="2501"/>
      <c r="AC2018" s="2501"/>
      <c r="AD2018" s="2501"/>
      <c r="AE2018" s="2501"/>
      <c r="AF2018" s="2501"/>
      <c r="AG2018" s="2501"/>
      <c r="AH2018" s="2501"/>
      <c r="AI2018" s="2501"/>
      <c r="AJ2018" s="2501"/>
      <c r="AK2018" s="2502"/>
    </row>
    <row r="2019" spans="2:37" s="2801" customFormat="1" ht="88.5" customHeight="1" thickBot="1" x14ac:dyDescent="0.25">
      <c r="B2019" s="4179" t="s">
        <v>4996</v>
      </c>
      <c r="C2019" s="4242"/>
      <c r="D2019" s="4181" t="s">
        <v>6594</v>
      </c>
      <c r="E2019" s="4182"/>
      <c r="F2019" s="4182"/>
      <c r="G2019" s="4182"/>
      <c r="H2019" s="4182"/>
      <c r="I2019" s="4182"/>
      <c r="J2019" s="4182"/>
      <c r="K2019" s="4183"/>
      <c r="L2019" s="2501"/>
      <c r="M2019" s="2501"/>
      <c r="N2019" s="2501"/>
      <c r="O2019" s="2501"/>
      <c r="P2019" s="2501"/>
      <c r="Q2019" s="2501"/>
      <c r="R2019" s="2501"/>
      <c r="S2019" s="2501"/>
      <c r="T2019" s="2501"/>
      <c r="U2019" s="2501"/>
      <c r="V2019" s="2501"/>
      <c r="W2019" s="2501"/>
      <c r="X2019" s="2501"/>
      <c r="Y2019" s="2501"/>
      <c r="Z2019" s="2501"/>
      <c r="AA2019" s="2501"/>
      <c r="AB2019" s="2501"/>
      <c r="AC2019" s="2501"/>
      <c r="AD2019" s="2501"/>
      <c r="AE2019" s="2501"/>
      <c r="AF2019" s="2501"/>
      <c r="AG2019" s="2501"/>
      <c r="AH2019" s="2501"/>
      <c r="AI2019" s="2501"/>
      <c r="AJ2019" s="2501"/>
      <c r="AK2019" s="2502"/>
    </row>
    <row r="2020" spans="2:37" s="2801" customFormat="1" ht="12" customHeight="1" thickBot="1" x14ac:dyDescent="0.25">
      <c r="B2020" s="4245"/>
      <c r="C2020" s="4246"/>
      <c r="D2020" s="4246"/>
      <c r="E2020" s="4246"/>
      <c r="F2020" s="4246"/>
      <c r="G2020" s="4246"/>
      <c r="H2020" s="4246"/>
      <c r="I2020" s="4246"/>
      <c r="J2020" s="4246"/>
      <c r="K2020" s="4246"/>
      <c r="L2020" s="4246"/>
      <c r="M2020" s="4246"/>
      <c r="N2020" s="4246"/>
      <c r="O2020" s="4246"/>
      <c r="P2020" s="4246"/>
      <c r="Q2020" s="4246"/>
      <c r="R2020" s="2501"/>
      <c r="S2020" s="2501"/>
      <c r="T2020" s="2501"/>
      <c r="U2020" s="2501"/>
      <c r="V2020" s="2501"/>
      <c r="W2020" s="2501"/>
      <c r="X2020" s="2501"/>
      <c r="Y2020" s="2501"/>
      <c r="Z2020" s="2501"/>
      <c r="AA2020" s="2501"/>
      <c r="AB2020" s="2501"/>
      <c r="AC2020" s="2501"/>
      <c r="AD2020" s="2501"/>
      <c r="AE2020" s="2501"/>
      <c r="AF2020" s="2501"/>
      <c r="AG2020" s="2501"/>
      <c r="AH2020" s="2501"/>
      <c r="AI2020" s="2501"/>
      <c r="AJ2020" s="2501"/>
      <c r="AK2020" s="2502"/>
    </row>
    <row r="2021" spans="2:37" s="2801" customFormat="1" ht="12" customHeight="1" thickBot="1" x14ac:dyDescent="0.25">
      <c r="B2021" s="4189" t="s">
        <v>4997</v>
      </c>
      <c r="C2021" s="4189"/>
      <c r="D2021" s="4189" t="s">
        <v>4987</v>
      </c>
      <c r="E2021" s="4189" t="s">
        <v>4998</v>
      </c>
      <c r="F2021" s="4247" t="s">
        <v>224</v>
      </c>
      <c r="G2021" s="4247"/>
      <c r="H2021" s="4247"/>
      <c r="I2021" s="4247"/>
      <c r="J2021" s="4247"/>
      <c r="K2021" s="4247"/>
      <c r="L2021" s="4247"/>
      <c r="M2021" s="4247"/>
      <c r="N2021" s="4247"/>
      <c r="O2021" s="4247"/>
      <c r="P2021" s="4247"/>
      <c r="Q2021" s="4247"/>
      <c r="R2021" s="4247"/>
      <c r="S2021" s="4247" t="s">
        <v>340</v>
      </c>
      <c r="T2021" s="4247"/>
      <c r="U2021" s="4247"/>
      <c r="V2021" s="4247"/>
      <c r="W2021" s="4247"/>
      <c r="X2021" s="4247"/>
      <c r="Y2021" s="4247"/>
      <c r="Z2021" s="4247"/>
      <c r="AA2021" s="4247"/>
      <c r="AB2021" s="4247"/>
      <c r="AC2021" s="4247"/>
      <c r="AD2021" s="4247" t="s">
        <v>225</v>
      </c>
      <c r="AE2021" s="4247"/>
      <c r="AF2021" s="4247"/>
      <c r="AG2021" s="4247"/>
      <c r="AH2021" s="4188" t="s">
        <v>4982</v>
      </c>
      <c r="AI2021" s="4188"/>
      <c r="AJ2021" s="4188"/>
      <c r="AK2021" s="2502"/>
    </row>
    <row r="2022" spans="2:37" s="2801" customFormat="1" ht="12" customHeight="1" thickBot="1" x14ac:dyDescent="0.25">
      <c r="B2022" s="4203"/>
      <c r="C2022" s="4203"/>
      <c r="D2022" s="4203"/>
      <c r="E2022" s="4203"/>
      <c r="F2022" s="4203" t="s">
        <v>4999</v>
      </c>
      <c r="G2022" s="4203" t="s">
        <v>5000</v>
      </c>
      <c r="H2022" s="4189" t="s">
        <v>5001</v>
      </c>
      <c r="I2022" s="4200" t="s">
        <v>5002</v>
      </c>
      <c r="J2022" s="4200" t="s">
        <v>5003</v>
      </c>
      <c r="K2022" s="4201" t="s">
        <v>5004</v>
      </c>
      <c r="L2022" s="4201" t="s">
        <v>5005</v>
      </c>
      <c r="M2022" s="4200" t="s">
        <v>5006</v>
      </c>
      <c r="N2022" s="4200"/>
      <c r="O2022" s="4201" t="s">
        <v>5007</v>
      </c>
      <c r="P2022" s="4201" t="s">
        <v>5008</v>
      </c>
      <c r="Q2022" s="4201" t="s">
        <v>5009</v>
      </c>
      <c r="R2022" s="4201" t="s">
        <v>5010</v>
      </c>
      <c r="S2022" s="4189" t="s">
        <v>5011</v>
      </c>
      <c r="T2022" s="4189" t="s">
        <v>5012</v>
      </c>
      <c r="U2022" s="4189" t="s">
        <v>5013</v>
      </c>
      <c r="V2022" s="4189" t="s">
        <v>5014</v>
      </c>
      <c r="W2022" s="4189" t="s">
        <v>5015</v>
      </c>
      <c r="X2022" s="4189" t="s">
        <v>5016</v>
      </c>
      <c r="Y2022" s="4189" t="s">
        <v>5017</v>
      </c>
      <c r="Z2022" s="4189" t="s">
        <v>5018</v>
      </c>
      <c r="AA2022" s="4189" t="s">
        <v>5019</v>
      </c>
      <c r="AB2022" s="4200" t="s">
        <v>5020</v>
      </c>
      <c r="AC2022" s="4200" t="s">
        <v>5021</v>
      </c>
      <c r="AD2022" s="4189" t="s">
        <v>5022</v>
      </c>
      <c r="AE2022" s="4189" t="s">
        <v>5023</v>
      </c>
      <c r="AF2022" s="4189" t="s">
        <v>5024</v>
      </c>
      <c r="AG2022" s="4189" t="s">
        <v>5025</v>
      </c>
      <c r="AH2022" s="4189" t="s">
        <v>1150</v>
      </c>
      <c r="AI2022" s="4189" t="s">
        <v>4983</v>
      </c>
      <c r="AJ2022" s="4189" t="s">
        <v>4984</v>
      </c>
      <c r="AK2022" s="2502"/>
    </row>
    <row r="2023" spans="2:37" s="2801" customFormat="1" ht="12" customHeight="1" thickBot="1" x14ac:dyDescent="0.25">
      <c r="B2023" s="4203"/>
      <c r="C2023" s="4203"/>
      <c r="D2023" s="4203"/>
      <c r="E2023" s="4203"/>
      <c r="F2023" s="4203"/>
      <c r="G2023" s="4203"/>
      <c r="H2023" s="4203"/>
      <c r="I2023" s="4201"/>
      <c r="J2023" s="4201"/>
      <c r="K2023" s="4201"/>
      <c r="L2023" s="4201"/>
      <c r="M2023" s="3631" t="s">
        <v>5026</v>
      </c>
      <c r="N2023" s="3632" t="s">
        <v>2793</v>
      </c>
      <c r="O2023" s="4201"/>
      <c r="P2023" s="4201"/>
      <c r="Q2023" s="4201"/>
      <c r="R2023" s="4201"/>
      <c r="S2023" s="4203"/>
      <c r="T2023" s="4203"/>
      <c r="U2023" s="4203"/>
      <c r="V2023" s="4203"/>
      <c r="W2023" s="4203"/>
      <c r="X2023" s="4203"/>
      <c r="Y2023" s="4203"/>
      <c r="Z2023" s="4203"/>
      <c r="AA2023" s="4203"/>
      <c r="AB2023" s="4201"/>
      <c r="AC2023" s="4201"/>
      <c r="AD2023" s="4203"/>
      <c r="AE2023" s="4203"/>
      <c r="AF2023" s="4203"/>
      <c r="AG2023" s="4203"/>
      <c r="AH2023" s="4203"/>
      <c r="AI2023" s="4203"/>
      <c r="AJ2023" s="4203"/>
      <c r="AK2023" s="2502"/>
    </row>
    <row r="2024" spans="2:37" s="2801" customFormat="1" ht="12" customHeight="1" x14ac:dyDescent="0.2">
      <c r="B2024" s="4262" t="s">
        <v>6343</v>
      </c>
      <c r="C2024" s="4263"/>
      <c r="D2024" s="3099" t="s">
        <v>1529</v>
      </c>
      <c r="E2024" s="3099" t="s">
        <v>1529</v>
      </c>
      <c r="F2024" s="3099" t="s">
        <v>1529</v>
      </c>
      <c r="G2024" s="3099" t="s">
        <v>1529</v>
      </c>
      <c r="H2024" s="3099" t="s">
        <v>1529</v>
      </c>
      <c r="I2024" s="3099" t="s">
        <v>1529</v>
      </c>
      <c r="J2024" s="3099" t="s">
        <v>1529</v>
      </c>
      <c r="K2024" s="3099" t="s">
        <v>1529</v>
      </c>
      <c r="L2024" s="3099" t="s">
        <v>1529</v>
      </c>
      <c r="M2024" s="3099" t="s">
        <v>1529</v>
      </c>
      <c r="N2024" s="3099" t="s">
        <v>1529</v>
      </c>
      <c r="O2024" s="3099" t="s">
        <v>1529</v>
      </c>
      <c r="P2024" s="3099" t="s">
        <v>1529</v>
      </c>
      <c r="Q2024" s="3099" t="s">
        <v>1529</v>
      </c>
      <c r="R2024" s="3099" t="s">
        <v>1529</v>
      </c>
      <c r="S2024" s="3099" t="s">
        <v>1529</v>
      </c>
      <c r="T2024" s="3099" t="s">
        <v>1529</v>
      </c>
      <c r="U2024" s="3099" t="s">
        <v>1529</v>
      </c>
      <c r="V2024" s="3099" t="s">
        <v>1529</v>
      </c>
      <c r="W2024" s="3099" t="s">
        <v>1529</v>
      </c>
      <c r="X2024" s="3099" t="s">
        <v>1529</v>
      </c>
      <c r="Y2024" s="3099" t="s">
        <v>1529</v>
      </c>
      <c r="Z2024" s="3099" t="s">
        <v>1529</v>
      </c>
      <c r="AA2024" s="3099" t="s">
        <v>1529</v>
      </c>
      <c r="AB2024" s="3099" t="s">
        <v>1529</v>
      </c>
      <c r="AC2024" s="3099" t="s">
        <v>1529</v>
      </c>
      <c r="AD2024" s="3428"/>
      <c r="AE2024" s="2579"/>
      <c r="AF2024" s="2635" t="s">
        <v>1529</v>
      </c>
      <c r="AG2024" s="2635">
        <v>2.4900000000000002</v>
      </c>
      <c r="AH2024" s="2574" t="s">
        <v>6344</v>
      </c>
      <c r="AI2024" s="2574" t="s">
        <v>1529</v>
      </c>
      <c r="AJ2024" s="2576">
        <v>49.99</v>
      </c>
      <c r="AK2024" s="2502"/>
    </row>
    <row r="2025" spans="2:37" s="2801" customFormat="1" ht="12" customHeight="1" thickBot="1" x14ac:dyDescent="0.25">
      <c r="B2025" s="4265" t="s">
        <v>6345</v>
      </c>
      <c r="C2025" s="4266"/>
      <c r="D2025" s="3259" t="s">
        <v>1529</v>
      </c>
      <c r="E2025" s="3259" t="s">
        <v>1529</v>
      </c>
      <c r="F2025" s="3259" t="s">
        <v>1529</v>
      </c>
      <c r="G2025" s="3259" t="s">
        <v>1529</v>
      </c>
      <c r="H2025" s="3259" t="s">
        <v>1529</v>
      </c>
      <c r="I2025" s="3259" t="s">
        <v>1529</v>
      </c>
      <c r="J2025" s="3259" t="s">
        <v>1529</v>
      </c>
      <c r="K2025" s="3259" t="s">
        <v>1529</v>
      </c>
      <c r="L2025" s="3259" t="s">
        <v>1529</v>
      </c>
      <c r="M2025" s="3259" t="s">
        <v>1529</v>
      </c>
      <c r="N2025" s="3259" t="s">
        <v>1529</v>
      </c>
      <c r="O2025" s="3259" t="s">
        <v>1529</v>
      </c>
      <c r="P2025" s="3259" t="s">
        <v>1529</v>
      </c>
      <c r="Q2025" s="3259" t="s">
        <v>1529</v>
      </c>
      <c r="R2025" s="3259" t="s">
        <v>1529</v>
      </c>
      <c r="S2025" s="3259" t="s">
        <v>1529</v>
      </c>
      <c r="T2025" s="3259" t="s">
        <v>1529</v>
      </c>
      <c r="U2025" s="3259" t="s">
        <v>1529</v>
      </c>
      <c r="V2025" s="3259" t="s">
        <v>1529</v>
      </c>
      <c r="W2025" s="3259" t="s">
        <v>1529</v>
      </c>
      <c r="X2025" s="3259" t="s">
        <v>1529</v>
      </c>
      <c r="Y2025" s="3259" t="s">
        <v>1529</v>
      </c>
      <c r="Z2025" s="3259" t="s">
        <v>1529</v>
      </c>
      <c r="AA2025" s="3259" t="s">
        <v>1529</v>
      </c>
      <c r="AB2025" s="3259" t="s">
        <v>1529</v>
      </c>
      <c r="AC2025" s="3259" t="s">
        <v>1529</v>
      </c>
      <c r="AD2025" s="3429"/>
      <c r="AE2025" s="2572"/>
      <c r="AF2025" s="2743" t="s">
        <v>1529</v>
      </c>
      <c r="AG2025" s="2743">
        <v>6.99</v>
      </c>
      <c r="AH2025" s="2583" t="s">
        <v>6344</v>
      </c>
      <c r="AI2025" s="2583" t="s">
        <v>1529</v>
      </c>
      <c r="AJ2025" s="2584">
        <v>49.99</v>
      </c>
      <c r="AK2025" s="2502"/>
    </row>
    <row r="2026" spans="2:37" s="2801" customFormat="1" ht="12" customHeight="1" x14ac:dyDescent="0.2">
      <c r="B2026" s="2503"/>
      <c r="C2026" s="2496"/>
      <c r="D2026" s="4248"/>
      <c r="E2026" s="4248"/>
      <c r="F2026" s="4248"/>
      <c r="G2026" s="4248"/>
      <c r="H2026" s="2496"/>
      <c r="I2026" s="2497"/>
      <c r="J2026" s="2497"/>
      <c r="K2026" s="2497"/>
      <c r="L2026" s="2497"/>
      <c r="M2026" s="2496"/>
      <c r="N2026" s="2497"/>
      <c r="O2026" s="2497"/>
      <c r="P2026" s="2497"/>
      <c r="Q2026" s="2497"/>
      <c r="R2026" s="2497"/>
      <c r="S2026" s="2496"/>
      <c r="T2026" s="2495"/>
      <c r="U2026" s="2495"/>
      <c r="V2026" s="2495"/>
      <c r="W2026" s="2495"/>
      <c r="X2026" s="2495"/>
      <c r="Y2026" s="2495"/>
      <c r="Z2026" s="2495"/>
      <c r="AA2026" s="2495"/>
      <c r="AB2026" s="2495"/>
      <c r="AC2026" s="2495"/>
      <c r="AD2026" s="2495"/>
      <c r="AE2026" s="2495"/>
      <c r="AF2026" s="2495"/>
      <c r="AG2026" s="2495"/>
      <c r="AH2026" s="2495"/>
      <c r="AI2026" s="2495"/>
      <c r="AJ2026" s="2495"/>
      <c r="AK2026" s="2502"/>
    </row>
    <row r="2027" spans="2:37" s="2801" customFormat="1" ht="12" customHeight="1" x14ac:dyDescent="0.2">
      <c r="B2027" s="4236" t="s">
        <v>4985</v>
      </c>
      <c r="C2027" s="4237"/>
      <c r="D2027" s="4249" t="s">
        <v>1529</v>
      </c>
      <c r="E2027" s="4249"/>
      <c r="F2027" s="4249"/>
      <c r="G2027" s="4249"/>
      <c r="H2027" s="2499"/>
      <c r="I2027" s="2499"/>
      <c r="J2027" s="2499"/>
      <c r="K2027" s="2499"/>
      <c r="L2027" s="2499"/>
      <c r="M2027" s="2499"/>
      <c r="N2027" s="2499"/>
      <c r="O2027" s="2499"/>
      <c r="P2027" s="2499"/>
      <c r="Q2027" s="2499"/>
      <c r="R2027" s="2499"/>
      <c r="S2027" s="2499"/>
      <c r="T2027" s="2495"/>
      <c r="U2027" s="2495"/>
      <c r="V2027" s="2495"/>
      <c r="W2027" s="2495"/>
      <c r="X2027" s="2495"/>
      <c r="Y2027" s="2495"/>
      <c r="Z2027" s="2495"/>
      <c r="AA2027" s="2495"/>
      <c r="AB2027" s="2495"/>
      <c r="AC2027" s="2495"/>
      <c r="AD2027" s="2495"/>
      <c r="AE2027" s="2495"/>
      <c r="AF2027" s="2495"/>
      <c r="AG2027" s="2495"/>
      <c r="AH2027" s="2495"/>
      <c r="AI2027" s="2495"/>
      <c r="AJ2027" s="2495"/>
      <c r="AK2027" s="2502"/>
    </row>
    <row r="2028" spans="2:37" s="2801" customFormat="1" ht="12" customHeight="1" x14ac:dyDescent="0.2">
      <c r="B2028" s="4236" t="s">
        <v>4986</v>
      </c>
      <c r="C2028" s="4237"/>
      <c r="D2028" s="4249" t="s">
        <v>1529</v>
      </c>
      <c r="E2028" s="4249"/>
      <c r="F2028" s="4249"/>
      <c r="G2028" s="4249"/>
      <c r="H2028" s="2499"/>
      <c r="I2028" s="2499"/>
      <c r="J2028" s="2499"/>
      <c r="K2028" s="2499"/>
      <c r="L2028" s="2499"/>
      <c r="M2028" s="2499"/>
      <c r="N2028" s="2499"/>
      <c r="O2028" s="2499"/>
      <c r="P2028" s="2499"/>
      <c r="Q2028" s="2499"/>
      <c r="R2028" s="2499"/>
      <c r="S2028" s="2499"/>
      <c r="T2028" s="2495"/>
      <c r="U2028" s="2495"/>
      <c r="V2028" s="2495"/>
      <c r="W2028" s="2495"/>
      <c r="X2028" s="2495"/>
      <c r="Y2028" s="2495"/>
      <c r="Z2028" s="2495"/>
      <c r="AA2028" s="2495"/>
      <c r="AB2028" s="2495"/>
      <c r="AC2028" s="2495"/>
      <c r="AD2028" s="2495"/>
      <c r="AE2028" s="2495"/>
      <c r="AF2028" s="2495"/>
      <c r="AG2028" s="2495"/>
      <c r="AH2028" s="2495"/>
      <c r="AI2028" s="2495"/>
      <c r="AJ2028" s="2495"/>
      <c r="AK2028" s="2502"/>
    </row>
    <row r="2029" spans="2:37" s="2801" customFormat="1" ht="12" customHeight="1" thickBot="1" x14ac:dyDescent="0.25">
      <c r="B2029" s="3518"/>
      <c r="C2029" s="3375"/>
      <c r="D2029" s="3375"/>
      <c r="E2029" s="3375"/>
      <c r="F2029" s="3375"/>
      <c r="G2029" s="3375"/>
      <c r="H2029" s="3375"/>
      <c r="I2029" s="3375"/>
      <c r="J2029" s="3375"/>
      <c r="K2029" s="3375"/>
      <c r="L2029" s="3375"/>
      <c r="M2029" s="3375"/>
      <c r="N2029" s="3375"/>
      <c r="O2029" s="3375"/>
      <c r="P2029" s="3375"/>
      <c r="Q2029" s="3375"/>
      <c r="R2029" s="3375"/>
      <c r="S2029" s="3375"/>
      <c r="T2029" s="3375"/>
      <c r="U2029" s="3375"/>
      <c r="V2029" s="3375"/>
      <c r="W2029" s="3375"/>
      <c r="X2029" s="3375"/>
      <c r="Y2029" s="3375"/>
      <c r="Z2029" s="3375"/>
      <c r="AA2029" s="3375"/>
      <c r="AB2029" s="3375"/>
      <c r="AC2029" s="3375"/>
      <c r="AD2029" s="3375"/>
      <c r="AE2029" s="3375"/>
      <c r="AF2029" s="3375"/>
      <c r="AG2029" s="3375"/>
      <c r="AH2029" s="3375"/>
      <c r="AI2029" s="3375"/>
      <c r="AJ2029" s="3375"/>
      <c r="AK2029" s="3377"/>
    </row>
    <row r="2030" spans="2:37" s="2801" customFormat="1" ht="12" customHeight="1" thickBot="1" x14ac:dyDescent="0.25">
      <c r="B2030" s="2703"/>
    </row>
    <row r="2031" spans="2:37" s="2801" customFormat="1" ht="12" customHeight="1" x14ac:dyDescent="0.2">
      <c r="B2031" s="4169" t="s">
        <v>4994</v>
      </c>
      <c r="C2031" s="4170"/>
      <c r="D2031" s="4170"/>
      <c r="E2031" s="4170"/>
      <c r="F2031" s="4170"/>
      <c r="G2031" s="4170"/>
      <c r="H2031" s="4170"/>
      <c r="I2031" s="4170"/>
      <c r="J2031" s="4170"/>
      <c r="K2031" s="4170"/>
      <c r="L2031" s="4170"/>
      <c r="M2031" s="4170"/>
      <c r="N2031" s="4170"/>
      <c r="O2031" s="4170"/>
      <c r="P2031" s="4170"/>
      <c r="Q2031" s="4170"/>
      <c r="R2031" s="4170"/>
      <c r="S2031" s="4170"/>
      <c r="T2031" s="4170"/>
      <c r="U2031" s="4170"/>
      <c r="V2031" s="4170"/>
      <c r="W2031" s="4170"/>
      <c r="X2031" s="4170"/>
      <c r="Y2031" s="4170"/>
      <c r="Z2031" s="4170"/>
      <c r="AA2031" s="4170"/>
      <c r="AB2031" s="4170"/>
      <c r="AC2031" s="4170"/>
      <c r="AD2031" s="4170"/>
      <c r="AE2031" s="4170"/>
      <c r="AF2031" s="4170"/>
      <c r="AG2031" s="4170"/>
      <c r="AH2031" s="4170"/>
      <c r="AI2031" s="4170"/>
      <c r="AJ2031" s="4170"/>
      <c r="AK2031" s="4171"/>
    </row>
    <row r="2032" spans="2:37" s="2801" customFormat="1" ht="12" customHeight="1" x14ac:dyDescent="0.2">
      <c r="B2032" s="2500"/>
      <c r="C2032" s="3514"/>
      <c r="D2032" s="3514"/>
      <c r="E2032" s="3514"/>
      <c r="F2032" s="3514"/>
      <c r="G2032" s="2501"/>
      <c r="H2032" s="2501"/>
      <c r="I2032" s="2501"/>
      <c r="J2032" s="2501"/>
      <c r="K2032" s="2501"/>
      <c r="L2032" s="2501"/>
      <c r="M2032" s="2501"/>
      <c r="N2032" s="2501"/>
      <c r="O2032" s="2501"/>
      <c r="P2032" s="2501"/>
      <c r="Q2032" s="2501"/>
      <c r="R2032" s="2501"/>
      <c r="S2032" s="2501"/>
      <c r="T2032" s="2501"/>
      <c r="U2032" s="2501"/>
      <c r="V2032" s="2501"/>
      <c r="W2032" s="2501"/>
      <c r="X2032" s="2501"/>
      <c r="Y2032" s="2501"/>
      <c r="Z2032" s="2501"/>
      <c r="AA2032" s="2501"/>
      <c r="AB2032" s="2501"/>
      <c r="AC2032" s="2501"/>
      <c r="AD2032" s="2501"/>
      <c r="AE2032" s="2501"/>
      <c r="AF2032" s="2501"/>
      <c r="AG2032" s="2501"/>
      <c r="AH2032" s="2501"/>
      <c r="AI2032" s="2501"/>
      <c r="AJ2032" s="2501"/>
      <c r="AK2032" s="2502"/>
    </row>
    <row r="2033" spans="2:37" s="2801" customFormat="1" ht="12" customHeight="1" x14ac:dyDescent="0.2">
      <c r="B2033" s="2500" t="s">
        <v>4981</v>
      </c>
      <c r="C2033" s="3514"/>
      <c r="D2033" s="4243" t="s">
        <v>6518</v>
      </c>
      <c r="E2033" s="4243"/>
      <c r="F2033" s="4243"/>
      <c r="G2033" s="2501"/>
      <c r="H2033" s="2501"/>
      <c r="I2033" s="2501"/>
      <c r="J2033" s="2501"/>
      <c r="K2033" s="2501"/>
      <c r="L2033" s="2501"/>
      <c r="M2033" s="2501"/>
      <c r="N2033" s="2501"/>
      <c r="O2033" s="2501"/>
      <c r="P2033" s="2501"/>
      <c r="Q2033" s="2501"/>
      <c r="R2033" s="2501"/>
      <c r="S2033" s="2501"/>
      <c r="T2033" s="2501"/>
      <c r="U2033" s="2501"/>
      <c r="V2033" s="2501"/>
      <c r="W2033" s="2501"/>
      <c r="X2033" s="2501"/>
      <c r="Y2033" s="2501"/>
      <c r="Z2033" s="2501"/>
      <c r="AA2033" s="2501"/>
      <c r="AB2033" s="2501"/>
      <c r="AC2033" s="2501"/>
      <c r="AD2033" s="2501"/>
      <c r="AE2033" s="2501"/>
      <c r="AF2033" s="2501"/>
      <c r="AG2033" s="2501"/>
      <c r="AH2033" s="2501"/>
      <c r="AI2033" s="2501"/>
      <c r="AJ2033" s="2501"/>
      <c r="AK2033" s="2502"/>
    </row>
    <row r="2034" spans="2:37" s="2801" customFormat="1" ht="12" customHeight="1" thickBot="1" x14ac:dyDescent="0.25">
      <c r="B2034" s="4176" t="s">
        <v>4995</v>
      </c>
      <c r="C2034" s="4177"/>
      <c r="D2034" s="4175">
        <v>41743</v>
      </c>
      <c r="E2034" s="4175"/>
      <c r="F2034" s="3514"/>
      <c r="G2034" s="2501"/>
      <c r="H2034" s="2501"/>
      <c r="I2034" s="2501"/>
      <c r="J2034" s="2501"/>
      <c r="K2034" s="2501"/>
      <c r="L2034" s="2501"/>
      <c r="M2034" s="2501"/>
      <c r="N2034" s="2501"/>
      <c r="O2034" s="2501"/>
      <c r="P2034" s="2501"/>
      <c r="Q2034" s="2501"/>
      <c r="R2034" s="2501"/>
      <c r="S2034" s="2501"/>
      <c r="T2034" s="2501"/>
      <c r="U2034" s="2501"/>
      <c r="V2034" s="2501"/>
      <c r="W2034" s="2501"/>
      <c r="X2034" s="2501"/>
      <c r="Y2034" s="2501"/>
      <c r="Z2034" s="2501"/>
      <c r="AA2034" s="2501"/>
      <c r="AB2034" s="2501"/>
      <c r="AC2034" s="2501"/>
      <c r="AD2034" s="2501"/>
      <c r="AE2034" s="2501"/>
      <c r="AF2034" s="2501"/>
      <c r="AG2034" s="2501"/>
      <c r="AH2034" s="2501"/>
      <c r="AI2034" s="2501"/>
      <c r="AJ2034" s="2501"/>
      <c r="AK2034" s="2502"/>
    </row>
    <row r="2035" spans="2:37" s="2801" customFormat="1" ht="44.25" customHeight="1" thickBot="1" x14ac:dyDescent="0.25">
      <c r="B2035" s="4179" t="s">
        <v>4996</v>
      </c>
      <c r="C2035" s="4242"/>
      <c r="D2035" s="4181" t="s">
        <v>6519</v>
      </c>
      <c r="E2035" s="4182"/>
      <c r="F2035" s="4182"/>
      <c r="G2035" s="4182"/>
      <c r="H2035" s="4182"/>
      <c r="I2035" s="4182"/>
      <c r="J2035" s="4182"/>
      <c r="K2035" s="4183"/>
      <c r="L2035" s="2501"/>
      <c r="M2035" s="2501"/>
      <c r="N2035" s="2501"/>
      <c r="O2035" s="2501"/>
      <c r="P2035" s="2501"/>
      <c r="Q2035" s="2501"/>
      <c r="R2035" s="2501"/>
      <c r="S2035" s="2501"/>
      <c r="T2035" s="2501"/>
      <c r="U2035" s="2501"/>
      <c r="V2035" s="2501"/>
      <c r="W2035" s="2501"/>
      <c r="X2035" s="2501"/>
      <c r="Y2035" s="2501"/>
      <c r="Z2035" s="2501"/>
      <c r="AA2035" s="2501"/>
      <c r="AB2035" s="2501"/>
      <c r="AC2035" s="2501"/>
      <c r="AD2035" s="2501"/>
      <c r="AE2035" s="2501"/>
      <c r="AF2035" s="2501"/>
      <c r="AG2035" s="2501"/>
      <c r="AH2035" s="2501"/>
      <c r="AI2035" s="2501"/>
      <c r="AJ2035" s="2501"/>
      <c r="AK2035" s="2502"/>
    </row>
    <row r="2036" spans="2:37" s="2801" customFormat="1" ht="12" customHeight="1" thickBot="1" x14ac:dyDescent="0.25">
      <c r="B2036" s="4245"/>
      <c r="C2036" s="4246"/>
      <c r="D2036" s="4246"/>
      <c r="E2036" s="4246"/>
      <c r="F2036" s="4246"/>
      <c r="G2036" s="4246"/>
      <c r="H2036" s="4246"/>
      <c r="I2036" s="4246"/>
      <c r="J2036" s="4246"/>
      <c r="K2036" s="4246"/>
      <c r="L2036" s="4246"/>
      <c r="M2036" s="4246"/>
      <c r="N2036" s="4246"/>
      <c r="O2036" s="4246"/>
      <c r="P2036" s="4246"/>
      <c r="Q2036" s="4246"/>
      <c r="R2036" s="2501"/>
      <c r="S2036" s="2501"/>
      <c r="T2036" s="2501"/>
      <c r="U2036" s="2501"/>
      <c r="V2036" s="2501"/>
      <c r="W2036" s="2501"/>
      <c r="X2036" s="2501"/>
      <c r="Y2036" s="2501"/>
      <c r="Z2036" s="2501"/>
      <c r="AA2036" s="2501"/>
      <c r="AB2036" s="2501"/>
      <c r="AC2036" s="2501"/>
      <c r="AD2036" s="2501"/>
      <c r="AE2036" s="2501"/>
      <c r="AF2036" s="2501"/>
      <c r="AG2036" s="2501"/>
      <c r="AH2036" s="2501"/>
      <c r="AI2036" s="2501"/>
      <c r="AJ2036" s="2501"/>
      <c r="AK2036" s="2502"/>
    </row>
    <row r="2037" spans="2:37" s="2801" customFormat="1" ht="12" customHeight="1" thickBot="1" x14ac:dyDescent="0.25">
      <c r="B2037" s="4189" t="s">
        <v>4997</v>
      </c>
      <c r="C2037" s="4189"/>
      <c r="D2037" s="4189" t="s">
        <v>4987</v>
      </c>
      <c r="E2037" s="4189" t="s">
        <v>4998</v>
      </c>
      <c r="F2037" s="4247" t="s">
        <v>224</v>
      </c>
      <c r="G2037" s="4247"/>
      <c r="H2037" s="4247"/>
      <c r="I2037" s="4247"/>
      <c r="J2037" s="4247"/>
      <c r="K2037" s="4247"/>
      <c r="L2037" s="4247"/>
      <c r="M2037" s="4247"/>
      <c r="N2037" s="4247"/>
      <c r="O2037" s="4247"/>
      <c r="P2037" s="4247"/>
      <c r="Q2037" s="4247"/>
      <c r="R2037" s="4247"/>
      <c r="S2037" s="4247" t="s">
        <v>340</v>
      </c>
      <c r="T2037" s="4247"/>
      <c r="U2037" s="4247"/>
      <c r="V2037" s="4247"/>
      <c r="W2037" s="4247"/>
      <c r="X2037" s="4247"/>
      <c r="Y2037" s="4247"/>
      <c r="Z2037" s="4247"/>
      <c r="AA2037" s="4247"/>
      <c r="AB2037" s="4247"/>
      <c r="AC2037" s="4247"/>
      <c r="AD2037" s="4247" t="s">
        <v>225</v>
      </c>
      <c r="AE2037" s="4247"/>
      <c r="AF2037" s="4247"/>
      <c r="AG2037" s="4247"/>
      <c r="AH2037" s="4188" t="s">
        <v>4982</v>
      </c>
      <c r="AI2037" s="4188"/>
      <c r="AJ2037" s="4188"/>
      <c r="AK2037" s="2502"/>
    </row>
    <row r="2038" spans="2:37" s="2801" customFormat="1" ht="12" customHeight="1" thickBot="1" x14ac:dyDescent="0.25">
      <c r="B2038" s="4203"/>
      <c r="C2038" s="4203"/>
      <c r="D2038" s="4203"/>
      <c r="E2038" s="4203"/>
      <c r="F2038" s="4203" t="s">
        <v>4999</v>
      </c>
      <c r="G2038" s="4203" t="s">
        <v>5000</v>
      </c>
      <c r="H2038" s="4189" t="s">
        <v>5001</v>
      </c>
      <c r="I2038" s="4200" t="s">
        <v>5002</v>
      </c>
      <c r="J2038" s="4200" t="s">
        <v>5003</v>
      </c>
      <c r="K2038" s="4201" t="s">
        <v>5004</v>
      </c>
      <c r="L2038" s="4201" t="s">
        <v>5005</v>
      </c>
      <c r="M2038" s="4200" t="s">
        <v>5006</v>
      </c>
      <c r="N2038" s="4200"/>
      <c r="O2038" s="4201" t="s">
        <v>5007</v>
      </c>
      <c r="P2038" s="4201" t="s">
        <v>5008</v>
      </c>
      <c r="Q2038" s="4201" t="s">
        <v>5009</v>
      </c>
      <c r="R2038" s="4201" t="s">
        <v>5010</v>
      </c>
      <c r="S2038" s="4189" t="s">
        <v>5011</v>
      </c>
      <c r="T2038" s="4189" t="s">
        <v>5012</v>
      </c>
      <c r="U2038" s="4189" t="s">
        <v>5013</v>
      </c>
      <c r="V2038" s="4189" t="s">
        <v>5014</v>
      </c>
      <c r="W2038" s="4189" t="s">
        <v>5015</v>
      </c>
      <c r="X2038" s="4189" t="s">
        <v>5016</v>
      </c>
      <c r="Y2038" s="4189" t="s">
        <v>5017</v>
      </c>
      <c r="Z2038" s="4189" t="s">
        <v>5018</v>
      </c>
      <c r="AA2038" s="4189" t="s">
        <v>5019</v>
      </c>
      <c r="AB2038" s="4200" t="s">
        <v>5020</v>
      </c>
      <c r="AC2038" s="4200" t="s">
        <v>5021</v>
      </c>
      <c r="AD2038" s="4189" t="s">
        <v>5022</v>
      </c>
      <c r="AE2038" s="4189" t="s">
        <v>5023</v>
      </c>
      <c r="AF2038" s="4189" t="s">
        <v>5024</v>
      </c>
      <c r="AG2038" s="4189" t="s">
        <v>5025</v>
      </c>
      <c r="AH2038" s="4189" t="s">
        <v>1150</v>
      </c>
      <c r="AI2038" s="4189" t="s">
        <v>4983</v>
      </c>
      <c r="AJ2038" s="4189" t="s">
        <v>4984</v>
      </c>
      <c r="AK2038" s="2502"/>
    </row>
    <row r="2039" spans="2:37" s="2801" customFormat="1" ht="12" customHeight="1" x14ac:dyDescent="0.2">
      <c r="B2039" s="4203"/>
      <c r="C2039" s="4203"/>
      <c r="D2039" s="4203"/>
      <c r="E2039" s="4203"/>
      <c r="F2039" s="4203"/>
      <c r="G2039" s="4203"/>
      <c r="H2039" s="4203"/>
      <c r="I2039" s="4201"/>
      <c r="J2039" s="4201"/>
      <c r="K2039" s="4201"/>
      <c r="L2039" s="4201"/>
      <c r="M2039" s="3512" t="s">
        <v>5026</v>
      </c>
      <c r="N2039" s="3513" t="s">
        <v>2793</v>
      </c>
      <c r="O2039" s="4201"/>
      <c r="P2039" s="4201"/>
      <c r="Q2039" s="4201"/>
      <c r="R2039" s="4201"/>
      <c r="S2039" s="4203"/>
      <c r="T2039" s="4203"/>
      <c r="U2039" s="4203"/>
      <c r="V2039" s="4203"/>
      <c r="W2039" s="4203"/>
      <c r="X2039" s="4203"/>
      <c r="Y2039" s="4203"/>
      <c r="Z2039" s="4203"/>
      <c r="AA2039" s="4203"/>
      <c r="AB2039" s="4201"/>
      <c r="AC2039" s="4201"/>
      <c r="AD2039" s="4203"/>
      <c r="AE2039" s="4203"/>
      <c r="AF2039" s="4203"/>
      <c r="AG2039" s="4203"/>
      <c r="AH2039" s="4203"/>
      <c r="AI2039" s="4203"/>
      <c r="AJ2039" s="4203"/>
      <c r="AK2039" s="2502"/>
    </row>
    <row r="2040" spans="2:37" s="2801" customFormat="1" ht="12" customHeight="1" x14ac:dyDescent="0.2">
      <c r="B2040" s="4161" t="s">
        <v>6520</v>
      </c>
      <c r="C2040" s="4160"/>
      <c r="D2040" s="2706">
        <v>50001780</v>
      </c>
      <c r="E2040" s="3243"/>
      <c r="F2040" s="3243"/>
      <c r="G2040" s="3244"/>
      <c r="H2040" s="3245"/>
      <c r="I2040" s="3245"/>
      <c r="J2040" s="3245"/>
      <c r="K2040" s="3244"/>
      <c r="L2040" s="3244"/>
      <c r="M2040" s="3242"/>
      <c r="N2040" s="2630"/>
      <c r="O2040" s="3244"/>
      <c r="P2040" s="3244"/>
      <c r="Q2040" s="3244"/>
      <c r="R2040" s="3244"/>
      <c r="S2040" s="2542"/>
      <c r="T2040" s="3244"/>
      <c r="U2040" s="3247"/>
      <c r="V2040" s="3247"/>
      <c r="W2040" s="3244"/>
      <c r="X2040" s="3244"/>
      <c r="Y2040" s="3247"/>
      <c r="Z2040" s="3247"/>
      <c r="AA2040" s="3247"/>
      <c r="AB2040" s="3244"/>
      <c r="AC2040" s="3244"/>
      <c r="AD2040" s="3243"/>
      <c r="AE2040" s="2512"/>
      <c r="AF2040" s="2513"/>
      <c r="AG2040" s="2513"/>
      <c r="AH2040" s="2632" t="s">
        <v>5205</v>
      </c>
      <c r="AI2040" s="3026">
        <v>1</v>
      </c>
      <c r="AJ2040" s="3322">
        <v>6.92</v>
      </c>
      <c r="AK2040" s="2502"/>
    </row>
    <row r="2041" spans="2:37" s="2801" customFormat="1" ht="12" customHeight="1" x14ac:dyDescent="0.2">
      <c r="B2041" s="4161" t="s">
        <v>6521</v>
      </c>
      <c r="C2041" s="4160"/>
      <c r="D2041" s="2706">
        <v>50001779</v>
      </c>
      <c r="E2041" s="3243"/>
      <c r="F2041" s="3243"/>
      <c r="G2041" s="3244"/>
      <c r="H2041" s="3245"/>
      <c r="I2041" s="3245"/>
      <c r="J2041" s="3245"/>
      <c r="K2041" s="3244"/>
      <c r="L2041" s="3244"/>
      <c r="M2041" s="3242"/>
      <c r="N2041" s="2630"/>
      <c r="O2041" s="3244"/>
      <c r="P2041" s="3244"/>
      <c r="Q2041" s="3244"/>
      <c r="R2041" s="3244"/>
      <c r="S2041" s="2542"/>
      <c r="T2041" s="3244"/>
      <c r="U2041" s="3247"/>
      <c r="V2041" s="3247"/>
      <c r="W2041" s="3244"/>
      <c r="X2041" s="3244"/>
      <c r="Y2041" s="3247"/>
      <c r="Z2041" s="3247"/>
      <c r="AA2041" s="3247"/>
      <c r="AB2041" s="3244"/>
      <c r="AC2041" s="3244"/>
      <c r="AD2041" s="3243"/>
      <c r="AE2041" s="2512"/>
      <c r="AF2041" s="2513"/>
      <c r="AG2041" s="2513"/>
      <c r="AH2041" s="2632" t="s">
        <v>5205</v>
      </c>
      <c r="AI2041" s="3026">
        <v>1</v>
      </c>
      <c r="AJ2041" s="3322">
        <v>2.2999999999999998</v>
      </c>
      <c r="AK2041" s="2502"/>
    </row>
    <row r="2042" spans="2:37" s="2801" customFormat="1" ht="12" customHeight="1" x14ac:dyDescent="0.2">
      <c r="B2042" s="4161" t="s">
        <v>6522</v>
      </c>
      <c r="C2042" s="4160"/>
      <c r="D2042" s="2706">
        <v>50001867</v>
      </c>
      <c r="E2042" s="3243"/>
      <c r="F2042" s="3243"/>
      <c r="G2042" s="3244"/>
      <c r="H2042" s="3245"/>
      <c r="I2042" s="3245"/>
      <c r="J2042" s="3245"/>
      <c r="K2042" s="3244"/>
      <c r="L2042" s="3244"/>
      <c r="M2042" s="3242"/>
      <c r="N2042" s="2630"/>
      <c r="O2042" s="3244"/>
      <c r="P2042" s="3244"/>
      <c r="Q2042" s="3244"/>
      <c r="R2042" s="3244"/>
      <c r="S2042" s="2542"/>
      <c r="T2042" s="3244"/>
      <c r="U2042" s="3247"/>
      <c r="V2042" s="3247"/>
      <c r="W2042" s="3244"/>
      <c r="X2042" s="3244"/>
      <c r="Y2042" s="3247"/>
      <c r="Z2042" s="3247"/>
      <c r="AA2042" s="3247"/>
      <c r="AB2042" s="3244"/>
      <c r="AC2042" s="3244"/>
      <c r="AD2042" s="3243"/>
      <c r="AE2042" s="2512"/>
      <c r="AF2042" s="2513"/>
      <c r="AG2042" s="2513"/>
      <c r="AH2042" s="2632" t="s">
        <v>5205</v>
      </c>
      <c r="AI2042" s="3026">
        <v>1</v>
      </c>
      <c r="AJ2042" s="3322">
        <v>1.53</v>
      </c>
      <c r="AK2042" s="2502"/>
    </row>
    <row r="2043" spans="2:37" s="2801" customFormat="1" ht="12" customHeight="1" x14ac:dyDescent="0.2">
      <c r="B2043" s="4161" t="s">
        <v>6523</v>
      </c>
      <c r="C2043" s="4160"/>
      <c r="D2043" s="2706">
        <v>50001868</v>
      </c>
      <c r="E2043" s="3243"/>
      <c r="F2043" s="3243"/>
      <c r="G2043" s="3244"/>
      <c r="H2043" s="3245"/>
      <c r="I2043" s="3245"/>
      <c r="J2043" s="3245"/>
      <c r="K2043" s="3244"/>
      <c r="L2043" s="3244"/>
      <c r="M2043" s="3242"/>
      <c r="N2043" s="2630"/>
      <c r="O2043" s="3244"/>
      <c r="P2043" s="3244"/>
      <c r="Q2043" s="3244"/>
      <c r="R2043" s="3244"/>
      <c r="S2043" s="2542"/>
      <c r="T2043" s="3244"/>
      <c r="U2043" s="3247"/>
      <c r="V2043" s="3247"/>
      <c r="W2043" s="3244"/>
      <c r="X2043" s="3244"/>
      <c r="Y2043" s="3247"/>
      <c r="Z2043" s="3247"/>
      <c r="AA2043" s="3247"/>
      <c r="AB2043" s="3244"/>
      <c r="AC2043" s="3244"/>
      <c r="AD2043" s="3243"/>
      <c r="AE2043" s="2512"/>
      <c r="AF2043" s="2513"/>
      <c r="AG2043" s="2513"/>
      <c r="AH2043" s="2632" t="s">
        <v>5194</v>
      </c>
      <c r="AI2043" s="3026">
        <v>2</v>
      </c>
      <c r="AJ2043" s="3322">
        <v>1.5</v>
      </c>
      <c r="AK2043" s="2502"/>
    </row>
    <row r="2044" spans="2:37" s="2801" customFormat="1" ht="12" customHeight="1" x14ac:dyDescent="0.2">
      <c r="B2044" s="2503"/>
      <c r="C2044" s="2496"/>
      <c r="D2044" s="4248"/>
      <c r="E2044" s="4248"/>
      <c r="F2044" s="4248"/>
      <c r="G2044" s="4248"/>
      <c r="H2044" s="2496"/>
      <c r="I2044" s="2497"/>
      <c r="J2044" s="2497"/>
      <c r="K2044" s="2497"/>
      <c r="L2044" s="2497"/>
      <c r="M2044" s="2496"/>
      <c r="N2044" s="2497"/>
      <c r="O2044" s="2497"/>
      <c r="P2044" s="2497"/>
      <c r="Q2044" s="2497"/>
      <c r="R2044" s="2497"/>
      <c r="S2044" s="2496"/>
      <c r="T2044" s="2495"/>
      <c r="U2044" s="2495"/>
      <c r="V2044" s="2495"/>
      <c r="W2044" s="2495"/>
      <c r="X2044" s="2495"/>
      <c r="Y2044" s="2495"/>
      <c r="Z2044" s="2495"/>
      <c r="AA2044" s="2495"/>
      <c r="AB2044" s="2495"/>
      <c r="AC2044" s="2495"/>
      <c r="AD2044" s="2495"/>
      <c r="AE2044" s="2495"/>
      <c r="AF2044" s="2495"/>
      <c r="AG2044" s="2495"/>
      <c r="AH2044" s="2495"/>
      <c r="AI2044" s="2495"/>
      <c r="AJ2044" s="2495"/>
      <c r="AK2044" s="2502"/>
    </row>
    <row r="2045" spans="2:37" s="2801" customFormat="1" ht="12" customHeight="1" x14ac:dyDescent="0.2">
      <c r="B2045" s="4236" t="s">
        <v>4985</v>
      </c>
      <c r="C2045" s="4237"/>
      <c r="D2045" s="4249" t="s">
        <v>1529</v>
      </c>
      <c r="E2045" s="4249"/>
      <c r="F2045" s="4249"/>
      <c r="G2045" s="4249"/>
      <c r="H2045" s="2499"/>
      <c r="I2045" s="2499"/>
      <c r="J2045" s="2499"/>
      <c r="K2045" s="2499"/>
      <c r="L2045" s="2499"/>
      <c r="M2045" s="2499"/>
      <c r="N2045" s="2499"/>
      <c r="O2045" s="2499"/>
      <c r="P2045" s="2499"/>
      <c r="Q2045" s="2499"/>
      <c r="R2045" s="2499"/>
      <c r="S2045" s="2499"/>
      <c r="T2045" s="2495"/>
      <c r="U2045" s="2495"/>
      <c r="V2045" s="2495"/>
      <c r="W2045" s="2495"/>
      <c r="X2045" s="2495"/>
      <c r="Y2045" s="2495"/>
      <c r="Z2045" s="2495"/>
      <c r="AA2045" s="2495"/>
      <c r="AB2045" s="2495"/>
      <c r="AC2045" s="2495"/>
      <c r="AD2045" s="2495"/>
      <c r="AE2045" s="2495"/>
      <c r="AF2045" s="2495"/>
      <c r="AG2045" s="2495"/>
      <c r="AH2045" s="2495"/>
      <c r="AI2045" s="2495"/>
      <c r="AJ2045" s="2495"/>
      <c r="AK2045" s="2502"/>
    </row>
    <row r="2046" spans="2:37" s="2801" customFormat="1" ht="12" customHeight="1" x14ac:dyDescent="0.2">
      <c r="B2046" s="4236" t="s">
        <v>4986</v>
      </c>
      <c r="C2046" s="4237"/>
      <c r="D2046" s="4264" t="s">
        <v>10</v>
      </c>
      <c r="E2046" s="4264"/>
      <c r="F2046" s="4264"/>
      <c r="G2046" s="4264"/>
      <c r="H2046" s="2499"/>
      <c r="I2046" s="2499"/>
      <c r="J2046" s="2499"/>
      <c r="K2046" s="2499"/>
      <c r="L2046" s="2499"/>
      <c r="M2046" s="2499"/>
      <c r="N2046" s="2499"/>
      <c r="O2046" s="2499"/>
      <c r="P2046" s="2499"/>
      <c r="Q2046" s="2499"/>
      <c r="R2046" s="2499"/>
      <c r="S2046" s="2499"/>
      <c r="T2046" s="2495"/>
      <c r="U2046" s="2495"/>
      <c r="V2046" s="2495"/>
      <c r="W2046" s="2495"/>
      <c r="X2046" s="2495"/>
      <c r="Y2046" s="2495"/>
      <c r="Z2046" s="2495"/>
      <c r="AA2046" s="2495"/>
      <c r="AB2046" s="2495"/>
      <c r="AC2046" s="2495"/>
      <c r="AD2046" s="2495"/>
      <c r="AE2046" s="2495"/>
      <c r="AF2046" s="2495"/>
      <c r="AG2046" s="2495"/>
      <c r="AH2046" s="2495"/>
      <c r="AI2046" s="2495"/>
      <c r="AJ2046" s="2495"/>
      <c r="AK2046" s="2502"/>
    </row>
    <row r="2047" spans="2:37" s="2801" customFormat="1" ht="12" customHeight="1" thickBot="1" x14ac:dyDescent="0.25">
      <c r="B2047" s="3518"/>
      <c r="C2047" s="3375"/>
      <c r="D2047" s="3375"/>
      <c r="E2047" s="3375"/>
      <c r="F2047" s="3375"/>
      <c r="G2047" s="3375"/>
      <c r="H2047" s="3375"/>
      <c r="I2047" s="3375"/>
      <c r="J2047" s="3375"/>
      <c r="K2047" s="3375"/>
      <c r="L2047" s="3375"/>
      <c r="M2047" s="3375"/>
      <c r="N2047" s="3375"/>
      <c r="O2047" s="3375"/>
      <c r="P2047" s="3375"/>
      <c r="Q2047" s="3375"/>
      <c r="R2047" s="3375"/>
      <c r="S2047" s="3375"/>
      <c r="T2047" s="3375"/>
      <c r="U2047" s="3375"/>
      <c r="V2047" s="3375"/>
      <c r="W2047" s="3375"/>
      <c r="X2047" s="3375"/>
      <c r="Y2047" s="3375"/>
      <c r="Z2047" s="3375"/>
      <c r="AA2047" s="3375"/>
      <c r="AB2047" s="3375"/>
      <c r="AC2047" s="3375"/>
      <c r="AD2047" s="3375"/>
      <c r="AE2047" s="3375"/>
      <c r="AF2047" s="3375"/>
      <c r="AG2047" s="3375"/>
      <c r="AH2047" s="3375"/>
      <c r="AI2047" s="3375"/>
      <c r="AJ2047" s="3375"/>
      <c r="AK2047" s="3377"/>
    </row>
    <row r="2048" spans="2:37" s="2801" customFormat="1" ht="12" customHeight="1" thickBot="1" x14ac:dyDescent="0.25">
      <c r="B2048" s="2703"/>
    </row>
    <row r="2049" spans="2:37" s="2801" customFormat="1" ht="12" customHeight="1" x14ac:dyDescent="0.2">
      <c r="B2049" s="4169" t="s">
        <v>4994</v>
      </c>
      <c r="C2049" s="4170"/>
      <c r="D2049" s="4170"/>
      <c r="E2049" s="4170"/>
      <c r="F2049" s="4170"/>
      <c r="G2049" s="4170"/>
      <c r="H2049" s="4170"/>
      <c r="I2049" s="4170"/>
      <c r="J2049" s="4170"/>
      <c r="K2049" s="4170"/>
      <c r="L2049" s="4170"/>
      <c r="M2049" s="4170"/>
      <c r="N2049" s="4170"/>
      <c r="O2049" s="4170"/>
      <c r="P2049" s="4170"/>
      <c r="Q2049" s="4170"/>
      <c r="R2049" s="4170"/>
      <c r="S2049" s="4170"/>
      <c r="T2049" s="4170"/>
      <c r="U2049" s="4170"/>
      <c r="V2049" s="4170"/>
      <c r="W2049" s="4170"/>
      <c r="X2049" s="4170"/>
      <c r="Y2049" s="4170"/>
      <c r="Z2049" s="4170"/>
      <c r="AA2049" s="4170"/>
      <c r="AB2049" s="4170"/>
      <c r="AC2049" s="4170"/>
      <c r="AD2049" s="4170"/>
      <c r="AE2049" s="4170"/>
      <c r="AF2049" s="4170"/>
      <c r="AG2049" s="4170"/>
      <c r="AH2049" s="4170"/>
      <c r="AI2049" s="4170"/>
      <c r="AJ2049" s="4170"/>
      <c r="AK2049" s="4171"/>
    </row>
    <row r="2050" spans="2:37" s="2801" customFormat="1" ht="12" customHeight="1" x14ac:dyDescent="0.2">
      <c r="B2050" s="2500"/>
      <c r="C2050" s="3514"/>
      <c r="D2050" s="3514"/>
      <c r="E2050" s="3514"/>
      <c r="F2050" s="3514"/>
      <c r="G2050" s="2501"/>
      <c r="H2050" s="2501"/>
      <c r="I2050" s="2501"/>
      <c r="J2050" s="2501"/>
      <c r="K2050" s="2501"/>
      <c r="L2050" s="2501"/>
      <c r="M2050" s="2501"/>
      <c r="N2050" s="2501"/>
      <c r="O2050" s="2501"/>
      <c r="P2050" s="2501"/>
      <c r="Q2050" s="2501"/>
      <c r="R2050" s="2501"/>
      <c r="S2050" s="2501"/>
      <c r="T2050" s="2501"/>
      <c r="U2050" s="2501"/>
      <c r="V2050" s="2501"/>
      <c r="W2050" s="2501"/>
      <c r="X2050" s="2501"/>
      <c r="Y2050" s="2501"/>
      <c r="Z2050" s="2501"/>
      <c r="AA2050" s="2501"/>
      <c r="AB2050" s="2501"/>
      <c r="AC2050" s="2501"/>
      <c r="AD2050" s="2501"/>
      <c r="AE2050" s="2501"/>
      <c r="AF2050" s="2501"/>
      <c r="AG2050" s="2501"/>
      <c r="AH2050" s="2501"/>
      <c r="AI2050" s="2501"/>
      <c r="AJ2050" s="2501"/>
      <c r="AK2050" s="2502"/>
    </row>
    <row r="2051" spans="2:37" s="2801" customFormat="1" ht="12" customHeight="1" x14ac:dyDescent="0.2">
      <c r="B2051" s="2500" t="s">
        <v>4981</v>
      </c>
      <c r="C2051" s="3514"/>
      <c r="D2051" s="4243" t="s">
        <v>6531</v>
      </c>
      <c r="E2051" s="4243"/>
      <c r="F2051" s="4243"/>
      <c r="G2051" s="2501"/>
      <c r="H2051" s="2501"/>
      <c r="I2051" s="2501"/>
      <c r="J2051" s="2501"/>
      <c r="K2051" s="2501"/>
      <c r="L2051" s="2501"/>
      <c r="M2051" s="2501"/>
      <c r="N2051" s="2501"/>
      <c r="O2051" s="2501"/>
      <c r="P2051" s="2501"/>
      <c r="Q2051" s="2501"/>
      <c r="R2051" s="2501"/>
      <c r="S2051" s="2501"/>
      <c r="T2051" s="2501"/>
      <c r="U2051" s="2501"/>
      <c r="V2051" s="2501"/>
      <c r="W2051" s="2501"/>
      <c r="X2051" s="2501"/>
      <c r="Y2051" s="2501"/>
      <c r="Z2051" s="2501"/>
      <c r="AA2051" s="2501"/>
      <c r="AB2051" s="2501"/>
      <c r="AC2051" s="2501"/>
      <c r="AD2051" s="2501"/>
      <c r="AE2051" s="2501"/>
      <c r="AF2051" s="2501"/>
      <c r="AG2051" s="2501"/>
      <c r="AH2051" s="2501"/>
      <c r="AI2051" s="2501"/>
      <c r="AJ2051" s="2501"/>
      <c r="AK2051" s="2502"/>
    </row>
    <row r="2052" spans="2:37" s="2801" customFormat="1" ht="12" customHeight="1" thickBot="1" x14ac:dyDescent="0.25">
      <c r="B2052" s="4176" t="s">
        <v>4995</v>
      </c>
      <c r="C2052" s="4177"/>
      <c r="D2052" s="4175">
        <v>41725</v>
      </c>
      <c r="E2052" s="4175"/>
      <c r="F2052" s="3514"/>
      <c r="G2052" s="2501"/>
      <c r="H2052" s="2501"/>
      <c r="I2052" s="2501"/>
      <c r="J2052" s="2501"/>
      <c r="K2052" s="2501"/>
      <c r="L2052" s="2501"/>
      <c r="M2052" s="2501"/>
      <c r="N2052" s="2501"/>
      <c r="O2052" s="2501"/>
      <c r="P2052" s="2501"/>
      <c r="Q2052" s="2501"/>
      <c r="R2052" s="2501"/>
      <c r="S2052" s="2501"/>
      <c r="T2052" s="2501"/>
      <c r="U2052" s="2501"/>
      <c r="V2052" s="2501"/>
      <c r="W2052" s="2501"/>
      <c r="X2052" s="2501"/>
      <c r="Y2052" s="2501"/>
      <c r="Z2052" s="2501"/>
      <c r="AA2052" s="2501"/>
      <c r="AB2052" s="2501"/>
      <c r="AC2052" s="2501"/>
      <c r="AD2052" s="2501"/>
      <c r="AE2052" s="2501"/>
      <c r="AF2052" s="2501"/>
      <c r="AG2052" s="2501"/>
      <c r="AH2052" s="2501"/>
      <c r="AI2052" s="2501"/>
      <c r="AJ2052" s="2501"/>
      <c r="AK2052" s="2502"/>
    </row>
    <row r="2053" spans="2:37" s="2801" customFormat="1" ht="90.75" customHeight="1" thickBot="1" x14ac:dyDescent="0.25">
      <c r="B2053" s="4179" t="s">
        <v>4996</v>
      </c>
      <c r="C2053" s="4242"/>
      <c r="D2053" s="4181" t="s">
        <v>6532</v>
      </c>
      <c r="E2053" s="4182"/>
      <c r="F2053" s="4182"/>
      <c r="G2053" s="4182"/>
      <c r="H2053" s="4182"/>
      <c r="I2053" s="4182"/>
      <c r="J2053" s="4182"/>
      <c r="K2053" s="4183"/>
      <c r="L2053" s="2501"/>
      <c r="M2053" s="2501"/>
      <c r="N2053" s="2501"/>
      <c r="O2053" s="2501"/>
      <c r="P2053" s="2501"/>
      <c r="Q2053" s="2501"/>
      <c r="R2053" s="2501"/>
      <c r="S2053" s="2501"/>
      <c r="T2053" s="2501"/>
      <c r="U2053" s="2501"/>
      <c r="V2053" s="2501"/>
      <c r="W2053" s="2501"/>
      <c r="X2053" s="2501"/>
      <c r="Y2053" s="2501"/>
      <c r="Z2053" s="2501"/>
      <c r="AA2053" s="2501"/>
      <c r="AB2053" s="2501"/>
      <c r="AC2053" s="2501"/>
      <c r="AD2053" s="2501"/>
      <c r="AE2053" s="2501"/>
      <c r="AF2053" s="2501"/>
      <c r="AG2053" s="2501"/>
      <c r="AH2053" s="2501"/>
      <c r="AI2053" s="2501"/>
      <c r="AJ2053" s="2501"/>
      <c r="AK2053" s="2502"/>
    </row>
    <row r="2054" spans="2:37" s="2801" customFormat="1" ht="12" customHeight="1" thickBot="1" x14ac:dyDescent="0.25">
      <c r="B2054" s="4245"/>
      <c r="C2054" s="4246"/>
      <c r="D2054" s="4246"/>
      <c r="E2054" s="4246"/>
      <c r="F2054" s="4246"/>
      <c r="G2054" s="4246"/>
      <c r="H2054" s="4246"/>
      <c r="I2054" s="4246"/>
      <c r="J2054" s="4246"/>
      <c r="K2054" s="4246"/>
      <c r="L2054" s="4246"/>
      <c r="M2054" s="4246"/>
      <c r="N2054" s="4246"/>
      <c r="O2054" s="4246"/>
      <c r="P2054" s="4246"/>
      <c r="Q2054" s="4246"/>
      <c r="R2054" s="2501"/>
      <c r="S2054" s="2501"/>
      <c r="T2054" s="2501"/>
      <c r="U2054" s="2501"/>
      <c r="V2054" s="2501"/>
      <c r="W2054" s="2501"/>
      <c r="X2054" s="2501"/>
      <c r="Y2054" s="2501"/>
      <c r="Z2054" s="2501"/>
      <c r="AA2054" s="2501"/>
      <c r="AB2054" s="2501"/>
      <c r="AC2054" s="2501"/>
      <c r="AD2054" s="2501"/>
      <c r="AE2054" s="2501"/>
      <c r="AF2054" s="2501"/>
      <c r="AG2054" s="2501"/>
      <c r="AH2054" s="2501"/>
      <c r="AI2054" s="2501"/>
      <c r="AJ2054" s="2501"/>
      <c r="AK2054" s="2502"/>
    </row>
    <row r="2055" spans="2:37" s="2801" customFormat="1" ht="12" customHeight="1" thickBot="1" x14ac:dyDescent="0.25">
      <c r="B2055" s="4189" t="s">
        <v>4997</v>
      </c>
      <c r="C2055" s="4189"/>
      <c r="D2055" s="4189" t="s">
        <v>4987</v>
      </c>
      <c r="E2055" s="4189" t="s">
        <v>4998</v>
      </c>
      <c r="F2055" s="4247" t="s">
        <v>224</v>
      </c>
      <c r="G2055" s="4247"/>
      <c r="H2055" s="4247"/>
      <c r="I2055" s="4247"/>
      <c r="J2055" s="4247"/>
      <c r="K2055" s="4247"/>
      <c r="L2055" s="4247"/>
      <c r="M2055" s="4247"/>
      <c r="N2055" s="4247"/>
      <c r="O2055" s="4247"/>
      <c r="P2055" s="4247"/>
      <c r="Q2055" s="4247"/>
      <c r="R2055" s="4247"/>
      <c r="S2055" s="4247" t="s">
        <v>340</v>
      </c>
      <c r="T2055" s="4247"/>
      <c r="U2055" s="4247"/>
      <c r="V2055" s="4247"/>
      <c r="W2055" s="4247"/>
      <c r="X2055" s="4247"/>
      <c r="Y2055" s="4247"/>
      <c r="Z2055" s="4247"/>
      <c r="AA2055" s="4247"/>
      <c r="AB2055" s="4247"/>
      <c r="AC2055" s="4247"/>
      <c r="AD2055" s="4247" t="s">
        <v>225</v>
      </c>
      <c r="AE2055" s="4247"/>
      <c r="AF2055" s="4247"/>
      <c r="AG2055" s="4247"/>
      <c r="AH2055" s="4188" t="s">
        <v>4982</v>
      </c>
      <c r="AI2055" s="4188"/>
      <c r="AJ2055" s="4188"/>
      <c r="AK2055" s="2502"/>
    </row>
    <row r="2056" spans="2:37" s="2801" customFormat="1" ht="12" customHeight="1" thickBot="1" x14ac:dyDescent="0.25">
      <c r="B2056" s="4203"/>
      <c r="C2056" s="4203"/>
      <c r="D2056" s="4203"/>
      <c r="E2056" s="4203"/>
      <c r="F2056" s="4203" t="s">
        <v>4999</v>
      </c>
      <c r="G2056" s="4203" t="s">
        <v>5000</v>
      </c>
      <c r="H2056" s="4189" t="s">
        <v>5001</v>
      </c>
      <c r="I2056" s="4200" t="s">
        <v>5002</v>
      </c>
      <c r="J2056" s="4200" t="s">
        <v>5003</v>
      </c>
      <c r="K2056" s="4201" t="s">
        <v>5004</v>
      </c>
      <c r="L2056" s="4201" t="s">
        <v>5005</v>
      </c>
      <c r="M2056" s="4200" t="s">
        <v>5006</v>
      </c>
      <c r="N2056" s="4200"/>
      <c r="O2056" s="4201" t="s">
        <v>5007</v>
      </c>
      <c r="P2056" s="4201" t="s">
        <v>5008</v>
      </c>
      <c r="Q2056" s="4201" t="s">
        <v>5009</v>
      </c>
      <c r="R2056" s="4201" t="s">
        <v>5010</v>
      </c>
      <c r="S2056" s="4189" t="s">
        <v>5011</v>
      </c>
      <c r="T2056" s="4189" t="s">
        <v>5012</v>
      </c>
      <c r="U2056" s="4189" t="s">
        <v>5013</v>
      </c>
      <c r="V2056" s="4189" t="s">
        <v>5014</v>
      </c>
      <c r="W2056" s="4189" t="s">
        <v>5015</v>
      </c>
      <c r="X2056" s="4189" t="s">
        <v>5016</v>
      </c>
      <c r="Y2056" s="4189" t="s">
        <v>5017</v>
      </c>
      <c r="Z2056" s="4189" t="s">
        <v>5018</v>
      </c>
      <c r="AA2056" s="4189" t="s">
        <v>5019</v>
      </c>
      <c r="AB2056" s="4200" t="s">
        <v>5020</v>
      </c>
      <c r="AC2056" s="4200" t="s">
        <v>5021</v>
      </c>
      <c r="AD2056" s="4189" t="s">
        <v>5022</v>
      </c>
      <c r="AE2056" s="4189" t="s">
        <v>5023</v>
      </c>
      <c r="AF2056" s="4189" t="s">
        <v>5024</v>
      </c>
      <c r="AG2056" s="4189" t="s">
        <v>5025</v>
      </c>
      <c r="AH2056" s="4189" t="s">
        <v>1150</v>
      </c>
      <c r="AI2056" s="4189" t="s">
        <v>4983</v>
      </c>
      <c r="AJ2056" s="4189" t="s">
        <v>4984</v>
      </c>
      <c r="AK2056" s="2502"/>
    </row>
    <row r="2057" spans="2:37" s="2801" customFormat="1" ht="12" customHeight="1" thickBot="1" x14ac:dyDescent="0.25">
      <c r="B2057" s="4203"/>
      <c r="C2057" s="4203"/>
      <c r="D2057" s="4203"/>
      <c r="E2057" s="4203"/>
      <c r="F2057" s="4203"/>
      <c r="G2057" s="4203"/>
      <c r="H2057" s="4203"/>
      <c r="I2057" s="4201"/>
      <c r="J2057" s="4201"/>
      <c r="K2057" s="4201"/>
      <c r="L2057" s="4201"/>
      <c r="M2057" s="3513"/>
      <c r="N2057" s="3513"/>
      <c r="O2057" s="4201"/>
      <c r="P2057" s="4201"/>
      <c r="Q2057" s="4201"/>
      <c r="R2057" s="4201"/>
      <c r="S2057" s="4203"/>
      <c r="T2057" s="4203"/>
      <c r="U2057" s="4203"/>
      <c r="V2057" s="4203"/>
      <c r="W2057" s="4203"/>
      <c r="X2057" s="4203"/>
      <c r="Y2057" s="4203"/>
      <c r="Z2057" s="4203"/>
      <c r="AA2057" s="4203"/>
      <c r="AB2057" s="4201"/>
      <c r="AC2057" s="4201"/>
      <c r="AD2057" s="4203"/>
      <c r="AE2057" s="4203"/>
      <c r="AF2057" s="4203"/>
      <c r="AG2057" s="4203"/>
      <c r="AH2057" s="4203"/>
      <c r="AI2057" s="4203"/>
      <c r="AJ2057" s="4203"/>
      <c r="AK2057" s="2502"/>
    </row>
    <row r="2058" spans="2:37" s="2801" customFormat="1" ht="12" customHeight="1" thickBot="1" x14ac:dyDescent="0.25">
      <c r="B2058" s="4203"/>
      <c r="C2058" s="4203"/>
      <c r="D2058" s="4203"/>
      <c r="E2058" s="4203"/>
      <c r="F2058" s="4203"/>
      <c r="G2058" s="4203"/>
      <c r="H2058" s="4203"/>
      <c r="I2058" s="4201"/>
      <c r="J2058" s="4201"/>
      <c r="K2058" s="4201"/>
      <c r="L2058" s="4201"/>
      <c r="M2058" s="3512" t="s">
        <v>5026</v>
      </c>
      <c r="N2058" s="3513" t="s">
        <v>2793</v>
      </c>
      <c r="O2058" s="4201"/>
      <c r="P2058" s="4201"/>
      <c r="Q2058" s="4201"/>
      <c r="R2058" s="4201"/>
      <c r="S2058" s="4203"/>
      <c r="T2058" s="4203"/>
      <c r="U2058" s="4203"/>
      <c r="V2058" s="4203"/>
      <c r="W2058" s="4203"/>
      <c r="X2058" s="4203"/>
      <c r="Y2058" s="4203"/>
      <c r="Z2058" s="4203"/>
      <c r="AA2058" s="4203"/>
      <c r="AB2058" s="4201"/>
      <c r="AC2058" s="4201"/>
      <c r="AD2058" s="4203"/>
      <c r="AE2058" s="4203"/>
      <c r="AF2058" s="4203"/>
      <c r="AG2058" s="4203"/>
      <c r="AH2058" s="4203"/>
      <c r="AI2058" s="4203"/>
      <c r="AJ2058" s="4203"/>
      <c r="AK2058" s="2502"/>
    </row>
    <row r="2059" spans="2:37" s="2801" customFormat="1" ht="12" customHeight="1" x14ac:dyDescent="0.2">
      <c r="B2059" s="4262" t="s">
        <v>6533</v>
      </c>
      <c r="C2059" s="4263"/>
      <c r="D2059" s="3099" t="s">
        <v>6534</v>
      </c>
      <c r="E2059" s="3502">
        <v>6</v>
      </c>
      <c r="F2059" s="3099" t="s">
        <v>1529</v>
      </c>
      <c r="G2059" s="3099" t="s">
        <v>1529</v>
      </c>
      <c r="H2059" s="3099" t="s">
        <v>1529</v>
      </c>
      <c r="I2059" s="3099" t="s">
        <v>1529</v>
      </c>
      <c r="J2059" s="3099" t="s">
        <v>1529</v>
      </c>
      <c r="K2059" s="3099" t="s">
        <v>1529</v>
      </c>
      <c r="L2059" s="3099" t="s">
        <v>1529</v>
      </c>
      <c r="M2059" s="3099" t="s">
        <v>1529</v>
      </c>
      <c r="N2059" s="3099" t="s">
        <v>1529</v>
      </c>
      <c r="O2059" s="3099" t="s">
        <v>1529</v>
      </c>
      <c r="P2059" s="3099" t="s">
        <v>1529</v>
      </c>
      <c r="Q2059" s="3099" t="s">
        <v>1529</v>
      </c>
      <c r="R2059" s="3099" t="s">
        <v>1529</v>
      </c>
      <c r="S2059" s="3099" t="s">
        <v>1529</v>
      </c>
      <c r="T2059" s="3099" t="s">
        <v>1529</v>
      </c>
      <c r="U2059" s="3099" t="s">
        <v>1529</v>
      </c>
      <c r="V2059" s="3099" t="s">
        <v>1529</v>
      </c>
      <c r="W2059" s="3099" t="s">
        <v>1529</v>
      </c>
      <c r="X2059" s="3099" t="s">
        <v>1529</v>
      </c>
      <c r="Y2059" s="3099" t="s">
        <v>1529</v>
      </c>
      <c r="Z2059" s="3099" t="s">
        <v>1529</v>
      </c>
      <c r="AA2059" s="3099" t="s">
        <v>1529</v>
      </c>
      <c r="AB2059" s="3099" t="s">
        <v>1529</v>
      </c>
      <c r="AC2059" s="3099" t="s">
        <v>1529</v>
      </c>
      <c r="AD2059" s="3099" t="s">
        <v>1529</v>
      </c>
      <c r="AE2059" s="3099" t="s">
        <v>1529</v>
      </c>
      <c r="AF2059" s="3099" t="s">
        <v>1529</v>
      </c>
      <c r="AG2059" s="3099" t="s">
        <v>1529</v>
      </c>
      <c r="AH2059" s="2574" t="s">
        <v>6535</v>
      </c>
      <c r="AI2059" s="2574" t="s">
        <v>6536</v>
      </c>
      <c r="AJ2059" s="3519">
        <f>+E2059</f>
        <v>6</v>
      </c>
      <c r="AK2059" s="2502"/>
    </row>
    <row r="2060" spans="2:37" s="2801" customFormat="1" ht="12" customHeight="1" thickBot="1" x14ac:dyDescent="0.25">
      <c r="B2060" s="4265" t="s">
        <v>6537</v>
      </c>
      <c r="C2060" s="4266"/>
      <c r="D2060" s="3259" t="s">
        <v>6538</v>
      </c>
      <c r="E2060" s="3507">
        <v>8</v>
      </c>
      <c r="F2060" s="3259" t="s">
        <v>1529</v>
      </c>
      <c r="G2060" s="3259" t="s">
        <v>1529</v>
      </c>
      <c r="H2060" s="3259" t="s">
        <v>1529</v>
      </c>
      <c r="I2060" s="3259" t="s">
        <v>1529</v>
      </c>
      <c r="J2060" s="3259" t="s">
        <v>1529</v>
      </c>
      <c r="K2060" s="3259" t="s">
        <v>1529</v>
      </c>
      <c r="L2060" s="3259" t="s">
        <v>1529</v>
      </c>
      <c r="M2060" s="3259" t="s">
        <v>1529</v>
      </c>
      <c r="N2060" s="3259" t="s">
        <v>1529</v>
      </c>
      <c r="O2060" s="3259" t="s">
        <v>1529</v>
      </c>
      <c r="P2060" s="3259" t="s">
        <v>1529</v>
      </c>
      <c r="Q2060" s="3259" t="s">
        <v>1529</v>
      </c>
      <c r="R2060" s="3259" t="s">
        <v>1529</v>
      </c>
      <c r="S2060" s="3259" t="s">
        <v>1529</v>
      </c>
      <c r="T2060" s="3259" t="s">
        <v>1529</v>
      </c>
      <c r="U2060" s="3259" t="s">
        <v>1529</v>
      </c>
      <c r="V2060" s="3259" t="s">
        <v>1529</v>
      </c>
      <c r="W2060" s="3259" t="s">
        <v>1529</v>
      </c>
      <c r="X2060" s="3259" t="s">
        <v>1529</v>
      </c>
      <c r="Y2060" s="3259" t="s">
        <v>1529</v>
      </c>
      <c r="Z2060" s="3259" t="s">
        <v>1529</v>
      </c>
      <c r="AA2060" s="3259" t="s">
        <v>1529</v>
      </c>
      <c r="AB2060" s="3259" t="s">
        <v>1529</v>
      </c>
      <c r="AC2060" s="3259" t="s">
        <v>1529</v>
      </c>
      <c r="AD2060" s="3259" t="s">
        <v>1529</v>
      </c>
      <c r="AE2060" s="3259" t="s">
        <v>1529</v>
      </c>
      <c r="AF2060" s="3259" t="s">
        <v>1529</v>
      </c>
      <c r="AG2060" s="3259" t="s">
        <v>1529</v>
      </c>
      <c r="AH2060" s="2583" t="s">
        <v>6535</v>
      </c>
      <c r="AI2060" s="2583" t="s">
        <v>6536</v>
      </c>
      <c r="AJ2060" s="2882">
        <f>+E2060</f>
        <v>8</v>
      </c>
      <c r="AK2060" s="2502"/>
    </row>
    <row r="2061" spans="2:37" s="2801" customFormat="1" ht="12" customHeight="1" x14ac:dyDescent="0.2">
      <c r="B2061" s="2503"/>
      <c r="C2061" s="2496"/>
      <c r="D2061" s="4248"/>
      <c r="E2061" s="4248"/>
      <c r="F2061" s="4248"/>
      <c r="G2061" s="4248"/>
      <c r="H2061" s="2496"/>
      <c r="I2061" s="2497"/>
      <c r="J2061" s="2497"/>
      <c r="K2061" s="2497"/>
      <c r="L2061" s="2497"/>
      <c r="M2061" s="2496"/>
      <c r="N2061" s="2497"/>
      <c r="O2061" s="2497"/>
      <c r="P2061" s="2497"/>
      <c r="Q2061" s="2497"/>
      <c r="R2061" s="2497"/>
      <c r="S2061" s="2496"/>
      <c r="T2061" s="2495"/>
      <c r="U2061" s="2495"/>
      <c r="V2061" s="2495"/>
      <c r="W2061" s="2495"/>
      <c r="X2061" s="2495"/>
      <c r="Y2061" s="2495"/>
      <c r="Z2061" s="2495"/>
      <c r="AA2061" s="2495"/>
      <c r="AB2061" s="2495"/>
      <c r="AC2061" s="2495"/>
      <c r="AD2061" s="2495"/>
      <c r="AE2061" s="2495"/>
      <c r="AF2061" s="2495"/>
      <c r="AG2061" s="2495"/>
      <c r="AH2061" s="2495"/>
      <c r="AI2061" s="2495"/>
      <c r="AJ2061" s="2495"/>
      <c r="AK2061" s="2502"/>
    </row>
    <row r="2062" spans="2:37" s="2801" customFormat="1" ht="12" customHeight="1" x14ac:dyDescent="0.2">
      <c r="B2062" s="4236" t="s">
        <v>4985</v>
      </c>
      <c r="C2062" s="4237"/>
      <c r="D2062" s="4249" t="s">
        <v>1529</v>
      </c>
      <c r="E2062" s="4249"/>
      <c r="F2062" s="4249"/>
      <c r="G2062" s="4249"/>
      <c r="H2062" s="2499"/>
      <c r="I2062" s="2499"/>
      <c r="J2062" s="2499"/>
      <c r="K2062" s="2499"/>
      <c r="L2062" s="2499"/>
      <c r="M2062" s="2499"/>
      <c r="N2062" s="2499"/>
      <c r="O2062" s="2499"/>
      <c r="P2062" s="2499"/>
      <c r="Q2062" s="2499"/>
      <c r="R2062" s="2499"/>
      <c r="S2062" s="2499"/>
      <c r="T2062" s="2495"/>
      <c r="U2062" s="2495"/>
      <c r="V2062" s="2495"/>
      <c r="W2062" s="2495"/>
      <c r="X2062" s="2495"/>
      <c r="Y2062" s="2495"/>
      <c r="Z2062" s="2495"/>
      <c r="AA2062" s="2495"/>
      <c r="AB2062" s="2495"/>
      <c r="AC2062" s="2495"/>
      <c r="AD2062" s="2495"/>
      <c r="AE2062" s="2495"/>
      <c r="AF2062" s="2495"/>
      <c r="AG2062" s="2495"/>
      <c r="AH2062" s="2495"/>
      <c r="AI2062" s="2495"/>
      <c r="AJ2062" s="2495"/>
      <c r="AK2062" s="2502"/>
    </row>
    <row r="2063" spans="2:37" s="2801" customFormat="1" ht="12" customHeight="1" x14ac:dyDescent="0.2">
      <c r="B2063" s="4236" t="s">
        <v>4986</v>
      </c>
      <c r="C2063" s="4237"/>
      <c r="D2063" s="4249" t="s">
        <v>10</v>
      </c>
      <c r="E2063" s="4249"/>
      <c r="F2063" s="4249"/>
      <c r="G2063" s="4249"/>
      <c r="H2063" s="2499"/>
      <c r="I2063" s="2499"/>
      <c r="J2063" s="2499"/>
      <c r="K2063" s="2499"/>
      <c r="L2063" s="2499"/>
      <c r="M2063" s="2499"/>
      <c r="N2063" s="2499"/>
      <c r="O2063" s="2499"/>
      <c r="P2063" s="2499"/>
      <c r="Q2063" s="2499"/>
      <c r="R2063" s="2499"/>
      <c r="S2063" s="2499"/>
      <c r="T2063" s="2495"/>
      <c r="U2063" s="2495"/>
      <c r="V2063" s="2495"/>
      <c r="W2063" s="2495"/>
      <c r="X2063" s="2495"/>
      <c r="Y2063" s="2495"/>
      <c r="Z2063" s="2495"/>
      <c r="AA2063" s="2495"/>
      <c r="AB2063" s="2495"/>
      <c r="AC2063" s="2495"/>
      <c r="AD2063" s="2495"/>
      <c r="AE2063" s="2495"/>
      <c r="AF2063" s="2495"/>
      <c r="AG2063" s="2495"/>
      <c r="AH2063" s="2495"/>
      <c r="AI2063" s="2495"/>
      <c r="AJ2063" s="2495"/>
      <c r="AK2063" s="2502"/>
    </row>
    <row r="2064" spans="2:37" s="2801" customFormat="1" ht="12" customHeight="1" thickBot="1" x14ac:dyDescent="0.25">
      <c r="B2064" s="3518"/>
      <c r="C2064" s="3375"/>
      <c r="D2064" s="3375"/>
      <c r="E2064" s="3375"/>
      <c r="F2064" s="3375"/>
      <c r="G2064" s="3375"/>
      <c r="H2064" s="3375"/>
      <c r="I2064" s="3375"/>
      <c r="J2064" s="3375"/>
      <c r="K2064" s="3375"/>
      <c r="L2064" s="3375"/>
      <c r="M2064" s="3375"/>
      <c r="N2064" s="3375"/>
      <c r="O2064" s="3375"/>
      <c r="P2064" s="3375"/>
      <c r="Q2064" s="3375"/>
      <c r="R2064" s="3375"/>
      <c r="S2064" s="3375"/>
      <c r="T2064" s="3375"/>
      <c r="U2064" s="3375"/>
      <c r="V2064" s="3375"/>
      <c r="W2064" s="3375"/>
      <c r="X2064" s="3375"/>
      <c r="Y2064" s="3375"/>
      <c r="Z2064" s="3375"/>
      <c r="AA2064" s="3375"/>
      <c r="AB2064" s="3375"/>
      <c r="AC2064" s="3375"/>
      <c r="AD2064" s="3375"/>
      <c r="AE2064" s="3375"/>
      <c r="AF2064" s="3375"/>
      <c r="AG2064" s="3375"/>
      <c r="AH2064" s="3375"/>
      <c r="AI2064" s="3375"/>
      <c r="AJ2064" s="3375"/>
      <c r="AK2064" s="3377"/>
    </row>
    <row r="2065" spans="2:37" s="2801" customFormat="1" ht="12" customHeight="1" thickBot="1" x14ac:dyDescent="0.25">
      <c r="B2065" s="2703"/>
    </row>
    <row r="2066" spans="2:37" s="2801" customFormat="1" ht="12" customHeight="1" x14ac:dyDescent="0.2">
      <c r="B2066" s="4169" t="s">
        <v>4994</v>
      </c>
      <c r="C2066" s="4170"/>
      <c r="D2066" s="4170"/>
      <c r="E2066" s="4170"/>
      <c r="F2066" s="4170"/>
      <c r="G2066" s="4170"/>
      <c r="H2066" s="4170"/>
      <c r="I2066" s="4170"/>
      <c r="J2066" s="4170"/>
      <c r="K2066" s="4170"/>
      <c r="L2066" s="4170"/>
      <c r="M2066" s="4170"/>
      <c r="N2066" s="4170"/>
      <c r="O2066" s="4170"/>
      <c r="P2066" s="4170"/>
      <c r="Q2066" s="4170"/>
      <c r="R2066" s="4170"/>
      <c r="S2066" s="4170"/>
      <c r="T2066" s="4170"/>
      <c r="U2066" s="4170"/>
      <c r="V2066" s="4170"/>
      <c r="W2066" s="4170"/>
      <c r="X2066" s="4170"/>
      <c r="Y2066" s="4170"/>
      <c r="Z2066" s="4170"/>
      <c r="AA2066" s="4170"/>
      <c r="AB2066" s="4170"/>
      <c r="AC2066" s="4170"/>
      <c r="AD2066" s="4170"/>
      <c r="AE2066" s="4170"/>
      <c r="AF2066" s="4170"/>
      <c r="AG2066" s="4170"/>
      <c r="AH2066" s="4170"/>
      <c r="AI2066" s="4170"/>
      <c r="AJ2066" s="4170"/>
      <c r="AK2066" s="4171"/>
    </row>
    <row r="2067" spans="2:37" s="2801" customFormat="1" ht="12" customHeight="1" x14ac:dyDescent="0.2">
      <c r="B2067" s="2500"/>
      <c r="C2067" s="3514"/>
      <c r="D2067" s="3514"/>
      <c r="E2067" s="3514"/>
      <c r="F2067" s="3514"/>
      <c r="G2067" s="2501"/>
      <c r="H2067" s="2501"/>
      <c r="I2067" s="2501"/>
      <c r="J2067" s="2501"/>
      <c r="K2067" s="2501"/>
      <c r="L2067" s="2501"/>
      <c r="M2067" s="2501"/>
      <c r="N2067" s="2501"/>
      <c r="O2067" s="2501"/>
      <c r="P2067" s="2501"/>
      <c r="Q2067" s="2501"/>
      <c r="R2067" s="2501"/>
      <c r="S2067" s="2501"/>
      <c r="T2067" s="2501"/>
      <c r="U2067" s="2501"/>
      <c r="V2067" s="2501"/>
      <c r="W2067" s="2501"/>
      <c r="X2067" s="2501"/>
      <c r="Y2067" s="2501"/>
      <c r="Z2067" s="2501"/>
      <c r="AA2067" s="2501"/>
      <c r="AB2067" s="2501"/>
      <c r="AC2067" s="2501"/>
      <c r="AD2067" s="2501"/>
      <c r="AE2067" s="2501"/>
      <c r="AF2067" s="2501"/>
      <c r="AG2067" s="2501"/>
      <c r="AH2067" s="2501"/>
      <c r="AI2067" s="2501"/>
      <c r="AJ2067" s="2501"/>
      <c r="AK2067" s="2502"/>
    </row>
    <row r="2068" spans="2:37" s="2801" customFormat="1" ht="12" customHeight="1" x14ac:dyDescent="0.2">
      <c r="B2068" s="2500" t="s">
        <v>4981</v>
      </c>
      <c r="C2068" s="3514"/>
      <c r="D2068" s="4243" t="s">
        <v>6260</v>
      </c>
      <c r="E2068" s="4243"/>
      <c r="F2068" s="4243"/>
      <c r="G2068" s="2501"/>
      <c r="H2068" s="2501"/>
      <c r="I2068" s="2501"/>
      <c r="J2068" s="2501"/>
      <c r="K2068" s="2501"/>
      <c r="L2068" s="2501"/>
      <c r="M2068" s="2501"/>
      <c r="N2068" s="2501"/>
      <c r="O2068" s="2501"/>
      <c r="P2068" s="2501"/>
      <c r="Q2068" s="2501"/>
      <c r="R2068" s="2501"/>
      <c r="S2068" s="2501"/>
      <c r="T2068" s="2501"/>
      <c r="U2068" s="2501"/>
      <c r="V2068" s="2501"/>
      <c r="W2068" s="2501"/>
      <c r="X2068" s="2501"/>
      <c r="Y2068" s="2501"/>
      <c r="Z2068" s="2501"/>
      <c r="AA2068" s="2501"/>
      <c r="AB2068" s="2501"/>
      <c r="AC2068" s="2501"/>
      <c r="AD2068" s="2501"/>
      <c r="AE2068" s="2501"/>
      <c r="AF2068" s="2501"/>
      <c r="AG2068" s="2501"/>
      <c r="AH2068" s="2501"/>
      <c r="AI2068" s="2501"/>
      <c r="AJ2068" s="2501"/>
      <c r="AK2068" s="2502"/>
    </row>
    <row r="2069" spans="2:37" s="2801" customFormat="1" ht="12" customHeight="1" thickBot="1" x14ac:dyDescent="0.25">
      <c r="B2069" s="4176" t="s">
        <v>4995</v>
      </c>
      <c r="C2069" s="4177"/>
      <c r="D2069" s="4175">
        <v>41730</v>
      </c>
      <c r="E2069" s="4175"/>
      <c r="F2069" s="3514"/>
      <c r="G2069" s="2501"/>
      <c r="H2069" s="2501"/>
      <c r="I2069" s="2501"/>
      <c r="J2069" s="2501"/>
      <c r="K2069" s="2501"/>
      <c r="L2069" s="2501"/>
      <c r="M2069" s="2501"/>
      <c r="N2069" s="2501"/>
      <c r="O2069" s="2501"/>
      <c r="P2069" s="2501"/>
      <c r="Q2069" s="2501"/>
      <c r="R2069" s="2501"/>
      <c r="S2069" s="2501"/>
      <c r="T2069" s="2501"/>
      <c r="U2069" s="2501"/>
      <c r="V2069" s="2501"/>
      <c r="W2069" s="2501"/>
      <c r="X2069" s="2501"/>
      <c r="Y2069" s="2501"/>
      <c r="Z2069" s="2501"/>
      <c r="AA2069" s="2501"/>
      <c r="AB2069" s="2501"/>
      <c r="AC2069" s="2501"/>
      <c r="AD2069" s="2501"/>
      <c r="AE2069" s="2501"/>
      <c r="AF2069" s="2501"/>
      <c r="AG2069" s="2501"/>
      <c r="AH2069" s="2501"/>
      <c r="AI2069" s="2501"/>
      <c r="AJ2069" s="2501"/>
      <c r="AK2069" s="2502"/>
    </row>
    <row r="2070" spans="2:37" s="2801" customFormat="1" ht="52.5" customHeight="1" thickBot="1" x14ac:dyDescent="0.25">
      <c r="B2070" s="4179" t="s">
        <v>4996</v>
      </c>
      <c r="C2070" s="4242"/>
      <c r="D2070" s="4181" t="s">
        <v>6526</v>
      </c>
      <c r="E2070" s="4182"/>
      <c r="F2070" s="4182"/>
      <c r="G2070" s="4182"/>
      <c r="H2070" s="4182"/>
      <c r="I2070" s="4182"/>
      <c r="J2070" s="4182"/>
      <c r="K2070" s="4183"/>
      <c r="L2070" s="2501"/>
      <c r="M2070" s="2501"/>
      <c r="N2070" s="2501"/>
      <c r="O2070" s="2501"/>
      <c r="P2070" s="2501"/>
      <c r="Q2070" s="2501"/>
      <c r="R2070" s="2501"/>
      <c r="S2070" s="2501"/>
      <c r="T2070" s="2501"/>
      <c r="U2070" s="2501"/>
      <c r="V2070" s="2501"/>
      <c r="W2070" s="2501"/>
      <c r="X2070" s="2501"/>
      <c r="Y2070" s="2501"/>
      <c r="Z2070" s="2501"/>
      <c r="AA2070" s="2501"/>
      <c r="AB2070" s="2501"/>
      <c r="AC2070" s="2501"/>
      <c r="AD2070" s="2501"/>
      <c r="AE2070" s="2501"/>
      <c r="AF2070" s="2501"/>
      <c r="AG2070" s="2501"/>
      <c r="AH2070" s="2501"/>
      <c r="AI2070" s="2501"/>
      <c r="AJ2070" s="2501"/>
      <c r="AK2070" s="2502"/>
    </row>
    <row r="2071" spans="2:37" s="2801" customFormat="1" ht="12" customHeight="1" thickBot="1" x14ac:dyDescent="0.25">
      <c r="B2071" s="4245"/>
      <c r="C2071" s="4246"/>
      <c r="D2071" s="4246"/>
      <c r="E2071" s="4246"/>
      <c r="F2071" s="4246"/>
      <c r="G2071" s="4246"/>
      <c r="H2071" s="4246"/>
      <c r="I2071" s="4246"/>
      <c r="J2071" s="4246"/>
      <c r="K2071" s="4246"/>
      <c r="L2071" s="4246"/>
      <c r="M2071" s="4246"/>
      <c r="N2071" s="4246"/>
      <c r="O2071" s="4246"/>
      <c r="P2071" s="4246"/>
      <c r="Q2071" s="4246"/>
      <c r="R2071" s="2501"/>
      <c r="S2071" s="2501"/>
      <c r="T2071" s="2501"/>
      <c r="U2071" s="2501"/>
      <c r="V2071" s="2501"/>
      <c r="W2071" s="2501"/>
      <c r="X2071" s="2501"/>
      <c r="Y2071" s="2501"/>
      <c r="Z2071" s="2501"/>
      <c r="AA2071" s="2501"/>
      <c r="AB2071" s="2501"/>
      <c r="AC2071" s="2501"/>
      <c r="AD2071" s="2501"/>
      <c r="AE2071" s="2501"/>
      <c r="AF2071" s="2501"/>
      <c r="AG2071" s="2501"/>
      <c r="AH2071" s="2501"/>
      <c r="AI2071" s="2501"/>
      <c r="AJ2071" s="2501"/>
      <c r="AK2071" s="2502"/>
    </row>
    <row r="2072" spans="2:37" s="2801" customFormat="1" ht="12" customHeight="1" thickBot="1" x14ac:dyDescent="0.25">
      <c r="B2072" s="4189" t="s">
        <v>4997</v>
      </c>
      <c r="C2072" s="4189"/>
      <c r="D2072" s="4189" t="s">
        <v>4987</v>
      </c>
      <c r="E2072" s="4189" t="s">
        <v>4998</v>
      </c>
      <c r="F2072" s="4247" t="s">
        <v>224</v>
      </c>
      <c r="G2072" s="4247"/>
      <c r="H2072" s="4247"/>
      <c r="I2072" s="4247"/>
      <c r="J2072" s="4247"/>
      <c r="K2072" s="4247"/>
      <c r="L2072" s="4247"/>
      <c r="M2072" s="4247"/>
      <c r="N2072" s="4247"/>
      <c r="O2072" s="4247"/>
      <c r="P2072" s="4247"/>
      <c r="Q2072" s="4247"/>
      <c r="R2072" s="4247"/>
      <c r="S2072" s="4247" t="s">
        <v>340</v>
      </c>
      <c r="T2072" s="4247"/>
      <c r="U2072" s="4247"/>
      <c r="V2072" s="4247"/>
      <c r="W2072" s="4247"/>
      <c r="X2072" s="4247"/>
      <c r="Y2072" s="4247"/>
      <c r="Z2072" s="4247"/>
      <c r="AA2072" s="4247"/>
      <c r="AB2072" s="4247"/>
      <c r="AC2072" s="4247"/>
      <c r="AD2072" s="4247" t="s">
        <v>225</v>
      </c>
      <c r="AE2072" s="4247"/>
      <c r="AF2072" s="4247"/>
      <c r="AG2072" s="4247"/>
      <c r="AH2072" s="4188" t="s">
        <v>4982</v>
      </c>
      <c r="AI2072" s="4188"/>
      <c r="AJ2072" s="4188"/>
      <c r="AK2072" s="2502"/>
    </row>
    <row r="2073" spans="2:37" s="2801" customFormat="1" ht="12" customHeight="1" thickBot="1" x14ac:dyDescent="0.25">
      <c r="B2073" s="4203"/>
      <c r="C2073" s="4203"/>
      <c r="D2073" s="4203"/>
      <c r="E2073" s="4203"/>
      <c r="F2073" s="4203" t="s">
        <v>4999</v>
      </c>
      <c r="G2073" s="4203" t="s">
        <v>5000</v>
      </c>
      <c r="H2073" s="4189" t="s">
        <v>5001</v>
      </c>
      <c r="I2073" s="4200" t="s">
        <v>5002</v>
      </c>
      <c r="J2073" s="4200" t="s">
        <v>5003</v>
      </c>
      <c r="K2073" s="4201" t="s">
        <v>5004</v>
      </c>
      <c r="L2073" s="4201" t="s">
        <v>5005</v>
      </c>
      <c r="M2073" s="4200" t="s">
        <v>5006</v>
      </c>
      <c r="N2073" s="4200"/>
      <c r="O2073" s="4201" t="s">
        <v>5007</v>
      </c>
      <c r="P2073" s="4201" t="s">
        <v>5008</v>
      </c>
      <c r="Q2073" s="4201" t="s">
        <v>5009</v>
      </c>
      <c r="R2073" s="4201" t="s">
        <v>5010</v>
      </c>
      <c r="S2073" s="4189" t="s">
        <v>5011</v>
      </c>
      <c r="T2073" s="4189" t="s">
        <v>5012</v>
      </c>
      <c r="U2073" s="4189" t="s">
        <v>5013</v>
      </c>
      <c r="V2073" s="4189" t="s">
        <v>5014</v>
      </c>
      <c r="W2073" s="4189" t="s">
        <v>5015</v>
      </c>
      <c r="X2073" s="4189" t="s">
        <v>5016</v>
      </c>
      <c r="Y2073" s="4189" t="s">
        <v>5017</v>
      </c>
      <c r="Z2073" s="4189" t="s">
        <v>5018</v>
      </c>
      <c r="AA2073" s="4189" t="s">
        <v>5019</v>
      </c>
      <c r="AB2073" s="4200" t="s">
        <v>5020</v>
      </c>
      <c r="AC2073" s="4200" t="s">
        <v>5021</v>
      </c>
      <c r="AD2073" s="4189" t="s">
        <v>5022</v>
      </c>
      <c r="AE2073" s="4189" t="s">
        <v>5023</v>
      </c>
      <c r="AF2073" s="4189" t="s">
        <v>5024</v>
      </c>
      <c r="AG2073" s="4189" t="s">
        <v>5025</v>
      </c>
      <c r="AH2073" s="4189" t="s">
        <v>1150</v>
      </c>
      <c r="AI2073" s="4189" t="s">
        <v>4983</v>
      </c>
      <c r="AJ2073" s="4189" t="s">
        <v>4984</v>
      </c>
      <c r="AK2073" s="2502"/>
    </row>
    <row r="2074" spans="2:37" s="2801" customFormat="1" ht="12" customHeight="1" thickBot="1" x14ac:dyDescent="0.25">
      <c r="B2074" s="4203"/>
      <c r="C2074" s="4203"/>
      <c r="D2074" s="4203"/>
      <c r="E2074" s="4203"/>
      <c r="F2074" s="4203"/>
      <c r="G2074" s="4203"/>
      <c r="H2074" s="4203"/>
      <c r="I2074" s="4201"/>
      <c r="J2074" s="4201"/>
      <c r="K2074" s="4201"/>
      <c r="L2074" s="4201"/>
      <c r="M2074" s="3512" t="s">
        <v>5026</v>
      </c>
      <c r="N2074" s="3513" t="s">
        <v>2793</v>
      </c>
      <c r="O2074" s="4201"/>
      <c r="P2074" s="4201"/>
      <c r="Q2074" s="4201"/>
      <c r="R2074" s="4201"/>
      <c r="S2074" s="4203"/>
      <c r="T2074" s="4203"/>
      <c r="U2074" s="4203"/>
      <c r="V2074" s="4203"/>
      <c r="W2074" s="4203"/>
      <c r="X2074" s="4203"/>
      <c r="Y2074" s="4203"/>
      <c r="Z2074" s="4203"/>
      <c r="AA2074" s="4203"/>
      <c r="AB2074" s="4201"/>
      <c r="AC2074" s="4201"/>
      <c r="AD2074" s="4203"/>
      <c r="AE2074" s="4203"/>
      <c r="AF2074" s="4203"/>
      <c r="AG2074" s="4203"/>
      <c r="AH2074" s="4203"/>
      <c r="AI2074" s="4203"/>
      <c r="AJ2074" s="4203"/>
      <c r="AK2074" s="2502"/>
    </row>
    <row r="2075" spans="2:37" s="2801" customFormat="1" ht="12" customHeight="1" x14ac:dyDescent="0.2">
      <c r="B2075" s="4222" t="s">
        <v>6527</v>
      </c>
      <c r="C2075" s="4223"/>
      <c r="D2075" s="3233" t="s">
        <v>6528</v>
      </c>
      <c r="E2075" s="3234">
        <v>88.48</v>
      </c>
      <c r="F2075" s="3234">
        <f>30*1.12</f>
        <v>33.6</v>
      </c>
      <c r="G2075" s="3058" t="s">
        <v>1529</v>
      </c>
      <c r="H2075" s="3058" t="s">
        <v>1529</v>
      </c>
      <c r="I2075" s="3058" t="s">
        <v>1529</v>
      </c>
      <c r="J2075" s="2965">
        <v>250</v>
      </c>
      <c r="K2075" s="3235">
        <v>13.440000000000001</v>
      </c>
      <c r="L2075" s="3235">
        <v>13.440000000000001</v>
      </c>
      <c r="M2075" s="2965">
        <v>250</v>
      </c>
      <c r="N2075" s="2965">
        <v>250</v>
      </c>
      <c r="O2075" s="3235">
        <v>13.440000000000001</v>
      </c>
      <c r="P2075" s="3235">
        <v>13.440000000000001</v>
      </c>
      <c r="Q2075" s="3235">
        <v>13.440000000000001</v>
      </c>
      <c r="R2075" s="3235">
        <v>13.440000000000001</v>
      </c>
      <c r="S2075" s="3058" t="s">
        <v>1529</v>
      </c>
      <c r="T2075" s="3058" t="s">
        <v>1529</v>
      </c>
      <c r="U2075" s="3058" t="s">
        <v>1529</v>
      </c>
      <c r="V2075" s="3058" t="s">
        <v>1529</v>
      </c>
      <c r="W2075" s="3058" t="s">
        <v>1529</v>
      </c>
      <c r="X2075" s="3235">
        <v>6.720000000000001E-2</v>
      </c>
      <c r="Y2075" s="2967" t="s">
        <v>1529</v>
      </c>
      <c r="Z2075" s="2967" t="s">
        <v>1529</v>
      </c>
      <c r="AA2075" s="2967" t="s">
        <v>1529</v>
      </c>
      <c r="AB2075" s="2967" t="s">
        <v>1529</v>
      </c>
      <c r="AC2075" s="3235">
        <v>6.720000000000001E-2</v>
      </c>
      <c r="AD2075" s="3234">
        <f>49*1.12</f>
        <v>54.88</v>
      </c>
      <c r="AE2075" s="2967" t="s">
        <v>1170</v>
      </c>
      <c r="AF2075" s="2616">
        <v>9.7999999999999997E-3</v>
      </c>
      <c r="AG2075" s="2616">
        <v>0.11200000000000002</v>
      </c>
      <c r="AH2075" s="2574" t="s">
        <v>1529</v>
      </c>
      <c r="AI2075" s="2574" t="s">
        <v>1529</v>
      </c>
      <c r="AJ2075" s="2576" t="s">
        <v>1529</v>
      </c>
      <c r="AK2075" s="2502"/>
    </row>
    <row r="2076" spans="2:37" s="2801" customFormat="1" ht="12" customHeight="1" thickBot="1" x14ac:dyDescent="0.25">
      <c r="B2076" s="4151" t="s">
        <v>6529</v>
      </c>
      <c r="C2076" s="4152"/>
      <c r="D2076" s="2972" t="s">
        <v>6530</v>
      </c>
      <c r="E2076" s="2973">
        <v>88.48</v>
      </c>
      <c r="F2076" s="2973">
        <f>30*1.12</f>
        <v>33.6</v>
      </c>
      <c r="G2076" s="3062" t="s">
        <v>1529</v>
      </c>
      <c r="H2076" s="3062" t="s">
        <v>1529</v>
      </c>
      <c r="I2076" s="3062" t="s">
        <v>1529</v>
      </c>
      <c r="J2076" s="2734">
        <v>250</v>
      </c>
      <c r="K2076" s="2975">
        <v>13.440000000000001</v>
      </c>
      <c r="L2076" s="2975">
        <v>13.440000000000001</v>
      </c>
      <c r="M2076" s="2734">
        <v>250</v>
      </c>
      <c r="N2076" s="2734">
        <v>250</v>
      </c>
      <c r="O2076" s="2975">
        <v>13.440000000000001</v>
      </c>
      <c r="P2076" s="2975">
        <v>13.440000000000001</v>
      </c>
      <c r="Q2076" s="2975">
        <v>13.440000000000001</v>
      </c>
      <c r="R2076" s="2975">
        <v>13.440000000000001</v>
      </c>
      <c r="S2076" s="3062" t="s">
        <v>1529</v>
      </c>
      <c r="T2076" s="3062" t="s">
        <v>1529</v>
      </c>
      <c r="U2076" s="3062" t="s">
        <v>1529</v>
      </c>
      <c r="V2076" s="3062" t="s">
        <v>1529</v>
      </c>
      <c r="W2076" s="3062" t="s">
        <v>1529</v>
      </c>
      <c r="X2076" s="2975">
        <v>6.720000000000001E-2</v>
      </c>
      <c r="Y2076" s="2976" t="s">
        <v>1529</v>
      </c>
      <c r="Z2076" s="2976" t="s">
        <v>1529</v>
      </c>
      <c r="AA2076" s="2976" t="s">
        <v>1529</v>
      </c>
      <c r="AB2076" s="2976" t="s">
        <v>1529</v>
      </c>
      <c r="AC2076" s="2975">
        <v>6.720000000000001E-2</v>
      </c>
      <c r="AD2076" s="2973">
        <f>49*1.12</f>
        <v>54.88</v>
      </c>
      <c r="AE2076" s="2976" t="s">
        <v>1170</v>
      </c>
      <c r="AF2076" s="2538">
        <v>9.7999999999999997E-3</v>
      </c>
      <c r="AG2076" s="2538">
        <v>0.11200000000000002</v>
      </c>
      <c r="AH2076" s="2583" t="s">
        <v>1529</v>
      </c>
      <c r="AI2076" s="2583" t="s">
        <v>1529</v>
      </c>
      <c r="AJ2076" s="2584" t="s">
        <v>1529</v>
      </c>
      <c r="AK2076" s="2502"/>
    </row>
    <row r="2077" spans="2:37" s="2801" customFormat="1" ht="12" customHeight="1" x14ac:dyDescent="0.2">
      <c r="B2077" s="2503"/>
      <c r="C2077" s="2496"/>
      <c r="D2077" s="4248"/>
      <c r="E2077" s="4248"/>
      <c r="F2077" s="4248"/>
      <c r="G2077" s="4248"/>
      <c r="H2077" s="2496"/>
      <c r="I2077" s="2497"/>
      <c r="J2077" s="2497"/>
      <c r="K2077" s="2497"/>
      <c r="L2077" s="2497"/>
      <c r="M2077" s="2496"/>
      <c r="N2077" s="2497"/>
      <c r="O2077" s="2497"/>
      <c r="P2077" s="2497"/>
      <c r="Q2077" s="2497"/>
      <c r="R2077" s="2497"/>
      <c r="S2077" s="2496"/>
      <c r="T2077" s="2495"/>
      <c r="U2077" s="2495"/>
      <c r="V2077" s="2495"/>
      <c r="W2077" s="2495"/>
      <c r="X2077" s="2495"/>
      <c r="Y2077" s="2495"/>
      <c r="Z2077" s="2495"/>
      <c r="AA2077" s="2495"/>
      <c r="AB2077" s="2495"/>
      <c r="AC2077" s="2495"/>
      <c r="AD2077" s="2495"/>
      <c r="AE2077" s="2495"/>
      <c r="AF2077" s="2495"/>
      <c r="AG2077" s="2495"/>
      <c r="AH2077" s="2495"/>
      <c r="AI2077" s="2495"/>
      <c r="AJ2077" s="2495"/>
      <c r="AK2077" s="2502"/>
    </row>
    <row r="2078" spans="2:37" s="2801" customFormat="1" ht="12" customHeight="1" x14ac:dyDescent="0.2">
      <c r="B2078" s="4236" t="s">
        <v>4985</v>
      </c>
      <c r="C2078" s="4237"/>
      <c r="D2078" s="4269" t="s">
        <v>10</v>
      </c>
      <c r="E2078" s="4269"/>
      <c r="F2078" s="4269"/>
      <c r="G2078" s="4269"/>
      <c r="H2078" s="2499"/>
      <c r="I2078" s="2499"/>
      <c r="J2078" s="2499"/>
      <c r="K2078" s="2499"/>
      <c r="L2078" s="2499"/>
      <c r="M2078" s="2499"/>
      <c r="N2078" s="2499"/>
      <c r="O2078" s="2499"/>
      <c r="P2078" s="2499"/>
      <c r="Q2078" s="2499"/>
      <c r="R2078" s="2499"/>
      <c r="S2078" s="2499"/>
      <c r="T2078" s="2495"/>
      <c r="U2078" s="2495"/>
      <c r="V2078" s="2495"/>
      <c r="W2078" s="2495"/>
      <c r="X2078" s="2495"/>
      <c r="Y2078" s="2495"/>
      <c r="Z2078" s="2495"/>
      <c r="AA2078" s="2495"/>
      <c r="AB2078" s="2495"/>
      <c r="AC2078" s="2495"/>
      <c r="AD2078" s="2495"/>
      <c r="AE2078" s="2495"/>
      <c r="AF2078" s="2495"/>
      <c r="AG2078" s="2495"/>
      <c r="AH2078" s="2495"/>
      <c r="AI2078" s="2495"/>
      <c r="AJ2078" s="2495"/>
      <c r="AK2078" s="2502"/>
    </row>
    <row r="2079" spans="2:37" s="2801" customFormat="1" ht="12" customHeight="1" x14ac:dyDescent="0.2">
      <c r="B2079" s="4236" t="s">
        <v>4986</v>
      </c>
      <c r="C2079" s="4237"/>
      <c r="D2079" s="4269" t="s">
        <v>10</v>
      </c>
      <c r="E2079" s="4269"/>
      <c r="F2079" s="4269"/>
      <c r="G2079" s="4269"/>
      <c r="H2079" s="2499"/>
      <c r="I2079" s="2499"/>
      <c r="J2079" s="2499"/>
      <c r="K2079" s="2499"/>
      <c r="L2079" s="2499"/>
      <c r="M2079" s="2499"/>
      <c r="N2079" s="2499"/>
      <c r="O2079" s="2499"/>
      <c r="P2079" s="2499"/>
      <c r="Q2079" s="2499"/>
      <c r="R2079" s="2499"/>
      <c r="S2079" s="2499"/>
      <c r="T2079" s="2495"/>
      <c r="U2079" s="2495"/>
      <c r="V2079" s="2495"/>
      <c r="W2079" s="2495"/>
      <c r="X2079" s="2495"/>
      <c r="Y2079" s="2495"/>
      <c r="Z2079" s="2495"/>
      <c r="AA2079" s="2495"/>
      <c r="AB2079" s="2495"/>
      <c r="AC2079" s="2495"/>
      <c r="AD2079" s="2495"/>
      <c r="AE2079" s="2495"/>
      <c r="AF2079" s="2495"/>
      <c r="AG2079" s="2495"/>
      <c r="AH2079" s="2495"/>
      <c r="AI2079" s="2495"/>
      <c r="AJ2079" s="2495"/>
      <c r="AK2079" s="2502"/>
    </row>
    <row r="2080" spans="2:37" s="2801" customFormat="1" ht="12" customHeight="1" thickBot="1" x14ac:dyDescent="0.25">
      <c r="B2080" s="3518"/>
      <c r="C2080" s="3375"/>
      <c r="D2080" s="3375"/>
      <c r="E2080" s="3375"/>
      <c r="F2080" s="3375"/>
      <c r="G2080" s="3375"/>
      <c r="H2080" s="3375"/>
      <c r="I2080" s="3375"/>
      <c r="J2080" s="3375"/>
      <c r="K2080" s="3375"/>
      <c r="L2080" s="3375"/>
      <c r="M2080" s="3375"/>
      <c r="N2080" s="3375"/>
      <c r="O2080" s="3375"/>
      <c r="P2080" s="3375"/>
      <c r="Q2080" s="3375"/>
      <c r="R2080" s="3375"/>
      <c r="S2080" s="3375"/>
      <c r="T2080" s="3375"/>
      <c r="U2080" s="3375"/>
      <c r="V2080" s="3375"/>
      <c r="W2080" s="3375"/>
      <c r="X2080" s="3375"/>
      <c r="Y2080" s="3375"/>
      <c r="Z2080" s="3375"/>
      <c r="AA2080" s="3375"/>
      <c r="AB2080" s="3375"/>
      <c r="AC2080" s="3375"/>
      <c r="AD2080" s="3375"/>
      <c r="AE2080" s="3375"/>
      <c r="AF2080" s="3375"/>
      <c r="AG2080" s="3375"/>
      <c r="AH2080" s="3375"/>
      <c r="AI2080" s="3375"/>
      <c r="AJ2080" s="3375"/>
      <c r="AK2080" s="3377"/>
    </row>
    <row r="2081" spans="2:37" s="2801" customFormat="1" ht="12" customHeight="1" thickBot="1" x14ac:dyDescent="0.25">
      <c r="B2081" s="2703"/>
    </row>
    <row r="2082" spans="2:37" s="2801" customFormat="1" ht="12" customHeight="1" x14ac:dyDescent="0.2">
      <c r="B2082" s="4169" t="s">
        <v>4994</v>
      </c>
      <c r="C2082" s="4170"/>
      <c r="D2082" s="4170"/>
      <c r="E2082" s="4170"/>
      <c r="F2082" s="4170"/>
      <c r="G2082" s="4170"/>
      <c r="H2082" s="4170"/>
      <c r="I2082" s="4170"/>
      <c r="J2082" s="4170"/>
      <c r="K2082" s="4170"/>
      <c r="L2082" s="4170"/>
      <c r="M2082" s="4170"/>
      <c r="N2082" s="4170"/>
      <c r="O2082" s="4170"/>
      <c r="P2082" s="4170"/>
      <c r="Q2082" s="4170"/>
      <c r="R2082" s="4170"/>
      <c r="S2082" s="4170"/>
      <c r="T2082" s="4170"/>
      <c r="U2082" s="4170"/>
      <c r="V2082" s="4170"/>
      <c r="W2082" s="4170"/>
      <c r="X2082" s="4170"/>
      <c r="Y2082" s="4170"/>
      <c r="Z2082" s="4170"/>
      <c r="AA2082" s="4170"/>
      <c r="AB2082" s="4170"/>
      <c r="AC2082" s="4170"/>
      <c r="AD2082" s="4170"/>
      <c r="AE2082" s="4170"/>
      <c r="AF2082" s="4170"/>
      <c r="AG2082" s="4170"/>
      <c r="AH2082" s="4170"/>
      <c r="AI2082" s="4170"/>
      <c r="AJ2082" s="4170"/>
      <c r="AK2082" s="4171"/>
    </row>
    <row r="2083" spans="2:37" s="2801" customFormat="1" ht="12" customHeight="1" x14ac:dyDescent="0.2">
      <c r="B2083" s="2500"/>
      <c r="C2083" s="3514"/>
      <c r="D2083" s="3514"/>
      <c r="E2083" s="3514"/>
      <c r="F2083" s="3514"/>
      <c r="G2083" s="2501"/>
      <c r="H2083" s="2501"/>
      <c r="I2083" s="2501"/>
      <c r="J2083" s="2501"/>
      <c r="K2083" s="2501"/>
      <c r="L2083" s="2501"/>
      <c r="M2083" s="2501"/>
      <c r="N2083" s="2501"/>
      <c r="O2083" s="2501"/>
      <c r="P2083" s="2501"/>
      <c r="Q2083" s="2501"/>
      <c r="R2083" s="2501"/>
      <c r="S2083" s="2501"/>
      <c r="T2083" s="2501"/>
      <c r="U2083" s="2501"/>
      <c r="V2083" s="2501"/>
      <c r="W2083" s="2501"/>
      <c r="X2083" s="2501"/>
      <c r="Y2083" s="2501"/>
      <c r="Z2083" s="2501"/>
      <c r="AA2083" s="2501"/>
      <c r="AB2083" s="2501"/>
      <c r="AC2083" s="2501"/>
      <c r="AD2083" s="2501"/>
      <c r="AE2083" s="2501"/>
      <c r="AF2083" s="2501"/>
      <c r="AG2083" s="2501"/>
      <c r="AH2083" s="2501"/>
      <c r="AI2083" s="2501"/>
      <c r="AJ2083" s="2501"/>
      <c r="AK2083" s="2502"/>
    </row>
    <row r="2084" spans="2:37" s="2801" customFormat="1" ht="12" customHeight="1" x14ac:dyDescent="0.2">
      <c r="B2084" s="2500" t="s">
        <v>4981</v>
      </c>
      <c r="C2084" s="3514"/>
      <c r="D2084" s="4243" t="s">
        <v>6524</v>
      </c>
      <c r="E2084" s="4243"/>
      <c r="F2084" s="4243"/>
      <c r="G2084" s="2501"/>
      <c r="H2084" s="2501"/>
      <c r="I2084" s="2501"/>
      <c r="J2084" s="2501"/>
      <c r="K2084" s="2501"/>
      <c r="L2084" s="2501"/>
      <c r="M2084" s="2501"/>
      <c r="N2084" s="2501"/>
      <c r="O2084" s="2501"/>
      <c r="P2084" s="2501"/>
      <c r="Q2084" s="2501"/>
      <c r="R2084" s="2501"/>
      <c r="S2084" s="2501"/>
      <c r="T2084" s="2501"/>
      <c r="U2084" s="2501"/>
      <c r="V2084" s="2501"/>
      <c r="W2084" s="2501"/>
      <c r="X2084" s="2501"/>
      <c r="Y2084" s="2501"/>
      <c r="Z2084" s="2501"/>
      <c r="AA2084" s="2501"/>
      <c r="AB2084" s="2501"/>
      <c r="AC2084" s="2501"/>
      <c r="AD2084" s="2501"/>
      <c r="AE2084" s="2501"/>
      <c r="AF2084" s="2501"/>
      <c r="AG2084" s="2501"/>
      <c r="AH2084" s="2501"/>
      <c r="AI2084" s="2501"/>
      <c r="AJ2084" s="2501"/>
      <c r="AK2084" s="2502"/>
    </row>
    <row r="2085" spans="2:37" s="2801" customFormat="1" ht="12" customHeight="1" thickBot="1" x14ac:dyDescent="0.25">
      <c r="B2085" s="4176" t="s">
        <v>4995</v>
      </c>
      <c r="C2085" s="4177"/>
      <c r="D2085" s="4175">
        <v>41743</v>
      </c>
      <c r="E2085" s="4175"/>
      <c r="F2085" s="3514"/>
      <c r="G2085" s="2501"/>
      <c r="H2085" s="2501"/>
      <c r="I2085" s="2501"/>
      <c r="J2085" s="2501"/>
      <c r="K2085" s="2501"/>
      <c r="L2085" s="2501"/>
      <c r="M2085" s="2501"/>
      <c r="N2085" s="2501"/>
      <c r="O2085" s="2501"/>
      <c r="P2085" s="2501"/>
      <c r="Q2085" s="2501"/>
      <c r="R2085" s="2501"/>
      <c r="S2085" s="2501"/>
      <c r="T2085" s="2501"/>
      <c r="U2085" s="2501"/>
      <c r="V2085" s="2501"/>
      <c r="W2085" s="2501"/>
      <c r="X2085" s="2501"/>
      <c r="Y2085" s="2501"/>
      <c r="Z2085" s="2501"/>
      <c r="AA2085" s="2501"/>
      <c r="AB2085" s="2501"/>
      <c r="AC2085" s="2501"/>
      <c r="AD2085" s="2501"/>
      <c r="AE2085" s="2501"/>
      <c r="AF2085" s="2501"/>
      <c r="AG2085" s="2501"/>
      <c r="AH2085" s="2501"/>
      <c r="AI2085" s="2501"/>
      <c r="AJ2085" s="2501"/>
      <c r="AK2085" s="2502"/>
    </row>
    <row r="2086" spans="2:37" s="2801" customFormat="1" ht="45" customHeight="1" thickBot="1" x14ac:dyDescent="0.25">
      <c r="B2086" s="4179" t="s">
        <v>4996</v>
      </c>
      <c r="C2086" s="4242"/>
      <c r="D2086" s="4181" t="s">
        <v>6525</v>
      </c>
      <c r="E2086" s="4182"/>
      <c r="F2086" s="4182"/>
      <c r="G2086" s="4182"/>
      <c r="H2086" s="4182"/>
      <c r="I2086" s="4182"/>
      <c r="J2086" s="4182"/>
      <c r="K2086" s="4183"/>
      <c r="L2086" s="2501"/>
      <c r="M2086" s="2501"/>
      <c r="N2086" s="2501"/>
      <c r="O2086" s="2501"/>
      <c r="P2086" s="2501"/>
      <c r="Q2086" s="2501"/>
      <c r="R2086" s="2501"/>
      <c r="S2086" s="2501"/>
      <c r="T2086" s="2501"/>
      <c r="U2086" s="2501"/>
      <c r="V2086" s="2501"/>
      <c r="W2086" s="2501"/>
      <c r="X2086" s="2501"/>
      <c r="Y2086" s="2501"/>
      <c r="Z2086" s="2501"/>
      <c r="AA2086" s="2501"/>
      <c r="AB2086" s="2501"/>
      <c r="AC2086" s="2501"/>
      <c r="AD2086" s="2501"/>
      <c r="AE2086" s="2501"/>
      <c r="AF2086" s="2501"/>
      <c r="AG2086" s="2501"/>
      <c r="AH2086" s="2501"/>
      <c r="AI2086" s="2501"/>
      <c r="AJ2086" s="2501"/>
      <c r="AK2086" s="2502"/>
    </row>
    <row r="2087" spans="2:37" s="2801" customFormat="1" ht="12" customHeight="1" thickBot="1" x14ac:dyDescent="0.25">
      <c r="B2087" s="4245"/>
      <c r="C2087" s="4246"/>
      <c r="D2087" s="4246"/>
      <c r="E2087" s="4246"/>
      <c r="F2087" s="4246"/>
      <c r="G2087" s="4246"/>
      <c r="H2087" s="4246"/>
      <c r="I2087" s="4246"/>
      <c r="J2087" s="4246"/>
      <c r="K2087" s="4246"/>
      <c r="L2087" s="4246"/>
      <c r="M2087" s="4246"/>
      <c r="N2087" s="4246"/>
      <c r="O2087" s="4246"/>
      <c r="P2087" s="4246"/>
      <c r="Q2087" s="4246"/>
      <c r="R2087" s="2501"/>
      <c r="S2087" s="2501"/>
      <c r="T2087" s="2501"/>
      <c r="U2087" s="2501"/>
      <c r="V2087" s="2501"/>
      <c r="W2087" s="2501"/>
      <c r="X2087" s="2501"/>
      <c r="Y2087" s="2501"/>
      <c r="Z2087" s="2501"/>
      <c r="AA2087" s="2501"/>
      <c r="AB2087" s="2501"/>
      <c r="AC2087" s="2501"/>
      <c r="AD2087" s="2501"/>
      <c r="AE2087" s="2501"/>
      <c r="AF2087" s="2501"/>
      <c r="AG2087" s="2501"/>
      <c r="AH2087" s="2501"/>
      <c r="AI2087" s="2501"/>
      <c r="AJ2087" s="2501"/>
      <c r="AK2087" s="2502"/>
    </row>
    <row r="2088" spans="2:37" s="2801" customFormat="1" ht="12" customHeight="1" thickBot="1" x14ac:dyDescent="0.25">
      <c r="B2088" s="4189" t="s">
        <v>4997</v>
      </c>
      <c r="C2088" s="4189"/>
      <c r="D2088" s="4189" t="s">
        <v>4987</v>
      </c>
      <c r="E2088" s="4189" t="s">
        <v>4998</v>
      </c>
      <c r="F2088" s="4247" t="s">
        <v>224</v>
      </c>
      <c r="G2088" s="4247"/>
      <c r="H2088" s="4247"/>
      <c r="I2088" s="4247"/>
      <c r="J2088" s="4247"/>
      <c r="K2088" s="4247"/>
      <c r="L2088" s="4247"/>
      <c r="M2088" s="4247"/>
      <c r="N2088" s="4247"/>
      <c r="O2088" s="4247"/>
      <c r="P2088" s="4247"/>
      <c r="Q2088" s="4247"/>
      <c r="R2088" s="4247"/>
      <c r="S2088" s="4247" t="s">
        <v>340</v>
      </c>
      <c r="T2088" s="4247"/>
      <c r="U2088" s="4247"/>
      <c r="V2088" s="4247"/>
      <c r="W2088" s="4247"/>
      <c r="X2088" s="4247"/>
      <c r="Y2088" s="4247"/>
      <c r="Z2088" s="4247"/>
      <c r="AA2088" s="4247"/>
      <c r="AB2088" s="4247"/>
      <c r="AC2088" s="4247"/>
      <c r="AD2088" s="4247" t="s">
        <v>225</v>
      </c>
      <c r="AE2088" s="4247"/>
      <c r="AF2088" s="4247"/>
      <c r="AG2088" s="4247"/>
      <c r="AH2088" s="4188" t="s">
        <v>4982</v>
      </c>
      <c r="AI2088" s="4188"/>
      <c r="AJ2088" s="4188"/>
      <c r="AK2088" s="2502"/>
    </row>
    <row r="2089" spans="2:37" s="2801" customFormat="1" ht="12" customHeight="1" thickBot="1" x14ac:dyDescent="0.25">
      <c r="B2089" s="4203"/>
      <c r="C2089" s="4203"/>
      <c r="D2089" s="4203"/>
      <c r="E2089" s="4203"/>
      <c r="F2089" s="4203" t="s">
        <v>4999</v>
      </c>
      <c r="G2089" s="4203" t="s">
        <v>5000</v>
      </c>
      <c r="H2089" s="4189" t="s">
        <v>5001</v>
      </c>
      <c r="I2089" s="4200" t="s">
        <v>5002</v>
      </c>
      <c r="J2089" s="4200" t="s">
        <v>5003</v>
      </c>
      <c r="K2089" s="4201" t="s">
        <v>5004</v>
      </c>
      <c r="L2089" s="4201" t="s">
        <v>5005</v>
      </c>
      <c r="M2089" s="4200" t="s">
        <v>5006</v>
      </c>
      <c r="N2089" s="4200"/>
      <c r="O2089" s="4201" t="s">
        <v>5007</v>
      </c>
      <c r="P2089" s="4201" t="s">
        <v>5008</v>
      </c>
      <c r="Q2089" s="4201" t="s">
        <v>5009</v>
      </c>
      <c r="R2089" s="4201" t="s">
        <v>5010</v>
      </c>
      <c r="S2089" s="4189" t="s">
        <v>5011</v>
      </c>
      <c r="T2089" s="4189" t="s">
        <v>5012</v>
      </c>
      <c r="U2089" s="4189" t="s">
        <v>5013</v>
      </c>
      <c r="V2089" s="4189" t="s">
        <v>5014</v>
      </c>
      <c r="W2089" s="4189" t="s">
        <v>5015</v>
      </c>
      <c r="X2089" s="4189" t="s">
        <v>5016</v>
      </c>
      <c r="Y2089" s="4189" t="s">
        <v>5017</v>
      </c>
      <c r="Z2089" s="4189" t="s">
        <v>5018</v>
      </c>
      <c r="AA2089" s="4189" t="s">
        <v>5019</v>
      </c>
      <c r="AB2089" s="4200" t="s">
        <v>5020</v>
      </c>
      <c r="AC2089" s="4200" t="s">
        <v>5021</v>
      </c>
      <c r="AD2089" s="4189" t="s">
        <v>5022</v>
      </c>
      <c r="AE2089" s="4189" t="s">
        <v>5023</v>
      </c>
      <c r="AF2089" s="4189" t="s">
        <v>5024</v>
      </c>
      <c r="AG2089" s="4189" t="s">
        <v>5025</v>
      </c>
      <c r="AH2089" s="4189" t="s">
        <v>1150</v>
      </c>
      <c r="AI2089" s="4189" t="s">
        <v>4983</v>
      </c>
      <c r="AJ2089" s="4189" t="s">
        <v>4984</v>
      </c>
      <c r="AK2089" s="2502"/>
    </row>
    <row r="2090" spans="2:37" s="2801" customFormat="1" ht="12" customHeight="1" x14ac:dyDescent="0.2">
      <c r="B2090" s="4203"/>
      <c r="C2090" s="4203"/>
      <c r="D2090" s="4203"/>
      <c r="E2090" s="4203"/>
      <c r="F2090" s="4203"/>
      <c r="G2090" s="4203"/>
      <c r="H2090" s="4203"/>
      <c r="I2090" s="4201"/>
      <c r="J2090" s="4201"/>
      <c r="K2090" s="4201"/>
      <c r="L2090" s="4201"/>
      <c r="M2090" s="3512" t="s">
        <v>5026</v>
      </c>
      <c r="N2090" s="3513" t="s">
        <v>2793</v>
      </c>
      <c r="O2090" s="4201"/>
      <c r="P2090" s="4201"/>
      <c r="Q2090" s="4201"/>
      <c r="R2090" s="4201"/>
      <c r="S2090" s="4203"/>
      <c r="T2090" s="4203"/>
      <c r="U2090" s="4203"/>
      <c r="V2090" s="4203"/>
      <c r="W2090" s="4203"/>
      <c r="X2090" s="4203"/>
      <c r="Y2090" s="4203"/>
      <c r="Z2090" s="4203"/>
      <c r="AA2090" s="4203"/>
      <c r="AB2090" s="4201"/>
      <c r="AC2090" s="4201"/>
      <c r="AD2090" s="4203"/>
      <c r="AE2090" s="4203"/>
      <c r="AF2090" s="4203"/>
      <c r="AG2090" s="4203"/>
      <c r="AH2090" s="4203"/>
      <c r="AI2090" s="4203"/>
      <c r="AJ2090" s="4203"/>
      <c r="AK2090" s="2502"/>
    </row>
    <row r="2091" spans="2:37" s="2801" customFormat="1" ht="12" customHeight="1" x14ac:dyDescent="0.2">
      <c r="B2091" s="4161" t="s">
        <v>6520</v>
      </c>
      <c r="C2091" s="4160"/>
      <c r="D2091" s="2706">
        <v>50001780</v>
      </c>
      <c r="E2091" s="3243"/>
      <c r="F2091" s="3243"/>
      <c r="G2091" s="3244"/>
      <c r="H2091" s="3245"/>
      <c r="I2091" s="3245"/>
      <c r="J2091" s="3245"/>
      <c r="K2091" s="3244"/>
      <c r="L2091" s="3244"/>
      <c r="M2091" s="3242"/>
      <c r="N2091" s="2630"/>
      <c r="O2091" s="3244"/>
      <c r="P2091" s="3244"/>
      <c r="Q2091" s="3244"/>
      <c r="R2091" s="3244"/>
      <c r="S2091" s="2542"/>
      <c r="T2091" s="3244"/>
      <c r="U2091" s="3247"/>
      <c r="V2091" s="3247"/>
      <c r="W2091" s="3244"/>
      <c r="X2091" s="3244"/>
      <c r="Y2091" s="3247"/>
      <c r="Z2091" s="3247"/>
      <c r="AA2091" s="3247"/>
      <c r="AB2091" s="3244"/>
      <c r="AC2091" s="3244"/>
      <c r="AD2091" s="3243"/>
      <c r="AE2091" s="2512"/>
      <c r="AF2091" s="2513"/>
      <c r="AG2091" s="2513"/>
      <c r="AH2091" s="2632" t="s">
        <v>5205</v>
      </c>
      <c r="AI2091" s="3026">
        <v>1</v>
      </c>
      <c r="AJ2091" s="3322">
        <v>6.92</v>
      </c>
      <c r="AK2091" s="2502"/>
    </row>
    <row r="2092" spans="2:37" s="2801" customFormat="1" ht="12" customHeight="1" x14ac:dyDescent="0.2">
      <c r="B2092" s="4161" t="s">
        <v>6521</v>
      </c>
      <c r="C2092" s="4160"/>
      <c r="D2092" s="2706">
        <v>50001779</v>
      </c>
      <c r="E2092" s="3243"/>
      <c r="F2092" s="3243"/>
      <c r="G2092" s="3244"/>
      <c r="H2092" s="3245"/>
      <c r="I2092" s="3245"/>
      <c r="J2092" s="3245"/>
      <c r="K2092" s="3244"/>
      <c r="L2092" s="3244"/>
      <c r="M2092" s="3242"/>
      <c r="N2092" s="2630"/>
      <c r="O2092" s="3244"/>
      <c r="P2092" s="3244"/>
      <c r="Q2092" s="3244"/>
      <c r="R2092" s="3244"/>
      <c r="S2092" s="2542"/>
      <c r="T2092" s="3244"/>
      <c r="U2092" s="3247"/>
      <c r="V2092" s="3247"/>
      <c r="W2092" s="3244"/>
      <c r="X2092" s="3244"/>
      <c r="Y2092" s="3247"/>
      <c r="Z2092" s="3247"/>
      <c r="AA2092" s="3247"/>
      <c r="AB2092" s="3244"/>
      <c r="AC2092" s="3244"/>
      <c r="AD2092" s="3243"/>
      <c r="AE2092" s="2512"/>
      <c r="AF2092" s="2513"/>
      <c r="AG2092" s="2513"/>
      <c r="AH2092" s="2632" t="s">
        <v>5205</v>
      </c>
      <c r="AI2092" s="3026">
        <v>1</v>
      </c>
      <c r="AJ2092" s="3322">
        <v>2.2999999999999998</v>
      </c>
      <c r="AK2092" s="2502"/>
    </row>
    <row r="2093" spans="2:37" s="2801" customFormat="1" ht="12" customHeight="1" x14ac:dyDescent="0.2">
      <c r="B2093" s="4161" t="s">
        <v>6522</v>
      </c>
      <c r="C2093" s="4160"/>
      <c r="D2093" s="2706">
        <v>50001867</v>
      </c>
      <c r="E2093" s="3243"/>
      <c r="F2093" s="3243"/>
      <c r="G2093" s="3244"/>
      <c r="H2093" s="3245"/>
      <c r="I2093" s="3245"/>
      <c r="J2093" s="3245"/>
      <c r="K2093" s="3244"/>
      <c r="L2093" s="3244"/>
      <c r="M2093" s="3242"/>
      <c r="N2093" s="2630"/>
      <c r="O2093" s="3244"/>
      <c r="P2093" s="3244"/>
      <c r="Q2093" s="3244"/>
      <c r="R2093" s="3244"/>
      <c r="S2093" s="2542"/>
      <c r="T2093" s="3244"/>
      <c r="U2093" s="3247"/>
      <c r="V2093" s="3247"/>
      <c r="W2093" s="3244"/>
      <c r="X2093" s="3244"/>
      <c r="Y2093" s="3247"/>
      <c r="Z2093" s="3247"/>
      <c r="AA2093" s="3247"/>
      <c r="AB2093" s="3244"/>
      <c r="AC2093" s="3244"/>
      <c r="AD2093" s="3243"/>
      <c r="AE2093" s="2512"/>
      <c r="AF2093" s="2513"/>
      <c r="AG2093" s="2513"/>
      <c r="AH2093" s="2632" t="s">
        <v>5205</v>
      </c>
      <c r="AI2093" s="3026">
        <v>1</v>
      </c>
      <c r="AJ2093" s="3322">
        <v>1.53</v>
      </c>
      <c r="AK2093" s="2502"/>
    </row>
    <row r="2094" spans="2:37" s="2801" customFormat="1" ht="12" customHeight="1" x14ac:dyDescent="0.2">
      <c r="B2094" s="4161" t="s">
        <v>6523</v>
      </c>
      <c r="C2094" s="4160"/>
      <c r="D2094" s="2706">
        <v>50001868</v>
      </c>
      <c r="E2094" s="3243"/>
      <c r="F2094" s="3243"/>
      <c r="G2094" s="3244"/>
      <c r="H2094" s="3245"/>
      <c r="I2094" s="3245"/>
      <c r="J2094" s="3245"/>
      <c r="K2094" s="3244"/>
      <c r="L2094" s="3244"/>
      <c r="M2094" s="3242"/>
      <c r="N2094" s="2630"/>
      <c r="O2094" s="3244"/>
      <c r="P2094" s="3244"/>
      <c r="Q2094" s="3244"/>
      <c r="R2094" s="3244"/>
      <c r="S2094" s="2542"/>
      <c r="T2094" s="3244"/>
      <c r="U2094" s="3247"/>
      <c r="V2094" s="3247"/>
      <c r="W2094" s="3244"/>
      <c r="X2094" s="3244"/>
      <c r="Y2094" s="3247"/>
      <c r="Z2094" s="3247"/>
      <c r="AA2094" s="3247"/>
      <c r="AB2094" s="3244"/>
      <c r="AC2094" s="3244"/>
      <c r="AD2094" s="3243"/>
      <c r="AE2094" s="2512"/>
      <c r="AF2094" s="2513"/>
      <c r="AG2094" s="2513"/>
      <c r="AH2094" s="2632" t="s">
        <v>5194</v>
      </c>
      <c r="AI2094" s="3026">
        <v>2</v>
      </c>
      <c r="AJ2094" s="3322">
        <v>1.5</v>
      </c>
      <c r="AK2094" s="2502"/>
    </row>
    <row r="2095" spans="2:37" s="2801" customFormat="1" ht="12" customHeight="1" x14ac:dyDescent="0.2">
      <c r="B2095" s="2503"/>
      <c r="C2095" s="2496"/>
      <c r="D2095" s="4248"/>
      <c r="E2095" s="4248"/>
      <c r="F2095" s="4248"/>
      <c r="G2095" s="4248"/>
      <c r="H2095" s="2496"/>
      <c r="I2095" s="2497"/>
      <c r="J2095" s="2497"/>
      <c r="K2095" s="2497"/>
      <c r="L2095" s="2497"/>
      <c r="M2095" s="2496"/>
      <c r="N2095" s="2497"/>
      <c r="O2095" s="2497"/>
      <c r="P2095" s="2497"/>
      <c r="Q2095" s="2497"/>
      <c r="R2095" s="2497"/>
      <c r="S2095" s="2496"/>
      <c r="T2095" s="2495"/>
      <c r="U2095" s="2495"/>
      <c r="V2095" s="2495"/>
      <c r="W2095" s="2495"/>
      <c r="X2095" s="2495"/>
      <c r="Y2095" s="2495"/>
      <c r="Z2095" s="2495"/>
      <c r="AA2095" s="2495"/>
      <c r="AB2095" s="2495"/>
      <c r="AC2095" s="2495"/>
      <c r="AD2095" s="2495"/>
      <c r="AE2095" s="2495"/>
      <c r="AF2095" s="2495"/>
      <c r="AG2095" s="2495"/>
      <c r="AH2095" s="2495"/>
      <c r="AI2095" s="2495"/>
      <c r="AJ2095" s="2495"/>
      <c r="AK2095" s="2502"/>
    </row>
    <row r="2096" spans="2:37" s="2801" customFormat="1" ht="12" customHeight="1" x14ac:dyDescent="0.2">
      <c r="B2096" s="4236" t="s">
        <v>4985</v>
      </c>
      <c r="C2096" s="4237"/>
      <c r="D2096" s="4249" t="s">
        <v>1529</v>
      </c>
      <c r="E2096" s="4249"/>
      <c r="F2096" s="4249"/>
      <c r="G2096" s="4249"/>
      <c r="H2096" s="2499"/>
      <c r="I2096" s="2499"/>
      <c r="J2096" s="2499"/>
      <c r="K2096" s="2499"/>
      <c r="L2096" s="2499"/>
      <c r="M2096" s="2499"/>
      <c r="N2096" s="2499"/>
      <c r="O2096" s="2499"/>
      <c r="P2096" s="2499"/>
      <c r="Q2096" s="2499"/>
      <c r="R2096" s="2499"/>
      <c r="S2096" s="2499"/>
      <c r="T2096" s="2495"/>
      <c r="U2096" s="2495"/>
      <c r="V2096" s="2495"/>
      <c r="W2096" s="2495"/>
      <c r="X2096" s="2495"/>
      <c r="Y2096" s="2495"/>
      <c r="Z2096" s="2495"/>
      <c r="AA2096" s="2495"/>
      <c r="AB2096" s="2495"/>
      <c r="AC2096" s="2495"/>
      <c r="AD2096" s="2495"/>
      <c r="AE2096" s="2495"/>
      <c r="AF2096" s="2495"/>
      <c r="AG2096" s="2495"/>
      <c r="AH2096" s="2495"/>
      <c r="AI2096" s="2495"/>
      <c r="AJ2096" s="2495"/>
      <c r="AK2096" s="2502"/>
    </row>
    <row r="2097" spans="2:37" s="2801" customFormat="1" ht="12" customHeight="1" x14ac:dyDescent="0.2">
      <c r="B2097" s="4236" t="s">
        <v>4986</v>
      </c>
      <c r="C2097" s="4237"/>
      <c r="D2097" s="4264" t="s">
        <v>10</v>
      </c>
      <c r="E2097" s="4264"/>
      <c r="F2097" s="4264"/>
      <c r="G2097" s="4264"/>
      <c r="H2097" s="2499"/>
      <c r="I2097" s="2499"/>
      <c r="J2097" s="2499"/>
      <c r="K2097" s="2499"/>
      <c r="L2097" s="2499"/>
      <c r="M2097" s="2499"/>
      <c r="N2097" s="2499"/>
      <c r="O2097" s="2499"/>
      <c r="P2097" s="2499"/>
      <c r="Q2097" s="2499"/>
      <c r="R2097" s="2499"/>
      <c r="S2097" s="2499"/>
      <c r="T2097" s="2495"/>
      <c r="U2097" s="2495"/>
      <c r="V2097" s="2495"/>
      <c r="W2097" s="2495"/>
      <c r="X2097" s="2495"/>
      <c r="Y2097" s="2495"/>
      <c r="Z2097" s="2495"/>
      <c r="AA2097" s="2495"/>
      <c r="AB2097" s="2495"/>
      <c r="AC2097" s="2495"/>
      <c r="AD2097" s="2495"/>
      <c r="AE2097" s="2495"/>
      <c r="AF2097" s="2495"/>
      <c r="AG2097" s="2495"/>
      <c r="AH2097" s="2495"/>
      <c r="AI2097" s="2495"/>
      <c r="AJ2097" s="2495"/>
      <c r="AK2097" s="2502"/>
    </row>
    <row r="2098" spans="2:37" s="2801" customFormat="1" ht="12" customHeight="1" thickBot="1" x14ac:dyDescent="0.25">
      <c r="B2098" s="3518"/>
      <c r="C2098" s="3375"/>
      <c r="D2098" s="3375"/>
      <c r="E2098" s="3375"/>
      <c r="F2098" s="3375"/>
      <c r="G2098" s="3375"/>
      <c r="H2098" s="3375"/>
      <c r="I2098" s="3375"/>
      <c r="J2098" s="3375"/>
      <c r="K2098" s="3375"/>
      <c r="L2098" s="3375"/>
      <c r="M2098" s="3375"/>
      <c r="N2098" s="3375"/>
      <c r="O2098" s="3375"/>
      <c r="P2098" s="3375"/>
      <c r="Q2098" s="3375"/>
      <c r="R2098" s="3375"/>
      <c r="S2098" s="3375"/>
      <c r="T2098" s="3375"/>
      <c r="U2098" s="3375"/>
      <c r="V2098" s="3375"/>
      <c r="W2098" s="3375"/>
      <c r="X2098" s="3375"/>
      <c r="Y2098" s="3375"/>
      <c r="Z2098" s="3375"/>
      <c r="AA2098" s="3375"/>
      <c r="AB2098" s="3375"/>
      <c r="AC2098" s="3375"/>
      <c r="AD2098" s="3375"/>
      <c r="AE2098" s="3375"/>
      <c r="AF2098" s="3375"/>
      <c r="AG2098" s="3375"/>
      <c r="AH2098" s="3375"/>
      <c r="AI2098" s="3375"/>
      <c r="AJ2098" s="3375"/>
      <c r="AK2098" s="3377"/>
    </row>
    <row r="2099" spans="2:37" s="2801" customFormat="1" ht="12" customHeight="1" thickBot="1" x14ac:dyDescent="0.25">
      <c r="B2099" s="2703"/>
    </row>
    <row r="2100" spans="2:37" s="2801" customFormat="1" ht="12" customHeight="1" x14ac:dyDescent="0.2">
      <c r="B2100" s="4169" t="s">
        <v>4994</v>
      </c>
      <c r="C2100" s="4170"/>
      <c r="D2100" s="4170"/>
      <c r="E2100" s="4170"/>
      <c r="F2100" s="4170"/>
      <c r="G2100" s="4170"/>
      <c r="H2100" s="4170"/>
      <c r="I2100" s="4170"/>
      <c r="J2100" s="4170"/>
      <c r="K2100" s="4170"/>
      <c r="L2100" s="4170"/>
      <c r="M2100" s="4170"/>
      <c r="N2100" s="4170"/>
      <c r="O2100" s="4170"/>
      <c r="P2100" s="4170"/>
      <c r="Q2100" s="4170"/>
      <c r="R2100" s="4170"/>
      <c r="S2100" s="4170"/>
      <c r="T2100" s="4170"/>
      <c r="U2100" s="4170"/>
      <c r="V2100" s="4170"/>
      <c r="W2100" s="4170"/>
      <c r="X2100" s="4170"/>
      <c r="Y2100" s="4170"/>
      <c r="Z2100" s="4170"/>
      <c r="AA2100" s="4170"/>
      <c r="AB2100" s="4170"/>
      <c r="AC2100" s="4170"/>
      <c r="AD2100" s="4170"/>
      <c r="AE2100" s="4170"/>
      <c r="AF2100" s="4170"/>
      <c r="AG2100" s="4170"/>
      <c r="AH2100" s="4170"/>
      <c r="AI2100" s="4170"/>
      <c r="AJ2100" s="4170"/>
      <c r="AK2100" s="4171"/>
    </row>
    <row r="2101" spans="2:37" s="2801" customFormat="1" ht="12" customHeight="1" x14ac:dyDescent="0.2">
      <c r="B2101" s="2500"/>
      <c r="C2101" s="3514"/>
      <c r="D2101" s="3514"/>
      <c r="E2101" s="3514"/>
      <c r="F2101" s="3514"/>
      <c r="G2101" s="2501"/>
      <c r="H2101" s="2501"/>
      <c r="I2101" s="2501"/>
      <c r="J2101" s="2501"/>
      <c r="K2101" s="2501"/>
      <c r="L2101" s="2501"/>
      <c r="M2101" s="2501"/>
      <c r="N2101" s="2501"/>
      <c r="O2101" s="2501"/>
      <c r="P2101" s="2501"/>
      <c r="Q2101" s="2501"/>
      <c r="R2101" s="2501"/>
      <c r="S2101" s="2501"/>
      <c r="T2101" s="2501"/>
      <c r="U2101" s="2501"/>
      <c r="V2101" s="2501"/>
      <c r="W2101" s="2501"/>
      <c r="X2101" s="2501"/>
      <c r="Y2101" s="2501"/>
      <c r="Z2101" s="2501"/>
      <c r="AA2101" s="2501"/>
      <c r="AB2101" s="2501"/>
      <c r="AC2101" s="2501"/>
      <c r="AD2101" s="2501"/>
      <c r="AE2101" s="2501"/>
      <c r="AF2101" s="2501"/>
      <c r="AG2101" s="2501"/>
      <c r="AH2101" s="2501"/>
      <c r="AI2101" s="2501"/>
      <c r="AJ2101" s="2501"/>
      <c r="AK2101" s="2502"/>
    </row>
    <row r="2102" spans="2:37" s="2801" customFormat="1" ht="12" customHeight="1" x14ac:dyDescent="0.2">
      <c r="B2102" s="2500" t="s">
        <v>4981</v>
      </c>
      <c r="C2102" s="3514"/>
      <c r="D2102" s="4243" t="s">
        <v>6518</v>
      </c>
      <c r="E2102" s="4243"/>
      <c r="F2102" s="4243"/>
      <c r="G2102" s="2501"/>
      <c r="H2102" s="2501"/>
      <c r="I2102" s="2501"/>
      <c r="J2102" s="2501"/>
      <c r="K2102" s="2501"/>
      <c r="L2102" s="2501"/>
      <c r="M2102" s="2501"/>
      <c r="N2102" s="2501"/>
      <c r="O2102" s="2501"/>
      <c r="P2102" s="2501"/>
      <c r="Q2102" s="2501"/>
      <c r="R2102" s="2501"/>
      <c r="S2102" s="2501"/>
      <c r="T2102" s="2501"/>
      <c r="U2102" s="2501"/>
      <c r="V2102" s="2501"/>
      <c r="W2102" s="2501"/>
      <c r="X2102" s="2501"/>
      <c r="Y2102" s="2501"/>
      <c r="Z2102" s="2501"/>
      <c r="AA2102" s="2501"/>
      <c r="AB2102" s="2501"/>
      <c r="AC2102" s="2501"/>
      <c r="AD2102" s="2501"/>
      <c r="AE2102" s="2501"/>
      <c r="AF2102" s="2501"/>
      <c r="AG2102" s="2501"/>
      <c r="AH2102" s="2501"/>
      <c r="AI2102" s="2501"/>
      <c r="AJ2102" s="2501"/>
      <c r="AK2102" s="2502"/>
    </row>
    <row r="2103" spans="2:37" s="2801" customFormat="1" ht="12" customHeight="1" thickBot="1" x14ac:dyDescent="0.25">
      <c r="B2103" s="4176" t="s">
        <v>4995</v>
      </c>
      <c r="C2103" s="4177"/>
      <c r="D2103" s="4175">
        <v>41739</v>
      </c>
      <c r="E2103" s="4175"/>
      <c r="F2103" s="3514"/>
      <c r="G2103" s="2501"/>
      <c r="H2103" s="2501"/>
      <c r="I2103" s="2501"/>
      <c r="J2103" s="2501"/>
      <c r="K2103" s="2501"/>
      <c r="L2103" s="2501"/>
      <c r="M2103" s="2501"/>
      <c r="N2103" s="2501"/>
      <c r="O2103" s="2501"/>
      <c r="P2103" s="2501"/>
      <c r="Q2103" s="2501"/>
      <c r="R2103" s="2501"/>
      <c r="S2103" s="2501"/>
      <c r="T2103" s="2501"/>
      <c r="U2103" s="2501"/>
      <c r="V2103" s="2501"/>
      <c r="W2103" s="2501"/>
      <c r="X2103" s="2501"/>
      <c r="Y2103" s="2501"/>
      <c r="Z2103" s="2501"/>
      <c r="AA2103" s="2501"/>
      <c r="AB2103" s="2501"/>
      <c r="AC2103" s="2501"/>
      <c r="AD2103" s="2501"/>
      <c r="AE2103" s="2501"/>
      <c r="AF2103" s="2501"/>
      <c r="AG2103" s="2501"/>
      <c r="AH2103" s="2501"/>
      <c r="AI2103" s="2501"/>
      <c r="AJ2103" s="2501"/>
      <c r="AK2103" s="2502"/>
    </row>
    <row r="2104" spans="2:37" s="2801" customFormat="1" ht="53.25" customHeight="1" thickBot="1" x14ac:dyDescent="0.25">
      <c r="B2104" s="4179" t="s">
        <v>4996</v>
      </c>
      <c r="C2104" s="4242"/>
      <c r="D2104" s="4181" t="s">
        <v>6519</v>
      </c>
      <c r="E2104" s="4182"/>
      <c r="F2104" s="4182"/>
      <c r="G2104" s="4182"/>
      <c r="H2104" s="4182"/>
      <c r="I2104" s="4182"/>
      <c r="J2104" s="4182"/>
      <c r="K2104" s="4183"/>
      <c r="L2104" s="2501"/>
      <c r="M2104" s="2501"/>
      <c r="N2104" s="2501"/>
      <c r="O2104" s="2501"/>
      <c r="P2104" s="2501"/>
      <c r="Q2104" s="2501"/>
      <c r="R2104" s="2501"/>
      <c r="S2104" s="2501"/>
      <c r="T2104" s="2501"/>
      <c r="U2104" s="2501"/>
      <c r="V2104" s="2501"/>
      <c r="W2104" s="2501"/>
      <c r="X2104" s="2501"/>
      <c r="Y2104" s="2501"/>
      <c r="Z2104" s="2501"/>
      <c r="AA2104" s="2501"/>
      <c r="AB2104" s="2501"/>
      <c r="AC2104" s="2501"/>
      <c r="AD2104" s="2501"/>
      <c r="AE2104" s="2501"/>
      <c r="AF2104" s="2501"/>
      <c r="AG2104" s="2501"/>
      <c r="AH2104" s="2501"/>
      <c r="AI2104" s="2501"/>
      <c r="AJ2104" s="2501"/>
      <c r="AK2104" s="2502"/>
    </row>
    <row r="2105" spans="2:37" s="2801" customFormat="1" ht="12" customHeight="1" thickBot="1" x14ac:dyDescent="0.25">
      <c r="B2105" s="4245"/>
      <c r="C2105" s="4246"/>
      <c r="D2105" s="4246"/>
      <c r="E2105" s="4246"/>
      <c r="F2105" s="4246"/>
      <c r="G2105" s="4246"/>
      <c r="H2105" s="4246"/>
      <c r="I2105" s="4246"/>
      <c r="J2105" s="4246"/>
      <c r="K2105" s="4246"/>
      <c r="L2105" s="4246"/>
      <c r="M2105" s="4246"/>
      <c r="N2105" s="4246"/>
      <c r="O2105" s="4246"/>
      <c r="P2105" s="4246"/>
      <c r="Q2105" s="4246"/>
      <c r="R2105" s="2501"/>
      <c r="S2105" s="2501"/>
      <c r="T2105" s="2501"/>
      <c r="U2105" s="2501"/>
      <c r="V2105" s="2501"/>
      <c r="W2105" s="2501"/>
      <c r="X2105" s="2501"/>
      <c r="Y2105" s="2501"/>
      <c r="Z2105" s="2501"/>
      <c r="AA2105" s="2501"/>
      <c r="AB2105" s="2501"/>
      <c r="AC2105" s="2501"/>
      <c r="AD2105" s="2501"/>
      <c r="AE2105" s="2501"/>
      <c r="AF2105" s="2501"/>
      <c r="AG2105" s="2501"/>
      <c r="AH2105" s="2501"/>
      <c r="AI2105" s="2501"/>
      <c r="AJ2105" s="2501"/>
      <c r="AK2105" s="2502"/>
    </row>
    <row r="2106" spans="2:37" s="2801" customFormat="1" ht="12" customHeight="1" thickBot="1" x14ac:dyDescent="0.25">
      <c r="B2106" s="4189" t="s">
        <v>4997</v>
      </c>
      <c r="C2106" s="4189"/>
      <c r="D2106" s="4189" t="s">
        <v>4987</v>
      </c>
      <c r="E2106" s="4189" t="s">
        <v>4998</v>
      </c>
      <c r="F2106" s="4247" t="s">
        <v>224</v>
      </c>
      <c r="G2106" s="4247"/>
      <c r="H2106" s="4247"/>
      <c r="I2106" s="4247"/>
      <c r="J2106" s="4247"/>
      <c r="K2106" s="4247"/>
      <c r="L2106" s="4247"/>
      <c r="M2106" s="4247"/>
      <c r="N2106" s="4247"/>
      <c r="O2106" s="4247"/>
      <c r="P2106" s="4247"/>
      <c r="Q2106" s="4247"/>
      <c r="R2106" s="4247"/>
      <c r="S2106" s="4247" t="s">
        <v>340</v>
      </c>
      <c r="T2106" s="4247"/>
      <c r="U2106" s="4247"/>
      <c r="V2106" s="4247"/>
      <c r="W2106" s="4247"/>
      <c r="X2106" s="4247"/>
      <c r="Y2106" s="4247"/>
      <c r="Z2106" s="4247"/>
      <c r="AA2106" s="4247"/>
      <c r="AB2106" s="4247"/>
      <c r="AC2106" s="4247"/>
      <c r="AD2106" s="4247" t="s">
        <v>225</v>
      </c>
      <c r="AE2106" s="4247"/>
      <c r="AF2106" s="4247"/>
      <c r="AG2106" s="4247"/>
      <c r="AH2106" s="4188" t="s">
        <v>4982</v>
      </c>
      <c r="AI2106" s="4188"/>
      <c r="AJ2106" s="4188"/>
      <c r="AK2106" s="2502"/>
    </row>
    <row r="2107" spans="2:37" s="2801" customFormat="1" ht="12" customHeight="1" thickBot="1" x14ac:dyDescent="0.25">
      <c r="B2107" s="4203"/>
      <c r="C2107" s="4203"/>
      <c r="D2107" s="4203"/>
      <c r="E2107" s="4203"/>
      <c r="F2107" s="4203" t="s">
        <v>4999</v>
      </c>
      <c r="G2107" s="4203" t="s">
        <v>5000</v>
      </c>
      <c r="H2107" s="4189" t="s">
        <v>5001</v>
      </c>
      <c r="I2107" s="4200" t="s">
        <v>5002</v>
      </c>
      <c r="J2107" s="4200" t="s">
        <v>5003</v>
      </c>
      <c r="K2107" s="4201" t="s">
        <v>5004</v>
      </c>
      <c r="L2107" s="4201" t="s">
        <v>5005</v>
      </c>
      <c r="M2107" s="4200" t="s">
        <v>5006</v>
      </c>
      <c r="N2107" s="4200"/>
      <c r="O2107" s="4201" t="s">
        <v>5007</v>
      </c>
      <c r="P2107" s="4201" t="s">
        <v>5008</v>
      </c>
      <c r="Q2107" s="4201" t="s">
        <v>5009</v>
      </c>
      <c r="R2107" s="4201" t="s">
        <v>5010</v>
      </c>
      <c r="S2107" s="4189" t="s">
        <v>5011</v>
      </c>
      <c r="T2107" s="4189" t="s">
        <v>5012</v>
      </c>
      <c r="U2107" s="4189" t="s">
        <v>5013</v>
      </c>
      <c r="V2107" s="4189" t="s">
        <v>5014</v>
      </c>
      <c r="W2107" s="4189" t="s">
        <v>5015</v>
      </c>
      <c r="X2107" s="4189" t="s">
        <v>5016</v>
      </c>
      <c r="Y2107" s="4189" t="s">
        <v>5017</v>
      </c>
      <c r="Z2107" s="4189" t="s">
        <v>5018</v>
      </c>
      <c r="AA2107" s="4189" t="s">
        <v>5019</v>
      </c>
      <c r="AB2107" s="4200" t="s">
        <v>5020</v>
      </c>
      <c r="AC2107" s="4200" t="s">
        <v>5021</v>
      </c>
      <c r="AD2107" s="4189" t="s">
        <v>5022</v>
      </c>
      <c r="AE2107" s="4189" t="s">
        <v>5023</v>
      </c>
      <c r="AF2107" s="4189" t="s">
        <v>5024</v>
      </c>
      <c r="AG2107" s="4189" t="s">
        <v>5025</v>
      </c>
      <c r="AH2107" s="4189" t="s">
        <v>1150</v>
      </c>
      <c r="AI2107" s="4189" t="s">
        <v>4983</v>
      </c>
      <c r="AJ2107" s="4189" t="s">
        <v>4984</v>
      </c>
      <c r="AK2107" s="2502"/>
    </row>
    <row r="2108" spans="2:37" s="2801" customFormat="1" ht="12" customHeight="1" x14ac:dyDescent="0.2">
      <c r="B2108" s="4203"/>
      <c r="C2108" s="4203"/>
      <c r="D2108" s="4203"/>
      <c r="E2108" s="4203"/>
      <c r="F2108" s="4203"/>
      <c r="G2108" s="4203"/>
      <c r="H2108" s="4203"/>
      <c r="I2108" s="4201"/>
      <c r="J2108" s="4201"/>
      <c r="K2108" s="4201"/>
      <c r="L2108" s="4201"/>
      <c r="M2108" s="3512" t="s">
        <v>5026</v>
      </c>
      <c r="N2108" s="3513" t="s">
        <v>2793</v>
      </c>
      <c r="O2108" s="4201"/>
      <c r="P2108" s="4201"/>
      <c r="Q2108" s="4201"/>
      <c r="R2108" s="4201"/>
      <c r="S2108" s="4203"/>
      <c r="T2108" s="4203"/>
      <c r="U2108" s="4203"/>
      <c r="V2108" s="4203"/>
      <c r="W2108" s="4203"/>
      <c r="X2108" s="4203"/>
      <c r="Y2108" s="4203"/>
      <c r="Z2108" s="4203"/>
      <c r="AA2108" s="4203"/>
      <c r="AB2108" s="4201"/>
      <c r="AC2108" s="4201"/>
      <c r="AD2108" s="4203"/>
      <c r="AE2108" s="4203"/>
      <c r="AF2108" s="4203"/>
      <c r="AG2108" s="4203"/>
      <c r="AH2108" s="4203"/>
      <c r="AI2108" s="4203"/>
      <c r="AJ2108" s="4203"/>
      <c r="AK2108" s="2502"/>
    </row>
    <row r="2109" spans="2:37" s="2801" customFormat="1" ht="12" customHeight="1" x14ac:dyDescent="0.2">
      <c r="B2109" s="4161" t="s">
        <v>6520</v>
      </c>
      <c r="C2109" s="4160"/>
      <c r="D2109" s="2706">
        <v>50001780</v>
      </c>
      <c r="E2109" s="3243"/>
      <c r="F2109" s="3243"/>
      <c r="G2109" s="3244"/>
      <c r="H2109" s="3245"/>
      <c r="I2109" s="3245"/>
      <c r="J2109" s="3245"/>
      <c r="K2109" s="3244"/>
      <c r="L2109" s="3244"/>
      <c r="M2109" s="3242"/>
      <c r="N2109" s="2630"/>
      <c r="O2109" s="3244"/>
      <c r="P2109" s="3244"/>
      <c r="Q2109" s="3244"/>
      <c r="R2109" s="3244"/>
      <c r="S2109" s="2542"/>
      <c r="T2109" s="3244"/>
      <c r="U2109" s="3247"/>
      <c r="V2109" s="3247"/>
      <c r="W2109" s="3244"/>
      <c r="X2109" s="3244"/>
      <c r="Y2109" s="3247"/>
      <c r="Z2109" s="3247"/>
      <c r="AA2109" s="3247"/>
      <c r="AB2109" s="3244"/>
      <c r="AC2109" s="3244"/>
      <c r="AD2109" s="3243"/>
      <c r="AE2109" s="2512"/>
      <c r="AF2109" s="2513"/>
      <c r="AG2109" s="2513"/>
      <c r="AH2109" s="2632" t="s">
        <v>5205</v>
      </c>
      <c r="AI2109" s="3026">
        <v>1</v>
      </c>
      <c r="AJ2109" s="3322">
        <v>6.92</v>
      </c>
      <c r="AK2109" s="2502"/>
    </row>
    <row r="2110" spans="2:37" s="2801" customFormat="1" ht="12" customHeight="1" x14ac:dyDescent="0.2">
      <c r="B2110" s="4161" t="s">
        <v>6521</v>
      </c>
      <c r="C2110" s="4160"/>
      <c r="D2110" s="2706">
        <v>50001779</v>
      </c>
      <c r="E2110" s="3243"/>
      <c r="F2110" s="3243"/>
      <c r="G2110" s="3244"/>
      <c r="H2110" s="3245"/>
      <c r="I2110" s="3245"/>
      <c r="J2110" s="3245"/>
      <c r="K2110" s="3244"/>
      <c r="L2110" s="3244"/>
      <c r="M2110" s="3242"/>
      <c r="N2110" s="2630"/>
      <c r="O2110" s="3244"/>
      <c r="P2110" s="3244"/>
      <c r="Q2110" s="3244"/>
      <c r="R2110" s="3244"/>
      <c r="S2110" s="2542"/>
      <c r="T2110" s="3244"/>
      <c r="U2110" s="3247"/>
      <c r="V2110" s="3247"/>
      <c r="W2110" s="3244"/>
      <c r="X2110" s="3244"/>
      <c r="Y2110" s="3247"/>
      <c r="Z2110" s="3247"/>
      <c r="AA2110" s="3247"/>
      <c r="AB2110" s="3244"/>
      <c r="AC2110" s="3244"/>
      <c r="AD2110" s="3243"/>
      <c r="AE2110" s="2512"/>
      <c r="AF2110" s="2513"/>
      <c r="AG2110" s="2513"/>
      <c r="AH2110" s="2632" t="s">
        <v>5205</v>
      </c>
      <c r="AI2110" s="3026">
        <v>1</v>
      </c>
      <c r="AJ2110" s="3322">
        <v>2.2999999999999998</v>
      </c>
      <c r="AK2110" s="2502"/>
    </row>
    <row r="2111" spans="2:37" s="2801" customFormat="1" ht="12" customHeight="1" x14ac:dyDescent="0.2">
      <c r="B2111" s="4161" t="s">
        <v>6522</v>
      </c>
      <c r="C2111" s="4160"/>
      <c r="D2111" s="2706">
        <v>50001867</v>
      </c>
      <c r="E2111" s="3243"/>
      <c r="F2111" s="3243"/>
      <c r="G2111" s="3244"/>
      <c r="H2111" s="3245"/>
      <c r="I2111" s="3245"/>
      <c r="J2111" s="3245"/>
      <c r="K2111" s="3244"/>
      <c r="L2111" s="3244"/>
      <c r="M2111" s="3242"/>
      <c r="N2111" s="2630"/>
      <c r="O2111" s="3244"/>
      <c r="P2111" s="3244"/>
      <c r="Q2111" s="3244"/>
      <c r="R2111" s="3244"/>
      <c r="S2111" s="2542"/>
      <c r="T2111" s="3244"/>
      <c r="U2111" s="3247"/>
      <c r="V2111" s="3247"/>
      <c r="W2111" s="3244"/>
      <c r="X2111" s="3244"/>
      <c r="Y2111" s="3247"/>
      <c r="Z2111" s="3247"/>
      <c r="AA2111" s="3247"/>
      <c r="AB2111" s="3244"/>
      <c r="AC2111" s="3244"/>
      <c r="AD2111" s="3243"/>
      <c r="AE2111" s="2512"/>
      <c r="AF2111" s="2513"/>
      <c r="AG2111" s="2513"/>
      <c r="AH2111" s="2632" t="s">
        <v>5205</v>
      </c>
      <c r="AI2111" s="3026">
        <v>1</v>
      </c>
      <c r="AJ2111" s="3322">
        <v>1.53</v>
      </c>
      <c r="AK2111" s="2502"/>
    </row>
    <row r="2112" spans="2:37" s="2801" customFormat="1" ht="12" customHeight="1" x14ac:dyDescent="0.2">
      <c r="B2112" s="4161" t="s">
        <v>6523</v>
      </c>
      <c r="C2112" s="4160"/>
      <c r="D2112" s="2706">
        <v>50001868</v>
      </c>
      <c r="E2112" s="3243"/>
      <c r="F2112" s="3243"/>
      <c r="G2112" s="3244"/>
      <c r="H2112" s="3245"/>
      <c r="I2112" s="3245"/>
      <c r="J2112" s="3245"/>
      <c r="K2112" s="3244"/>
      <c r="L2112" s="3244"/>
      <c r="M2112" s="3242"/>
      <c r="N2112" s="2630"/>
      <c r="O2112" s="3244"/>
      <c r="P2112" s="3244"/>
      <c r="Q2112" s="3244"/>
      <c r="R2112" s="3244"/>
      <c r="S2112" s="2542"/>
      <c r="T2112" s="3244"/>
      <c r="U2112" s="3247"/>
      <c r="V2112" s="3247"/>
      <c r="W2112" s="3244"/>
      <c r="X2112" s="3244"/>
      <c r="Y2112" s="3247"/>
      <c r="Z2112" s="3247"/>
      <c r="AA2112" s="3247"/>
      <c r="AB2112" s="3244"/>
      <c r="AC2112" s="3244"/>
      <c r="AD2112" s="3243"/>
      <c r="AE2112" s="2512"/>
      <c r="AF2112" s="2513"/>
      <c r="AG2112" s="2513"/>
      <c r="AH2112" s="2632" t="s">
        <v>5194</v>
      </c>
      <c r="AI2112" s="3026">
        <v>2</v>
      </c>
      <c r="AJ2112" s="3322">
        <v>1.5</v>
      </c>
      <c r="AK2112" s="2502"/>
    </row>
    <row r="2113" spans="2:37" s="2801" customFormat="1" ht="12" customHeight="1" x14ac:dyDescent="0.2">
      <c r="B2113" s="2503"/>
      <c r="C2113" s="2496"/>
      <c r="D2113" s="4248"/>
      <c r="E2113" s="4248"/>
      <c r="F2113" s="4248"/>
      <c r="G2113" s="4248"/>
      <c r="H2113" s="2496"/>
      <c r="I2113" s="2497"/>
      <c r="J2113" s="2497"/>
      <c r="K2113" s="2497"/>
      <c r="L2113" s="2497"/>
      <c r="M2113" s="2496"/>
      <c r="N2113" s="2497"/>
      <c r="O2113" s="2497"/>
      <c r="P2113" s="2497"/>
      <c r="Q2113" s="2497"/>
      <c r="R2113" s="2497"/>
      <c r="S2113" s="2496"/>
      <c r="T2113" s="2495"/>
      <c r="U2113" s="2495"/>
      <c r="V2113" s="2495"/>
      <c r="W2113" s="2495"/>
      <c r="X2113" s="2495"/>
      <c r="Y2113" s="2495"/>
      <c r="Z2113" s="2495"/>
      <c r="AA2113" s="2495"/>
      <c r="AB2113" s="2495"/>
      <c r="AC2113" s="2495"/>
      <c r="AD2113" s="2495"/>
      <c r="AE2113" s="2495"/>
      <c r="AF2113" s="2495"/>
      <c r="AG2113" s="2495"/>
      <c r="AH2113" s="2495"/>
      <c r="AI2113" s="2495"/>
      <c r="AJ2113" s="2495"/>
      <c r="AK2113" s="2502"/>
    </row>
    <row r="2114" spans="2:37" s="2801" customFormat="1" ht="12" customHeight="1" x14ac:dyDescent="0.2">
      <c r="B2114" s="4236" t="s">
        <v>4985</v>
      </c>
      <c r="C2114" s="4237"/>
      <c r="D2114" s="4249" t="s">
        <v>1529</v>
      </c>
      <c r="E2114" s="4249"/>
      <c r="F2114" s="4249"/>
      <c r="G2114" s="4249"/>
      <c r="H2114" s="2499"/>
      <c r="I2114" s="2499"/>
      <c r="J2114" s="2499"/>
      <c r="K2114" s="2499"/>
      <c r="L2114" s="2499"/>
      <c r="M2114" s="2499"/>
      <c r="N2114" s="2499"/>
      <c r="O2114" s="2499"/>
      <c r="P2114" s="2499"/>
      <c r="Q2114" s="2499"/>
      <c r="R2114" s="2499"/>
      <c r="S2114" s="2499"/>
      <c r="T2114" s="2495"/>
      <c r="U2114" s="2495"/>
      <c r="V2114" s="2495"/>
      <c r="W2114" s="2495"/>
      <c r="X2114" s="2495"/>
      <c r="Y2114" s="2495"/>
      <c r="Z2114" s="2495"/>
      <c r="AA2114" s="2495"/>
      <c r="AB2114" s="2495"/>
      <c r="AC2114" s="2495"/>
      <c r="AD2114" s="2495"/>
      <c r="AE2114" s="2495"/>
      <c r="AF2114" s="2495"/>
      <c r="AG2114" s="2495"/>
      <c r="AH2114" s="2495"/>
      <c r="AI2114" s="2495"/>
      <c r="AJ2114" s="2495"/>
      <c r="AK2114" s="2502"/>
    </row>
    <row r="2115" spans="2:37" s="2801" customFormat="1" ht="12" customHeight="1" x14ac:dyDescent="0.2">
      <c r="B2115" s="4236" t="s">
        <v>4986</v>
      </c>
      <c r="C2115" s="4237"/>
      <c r="D2115" s="4264" t="s">
        <v>10</v>
      </c>
      <c r="E2115" s="4264"/>
      <c r="F2115" s="4264"/>
      <c r="G2115" s="4264"/>
      <c r="H2115" s="2499"/>
      <c r="I2115" s="2499"/>
      <c r="J2115" s="2499"/>
      <c r="K2115" s="2499"/>
      <c r="L2115" s="2499"/>
      <c r="M2115" s="2499"/>
      <c r="N2115" s="2499"/>
      <c r="O2115" s="2499"/>
      <c r="P2115" s="2499"/>
      <c r="Q2115" s="2499"/>
      <c r="R2115" s="2499"/>
      <c r="S2115" s="2499"/>
      <c r="T2115" s="2495"/>
      <c r="U2115" s="2495"/>
      <c r="V2115" s="2495"/>
      <c r="W2115" s="2495"/>
      <c r="X2115" s="2495"/>
      <c r="Y2115" s="2495"/>
      <c r="Z2115" s="2495"/>
      <c r="AA2115" s="2495"/>
      <c r="AB2115" s="2495"/>
      <c r="AC2115" s="2495"/>
      <c r="AD2115" s="2495"/>
      <c r="AE2115" s="2495"/>
      <c r="AF2115" s="2495"/>
      <c r="AG2115" s="2495"/>
      <c r="AH2115" s="2495"/>
      <c r="AI2115" s="2495"/>
      <c r="AJ2115" s="2495"/>
      <c r="AK2115" s="2502"/>
    </row>
    <row r="2116" spans="2:37" s="2801" customFormat="1" ht="12" customHeight="1" thickBot="1" x14ac:dyDescent="0.25">
      <c r="B2116" s="3518"/>
      <c r="C2116" s="3375"/>
      <c r="D2116" s="3375"/>
      <c r="E2116" s="3375"/>
      <c r="F2116" s="3375"/>
      <c r="G2116" s="3375"/>
      <c r="H2116" s="3375"/>
      <c r="I2116" s="3375"/>
      <c r="J2116" s="3375"/>
      <c r="K2116" s="3375"/>
      <c r="L2116" s="3375"/>
      <c r="M2116" s="3375"/>
      <c r="N2116" s="3375"/>
      <c r="O2116" s="3375"/>
      <c r="P2116" s="3375"/>
      <c r="Q2116" s="3375"/>
      <c r="R2116" s="3375"/>
      <c r="S2116" s="3375"/>
      <c r="T2116" s="3375"/>
      <c r="U2116" s="3375"/>
      <c r="V2116" s="3375"/>
      <c r="W2116" s="3375"/>
      <c r="X2116" s="3375"/>
      <c r="Y2116" s="3375"/>
      <c r="Z2116" s="3375"/>
      <c r="AA2116" s="3375"/>
      <c r="AB2116" s="3375"/>
      <c r="AC2116" s="3375"/>
      <c r="AD2116" s="3375"/>
      <c r="AE2116" s="3375"/>
      <c r="AF2116" s="3375"/>
      <c r="AG2116" s="3375"/>
      <c r="AH2116" s="3375"/>
      <c r="AI2116" s="3375"/>
      <c r="AJ2116" s="3375"/>
      <c r="AK2116" s="3377"/>
    </row>
    <row r="2117" spans="2:37" s="2801" customFormat="1" ht="12" customHeight="1" thickBot="1" x14ac:dyDescent="0.25">
      <c r="B2117" s="2703"/>
    </row>
    <row r="2118" spans="2:37" s="2801" customFormat="1" ht="12" customHeight="1" x14ac:dyDescent="0.2">
      <c r="B2118" s="4169" t="s">
        <v>4994</v>
      </c>
      <c r="C2118" s="4170"/>
      <c r="D2118" s="4170"/>
      <c r="E2118" s="4170"/>
      <c r="F2118" s="4170"/>
      <c r="G2118" s="4170"/>
      <c r="H2118" s="4170"/>
      <c r="I2118" s="4170"/>
      <c r="J2118" s="4170"/>
      <c r="K2118" s="4170"/>
      <c r="L2118" s="4170"/>
      <c r="M2118" s="4170"/>
      <c r="N2118" s="4170"/>
      <c r="O2118" s="4170"/>
      <c r="P2118" s="4170"/>
      <c r="Q2118" s="4170"/>
      <c r="R2118" s="4170"/>
      <c r="S2118" s="4170"/>
      <c r="T2118" s="4170"/>
      <c r="U2118" s="4170"/>
      <c r="V2118" s="4170"/>
      <c r="W2118" s="4170"/>
      <c r="X2118" s="4170"/>
      <c r="Y2118" s="4170"/>
      <c r="Z2118" s="4170"/>
      <c r="AA2118" s="4170"/>
      <c r="AB2118" s="4170"/>
      <c r="AC2118" s="4170"/>
      <c r="AD2118" s="4170"/>
      <c r="AE2118" s="4170"/>
      <c r="AF2118" s="4170"/>
      <c r="AG2118" s="4170"/>
      <c r="AH2118" s="4170"/>
      <c r="AI2118" s="4170"/>
      <c r="AJ2118" s="4170"/>
      <c r="AK2118" s="4171"/>
    </row>
    <row r="2119" spans="2:37" s="2801" customFormat="1" ht="12" customHeight="1" x14ac:dyDescent="0.2">
      <c r="B2119" s="2500"/>
      <c r="C2119" s="3447"/>
      <c r="D2119" s="3447"/>
      <c r="E2119" s="3447"/>
      <c r="F2119" s="3447"/>
      <c r="G2119" s="2501"/>
      <c r="H2119" s="2501"/>
      <c r="I2119" s="2501"/>
      <c r="J2119" s="2501"/>
      <c r="K2119" s="2501"/>
      <c r="L2119" s="2501"/>
      <c r="M2119" s="2501"/>
      <c r="N2119" s="2501"/>
      <c r="O2119" s="2501"/>
      <c r="P2119" s="2501"/>
      <c r="Q2119" s="2501"/>
      <c r="R2119" s="2501"/>
      <c r="S2119" s="2501"/>
      <c r="T2119" s="2501"/>
      <c r="U2119" s="2501"/>
      <c r="V2119" s="2501"/>
      <c r="W2119" s="2501"/>
      <c r="X2119" s="2501"/>
      <c r="Y2119" s="2501"/>
      <c r="Z2119" s="2501"/>
      <c r="AA2119" s="2501"/>
      <c r="AB2119" s="2501"/>
      <c r="AC2119" s="2501"/>
      <c r="AD2119" s="2501"/>
      <c r="AE2119" s="2501"/>
      <c r="AF2119" s="2501"/>
      <c r="AG2119" s="2501"/>
      <c r="AH2119" s="2501"/>
      <c r="AI2119" s="2501"/>
      <c r="AJ2119" s="2501"/>
      <c r="AK2119" s="2502"/>
    </row>
    <row r="2120" spans="2:37" s="2801" customFormat="1" ht="12" customHeight="1" x14ac:dyDescent="0.2">
      <c r="B2120" s="2500" t="s">
        <v>4981</v>
      </c>
      <c r="C2120" s="3447"/>
      <c r="D2120" s="4243" t="s">
        <v>6485</v>
      </c>
      <c r="E2120" s="4243"/>
      <c r="F2120" s="4243"/>
      <c r="G2120" s="2501"/>
      <c r="H2120" s="2501"/>
      <c r="I2120" s="2501"/>
      <c r="J2120" s="2501"/>
      <c r="K2120" s="2501"/>
      <c r="L2120" s="2501"/>
      <c r="M2120" s="2501"/>
      <c r="N2120" s="2501"/>
      <c r="O2120" s="2501"/>
      <c r="P2120" s="2501"/>
      <c r="Q2120" s="2501"/>
      <c r="R2120" s="2501"/>
      <c r="S2120" s="2501"/>
      <c r="T2120" s="2501"/>
      <c r="U2120" s="2501"/>
      <c r="V2120" s="2501"/>
      <c r="W2120" s="2501"/>
      <c r="X2120" s="2501"/>
      <c r="Y2120" s="2501"/>
      <c r="Z2120" s="2501"/>
      <c r="AA2120" s="2501"/>
      <c r="AB2120" s="2501"/>
      <c r="AC2120" s="2501"/>
      <c r="AD2120" s="2501"/>
      <c r="AE2120" s="2501"/>
      <c r="AF2120" s="2501"/>
      <c r="AG2120" s="2501"/>
      <c r="AH2120" s="2501"/>
      <c r="AI2120" s="2501"/>
      <c r="AJ2120" s="2501"/>
      <c r="AK2120" s="2502"/>
    </row>
    <row r="2121" spans="2:37" s="2801" customFormat="1" ht="12" customHeight="1" thickBot="1" x14ac:dyDescent="0.25">
      <c r="B2121" s="4176" t="s">
        <v>4995</v>
      </c>
      <c r="C2121" s="4177"/>
      <c r="D2121" s="4175">
        <v>41725</v>
      </c>
      <c r="E2121" s="4175"/>
      <c r="F2121" s="3447"/>
      <c r="G2121" s="2501"/>
      <c r="H2121" s="2501"/>
      <c r="I2121" s="2501"/>
      <c r="J2121" s="2501"/>
      <c r="K2121" s="2501"/>
      <c r="L2121" s="2501"/>
      <c r="M2121" s="2501"/>
      <c r="N2121" s="2501"/>
      <c r="O2121" s="2501"/>
      <c r="P2121" s="2501"/>
      <c r="Q2121" s="2501"/>
      <c r="R2121" s="2501"/>
      <c r="S2121" s="2501"/>
      <c r="T2121" s="2501"/>
      <c r="U2121" s="2501"/>
      <c r="V2121" s="2501"/>
      <c r="W2121" s="2501"/>
      <c r="X2121" s="2501"/>
      <c r="Y2121" s="2501"/>
      <c r="Z2121" s="2501"/>
      <c r="AA2121" s="2501"/>
      <c r="AB2121" s="2501"/>
      <c r="AC2121" s="2501"/>
      <c r="AD2121" s="2501"/>
      <c r="AE2121" s="2501"/>
      <c r="AF2121" s="2501"/>
      <c r="AG2121" s="2501"/>
      <c r="AH2121" s="2501"/>
      <c r="AI2121" s="2501"/>
      <c r="AJ2121" s="2501"/>
      <c r="AK2121" s="2502"/>
    </row>
    <row r="2122" spans="2:37" s="2801" customFormat="1" ht="57.75" customHeight="1" thickBot="1" x14ac:dyDescent="0.25">
      <c r="B2122" s="4179" t="s">
        <v>4996</v>
      </c>
      <c r="C2122" s="4242"/>
      <c r="D2122" s="4181" t="s">
        <v>6503</v>
      </c>
      <c r="E2122" s="4182"/>
      <c r="F2122" s="4182"/>
      <c r="G2122" s="4182"/>
      <c r="H2122" s="4182"/>
      <c r="I2122" s="4182"/>
      <c r="J2122" s="4182"/>
      <c r="K2122" s="4183"/>
      <c r="L2122" s="2501"/>
      <c r="M2122" s="2501"/>
      <c r="N2122" s="2501"/>
      <c r="O2122" s="2501"/>
      <c r="P2122" s="2501"/>
      <c r="Q2122" s="2501"/>
      <c r="R2122" s="2501"/>
      <c r="S2122" s="2501"/>
      <c r="T2122" s="2501"/>
      <c r="U2122" s="2501"/>
      <c r="V2122" s="2501"/>
      <c r="W2122" s="2501"/>
      <c r="X2122" s="2501"/>
      <c r="Y2122" s="2501"/>
      <c r="Z2122" s="2501"/>
      <c r="AA2122" s="2501"/>
      <c r="AB2122" s="2501"/>
      <c r="AC2122" s="2501"/>
      <c r="AD2122" s="2501"/>
      <c r="AE2122" s="2501"/>
      <c r="AF2122" s="2501"/>
      <c r="AG2122" s="2501"/>
      <c r="AH2122" s="2501"/>
      <c r="AI2122" s="2501"/>
      <c r="AJ2122" s="2501"/>
      <c r="AK2122" s="2502"/>
    </row>
    <row r="2123" spans="2:37" s="2801" customFormat="1" ht="12" customHeight="1" thickBot="1" x14ac:dyDescent="0.25">
      <c r="B2123" s="4245"/>
      <c r="C2123" s="4246"/>
      <c r="D2123" s="4246"/>
      <c r="E2123" s="4246"/>
      <c r="F2123" s="4246"/>
      <c r="G2123" s="4246"/>
      <c r="H2123" s="4246"/>
      <c r="I2123" s="4246"/>
      <c r="J2123" s="4246"/>
      <c r="K2123" s="4246"/>
      <c r="L2123" s="4246"/>
      <c r="M2123" s="4246"/>
      <c r="N2123" s="4246"/>
      <c r="O2123" s="4246"/>
      <c r="P2123" s="4246"/>
      <c r="Q2123" s="4246"/>
      <c r="R2123" s="2501"/>
      <c r="S2123" s="2501"/>
      <c r="T2123" s="2501"/>
      <c r="U2123" s="2501"/>
      <c r="V2123" s="2501"/>
      <c r="W2123" s="2501"/>
      <c r="X2123" s="2501"/>
      <c r="Y2123" s="2501"/>
      <c r="Z2123" s="2501"/>
      <c r="AA2123" s="2501"/>
      <c r="AB2123" s="2501"/>
      <c r="AC2123" s="2501"/>
      <c r="AD2123" s="2501"/>
      <c r="AE2123" s="2501"/>
      <c r="AF2123" s="2501"/>
      <c r="AG2123" s="2501"/>
      <c r="AH2123" s="2501"/>
      <c r="AI2123" s="2501"/>
      <c r="AJ2123" s="2501"/>
      <c r="AK2123" s="2502"/>
    </row>
    <row r="2124" spans="2:37" s="2801" customFormat="1" ht="12" customHeight="1" thickBot="1" x14ac:dyDescent="0.25">
      <c r="B2124" s="4189" t="s">
        <v>4997</v>
      </c>
      <c r="C2124" s="4189"/>
      <c r="D2124" s="4189" t="s">
        <v>4987</v>
      </c>
      <c r="E2124" s="4189" t="s">
        <v>4998</v>
      </c>
      <c r="F2124" s="4247" t="s">
        <v>224</v>
      </c>
      <c r="G2124" s="4247"/>
      <c r="H2124" s="4247"/>
      <c r="I2124" s="4247"/>
      <c r="J2124" s="4247"/>
      <c r="K2124" s="4247"/>
      <c r="L2124" s="4247"/>
      <c r="M2124" s="4247"/>
      <c r="N2124" s="4247"/>
      <c r="O2124" s="4247"/>
      <c r="P2124" s="4247"/>
      <c r="Q2124" s="4247"/>
      <c r="R2124" s="4247"/>
      <c r="S2124" s="4247" t="s">
        <v>340</v>
      </c>
      <c r="T2124" s="4247"/>
      <c r="U2124" s="4247"/>
      <c r="V2124" s="4247"/>
      <c r="W2124" s="4247"/>
      <c r="X2124" s="4247"/>
      <c r="Y2124" s="4247"/>
      <c r="Z2124" s="4247"/>
      <c r="AA2124" s="4247"/>
      <c r="AB2124" s="4247"/>
      <c r="AC2124" s="4247"/>
      <c r="AD2124" s="4247" t="s">
        <v>225</v>
      </c>
      <c r="AE2124" s="4247"/>
      <c r="AF2124" s="4247"/>
      <c r="AG2124" s="4247"/>
      <c r="AH2124" s="4188" t="s">
        <v>4982</v>
      </c>
      <c r="AI2124" s="4188"/>
      <c r="AJ2124" s="4188"/>
      <c r="AK2124" s="2502"/>
    </row>
    <row r="2125" spans="2:37" s="2801" customFormat="1" ht="12" customHeight="1" thickBot="1" x14ac:dyDescent="0.25">
      <c r="B2125" s="4203"/>
      <c r="C2125" s="4203"/>
      <c r="D2125" s="4203"/>
      <c r="E2125" s="4203"/>
      <c r="F2125" s="4203" t="s">
        <v>4999</v>
      </c>
      <c r="G2125" s="4203" t="s">
        <v>5000</v>
      </c>
      <c r="H2125" s="4189" t="s">
        <v>5001</v>
      </c>
      <c r="I2125" s="4200" t="s">
        <v>5002</v>
      </c>
      <c r="J2125" s="4200" t="s">
        <v>5003</v>
      </c>
      <c r="K2125" s="4201" t="s">
        <v>5004</v>
      </c>
      <c r="L2125" s="4201" t="s">
        <v>5005</v>
      </c>
      <c r="M2125" s="4200" t="s">
        <v>5006</v>
      </c>
      <c r="N2125" s="4200"/>
      <c r="O2125" s="4201" t="s">
        <v>5007</v>
      </c>
      <c r="P2125" s="4201" t="s">
        <v>5008</v>
      </c>
      <c r="Q2125" s="4201" t="s">
        <v>5009</v>
      </c>
      <c r="R2125" s="4201" t="s">
        <v>5010</v>
      </c>
      <c r="S2125" s="4189" t="s">
        <v>5011</v>
      </c>
      <c r="T2125" s="4189" t="s">
        <v>5012</v>
      </c>
      <c r="U2125" s="4189" t="s">
        <v>5013</v>
      </c>
      <c r="V2125" s="4189" t="s">
        <v>5014</v>
      </c>
      <c r="W2125" s="4189" t="s">
        <v>5015</v>
      </c>
      <c r="X2125" s="4189" t="s">
        <v>5016</v>
      </c>
      <c r="Y2125" s="4189" t="s">
        <v>5017</v>
      </c>
      <c r="Z2125" s="4189" t="s">
        <v>5018</v>
      </c>
      <c r="AA2125" s="4189" t="s">
        <v>5019</v>
      </c>
      <c r="AB2125" s="4200" t="s">
        <v>5020</v>
      </c>
      <c r="AC2125" s="4200" t="s">
        <v>5021</v>
      </c>
      <c r="AD2125" s="4189" t="s">
        <v>5022</v>
      </c>
      <c r="AE2125" s="4189" t="s">
        <v>5023</v>
      </c>
      <c r="AF2125" s="4189" t="s">
        <v>5024</v>
      </c>
      <c r="AG2125" s="4189" t="s">
        <v>5025</v>
      </c>
      <c r="AH2125" s="4189" t="s">
        <v>1150</v>
      </c>
      <c r="AI2125" s="4189" t="s">
        <v>4983</v>
      </c>
      <c r="AJ2125" s="4189" t="s">
        <v>4984</v>
      </c>
      <c r="AK2125" s="2502"/>
    </row>
    <row r="2126" spans="2:37" s="2801" customFormat="1" ht="12" customHeight="1" thickBot="1" x14ac:dyDescent="0.25">
      <c r="B2126" s="4203"/>
      <c r="C2126" s="4203"/>
      <c r="D2126" s="4203"/>
      <c r="E2126" s="4203"/>
      <c r="F2126" s="4203"/>
      <c r="G2126" s="4203"/>
      <c r="H2126" s="4203"/>
      <c r="I2126" s="4201"/>
      <c r="J2126" s="4201"/>
      <c r="K2126" s="4201"/>
      <c r="L2126" s="4201"/>
      <c r="M2126" s="3448" t="s">
        <v>5026</v>
      </c>
      <c r="N2126" s="3449" t="s">
        <v>2793</v>
      </c>
      <c r="O2126" s="4201"/>
      <c r="P2126" s="4201"/>
      <c r="Q2126" s="4201"/>
      <c r="R2126" s="4201"/>
      <c r="S2126" s="4203"/>
      <c r="T2126" s="4203"/>
      <c r="U2126" s="4203"/>
      <c r="V2126" s="4203"/>
      <c r="W2126" s="4203"/>
      <c r="X2126" s="4203"/>
      <c r="Y2126" s="4203"/>
      <c r="Z2126" s="4203"/>
      <c r="AA2126" s="4203"/>
      <c r="AB2126" s="4201"/>
      <c r="AC2126" s="4201"/>
      <c r="AD2126" s="4203"/>
      <c r="AE2126" s="4203"/>
      <c r="AF2126" s="4203"/>
      <c r="AG2126" s="4203"/>
      <c r="AH2126" s="4203"/>
      <c r="AI2126" s="4203"/>
      <c r="AJ2126" s="4203"/>
      <c r="AK2126" s="2502"/>
    </row>
    <row r="2127" spans="2:37" s="2801" customFormat="1" ht="12" customHeight="1" x14ac:dyDescent="0.2">
      <c r="B2127" s="4262" t="s">
        <v>6487</v>
      </c>
      <c r="C2127" s="4263"/>
      <c r="D2127" s="3099" t="s">
        <v>1529</v>
      </c>
      <c r="E2127" s="3502">
        <v>4</v>
      </c>
      <c r="F2127" s="3099" t="s">
        <v>1529</v>
      </c>
      <c r="G2127" s="3099" t="s">
        <v>1529</v>
      </c>
      <c r="H2127" s="3099" t="s">
        <v>1529</v>
      </c>
      <c r="I2127" s="3099" t="s">
        <v>1529</v>
      </c>
      <c r="J2127" s="3099" t="s">
        <v>1529</v>
      </c>
      <c r="K2127" s="3099" t="s">
        <v>1529</v>
      </c>
      <c r="L2127" s="3099" t="s">
        <v>1529</v>
      </c>
      <c r="M2127" s="3099" t="s">
        <v>1529</v>
      </c>
      <c r="N2127" s="3099" t="s">
        <v>1529</v>
      </c>
      <c r="O2127" s="3099" t="s">
        <v>1529</v>
      </c>
      <c r="P2127" s="3099" t="s">
        <v>1529</v>
      </c>
      <c r="Q2127" s="3099" t="s">
        <v>1529</v>
      </c>
      <c r="R2127" s="3099" t="s">
        <v>1529</v>
      </c>
      <c r="S2127" s="3099" t="s">
        <v>1529</v>
      </c>
      <c r="T2127" s="3099" t="s">
        <v>1529</v>
      </c>
      <c r="U2127" s="3099" t="s">
        <v>1529</v>
      </c>
      <c r="V2127" s="3099" t="s">
        <v>1529</v>
      </c>
      <c r="W2127" s="3099" t="s">
        <v>1529</v>
      </c>
      <c r="X2127" s="3099" t="s">
        <v>1529</v>
      </c>
      <c r="Y2127" s="3099" t="s">
        <v>1529</v>
      </c>
      <c r="Z2127" s="3099" t="s">
        <v>1529</v>
      </c>
      <c r="AA2127" s="3099" t="s">
        <v>1529</v>
      </c>
      <c r="AB2127" s="3099" t="s">
        <v>1529</v>
      </c>
      <c r="AC2127" s="3099" t="s">
        <v>1529</v>
      </c>
      <c r="AD2127" s="3428">
        <f>+E2127</f>
        <v>4</v>
      </c>
      <c r="AE2127" s="2579">
        <v>1</v>
      </c>
      <c r="AF2127" s="3503">
        <f>AD2127/AE2127</f>
        <v>4</v>
      </c>
      <c r="AG2127" s="3503">
        <v>4</v>
      </c>
      <c r="AH2127" s="2574" t="s">
        <v>1529</v>
      </c>
      <c r="AI2127" s="2574" t="s">
        <v>1529</v>
      </c>
      <c r="AJ2127" s="2576" t="s">
        <v>1529</v>
      </c>
      <c r="AK2127" s="2502"/>
    </row>
    <row r="2128" spans="2:37" s="2801" customFormat="1" ht="12" customHeight="1" x14ac:dyDescent="0.2">
      <c r="B2128" s="4267" t="s">
        <v>6488</v>
      </c>
      <c r="C2128" s="4268"/>
      <c r="D2128" s="3104" t="s">
        <v>1529</v>
      </c>
      <c r="E2128" s="3504">
        <v>5</v>
      </c>
      <c r="F2128" s="3104" t="s">
        <v>1529</v>
      </c>
      <c r="G2128" s="3104" t="s">
        <v>1529</v>
      </c>
      <c r="H2128" s="3104" t="s">
        <v>1529</v>
      </c>
      <c r="I2128" s="3104" t="s">
        <v>1529</v>
      </c>
      <c r="J2128" s="3104" t="s">
        <v>1529</v>
      </c>
      <c r="K2128" s="3104" t="s">
        <v>1529</v>
      </c>
      <c r="L2128" s="3104" t="s">
        <v>1529</v>
      </c>
      <c r="M2128" s="3104" t="s">
        <v>1529</v>
      </c>
      <c r="N2128" s="3104" t="s">
        <v>1529</v>
      </c>
      <c r="O2128" s="3104" t="s">
        <v>1529</v>
      </c>
      <c r="P2128" s="3104" t="s">
        <v>1529</v>
      </c>
      <c r="Q2128" s="3104" t="s">
        <v>1529</v>
      </c>
      <c r="R2128" s="3104" t="s">
        <v>1529</v>
      </c>
      <c r="S2128" s="3104" t="s">
        <v>1529</v>
      </c>
      <c r="T2128" s="3104" t="s">
        <v>1529</v>
      </c>
      <c r="U2128" s="3104" t="s">
        <v>1529</v>
      </c>
      <c r="V2128" s="3104" t="s">
        <v>1529</v>
      </c>
      <c r="W2128" s="3104" t="s">
        <v>1529</v>
      </c>
      <c r="X2128" s="3104" t="s">
        <v>1529</v>
      </c>
      <c r="Y2128" s="3104" t="s">
        <v>1529</v>
      </c>
      <c r="Z2128" s="3104" t="s">
        <v>1529</v>
      </c>
      <c r="AA2128" s="3104" t="s">
        <v>1529</v>
      </c>
      <c r="AB2128" s="3104" t="s">
        <v>1529</v>
      </c>
      <c r="AC2128" s="3104" t="s">
        <v>1529</v>
      </c>
      <c r="AD2128" s="3505">
        <f t="shared" ref="AD2128:AD2135" si="4">+E2128</f>
        <v>5</v>
      </c>
      <c r="AE2128" s="2569">
        <v>2</v>
      </c>
      <c r="AF2128" s="3506">
        <f t="shared" ref="AF2128:AF2135" si="5">AD2128/AE2128</f>
        <v>2.5</v>
      </c>
      <c r="AG2128" s="3506">
        <v>3</v>
      </c>
      <c r="AH2128" s="2543" t="s">
        <v>1529</v>
      </c>
      <c r="AI2128" s="2543" t="s">
        <v>1529</v>
      </c>
      <c r="AJ2128" s="2577" t="s">
        <v>1529</v>
      </c>
      <c r="AK2128" s="2502"/>
    </row>
    <row r="2129" spans="2:37" s="2801" customFormat="1" ht="12" customHeight="1" x14ac:dyDescent="0.2">
      <c r="B2129" s="4267" t="s">
        <v>6489</v>
      </c>
      <c r="C2129" s="4268"/>
      <c r="D2129" s="3104" t="s">
        <v>1529</v>
      </c>
      <c r="E2129" s="3504">
        <v>6</v>
      </c>
      <c r="F2129" s="3104" t="s">
        <v>1529</v>
      </c>
      <c r="G2129" s="3104" t="s">
        <v>1529</v>
      </c>
      <c r="H2129" s="3104" t="s">
        <v>1529</v>
      </c>
      <c r="I2129" s="3104" t="s">
        <v>1529</v>
      </c>
      <c r="J2129" s="3104" t="s">
        <v>1529</v>
      </c>
      <c r="K2129" s="3104" t="s">
        <v>1529</v>
      </c>
      <c r="L2129" s="3104" t="s">
        <v>1529</v>
      </c>
      <c r="M2129" s="3104" t="s">
        <v>1529</v>
      </c>
      <c r="N2129" s="3104" t="s">
        <v>1529</v>
      </c>
      <c r="O2129" s="3104" t="s">
        <v>1529</v>
      </c>
      <c r="P2129" s="3104" t="s">
        <v>1529</v>
      </c>
      <c r="Q2129" s="3104" t="s">
        <v>1529</v>
      </c>
      <c r="R2129" s="3104" t="s">
        <v>1529</v>
      </c>
      <c r="S2129" s="3104" t="s">
        <v>1529</v>
      </c>
      <c r="T2129" s="3104" t="s">
        <v>1529</v>
      </c>
      <c r="U2129" s="3104" t="s">
        <v>1529</v>
      </c>
      <c r="V2129" s="3104" t="s">
        <v>1529</v>
      </c>
      <c r="W2129" s="3104" t="s">
        <v>1529</v>
      </c>
      <c r="X2129" s="3104" t="s">
        <v>1529</v>
      </c>
      <c r="Y2129" s="3104" t="s">
        <v>1529</v>
      </c>
      <c r="Z2129" s="3104" t="s">
        <v>1529</v>
      </c>
      <c r="AA2129" s="3104" t="s">
        <v>1529</v>
      </c>
      <c r="AB2129" s="3104" t="s">
        <v>1529</v>
      </c>
      <c r="AC2129" s="3104" t="s">
        <v>1529</v>
      </c>
      <c r="AD2129" s="3505">
        <f t="shared" si="4"/>
        <v>6</v>
      </c>
      <c r="AE2129" s="2569">
        <v>3</v>
      </c>
      <c r="AF2129" s="3506">
        <f t="shared" si="5"/>
        <v>2</v>
      </c>
      <c r="AG2129" s="3506">
        <v>2</v>
      </c>
      <c r="AH2129" s="2543" t="s">
        <v>1529</v>
      </c>
      <c r="AI2129" s="2543" t="s">
        <v>1529</v>
      </c>
      <c r="AJ2129" s="2577" t="s">
        <v>1529</v>
      </c>
      <c r="AK2129" s="2502"/>
    </row>
    <row r="2130" spans="2:37" s="2801" customFormat="1" ht="12" customHeight="1" x14ac:dyDescent="0.2">
      <c r="B2130" s="4267" t="s">
        <v>6490</v>
      </c>
      <c r="C2130" s="4268"/>
      <c r="D2130" s="3104" t="s">
        <v>1529</v>
      </c>
      <c r="E2130" s="3504">
        <v>7.5</v>
      </c>
      <c r="F2130" s="3104" t="s">
        <v>1529</v>
      </c>
      <c r="G2130" s="3104" t="s">
        <v>1529</v>
      </c>
      <c r="H2130" s="3104" t="s">
        <v>1529</v>
      </c>
      <c r="I2130" s="3104" t="s">
        <v>1529</v>
      </c>
      <c r="J2130" s="3104" t="s">
        <v>1529</v>
      </c>
      <c r="K2130" s="3104" t="s">
        <v>1529</v>
      </c>
      <c r="L2130" s="3104" t="s">
        <v>1529</v>
      </c>
      <c r="M2130" s="3104" t="s">
        <v>1529</v>
      </c>
      <c r="N2130" s="3104" t="s">
        <v>1529</v>
      </c>
      <c r="O2130" s="3104" t="s">
        <v>1529</v>
      </c>
      <c r="P2130" s="3104" t="s">
        <v>1529</v>
      </c>
      <c r="Q2130" s="3104" t="s">
        <v>1529</v>
      </c>
      <c r="R2130" s="3104" t="s">
        <v>1529</v>
      </c>
      <c r="S2130" s="3104" t="s">
        <v>1529</v>
      </c>
      <c r="T2130" s="3104" t="s">
        <v>1529</v>
      </c>
      <c r="U2130" s="3104" t="s">
        <v>1529</v>
      </c>
      <c r="V2130" s="3104" t="s">
        <v>1529</v>
      </c>
      <c r="W2130" s="3104" t="s">
        <v>1529</v>
      </c>
      <c r="X2130" s="3104" t="s">
        <v>1529</v>
      </c>
      <c r="Y2130" s="3104" t="s">
        <v>1529</v>
      </c>
      <c r="Z2130" s="3104" t="s">
        <v>1529</v>
      </c>
      <c r="AA2130" s="3104" t="s">
        <v>1529</v>
      </c>
      <c r="AB2130" s="3104" t="s">
        <v>1529</v>
      </c>
      <c r="AC2130" s="3104" t="s">
        <v>1529</v>
      </c>
      <c r="AD2130" s="3505">
        <f t="shared" si="4"/>
        <v>7.5</v>
      </c>
      <c r="AE2130" s="2569">
        <v>5</v>
      </c>
      <c r="AF2130" s="3506">
        <f t="shared" si="5"/>
        <v>1.5</v>
      </c>
      <c r="AG2130" s="3506">
        <v>1.8</v>
      </c>
      <c r="AH2130" s="2543" t="s">
        <v>1529</v>
      </c>
      <c r="AI2130" s="2543" t="s">
        <v>1529</v>
      </c>
      <c r="AJ2130" s="2577" t="s">
        <v>1529</v>
      </c>
      <c r="AK2130" s="2502"/>
    </row>
    <row r="2131" spans="2:37" s="2801" customFormat="1" ht="12" customHeight="1" x14ac:dyDescent="0.2">
      <c r="B2131" s="4267" t="s">
        <v>6491</v>
      </c>
      <c r="C2131" s="4268"/>
      <c r="D2131" s="3104" t="s">
        <v>1529</v>
      </c>
      <c r="E2131" s="3504">
        <v>10</v>
      </c>
      <c r="F2131" s="3104" t="s">
        <v>1529</v>
      </c>
      <c r="G2131" s="3104" t="s">
        <v>1529</v>
      </c>
      <c r="H2131" s="3104" t="s">
        <v>1529</v>
      </c>
      <c r="I2131" s="3104" t="s">
        <v>1529</v>
      </c>
      <c r="J2131" s="3104" t="s">
        <v>1529</v>
      </c>
      <c r="K2131" s="3104" t="s">
        <v>1529</v>
      </c>
      <c r="L2131" s="3104" t="s">
        <v>1529</v>
      </c>
      <c r="M2131" s="3104" t="s">
        <v>1529</v>
      </c>
      <c r="N2131" s="3104" t="s">
        <v>1529</v>
      </c>
      <c r="O2131" s="3104" t="s">
        <v>1529</v>
      </c>
      <c r="P2131" s="3104" t="s">
        <v>1529</v>
      </c>
      <c r="Q2131" s="3104" t="s">
        <v>1529</v>
      </c>
      <c r="R2131" s="3104" t="s">
        <v>1529</v>
      </c>
      <c r="S2131" s="3104" t="s">
        <v>1529</v>
      </c>
      <c r="T2131" s="3104" t="s">
        <v>1529</v>
      </c>
      <c r="U2131" s="3104" t="s">
        <v>1529</v>
      </c>
      <c r="V2131" s="3104" t="s">
        <v>1529</v>
      </c>
      <c r="W2131" s="3104" t="s">
        <v>1529</v>
      </c>
      <c r="X2131" s="3104" t="s">
        <v>1529</v>
      </c>
      <c r="Y2131" s="3104" t="s">
        <v>1529</v>
      </c>
      <c r="Z2131" s="3104" t="s">
        <v>1529</v>
      </c>
      <c r="AA2131" s="3104" t="s">
        <v>1529</v>
      </c>
      <c r="AB2131" s="3104" t="s">
        <v>1529</v>
      </c>
      <c r="AC2131" s="3104" t="s">
        <v>1529</v>
      </c>
      <c r="AD2131" s="3505">
        <f t="shared" si="4"/>
        <v>10</v>
      </c>
      <c r="AE2131" s="2569">
        <v>10</v>
      </c>
      <c r="AF2131" s="3506">
        <f t="shared" si="5"/>
        <v>1</v>
      </c>
      <c r="AG2131" s="3506">
        <v>1.5</v>
      </c>
      <c r="AH2131" s="2543" t="s">
        <v>1529</v>
      </c>
      <c r="AI2131" s="2543" t="s">
        <v>1529</v>
      </c>
      <c r="AJ2131" s="2577" t="s">
        <v>1529</v>
      </c>
      <c r="AK2131" s="2502"/>
    </row>
    <row r="2132" spans="2:37" s="2801" customFormat="1" ht="12" customHeight="1" x14ac:dyDescent="0.2">
      <c r="B2132" s="4267" t="s">
        <v>6492</v>
      </c>
      <c r="C2132" s="4268"/>
      <c r="D2132" s="3104" t="s">
        <v>1529</v>
      </c>
      <c r="E2132" s="3504">
        <v>15</v>
      </c>
      <c r="F2132" s="3104" t="s">
        <v>1529</v>
      </c>
      <c r="G2132" s="3104" t="s">
        <v>1529</v>
      </c>
      <c r="H2132" s="3104" t="s">
        <v>1529</v>
      </c>
      <c r="I2132" s="3104" t="s">
        <v>1529</v>
      </c>
      <c r="J2132" s="3104" t="s">
        <v>1529</v>
      </c>
      <c r="K2132" s="3104" t="s">
        <v>1529</v>
      </c>
      <c r="L2132" s="3104" t="s">
        <v>1529</v>
      </c>
      <c r="M2132" s="3104" t="s">
        <v>1529</v>
      </c>
      <c r="N2132" s="3104" t="s">
        <v>1529</v>
      </c>
      <c r="O2132" s="3104" t="s">
        <v>1529</v>
      </c>
      <c r="P2132" s="3104" t="s">
        <v>1529</v>
      </c>
      <c r="Q2132" s="3104" t="s">
        <v>1529</v>
      </c>
      <c r="R2132" s="3104" t="s">
        <v>1529</v>
      </c>
      <c r="S2132" s="3104" t="s">
        <v>1529</v>
      </c>
      <c r="T2132" s="3104" t="s">
        <v>1529</v>
      </c>
      <c r="U2132" s="3104" t="s">
        <v>1529</v>
      </c>
      <c r="V2132" s="3104" t="s">
        <v>1529</v>
      </c>
      <c r="W2132" s="3104" t="s">
        <v>1529</v>
      </c>
      <c r="X2132" s="3104" t="s">
        <v>1529</v>
      </c>
      <c r="Y2132" s="3104" t="s">
        <v>1529</v>
      </c>
      <c r="Z2132" s="3104" t="s">
        <v>1529</v>
      </c>
      <c r="AA2132" s="3104" t="s">
        <v>1529</v>
      </c>
      <c r="AB2132" s="3104" t="s">
        <v>1529</v>
      </c>
      <c r="AC2132" s="3104" t="s">
        <v>1529</v>
      </c>
      <c r="AD2132" s="3505">
        <f t="shared" si="4"/>
        <v>15</v>
      </c>
      <c r="AE2132" s="2569">
        <v>30</v>
      </c>
      <c r="AF2132" s="3506">
        <f t="shared" si="5"/>
        <v>0.5</v>
      </c>
      <c r="AG2132" s="3506">
        <v>1.2</v>
      </c>
      <c r="AH2132" s="2543" t="s">
        <v>1529</v>
      </c>
      <c r="AI2132" s="2543" t="s">
        <v>1529</v>
      </c>
      <c r="AJ2132" s="2577" t="s">
        <v>1529</v>
      </c>
      <c r="AK2132" s="2502"/>
    </row>
    <row r="2133" spans="2:37" s="2801" customFormat="1" ht="12" customHeight="1" x14ac:dyDescent="0.2">
      <c r="B2133" s="4267" t="s">
        <v>6493</v>
      </c>
      <c r="C2133" s="4268"/>
      <c r="D2133" s="3104" t="s">
        <v>1529</v>
      </c>
      <c r="E2133" s="3504">
        <v>20</v>
      </c>
      <c r="F2133" s="3104" t="s">
        <v>1529</v>
      </c>
      <c r="G2133" s="3104" t="s">
        <v>1529</v>
      </c>
      <c r="H2133" s="3104" t="s">
        <v>1529</v>
      </c>
      <c r="I2133" s="3104" t="s">
        <v>1529</v>
      </c>
      <c r="J2133" s="3104" t="s">
        <v>1529</v>
      </c>
      <c r="K2133" s="3104" t="s">
        <v>1529</v>
      </c>
      <c r="L2133" s="3104" t="s">
        <v>1529</v>
      </c>
      <c r="M2133" s="3104" t="s">
        <v>1529</v>
      </c>
      <c r="N2133" s="3104" t="s">
        <v>1529</v>
      </c>
      <c r="O2133" s="3104" t="s">
        <v>1529</v>
      </c>
      <c r="P2133" s="3104" t="s">
        <v>1529</v>
      </c>
      <c r="Q2133" s="3104" t="s">
        <v>1529</v>
      </c>
      <c r="R2133" s="3104" t="s">
        <v>1529</v>
      </c>
      <c r="S2133" s="3104" t="s">
        <v>1529</v>
      </c>
      <c r="T2133" s="3104" t="s">
        <v>1529</v>
      </c>
      <c r="U2133" s="3104" t="s">
        <v>1529</v>
      </c>
      <c r="V2133" s="3104" t="s">
        <v>1529</v>
      </c>
      <c r="W2133" s="3104" t="s">
        <v>1529</v>
      </c>
      <c r="X2133" s="3104" t="s">
        <v>1529</v>
      </c>
      <c r="Y2133" s="3104" t="s">
        <v>1529</v>
      </c>
      <c r="Z2133" s="3104" t="s">
        <v>1529</v>
      </c>
      <c r="AA2133" s="3104" t="s">
        <v>1529</v>
      </c>
      <c r="AB2133" s="3104" t="s">
        <v>1529</v>
      </c>
      <c r="AC2133" s="3104" t="s">
        <v>1529</v>
      </c>
      <c r="AD2133" s="3505">
        <f t="shared" si="4"/>
        <v>20</v>
      </c>
      <c r="AE2133" s="2569">
        <v>50</v>
      </c>
      <c r="AF2133" s="3506">
        <f t="shared" si="5"/>
        <v>0.4</v>
      </c>
      <c r="AG2133" s="3506">
        <v>1.2</v>
      </c>
      <c r="AH2133" s="2543" t="s">
        <v>1529</v>
      </c>
      <c r="AI2133" s="2543" t="s">
        <v>1529</v>
      </c>
      <c r="AJ2133" s="2577" t="s">
        <v>1529</v>
      </c>
      <c r="AK2133" s="2502"/>
    </row>
    <row r="2134" spans="2:37" s="2801" customFormat="1" ht="12" customHeight="1" x14ac:dyDescent="0.2">
      <c r="B2134" s="4267" t="s">
        <v>6494</v>
      </c>
      <c r="C2134" s="4268"/>
      <c r="D2134" s="3104" t="s">
        <v>1529</v>
      </c>
      <c r="E2134" s="3504">
        <v>25</v>
      </c>
      <c r="F2134" s="3104" t="s">
        <v>1529</v>
      </c>
      <c r="G2134" s="3104" t="s">
        <v>1529</v>
      </c>
      <c r="H2134" s="3104" t="s">
        <v>1529</v>
      </c>
      <c r="I2134" s="3104" t="s">
        <v>1529</v>
      </c>
      <c r="J2134" s="3104" t="s">
        <v>1529</v>
      </c>
      <c r="K2134" s="3104" t="s">
        <v>1529</v>
      </c>
      <c r="L2134" s="3104" t="s">
        <v>1529</v>
      </c>
      <c r="M2134" s="3104" t="s">
        <v>1529</v>
      </c>
      <c r="N2134" s="3104" t="s">
        <v>1529</v>
      </c>
      <c r="O2134" s="3104" t="s">
        <v>1529</v>
      </c>
      <c r="P2134" s="3104" t="s">
        <v>1529</v>
      </c>
      <c r="Q2134" s="3104" t="s">
        <v>1529</v>
      </c>
      <c r="R2134" s="3104" t="s">
        <v>1529</v>
      </c>
      <c r="S2134" s="3104" t="s">
        <v>1529</v>
      </c>
      <c r="T2134" s="3104" t="s">
        <v>1529</v>
      </c>
      <c r="U2134" s="3104" t="s">
        <v>1529</v>
      </c>
      <c r="V2134" s="3104" t="s">
        <v>1529</v>
      </c>
      <c r="W2134" s="3104" t="s">
        <v>1529</v>
      </c>
      <c r="X2134" s="3104" t="s">
        <v>1529</v>
      </c>
      <c r="Y2134" s="3104" t="s">
        <v>1529</v>
      </c>
      <c r="Z2134" s="3104" t="s">
        <v>1529</v>
      </c>
      <c r="AA2134" s="3104" t="s">
        <v>1529</v>
      </c>
      <c r="AB2134" s="3104" t="s">
        <v>1529</v>
      </c>
      <c r="AC2134" s="3104" t="s">
        <v>1529</v>
      </c>
      <c r="AD2134" s="3505">
        <f t="shared" si="4"/>
        <v>25</v>
      </c>
      <c r="AE2134" s="2569">
        <v>80</v>
      </c>
      <c r="AF2134" s="3506">
        <f t="shared" si="5"/>
        <v>0.3125</v>
      </c>
      <c r="AG2134" s="3506">
        <v>1</v>
      </c>
      <c r="AH2134" s="2543" t="s">
        <v>1529</v>
      </c>
      <c r="AI2134" s="2543" t="s">
        <v>1529</v>
      </c>
      <c r="AJ2134" s="2577" t="s">
        <v>1529</v>
      </c>
      <c r="AK2134" s="2502"/>
    </row>
    <row r="2135" spans="2:37" s="2801" customFormat="1" ht="12" customHeight="1" thickBot="1" x14ac:dyDescent="0.25">
      <c r="B2135" s="4265" t="s">
        <v>6495</v>
      </c>
      <c r="C2135" s="4266"/>
      <c r="D2135" s="3259" t="s">
        <v>1529</v>
      </c>
      <c r="E2135" s="3507">
        <v>30</v>
      </c>
      <c r="F2135" s="3259" t="s">
        <v>1529</v>
      </c>
      <c r="G2135" s="3259" t="s">
        <v>1529</v>
      </c>
      <c r="H2135" s="3259" t="s">
        <v>1529</v>
      </c>
      <c r="I2135" s="3259" t="s">
        <v>1529</v>
      </c>
      <c r="J2135" s="3259" t="s">
        <v>1529</v>
      </c>
      <c r="K2135" s="3259" t="s">
        <v>1529</v>
      </c>
      <c r="L2135" s="3259" t="s">
        <v>1529</v>
      </c>
      <c r="M2135" s="3259" t="s">
        <v>1529</v>
      </c>
      <c r="N2135" s="3259" t="s">
        <v>1529</v>
      </c>
      <c r="O2135" s="3259" t="s">
        <v>1529</v>
      </c>
      <c r="P2135" s="3259" t="s">
        <v>1529</v>
      </c>
      <c r="Q2135" s="3259" t="s">
        <v>1529</v>
      </c>
      <c r="R2135" s="3259" t="s">
        <v>1529</v>
      </c>
      <c r="S2135" s="3259" t="s">
        <v>1529</v>
      </c>
      <c r="T2135" s="3259" t="s">
        <v>1529</v>
      </c>
      <c r="U2135" s="3259" t="s">
        <v>1529</v>
      </c>
      <c r="V2135" s="3259" t="s">
        <v>1529</v>
      </c>
      <c r="W2135" s="3259" t="s">
        <v>1529</v>
      </c>
      <c r="X2135" s="3259" t="s">
        <v>1529</v>
      </c>
      <c r="Y2135" s="3259" t="s">
        <v>1529</v>
      </c>
      <c r="Z2135" s="3259" t="s">
        <v>1529</v>
      </c>
      <c r="AA2135" s="3259" t="s">
        <v>1529</v>
      </c>
      <c r="AB2135" s="3259" t="s">
        <v>1529</v>
      </c>
      <c r="AC2135" s="3259" t="s">
        <v>1529</v>
      </c>
      <c r="AD2135" s="3429">
        <f t="shared" si="4"/>
        <v>30</v>
      </c>
      <c r="AE2135" s="2572">
        <v>100</v>
      </c>
      <c r="AF2135" s="3508">
        <f t="shared" si="5"/>
        <v>0.3</v>
      </c>
      <c r="AG2135" s="3508">
        <v>0.8</v>
      </c>
      <c r="AH2135" s="2583" t="s">
        <v>1529</v>
      </c>
      <c r="AI2135" s="2583" t="s">
        <v>1529</v>
      </c>
      <c r="AJ2135" s="2584" t="s">
        <v>1529</v>
      </c>
      <c r="AK2135" s="2502"/>
    </row>
    <row r="2136" spans="2:37" s="2801" customFormat="1" ht="12" customHeight="1" x14ac:dyDescent="0.2">
      <c r="B2136" s="2503"/>
      <c r="C2136" s="2496"/>
      <c r="D2136" s="4248"/>
      <c r="E2136" s="4248"/>
      <c r="F2136" s="4248"/>
      <c r="G2136" s="4248"/>
      <c r="H2136" s="2496"/>
      <c r="I2136" s="2497"/>
      <c r="J2136" s="2497"/>
      <c r="K2136" s="2497"/>
      <c r="L2136" s="2497"/>
      <c r="M2136" s="2496"/>
      <c r="N2136" s="2497"/>
      <c r="O2136" s="2497"/>
      <c r="P2136" s="2497"/>
      <c r="Q2136" s="2497"/>
      <c r="R2136" s="2497"/>
      <c r="S2136" s="2496"/>
      <c r="T2136" s="2495"/>
      <c r="U2136" s="2495"/>
      <c r="V2136" s="2495"/>
      <c r="W2136" s="2495"/>
      <c r="X2136" s="2495"/>
      <c r="Y2136" s="2495"/>
      <c r="Z2136" s="2495"/>
      <c r="AA2136" s="2495"/>
      <c r="AB2136" s="2495"/>
      <c r="AC2136" s="2495"/>
      <c r="AD2136" s="2495"/>
      <c r="AE2136" s="2495"/>
      <c r="AF2136" s="2495"/>
      <c r="AG2136" s="2495"/>
      <c r="AH2136" s="2495"/>
      <c r="AI2136" s="2495"/>
      <c r="AJ2136" s="2495"/>
      <c r="AK2136" s="2502"/>
    </row>
    <row r="2137" spans="2:37" s="2801" customFormat="1" ht="12" customHeight="1" x14ac:dyDescent="0.2">
      <c r="B2137" s="4236" t="s">
        <v>4985</v>
      </c>
      <c r="C2137" s="4237"/>
      <c r="D2137" s="4249" t="s">
        <v>1529</v>
      </c>
      <c r="E2137" s="4249"/>
      <c r="F2137" s="4249"/>
      <c r="G2137" s="4249"/>
      <c r="H2137" s="2499"/>
      <c r="I2137" s="2499"/>
      <c r="J2137" s="2499"/>
      <c r="K2137" s="2499"/>
      <c r="L2137" s="2499"/>
      <c r="M2137" s="2499"/>
      <c r="N2137" s="2499"/>
      <c r="O2137" s="2499"/>
      <c r="P2137" s="2499"/>
      <c r="Q2137" s="2499"/>
      <c r="R2137" s="2499"/>
      <c r="S2137" s="2499"/>
      <c r="T2137" s="2495"/>
      <c r="U2137" s="2495"/>
      <c r="V2137" s="2495"/>
      <c r="W2137" s="2495"/>
      <c r="X2137" s="2495"/>
      <c r="Y2137" s="2495"/>
      <c r="Z2137" s="2495"/>
      <c r="AA2137" s="2495"/>
      <c r="AB2137" s="2495"/>
      <c r="AC2137" s="2495"/>
      <c r="AD2137" s="2495"/>
      <c r="AE2137" s="2495"/>
      <c r="AF2137" s="2495"/>
      <c r="AG2137" s="2495"/>
      <c r="AH2137" s="2495"/>
      <c r="AI2137" s="2495"/>
      <c r="AJ2137" s="2495"/>
      <c r="AK2137" s="2502"/>
    </row>
    <row r="2138" spans="2:37" s="2801" customFormat="1" ht="12" customHeight="1" x14ac:dyDescent="0.2">
      <c r="B2138" s="4236" t="s">
        <v>4986</v>
      </c>
      <c r="C2138" s="4237"/>
      <c r="D2138" s="4249" t="s">
        <v>10</v>
      </c>
      <c r="E2138" s="4249"/>
      <c r="F2138" s="4249"/>
      <c r="G2138" s="4249"/>
      <c r="H2138" s="2499"/>
      <c r="I2138" s="2499"/>
      <c r="J2138" s="2499"/>
      <c r="K2138" s="2499"/>
      <c r="L2138" s="2499"/>
      <c r="M2138" s="2499"/>
      <c r="N2138" s="2499"/>
      <c r="O2138" s="2499"/>
      <c r="P2138" s="2499"/>
      <c r="Q2138" s="2499"/>
      <c r="R2138" s="2499"/>
      <c r="S2138" s="2499"/>
      <c r="T2138" s="2495"/>
      <c r="U2138" s="2495"/>
      <c r="V2138" s="2495"/>
      <c r="W2138" s="2495"/>
      <c r="X2138" s="2495"/>
      <c r="Y2138" s="2495"/>
      <c r="Z2138" s="2495"/>
      <c r="AA2138" s="2495"/>
      <c r="AB2138" s="2495"/>
      <c r="AC2138" s="2495"/>
      <c r="AD2138" s="2495"/>
      <c r="AE2138" s="2495"/>
      <c r="AF2138" s="2495"/>
      <c r="AG2138" s="2495"/>
      <c r="AH2138" s="2495"/>
      <c r="AI2138" s="2495"/>
      <c r="AJ2138" s="2495"/>
      <c r="AK2138" s="2502"/>
    </row>
    <row r="2139" spans="2:37" s="2801" customFormat="1" ht="12" customHeight="1" thickBot="1" x14ac:dyDescent="0.25">
      <c r="B2139" s="4270"/>
      <c r="C2139" s="4271"/>
      <c r="D2139" s="4272"/>
      <c r="E2139" s="4272"/>
      <c r="F2139" s="4272"/>
      <c r="G2139" s="4272"/>
      <c r="H2139" s="2504"/>
      <c r="I2139" s="2504"/>
      <c r="J2139" s="2504"/>
      <c r="K2139" s="2504"/>
      <c r="L2139" s="2504"/>
      <c r="M2139" s="2504"/>
      <c r="N2139" s="2504"/>
      <c r="O2139" s="2504"/>
      <c r="P2139" s="2504"/>
      <c r="Q2139" s="2504"/>
      <c r="R2139" s="2504"/>
      <c r="S2139" s="2504"/>
      <c r="T2139" s="2505"/>
      <c r="U2139" s="2505"/>
      <c r="V2139" s="2505"/>
      <c r="W2139" s="2505"/>
      <c r="X2139" s="2505"/>
      <c r="Y2139" s="2505"/>
      <c r="Z2139" s="2505"/>
      <c r="AA2139" s="2505"/>
      <c r="AB2139" s="2505"/>
      <c r="AC2139" s="2505"/>
      <c r="AD2139" s="2505"/>
      <c r="AE2139" s="2505"/>
      <c r="AF2139" s="2505"/>
      <c r="AG2139" s="2505"/>
      <c r="AH2139" s="2505"/>
      <c r="AI2139" s="2505"/>
      <c r="AJ2139" s="2505"/>
      <c r="AK2139" s="2507"/>
    </row>
    <row r="2140" spans="2:37" s="2801" customFormat="1" ht="12" customHeight="1" thickBot="1" x14ac:dyDescent="0.25">
      <c r="B2140" s="2703"/>
    </row>
    <row r="2141" spans="2:37" s="2801" customFormat="1" ht="12" customHeight="1" x14ac:dyDescent="0.2">
      <c r="B2141" s="4169" t="s">
        <v>4994</v>
      </c>
      <c r="C2141" s="4170"/>
      <c r="D2141" s="4170"/>
      <c r="E2141" s="4170"/>
      <c r="F2141" s="4170"/>
      <c r="G2141" s="4170"/>
      <c r="H2141" s="4170"/>
      <c r="I2141" s="4170"/>
      <c r="J2141" s="4170"/>
      <c r="K2141" s="4170"/>
      <c r="L2141" s="4170"/>
      <c r="M2141" s="4170"/>
      <c r="N2141" s="4170"/>
      <c r="O2141" s="4170"/>
      <c r="P2141" s="4170"/>
      <c r="Q2141" s="4170"/>
      <c r="R2141" s="4170"/>
      <c r="S2141" s="4170"/>
      <c r="T2141" s="4170"/>
      <c r="U2141" s="4170"/>
      <c r="V2141" s="4170"/>
      <c r="W2141" s="4170"/>
      <c r="X2141" s="4170"/>
      <c r="Y2141" s="4170"/>
      <c r="Z2141" s="4170"/>
      <c r="AA2141" s="4170"/>
      <c r="AB2141" s="4170"/>
      <c r="AC2141" s="4170"/>
      <c r="AD2141" s="4170"/>
      <c r="AE2141" s="4170"/>
      <c r="AF2141" s="4170"/>
      <c r="AG2141" s="4170"/>
      <c r="AH2141" s="4170"/>
      <c r="AI2141" s="4170"/>
      <c r="AJ2141" s="4170"/>
      <c r="AK2141" s="4171"/>
    </row>
    <row r="2142" spans="2:37" s="2801" customFormat="1" ht="12" customHeight="1" x14ac:dyDescent="0.2">
      <c r="B2142" s="2500"/>
      <c r="C2142" s="3447"/>
      <c r="D2142" s="3447"/>
      <c r="E2142" s="3447"/>
      <c r="F2142" s="3447"/>
      <c r="G2142" s="2501"/>
      <c r="H2142" s="2501"/>
      <c r="I2142" s="2501"/>
      <c r="J2142" s="2501"/>
      <c r="K2142" s="2501"/>
      <c r="L2142" s="2501"/>
      <c r="M2142" s="2501"/>
      <c r="N2142" s="2501"/>
      <c r="O2142" s="2501"/>
      <c r="P2142" s="2501"/>
      <c r="Q2142" s="2501"/>
      <c r="R2142" s="2501"/>
      <c r="S2142" s="2501"/>
      <c r="T2142" s="2501"/>
      <c r="U2142" s="2501"/>
      <c r="V2142" s="2501"/>
      <c r="W2142" s="2501"/>
      <c r="X2142" s="2501"/>
      <c r="Y2142" s="2501"/>
      <c r="Z2142" s="2501"/>
      <c r="AA2142" s="2501"/>
      <c r="AB2142" s="2501"/>
      <c r="AC2142" s="2501"/>
      <c r="AD2142" s="2501"/>
      <c r="AE2142" s="2501"/>
      <c r="AF2142" s="2501"/>
      <c r="AG2142" s="2501"/>
      <c r="AH2142" s="2501"/>
      <c r="AI2142" s="2501"/>
      <c r="AJ2142" s="2501"/>
      <c r="AK2142" s="2502"/>
    </row>
    <row r="2143" spans="2:37" s="2801" customFormat="1" ht="12" customHeight="1" x14ac:dyDescent="0.2">
      <c r="B2143" s="2500" t="s">
        <v>4981</v>
      </c>
      <c r="C2143" s="3447"/>
      <c r="D2143" s="4243" t="s">
        <v>6485</v>
      </c>
      <c r="E2143" s="4243"/>
      <c r="F2143" s="4243"/>
      <c r="G2143" s="2501"/>
      <c r="H2143" s="2501"/>
      <c r="I2143" s="2501"/>
      <c r="J2143" s="2501"/>
      <c r="K2143" s="2501"/>
      <c r="L2143" s="2501"/>
      <c r="M2143" s="2501"/>
      <c r="N2143" s="2501"/>
      <c r="O2143" s="2501"/>
      <c r="P2143" s="2501"/>
      <c r="Q2143" s="2501"/>
      <c r="R2143" s="2501"/>
      <c r="S2143" s="2501"/>
      <c r="T2143" s="2501"/>
      <c r="U2143" s="2501"/>
      <c r="V2143" s="2501"/>
      <c r="W2143" s="2501"/>
      <c r="X2143" s="2501"/>
      <c r="Y2143" s="2501"/>
      <c r="Z2143" s="2501"/>
      <c r="AA2143" s="2501"/>
      <c r="AB2143" s="2501"/>
      <c r="AC2143" s="2501"/>
      <c r="AD2143" s="2501"/>
      <c r="AE2143" s="2501"/>
      <c r="AF2143" s="2501"/>
      <c r="AG2143" s="2501"/>
      <c r="AH2143" s="2501"/>
      <c r="AI2143" s="2501"/>
      <c r="AJ2143" s="2501"/>
      <c r="AK2143" s="2502"/>
    </row>
    <row r="2144" spans="2:37" s="2801" customFormat="1" ht="12" customHeight="1" thickBot="1" x14ac:dyDescent="0.25">
      <c r="B2144" s="4176" t="s">
        <v>4995</v>
      </c>
      <c r="C2144" s="4177"/>
      <c r="D2144" s="4175">
        <v>41725</v>
      </c>
      <c r="E2144" s="4175"/>
      <c r="F2144" s="3447"/>
      <c r="G2144" s="2501"/>
      <c r="H2144" s="2501"/>
      <c r="I2144" s="2501"/>
      <c r="J2144" s="2501"/>
      <c r="K2144" s="2501"/>
      <c r="L2144" s="2501"/>
      <c r="M2144" s="2501"/>
      <c r="N2144" s="2501"/>
      <c r="O2144" s="2501"/>
      <c r="P2144" s="2501"/>
      <c r="Q2144" s="2501"/>
      <c r="R2144" s="2501"/>
      <c r="S2144" s="2501"/>
      <c r="T2144" s="2501"/>
      <c r="U2144" s="2501"/>
      <c r="V2144" s="2501"/>
      <c r="W2144" s="2501"/>
      <c r="X2144" s="2501"/>
      <c r="Y2144" s="2501"/>
      <c r="Z2144" s="2501"/>
      <c r="AA2144" s="2501"/>
      <c r="AB2144" s="2501"/>
      <c r="AC2144" s="2501"/>
      <c r="AD2144" s="2501"/>
      <c r="AE2144" s="2501"/>
      <c r="AF2144" s="2501"/>
      <c r="AG2144" s="2501"/>
      <c r="AH2144" s="2501"/>
      <c r="AI2144" s="2501"/>
      <c r="AJ2144" s="2501"/>
      <c r="AK2144" s="2502"/>
    </row>
    <row r="2145" spans="2:37" s="2801" customFormat="1" ht="54.75" customHeight="1" thickBot="1" x14ac:dyDescent="0.25">
      <c r="B2145" s="4179" t="s">
        <v>4996</v>
      </c>
      <c r="C2145" s="4242"/>
      <c r="D2145" s="4181" t="s">
        <v>6503</v>
      </c>
      <c r="E2145" s="4182"/>
      <c r="F2145" s="4182"/>
      <c r="G2145" s="4182"/>
      <c r="H2145" s="4182"/>
      <c r="I2145" s="4182"/>
      <c r="J2145" s="4182"/>
      <c r="K2145" s="4183"/>
      <c r="L2145" s="2501"/>
      <c r="M2145" s="2501"/>
      <c r="N2145" s="2501"/>
      <c r="O2145" s="2501"/>
      <c r="P2145" s="2501"/>
      <c r="Q2145" s="2501"/>
      <c r="R2145" s="2501"/>
      <c r="S2145" s="2501"/>
      <c r="T2145" s="2501"/>
      <c r="U2145" s="2501"/>
      <c r="V2145" s="2501"/>
      <c r="W2145" s="2501"/>
      <c r="X2145" s="2501"/>
      <c r="Y2145" s="2501"/>
      <c r="Z2145" s="2501"/>
      <c r="AA2145" s="2501"/>
      <c r="AB2145" s="2501"/>
      <c r="AC2145" s="2501"/>
      <c r="AD2145" s="2501"/>
      <c r="AE2145" s="2501"/>
      <c r="AF2145" s="2501"/>
      <c r="AG2145" s="2501"/>
      <c r="AH2145" s="2501"/>
      <c r="AI2145" s="2501"/>
      <c r="AJ2145" s="2501"/>
      <c r="AK2145" s="2502"/>
    </row>
    <row r="2146" spans="2:37" s="2801" customFormat="1" ht="12" customHeight="1" thickBot="1" x14ac:dyDescent="0.25">
      <c r="B2146" s="4245"/>
      <c r="C2146" s="4246"/>
      <c r="D2146" s="4246"/>
      <c r="E2146" s="4246"/>
      <c r="F2146" s="4246"/>
      <c r="G2146" s="4246"/>
      <c r="H2146" s="4246"/>
      <c r="I2146" s="4246"/>
      <c r="J2146" s="4246"/>
      <c r="K2146" s="4246"/>
      <c r="L2146" s="4246"/>
      <c r="M2146" s="4246"/>
      <c r="N2146" s="4246"/>
      <c r="O2146" s="4246"/>
      <c r="P2146" s="4246"/>
      <c r="Q2146" s="4246"/>
      <c r="R2146" s="2501"/>
      <c r="S2146" s="2501"/>
      <c r="T2146" s="2501"/>
      <c r="U2146" s="2501"/>
      <c r="V2146" s="2501"/>
      <c r="W2146" s="2501"/>
      <c r="X2146" s="2501"/>
      <c r="Y2146" s="2501"/>
      <c r="Z2146" s="2501"/>
      <c r="AA2146" s="2501"/>
      <c r="AB2146" s="2501"/>
      <c r="AC2146" s="2501"/>
      <c r="AD2146" s="2501"/>
      <c r="AE2146" s="2501"/>
      <c r="AF2146" s="2501"/>
      <c r="AG2146" s="2501"/>
      <c r="AH2146" s="2501"/>
      <c r="AI2146" s="2501"/>
      <c r="AJ2146" s="2501"/>
      <c r="AK2146" s="2502"/>
    </row>
    <row r="2147" spans="2:37" s="2801" customFormat="1" ht="12" customHeight="1" thickBot="1" x14ac:dyDescent="0.25">
      <c r="B2147" s="4189" t="s">
        <v>4997</v>
      </c>
      <c r="C2147" s="4189"/>
      <c r="D2147" s="4189" t="s">
        <v>4987</v>
      </c>
      <c r="E2147" s="4189" t="s">
        <v>4998</v>
      </c>
      <c r="F2147" s="4247" t="s">
        <v>224</v>
      </c>
      <c r="G2147" s="4247"/>
      <c r="H2147" s="4247"/>
      <c r="I2147" s="4247"/>
      <c r="J2147" s="4247"/>
      <c r="K2147" s="4247"/>
      <c r="L2147" s="4247"/>
      <c r="M2147" s="4247"/>
      <c r="N2147" s="4247"/>
      <c r="O2147" s="4247"/>
      <c r="P2147" s="4247"/>
      <c r="Q2147" s="4247"/>
      <c r="R2147" s="4247"/>
      <c r="S2147" s="4247" t="s">
        <v>340</v>
      </c>
      <c r="T2147" s="4247"/>
      <c r="U2147" s="4247"/>
      <c r="V2147" s="4247"/>
      <c r="W2147" s="4247"/>
      <c r="X2147" s="4247"/>
      <c r="Y2147" s="4247"/>
      <c r="Z2147" s="4247"/>
      <c r="AA2147" s="4247"/>
      <c r="AB2147" s="4247"/>
      <c r="AC2147" s="4247"/>
      <c r="AD2147" s="4247" t="s">
        <v>225</v>
      </c>
      <c r="AE2147" s="4247"/>
      <c r="AF2147" s="4247"/>
      <c r="AG2147" s="4247"/>
      <c r="AH2147" s="4188" t="s">
        <v>4982</v>
      </c>
      <c r="AI2147" s="4188"/>
      <c r="AJ2147" s="4188"/>
      <c r="AK2147" s="2502"/>
    </row>
    <row r="2148" spans="2:37" s="2801" customFormat="1" ht="12" customHeight="1" thickBot="1" x14ac:dyDescent="0.25">
      <c r="B2148" s="4203"/>
      <c r="C2148" s="4203"/>
      <c r="D2148" s="4203"/>
      <c r="E2148" s="4203"/>
      <c r="F2148" s="4203" t="s">
        <v>4999</v>
      </c>
      <c r="G2148" s="4203" t="s">
        <v>5000</v>
      </c>
      <c r="H2148" s="4189" t="s">
        <v>5001</v>
      </c>
      <c r="I2148" s="4200" t="s">
        <v>5002</v>
      </c>
      <c r="J2148" s="4200" t="s">
        <v>5003</v>
      </c>
      <c r="K2148" s="4201" t="s">
        <v>5004</v>
      </c>
      <c r="L2148" s="4201" t="s">
        <v>5005</v>
      </c>
      <c r="M2148" s="4200" t="s">
        <v>5006</v>
      </c>
      <c r="N2148" s="4200"/>
      <c r="O2148" s="4201" t="s">
        <v>5007</v>
      </c>
      <c r="P2148" s="4201" t="s">
        <v>5008</v>
      </c>
      <c r="Q2148" s="4201" t="s">
        <v>5009</v>
      </c>
      <c r="R2148" s="4201" t="s">
        <v>5010</v>
      </c>
      <c r="S2148" s="4189" t="s">
        <v>5011</v>
      </c>
      <c r="T2148" s="4189" t="s">
        <v>5012</v>
      </c>
      <c r="U2148" s="4189" t="s">
        <v>5013</v>
      </c>
      <c r="V2148" s="4189" t="s">
        <v>5014</v>
      </c>
      <c r="W2148" s="4189" t="s">
        <v>5015</v>
      </c>
      <c r="X2148" s="4189" t="s">
        <v>5016</v>
      </c>
      <c r="Y2148" s="4189" t="s">
        <v>5017</v>
      </c>
      <c r="Z2148" s="4189" t="s">
        <v>5018</v>
      </c>
      <c r="AA2148" s="4189" t="s">
        <v>5019</v>
      </c>
      <c r="AB2148" s="4200" t="s">
        <v>5020</v>
      </c>
      <c r="AC2148" s="4200" t="s">
        <v>5021</v>
      </c>
      <c r="AD2148" s="4189" t="s">
        <v>5022</v>
      </c>
      <c r="AE2148" s="4189" t="s">
        <v>5023</v>
      </c>
      <c r="AF2148" s="4189" t="s">
        <v>5024</v>
      </c>
      <c r="AG2148" s="4189" t="s">
        <v>5025</v>
      </c>
      <c r="AH2148" s="4189" t="s">
        <v>1150</v>
      </c>
      <c r="AI2148" s="4189" t="s">
        <v>4983</v>
      </c>
      <c r="AJ2148" s="4189" t="s">
        <v>4984</v>
      </c>
      <c r="AK2148" s="2502"/>
    </row>
    <row r="2149" spans="2:37" s="2801" customFormat="1" ht="12" customHeight="1" thickBot="1" x14ac:dyDescent="0.25">
      <c r="B2149" s="4203"/>
      <c r="C2149" s="4203"/>
      <c r="D2149" s="4203"/>
      <c r="E2149" s="4203"/>
      <c r="F2149" s="4203"/>
      <c r="G2149" s="4203"/>
      <c r="H2149" s="4203"/>
      <c r="I2149" s="4201"/>
      <c r="J2149" s="4201"/>
      <c r="K2149" s="4201"/>
      <c r="L2149" s="4201"/>
      <c r="M2149" s="3448" t="s">
        <v>5026</v>
      </c>
      <c r="N2149" s="3449" t="s">
        <v>2793</v>
      </c>
      <c r="O2149" s="4201"/>
      <c r="P2149" s="4201"/>
      <c r="Q2149" s="4201"/>
      <c r="R2149" s="4201"/>
      <c r="S2149" s="4203"/>
      <c r="T2149" s="4203"/>
      <c r="U2149" s="4203"/>
      <c r="V2149" s="4203"/>
      <c r="W2149" s="4203"/>
      <c r="X2149" s="4203"/>
      <c r="Y2149" s="4203"/>
      <c r="Z2149" s="4203"/>
      <c r="AA2149" s="4203"/>
      <c r="AB2149" s="4201"/>
      <c r="AC2149" s="4201"/>
      <c r="AD2149" s="4203"/>
      <c r="AE2149" s="4203"/>
      <c r="AF2149" s="4203"/>
      <c r="AG2149" s="4203"/>
      <c r="AH2149" s="4203"/>
      <c r="AI2149" s="4203"/>
      <c r="AJ2149" s="4203"/>
      <c r="AK2149" s="2502"/>
    </row>
    <row r="2150" spans="2:37" s="2801" customFormat="1" ht="12" customHeight="1" x14ac:dyDescent="0.2">
      <c r="B2150" s="4262" t="s">
        <v>6487</v>
      </c>
      <c r="C2150" s="4263"/>
      <c r="D2150" s="3099" t="s">
        <v>1529</v>
      </c>
      <c r="E2150" s="3502">
        <v>4</v>
      </c>
      <c r="F2150" s="3099" t="s">
        <v>1529</v>
      </c>
      <c r="G2150" s="3099" t="s">
        <v>1529</v>
      </c>
      <c r="H2150" s="3099" t="s">
        <v>1529</v>
      </c>
      <c r="I2150" s="3099" t="s">
        <v>1529</v>
      </c>
      <c r="J2150" s="3099" t="s">
        <v>1529</v>
      </c>
      <c r="K2150" s="3099" t="s">
        <v>1529</v>
      </c>
      <c r="L2150" s="3099" t="s">
        <v>1529</v>
      </c>
      <c r="M2150" s="3099" t="s">
        <v>1529</v>
      </c>
      <c r="N2150" s="3099" t="s">
        <v>1529</v>
      </c>
      <c r="O2150" s="3099" t="s">
        <v>1529</v>
      </c>
      <c r="P2150" s="3099" t="s">
        <v>1529</v>
      </c>
      <c r="Q2150" s="3099" t="s">
        <v>1529</v>
      </c>
      <c r="R2150" s="3099" t="s">
        <v>1529</v>
      </c>
      <c r="S2150" s="3099" t="s">
        <v>1529</v>
      </c>
      <c r="T2150" s="3099" t="s">
        <v>1529</v>
      </c>
      <c r="U2150" s="3099" t="s">
        <v>1529</v>
      </c>
      <c r="V2150" s="3099" t="s">
        <v>1529</v>
      </c>
      <c r="W2150" s="3099" t="s">
        <v>1529</v>
      </c>
      <c r="X2150" s="3099" t="s">
        <v>1529</v>
      </c>
      <c r="Y2150" s="3099" t="s">
        <v>1529</v>
      </c>
      <c r="Z2150" s="3099" t="s">
        <v>1529</v>
      </c>
      <c r="AA2150" s="3099" t="s">
        <v>1529</v>
      </c>
      <c r="AB2150" s="3099" t="s">
        <v>1529</v>
      </c>
      <c r="AC2150" s="3099" t="s">
        <v>1529</v>
      </c>
      <c r="AD2150" s="3071">
        <f>+E2150</f>
        <v>4</v>
      </c>
      <c r="AE2150" s="2579">
        <v>1</v>
      </c>
      <c r="AF2150" s="3503">
        <f>AD2150/AE2150</f>
        <v>4</v>
      </c>
      <c r="AG2150" s="3503">
        <v>4</v>
      </c>
      <c r="AH2150" s="2574" t="s">
        <v>1529</v>
      </c>
      <c r="AI2150" s="2574" t="s">
        <v>1529</v>
      </c>
      <c r="AJ2150" s="2576" t="s">
        <v>1529</v>
      </c>
      <c r="AK2150" s="2502"/>
    </row>
    <row r="2151" spans="2:37" s="2801" customFormat="1" ht="12" customHeight="1" x14ac:dyDescent="0.2">
      <c r="B2151" s="4267" t="s">
        <v>6488</v>
      </c>
      <c r="C2151" s="4268"/>
      <c r="D2151" s="3104" t="s">
        <v>1529</v>
      </c>
      <c r="E2151" s="3504">
        <v>5</v>
      </c>
      <c r="F2151" s="3104" t="s">
        <v>1529</v>
      </c>
      <c r="G2151" s="3104" t="s">
        <v>1529</v>
      </c>
      <c r="H2151" s="3104" t="s">
        <v>1529</v>
      </c>
      <c r="I2151" s="3104" t="s">
        <v>1529</v>
      </c>
      <c r="J2151" s="3104" t="s">
        <v>1529</v>
      </c>
      <c r="K2151" s="3104" t="s">
        <v>1529</v>
      </c>
      <c r="L2151" s="3104" t="s">
        <v>1529</v>
      </c>
      <c r="M2151" s="3104" t="s">
        <v>1529</v>
      </c>
      <c r="N2151" s="3104" t="s">
        <v>1529</v>
      </c>
      <c r="O2151" s="3104" t="s">
        <v>1529</v>
      </c>
      <c r="P2151" s="3104" t="s">
        <v>1529</v>
      </c>
      <c r="Q2151" s="3104" t="s">
        <v>1529</v>
      </c>
      <c r="R2151" s="3104" t="s">
        <v>1529</v>
      </c>
      <c r="S2151" s="3104" t="s">
        <v>1529</v>
      </c>
      <c r="T2151" s="3104" t="s">
        <v>1529</v>
      </c>
      <c r="U2151" s="3104" t="s">
        <v>1529</v>
      </c>
      <c r="V2151" s="3104" t="s">
        <v>1529</v>
      </c>
      <c r="W2151" s="3104" t="s">
        <v>1529</v>
      </c>
      <c r="X2151" s="3104" t="s">
        <v>1529</v>
      </c>
      <c r="Y2151" s="3104" t="s">
        <v>1529</v>
      </c>
      <c r="Z2151" s="3104" t="s">
        <v>1529</v>
      </c>
      <c r="AA2151" s="3104" t="s">
        <v>1529</v>
      </c>
      <c r="AB2151" s="3104" t="s">
        <v>1529</v>
      </c>
      <c r="AC2151" s="3104" t="s">
        <v>1529</v>
      </c>
      <c r="AD2151" s="3153">
        <f t="shared" ref="AD2151:AD2158" si="6">+E2151</f>
        <v>5</v>
      </c>
      <c r="AE2151" s="2569">
        <v>2</v>
      </c>
      <c r="AF2151" s="3506">
        <f t="shared" ref="AF2151:AF2158" si="7">AD2151/AE2151</f>
        <v>2.5</v>
      </c>
      <c r="AG2151" s="3506">
        <v>3</v>
      </c>
      <c r="AH2151" s="2543" t="s">
        <v>1529</v>
      </c>
      <c r="AI2151" s="2543" t="s">
        <v>1529</v>
      </c>
      <c r="AJ2151" s="2577" t="s">
        <v>1529</v>
      </c>
      <c r="AK2151" s="2502"/>
    </row>
    <row r="2152" spans="2:37" s="2801" customFormat="1" ht="12" customHeight="1" x14ac:dyDescent="0.2">
      <c r="B2152" s="4267" t="s">
        <v>6489</v>
      </c>
      <c r="C2152" s="4268"/>
      <c r="D2152" s="3104" t="s">
        <v>1529</v>
      </c>
      <c r="E2152" s="3504">
        <v>6</v>
      </c>
      <c r="F2152" s="3104" t="s">
        <v>1529</v>
      </c>
      <c r="G2152" s="3104" t="s">
        <v>1529</v>
      </c>
      <c r="H2152" s="3104" t="s">
        <v>1529</v>
      </c>
      <c r="I2152" s="3104" t="s">
        <v>1529</v>
      </c>
      <c r="J2152" s="3104" t="s">
        <v>1529</v>
      </c>
      <c r="K2152" s="3104" t="s">
        <v>1529</v>
      </c>
      <c r="L2152" s="3104" t="s">
        <v>1529</v>
      </c>
      <c r="M2152" s="3104" t="s">
        <v>1529</v>
      </c>
      <c r="N2152" s="3104" t="s">
        <v>1529</v>
      </c>
      <c r="O2152" s="3104" t="s">
        <v>1529</v>
      </c>
      <c r="P2152" s="3104" t="s">
        <v>1529</v>
      </c>
      <c r="Q2152" s="3104" t="s">
        <v>1529</v>
      </c>
      <c r="R2152" s="3104" t="s">
        <v>1529</v>
      </c>
      <c r="S2152" s="3104" t="s">
        <v>1529</v>
      </c>
      <c r="T2152" s="3104" t="s">
        <v>1529</v>
      </c>
      <c r="U2152" s="3104" t="s">
        <v>1529</v>
      </c>
      <c r="V2152" s="3104" t="s">
        <v>1529</v>
      </c>
      <c r="W2152" s="3104" t="s">
        <v>1529</v>
      </c>
      <c r="X2152" s="3104" t="s">
        <v>1529</v>
      </c>
      <c r="Y2152" s="3104" t="s">
        <v>1529</v>
      </c>
      <c r="Z2152" s="3104" t="s">
        <v>1529</v>
      </c>
      <c r="AA2152" s="3104" t="s">
        <v>1529</v>
      </c>
      <c r="AB2152" s="3104" t="s">
        <v>1529</v>
      </c>
      <c r="AC2152" s="3104" t="s">
        <v>1529</v>
      </c>
      <c r="AD2152" s="3153">
        <f t="shared" si="6"/>
        <v>6</v>
      </c>
      <c r="AE2152" s="2569">
        <v>3</v>
      </c>
      <c r="AF2152" s="3506">
        <f t="shared" si="7"/>
        <v>2</v>
      </c>
      <c r="AG2152" s="3506">
        <v>2</v>
      </c>
      <c r="AH2152" s="2543" t="s">
        <v>1529</v>
      </c>
      <c r="AI2152" s="2543" t="s">
        <v>1529</v>
      </c>
      <c r="AJ2152" s="2577" t="s">
        <v>1529</v>
      </c>
      <c r="AK2152" s="2502"/>
    </row>
    <row r="2153" spans="2:37" s="2801" customFormat="1" ht="12" customHeight="1" x14ac:dyDescent="0.2">
      <c r="B2153" s="4267" t="s">
        <v>6490</v>
      </c>
      <c r="C2153" s="4268"/>
      <c r="D2153" s="3104" t="s">
        <v>1529</v>
      </c>
      <c r="E2153" s="3504">
        <v>7.5</v>
      </c>
      <c r="F2153" s="3104" t="s">
        <v>1529</v>
      </c>
      <c r="G2153" s="3104" t="s">
        <v>1529</v>
      </c>
      <c r="H2153" s="3104" t="s">
        <v>1529</v>
      </c>
      <c r="I2153" s="3104" t="s">
        <v>1529</v>
      </c>
      <c r="J2153" s="3104" t="s">
        <v>1529</v>
      </c>
      <c r="K2153" s="3104" t="s">
        <v>1529</v>
      </c>
      <c r="L2153" s="3104" t="s">
        <v>1529</v>
      </c>
      <c r="M2153" s="3104" t="s">
        <v>1529</v>
      </c>
      <c r="N2153" s="3104" t="s">
        <v>1529</v>
      </c>
      <c r="O2153" s="3104" t="s">
        <v>1529</v>
      </c>
      <c r="P2153" s="3104" t="s">
        <v>1529</v>
      </c>
      <c r="Q2153" s="3104" t="s">
        <v>1529</v>
      </c>
      <c r="R2153" s="3104" t="s">
        <v>1529</v>
      </c>
      <c r="S2153" s="3104" t="s">
        <v>1529</v>
      </c>
      <c r="T2153" s="3104" t="s">
        <v>1529</v>
      </c>
      <c r="U2153" s="3104" t="s">
        <v>1529</v>
      </c>
      <c r="V2153" s="3104" t="s">
        <v>1529</v>
      </c>
      <c r="W2153" s="3104" t="s">
        <v>1529</v>
      </c>
      <c r="X2153" s="3104" t="s">
        <v>1529</v>
      </c>
      <c r="Y2153" s="3104" t="s">
        <v>1529</v>
      </c>
      <c r="Z2153" s="3104" t="s">
        <v>1529</v>
      </c>
      <c r="AA2153" s="3104" t="s">
        <v>1529</v>
      </c>
      <c r="AB2153" s="3104" t="s">
        <v>1529</v>
      </c>
      <c r="AC2153" s="3104" t="s">
        <v>1529</v>
      </c>
      <c r="AD2153" s="3153">
        <f t="shared" si="6"/>
        <v>7.5</v>
      </c>
      <c r="AE2153" s="2569">
        <v>5</v>
      </c>
      <c r="AF2153" s="3506">
        <f t="shared" si="7"/>
        <v>1.5</v>
      </c>
      <c r="AG2153" s="3506">
        <v>1.8</v>
      </c>
      <c r="AH2153" s="2543" t="s">
        <v>1529</v>
      </c>
      <c r="AI2153" s="2543" t="s">
        <v>1529</v>
      </c>
      <c r="AJ2153" s="2577" t="s">
        <v>1529</v>
      </c>
      <c r="AK2153" s="2502"/>
    </row>
    <row r="2154" spans="2:37" s="2801" customFormat="1" ht="12" customHeight="1" x14ac:dyDescent="0.2">
      <c r="B2154" s="4267" t="s">
        <v>6491</v>
      </c>
      <c r="C2154" s="4268"/>
      <c r="D2154" s="3104" t="s">
        <v>1529</v>
      </c>
      <c r="E2154" s="3504">
        <v>10</v>
      </c>
      <c r="F2154" s="3104" t="s">
        <v>1529</v>
      </c>
      <c r="G2154" s="3104" t="s">
        <v>1529</v>
      </c>
      <c r="H2154" s="3104" t="s">
        <v>1529</v>
      </c>
      <c r="I2154" s="3104" t="s">
        <v>1529</v>
      </c>
      <c r="J2154" s="3104" t="s">
        <v>1529</v>
      </c>
      <c r="K2154" s="3104" t="s">
        <v>1529</v>
      </c>
      <c r="L2154" s="3104" t="s">
        <v>1529</v>
      </c>
      <c r="M2154" s="3104" t="s">
        <v>1529</v>
      </c>
      <c r="N2154" s="3104" t="s">
        <v>1529</v>
      </c>
      <c r="O2154" s="3104" t="s">
        <v>1529</v>
      </c>
      <c r="P2154" s="3104" t="s">
        <v>1529</v>
      </c>
      <c r="Q2154" s="3104" t="s">
        <v>1529</v>
      </c>
      <c r="R2154" s="3104" t="s">
        <v>1529</v>
      </c>
      <c r="S2154" s="3104" t="s">
        <v>1529</v>
      </c>
      <c r="T2154" s="3104" t="s">
        <v>1529</v>
      </c>
      <c r="U2154" s="3104" t="s">
        <v>1529</v>
      </c>
      <c r="V2154" s="3104" t="s">
        <v>1529</v>
      </c>
      <c r="W2154" s="3104" t="s">
        <v>1529</v>
      </c>
      <c r="X2154" s="3104" t="s">
        <v>1529</v>
      </c>
      <c r="Y2154" s="3104" t="s">
        <v>1529</v>
      </c>
      <c r="Z2154" s="3104" t="s">
        <v>1529</v>
      </c>
      <c r="AA2154" s="3104" t="s">
        <v>1529</v>
      </c>
      <c r="AB2154" s="3104" t="s">
        <v>1529</v>
      </c>
      <c r="AC2154" s="3104" t="s">
        <v>1529</v>
      </c>
      <c r="AD2154" s="3153">
        <f t="shared" si="6"/>
        <v>10</v>
      </c>
      <c r="AE2154" s="2569">
        <v>10</v>
      </c>
      <c r="AF2154" s="3506">
        <f t="shared" si="7"/>
        <v>1</v>
      </c>
      <c r="AG2154" s="3506">
        <v>1.5</v>
      </c>
      <c r="AH2154" s="2543" t="s">
        <v>1529</v>
      </c>
      <c r="AI2154" s="2543" t="s">
        <v>1529</v>
      </c>
      <c r="AJ2154" s="2577" t="s">
        <v>1529</v>
      </c>
      <c r="AK2154" s="2502"/>
    </row>
    <row r="2155" spans="2:37" s="2801" customFormat="1" ht="12" customHeight="1" x14ac:dyDescent="0.2">
      <c r="B2155" s="4267" t="s">
        <v>6492</v>
      </c>
      <c r="C2155" s="4268"/>
      <c r="D2155" s="3104" t="s">
        <v>1529</v>
      </c>
      <c r="E2155" s="3504">
        <v>15</v>
      </c>
      <c r="F2155" s="3104" t="s">
        <v>1529</v>
      </c>
      <c r="G2155" s="3104" t="s">
        <v>1529</v>
      </c>
      <c r="H2155" s="3104" t="s">
        <v>1529</v>
      </c>
      <c r="I2155" s="3104" t="s">
        <v>1529</v>
      </c>
      <c r="J2155" s="3104" t="s">
        <v>1529</v>
      </c>
      <c r="K2155" s="3104" t="s">
        <v>1529</v>
      </c>
      <c r="L2155" s="3104" t="s">
        <v>1529</v>
      </c>
      <c r="M2155" s="3104" t="s">
        <v>1529</v>
      </c>
      <c r="N2155" s="3104" t="s">
        <v>1529</v>
      </c>
      <c r="O2155" s="3104" t="s">
        <v>1529</v>
      </c>
      <c r="P2155" s="3104" t="s">
        <v>1529</v>
      </c>
      <c r="Q2155" s="3104" t="s">
        <v>1529</v>
      </c>
      <c r="R2155" s="3104" t="s">
        <v>1529</v>
      </c>
      <c r="S2155" s="3104" t="s">
        <v>1529</v>
      </c>
      <c r="T2155" s="3104" t="s">
        <v>1529</v>
      </c>
      <c r="U2155" s="3104" t="s">
        <v>1529</v>
      </c>
      <c r="V2155" s="3104" t="s">
        <v>1529</v>
      </c>
      <c r="W2155" s="3104" t="s">
        <v>1529</v>
      </c>
      <c r="X2155" s="3104" t="s">
        <v>1529</v>
      </c>
      <c r="Y2155" s="3104" t="s">
        <v>1529</v>
      </c>
      <c r="Z2155" s="3104" t="s">
        <v>1529</v>
      </c>
      <c r="AA2155" s="3104" t="s">
        <v>1529</v>
      </c>
      <c r="AB2155" s="3104" t="s">
        <v>1529</v>
      </c>
      <c r="AC2155" s="3104" t="s">
        <v>1529</v>
      </c>
      <c r="AD2155" s="3153">
        <f t="shared" si="6"/>
        <v>15</v>
      </c>
      <c r="AE2155" s="2569">
        <v>30</v>
      </c>
      <c r="AF2155" s="3506">
        <f t="shared" si="7"/>
        <v>0.5</v>
      </c>
      <c r="AG2155" s="3506">
        <v>1.2</v>
      </c>
      <c r="AH2155" s="2543" t="s">
        <v>1529</v>
      </c>
      <c r="AI2155" s="2543" t="s">
        <v>1529</v>
      </c>
      <c r="AJ2155" s="2577" t="s">
        <v>1529</v>
      </c>
      <c r="AK2155" s="2502"/>
    </row>
    <row r="2156" spans="2:37" s="2801" customFormat="1" ht="12" customHeight="1" x14ac:dyDescent="0.2">
      <c r="B2156" s="4267" t="s">
        <v>6493</v>
      </c>
      <c r="C2156" s="4268"/>
      <c r="D2156" s="3104" t="s">
        <v>1529</v>
      </c>
      <c r="E2156" s="3504">
        <v>20</v>
      </c>
      <c r="F2156" s="3104" t="s">
        <v>1529</v>
      </c>
      <c r="G2156" s="3104" t="s">
        <v>1529</v>
      </c>
      <c r="H2156" s="3104" t="s">
        <v>1529</v>
      </c>
      <c r="I2156" s="3104" t="s">
        <v>1529</v>
      </c>
      <c r="J2156" s="3104" t="s">
        <v>1529</v>
      </c>
      <c r="K2156" s="3104" t="s">
        <v>1529</v>
      </c>
      <c r="L2156" s="3104" t="s">
        <v>1529</v>
      </c>
      <c r="M2156" s="3104" t="s">
        <v>1529</v>
      </c>
      <c r="N2156" s="3104" t="s">
        <v>1529</v>
      </c>
      <c r="O2156" s="3104" t="s">
        <v>1529</v>
      </c>
      <c r="P2156" s="3104" t="s">
        <v>1529</v>
      </c>
      <c r="Q2156" s="3104" t="s">
        <v>1529</v>
      </c>
      <c r="R2156" s="3104" t="s">
        <v>1529</v>
      </c>
      <c r="S2156" s="3104" t="s">
        <v>1529</v>
      </c>
      <c r="T2156" s="3104" t="s">
        <v>1529</v>
      </c>
      <c r="U2156" s="3104" t="s">
        <v>1529</v>
      </c>
      <c r="V2156" s="3104" t="s">
        <v>1529</v>
      </c>
      <c r="W2156" s="3104" t="s">
        <v>1529</v>
      </c>
      <c r="X2156" s="3104" t="s">
        <v>1529</v>
      </c>
      <c r="Y2156" s="3104" t="s">
        <v>1529</v>
      </c>
      <c r="Z2156" s="3104" t="s">
        <v>1529</v>
      </c>
      <c r="AA2156" s="3104" t="s">
        <v>1529</v>
      </c>
      <c r="AB2156" s="3104" t="s">
        <v>1529</v>
      </c>
      <c r="AC2156" s="3104" t="s">
        <v>1529</v>
      </c>
      <c r="AD2156" s="3153">
        <f t="shared" si="6"/>
        <v>20</v>
      </c>
      <c r="AE2156" s="2569">
        <v>50</v>
      </c>
      <c r="AF2156" s="3506">
        <f t="shared" si="7"/>
        <v>0.4</v>
      </c>
      <c r="AG2156" s="3506">
        <v>1.2</v>
      </c>
      <c r="AH2156" s="2543" t="s">
        <v>1529</v>
      </c>
      <c r="AI2156" s="2543" t="s">
        <v>1529</v>
      </c>
      <c r="AJ2156" s="2577" t="s">
        <v>1529</v>
      </c>
      <c r="AK2156" s="2502"/>
    </row>
    <row r="2157" spans="2:37" s="2801" customFormat="1" ht="12" customHeight="1" x14ac:dyDescent="0.2">
      <c r="B2157" s="4267" t="s">
        <v>6494</v>
      </c>
      <c r="C2157" s="4268"/>
      <c r="D2157" s="3104" t="s">
        <v>1529</v>
      </c>
      <c r="E2157" s="3504">
        <v>25</v>
      </c>
      <c r="F2157" s="3104" t="s">
        <v>1529</v>
      </c>
      <c r="G2157" s="3104" t="s">
        <v>1529</v>
      </c>
      <c r="H2157" s="3104" t="s">
        <v>1529</v>
      </c>
      <c r="I2157" s="3104" t="s">
        <v>1529</v>
      </c>
      <c r="J2157" s="3104" t="s">
        <v>1529</v>
      </c>
      <c r="K2157" s="3104" t="s">
        <v>1529</v>
      </c>
      <c r="L2157" s="3104" t="s">
        <v>1529</v>
      </c>
      <c r="M2157" s="3104" t="s">
        <v>1529</v>
      </c>
      <c r="N2157" s="3104" t="s">
        <v>1529</v>
      </c>
      <c r="O2157" s="3104" t="s">
        <v>1529</v>
      </c>
      <c r="P2157" s="3104" t="s">
        <v>1529</v>
      </c>
      <c r="Q2157" s="3104" t="s">
        <v>1529</v>
      </c>
      <c r="R2157" s="3104" t="s">
        <v>1529</v>
      </c>
      <c r="S2157" s="3104" t="s">
        <v>1529</v>
      </c>
      <c r="T2157" s="3104" t="s">
        <v>1529</v>
      </c>
      <c r="U2157" s="3104" t="s">
        <v>1529</v>
      </c>
      <c r="V2157" s="3104" t="s">
        <v>1529</v>
      </c>
      <c r="W2157" s="3104" t="s">
        <v>1529</v>
      </c>
      <c r="X2157" s="3104" t="s">
        <v>1529</v>
      </c>
      <c r="Y2157" s="3104" t="s">
        <v>1529</v>
      </c>
      <c r="Z2157" s="3104" t="s">
        <v>1529</v>
      </c>
      <c r="AA2157" s="3104" t="s">
        <v>1529</v>
      </c>
      <c r="AB2157" s="3104" t="s">
        <v>1529</v>
      </c>
      <c r="AC2157" s="3104" t="s">
        <v>1529</v>
      </c>
      <c r="AD2157" s="3153">
        <f t="shared" si="6"/>
        <v>25</v>
      </c>
      <c r="AE2157" s="2569">
        <v>80</v>
      </c>
      <c r="AF2157" s="3506">
        <f t="shared" si="7"/>
        <v>0.3125</v>
      </c>
      <c r="AG2157" s="3506">
        <v>1</v>
      </c>
      <c r="AH2157" s="2543" t="s">
        <v>1529</v>
      </c>
      <c r="AI2157" s="2543" t="s">
        <v>1529</v>
      </c>
      <c r="AJ2157" s="2577" t="s">
        <v>1529</v>
      </c>
      <c r="AK2157" s="2502"/>
    </row>
    <row r="2158" spans="2:37" s="2801" customFormat="1" ht="12" customHeight="1" thickBot="1" x14ac:dyDescent="0.25">
      <c r="B2158" s="4265" t="s">
        <v>6495</v>
      </c>
      <c r="C2158" s="4266"/>
      <c r="D2158" s="3259" t="s">
        <v>1529</v>
      </c>
      <c r="E2158" s="3507">
        <v>30</v>
      </c>
      <c r="F2158" s="3259" t="s">
        <v>1529</v>
      </c>
      <c r="G2158" s="3259" t="s">
        <v>1529</v>
      </c>
      <c r="H2158" s="3259" t="s">
        <v>1529</v>
      </c>
      <c r="I2158" s="3259" t="s">
        <v>1529</v>
      </c>
      <c r="J2158" s="3259" t="s">
        <v>1529</v>
      </c>
      <c r="K2158" s="3259" t="s">
        <v>1529</v>
      </c>
      <c r="L2158" s="3259" t="s">
        <v>1529</v>
      </c>
      <c r="M2158" s="3259" t="s">
        <v>1529</v>
      </c>
      <c r="N2158" s="3259" t="s">
        <v>1529</v>
      </c>
      <c r="O2158" s="3259" t="s">
        <v>1529</v>
      </c>
      <c r="P2158" s="3259" t="s">
        <v>1529</v>
      </c>
      <c r="Q2158" s="3259" t="s">
        <v>1529</v>
      </c>
      <c r="R2158" s="3259" t="s">
        <v>1529</v>
      </c>
      <c r="S2158" s="3259" t="s">
        <v>1529</v>
      </c>
      <c r="T2158" s="3259" t="s">
        <v>1529</v>
      </c>
      <c r="U2158" s="3259" t="s">
        <v>1529</v>
      </c>
      <c r="V2158" s="3259" t="s">
        <v>1529</v>
      </c>
      <c r="W2158" s="3259" t="s">
        <v>1529</v>
      </c>
      <c r="X2158" s="3259" t="s">
        <v>1529</v>
      </c>
      <c r="Y2158" s="3259" t="s">
        <v>1529</v>
      </c>
      <c r="Z2158" s="3259" t="s">
        <v>1529</v>
      </c>
      <c r="AA2158" s="3259" t="s">
        <v>1529</v>
      </c>
      <c r="AB2158" s="3259" t="s">
        <v>1529</v>
      </c>
      <c r="AC2158" s="3259" t="s">
        <v>1529</v>
      </c>
      <c r="AD2158" s="3072">
        <f t="shared" si="6"/>
        <v>30</v>
      </c>
      <c r="AE2158" s="2572">
        <v>100</v>
      </c>
      <c r="AF2158" s="3508">
        <f t="shared" si="7"/>
        <v>0.3</v>
      </c>
      <c r="AG2158" s="3508">
        <v>0.8</v>
      </c>
      <c r="AH2158" s="2583" t="s">
        <v>1529</v>
      </c>
      <c r="AI2158" s="2583" t="s">
        <v>1529</v>
      </c>
      <c r="AJ2158" s="2584" t="s">
        <v>1529</v>
      </c>
      <c r="AK2158" s="2502"/>
    </row>
    <row r="2159" spans="2:37" s="2801" customFormat="1" ht="12" customHeight="1" x14ac:dyDescent="0.2">
      <c r="B2159" s="2503"/>
      <c r="C2159" s="2496"/>
      <c r="D2159" s="4248"/>
      <c r="E2159" s="4248"/>
      <c r="F2159" s="4248"/>
      <c r="G2159" s="4248"/>
      <c r="H2159" s="2496"/>
      <c r="I2159" s="2497"/>
      <c r="J2159" s="2497"/>
      <c r="K2159" s="2497"/>
      <c r="L2159" s="2497"/>
      <c r="M2159" s="2496"/>
      <c r="N2159" s="2497"/>
      <c r="O2159" s="2497"/>
      <c r="P2159" s="2497"/>
      <c r="Q2159" s="2497"/>
      <c r="R2159" s="2497"/>
      <c r="S2159" s="2496"/>
      <c r="T2159" s="2495"/>
      <c r="U2159" s="2495"/>
      <c r="V2159" s="2495"/>
      <c r="W2159" s="2495"/>
      <c r="X2159" s="2495"/>
      <c r="Y2159" s="2495"/>
      <c r="Z2159" s="2495"/>
      <c r="AA2159" s="2495"/>
      <c r="AB2159" s="2495"/>
      <c r="AC2159" s="2495"/>
      <c r="AD2159" s="2495"/>
      <c r="AE2159" s="2495"/>
      <c r="AF2159" s="2495"/>
      <c r="AG2159" s="2495"/>
      <c r="AH2159" s="2495"/>
      <c r="AI2159" s="2495"/>
      <c r="AJ2159" s="2495"/>
      <c r="AK2159" s="2502"/>
    </row>
    <row r="2160" spans="2:37" s="2801" customFormat="1" ht="12" customHeight="1" x14ac:dyDescent="0.2">
      <c r="B2160" s="4236" t="s">
        <v>4985</v>
      </c>
      <c r="C2160" s="4237"/>
      <c r="D2160" s="4249" t="s">
        <v>1529</v>
      </c>
      <c r="E2160" s="4249"/>
      <c r="F2160" s="4249"/>
      <c r="G2160" s="4249"/>
      <c r="H2160" s="2499"/>
      <c r="I2160" s="2499"/>
      <c r="J2160" s="2499"/>
      <c r="K2160" s="2499"/>
      <c r="L2160" s="2499"/>
      <c r="M2160" s="2499"/>
      <c r="N2160" s="2499"/>
      <c r="O2160" s="2499"/>
      <c r="P2160" s="2499"/>
      <c r="Q2160" s="2499"/>
      <c r="R2160" s="2499"/>
      <c r="S2160" s="2499"/>
      <c r="T2160" s="2495"/>
      <c r="U2160" s="2495"/>
      <c r="V2160" s="2495"/>
      <c r="W2160" s="2495"/>
      <c r="X2160" s="2495"/>
      <c r="Y2160" s="2495"/>
      <c r="Z2160" s="2495"/>
      <c r="AA2160" s="2495"/>
      <c r="AB2160" s="2495"/>
      <c r="AC2160" s="2495"/>
      <c r="AD2160" s="2495"/>
      <c r="AE2160" s="2495"/>
      <c r="AF2160" s="2495"/>
      <c r="AG2160" s="2495"/>
      <c r="AH2160" s="2495"/>
      <c r="AI2160" s="2495"/>
      <c r="AJ2160" s="2495"/>
      <c r="AK2160" s="2502"/>
    </row>
    <row r="2161" spans="2:37" s="2801" customFormat="1" ht="12" customHeight="1" x14ac:dyDescent="0.2">
      <c r="B2161" s="4236" t="s">
        <v>4986</v>
      </c>
      <c r="C2161" s="4237"/>
      <c r="D2161" s="4249" t="s">
        <v>10</v>
      </c>
      <c r="E2161" s="4249"/>
      <c r="F2161" s="4249"/>
      <c r="G2161" s="4249"/>
      <c r="H2161" s="2499"/>
      <c r="I2161" s="2499"/>
      <c r="J2161" s="2499"/>
      <c r="K2161" s="2499"/>
      <c r="L2161" s="2499"/>
      <c r="M2161" s="2499"/>
      <c r="N2161" s="2499"/>
      <c r="O2161" s="2499"/>
      <c r="P2161" s="2499"/>
      <c r="Q2161" s="2499"/>
      <c r="R2161" s="2499"/>
      <c r="S2161" s="2499"/>
      <c r="T2161" s="2495"/>
      <c r="U2161" s="2495"/>
      <c r="V2161" s="2495"/>
      <c r="W2161" s="2495"/>
      <c r="X2161" s="2495"/>
      <c r="Y2161" s="2495"/>
      <c r="Z2161" s="2495"/>
      <c r="AA2161" s="2495"/>
      <c r="AB2161" s="2495"/>
      <c r="AC2161" s="2495"/>
      <c r="AD2161" s="2495"/>
      <c r="AE2161" s="2495"/>
      <c r="AF2161" s="2495"/>
      <c r="AG2161" s="2495"/>
      <c r="AH2161" s="2495"/>
      <c r="AI2161" s="2495"/>
      <c r="AJ2161" s="2495"/>
      <c r="AK2161" s="2502"/>
    </row>
    <row r="2162" spans="2:37" s="2801" customFormat="1" ht="12" customHeight="1" thickBot="1" x14ac:dyDescent="0.25">
      <c r="B2162" s="4270"/>
      <c r="C2162" s="4271"/>
      <c r="D2162" s="4272"/>
      <c r="E2162" s="4272"/>
      <c r="F2162" s="4272"/>
      <c r="G2162" s="4272"/>
      <c r="H2162" s="2504"/>
      <c r="I2162" s="2504"/>
      <c r="J2162" s="2504"/>
      <c r="K2162" s="2504"/>
      <c r="L2162" s="2504"/>
      <c r="M2162" s="2504"/>
      <c r="N2162" s="2504"/>
      <c r="O2162" s="2504"/>
      <c r="P2162" s="2504"/>
      <c r="Q2162" s="2504"/>
      <c r="R2162" s="2504"/>
      <c r="S2162" s="2504"/>
      <c r="T2162" s="2505"/>
      <c r="U2162" s="2505"/>
      <c r="V2162" s="2505"/>
      <c r="W2162" s="2505"/>
      <c r="X2162" s="2505"/>
      <c r="Y2162" s="2505"/>
      <c r="Z2162" s="2505"/>
      <c r="AA2162" s="2505"/>
      <c r="AB2162" s="2505"/>
      <c r="AC2162" s="2505"/>
      <c r="AD2162" s="2505"/>
      <c r="AE2162" s="2505"/>
      <c r="AF2162" s="2505"/>
      <c r="AG2162" s="2505"/>
      <c r="AH2162" s="2505"/>
      <c r="AI2162" s="2505"/>
      <c r="AJ2162" s="2505"/>
      <c r="AK2162" s="2507"/>
    </row>
    <row r="2163" spans="2:37" s="2801" customFormat="1" ht="12" customHeight="1" thickBot="1" x14ac:dyDescent="0.25">
      <c r="B2163" s="2703"/>
    </row>
    <row r="2164" spans="2:37" s="2801" customFormat="1" ht="12" customHeight="1" x14ac:dyDescent="0.2">
      <c r="B2164" s="4169" t="s">
        <v>4994</v>
      </c>
      <c r="C2164" s="4170"/>
      <c r="D2164" s="4170"/>
      <c r="E2164" s="4170"/>
      <c r="F2164" s="4170"/>
      <c r="G2164" s="4170"/>
      <c r="H2164" s="4170"/>
      <c r="I2164" s="4170"/>
      <c r="J2164" s="4170"/>
      <c r="K2164" s="4170"/>
      <c r="L2164" s="4170"/>
      <c r="M2164" s="4170"/>
      <c r="N2164" s="4170"/>
      <c r="O2164" s="4170"/>
      <c r="P2164" s="4170"/>
      <c r="Q2164" s="4170"/>
      <c r="R2164" s="4170"/>
      <c r="S2164" s="4170"/>
      <c r="T2164" s="4170"/>
      <c r="U2164" s="4170"/>
      <c r="V2164" s="4170"/>
      <c r="W2164" s="4170"/>
      <c r="X2164" s="4170"/>
      <c r="Y2164" s="4170"/>
      <c r="Z2164" s="4170"/>
      <c r="AA2164" s="4170"/>
      <c r="AB2164" s="4170"/>
      <c r="AC2164" s="4170"/>
      <c r="AD2164" s="4170"/>
      <c r="AE2164" s="4170"/>
      <c r="AF2164" s="4170"/>
      <c r="AG2164" s="4170"/>
      <c r="AH2164" s="4170"/>
      <c r="AI2164" s="4170"/>
      <c r="AJ2164" s="4170"/>
      <c r="AK2164" s="4171"/>
    </row>
    <row r="2165" spans="2:37" s="2801" customFormat="1" ht="12" customHeight="1" x14ac:dyDescent="0.2">
      <c r="B2165" s="2500"/>
      <c r="C2165" s="3447"/>
      <c r="D2165" s="3447"/>
      <c r="E2165" s="3447"/>
      <c r="F2165" s="3447"/>
      <c r="G2165" s="2501"/>
      <c r="H2165" s="2501"/>
      <c r="I2165" s="2501"/>
      <c r="J2165" s="2501"/>
      <c r="K2165" s="2501"/>
      <c r="L2165" s="2501"/>
      <c r="M2165" s="2501"/>
      <c r="N2165" s="2501"/>
      <c r="O2165" s="2501"/>
      <c r="P2165" s="2501"/>
      <c r="Q2165" s="2501"/>
      <c r="R2165" s="2501"/>
      <c r="S2165" s="2501"/>
      <c r="T2165" s="2501"/>
      <c r="U2165" s="2501"/>
      <c r="V2165" s="2501"/>
      <c r="W2165" s="2501"/>
      <c r="X2165" s="2501"/>
      <c r="Y2165" s="2501"/>
      <c r="Z2165" s="2501"/>
      <c r="AA2165" s="2501"/>
      <c r="AB2165" s="2501"/>
      <c r="AC2165" s="2501"/>
      <c r="AD2165" s="2501"/>
      <c r="AE2165" s="2501"/>
      <c r="AF2165" s="2501"/>
      <c r="AG2165" s="2501"/>
      <c r="AH2165" s="2501"/>
      <c r="AI2165" s="2501"/>
      <c r="AJ2165" s="2501"/>
      <c r="AK2165" s="2502"/>
    </row>
    <row r="2166" spans="2:37" s="2801" customFormat="1" ht="12" customHeight="1" x14ac:dyDescent="0.2">
      <c r="B2166" s="2500" t="s">
        <v>4981</v>
      </c>
      <c r="C2166" s="3447"/>
      <c r="D2166" s="4243" t="s">
        <v>6485</v>
      </c>
      <c r="E2166" s="4243"/>
      <c r="F2166" s="4243"/>
      <c r="G2166" s="2501"/>
      <c r="H2166" s="2501"/>
      <c r="I2166" s="2501"/>
      <c r="J2166" s="2501"/>
      <c r="K2166" s="2501"/>
      <c r="L2166" s="2501"/>
      <c r="M2166" s="2501"/>
      <c r="N2166" s="2501"/>
      <c r="O2166" s="2501"/>
      <c r="P2166" s="2501"/>
      <c r="Q2166" s="2501"/>
      <c r="R2166" s="2501"/>
      <c r="S2166" s="2501"/>
      <c r="T2166" s="2501"/>
      <c r="U2166" s="2501"/>
      <c r="V2166" s="2501"/>
      <c r="W2166" s="2501"/>
      <c r="X2166" s="2501"/>
      <c r="Y2166" s="2501"/>
      <c r="Z2166" s="2501"/>
      <c r="AA2166" s="2501"/>
      <c r="AB2166" s="2501"/>
      <c r="AC2166" s="2501"/>
      <c r="AD2166" s="2501"/>
      <c r="AE2166" s="2501"/>
      <c r="AF2166" s="2501"/>
      <c r="AG2166" s="2501"/>
      <c r="AH2166" s="2501"/>
      <c r="AI2166" s="2501"/>
      <c r="AJ2166" s="2501"/>
      <c r="AK2166" s="2502"/>
    </row>
    <row r="2167" spans="2:37" s="2801" customFormat="1" ht="12" customHeight="1" thickBot="1" x14ac:dyDescent="0.25">
      <c r="B2167" s="4176" t="s">
        <v>4995</v>
      </c>
      <c r="C2167" s="4177"/>
      <c r="D2167" s="4175">
        <v>41725</v>
      </c>
      <c r="E2167" s="4175"/>
      <c r="F2167" s="3447"/>
      <c r="G2167" s="2501"/>
      <c r="H2167" s="2501"/>
      <c r="I2167" s="2501"/>
      <c r="J2167" s="2501"/>
      <c r="K2167" s="2501"/>
      <c r="L2167" s="2501"/>
      <c r="M2167" s="2501"/>
      <c r="N2167" s="2501"/>
      <c r="O2167" s="2501"/>
      <c r="P2167" s="2501"/>
      <c r="Q2167" s="2501"/>
      <c r="R2167" s="2501"/>
      <c r="S2167" s="2501"/>
      <c r="T2167" s="2501"/>
      <c r="U2167" s="2501"/>
      <c r="V2167" s="2501"/>
      <c r="W2167" s="2501"/>
      <c r="X2167" s="2501"/>
      <c r="Y2167" s="2501"/>
      <c r="Z2167" s="2501"/>
      <c r="AA2167" s="2501"/>
      <c r="AB2167" s="2501"/>
      <c r="AC2167" s="2501"/>
      <c r="AD2167" s="2501"/>
      <c r="AE2167" s="2501"/>
      <c r="AF2167" s="2501"/>
      <c r="AG2167" s="2501"/>
      <c r="AH2167" s="2501"/>
      <c r="AI2167" s="2501"/>
      <c r="AJ2167" s="2501"/>
      <c r="AK2167" s="2502"/>
    </row>
    <row r="2168" spans="2:37" s="2801" customFormat="1" ht="52.5" customHeight="1" thickBot="1" x14ac:dyDescent="0.25">
      <c r="B2168" s="4179" t="s">
        <v>4996</v>
      </c>
      <c r="C2168" s="4242"/>
      <c r="D2168" s="4181" t="s">
        <v>6486</v>
      </c>
      <c r="E2168" s="4182"/>
      <c r="F2168" s="4182"/>
      <c r="G2168" s="4182"/>
      <c r="H2168" s="4182"/>
      <c r="I2168" s="4182"/>
      <c r="J2168" s="4182"/>
      <c r="K2168" s="4183"/>
      <c r="L2168" s="2501"/>
      <c r="M2168" s="2501"/>
      <c r="N2168" s="2501"/>
      <c r="O2168" s="2501"/>
      <c r="P2168" s="2501"/>
      <c r="Q2168" s="2501"/>
      <c r="R2168" s="2501"/>
      <c r="S2168" s="2501"/>
      <c r="T2168" s="2501"/>
      <c r="U2168" s="2501"/>
      <c r="V2168" s="2501"/>
      <c r="W2168" s="2501"/>
      <c r="X2168" s="2501"/>
      <c r="Y2168" s="2501"/>
      <c r="Z2168" s="2501"/>
      <c r="AA2168" s="2501"/>
      <c r="AB2168" s="2501"/>
      <c r="AC2168" s="2501"/>
      <c r="AD2168" s="2501"/>
      <c r="AE2168" s="2501"/>
      <c r="AF2168" s="2501"/>
      <c r="AG2168" s="2501"/>
      <c r="AH2168" s="2501"/>
      <c r="AI2168" s="2501"/>
      <c r="AJ2168" s="2501"/>
      <c r="AK2168" s="2502"/>
    </row>
    <row r="2169" spans="2:37" s="2801" customFormat="1" ht="12" customHeight="1" thickBot="1" x14ac:dyDescent="0.25">
      <c r="B2169" s="4245"/>
      <c r="C2169" s="4246"/>
      <c r="D2169" s="4246"/>
      <c r="E2169" s="4246"/>
      <c r="F2169" s="4246"/>
      <c r="G2169" s="4246"/>
      <c r="H2169" s="4246"/>
      <c r="I2169" s="4246"/>
      <c r="J2169" s="4246"/>
      <c r="K2169" s="4246"/>
      <c r="L2169" s="4246"/>
      <c r="M2169" s="4246"/>
      <c r="N2169" s="4246"/>
      <c r="O2169" s="4246"/>
      <c r="P2169" s="4246"/>
      <c r="Q2169" s="4246"/>
      <c r="R2169" s="2501"/>
      <c r="S2169" s="2501"/>
      <c r="T2169" s="2501"/>
      <c r="U2169" s="2501"/>
      <c r="V2169" s="2501"/>
      <c r="W2169" s="2501"/>
      <c r="X2169" s="2501"/>
      <c r="Y2169" s="2501"/>
      <c r="Z2169" s="2501"/>
      <c r="AA2169" s="2501"/>
      <c r="AB2169" s="2501"/>
      <c r="AC2169" s="2501"/>
      <c r="AD2169" s="2501"/>
      <c r="AE2169" s="2501"/>
      <c r="AF2169" s="2501"/>
      <c r="AG2169" s="2501"/>
      <c r="AH2169" s="2501"/>
      <c r="AI2169" s="2501"/>
      <c r="AJ2169" s="2501"/>
      <c r="AK2169" s="2502"/>
    </row>
    <row r="2170" spans="2:37" s="2801" customFormat="1" ht="12" customHeight="1" thickBot="1" x14ac:dyDescent="0.25">
      <c r="B2170" s="4189" t="s">
        <v>4997</v>
      </c>
      <c r="C2170" s="4189"/>
      <c r="D2170" s="4189" t="s">
        <v>4987</v>
      </c>
      <c r="E2170" s="4189" t="s">
        <v>4998</v>
      </c>
      <c r="F2170" s="4247" t="s">
        <v>224</v>
      </c>
      <c r="G2170" s="4247"/>
      <c r="H2170" s="4247"/>
      <c r="I2170" s="4247"/>
      <c r="J2170" s="4247"/>
      <c r="K2170" s="4247"/>
      <c r="L2170" s="4247"/>
      <c r="M2170" s="4247"/>
      <c r="N2170" s="4247"/>
      <c r="O2170" s="4247"/>
      <c r="P2170" s="4247"/>
      <c r="Q2170" s="4247"/>
      <c r="R2170" s="4247"/>
      <c r="S2170" s="4247" t="s">
        <v>340</v>
      </c>
      <c r="T2170" s="4247"/>
      <c r="U2170" s="4247"/>
      <c r="V2170" s="4247"/>
      <c r="W2170" s="4247"/>
      <c r="X2170" s="4247"/>
      <c r="Y2170" s="4247"/>
      <c r="Z2170" s="4247"/>
      <c r="AA2170" s="4247"/>
      <c r="AB2170" s="4247"/>
      <c r="AC2170" s="4247"/>
      <c r="AD2170" s="4247" t="s">
        <v>225</v>
      </c>
      <c r="AE2170" s="4247"/>
      <c r="AF2170" s="4247"/>
      <c r="AG2170" s="4247"/>
      <c r="AH2170" s="4188" t="s">
        <v>4982</v>
      </c>
      <c r="AI2170" s="4188"/>
      <c r="AJ2170" s="4188"/>
      <c r="AK2170" s="2502"/>
    </row>
    <row r="2171" spans="2:37" s="2801" customFormat="1" ht="12" customHeight="1" thickBot="1" x14ac:dyDescent="0.25">
      <c r="B2171" s="4203"/>
      <c r="C2171" s="4203"/>
      <c r="D2171" s="4203"/>
      <c r="E2171" s="4203"/>
      <c r="F2171" s="4203" t="s">
        <v>4999</v>
      </c>
      <c r="G2171" s="4203" t="s">
        <v>5000</v>
      </c>
      <c r="H2171" s="4189" t="s">
        <v>5001</v>
      </c>
      <c r="I2171" s="4200" t="s">
        <v>5002</v>
      </c>
      <c r="J2171" s="4200" t="s">
        <v>5003</v>
      </c>
      <c r="K2171" s="4201" t="s">
        <v>5004</v>
      </c>
      <c r="L2171" s="4201" t="s">
        <v>5005</v>
      </c>
      <c r="M2171" s="4200" t="s">
        <v>5006</v>
      </c>
      <c r="N2171" s="4200"/>
      <c r="O2171" s="4201" t="s">
        <v>5007</v>
      </c>
      <c r="P2171" s="4201" t="s">
        <v>5008</v>
      </c>
      <c r="Q2171" s="4201" t="s">
        <v>5009</v>
      </c>
      <c r="R2171" s="4201" t="s">
        <v>5010</v>
      </c>
      <c r="S2171" s="4189" t="s">
        <v>5011</v>
      </c>
      <c r="T2171" s="4189" t="s">
        <v>5012</v>
      </c>
      <c r="U2171" s="4189" t="s">
        <v>5013</v>
      </c>
      <c r="V2171" s="4189" t="s">
        <v>5014</v>
      </c>
      <c r="W2171" s="4189" t="s">
        <v>5015</v>
      </c>
      <c r="X2171" s="4189" t="s">
        <v>5016</v>
      </c>
      <c r="Y2171" s="4189" t="s">
        <v>5017</v>
      </c>
      <c r="Z2171" s="4189" t="s">
        <v>5018</v>
      </c>
      <c r="AA2171" s="4189" t="s">
        <v>5019</v>
      </c>
      <c r="AB2171" s="4200" t="s">
        <v>5020</v>
      </c>
      <c r="AC2171" s="4200" t="s">
        <v>5021</v>
      </c>
      <c r="AD2171" s="4189" t="s">
        <v>5022</v>
      </c>
      <c r="AE2171" s="4189" t="s">
        <v>5023</v>
      </c>
      <c r="AF2171" s="4189" t="s">
        <v>5024</v>
      </c>
      <c r="AG2171" s="4189" t="s">
        <v>5025</v>
      </c>
      <c r="AH2171" s="4189" t="s">
        <v>1150</v>
      </c>
      <c r="AI2171" s="4189" t="s">
        <v>4983</v>
      </c>
      <c r="AJ2171" s="4189" t="s">
        <v>4984</v>
      </c>
      <c r="AK2171" s="2502"/>
    </row>
    <row r="2172" spans="2:37" s="2801" customFormat="1" ht="12" customHeight="1" thickBot="1" x14ac:dyDescent="0.25">
      <c r="B2172" s="4203"/>
      <c r="C2172" s="4203"/>
      <c r="D2172" s="4203"/>
      <c r="E2172" s="4203"/>
      <c r="F2172" s="4203"/>
      <c r="G2172" s="4203"/>
      <c r="H2172" s="4203"/>
      <c r="I2172" s="4201"/>
      <c r="J2172" s="4201"/>
      <c r="K2172" s="4201"/>
      <c r="L2172" s="4201"/>
      <c r="M2172" s="3448" t="s">
        <v>5026</v>
      </c>
      <c r="N2172" s="3449" t="s">
        <v>2793</v>
      </c>
      <c r="O2172" s="4201"/>
      <c r="P2172" s="4201"/>
      <c r="Q2172" s="4201"/>
      <c r="R2172" s="4201"/>
      <c r="S2172" s="4203"/>
      <c r="T2172" s="4203"/>
      <c r="U2172" s="4203"/>
      <c r="V2172" s="4203"/>
      <c r="W2172" s="4203"/>
      <c r="X2172" s="4203"/>
      <c r="Y2172" s="4203"/>
      <c r="Z2172" s="4203"/>
      <c r="AA2172" s="4203"/>
      <c r="AB2172" s="4201"/>
      <c r="AC2172" s="4201"/>
      <c r="AD2172" s="4203"/>
      <c r="AE2172" s="4203"/>
      <c r="AF2172" s="4203"/>
      <c r="AG2172" s="4203"/>
      <c r="AH2172" s="4203"/>
      <c r="AI2172" s="4203"/>
      <c r="AJ2172" s="4203"/>
      <c r="AK2172" s="2502"/>
    </row>
    <row r="2173" spans="2:37" s="2801" customFormat="1" ht="12" customHeight="1" x14ac:dyDescent="0.2">
      <c r="B2173" s="4262" t="s">
        <v>6487</v>
      </c>
      <c r="C2173" s="4263"/>
      <c r="D2173" s="3099" t="s">
        <v>1529</v>
      </c>
      <c r="E2173" s="3502">
        <v>2</v>
      </c>
      <c r="F2173" s="3099" t="s">
        <v>1529</v>
      </c>
      <c r="G2173" s="3099" t="s">
        <v>1529</v>
      </c>
      <c r="H2173" s="3099" t="s">
        <v>1529</v>
      </c>
      <c r="I2173" s="3099" t="s">
        <v>1529</v>
      </c>
      <c r="J2173" s="3099" t="s">
        <v>1529</v>
      </c>
      <c r="K2173" s="3099" t="s">
        <v>1529</v>
      </c>
      <c r="L2173" s="3099" t="s">
        <v>1529</v>
      </c>
      <c r="M2173" s="3099" t="s">
        <v>1529</v>
      </c>
      <c r="N2173" s="3099" t="s">
        <v>1529</v>
      </c>
      <c r="O2173" s="3099" t="s">
        <v>1529</v>
      </c>
      <c r="P2173" s="3099" t="s">
        <v>1529</v>
      </c>
      <c r="Q2173" s="3099" t="s">
        <v>1529</v>
      </c>
      <c r="R2173" s="3099" t="s">
        <v>1529</v>
      </c>
      <c r="S2173" s="3099" t="s">
        <v>1529</v>
      </c>
      <c r="T2173" s="3099" t="s">
        <v>1529</v>
      </c>
      <c r="U2173" s="3099" t="s">
        <v>1529</v>
      </c>
      <c r="V2173" s="3099" t="s">
        <v>1529</v>
      </c>
      <c r="W2173" s="3099" t="s">
        <v>1529</v>
      </c>
      <c r="X2173" s="3099" t="s">
        <v>1529</v>
      </c>
      <c r="Y2173" s="3099" t="s">
        <v>1529</v>
      </c>
      <c r="Z2173" s="3099" t="s">
        <v>1529</v>
      </c>
      <c r="AA2173" s="3099" t="s">
        <v>1529</v>
      </c>
      <c r="AB2173" s="3099" t="s">
        <v>1529</v>
      </c>
      <c r="AC2173" s="3099" t="s">
        <v>1529</v>
      </c>
      <c r="AD2173" s="3428">
        <f t="shared" ref="AD2173:AD2181" si="8">+E2173</f>
        <v>2</v>
      </c>
      <c r="AE2173" s="2579">
        <v>1</v>
      </c>
      <c r="AF2173" s="3503">
        <f t="shared" ref="AF2173:AF2181" si="9">AD2173/AE2173</f>
        <v>2</v>
      </c>
      <c r="AG2173" s="3503">
        <v>4</v>
      </c>
      <c r="AH2173" s="2574" t="s">
        <v>1529</v>
      </c>
      <c r="AI2173" s="2574" t="s">
        <v>1529</v>
      </c>
      <c r="AJ2173" s="2576" t="s">
        <v>1529</v>
      </c>
      <c r="AK2173" s="2502"/>
    </row>
    <row r="2174" spans="2:37" s="2801" customFormat="1" ht="12" customHeight="1" x14ac:dyDescent="0.2">
      <c r="B2174" s="4267" t="s">
        <v>6488</v>
      </c>
      <c r="C2174" s="4268"/>
      <c r="D2174" s="3104" t="s">
        <v>1529</v>
      </c>
      <c r="E2174" s="3504">
        <v>3.5</v>
      </c>
      <c r="F2174" s="3104" t="s">
        <v>1529</v>
      </c>
      <c r="G2174" s="3104" t="s">
        <v>1529</v>
      </c>
      <c r="H2174" s="3104" t="s">
        <v>1529</v>
      </c>
      <c r="I2174" s="3104" t="s">
        <v>1529</v>
      </c>
      <c r="J2174" s="3104" t="s">
        <v>1529</v>
      </c>
      <c r="K2174" s="3104" t="s">
        <v>1529</v>
      </c>
      <c r="L2174" s="3104" t="s">
        <v>1529</v>
      </c>
      <c r="M2174" s="3104" t="s">
        <v>1529</v>
      </c>
      <c r="N2174" s="3104" t="s">
        <v>1529</v>
      </c>
      <c r="O2174" s="3104" t="s">
        <v>1529</v>
      </c>
      <c r="P2174" s="3104" t="s">
        <v>1529</v>
      </c>
      <c r="Q2174" s="3104" t="s">
        <v>1529</v>
      </c>
      <c r="R2174" s="3104" t="s">
        <v>1529</v>
      </c>
      <c r="S2174" s="3104" t="s">
        <v>1529</v>
      </c>
      <c r="T2174" s="3104" t="s">
        <v>1529</v>
      </c>
      <c r="U2174" s="3104" t="s">
        <v>1529</v>
      </c>
      <c r="V2174" s="3104" t="s">
        <v>1529</v>
      </c>
      <c r="W2174" s="3104" t="s">
        <v>1529</v>
      </c>
      <c r="X2174" s="3104" t="s">
        <v>1529</v>
      </c>
      <c r="Y2174" s="3104" t="s">
        <v>1529</v>
      </c>
      <c r="Z2174" s="3104" t="s">
        <v>1529</v>
      </c>
      <c r="AA2174" s="3104" t="s">
        <v>1529</v>
      </c>
      <c r="AB2174" s="3104" t="s">
        <v>1529</v>
      </c>
      <c r="AC2174" s="3104" t="s">
        <v>1529</v>
      </c>
      <c r="AD2174" s="3505">
        <f t="shared" si="8"/>
        <v>3.5</v>
      </c>
      <c r="AE2174" s="2569">
        <v>2</v>
      </c>
      <c r="AF2174" s="3506">
        <f t="shared" si="9"/>
        <v>1.75</v>
      </c>
      <c r="AG2174" s="3506">
        <v>3</v>
      </c>
      <c r="AH2174" s="2543" t="s">
        <v>1529</v>
      </c>
      <c r="AI2174" s="2543" t="s">
        <v>1529</v>
      </c>
      <c r="AJ2174" s="2577" t="s">
        <v>1529</v>
      </c>
      <c r="AK2174" s="2502"/>
    </row>
    <row r="2175" spans="2:37" s="2801" customFormat="1" ht="12" customHeight="1" x14ac:dyDescent="0.2">
      <c r="B2175" s="4267" t="s">
        <v>6489</v>
      </c>
      <c r="C2175" s="4268"/>
      <c r="D2175" s="3104" t="s">
        <v>1529</v>
      </c>
      <c r="E2175" s="3504">
        <v>4</v>
      </c>
      <c r="F2175" s="3104" t="s">
        <v>1529</v>
      </c>
      <c r="G2175" s="3104" t="s">
        <v>1529</v>
      </c>
      <c r="H2175" s="3104" t="s">
        <v>1529</v>
      </c>
      <c r="I2175" s="3104" t="s">
        <v>1529</v>
      </c>
      <c r="J2175" s="3104" t="s">
        <v>1529</v>
      </c>
      <c r="K2175" s="3104" t="s">
        <v>1529</v>
      </c>
      <c r="L2175" s="3104" t="s">
        <v>1529</v>
      </c>
      <c r="M2175" s="3104" t="s">
        <v>1529</v>
      </c>
      <c r="N2175" s="3104" t="s">
        <v>1529</v>
      </c>
      <c r="O2175" s="3104" t="s">
        <v>1529</v>
      </c>
      <c r="P2175" s="3104" t="s">
        <v>1529</v>
      </c>
      <c r="Q2175" s="3104" t="s">
        <v>1529</v>
      </c>
      <c r="R2175" s="3104" t="s">
        <v>1529</v>
      </c>
      <c r="S2175" s="3104" t="s">
        <v>1529</v>
      </c>
      <c r="T2175" s="3104" t="s">
        <v>1529</v>
      </c>
      <c r="U2175" s="3104" t="s">
        <v>1529</v>
      </c>
      <c r="V2175" s="3104" t="s">
        <v>1529</v>
      </c>
      <c r="W2175" s="3104" t="s">
        <v>1529</v>
      </c>
      <c r="X2175" s="3104" t="s">
        <v>1529</v>
      </c>
      <c r="Y2175" s="3104" t="s">
        <v>1529</v>
      </c>
      <c r="Z2175" s="3104" t="s">
        <v>1529</v>
      </c>
      <c r="AA2175" s="3104" t="s">
        <v>1529</v>
      </c>
      <c r="AB2175" s="3104" t="s">
        <v>1529</v>
      </c>
      <c r="AC2175" s="3104" t="s">
        <v>1529</v>
      </c>
      <c r="AD2175" s="3505">
        <f t="shared" si="8"/>
        <v>4</v>
      </c>
      <c r="AE2175" s="2569">
        <v>3</v>
      </c>
      <c r="AF2175" s="3506">
        <f t="shared" si="9"/>
        <v>1.3333333333333333</v>
      </c>
      <c r="AG2175" s="3506">
        <v>2</v>
      </c>
      <c r="AH2175" s="2543" t="s">
        <v>1529</v>
      </c>
      <c r="AI2175" s="2543" t="s">
        <v>1529</v>
      </c>
      <c r="AJ2175" s="2577" t="s">
        <v>1529</v>
      </c>
      <c r="AK2175" s="2502"/>
    </row>
    <row r="2176" spans="2:37" s="2801" customFormat="1" ht="12" customHeight="1" x14ac:dyDescent="0.2">
      <c r="B2176" s="4267" t="s">
        <v>6490</v>
      </c>
      <c r="C2176" s="4268"/>
      <c r="D2176" s="3104" t="s">
        <v>1529</v>
      </c>
      <c r="E2176" s="3504">
        <v>6</v>
      </c>
      <c r="F2176" s="3104" t="s">
        <v>1529</v>
      </c>
      <c r="G2176" s="3104" t="s">
        <v>1529</v>
      </c>
      <c r="H2176" s="3104" t="s">
        <v>1529</v>
      </c>
      <c r="I2176" s="3104" t="s">
        <v>1529</v>
      </c>
      <c r="J2176" s="3104" t="s">
        <v>1529</v>
      </c>
      <c r="K2176" s="3104" t="s">
        <v>1529</v>
      </c>
      <c r="L2176" s="3104" t="s">
        <v>1529</v>
      </c>
      <c r="M2176" s="3104" t="s">
        <v>1529</v>
      </c>
      <c r="N2176" s="3104" t="s">
        <v>1529</v>
      </c>
      <c r="O2176" s="3104" t="s">
        <v>1529</v>
      </c>
      <c r="P2176" s="3104" t="s">
        <v>1529</v>
      </c>
      <c r="Q2176" s="3104" t="s">
        <v>1529</v>
      </c>
      <c r="R2176" s="3104" t="s">
        <v>1529</v>
      </c>
      <c r="S2176" s="3104" t="s">
        <v>1529</v>
      </c>
      <c r="T2176" s="3104" t="s">
        <v>1529</v>
      </c>
      <c r="U2176" s="3104" t="s">
        <v>1529</v>
      </c>
      <c r="V2176" s="3104" t="s">
        <v>1529</v>
      </c>
      <c r="W2176" s="3104" t="s">
        <v>1529</v>
      </c>
      <c r="X2176" s="3104" t="s">
        <v>1529</v>
      </c>
      <c r="Y2176" s="3104" t="s">
        <v>1529</v>
      </c>
      <c r="Z2176" s="3104" t="s">
        <v>1529</v>
      </c>
      <c r="AA2176" s="3104" t="s">
        <v>1529</v>
      </c>
      <c r="AB2176" s="3104" t="s">
        <v>1529</v>
      </c>
      <c r="AC2176" s="3104" t="s">
        <v>1529</v>
      </c>
      <c r="AD2176" s="3505">
        <f t="shared" si="8"/>
        <v>6</v>
      </c>
      <c r="AE2176" s="2569">
        <v>5</v>
      </c>
      <c r="AF2176" s="3506">
        <f t="shared" si="9"/>
        <v>1.2</v>
      </c>
      <c r="AG2176" s="3506">
        <v>1.8</v>
      </c>
      <c r="AH2176" s="2543" t="s">
        <v>1529</v>
      </c>
      <c r="AI2176" s="2543" t="s">
        <v>1529</v>
      </c>
      <c r="AJ2176" s="2577" t="s">
        <v>1529</v>
      </c>
      <c r="AK2176" s="2502"/>
    </row>
    <row r="2177" spans="2:37" s="2801" customFormat="1" ht="12" customHeight="1" x14ac:dyDescent="0.2">
      <c r="B2177" s="4267" t="s">
        <v>6491</v>
      </c>
      <c r="C2177" s="4268"/>
      <c r="D2177" s="3104" t="s">
        <v>1529</v>
      </c>
      <c r="E2177" s="3504">
        <v>8</v>
      </c>
      <c r="F2177" s="3104" t="s">
        <v>1529</v>
      </c>
      <c r="G2177" s="3104" t="s">
        <v>1529</v>
      </c>
      <c r="H2177" s="3104" t="s">
        <v>1529</v>
      </c>
      <c r="I2177" s="3104" t="s">
        <v>1529</v>
      </c>
      <c r="J2177" s="3104" t="s">
        <v>1529</v>
      </c>
      <c r="K2177" s="3104" t="s">
        <v>1529</v>
      </c>
      <c r="L2177" s="3104" t="s">
        <v>1529</v>
      </c>
      <c r="M2177" s="3104" t="s">
        <v>1529</v>
      </c>
      <c r="N2177" s="3104" t="s">
        <v>1529</v>
      </c>
      <c r="O2177" s="3104" t="s">
        <v>1529</v>
      </c>
      <c r="P2177" s="3104" t="s">
        <v>1529</v>
      </c>
      <c r="Q2177" s="3104" t="s">
        <v>1529</v>
      </c>
      <c r="R2177" s="3104" t="s">
        <v>1529</v>
      </c>
      <c r="S2177" s="3104" t="s">
        <v>1529</v>
      </c>
      <c r="T2177" s="3104" t="s">
        <v>1529</v>
      </c>
      <c r="U2177" s="3104" t="s">
        <v>1529</v>
      </c>
      <c r="V2177" s="3104" t="s">
        <v>1529</v>
      </c>
      <c r="W2177" s="3104" t="s">
        <v>1529</v>
      </c>
      <c r="X2177" s="3104" t="s">
        <v>1529</v>
      </c>
      <c r="Y2177" s="3104" t="s">
        <v>1529</v>
      </c>
      <c r="Z2177" s="3104" t="s">
        <v>1529</v>
      </c>
      <c r="AA2177" s="3104" t="s">
        <v>1529</v>
      </c>
      <c r="AB2177" s="3104" t="s">
        <v>1529</v>
      </c>
      <c r="AC2177" s="3104" t="s">
        <v>1529</v>
      </c>
      <c r="AD2177" s="3505">
        <f t="shared" si="8"/>
        <v>8</v>
      </c>
      <c r="AE2177" s="2569">
        <v>10</v>
      </c>
      <c r="AF2177" s="3506">
        <f t="shared" si="9"/>
        <v>0.8</v>
      </c>
      <c r="AG2177" s="3506">
        <v>1.5</v>
      </c>
      <c r="AH2177" s="2543" t="s">
        <v>1529</v>
      </c>
      <c r="AI2177" s="2543" t="s">
        <v>1529</v>
      </c>
      <c r="AJ2177" s="2577" t="s">
        <v>1529</v>
      </c>
      <c r="AK2177" s="2502"/>
    </row>
    <row r="2178" spans="2:37" s="2801" customFormat="1" ht="12" customHeight="1" x14ac:dyDescent="0.2">
      <c r="B2178" s="4267" t="s">
        <v>6492</v>
      </c>
      <c r="C2178" s="4268"/>
      <c r="D2178" s="3104" t="s">
        <v>1529</v>
      </c>
      <c r="E2178" s="3504">
        <v>15</v>
      </c>
      <c r="F2178" s="3104" t="s">
        <v>1529</v>
      </c>
      <c r="G2178" s="3104" t="s">
        <v>1529</v>
      </c>
      <c r="H2178" s="3104" t="s">
        <v>1529</v>
      </c>
      <c r="I2178" s="3104" t="s">
        <v>1529</v>
      </c>
      <c r="J2178" s="3104" t="s">
        <v>1529</v>
      </c>
      <c r="K2178" s="3104" t="s">
        <v>1529</v>
      </c>
      <c r="L2178" s="3104" t="s">
        <v>1529</v>
      </c>
      <c r="M2178" s="3104" t="s">
        <v>1529</v>
      </c>
      <c r="N2178" s="3104" t="s">
        <v>1529</v>
      </c>
      <c r="O2178" s="3104" t="s">
        <v>1529</v>
      </c>
      <c r="P2178" s="3104" t="s">
        <v>1529</v>
      </c>
      <c r="Q2178" s="3104" t="s">
        <v>1529</v>
      </c>
      <c r="R2178" s="3104" t="s">
        <v>1529</v>
      </c>
      <c r="S2178" s="3104" t="s">
        <v>1529</v>
      </c>
      <c r="T2178" s="3104" t="s">
        <v>1529</v>
      </c>
      <c r="U2178" s="3104" t="s">
        <v>1529</v>
      </c>
      <c r="V2178" s="3104" t="s">
        <v>1529</v>
      </c>
      <c r="W2178" s="3104" t="s">
        <v>1529</v>
      </c>
      <c r="X2178" s="3104" t="s">
        <v>1529</v>
      </c>
      <c r="Y2178" s="3104" t="s">
        <v>1529</v>
      </c>
      <c r="Z2178" s="3104" t="s">
        <v>1529</v>
      </c>
      <c r="AA2178" s="3104" t="s">
        <v>1529</v>
      </c>
      <c r="AB2178" s="3104" t="s">
        <v>1529</v>
      </c>
      <c r="AC2178" s="3104" t="s">
        <v>1529</v>
      </c>
      <c r="AD2178" s="3505">
        <f t="shared" si="8"/>
        <v>15</v>
      </c>
      <c r="AE2178" s="2569">
        <v>30</v>
      </c>
      <c r="AF2178" s="3506">
        <f t="shared" si="9"/>
        <v>0.5</v>
      </c>
      <c r="AG2178" s="3506">
        <v>1.2</v>
      </c>
      <c r="AH2178" s="2543" t="s">
        <v>1529</v>
      </c>
      <c r="AI2178" s="2543" t="s">
        <v>1529</v>
      </c>
      <c r="AJ2178" s="2577" t="s">
        <v>1529</v>
      </c>
      <c r="AK2178" s="2502"/>
    </row>
    <row r="2179" spans="2:37" s="2801" customFormat="1" ht="12" customHeight="1" x14ac:dyDescent="0.2">
      <c r="B2179" s="4267" t="s">
        <v>6493</v>
      </c>
      <c r="C2179" s="4268"/>
      <c r="D2179" s="3104" t="s">
        <v>1529</v>
      </c>
      <c r="E2179" s="3504">
        <v>17</v>
      </c>
      <c r="F2179" s="3104" t="s">
        <v>1529</v>
      </c>
      <c r="G2179" s="3104" t="s">
        <v>1529</v>
      </c>
      <c r="H2179" s="3104" t="s">
        <v>1529</v>
      </c>
      <c r="I2179" s="3104" t="s">
        <v>1529</v>
      </c>
      <c r="J2179" s="3104" t="s">
        <v>1529</v>
      </c>
      <c r="K2179" s="3104" t="s">
        <v>1529</v>
      </c>
      <c r="L2179" s="3104" t="s">
        <v>1529</v>
      </c>
      <c r="M2179" s="3104" t="s">
        <v>1529</v>
      </c>
      <c r="N2179" s="3104" t="s">
        <v>1529</v>
      </c>
      <c r="O2179" s="3104" t="s">
        <v>1529</v>
      </c>
      <c r="P2179" s="3104" t="s">
        <v>1529</v>
      </c>
      <c r="Q2179" s="3104" t="s">
        <v>1529</v>
      </c>
      <c r="R2179" s="3104" t="s">
        <v>1529</v>
      </c>
      <c r="S2179" s="3104" t="s">
        <v>1529</v>
      </c>
      <c r="T2179" s="3104" t="s">
        <v>1529</v>
      </c>
      <c r="U2179" s="3104" t="s">
        <v>1529</v>
      </c>
      <c r="V2179" s="3104" t="s">
        <v>1529</v>
      </c>
      <c r="W2179" s="3104" t="s">
        <v>1529</v>
      </c>
      <c r="X2179" s="3104" t="s">
        <v>1529</v>
      </c>
      <c r="Y2179" s="3104" t="s">
        <v>1529</v>
      </c>
      <c r="Z2179" s="3104" t="s">
        <v>1529</v>
      </c>
      <c r="AA2179" s="3104" t="s">
        <v>1529</v>
      </c>
      <c r="AB2179" s="3104" t="s">
        <v>1529</v>
      </c>
      <c r="AC2179" s="3104" t="s">
        <v>1529</v>
      </c>
      <c r="AD2179" s="3505">
        <f t="shared" si="8"/>
        <v>17</v>
      </c>
      <c r="AE2179" s="2569">
        <v>50</v>
      </c>
      <c r="AF2179" s="3506">
        <f t="shared" si="9"/>
        <v>0.34</v>
      </c>
      <c r="AG2179" s="3506">
        <v>1</v>
      </c>
      <c r="AH2179" s="2543" t="s">
        <v>1529</v>
      </c>
      <c r="AI2179" s="2543" t="s">
        <v>1529</v>
      </c>
      <c r="AJ2179" s="2577" t="s">
        <v>1529</v>
      </c>
      <c r="AK2179" s="2502"/>
    </row>
    <row r="2180" spans="2:37" s="2801" customFormat="1" ht="12" customHeight="1" x14ac:dyDescent="0.2">
      <c r="B2180" s="4267" t="s">
        <v>6494</v>
      </c>
      <c r="C2180" s="4268"/>
      <c r="D2180" s="3104" t="s">
        <v>1529</v>
      </c>
      <c r="E2180" s="3504">
        <v>20</v>
      </c>
      <c r="F2180" s="3104" t="s">
        <v>1529</v>
      </c>
      <c r="G2180" s="3104" t="s">
        <v>1529</v>
      </c>
      <c r="H2180" s="3104" t="s">
        <v>1529</v>
      </c>
      <c r="I2180" s="3104" t="s">
        <v>1529</v>
      </c>
      <c r="J2180" s="3104" t="s">
        <v>1529</v>
      </c>
      <c r="K2180" s="3104" t="s">
        <v>1529</v>
      </c>
      <c r="L2180" s="3104" t="s">
        <v>1529</v>
      </c>
      <c r="M2180" s="3104" t="s">
        <v>1529</v>
      </c>
      <c r="N2180" s="3104" t="s">
        <v>1529</v>
      </c>
      <c r="O2180" s="3104" t="s">
        <v>1529</v>
      </c>
      <c r="P2180" s="3104" t="s">
        <v>1529</v>
      </c>
      <c r="Q2180" s="3104" t="s">
        <v>1529</v>
      </c>
      <c r="R2180" s="3104" t="s">
        <v>1529</v>
      </c>
      <c r="S2180" s="3104" t="s">
        <v>1529</v>
      </c>
      <c r="T2180" s="3104" t="s">
        <v>1529</v>
      </c>
      <c r="U2180" s="3104" t="s">
        <v>1529</v>
      </c>
      <c r="V2180" s="3104" t="s">
        <v>1529</v>
      </c>
      <c r="W2180" s="3104" t="s">
        <v>1529</v>
      </c>
      <c r="X2180" s="3104" t="s">
        <v>1529</v>
      </c>
      <c r="Y2180" s="3104" t="s">
        <v>1529</v>
      </c>
      <c r="Z2180" s="3104" t="s">
        <v>1529</v>
      </c>
      <c r="AA2180" s="3104" t="s">
        <v>1529</v>
      </c>
      <c r="AB2180" s="3104" t="s">
        <v>1529</v>
      </c>
      <c r="AC2180" s="3104" t="s">
        <v>1529</v>
      </c>
      <c r="AD2180" s="3505">
        <f t="shared" si="8"/>
        <v>20</v>
      </c>
      <c r="AE2180" s="2569">
        <v>80</v>
      </c>
      <c r="AF2180" s="3506">
        <f t="shared" si="9"/>
        <v>0.25</v>
      </c>
      <c r="AG2180" s="3506">
        <v>0.8</v>
      </c>
      <c r="AH2180" s="2543" t="s">
        <v>1529</v>
      </c>
      <c r="AI2180" s="2543" t="s">
        <v>1529</v>
      </c>
      <c r="AJ2180" s="2577" t="s">
        <v>1529</v>
      </c>
      <c r="AK2180" s="2502"/>
    </row>
    <row r="2181" spans="2:37" s="2801" customFormat="1" ht="12" customHeight="1" thickBot="1" x14ac:dyDescent="0.25">
      <c r="B2181" s="4265" t="s">
        <v>6495</v>
      </c>
      <c r="C2181" s="4266"/>
      <c r="D2181" s="3259" t="s">
        <v>1529</v>
      </c>
      <c r="E2181" s="3507">
        <v>23</v>
      </c>
      <c r="F2181" s="3259" t="s">
        <v>1529</v>
      </c>
      <c r="G2181" s="3259" t="s">
        <v>1529</v>
      </c>
      <c r="H2181" s="3259" t="s">
        <v>1529</v>
      </c>
      <c r="I2181" s="3259" t="s">
        <v>1529</v>
      </c>
      <c r="J2181" s="3259" t="s">
        <v>1529</v>
      </c>
      <c r="K2181" s="3259" t="s">
        <v>1529</v>
      </c>
      <c r="L2181" s="3259" t="s">
        <v>1529</v>
      </c>
      <c r="M2181" s="3259" t="s">
        <v>1529</v>
      </c>
      <c r="N2181" s="3259" t="s">
        <v>1529</v>
      </c>
      <c r="O2181" s="3259" t="s">
        <v>1529</v>
      </c>
      <c r="P2181" s="3259" t="s">
        <v>1529</v>
      </c>
      <c r="Q2181" s="3259" t="s">
        <v>1529</v>
      </c>
      <c r="R2181" s="3259" t="s">
        <v>1529</v>
      </c>
      <c r="S2181" s="3259" t="s">
        <v>1529</v>
      </c>
      <c r="T2181" s="3259" t="s">
        <v>1529</v>
      </c>
      <c r="U2181" s="3259" t="s">
        <v>1529</v>
      </c>
      <c r="V2181" s="3259" t="s">
        <v>1529</v>
      </c>
      <c r="W2181" s="3259" t="s">
        <v>1529</v>
      </c>
      <c r="X2181" s="3259" t="s">
        <v>1529</v>
      </c>
      <c r="Y2181" s="3259" t="s">
        <v>1529</v>
      </c>
      <c r="Z2181" s="3259" t="s">
        <v>1529</v>
      </c>
      <c r="AA2181" s="3259" t="s">
        <v>1529</v>
      </c>
      <c r="AB2181" s="3259" t="s">
        <v>1529</v>
      </c>
      <c r="AC2181" s="3259" t="s">
        <v>1529</v>
      </c>
      <c r="AD2181" s="3429">
        <f t="shared" si="8"/>
        <v>23</v>
      </c>
      <c r="AE2181" s="2572">
        <v>100</v>
      </c>
      <c r="AF2181" s="3508">
        <f t="shared" si="9"/>
        <v>0.23</v>
      </c>
      <c r="AG2181" s="3508">
        <v>0.5</v>
      </c>
      <c r="AH2181" s="2583" t="s">
        <v>1529</v>
      </c>
      <c r="AI2181" s="2583" t="s">
        <v>1529</v>
      </c>
      <c r="AJ2181" s="2584" t="s">
        <v>1529</v>
      </c>
      <c r="AK2181" s="2502"/>
    </row>
    <row r="2182" spans="2:37" s="2801" customFormat="1" ht="12" customHeight="1" x14ac:dyDescent="0.2">
      <c r="B2182" s="2503"/>
      <c r="C2182" s="2496"/>
      <c r="D2182" s="4248"/>
      <c r="E2182" s="4248"/>
      <c r="F2182" s="4248"/>
      <c r="G2182" s="4248"/>
      <c r="H2182" s="2496"/>
      <c r="I2182" s="2497"/>
      <c r="J2182" s="2497"/>
      <c r="K2182" s="2497"/>
      <c r="L2182" s="2497"/>
      <c r="M2182" s="2496"/>
      <c r="N2182" s="2497"/>
      <c r="O2182" s="2497"/>
      <c r="P2182" s="2497"/>
      <c r="Q2182" s="2497"/>
      <c r="R2182" s="2497"/>
      <c r="S2182" s="2496"/>
      <c r="T2182" s="2495"/>
      <c r="U2182" s="2495"/>
      <c r="V2182" s="2495"/>
      <c r="W2182" s="2495"/>
      <c r="X2182" s="2495"/>
      <c r="Y2182" s="2495"/>
      <c r="Z2182" s="2495"/>
      <c r="AA2182" s="2495"/>
      <c r="AB2182" s="2495"/>
      <c r="AC2182" s="2495"/>
      <c r="AD2182" s="2495"/>
      <c r="AE2182" s="2495"/>
      <c r="AF2182" s="2495"/>
      <c r="AG2182" s="2495"/>
      <c r="AH2182" s="2495"/>
      <c r="AI2182" s="2495"/>
      <c r="AJ2182" s="2495"/>
      <c r="AK2182" s="2502"/>
    </row>
    <row r="2183" spans="2:37" s="2801" customFormat="1" ht="12" customHeight="1" x14ac:dyDescent="0.2">
      <c r="B2183" s="4236" t="s">
        <v>4985</v>
      </c>
      <c r="C2183" s="4237"/>
      <c r="D2183" s="4249" t="s">
        <v>1529</v>
      </c>
      <c r="E2183" s="4249"/>
      <c r="F2183" s="4249"/>
      <c r="G2183" s="4249"/>
      <c r="H2183" s="2499"/>
      <c r="I2183" s="2499"/>
      <c r="J2183" s="2499"/>
      <c r="K2183" s="2499"/>
      <c r="L2183" s="2499"/>
      <c r="M2183" s="2499"/>
      <c r="N2183" s="2499"/>
      <c r="O2183" s="2499"/>
      <c r="P2183" s="2499"/>
      <c r="Q2183" s="2499"/>
      <c r="R2183" s="2499"/>
      <c r="S2183" s="2499"/>
      <c r="T2183" s="2495"/>
      <c r="U2183" s="2495"/>
      <c r="V2183" s="2495"/>
      <c r="W2183" s="2495"/>
      <c r="X2183" s="2495"/>
      <c r="Y2183" s="2495"/>
      <c r="Z2183" s="2495"/>
      <c r="AA2183" s="2495"/>
      <c r="AB2183" s="2495"/>
      <c r="AC2183" s="2495"/>
      <c r="AD2183" s="2495"/>
      <c r="AE2183" s="2495"/>
      <c r="AF2183" s="2495"/>
      <c r="AG2183" s="2495"/>
      <c r="AH2183" s="2495"/>
      <c r="AI2183" s="2495"/>
      <c r="AJ2183" s="2495"/>
      <c r="AK2183" s="2502"/>
    </row>
    <row r="2184" spans="2:37" s="2801" customFormat="1" ht="12" customHeight="1" x14ac:dyDescent="0.2">
      <c r="B2184" s="4236" t="s">
        <v>4986</v>
      </c>
      <c r="C2184" s="4237"/>
      <c r="D2184" s="4249" t="s">
        <v>10</v>
      </c>
      <c r="E2184" s="4249"/>
      <c r="F2184" s="4249"/>
      <c r="G2184" s="4249"/>
      <c r="H2184" s="2499"/>
      <c r="I2184" s="2499"/>
      <c r="J2184" s="2499"/>
      <c r="K2184" s="2499"/>
      <c r="L2184" s="2499"/>
      <c r="M2184" s="2499"/>
      <c r="N2184" s="2499"/>
      <c r="O2184" s="2499"/>
      <c r="P2184" s="2499"/>
      <c r="Q2184" s="2499"/>
      <c r="R2184" s="2499"/>
      <c r="S2184" s="2499"/>
      <c r="T2184" s="2495"/>
      <c r="U2184" s="2495"/>
      <c r="V2184" s="2495"/>
      <c r="W2184" s="2495"/>
      <c r="X2184" s="2495"/>
      <c r="Y2184" s="2495"/>
      <c r="Z2184" s="2495"/>
      <c r="AA2184" s="2495"/>
      <c r="AB2184" s="2495"/>
      <c r="AC2184" s="2495"/>
      <c r="AD2184" s="2495"/>
      <c r="AE2184" s="2495"/>
      <c r="AF2184" s="2495"/>
      <c r="AG2184" s="2495"/>
      <c r="AH2184" s="2495"/>
      <c r="AI2184" s="2495"/>
      <c r="AJ2184" s="2495"/>
      <c r="AK2184" s="2502"/>
    </row>
    <row r="2185" spans="2:37" s="2801" customFormat="1" ht="12" customHeight="1" thickBot="1" x14ac:dyDescent="0.25">
      <c r="B2185" s="4270"/>
      <c r="C2185" s="4271"/>
      <c r="D2185" s="4272"/>
      <c r="E2185" s="4272"/>
      <c r="F2185" s="4272"/>
      <c r="G2185" s="4272"/>
      <c r="H2185" s="2504"/>
      <c r="I2185" s="2504"/>
      <c r="J2185" s="2504"/>
      <c r="K2185" s="2504"/>
      <c r="L2185" s="2504"/>
      <c r="M2185" s="2504"/>
      <c r="N2185" s="2504"/>
      <c r="O2185" s="2504"/>
      <c r="P2185" s="2504"/>
      <c r="Q2185" s="2504"/>
      <c r="R2185" s="2504"/>
      <c r="S2185" s="2504"/>
      <c r="T2185" s="2505"/>
      <c r="U2185" s="2505"/>
      <c r="V2185" s="2505"/>
      <c r="W2185" s="2505"/>
      <c r="X2185" s="2505"/>
      <c r="Y2185" s="2505"/>
      <c r="Z2185" s="2505"/>
      <c r="AA2185" s="2505"/>
      <c r="AB2185" s="2505"/>
      <c r="AC2185" s="2505"/>
      <c r="AD2185" s="2505"/>
      <c r="AE2185" s="2505"/>
      <c r="AF2185" s="2505"/>
      <c r="AG2185" s="2505"/>
      <c r="AH2185" s="2505"/>
      <c r="AI2185" s="2505"/>
      <c r="AJ2185" s="2505"/>
      <c r="AK2185" s="2507"/>
    </row>
    <row r="2186" spans="2:37" s="2801" customFormat="1" ht="12" customHeight="1" thickBot="1" x14ac:dyDescent="0.25">
      <c r="B2186" s="2703"/>
    </row>
    <row r="2187" spans="2:37" s="2801" customFormat="1" ht="12" customHeight="1" x14ac:dyDescent="0.2">
      <c r="B2187" s="4169" t="s">
        <v>4994</v>
      </c>
      <c r="C2187" s="4170"/>
      <c r="D2187" s="4170"/>
      <c r="E2187" s="4170"/>
      <c r="F2187" s="4170"/>
      <c r="G2187" s="4170"/>
      <c r="H2187" s="4170"/>
      <c r="I2187" s="4170"/>
      <c r="J2187" s="4170"/>
      <c r="K2187" s="4170"/>
      <c r="L2187" s="4170"/>
      <c r="M2187" s="4170"/>
      <c r="N2187" s="4170"/>
      <c r="O2187" s="4170"/>
      <c r="P2187" s="4170"/>
      <c r="Q2187" s="4170"/>
      <c r="R2187" s="4170"/>
      <c r="S2187" s="4170"/>
      <c r="T2187" s="4170"/>
      <c r="U2187" s="4170"/>
      <c r="V2187" s="4170"/>
      <c r="W2187" s="4170"/>
      <c r="X2187" s="4170"/>
      <c r="Y2187" s="4170"/>
      <c r="Z2187" s="4170"/>
      <c r="AA2187" s="4170"/>
      <c r="AB2187" s="4170"/>
      <c r="AC2187" s="4170"/>
      <c r="AD2187" s="4170"/>
      <c r="AE2187" s="4170"/>
      <c r="AF2187" s="4170"/>
      <c r="AG2187" s="4170"/>
      <c r="AH2187" s="4170"/>
      <c r="AI2187" s="4170"/>
      <c r="AJ2187" s="4170"/>
      <c r="AK2187" s="4171"/>
    </row>
    <row r="2188" spans="2:37" s="2801" customFormat="1" ht="12" customHeight="1" x14ac:dyDescent="0.2">
      <c r="B2188" s="2500"/>
      <c r="C2188" s="3447"/>
      <c r="D2188" s="3447"/>
      <c r="E2188" s="3447"/>
      <c r="F2188" s="3447"/>
      <c r="G2188" s="2501"/>
      <c r="H2188" s="2501"/>
      <c r="I2188" s="2501"/>
      <c r="J2188" s="2501"/>
      <c r="K2188" s="2501"/>
      <c r="L2188" s="2501"/>
      <c r="M2188" s="2501"/>
      <c r="N2188" s="2501"/>
      <c r="O2188" s="2501"/>
      <c r="P2188" s="2501"/>
      <c r="Q2188" s="2501"/>
      <c r="R2188" s="2501"/>
      <c r="S2188" s="2501"/>
      <c r="T2188" s="2501"/>
      <c r="U2188" s="2501"/>
      <c r="V2188" s="2501"/>
      <c r="W2188" s="2501"/>
      <c r="X2188" s="2501"/>
      <c r="Y2188" s="2501"/>
      <c r="Z2188" s="2501"/>
      <c r="AA2188" s="2501"/>
      <c r="AB2188" s="2501"/>
      <c r="AC2188" s="2501"/>
      <c r="AD2188" s="2501"/>
      <c r="AE2188" s="2501"/>
      <c r="AF2188" s="2501"/>
      <c r="AG2188" s="2501"/>
      <c r="AH2188" s="2501"/>
      <c r="AI2188" s="2501"/>
      <c r="AJ2188" s="2501"/>
      <c r="AK2188" s="2502"/>
    </row>
    <row r="2189" spans="2:37" s="2801" customFormat="1" ht="12" customHeight="1" x14ac:dyDescent="0.2">
      <c r="B2189" s="2500" t="s">
        <v>4981</v>
      </c>
      <c r="C2189" s="3447"/>
      <c r="D2189" s="4243" t="s">
        <v>6485</v>
      </c>
      <c r="E2189" s="4243"/>
      <c r="F2189" s="4243"/>
      <c r="G2189" s="2501"/>
      <c r="H2189" s="2501"/>
      <c r="I2189" s="2501"/>
      <c r="J2189" s="2501"/>
      <c r="K2189" s="2501"/>
      <c r="L2189" s="2501"/>
      <c r="M2189" s="2501"/>
      <c r="N2189" s="2501"/>
      <c r="O2189" s="2501"/>
      <c r="P2189" s="2501"/>
      <c r="Q2189" s="2501"/>
      <c r="R2189" s="2501"/>
      <c r="S2189" s="2501"/>
      <c r="T2189" s="2501"/>
      <c r="U2189" s="2501"/>
      <c r="V2189" s="2501"/>
      <c r="W2189" s="2501"/>
      <c r="X2189" s="2501"/>
      <c r="Y2189" s="2501"/>
      <c r="Z2189" s="2501"/>
      <c r="AA2189" s="2501"/>
      <c r="AB2189" s="2501"/>
      <c r="AC2189" s="2501"/>
      <c r="AD2189" s="2501"/>
      <c r="AE2189" s="2501"/>
      <c r="AF2189" s="2501"/>
      <c r="AG2189" s="2501"/>
      <c r="AH2189" s="2501"/>
      <c r="AI2189" s="2501"/>
      <c r="AJ2189" s="2501"/>
      <c r="AK2189" s="2502"/>
    </row>
    <row r="2190" spans="2:37" s="2801" customFormat="1" ht="12" customHeight="1" thickBot="1" x14ac:dyDescent="0.25">
      <c r="B2190" s="4176" t="s">
        <v>4995</v>
      </c>
      <c r="C2190" s="4177"/>
      <c r="D2190" s="4175">
        <v>41724</v>
      </c>
      <c r="E2190" s="4175"/>
      <c r="F2190" s="3447"/>
      <c r="G2190" s="2501"/>
      <c r="H2190" s="2501"/>
      <c r="I2190" s="2501"/>
      <c r="J2190" s="2501"/>
      <c r="K2190" s="2501"/>
      <c r="L2190" s="2501"/>
      <c r="M2190" s="2501"/>
      <c r="N2190" s="2501"/>
      <c r="O2190" s="2501"/>
      <c r="P2190" s="2501"/>
      <c r="Q2190" s="2501"/>
      <c r="R2190" s="2501"/>
      <c r="S2190" s="2501"/>
      <c r="T2190" s="2501"/>
      <c r="U2190" s="2501"/>
      <c r="V2190" s="2501"/>
      <c r="W2190" s="2501"/>
      <c r="X2190" s="2501"/>
      <c r="Y2190" s="2501"/>
      <c r="Z2190" s="2501"/>
      <c r="AA2190" s="2501"/>
      <c r="AB2190" s="2501"/>
      <c r="AC2190" s="2501"/>
      <c r="AD2190" s="2501"/>
      <c r="AE2190" s="2501"/>
      <c r="AF2190" s="2501"/>
      <c r="AG2190" s="2501"/>
      <c r="AH2190" s="2501"/>
      <c r="AI2190" s="2501"/>
      <c r="AJ2190" s="2501"/>
      <c r="AK2190" s="2502"/>
    </row>
    <row r="2191" spans="2:37" s="2801" customFormat="1" ht="69" customHeight="1" thickBot="1" x14ac:dyDescent="0.25">
      <c r="B2191" s="4179" t="s">
        <v>4996</v>
      </c>
      <c r="C2191" s="4242"/>
      <c r="D2191" s="4181" t="s">
        <v>6502</v>
      </c>
      <c r="E2191" s="4182"/>
      <c r="F2191" s="4182"/>
      <c r="G2191" s="4182"/>
      <c r="H2191" s="4182"/>
      <c r="I2191" s="4182"/>
      <c r="J2191" s="4182"/>
      <c r="K2191" s="4183"/>
      <c r="L2191" s="2501"/>
      <c r="M2191" s="2501"/>
      <c r="N2191" s="2501"/>
      <c r="O2191" s="2501"/>
      <c r="P2191" s="2501"/>
      <c r="Q2191" s="2501"/>
      <c r="R2191" s="2501"/>
      <c r="S2191" s="2501"/>
      <c r="T2191" s="2501"/>
      <c r="U2191" s="2501"/>
      <c r="V2191" s="2501"/>
      <c r="W2191" s="2501"/>
      <c r="X2191" s="2501"/>
      <c r="Y2191" s="2501"/>
      <c r="Z2191" s="2501"/>
      <c r="AA2191" s="2501"/>
      <c r="AB2191" s="2501"/>
      <c r="AC2191" s="2501"/>
      <c r="AD2191" s="2501"/>
      <c r="AE2191" s="2501"/>
      <c r="AF2191" s="2501"/>
      <c r="AG2191" s="2501"/>
      <c r="AH2191" s="2501"/>
      <c r="AI2191" s="2501"/>
      <c r="AJ2191" s="2501"/>
      <c r="AK2191" s="2502"/>
    </row>
    <row r="2192" spans="2:37" s="2801" customFormat="1" ht="12" customHeight="1" thickBot="1" x14ac:dyDescent="0.25">
      <c r="B2192" s="4245"/>
      <c r="C2192" s="4246"/>
      <c r="D2192" s="4246"/>
      <c r="E2192" s="4246"/>
      <c r="F2192" s="4246"/>
      <c r="G2192" s="4246"/>
      <c r="H2192" s="4246"/>
      <c r="I2192" s="4246"/>
      <c r="J2192" s="4246"/>
      <c r="K2192" s="4246"/>
      <c r="L2192" s="4246"/>
      <c r="M2192" s="4246"/>
      <c r="N2192" s="4246"/>
      <c r="O2192" s="4246"/>
      <c r="P2192" s="4246"/>
      <c r="Q2192" s="4246"/>
      <c r="R2192" s="2501"/>
      <c r="S2192" s="2501"/>
      <c r="T2192" s="2501"/>
      <c r="U2192" s="2501"/>
      <c r="V2192" s="2501"/>
      <c r="W2192" s="2501"/>
      <c r="X2192" s="2501"/>
      <c r="Y2192" s="2501"/>
      <c r="Z2192" s="2501"/>
      <c r="AA2192" s="2501"/>
      <c r="AB2192" s="2501"/>
      <c r="AC2192" s="2501"/>
      <c r="AD2192" s="2501"/>
      <c r="AE2192" s="2501"/>
      <c r="AF2192" s="2501"/>
      <c r="AG2192" s="2501"/>
      <c r="AH2192" s="2501"/>
      <c r="AI2192" s="2501"/>
      <c r="AJ2192" s="2501"/>
      <c r="AK2192" s="2502"/>
    </row>
    <row r="2193" spans="2:37" s="2801" customFormat="1" ht="12" customHeight="1" thickBot="1" x14ac:dyDescent="0.25">
      <c r="B2193" s="4189" t="s">
        <v>4997</v>
      </c>
      <c r="C2193" s="4189"/>
      <c r="D2193" s="4189" t="s">
        <v>4987</v>
      </c>
      <c r="E2193" s="4189" t="s">
        <v>4998</v>
      </c>
      <c r="F2193" s="4247" t="s">
        <v>224</v>
      </c>
      <c r="G2193" s="4247"/>
      <c r="H2193" s="4247"/>
      <c r="I2193" s="4247"/>
      <c r="J2193" s="4247"/>
      <c r="K2193" s="4247"/>
      <c r="L2193" s="4247"/>
      <c r="M2193" s="4247"/>
      <c r="N2193" s="4247"/>
      <c r="O2193" s="4247"/>
      <c r="P2193" s="4247"/>
      <c r="Q2193" s="4247"/>
      <c r="R2193" s="4247"/>
      <c r="S2193" s="4247" t="s">
        <v>340</v>
      </c>
      <c r="T2193" s="4247"/>
      <c r="U2193" s="4247"/>
      <c r="V2193" s="4247"/>
      <c r="W2193" s="4247"/>
      <c r="X2193" s="4247"/>
      <c r="Y2193" s="4247"/>
      <c r="Z2193" s="4247"/>
      <c r="AA2193" s="4247"/>
      <c r="AB2193" s="4247"/>
      <c r="AC2193" s="4247"/>
      <c r="AD2193" s="4247" t="s">
        <v>225</v>
      </c>
      <c r="AE2193" s="4247"/>
      <c r="AF2193" s="4247"/>
      <c r="AG2193" s="4247"/>
      <c r="AH2193" s="4188" t="s">
        <v>4982</v>
      </c>
      <c r="AI2193" s="4188"/>
      <c r="AJ2193" s="4188"/>
      <c r="AK2193" s="2502"/>
    </row>
    <row r="2194" spans="2:37" s="2801" customFormat="1" ht="12" customHeight="1" thickBot="1" x14ac:dyDescent="0.25">
      <c r="B2194" s="4203"/>
      <c r="C2194" s="4203"/>
      <c r="D2194" s="4203"/>
      <c r="E2194" s="4203"/>
      <c r="F2194" s="4203" t="s">
        <v>4999</v>
      </c>
      <c r="G2194" s="4203" t="s">
        <v>5000</v>
      </c>
      <c r="H2194" s="4189" t="s">
        <v>5001</v>
      </c>
      <c r="I2194" s="4200" t="s">
        <v>5002</v>
      </c>
      <c r="J2194" s="4200" t="s">
        <v>5003</v>
      </c>
      <c r="K2194" s="4201" t="s">
        <v>5004</v>
      </c>
      <c r="L2194" s="4201" t="s">
        <v>5005</v>
      </c>
      <c r="M2194" s="4200" t="s">
        <v>5006</v>
      </c>
      <c r="N2194" s="4200"/>
      <c r="O2194" s="4201" t="s">
        <v>5007</v>
      </c>
      <c r="P2194" s="4201" t="s">
        <v>5008</v>
      </c>
      <c r="Q2194" s="4201" t="s">
        <v>5009</v>
      </c>
      <c r="R2194" s="4201" t="s">
        <v>5010</v>
      </c>
      <c r="S2194" s="4189" t="s">
        <v>5011</v>
      </c>
      <c r="T2194" s="4189" t="s">
        <v>5012</v>
      </c>
      <c r="U2194" s="4189" t="s">
        <v>5013</v>
      </c>
      <c r="V2194" s="4189" t="s">
        <v>5014</v>
      </c>
      <c r="W2194" s="4189" t="s">
        <v>5015</v>
      </c>
      <c r="X2194" s="4189" t="s">
        <v>5016</v>
      </c>
      <c r="Y2194" s="4189" t="s">
        <v>5017</v>
      </c>
      <c r="Z2194" s="4189" t="s">
        <v>5018</v>
      </c>
      <c r="AA2194" s="4189" t="s">
        <v>5019</v>
      </c>
      <c r="AB2194" s="4200" t="s">
        <v>5020</v>
      </c>
      <c r="AC2194" s="4200" t="s">
        <v>5021</v>
      </c>
      <c r="AD2194" s="4189" t="s">
        <v>5022</v>
      </c>
      <c r="AE2194" s="4189" t="s">
        <v>5023</v>
      </c>
      <c r="AF2194" s="4189" t="s">
        <v>5024</v>
      </c>
      <c r="AG2194" s="4189" t="s">
        <v>5025</v>
      </c>
      <c r="AH2194" s="4189" t="s">
        <v>1150</v>
      </c>
      <c r="AI2194" s="4189" t="s">
        <v>4983</v>
      </c>
      <c r="AJ2194" s="4189" t="s">
        <v>4984</v>
      </c>
      <c r="AK2194" s="2502"/>
    </row>
    <row r="2195" spans="2:37" s="2801" customFormat="1" ht="12" customHeight="1" thickBot="1" x14ac:dyDescent="0.25">
      <c r="B2195" s="4203"/>
      <c r="C2195" s="4203"/>
      <c r="D2195" s="4203"/>
      <c r="E2195" s="4203"/>
      <c r="F2195" s="4203"/>
      <c r="G2195" s="4203"/>
      <c r="H2195" s="4203"/>
      <c r="I2195" s="4201"/>
      <c r="J2195" s="4201"/>
      <c r="K2195" s="4201"/>
      <c r="L2195" s="4201"/>
      <c r="M2195" s="3448" t="s">
        <v>5026</v>
      </c>
      <c r="N2195" s="3449" t="s">
        <v>2793</v>
      </c>
      <c r="O2195" s="4201"/>
      <c r="P2195" s="4201"/>
      <c r="Q2195" s="4201"/>
      <c r="R2195" s="4201"/>
      <c r="S2195" s="4203"/>
      <c r="T2195" s="4203"/>
      <c r="U2195" s="4203"/>
      <c r="V2195" s="4203"/>
      <c r="W2195" s="4203"/>
      <c r="X2195" s="4203"/>
      <c r="Y2195" s="4203"/>
      <c r="Z2195" s="4203"/>
      <c r="AA2195" s="4203"/>
      <c r="AB2195" s="4201"/>
      <c r="AC2195" s="4201"/>
      <c r="AD2195" s="4203"/>
      <c r="AE2195" s="4203"/>
      <c r="AF2195" s="4203"/>
      <c r="AG2195" s="4203"/>
      <c r="AH2195" s="4203"/>
      <c r="AI2195" s="4203"/>
      <c r="AJ2195" s="4203"/>
      <c r="AK2195" s="2502"/>
    </row>
    <row r="2196" spans="2:37" s="2801" customFormat="1" ht="12" customHeight="1" x14ac:dyDescent="0.2">
      <c r="B2196" s="4262" t="s">
        <v>6497</v>
      </c>
      <c r="C2196" s="4263"/>
      <c r="D2196" s="3099" t="s">
        <v>1529</v>
      </c>
      <c r="E2196" s="3502">
        <v>2.5</v>
      </c>
      <c r="F2196" s="3099" t="s">
        <v>1529</v>
      </c>
      <c r="G2196" s="3099" t="s">
        <v>1529</v>
      </c>
      <c r="H2196" s="3099" t="s">
        <v>1529</v>
      </c>
      <c r="I2196" s="3099" t="s">
        <v>1529</v>
      </c>
      <c r="J2196" s="3099" t="s">
        <v>1529</v>
      </c>
      <c r="K2196" s="3099" t="s">
        <v>1529</v>
      </c>
      <c r="L2196" s="3099" t="s">
        <v>1529</v>
      </c>
      <c r="M2196" s="3099" t="s">
        <v>1529</v>
      </c>
      <c r="N2196" s="3099" t="s">
        <v>1529</v>
      </c>
      <c r="O2196" s="3099" t="s">
        <v>1529</v>
      </c>
      <c r="P2196" s="3099" t="s">
        <v>1529</v>
      </c>
      <c r="Q2196" s="3099" t="s">
        <v>1529</v>
      </c>
      <c r="R2196" s="3099" t="s">
        <v>1529</v>
      </c>
      <c r="S2196" s="3502">
        <f>+E2196</f>
        <v>2.5</v>
      </c>
      <c r="T2196" s="3099" t="s">
        <v>1529</v>
      </c>
      <c r="U2196" s="3099" t="s">
        <v>1529</v>
      </c>
      <c r="V2196" s="3099">
        <v>100</v>
      </c>
      <c r="W2196" s="3509">
        <v>2.5000000000000001E-2</v>
      </c>
      <c r="X2196" s="3099">
        <v>0.03</v>
      </c>
      <c r="Y2196" s="3099" t="s">
        <v>1529</v>
      </c>
      <c r="Z2196" s="3099" t="s">
        <v>1529</v>
      </c>
      <c r="AA2196" s="3099" t="s">
        <v>1529</v>
      </c>
      <c r="AB2196" s="3099" t="s">
        <v>1529</v>
      </c>
      <c r="AC2196" s="3099" t="s">
        <v>1529</v>
      </c>
      <c r="AD2196" s="3071" t="s">
        <v>1529</v>
      </c>
      <c r="AE2196" s="3071" t="s">
        <v>1529</v>
      </c>
      <c r="AF2196" s="3071" t="s">
        <v>1529</v>
      </c>
      <c r="AG2196" s="3071" t="s">
        <v>1529</v>
      </c>
      <c r="AH2196" s="3071" t="s">
        <v>1529</v>
      </c>
      <c r="AI2196" s="3071" t="s">
        <v>1529</v>
      </c>
      <c r="AJ2196" s="3137" t="s">
        <v>1529</v>
      </c>
      <c r="AK2196" s="2502"/>
    </row>
    <row r="2197" spans="2:37" s="2801" customFormat="1" ht="12" customHeight="1" x14ac:dyDescent="0.2">
      <c r="B2197" s="4267" t="s">
        <v>6498</v>
      </c>
      <c r="C2197" s="4268"/>
      <c r="D2197" s="3104" t="s">
        <v>1529</v>
      </c>
      <c r="E2197" s="3504">
        <v>4</v>
      </c>
      <c r="F2197" s="3104" t="s">
        <v>1529</v>
      </c>
      <c r="G2197" s="3104" t="s">
        <v>1529</v>
      </c>
      <c r="H2197" s="3104" t="s">
        <v>1529</v>
      </c>
      <c r="I2197" s="3104" t="s">
        <v>1529</v>
      </c>
      <c r="J2197" s="3104" t="s">
        <v>1529</v>
      </c>
      <c r="K2197" s="3104" t="s">
        <v>1529</v>
      </c>
      <c r="L2197" s="3104" t="s">
        <v>1529</v>
      </c>
      <c r="M2197" s="3104" t="s">
        <v>1529</v>
      </c>
      <c r="N2197" s="3104" t="s">
        <v>1529</v>
      </c>
      <c r="O2197" s="3104" t="s">
        <v>1529</v>
      </c>
      <c r="P2197" s="3104" t="s">
        <v>1529</v>
      </c>
      <c r="Q2197" s="3104" t="s">
        <v>1529</v>
      </c>
      <c r="R2197" s="3104" t="s">
        <v>1529</v>
      </c>
      <c r="S2197" s="3504">
        <f t="shared" ref="S2197:S2200" si="10">+E2197</f>
        <v>4</v>
      </c>
      <c r="T2197" s="3104" t="s">
        <v>1529</v>
      </c>
      <c r="U2197" s="3104" t="s">
        <v>1529</v>
      </c>
      <c r="V2197" s="3104">
        <v>200</v>
      </c>
      <c r="W2197" s="3510">
        <v>0.02</v>
      </c>
      <c r="X2197" s="3104">
        <v>0.03</v>
      </c>
      <c r="Y2197" s="3104" t="s">
        <v>1529</v>
      </c>
      <c r="Z2197" s="3104" t="s">
        <v>1529</v>
      </c>
      <c r="AA2197" s="3104" t="s">
        <v>1529</v>
      </c>
      <c r="AB2197" s="3104" t="s">
        <v>1529</v>
      </c>
      <c r="AC2197" s="3104" t="s">
        <v>1529</v>
      </c>
      <c r="AD2197" s="3153" t="s">
        <v>1529</v>
      </c>
      <c r="AE2197" s="3153" t="s">
        <v>1529</v>
      </c>
      <c r="AF2197" s="3153" t="s">
        <v>1529</v>
      </c>
      <c r="AG2197" s="3153" t="s">
        <v>1529</v>
      </c>
      <c r="AH2197" s="3153" t="s">
        <v>1529</v>
      </c>
      <c r="AI2197" s="3153" t="s">
        <v>1529</v>
      </c>
      <c r="AJ2197" s="3342" t="s">
        <v>1529</v>
      </c>
      <c r="AK2197" s="2502"/>
    </row>
    <row r="2198" spans="2:37" s="2801" customFormat="1" ht="12" customHeight="1" x14ac:dyDescent="0.2">
      <c r="B2198" s="4267" t="s">
        <v>6499</v>
      </c>
      <c r="C2198" s="4268"/>
      <c r="D2198" s="3104" t="s">
        <v>1529</v>
      </c>
      <c r="E2198" s="3504">
        <v>5</v>
      </c>
      <c r="F2198" s="3104" t="s">
        <v>1529</v>
      </c>
      <c r="G2198" s="3104" t="s">
        <v>1529</v>
      </c>
      <c r="H2198" s="3104" t="s">
        <v>1529</v>
      </c>
      <c r="I2198" s="3104" t="s">
        <v>1529</v>
      </c>
      <c r="J2198" s="3104" t="s">
        <v>1529</v>
      </c>
      <c r="K2198" s="3104" t="s">
        <v>1529</v>
      </c>
      <c r="L2198" s="3104" t="s">
        <v>1529</v>
      </c>
      <c r="M2198" s="3104" t="s">
        <v>1529</v>
      </c>
      <c r="N2198" s="3104" t="s">
        <v>1529</v>
      </c>
      <c r="O2198" s="3104" t="s">
        <v>1529</v>
      </c>
      <c r="P2198" s="3104" t="s">
        <v>1529</v>
      </c>
      <c r="Q2198" s="3104" t="s">
        <v>1529</v>
      </c>
      <c r="R2198" s="3104" t="s">
        <v>1529</v>
      </c>
      <c r="S2198" s="3504">
        <f t="shared" si="10"/>
        <v>5</v>
      </c>
      <c r="T2198" s="3104" t="s">
        <v>1529</v>
      </c>
      <c r="U2198" s="3104" t="s">
        <v>1529</v>
      </c>
      <c r="V2198" s="3104">
        <v>300</v>
      </c>
      <c r="W2198" s="3510">
        <v>1.7000000000000001E-2</v>
      </c>
      <c r="X2198" s="3104">
        <v>0.03</v>
      </c>
      <c r="Y2198" s="3104" t="s">
        <v>1529</v>
      </c>
      <c r="Z2198" s="3104" t="s">
        <v>1529</v>
      </c>
      <c r="AA2198" s="3104" t="s">
        <v>1529</v>
      </c>
      <c r="AB2198" s="3104" t="s">
        <v>1529</v>
      </c>
      <c r="AC2198" s="3104" t="s">
        <v>1529</v>
      </c>
      <c r="AD2198" s="3153" t="s">
        <v>1529</v>
      </c>
      <c r="AE2198" s="3153" t="s">
        <v>1529</v>
      </c>
      <c r="AF2198" s="3153" t="s">
        <v>1529</v>
      </c>
      <c r="AG2198" s="3153" t="s">
        <v>1529</v>
      </c>
      <c r="AH2198" s="3153" t="s">
        <v>1529</v>
      </c>
      <c r="AI2198" s="3153" t="s">
        <v>1529</v>
      </c>
      <c r="AJ2198" s="3342" t="s">
        <v>1529</v>
      </c>
      <c r="AK2198" s="2502"/>
    </row>
    <row r="2199" spans="2:37" s="2801" customFormat="1" ht="12" customHeight="1" x14ac:dyDescent="0.2">
      <c r="B2199" s="4267" t="s">
        <v>6500</v>
      </c>
      <c r="C2199" s="4268"/>
      <c r="D2199" s="3104" t="s">
        <v>1529</v>
      </c>
      <c r="E2199" s="3504">
        <v>6.5</v>
      </c>
      <c r="F2199" s="3104" t="s">
        <v>1529</v>
      </c>
      <c r="G2199" s="3104" t="s">
        <v>1529</v>
      </c>
      <c r="H2199" s="3104" t="s">
        <v>1529</v>
      </c>
      <c r="I2199" s="3104" t="s">
        <v>1529</v>
      </c>
      <c r="J2199" s="3104" t="s">
        <v>1529</v>
      </c>
      <c r="K2199" s="3104" t="s">
        <v>1529</v>
      </c>
      <c r="L2199" s="3104" t="s">
        <v>1529</v>
      </c>
      <c r="M2199" s="3104" t="s">
        <v>1529</v>
      </c>
      <c r="N2199" s="3104" t="s">
        <v>1529</v>
      </c>
      <c r="O2199" s="3104" t="s">
        <v>1529</v>
      </c>
      <c r="P2199" s="3104" t="s">
        <v>1529</v>
      </c>
      <c r="Q2199" s="3104" t="s">
        <v>1529</v>
      </c>
      <c r="R2199" s="3104" t="s">
        <v>1529</v>
      </c>
      <c r="S2199" s="3504">
        <f t="shared" si="10"/>
        <v>6.5</v>
      </c>
      <c r="T2199" s="3104" t="s">
        <v>1529</v>
      </c>
      <c r="U2199" s="3104" t="s">
        <v>1529</v>
      </c>
      <c r="V2199" s="3104">
        <v>500</v>
      </c>
      <c r="W2199" s="3510">
        <v>1.2999999999999999E-2</v>
      </c>
      <c r="X2199" s="3104">
        <v>0.03</v>
      </c>
      <c r="Y2199" s="3104" t="s">
        <v>1529</v>
      </c>
      <c r="Z2199" s="3104" t="s">
        <v>1529</v>
      </c>
      <c r="AA2199" s="3104" t="s">
        <v>1529</v>
      </c>
      <c r="AB2199" s="3104" t="s">
        <v>1529</v>
      </c>
      <c r="AC2199" s="3104" t="s">
        <v>1529</v>
      </c>
      <c r="AD2199" s="3153" t="s">
        <v>1529</v>
      </c>
      <c r="AE2199" s="3153" t="s">
        <v>1529</v>
      </c>
      <c r="AF2199" s="3153" t="s">
        <v>1529</v>
      </c>
      <c r="AG2199" s="3153" t="s">
        <v>1529</v>
      </c>
      <c r="AH2199" s="3153" t="s">
        <v>1529</v>
      </c>
      <c r="AI2199" s="3153" t="s">
        <v>1529</v>
      </c>
      <c r="AJ2199" s="3342" t="s">
        <v>1529</v>
      </c>
      <c r="AK2199" s="2502"/>
    </row>
    <row r="2200" spans="2:37" s="2801" customFormat="1" ht="12" customHeight="1" thickBot="1" x14ac:dyDescent="0.25">
      <c r="B2200" s="4265" t="s">
        <v>6501</v>
      </c>
      <c r="C2200" s="4266"/>
      <c r="D2200" s="3259" t="s">
        <v>1529</v>
      </c>
      <c r="E2200" s="3507">
        <v>10</v>
      </c>
      <c r="F2200" s="3259" t="s">
        <v>1529</v>
      </c>
      <c r="G2200" s="3259" t="s">
        <v>1529</v>
      </c>
      <c r="H2200" s="3259" t="s">
        <v>1529</v>
      </c>
      <c r="I2200" s="3259" t="s">
        <v>1529</v>
      </c>
      <c r="J2200" s="3259" t="s">
        <v>1529</v>
      </c>
      <c r="K2200" s="3259" t="s">
        <v>1529</v>
      </c>
      <c r="L2200" s="3259" t="s">
        <v>1529</v>
      </c>
      <c r="M2200" s="3259" t="s">
        <v>1529</v>
      </c>
      <c r="N2200" s="3259" t="s">
        <v>1529</v>
      </c>
      <c r="O2200" s="3259" t="s">
        <v>1529</v>
      </c>
      <c r="P2200" s="3259" t="s">
        <v>1529</v>
      </c>
      <c r="Q2200" s="3259" t="s">
        <v>1529</v>
      </c>
      <c r="R2200" s="3259" t="s">
        <v>1529</v>
      </c>
      <c r="S2200" s="3507">
        <f t="shared" si="10"/>
        <v>10</v>
      </c>
      <c r="T2200" s="3259" t="s">
        <v>1529</v>
      </c>
      <c r="U2200" s="3259" t="s">
        <v>1529</v>
      </c>
      <c r="V2200" s="3259">
        <v>1000</v>
      </c>
      <c r="W2200" s="3511">
        <v>0.01</v>
      </c>
      <c r="X2200" s="3259">
        <v>0.03</v>
      </c>
      <c r="Y2200" s="3259" t="s">
        <v>1529</v>
      </c>
      <c r="Z2200" s="3259" t="s">
        <v>1529</v>
      </c>
      <c r="AA2200" s="3259" t="s">
        <v>1529</v>
      </c>
      <c r="AB2200" s="3259" t="s">
        <v>1529</v>
      </c>
      <c r="AC2200" s="3259" t="s">
        <v>1529</v>
      </c>
      <c r="AD2200" s="3072" t="s">
        <v>1529</v>
      </c>
      <c r="AE2200" s="3072" t="s">
        <v>1529</v>
      </c>
      <c r="AF2200" s="3072" t="s">
        <v>1529</v>
      </c>
      <c r="AG2200" s="3072" t="s">
        <v>1529</v>
      </c>
      <c r="AH2200" s="3072" t="s">
        <v>1529</v>
      </c>
      <c r="AI2200" s="3072" t="s">
        <v>1529</v>
      </c>
      <c r="AJ2200" s="3343" t="s">
        <v>1529</v>
      </c>
      <c r="AK2200" s="2502"/>
    </row>
    <row r="2201" spans="2:37" s="2801" customFormat="1" ht="12" customHeight="1" x14ac:dyDescent="0.2">
      <c r="B2201" s="2503"/>
      <c r="C2201" s="2496"/>
      <c r="D2201" s="4248"/>
      <c r="E2201" s="4248"/>
      <c r="F2201" s="4248"/>
      <c r="G2201" s="4248"/>
      <c r="H2201" s="2496"/>
      <c r="I2201" s="2497"/>
      <c r="J2201" s="2497"/>
      <c r="K2201" s="2497"/>
      <c r="L2201" s="2497"/>
      <c r="M2201" s="2496"/>
      <c r="N2201" s="2497"/>
      <c r="O2201" s="2497"/>
      <c r="P2201" s="2497"/>
      <c r="Q2201" s="2497"/>
      <c r="R2201" s="2497"/>
      <c r="S2201" s="2496"/>
      <c r="T2201" s="2495"/>
      <c r="U2201" s="2495"/>
      <c r="V2201" s="2495"/>
      <c r="W2201" s="2495"/>
      <c r="X2201" s="2495"/>
      <c r="Y2201" s="2495"/>
      <c r="Z2201" s="2495"/>
      <c r="AA2201" s="2495"/>
      <c r="AB2201" s="2495"/>
      <c r="AC2201" s="2495"/>
      <c r="AD2201" s="2495"/>
      <c r="AE2201" s="2495"/>
      <c r="AF2201" s="2495"/>
      <c r="AG2201" s="2495"/>
      <c r="AH2201" s="2495"/>
      <c r="AI2201" s="2495"/>
      <c r="AJ2201" s="2495"/>
      <c r="AK2201" s="2502"/>
    </row>
    <row r="2202" spans="2:37" s="2801" customFormat="1" ht="12" customHeight="1" x14ac:dyDescent="0.2">
      <c r="B2202" s="4236" t="s">
        <v>4985</v>
      </c>
      <c r="C2202" s="4237"/>
      <c r="D2202" s="4249" t="s">
        <v>1529</v>
      </c>
      <c r="E2202" s="4249"/>
      <c r="F2202" s="4249"/>
      <c r="G2202" s="4249"/>
      <c r="H2202" s="2499"/>
      <c r="I2202" s="2499"/>
      <c r="J2202" s="2499"/>
      <c r="K2202" s="2499"/>
      <c r="L2202" s="2499"/>
      <c r="M2202" s="2499"/>
      <c r="N2202" s="2499"/>
      <c r="O2202" s="2499"/>
      <c r="P2202" s="2499"/>
      <c r="Q2202" s="2499"/>
      <c r="R2202" s="2499"/>
      <c r="S2202" s="2499"/>
      <c r="T2202" s="2495"/>
      <c r="U2202" s="2495"/>
      <c r="V2202" s="2495"/>
      <c r="W2202" s="2495"/>
      <c r="X2202" s="2495"/>
      <c r="Y2202" s="2495"/>
      <c r="Z2202" s="2495"/>
      <c r="AA2202" s="2495"/>
      <c r="AB2202" s="2495"/>
      <c r="AC2202" s="2495"/>
      <c r="AD2202" s="2495"/>
      <c r="AE2202" s="2495"/>
      <c r="AF2202" s="2495"/>
      <c r="AG2202" s="2495"/>
      <c r="AH2202" s="2495"/>
      <c r="AI2202" s="2495"/>
      <c r="AJ2202" s="2495"/>
      <c r="AK2202" s="2502"/>
    </row>
    <row r="2203" spans="2:37" s="2801" customFormat="1" ht="12" customHeight="1" x14ac:dyDescent="0.2">
      <c r="B2203" s="4236" t="s">
        <v>4986</v>
      </c>
      <c r="C2203" s="4237"/>
      <c r="D2203" s="4249" t="s">
        <v>10</v>
      </c>
      <c r="E2203" s="4249"/>
      <c r="F2203" s="4249"/>
      <c r="G2203" s="4249"/>
      <c r="H2203" s="2499"/>
      <c r="I2203" s="2499"/>
      <c r="J2203" s="2499"/>
      <c r="K2203" s="2499"/>
      <c r="L2203" s="2499"/>
      <c r="M2203" s="2499"/>
      <c r="N2203" s="2499"/>
      <c r="O2203" s="2499"/>
      <c r="P2203" s="2499"/>
      <c r="Q2203" s="2499"/>
      <c r="R2203" s="2499"/>
      <c r="S2203" s="2499"/>
      <c r="T2203" s="2495"/>
      <c r="U2203" s="2495"/>
      <c r="V2203" s="2495"/>
      <c r="W2203" s="2495"/>
      <c r="X2203" s="2495"/>
      <c r="Y2203" s="2495"/>
      <c r="Z2203" s="2495"/>
      <c r="AA2203" s="2495"/>
      <c r="AB2203" s="2495"/>
      <c r="AC2203" s="2495"/>
      <c r="AD2203" s="2495"/>
      <c r="AE2203" s="2495"/>
      <c r="AF2203" s="2495"/>
      <c r="AG2203" s="2495"/>
      <c r="AH2203" s="2495"/>
      <c r="AI2203" s="2495"/>
      <c r="AJ2203" s="2495"/>
      <c r="AK2203" s="2502"/>
    </row>
    <row r="2204" spans="2:37" s="2801" customFormat="1" ht="12" customHeight="1" thickBot="1" x14ac:dyDescent="0.25">
      <c r="B2204" s="4270"/>
      <c r="C2204" s="4271"/>
      <c r="D2204" s="4272"/>
      <c r="E2204" s="4272"/>
      <c r="F2204" s="4272"/>
      <c r="G2204" s="4272"/>
      <c r="H2204" s="2504"/>
      <c r="I2204" s="2504"/>
      <c r="J2204" s="2504"/>
      <c r="K2204" s="2504"/>
      <c r="L2204" s="2504"/>
      <c r="M2204" s="2504"/>
      <c r="N2204" s="2504"/>
      <c r="O2204" s="2504"/>
      <c r="P2204" s="2504"/>
      <c r="Q2204" s="2504"/>
      <c r="R2204" s="2504"/>
      <c r="S2204" s="2504"/>
      <c r="T2204" s="2505"/>
      <c r="U2204" s="2505"/>
      <c r="V2204" s="2505"/>
      <c r="W2204" s="2505"/>
      <c r="X2204" s="2505"/>
      <c r="Y2204" s="2505"/>
      <c r="Z2204" s="2505"/>
      <c r="AA2204" s="2505"/>
      <c r="AB2204" s="2505"/>
      <c r="AC2204" s="2505"/>
      <c r="AD2204" s="2505"/>
      <c r="AE2204" s="2505"/>
      <c r="AF2204" s="2505"/>
      <c r="AG2204" s="2505"/>
      <c r="AH2204" s="2505"/>
      <c r="AI2204" s="2505"/>
      <c r="AJ2204" s="2505"/>
      <c r="AK2204" s="2507"/>
    </row>
    <row r="2205" spans="2:37" s="2801" customFormat="1" ht="12" customHeight="1" thickBot="1" x14ac:dyDescent="0.25">
      <c r="B2205" s="2703"/>
    </row>
    <row r="2206" spans="2:37" s="2801" customFormat="1" ht="12" customHeight="1" x14ac:dyDescent="0.2">
      <c r="B2206" s="4169" t="s">
        <v>4994</v>
      </c>
      <c r="C2206" s="4170"/>
      <c r="D2206" s="4170"/>
      <c r="E2206" s="4170"/>
      <c r="F2206" s="4170"/>
      <c r="G2206" s="4170"/>
      <c r="H2206" s="4170"/>
      <c r="I2206" s="4170"/>
      <c r="J2206" s="4170"/>
      <c r="K2206" s="4170"/>
      <c r="L2206" s="4170"/>
      <c r="M2206" s="4170"/>
      <c r="N2206" s="4170"/>
      <c r="O2206" s="4170"/>
      <c r="P2206" s="4170"/>
      <c r="Q2206" s="4170"/>
      <c r="R2206" s="4170"/>
      <c r="S2206" s="4170"/>
      <c r="T2206" s="4170"/>
      <c r="U2206" s="4170"/>
      <c r="V2206" s="4170"/>
      <c r="W2206" s="4170"/>
      <c r="X2206" s="4170"/>
      <c r="Y2206" s="4170"/>
      <c r="Z2206" s="4170"/>
      <c r="AA2206" s="4170"/>
      <c r="AB2206" s="4170"/>
      <c r="AC2206" s="4170"/>
      <c r="AD2206" s="4170"/>
      <c r="AE2206" s="4170"/>
      <c r="AF2206" s="4170"/>
      <c r="AG2206" s="4170"/>
      <c r="AH2206" s="4170"/>
      <c r="AI2206" s="4170"/>
      <c r="AJ2206" s="4170"/>
      <c r="AK2206" s="4171"/>
    </row>
    <row r="2207" spans="2:37" s="2801" customFormat="1" ht="12" customHeight="1" x14ac:dyDescent="0.2">
      <c r="B2207" s="2500"/>
      <c r="C2207" s="3447"/>
      <c r="D2207" s="3447"/>
      <c r="E2207" s="3447"/>
      <c r="F2207" s="3447"/>
      <c r="G2207" s="2501"/>
      <c r="H2207" s="2501"/>
      <c r="I2207" s="2501"/>
      <c r="J2207" s="2501"/>
      <c r="K2207" s="2501"/>
      <c r="L2207" s="2501"/>
      <c r="M2207" s="2501"/>
      <c r="N2207" s="2501"/>
      <c r="O2207" s="2501"/>
      <c r="P2207" s="2501"/>
      <c r="Q2207" s="2501"/>
      <c r="R2207" s="2501"/>
      <c r="S2207" s="2501"/>
      <c r="T2207" s="2501"/>
      <c r="U2207" s="2501"/>
      <c r="V2207" s="2501"/>
      <c r="W2207" s="2501"/>
      <c r="X2207" s="2501"/>
      <c r="Y2207" s="2501"/>
      <c r="Z2207" s="2501"/>
      <c r="AA2207" s="2501"/>
      <c r="AB2207" s="2501"/>
      <c r="AC2207" s="2501"/>
      <c r="AD2207" s="2501"/>
      <c r="AE2207" s="2501"/>
      <c r="AF2207" s="2501"/>
      <c r="AG2207" s="2501"/>
      <c r="AH2207" s="2501"/>
      <c r="AI2207" s="2501"/>
      <c r="AJ2207" s="2501"/>
      <c r="AK2207" s="2502"/>
    </row>
    <row r="2208" spans="2:37" s="2801" customFormat="1" ht="12" customHeight="1" x14ac:dyDescent="0.2">
      <c r="B2208" s="2500" t="s">
        <v>4981</v>
      </c>
      <c r="C2208" s="3447"/>
      <c r="D2208" s="4243" t="s">
        <v>6485</v>
      </c>
      <c r="E2208" s="4243"/>
      <c r="F2208" s="4243"/>
      <c r="G2208" s="2501"/>
      <c r="H2208" s="2501"/>
      <c r="I2208" s="2501"/>
      <c r="J2208" s="2501"/>
      <c r="K2208" s="2501"/>
      <c r="L2208" s="2501"/>
      <c r="M2208" s="2501"/>
      <c r="N2208" s="2501"/>
      <c r="O2208" s="2501"/>
      <c r="P2208" s="2501"/>
      <c r="Q2208" s="2501"/>
      <c r="R2208" s="2501"/>
      <c r="S2208" s="2501"/>
      <c r="T2208" s="2501"/>
      <c r="U2208" s="2501"/>
      <c r="V2208" s="2501"/>
      <c r="W2208" s="2501"/>
      <c r="X2208" s="2501"/>
      <c r="Y2208" s="2501"/>
      <c r="Z2208" s="2501"/>
      <c r="AA2208" s="2501"/>
      <c r="AB2208" s="2501"/>
      <c r="AC2208" s="2501"/>
      <c r="AD2208" s="2501"/>
      <c r="AE2208" s="2501"/>
      <c r="AF2208" s="2501"/>
      <c r="AG2208" s="2501"/>
      <c r="AH2208" s="2501"/>
      <c r="AI2208" s="2501"/>
      <c r="AJ2208" s="2501"/>
      <c r="AK2208" s="2502"/>
    </row>
    <row r="2209" spans="2:37" s="2801" customFormat="1" ht="12" customHeight="1" thickBot="1" x14ac:dyDescent="0.25">
      <c r="B2209" s="4176" t="s">
        <v>4995</v>
      </c>
      <c r="C2209" s="4177"/>
      <c r="D2209" s="4175">
        <v>41725</v>
      </c>
      <c r="E2209" s="4175"/>
      <c r="F2209" s="3447"/>
      <c r="G2209" s="2501"/>
      <c r="H2209" s="2501"/>
      <c r="I2209" s="2501"/>
      <c r="J2209" s="2501"/>
      <c r="K2209" s="2501"/>
      <c r="L2209" s="2501"/>
      <c r="M2209" s="2501"/>
      <c r="N2209" s="2501"/>
      <c r="O2209" s="2501"/>
      <c r="P2209" s="2501"/>
      <c r="Q2209" s="2501"/>
      <c r="R2209" s="2501"/>
      <c r="S2209" s="2501"/>
      <c r="T2209" s="2501"/>
      <c r="U2209" s="2501"/>
      <c r="V2209" s="2501"/>
      <c r="W2209" s="2501"/>
      <c r="X2209" s="2501"/>
      <c r="Y2209" s="2501"/>
      <c r="Z2209" s="2501"/>
      <c r="AA2209" s="2501"/>
      <c r="AB2209" s="2501"/>
      <c r="AC2209" s="2501"/>
      <c r="AD2209" s="2501"/>
      <c r="AE2209" s="2501"/>
      <c r="AF2209" s="2501"/>
      <c r="AG2209" s="2501"/>
      <c r="AH2209" s="2501"/>
      <c r="AI2209" s="2501"/>
      <c r="AJ2209" s="2501"/>
      <c r="AK2209" s="2502"/>
    </row>
    <row r="2210" spans="2:37" s="2801" customFormat="1" ht="58.5" customHeight="1" thickBot="1" x14ac:dyDescent="0.25">
      <c r="B2210" s="4179" t="s">
        <v>4996</v>
      </c>
      <c r="C2210" s="4242"/>
      <c r="D2210" s="4181" t="s">
        <v>6496</v>
      </c>
      <c r="E2210" s="4182"/>
      <c r="F2210" s="4182"/>
      <c r="G2210" s="4182"/>
      <c r="H2210" s="4182"/>
      <c r="I2210" s="4182"/>
      <c r="J2210" s="4182"/>
      <c r="K2210" s="4183"/>
      <c r="L2210" s="2501"/>
      <c r="M2210" s="2501"/>
      <c r="N2210" s="2501"/>
      <c r="O2210" s="2501"/>
      <c r="P2210" s="2501"/>
      <c r="Q2210" s="2501"/>
      <c r="R2210" s="2501"/>
      <c r="S2210" s="2501"/>
      <c r="T2210" s="2501"/>
      <c r="U2210" s="2501"/>
      <c r="V2210" s="2501"/>
      <c r="W2210" s="2501"/>
      <c r="X2210" s="2501"/>
      <c r="Y2210" s="2501"/>
      <c r="Z2210" s="2501"/>
      <c r="AA2210" s="2501"/>
      <c r="AB2210" s="2501"/>
      <c r="AC2210" s="2501"/>
      <c r="AD2210" s="2501"/>
      <c r="AE2210" s="2501"/>
      <c r="AF2210" s="2501"/>
      <c r="AG2210" s="2501"/>
      <c r="AH2210" s="2501"/>
      <c r="AI2210" s="2501"/>
      <c r="AJ2210" s="2501"/>
      <c r="AK2210" s="2502"/>
    </row>
    <row r="2211" spans="2:37" s="2801" customFormat="1" ht="12" customHeight="1" thickBot="1" x14ac:dyDescent="0.25">
      <c r="B2211" s="4245"/>
      <c r="C2211" s="4246"/>
      <c r="D2211" s="4246"/>
      <c r="E2211" s="4246"/>
      <c r="F2211" s="4246"/>
      <c r="G2211" s="4246"/>
      <c r="H2211" s="4246"/>
      <c r="I2211" s="4246"/>
      <c r="J2211" s="4246"/>
      <c r="K2211" s="4246"/>
      <c r="L2211" s="4246"/>
      <c r="M2211" s="4246"/>
      <c r="N2211" s="4246"/>
      <c r="O2211" s="4246"/>
      <c r="P2211" s="4246"/>
      <c r="Q2211" s="4246"/>
      <c r="R2211" s="2501"/>
      <c r="S2211" s="2501"/>
      <c r="T2211" s="2501"/>
      <c r="U2211" s="2501"/>
      <c r="V2211" s="2501"/>
      <c r="W2211" s="2501"/>
      <c r="X2211" s="2501"/>
      <c r="Y2211" s="2501"/>
      <c r="Z2211" s="2501"/>
      <c r="AA2211" s="2501"/>
      <c r="AB2211" s="2501"/>
      <c r="AC2211" s="2501"/>
      <c r="AD2211" s="2501"/>
      <c r="AE2211" s="2501"/>
      <c r="AF2211" s="2501"/>
      <c r="AG2211" s="2501"/>
      <c r="AH2211" s="2501"/>
      <c r="AI2211" s="2501"/>
      <c r="AJ2211" s="2501"/>
      <c r="AK2211" s="2502"/>
    </row>
    <row r="2212" spans="2:37" s="2801" customFormat="1" ht="12" customHeight="1" thickBot="1" x14ac:dyDescent="0.25">
      <c r="B2212" s="4189" t="s">
        <v>4997</v>
      </c>
      <c r="C2212" s="4189"/>
      <c r="D2212" s="4189" t="s">
        <v>4987</v>
      </c>
      <c r="E2212" s="4189" t="s">
        <v>4998</v>
      </c>
      <c r="F2212" s="4247" t="s">
        <v>224</v>
      </c>
      <c r="G2212" s="4247"/>
      <c r="H2212" s="4247"/>
      <c r="I2212" s="4247"/>
      <c r="J2212" s="4247"/>
      <c r="K2212" s="4247"/>
      <c r="L2212" s="4247"/>
      <c r="M2212" s="4247"/>
      <c r="N2212" s="4247"/>
      <c r="O2212" s="4247"/>
      <c r="P2212" s="4247"/>
      <c r="Q2212" s="4247"/>
      <c r="R2212" s="4247"/>
      <c r="S2212" s="4247" t="s">
        <v>340</v>
      </c>
      <c r="T2212" s="4247"/>
      <c r="U2212" s="4247"/>
      <c r="V2212" s="4247"/>
      <c r="W2212" s="4247"/>
      <c r="X2212" s="4247"/>
      <c r="Y2212" s="4247"/>
      <c r="Z2212" s="4247"/>
      <c r="AA2212" s="4247"/>
      <c r="AB2212" s="4247"/>
      <c r="AC2212" s="4247"/>
      <c r="AD2212" s="4247" t="s">
        <v>225</v>
      </c>
      <c r="AE2212" s="4247"/>
      <c r="AF2212" s="4247"/>
      <c r="AG2212" s="4247"/>
      <c r="AH2212" s="4188" t="s">
        <v>4982</v>
      </c>
      <c r="AI2212" s="4188"/>
      <c r="AJ2212" s="4188"/>
      <c r="AK2212" s="2502"/>
    </row>
    <row r="2213" spans="2:37" s="2801" customFormat="1" ht="12" customHeight="1" thickBot="1" x14ac:dyDescent="0.25">
      <c r="B2213" s="4203"/>
      <c r="C2213" s="4203"/>
      <c r="D2213" s="4203"/>
      <c r="E2213" s="4203"/>
      <c r="F2213" s="4203" t="s">
        <v>4999</v>
      </c>
      <c r="G2213" s="4203" t="s">
        <v>5000</v>
      </c>
      <c r="H2213" s="4189" t="s">
        <v>5001</v>
      </c>
      <c r="I2213" s="4200" t="s">
        <v>5002</v>
      </c>
      <c r="J2213" s="4200" t="s">
        <v>5003</v>
      </c>
      <c r="K2213" s="4201" t="s">
        <v>5004</v>
      </c>
      <c r="L2213" s="4201" t="s">
        <v>5005</v>
      </c>
      <c r="M2213" s="4200" t="s">
        <v>5006</v>
      </c>
      <c r="N2213" s="4200"/>
      <c r="O2213" s="4201" t="s">
        <v>5007</v>
      </c>
      <c r="P2213" s="4201" t="s">
        <v>5008</v>
      </c>
      <c r="Q2213" s="4201" t="s">
        <v>5009</v>
      </c>
      <c r="R2213" s="4201" t="s">
        <v>5010</v>
      </c>
      <c r="S2213" s="4189" t="s">
        <v>5011</v>
      </c>
      <c r="T2213" s="4189" t="s">
        <v>5012</v>
      </c>
      <c r="U2213" s="4189" t="s">
        <v>5013</v>
      </c>
      <c r="V2213" s="4189" t="s">
        <v>5014</v>
      </c>
      <c r="W2213" s="4189" t="s">
        <v>5015</v>
      </c>
      <c r="X2213" s="4189" t="s">
        <v>5016</v>
      </c>
      <c r="Y2213" s="4189" t="s">
        <v>5017</v>
      </c>
      <c r="Z2213" s="4189" t="s">
        <v>5018</v>
      </c>
      <c r="AA2213" s="4189" t="s">
        <v>5019</v>
      </c>
      <c r="AB2213" s="4200" t="s">
        <v>5020</v>
      </c>
      <c r="AC2213" s="4200" t="s">
        <v>5021</v>
      </c>
      <c r="AD2213" s="4189" t="s">
        <v>5022</v>
      </c>
      <c r="AE2213" s="4189" t="s">
        <v>5023</v>
      </c>
      <c r="AF2213" s="4189" t="s">
        <v>5024</v>
      </c>
      <c r="AG2213" s="4189" t="s">
        <v>5025</v>
      </c>
      <c r="AH2213" s="4189" t="s">
        <v>1150</v>
      </c>
      <c r="AI2213" s="4189" t="s">
        <v>4983</v>
      </c>
      <c r="AJ2213" s="4189" t="s">
        <v>4984</v>
      </c>
      <c r="AK2213" s="2502"/>
    </row>
    <row r="2214" spans="2:37" s="2801" customFormat="1" ht="12" customHeight="1" thickBot="1" x14ac:dyDescent="0.25">
      <c r="B2214" s="4203"/>
      <c r="C2214" s="4203"/>
      <c r="D2214" s="4203"/>
      <c r="E2214" s="4203"/>
      <c r="F2214" s="4203"/>
      <c r="G2214" s="4203"/>
      <c r="H2214" s="4203"/>
      <c r="I2214" s="4201"/>
      <c r="J2214" s="4201"/>
      <c r="K2214" s="4201"/>
      <c r="L2214" s="4201"/>
      <c r="M2214" s="3448" t="s">
        <v>5026</v>
      </c>
      <c r="N2214" s="3449" t="s">
        <v>2793</v>
      </c>
      <c r="O2214" s="4201"/>
      <c r="P2214" s="4201"/>
      <c r="Q2214" s="4201"/>
      <c r="R2214" s="4201"/>
      <c r="S2214" s="4203"/>
      <c r="T2214" s="4203"/>
      <c r="U2214" s="4203"/>
      <c r="V2214" s="4203"/>
      <c r="W2214" s="4203"/>
      <c r="X2214" s="4203"/>
      <c r="Y2214" s="4203"/>
      <c r="Z2214" s="4203"/>
      <c r="AA2214" s="4203"/>
      <c r="AB2214" s="4201"/>
      <c r="AC2214" s="4201"/>
      <c r="AD2214" s="4203"/>
      <c r="AE2214" s="4203"/>
      <c r="AF2214" s="4203"/>
      <c r="AG2214" s="4203"/>
      <c r="AH2214" s="4203"/>
      <c r="AI2214" s="4203"/>
      <c r="AJ2214" s="4203"/>
      <c r="AK2214" s="2502"/>
    </row>
    <row r="2215" spans="2:37" s="2801" customFormat="1" ht="12" customHeight="1" x14ac:dyDescent="0.2">
      <c r="B2215" s="4262" t="s">
        <v>6497</v>
      </c>
      <c r="C2215" s="4263"/>
      <c r="D2215" s="3099" t="s">
        <v>1529</v>
      </c>
      <c r="E2215" s="3502">
        <v>2.5</v>
      </c>
      <c r="F2215" s="3099" t="s">
        <v>1529</v>
      </c>
      <c r="G2215" s="3099" t="s">
        <v>1529</v>
      </c>
      <c r="H2215" s="3099" t="s">
        <v>1529</v>
      </c>
      <c r="I2215" s="3099" t="s">
        <v>1529</v>
      </c>
      <c r="J2215" s="3099" t="s">
        <v>1529</v>
      </c>
      <c r="K2215" s="3099" t="s">
        <v>1529</v>
      </c>
      <c r="L2215" s="3099" t="s">
        <v>1529</v>
      </c>
      <c r="M2215" s="3099" t="s">
        <v>1529</v>
      </c>
      <c r="N2215" s="3099" t="s">
        <v>1529</v>
      </c>
      <c r="O2215" s="3099" t="s">
        <v>1529</v>
      </c>
      <c r="P2215" s="3099" t="s">
        <v>1529</v>
      </c>
      <c r="Q2215" s="3099" t="s">
        <v>1529</v>
      </c>
      <c r="R2215" s="3099" t="s">
        <v>1529</v>
      </c>
      <c r="S2215" s="3502">
        <f>+E2215</f>
        <v>2.5</v>
      </c>
      <c r="T2215" s="3099" t="s">
        <v>1529</v>
      </c>
      <c r="U2215" s="3099" t="s">
        <v>1529</v>
      </c>
      <c r="V2215" s="3099">
        <v>100</v>
      </c>
      <c r="W2215" s="3509">
        <v>2.5000000000000001E-2</v>
      </c>
      <c r="X2215" s="3099">
        <v>0.03</v>
      </c>
      <c r="Y2215" s="3099" t="s">
        <v>1529</v>
      </c>
      <c r="Z2215" s="3099" t="s">
        <v>1529</v>
      </c>
      <c r="AA2215" s="3099" t="s">
        <v>1529</v>
      </c>
      <c r="AB2215" s="3099" t="s">
        <v>1529</v>
      </c>
      <c r="AC2215" s="3099" t="s">
        <v>1529</v>
      </c>
      <c r="AD2215" s="3071" t="s">
        <v>1529</v>
      </c>
      <c r="AE2215" s="3071" t="s">
        <v>1529</v>
      </c>
      <c r="AF2215" s="3071" t="s">
        <v>1529</v>
      </c>
      <c r="AG2215" s="3071" t="s">
        <v>1529</v>
      </c>
      <c r="AH2215" s="3071" t="s">
        <v>1529</v>
      </c>
      <c r="AI2215" s="3071" t="s">
        <v>1529</v>
      </c>
      <c r="AJ2215" s="3137" t="s">
        <v>1529</v>
      </c>
      <c r="AK2215" s="2502"/>
    </row>
    <row r="2216" spans="2:37" s="2801" customFormat="1" ht="12" customHeight="1" x14ac:dyDescent="0.2">
      <c r="B2216" s="4267" t="s">
        <v>6498</v>
      </c>
      <c r="C2216" s="4268"/>
      <c r="D2216" s="3104" t="s">
        <v>1529</v>
      </c>
      <c r="E2216" s="3504">
        <v>4</v>
      </c>
      <c r="F2216" s="3104" t="s">
        <v>1529</v>
      </c>
      <c r="G2216" s="3104" t="s">
        <v>1529</v>
      </c>
      <c r="H2216" s="3104" t="s">
        <v>1529</v>
      </c>
      <c r="I2216" s="3104" t="s">
        <v>1529</v>
      </c>
      <c r="J2216" s="3104" t="s">
        <v>1529</v>
      </c>
      <c r="K2216" s="3104" t="s">
        <v>1529</v>
      </c>
      <c r="L2216" s="3104" t="s">
        <v>1529</v>
      </c>
      <c r="M2216" s="3104" t="s">
        <v>1529</v>
      </c>
      <c r="N2216" s="3104" t="s">
        <v>1529</v>
      </c>
      <c r="O2216" s="3104" t="s">
        <v>1529</v>
      </c>
      <c r="P2216" s="3104" t="s">
        <v>1529</v>
      </c>
      <c r="Q2216" s="3104" t="s">
        <v>1529</v>
      </c>
      <c r="R2216" s="3104" t="s">
        <v>1529</v>
      </c>
      <c r="S2216" s="3504">
        <f t="shared" ref="S2216:S2219" si="11">+E2216</f>
        <v>4</v>
      </c>
      <c r="T2216" s="3104" t="s">
        <v>1529</v>
      </c>
      <c r="U2216" s="3104" t="s">
        <v>1529</v>
      </c>
      <c r="V2216" s="3104">
        <v>200</v>
      </c>
      <c r="W2216" s="3510">
        <v>0.02</v>
      </c>
      <c r="X2216" s="3104">
        <v>0.03</v>
      </c>
      <c r="Y2216" s="3104" t="s">
        <v>1529</v>
      </c>
      <c r="Z2216" s="3104" t="s">
        <v>1529</v>
      </c>
      <c r="AA2216" s="3104" t="s">
        <v>1529</v>
      </c>
      <c r="AB2216" s="3104" t="s">
        <v>1529</v>
      </c>
      <c r="AC2216" s="3104" t="s">
        <v>1529</v>
      </c>
      <c r="AD2216" s="3153" t="s">
        <v>1529</v>
      </c>
      <c r="AE2216" s="3153" t="s">
        <v>1529</v>
      </c>
      <c r="AF2216" s="3153" t="s">
        <v>1529</v>
      </c>
      <c r="AG2216" s="3153" t="s">
        <v>1529</v>
      </c>
      <c r="AH2216" s="3153" t="s">
        <v>1529</v>
      </c>
      <c r="AI2216" s="3153" t="s">
        <v>1529</v>
      </c>
      <c r="AJ2216" s="3342" t="s">
        <v>1529</v>
      </c>
      <c r="AK2216" s="2502"/>
    </row>
    <row r="2217" spans="2:37" s="2801" customFormat="1" ht="12" customHeight="1" x14ac:dyDescent="0.2">
      <c r="B2217" s="4267" t="s">
        <v>6499</v>
      </c>
      <c r="C2217" s="4268"/>
      <c r="D2217" s="3104" t="s">
        <v>1529</v>
      </c>
      <c r="E2217" s="3504">
        <v>5</v>
      </c>
      <c r="F2217" s="3104" t="s">
        <v>1529</v>
      </c>
      <c r="G2217" s="3104" t="s">
        <v>1529</v>
      </c>
      <c r="H2217" s="3104" t="s">
        <v>1529</v>
      </c>
      <c r="I2217" s="3104" t="s">
        <v>1529</v>
      </c>
      <c r="J2217" s="3104" t="s">
        <v>1529</v>
      </c>
      <c r="K2217" s="3104" t="s">
        <v>1529</v>
      </c>
      <c r="L2217" s="3104" t="s">
        <v>1529</v>
      </c>
      <c r="M2217" s="3104" t="s">
        <v>1529</v>
      </c>
      <c r="N2217" s="3104" t="s">
        <v>1529</v>
      </c>
      <c r="O2217" s="3104" t="s">
        <v>1529</v>
      </c>
      <c r="P2217" s="3104" t="s">
        <v>1529</v>
      </c>
      <c r="Q2217" s="3104" t="s">
        <v>1529</v>
      </c>
      <c r="R2217" s="3104" t="s">
        <v>1529</v>
      </c>
      <c r="S2217" s="3504">
        <f t="shared" si="11"/>
        <v>5</v>
      </c>
      <c r="T2217" s="3104" t="s">
        <v>1529</v>
      </c>
      <c r="U2217" s="3104" t="s">
        <v>1529</v>
      </c>
      <c r="V2217" s="3104">
        <v>300</v>
      </c>
      <c r="W2217" s="3510">
        <v>1.7000000000000001E-2</v>
      </c>
      <c r="X2217" s="3104">
        <v>0.03</v>
      </c>
      <c r="Y2217" s="3104" t="s">
        <v>1529</v>
      </c>
      <c r="Z2217" s="3104" t="s">
        <v>1529</v>
      </c>
      <c r="AA2217" s="3104" t="s">
        <v>1529</v>
      </c>
      <c r="AB2217" s="3104" t="s">
        <v>1529</v>
      </c>
      <c r="AC2217" s="3104" t="s">
        <v>1529</v>
      </c>
      <c r="AD2217" s="3153" t="s">
        <v>1529</v>
      </c>
      <c r="AE2217" s="3153" t="s">
        <v>1529</v>
      </c>
      <c r="AF2217" s="3153" t="s">
        <v>1529</v>
      </c>
      <c r="AG2217" s="3153" t="s">
        <v>1529</v>
      </c>
      <c r="AH2217" s="3153" t="s">
        <v>1529</v>
      </c>
      <c r="AI2217" s="3153" t="s">
        <v>1529</v>
      </c>
      <c r="AJ2217" s="3342" t="s">
        <v>1529</v>
      </c>
      <c r="AK2217" s="2502"/>
    </row>
    <row r="2218" spans="2:37" s="2801" customFormat="1" ht="12" customHeight="1" x14ac:dyDescent="0.2">
      <c r="B2218" s="4267" t="s">
        <v>6500</v>
      </c>
      <c r="C2218" s="4268"/>
      <c r="D2218" s="3104" t="s">
        <v>1529</v>
      </c>
      <c r="E2218" s="3504">
        <v>6.5</v>
      </c>
      <c r="F2218" s="3104" t="s">
        <v>1529</v>
      </c>
      <c r="G2218" s="3104" t="s">
        <v>1529</v>
      </c>
      <c r="H2218" s="3104" t="s">
        <v>1529</v>
      </c>
      <c r="I2218" s="3104" t="s">
        <v>1529</v>
      </c>
      <c r="J2218" s="3104" t="s">
        <v>1529</v>
      </c>
      <c r="K2218" s="3104" t="s">
        <v>1529</v>
      </c>
      <c r="L2218" s="3104" t="s">
        <v>1529</v>
      </c>
      <c r="M2218" s="3104" t="s">
        <v>1529</v>
      </c>
      <c r="N2218" s="3104" t="s">
        <v>1529</v>
      </c>
      <c r="O2218" s="3104" t="s">
        <v>1529</v>
      </c>
      <c r="P2218" s="3104" t="s">
        <v>1529</v>
      </c>
      <c r="Q2218" s="3104" t="s">
        <v>1529</v>
      </c>
      <c r="R2218" s="3104" t="s">
        <v>1529</v>
      </c>
      <c r="S2218" s="3504">
        <f t="shared" si="11"/>
        <v>6.5</v>
      </c>
      <c r="T2218" s="3104" t="s">
        <v>1529</v>
      </c>
      <c r="U2218" s="3104" t="s">
        <v>1529</v>
      </c>
      <c r="V2218" s="3104">
        <v>500</v>
      </c>
      <c r="W2218" s="3510">
        <v>1.2999999999999999E-2</v>
      </c>
      <c r="X2218" s="3104">
        <v>0.03</v>
      </c>
      <c r="Y2218" s="3104" t="s">
        <v>1529</v>
      </c>
      <c r="Z2218" s="3104" t="s">
        <v>1529</v>
      </c>
      <c r="AA2218" s="3104" t="s">
        <v>1529</v>
      </c>
      <c r="AB2218" s="3104" t="s">
        <v>1529</v>
      </c>
      <c r="AC2218" s="3104" t="s">
        <v>1529</v>
      </c>
      <c r="AD2218" s="3153" t="s">
        <v>1529</v>
      </c>
      <c r="AE2218" s="3153" t="s">
        <v>1529</v>
      </c>
      <c r="AF2218" s="3153" t="s">
        <v>1529</v>
      </c>
      <c r="AG2218" s="3153" t="s">
        <v>1529</v>
      </c>
      <c r="AH2218" s="3153" t="s">
        <v>1529</v>
      </c>
      <c r="AI2218" s="3153" t="s">
        <v>1529</v>
      </c>
      <c r="AJ2218" s="3342" t="s">
        <v>1529</v>
      </c>
      <c r="AK2218" s="2502"/>
    </row>
    <row r="2219" spans="2:37" s="2801" customFormat="1" ht="12" customHeight="1" thickBot="1" x14ac:dyDescent="0.25">
      <c r="B2219" s="4265" t="s">
        <v>6501</v>
      </c>
      <c r="C2219" s="4266"/>
      <c r="D2219" s="3259" t="s">
        <v>1529</v>
      </c>
      <c r="E2219" s="3507">
        <v>10</v>
      </c>
      <c r="F2219" s="3259" t="s">
        <v>1529</v>
      </c>
      <c r="G2219" s="3259" t="s">
        <v>1529</v>
      </c>
      <c r="H2219" s="3259" t="s">
        <v>1529</v>
      </c>
      <c r="I2219" s="3259" t="s">
        <v>1529</v>
      </c>
      <c r="J2219" s="3259" t="s">
        <v>1529</v>
      </c>
      <c r="K2219" s="3259" t="s">
        <v>1529</v>
      </c>
      <c r="L2219" s="3259" t="s">
        <v>1529</v>
      </c>
      <c r="M2219" s="3259" t="s">
        <v>1529</v>
      </c>
      <c r="N2219" s="3259" t="s">
        <v>1529</v>
      </c>
      <c r="O2219" s="3259" t="s">
        <v>1529</v>
      </c>
      <c r="P2219" s="3259" t="s">
        <v>1529</v>
      </c>
      <c r="Q2219" s="3259" t="s">
        <v>1529</v>
      </c>
      <c r="R2219" s="3259" t="s">
        <v>1529</v>
      </c>
      <c r="S2219" s="3507">
        <f t="shared" si="11"/>
        <v>10</v>
      </c>
      <c r="T2219" s="3259" t="s">
        <v>1529</v>
      </c>
      <c r="U2219" s="3259" t="s">
        <v>1529</v>
      </c>
      <c r="V2219" s="3259">
        <v>1000</v>
      </c>
      <c r="W2219" s="3511">
        <v>0.01</v>
      </c>
      <c r="X2219" s="3259">
        <v>0.03</v>
      </c>
      <c r="Y2219" s="3259" t="s">
        <v>1529</v>
      </c>
      <c r="Z2219" s="3259" t="s">
        <v>1529</v>
      </c>
      <c r="AA2219" s="3259" t="s">
        <v>1529</v>
      </c>
      <c r="AB2219" s="3259" t="s">
        <v>1529</v>
      </c>
      <c r="AC2219" s="3259" t="s">
        <v>1529</v>
      </c>
      <c r="AD2219" s="3072" t="s">
        <v>1529</v>
      </c>
      <c r="AE2219" s="3072" t="s">
        <v>1529</v>
      </c>
      <c r="AF2219" s="3072" t="s">
        <v>1529</v>
      </c>
      <c r="AG2219" s="3072" t="s">
        <v>1529</v>
      </c>
      <c r="AH2219" s="3072" t="s">
        <v>1529</v>
      </c>
      <c r="AI2219" s="3072" t="s">
        <v>1529</v>
      </c>
      <c r="AJ2219" s="3343" t="s">
        <v>1529</v>
      </c>
      <c r="AK2219" s="2502"/>
    </row>
    <row r="2220" spans="2:37" s="2801" customFormat="1" ht="12" customHeight="1" x14ac:dyDescent="0.2">
      <c r="B2220" s="2503"/>
      <c r="C2220" s="2496"/>
      <c r="D2220" s="4248"/>
      <c r="E2220" s="4248"/>
      <c r="F2220" s="4248"/>
      <c r="G2220" s="4248"/>
      <c r="H2220" s="2496"/>
      <c r="I2220" s="2497"/>
      <c r="J2220" s="2497"/>
      <c r="K2220" s="2497"/>
      <c r="L2220" s="2497"/>
      <c r="M2220" s="2496"/>
      <c r="N2220" s="2497"/>
      <c r="O2220" s="2497"/>
      <c r="P2220" s="2497"/>
      <c r="Q2220" s="2497"/>
      <c r="R2220" s="2497"/>
      <c r="S2220" s="2496"/>
      <c r="T2220" s="2495"/>
      <c r="U2220" s="2495"/>
      <c r="V2220" s="2495"/>
      <c r="W2220" s="2495"/>
      <c r="X2220" s="2495"/>
      <c r="Y2220" s="2495"/>
      <c r="Z2220" s="2495"/>
      <c r="AA2220" s="2495"/>
      <c r="AB2220" s="2495"/>
      <c r="AC2220" s="2495"/>
      <c r="AD2220" s="2495"/>
      <c r="AE2220" s="2495"/>
      <c r="AF2220" s="2495"/>
      <c r="AG2220" s="2495"/>
      <c r="AH2220" s="2495"/>
      <c r="AI2220" s="2495"/>
      <c r="AJ2220" s="2495"/>
      <c r="AK2220" s="2502"/>
    </row>
    <row r="2221" spans="2:37" s="2801" customFormat="1" ht="12" customHeight="1" x14ac:dyDescent="0.2">
      <c r="B2221" s="4236" t="s">
        <v>4985</v>
      </c>
      <c r="C2221" s="4237"/>
      <c r="D2221" s="4249" t="s">
        <v>1529</v>
      </c>
      <c r="E2221" s="4249"/>
      <c r="F2221" s="4249"/>
      <c r="G2221" s="4249"/>
      <c r="H2221" s="2499"/>
      <c r="I2221" s="2499"/>
      <c r="J2221" s="2499"/>
      <c r="K2221" s="2499"/>
      <c r="L2221" s="2499"/>
      <c r="M2221" s="2499"/>
      <c r="N2221" s="2499"/>
      <c r="O2221" s="2499"/>
      <c r="P2221" s="2499"/>
      <c r="Q2221" s="2499"/>
      <c r="R2221" s="2499"/>
      <c r="S2221" s="2499"/>
      <c r="T2221" s="2495"/>
      <c r="U2221" s="2495"/>
      <c r="V2221" s="2495"/>
      <c r="W2221" s="2495"/>
      <c r="X2221" s="2495"/>
      <c r="Y2221" s="2495"/>
      <c r="Z2221" s="2495"/>
      <c r="AA2221" s="2495"/>
      <c r="AB2221" s="2495"/>
      <c r="AC2221" s="2495"/>
      <c r="AD2221" s="2495"/>
      <c r="AE2221" s="2495"/>
      <c r="AF2221" s="2495"/>
      <c r="AG2221" s="2495"/>
      <c r="AH2221" s="2495"/>
      <c r="AI2221" s="2495"/>
      <c r="AJ2221" s="2495"/>
      <c r="AK2221" s="2502"/>
    </row>
    <row r="2222" spans="2:37" s="2801" customFormat="1" ht="12" customHeight="1" x14ac:dyDescent="0.2">
      <c r="B2222" s="4236" t="s">
        <v>4986</v>
      </c>
      <c r="C2222" s="4237"/>
      <c r="D2222" s="4249" t="s">
        <v>10</v>
      </c>
      <c r="E2222" s="4249"/>
      <c r="F2222" s="4249"/>
      <c r="G2222" s="4249"/>
      <c r="H2222" s="2499"/>
      <c r="I2222" s="2499"/>
      <c r="J2222" s="2499"/>
      <c r="K2222" s="2499"/>
      <c r="L2222" s="2499"/>
      <c r="M2222" s="2499"/>
      <c r="N2222" s="2499"/>
      <c r="O2222" s="2499"/>
      <c r="P2222" s="2499"/>
      <c r="Q2222" s="2499"/>
      <c r="R2222" s="2499"/>
      <c r="S2222" s="2499"/>
      <c r="T2222" s="2495"/>
      <c r="U2222" s="2495"/>
      <c r="V2222" s="2495"/>
      <c r="W2222" s="2495"/>
      <c r="X2222" s="2495"/>
      <c r="Y2222" s="2495"/>
      <c r="Z2222" s="2495"/>
      <c r="AA2222" s="2495"/>
      <c r="AB2222" s="2495"/>
      <c r="AC2222" s="2495"/>
      <c r="AD2222" s="2495"/>
      <c r="AE2222" s="2495"/>
      <c r="AF2222" s="2495"/>
      <c r="AG2222" s="2495"/>
      <c r="AH2222" s="2495"/>
      <c r="AI2222" s="2495"/>
      <c r="AJ2222" s="2495"/>
      <c r="AK2222" s="2502"/>
    </row>
    <row r="2223" spans="2:37" s="2801" customFormat="1" ht="12" customHeight="1" thickBot="1" x14ac:dyDescent="0.25">
      <c r="B2223" s="4270"/>
      <c r="C2223" s="4271"/>
      <c r="D2223" s="4272"/>
      <c r="E2223" s="4272"/>
      <c r="F2223" s="4272"/>
      <c r="G2223" s="4272"/>
      <c r="H2223" s="2504"/>
      <c r="I2223" s="2504"/>
      <c r="J2223" s="2504"/>
      <c r="K2223" s="2504"/>
      <c r="L2223" s="2504"/>
      <c r="M2223" s="2504"/>
      <c r="N2223" s="2504"/>
      <c r="O2223" s="2504"/>
      <c r="P2223" s="2504"/>
      <c r="Q2223" s="2504"/>
      <c r="R2223" s="2504"/>
      <c r="S2223" s="2504"/>
      <c r="T2223" s="2505"/>
      <c r="U2223" s="2505"/>
      <c r="V2223" s="2505"/>
      <c r="W2223" s="2505"/>
      <c r="X2223" s="2505"/>
      <c r="Y2223" s="2505"/>
      <c r="Z2223" s="2505"/>
      <c r="AA2223" s="2505"/>
      <c r="AB2223" s="2505"/>
      <c r="AC2223" s="2505"/>
      <c r="AD2223" s="2505"/>
      <c r="AE2223" s="2505"/>
      <c r="AF2223" s="2505"/>
      <c r="AG2223" s="2505"/>
      <c r="AH2223" s="2505"/>
      <c r="AI2223" s="2505"/>
      <c r="AJ2223" s="2505"/>
      <c r="AK2223" s="2507"/>
    </row>
    <row r="2224" spans="2:37" s="2801" customFormat="1" ht="12" customHeight="1" thickBot="1" x14ac:dyDescent="0.25">
      <c r="B2224" s="2703"/>
    </row>
    <row r="2225" spans="2:37" s="2801" customFormat="1" ht="12" customHeight="1" x14ac:dyDescent="0.2">
      <c r="B2225" s="4169" t="s">
        <v>4994</v>
      </c>
      <c r="C2225" s="4170"/>
      <c r="D2225" s="4170"/>
      <c r="E2225" s="4170"/>
      <c r="F2225" s="4170"/>
      <c r="G2225" s="4170"/>
      <c r="H2225" s="4170"/>
      <c r="I2225" s="4170"/>
      <c r="J2225" s="4170"/>
      <c r="K2225" s="4170"/>
      <c r="L2225" s="4170"/>
      <c r="M2225" s="4170"/>
      <c r="N2225" s="4170"/>
      <c r="O2225" s="4170"/>
      <c r="P2225" s="4170"/>
      <c r="Q2225" s="4170"/>
      <c r="R2225" s="4170"/>
      <c r="S2225" s="4170"/>
      <c r="T2225" s="4170"/>
      <c r="U2225" s="4170"/>
      <c r="V2225" s="4170"/>
      <c r="W2225" s="4170"/>
      <c r="X2225" s="4170"/>
      <c r="Y2225" s="4170"/>
      <c r="Z2225" s="4170"/>
      <c r="AA2225" s="4170"/>
      <c r="AB2225" s="4170"/>
      <c r="AC2225" s="4170"/>
      <c r="AD2225" s="4170"/>
      <c r="AE2225" s="4170"/>
      <c r="AF2225" s="4170"/>
      <c r="AG2225" s="4170"/>
      <c r="AH2225" s="4170"/>
      <c r="AI2225" s="4170"/>
      <c r="AJ2225" s="4170"/>
      <c r="AK2225" s="4171"/>
    </row>
    <row r="2226" spans="2:37" s="2801" customFormat="1" ht="12" customHeight="1" x14ac:dyDescent="0.2">
      <c r="B2226" s="2500"/>
      <c r="C2226" s="3447"/>
      <c r="D2226" s="3447"/>
      <c r="E2226" s="3447"/>
      <c r="F2226" s="3447"/>
      <c r="G2226" s="2501"/>
      <c r="H2226" s="2501"/>
      <c r="I2226" s="2501"/>
      <c r="J2226" s="2501"/>
      <c r="K2226" s="2501"/>
      <c r="L2226" s="2501"/>
      <c r="M2226" s="2501"/>
      <c r="N2226" s="2501"/>
      <c r="O2226" s="2501"/>
      <c r="P2226" s="2501"/>
      <c r="Q2226" s="2501"/>
      <c r="R2226" s="2501"/>
      <c r="S2226" s="2501"/>
      <c r="T2226" s="2501"/>
      <c r="U2226" s="2501"/>
      <c r="V2226" s="2501"/>
      <c r="W2226" s="2501"/>
      <c r="X2226" s="2501"/>
      <c r="Y2226" s="2501"/>
      <c r="Z2226" s="2501"/>
      <c r="AA2226" s="2501"/>
      <c r="AB2226" s="2501"/>
      <c r="AC2226" s="2501"/>
      <c r="AD2226" s="2501"/>
      <c r="AE2226" s="2501"/>
      <c r="AF2226" s="2501"/>
      <c r="AG2226" s="2501"/>
      <c r="AH2226" s="2501"/>
      <c r="AI2226" s="2501"/>
      <c r="AJ2226" s="2501"/>
      <c r="AK2226" s="2502"/>
    </row>
    <row r="2227" spans="2:37" s="2801" customFormat="1" ht="12" customHeight="1" x14ac:dyDescent="0.2">
      <c r="B2227" s="2500" t="s">
        <v>4981</v>
      </c>
      <c r="C2227" s="3447"/>
      <c r="D2227" s="4243" t="s">
        <v>6485</v>
      </c>
      <c r="E2227" s="4243"/>
      <c r="F2227" s="4243"/>
      <c r="G2227" s="2501"/>
      <c r="H2227" s="2501"/>
      <c r="I2227" s="2501"/>
      <c r="J2227" s="2501"/>
      <c r="K2227" s="2501"/>
      <c r="L2227" s="2501"/>
      <c r="M2227" s="2501"/>
      <c r="N2227" s="2501"/>
      <c r="O2227" s="2501"/>
      <c r="P2227" s="2501"/>
      <c r="Q2227" s="2501"/>
      <c r="R2227" s="2501"/>
      <c r="S2227" s="2501"/>
      <c r="T2227" s="2501"/>
      <c r="U2227" s="2501"/>
      <c r="V2227" s="2501"/>
      <c r="W2227" s="2501"/>
      <c r="X2227" s="2501"/>
      <c r="Y2227" s="2501"/>
      <c r="Z2227" s="2501"/>
      <c r="AA2227" s="2501"/>
      <c r="AB2227" s="2501"/>
      <c r="AC2227" s="2501"/>
      <c r="AD2227" s="2501"/>
      <c r="AE2227" s="2501"/>
      <c r="AF2227" s="2501"/>
      <c r="AG2227" s="2501"/>
      <c r="AH2227" s="2501"/>
      <c r="AI2227" s="2501"/>
      <c r="AJ2227" s="2501"/>
      <c r="AK2227" s="2502"/>
    </row>
    <row r="2228" spans="2:37" s="2801" customFormat="1" ht="12" customHeight="1" thickBot="1" x14ac:dyDescent="0.25">
      <c r="B2228" s="4176" t="s">
        <v>4995</v>
      </c>
      <c r="C2228" s="4177"/>
      <c r="D2228" s="4175">
        <v>41725</v>
      </c>
      <c r="E2228" s="4175"/>
      <c r="F2228" s="3447"/>
      <c r="G2228" s="2501"/>
      <c r="H2228" s="2501"/>
      <c r="I2228" s="2501"/>
      <c r="J2228" s="2501"/>
      <c r="K2228" s="2501"/>
      <c r="L2228" s="2501"/>
      <c r="M2228" s="2501"/>
      <c r="N2228" s="2501"/>
      <c r="O2228" s="2501"/>
      <c r="P2228" s="2501"/>
      <c r="Q2228" s="2501"/>
      <c r="R2228" s="2501"/>
      <c r="S2228" s="2501"/>
      <c r="T2228" s="2501"/>
      <c r="U2228" s="2501"/>
      <c r="V2228" s="2501"/>
      <c r="W2228" s="2501"/>
      <c r="X2228" s="2501"/>
      <c r="Y2228" s="2501"/>
      <c r="Z2228" s="2501"/>
      <c r="AA2228" s="2501"/>
      <c r="AB2228" s="2501"/>
      <c r="AC2228" s="2501"/>
      <c r="AD2228" s="2501"/>
      <c r="AE2228" s="2501"/>
      <c r="AF2228" s="2501"/>
      <c r="AG2228" s="2501"/>
      <c r="AH2228" s="2501"/>
      <c r="AI2228" s="2501"/>
      <c r="AJ2228" s="2501"/>
      <c r="AK2228" s="2502"/>
    </row>
    <row r="2229" spans="2:37" s="2801" customFormat="1" ht="52.5" customHeight="1" thickBot="1" x14ac:dyDescent="0.25">
      <c r="B2229" s="4179" t="s">
        <v>4996</v>
      </c>
      <c r="C2229" s="4242"/>
      <c r="D2229" s="4181" t="s">
        <v>6486</v>
      </c>
      <c r="E2229" s="4182"/>
      <c r="F2229" s="4182"/>
      <c r="G2229" s="4182"/>
      <c r="H2229" s="4182"/>
      <c r="I2229" s="4182"/>
      <c r="J2229" s="4182"/>
      <c r="K2229" s="4183"/>
      <c r="L2229" s="2501"/>
      <c r="M2229" s="2501"/>
      <c r="N2229" s="2501"/>
      <c r="O2229" s="2501"/>
      <c r="P2229" s="2501"/>
      <c r="Q2229" s="2501"/>
      <c r="R2229" s="2501"/>
      <c r="S2229" s="2501"/>
      <c r="T2229" s="2501"/>
      <c r="U2229" s="2501"/>
      <c r="V2229" s="2501"/>
      <c r="W2229" s="2501"/>
      <c r="X2229" s="2501"/>
      <c r="Y2229" s="2501"/>
      <c r="Z2229" s="2501"/>
      <c r="AA2229" s="2501"/>
      <c r="AB2229" s="2501"/>
      <c r="AC2229" s="2501"/>
      <c r="AD2229" s="2501"/>
      <c r="AE2229" s="2501"/>
      <c r="AF2229" s="2501"/>
      <c r="AG2229" s="2501"/>
      <c r="AH2229" s="2501"/>
      <c r="AI2229" s="2501"/>
      <c r="AJ2229" s="2501"/>
      <c r="AK2229" s="2502"/>
    </row>
    <row r="2230" spans="2:37" s="2801" customFormat="1" ht="12" customHeight="1" thickBot="1" x14ac:dyDescent="0.25">
      <c r="B2230" s="4245"/>
      <c r="C2230" s="4246"/>
      <c r="D2230" s="4246"/>
      <c r="E2230" s="4246"/>
      <c r="F2230" s="4246"/>
      <c r="G2230" s="4246"/>
      <c r="H2230" s="4246"/>
      <c r="I2230" s="4246"/>
      <c r="J2230" s="4246"/>
      <c r="K2230" s="4246"/>
      <c r="L2230" s="4246"/>
      <c r="M2230" s="4246"/>
      <c r="N2230" s="4246"/>
      <c r="O2230" s="4246"/>
      <c r="P2230" s="4246"/>
      <c r="Q2230" s="4246"/>
      <c r="R2230" s="2501"/>
      <c r="S2230" s="2501"/>
      <c r="T2230" s="2501"/>
      <c r="U2230" s="2501"/>
      <c r="V2230" s="2501"/>
      <c r="W2230" s="2501"/>
      <c r="X2230" s="2501"/>
      <c r="Y2230" s="2501"/>
      <c r="Z2230" s="2501"/>
      <c r="AA2230" s="2501"/>
      <c r="AB2230" s="2501"/>
      <c r="AC2230" s="2501"/>
      <c r="AD2230" s="2501"/>
      <c r="AE2230" s="2501"/>
      <c r="AF2230" s="2501"/>
      <c r="AG2230" s="2501"/>
      <c r="AH2230" s="2501"/>
      <c r="AI2230" s="2501"/>
      <c r="AJ2230" s="2501"/>
      <c r="AK2230" s="2502"/>
    </row>
    <row r="2231" spans="2:37" s="2801" customFormat="1" ht="12" customHeight="1" thickBot="1" x14ac:dyDescent="0.25">
      <c r="B2231" s="4189" t="s">
        <v>4997</v>
      </c>
      <c r="C2231" s="4189"/>
      <c r="D2231" s="4189" t="s">
        <v>4987</v>
      </c>
      <c r="E2231" s="4189" t="s">
        <v>4998</v>
      </c>
      <c r="F2231" s="4247" t="s">
        <v>224</v>
      </c>
      <c r="G2231" s="4247"/>
      <c r="H2231" s="4247"/>
      <c r="I2231" s="4247"/>
      <c r="J2231" s="4247"/>
      <c r="K2231" s="4247"/>
      <c r="L2231" s="4247"/>
      <c r="M2231" s="4247"/>
      <c r="N2231" s="4247"/>
      <c r="O2231" s="4247"/>
      <c r="P2231" s="4247"/>
      <c r="Q2231" s="4247"/>
      <c r="R2231" s="4247"/>
      <c r="S2231" s="4247" t="s">
        <v>340</v>
      </c>
      <c r="T2231" s="4247"/>
      <c r="U2231" s="4247"/>
      <c r="V2231" s="4247"/>
      <c r="W2231" s="4247"/>
      <c r="X2231" s="4247"/>
      <c r="Y2231" s="4247"/>
      <c r="Z2231" s="4247"/>
      <c r="AA2231" s="4247"/>
      <c r="AB2231" s="4247"/>
      <c r="AC2231" s="4247"/>
      <c r="AD2231" s="4247" t="s">
        <v>225</v>
      </c>
      <c r="AE2231" s="4247"/>
      <c r="AF2231" s="4247"/>
      <c r="AG2231" s="4247"/>
      <c r="AH2231" s="4188" t="s">
        <v>4982</v>
      </c>
      <c r="AI2231" s="4188"/>
      <c r="AJ2231" s="4188"/>
      <c r="AK2231" s="2502"/>
    </row>
    <row r="2232" spans="2:37" s="2801" customFormat="1" ht="12" customHeight="1" thickBot="1" x14ac:dyDescent="0.25">
      <c r="B2232" s="4203"/>
      <c r="C2232" s="4203"/>
      <c r="D2232" s="4203"/>
      <c r="E2232" s="4203"/>
      <c r="F2232" s="4203" t="s">
        <v>4999</v>
      </c>
      <c r="G2232" s="4203" t="s">
        <v>5000</v>
      </c>
      <c r="H2232" s="4189" t="s">
        <v>5001</v>
      </c>
      <c r="I2232" s="4200" t="s">
        <v>5002</v>
      </c>
      <c r="J2232" s="4200" t="s">
        <v>5003</v>
      </c>
      <c r="K2232" s="4201" t="s">
        <v>5004</v>
      </c>
      <c r="L2232" s="4201" t="s">
        <v>5005</v>
      </c>
      <c r="M2232" s="4200" t="s">
        <v>5006</v>
      </c>
      <c r="N2232" s="4200"/>
      <c r="O2232" s="4201" t="s">
        <v>5007</v>
      </c>
      <c r="P2232" s="4201" t="s">
        <v>5008</v>
      </c>
      <c r="Q2232" s="4201" t="s">
        <v>5009</v>
      </c>
      <c r="R2232" s="4201" t="s">
        <v>5010</v>
      </c>
      <c r="S2232" s="4189" t="s">
        <v>5011</v>
      </c>
      <c r="T2232" s="4189" t="s">
        <v>5012</v>
      </c>
      <c r="U2232" s="4189" t="s">
        <v>5013</v>
      </c>
      <c r="V2232" s="4189" t="s">
        <v>5014</v>
      </c>
      <c r="W2232" s="4189" t="s">
        <v>5015</v>
      </c>
      <c r="X2232" s="4189" t="s">
        <v>5016</v>
      </c>
      <c r="Y2232" s="4189" t="s">
        <v>5017</v>
      </c>
      <c r="Z2232" s="4189" t="s">
        <v>5018</v>
      </c>
      <c r="AA2232" s="4189" t="s">
        <v>5019</v>
      </c>
      <c r="AB2232" s="4200" t="s">
        <v>5020</v>
      </c>
      <c r="AC2232" s="4200" t="s">
        <v>5021</v>
      </c>
      <c r="AD2232" s="4189" t="s">
        <v>5022</v>
      </c>
      <c r="AE2232" s="4189" t="s">
        <v>5023</v>
      </c>
      <c r="AF2232" s="4189" t="s">
        <v>5024</v>
      </c>
      <c r="AG2232" s="4189" t="s">
        <v>5025</v>
      </c>
      <c r="AH2232" s="4189" t="s">
        <v>1150</v>
      </c>
      <c r="AI2232" s="4189" t="s">
        <v>4983</v>
      </c>
      <c r="AJ2232" s="4189" t="s">
        <v>4984</v>
      </c>
      <c r="AK2232" s="2502"/>
    </row>
    <row r="2233" spans="2:37" s="2801" customFormat="1" ht="12" customHeight="1" thickBot="1" x14ac:dyDescent="0.25">
      <c r="B2233" s="4203"/>
      <c r="C2233" s="4203"/>
      <c r="D2233" s="4203"/>
      <c r="E2233" s="4203"/>
      <c r="F2233" s="4203"/>
      <c r="G2233" s="4203"/>
      <c r="H2233" s="4203"/>
      <c r="I2233" s="4201"/>
      <c r="J2233" s="4201"/>
      <c r="K2233" s="4201"/>
      <c r="L2233" s="4201"/>
      <c r="M2233" s="3448" t="s">
        <v>5026</v>
      </c>
      <c r="N2233" s="3449" t="s">
        <v>2793</v>
      </c>
      <c r="O2233" s="4201"/>
      <c r="P2233" s="4201"/>
      <c r="Q2233" s="4201"/>
      <c r="R2233" s="4201"/>
      <c r="S2233" s="4203"/>
      <c r="T2233" s="4203"/>
      <c r="U2233" s="4203"/>
      <c r="V2233" s="4203"/>
      <c r="W2233" s="4203"/>
      <c r="X2233" s="4203"/>
      <c r="Y2233" s="4203"/>
      <c r="Z2233" s="4203"/>
      <c r="AA2233" s="4203"/>
      <c r="AB2233" s="4201"/>
      <c r="AC2233" s="4201"/>
      <c r="AD2233" s="4203"/>
      <c r="AE2233" s="4203"/>
      <c r="AF2233" s="4203"/>
      <c r="AG2233" s="4203"/>
      <c r="AH2233" s="4203"/>
      <c r="AI2233" s="4203"/>
      <c r="AJ2233" s="4203"/>
      <c r="AK2233" s="2502"/>
    </row>
    <row r="2234" spans="2:37" s="2801" customFormat="1" ht="12" customHeight="1" x14ac:dyDescent="0.2">
      <c r="B2234" s="4262" t="s">
        <v>6487</v>
      </c>
      <c r="C2234" s="4263"/>
      <c r="D2234" s="3099" t="s">
        <v>1529</v>
      </c>
      <c r="E2234" s="3502">
        <v>2</v>
      </c>
      <c r="F2234" s="3099" t="s">
        <v>1529</v>
      </c>
      <c r="G2234" s="3099" t="s">
        <v>1529</v>
      </c>
      <c r="H2234" s="3099" t="s">
        <v>1529</v>
      </c>
      <c r="I2234" s="3099" t="s">
        <v>1529</v>
      </c>
      <c r="J2234" s="3099" t="s">
        <v>1529</v>
      </c>
      <c r="K2234" s="3099" t="s">
        <v>1529</v>
      </c>
      <c r="L2234" s="3099" t="s">
        <v>1529</v>
      </c>
      <c r="M2234" s="3099" t="s">
        <v>1529</v>
      </c>
      <c r="N2234" s="3099" t="s">
        <v>1529</v>
      </c>
      <c r="O2234" s="3099" t="s">
        <v>1529</v>
      </c>
      <c r="P2234" s="3099" t="s">
        <v>1529</v>
      </c>
      <c r="Q2234" s="3099" t="s">
        <v>1529</v>
      </c>
      <c r="R2234" s="3099" t="s">
        <v>1529</v>
      </c>
      <c r="S2234" s="3099" t="s">
        <v>1529</v>
      </c>
      <c r="T2234" s="3099" t="s">
        <v>1529</v>
      </c>
      <c r="U2234" s="3099" t="s">
        <v>1529</v>
      </c>
      <c r="V2234" s="3099" t="s">
        <v>1529</v>
      </c>
      <c r="W2234" s="3099" t="s">
        <v>1529</v>
      </c>
      <c r="X2234" s="3099" t="s">
        <v>1529</v>
      </c>
      <c r="Y2234" s="3099" t="s">
        <v>1529</v>
      </c>
      <c r="Z2234" s="3099" t="s">
        <v>1529</v>
      </c>
      <c r="AA2234" s="3099" t="s">
        <v>1529</v>
      </c>
      <c r="AB2234" s="3099" t="s">
        <v>1529</v>
      </c>
      <c r="AC2234" s="3099" t="s">
        <v>1529</v>
      </c>
      <c r="AD2234" s="3071">
        <f>+E2234</f>
        <v>2</v>
      </c>
      <c r="AE2234" s="2579">
        <v>1</v>
      </c>
      <c r="AF2234" s="3503">
        <f>AD2234/AE2234</f>
        <v>2</v>
      </c>
      <c r="AG2234" s="3503">
        <v>4</v>
      </c>
      <c r="AH2234" s="2574" t="s">
        <v>1529</v>
      </c>
      <c r="AI2234" s="2574" t="s">
        <v>1529</v>
      </c>
      <c r="AJ2234" s="2576" t="s">
        <v>1529</v>
      </c>
      <c r="AK2234" s="2502"/>
    </row>
    <row r="2235" spans="2:37" s="2801" customFormat="1" ht="12" customHeight="1" x14ac:dyDescent="0.2">
      <c r="B2235" s="4267" t="s">
        <v>6488</v>
      </c>
      <c r="C2235" s="4268"/>
      <c r="D2235" s="3104" t="s">
        <v>1529</v>
      </c>
      <c r="E2235" s="3504">
        <v>3.5</v>
      </c>
      <c r="F2235" s="3104" t="s">
        <v>1529</v>
      </c>
      <c r="G2235" s="3104" t="s">
        <v>1529</v>
      </c>
      <c r="H2235" s="3104" t="s">
        <v>1529</v>
      </c>
      <c r="I2235" s="3104" t="s">
        <v>1529</v>
      </c>
      <c r="J2235" s="3104" t="s">
        <v>1529</v>
      </c>
      <c r="K2235" s="3104" t="s">
        <v>1529</v>
      </c>
      <c r="L2235" s="3104" t="s">
        <v>1529</v>
      </c>
      <c r="M2235" s="3104" t="s">
        <v>1529</v>
      </c>
      <c r="N2235" s="3104" t="s">
        <v>1529</v>
      </c>
      <c r="O2235" s="3104" t="s">
        <v>1529</v>
      </c>
      <c r="P2235" s="3104" t="s">
        <v>1529</v>
      </c>
      <c r="Q2235" s="3104" t="s">
        <v>1529</v>
      </c>
      <c r="R2235" s="3104" t="s">
        <v>1529</v>
      </c>
      <c r="S2235" s="3104" t="s">
        <v>1529</v>
      </c>
      <c r="T2235" s="3104" t="s">
        <v>1529</v>
      </c>
      <c r="U2235" s="3104" t="s">
        <v>1529</v>
      </c>
      <c r="V2235" s="3104" t="s">
        <v>1529</v>
      </c>
      <c r="W2235" s="3104" t="s">
        <v>1529</v>
      </c>
      <c r="X2235" s="3104" t="s">
        <v>1529</v>
      </c>
      <c r="Y2235" s="3104" t="s">
        <v>1529</v>
      </c>
      <c r="Z2235" s="3104" t="s">
        <v>1529</v>
      </c>
      <c r="AA2235" s="3104" t="s">
        <v>1529</v>
      </c>
      <c r="AB2235" s="3104" t="s">
        <v>1529</v>
      </c>
      <c r="AC2235" s="3104" t="s">
        <v>1529</v>
      </c>
      <c r="AD2235" s="3153">
        <f t="shared" ref="AD2235:AD2242" si="12">+E2235</f>
        <v>3.5</v>
      </c>
      <c r="AE2235" s="2569">
        <v>2</v>
      </c>
      <c r="AF2235" s="3506">
        <f t="shared" ref="AF2235:AF2242" si="13">AD2235/AE2235</f>
        <v>1.75</v>
      </c>
      <c r="AG2235" s="3506">
        <v>3</v>
      </c>
      <c r="AH2235" s="2543" t="s">
        <v>1529</v>
      </c>
      <c r="AI2235" s="2543" t="s">
        <v>1529</v>
      </c>
      <c r="AJ2235" s="2577" t="s">
        <v>1529</v>
      </c>
      <c r="AK2235" s="2502"/>
    </row>
    <row r="2236" spans="2:37" s="2801" customFormat="1" ht="12" customHeight="1" x14ac:dyDescent="0.2">
      <c r="B2236" s="4267" t="s">
        <v>6489</v>
      </c>
      <c r="C2236" s="4268"/>
      <c r="D2236" s="3104" t="s">
        <v>1529</v>
      </c>
      <c r="E2236" s="3504">
        <v>4</v>
      </c>
      <c r="F2236" s="3104" t="s">
        <v>1529</v>
      </c>
      <c r="G2236" s="3104" t="s">
        <v>1529</v>
      </c>
      <c r="H2236" s="3104" t="s">
        <v>1529</v>
      </c>
      <c r="I2236" s="3104" t="s">
        <v>1529</v>
      </c>
      <c r="J2236" s="3104" t="s">
        <v>1529</v>
      </c>
      <c r="K2236" s="3104" t="s">
        <v>1529</v>
      </c>
      <c r="L2236" s="3104" t="s">
        <v>1529</v>
      </c>
      <c r="M2236" s="3104" t="s">
        <v>1529</v>
      </c>
      <c r="N2236" s="3104" t="s">
        <v>1529</v>
      </c>
      <c r="O2236" s="3104" t="s">
        <v>1529</v>
      </c>
      <c r="P2236" s="3104" t="s">
        <v>1529</v>
      </c>
      <c r="Q2236" s="3104" t="s">
        <v>1529</v>
      </c>
      <c r="R2236" s="3104" t="s">
        <v>1529</v>
      </c>
      <c r="S2236" s="3104" t="s">
        <v>1529</v>
      </c>
      <c r="T2236" s="3104" t="s">
        <v>1529</v>
      </c>
      <c r="U2236" s="3104" t="s">
        <v>1529</v>
      </c>
      <c r="V2236" s="3104" t="s">
        <v>1529</v>
      </c>
      <c r="W2236" s="3104" t="s">
        <v>1529</v>
      </c>
      <c r="X2236" s="3104" t="s">
        <v>1529</v>
      </c>
      <c r="Y2236" s="3104" t="s">
        <v>1529</v>
      </c>
      <c r="Z2236" s="3104" t="s">
        <v>1529</v>
      </c>
      <c r="AA2236" s="3104" t="s">
        <v>1529</v>
      </c>
      <c r="AB2236" s="3104" t="s">
        <v>1529</v>
      </c>
      <c r="AC2236" s="3104" t="s">
        <v>1529</v>
      </c>
      <c r="AD2236" s="3153">
        <f t="shared" si="12"/>
        <v>4</v>
      </c>
      <c r="AE2236" s="2569">
        <v>3</v>
      </c>
      <c r="AF2236" s="3506">
        <f t="shared" si="13"/>
        <v>1.3333333333333333</v>
      </c>
      <c r="AG2236" s="3506">
        <v>2</v>
      </c>
      <c r="AH2236" s="2543" t="s">
        <v>1529</v>
      </c>
      <c r="AI2236" s="2543" t="s">
        <v>1529</v>
      </c>
      <c r="AJ2236" s="2577" t="s">
        <v>1529</v>
      </c>
      <c r="AK2236" s="2502"/>
    </row>
    <row r="2237" spans="2:37" s="2801" customFormat="1" ht="12" customHeight="1" x14ac:dyDescent="0.2">
      <c r="B2237" s="4267" t="s">
        <v>6490</v>
      </c>
      <c r="C2237" s="4268"/>
      <c r="D2237" s="3104" t="s">
        <v>1529</v>
      </c>
      <c r="E2237" s="3504">
        <v>6</v>
      </c>
      <c r="F2237" s="3104" t="s">
        <v>1529</v>
      </c>
      <c r="G2237" s="3104" t="s">
        <v>1529</v>
      </c>
      <c r="H2237" s="3104" t="s">
        <v>1529</v>
      </c>
      <c r="I2237" s="3104" t="s">
        <v>1529</v>
      </c>
      <c r="J2237" s="3104" t="s">
        <v>1529</v>
      </c>
      <c r="K2237" s="3104" t="s">
        <v>1529</v>
      </c>
      <c r="L2237" s="3104" t="s">
        <v>1529</v>
      </c>
      <c r="M2237" s="3104" t="s">
        <v>1529</v>
      </c>
      <c r="N2237" s="3104" t="s">
        <v>1529</v>
      </c>
      <c r="O2237" s="3104" t="s">
        <v>1529</v>
      </c>
      <c r="P2237" s="3104" t="s">
        <v>1529</v>
      </c>
      <c r="Q2237" s="3104" t="s">
        <v>1529</v>
      </c>
      <c r="R2237" s="3104" t="s">
        <v>1529</v>
      </c>
      <c r="S2237" s="3104" t="s">
        <v>1529</v>
      </c>
      <c r="T2237" s="3104" t="s">
        <v>1529</v>
      </c>
      <c r="U2237" s="3104" t="s">
        <v>1529</v>
      </c>
      <c r="V2237" s="3104" t="s">
        <v>1529</v>
      </c>
      <c r="W2237" s="3104" t="s">
        <v>1529</v>
      </c>
      <c r="X2237" s="3104" t="s">
        <v>1529</v>
      </c>
      <c r="Y2237" s="3104" t="s">
        <v>1529</v>
      </c>
      <c r="Z2237" s="3104" t="s">
        <v>1529</v>
      </c>
      <c r="AA2237" s="3104" t="s">
        <v>1529</v>
      </c>
      <c r="AB2237" s="3104" t="s">
        <v>1529</v>
      </c>
      <c r="AC2237" s="3104" t="s">
        <v>1529</v>
      </c>
      <c r="AD2237" s="3153">
        <f t="shared" si="12"/>
        <v>6</v>
      </c>
      <c r="AE2237" s="2569">
        <v>5</v>
      </c>
      <c r="AF2237" s="3506">
        <f t="shared" si="13"/>
        <v>1.2</v>
      </c>
      <c r="AG2237" s="3506">
        <v>1.8</v>
      </c>
      <c r="AH2237" s="2543" t="s">
        <v>1529</v>
      </c>
      <c r="AI2237" s="2543" t="s">
        <v>1529</v>
      </c>
      <c r="AJ2237" s="2577" t="s">
        <v>1529</v>
      </c>
      <c r="AK2237" s="2502"/>
    </row>
    <row r="2238" spans="2:37" s="2801" customFormat="1" ht="12" customHeight="1" x14ac:dyDescent="0.2">
      <c r="B2238" s="4267" t="s">
        <v>6491</v>
      </c>
      <c r="C2238" s="4268"/>
      <c r="D2238" s="3104" t="s">
        <v>1529</v>
      </c>
      <c r="E2238" s="3504">
        <v>8</v>
      </c>
      <c r="F2238" s="3104" t="s">
        <v>1529</v>
      </c>
      <c r="G2238" s="3104" t="s">
        <v>1529</v>
      </c>
      <c r="H2238" s="3104" t="s">
        <v>1529</v>
      </c>
      <c r="I2238" s="3104" t="s">
        <v>1529</v>
      </c>
      <c r="J2238" s="3104" t="s">
        <v>1529</v>
      </c>
      <c r="K2238" s="3104" t="s">
        <v>1529</v>
      </c>
      <c r="L2238" s="3104" t="s">
        <v>1529</v>
      </c>
      <c r="M2238" s="3104" t="s">
        <v>1529</v>
      </c>
      <c r="N2238" s="3104" t="s">
        <v>1529</v>
      </c>
      <c r="O2238" s="3104" t="s">
        <v>1529</v>
      </c>
      <c r="P2238" s="3104" t="s">
        <v>1529</v>
      </c>
      <c r="Q2238" s="3104" t="s">
        <v>1529</v>
      </c>
      <c r="R2238" s="3104" t="s">
        <v>1529</v>
      </c>
      <c r="S2238" s="3104" t="s">
        <v>1529</v>
      </c>
      <c r="T2238" s="3104" t="s">
        <v>1529</v>
      </c>
      <c r="U2238" s="3104" t="s">
        <v>1529</v>
      </c>
      <c r="V2238" s="3104" t="s">
        <v>1529</v>
      </c>
      <c r="W2238" s="3104" t="s">
        <v>1529</v>
      </c>
      <c r="X2238" s="3104" t="s">
        <v>1529</v>
      </c>
      <c r="Y2238" s="3104" t="s">
        <v>1529</v>
      </c>
      <c r="Z2238" s="3104" t="s">
        <v>1529</v>
      </c>
      <c r="AA2238" s="3104" t="s">
        <v>1529</v>
      </c>
      <c r="AB2238" s="3104" t="s">
        <v>1529</v>
      </c>
      <c r="AC2238" s="3104" t="s">
        <v>1529</v>
      </c>
      <c r="AD2238" s="3153">
        <f t="shared" si="12"/>
        <v>8</v>
      </c>
      <c r="AE2238" s="2569">
        <v>10</v>
      </c>
      <c r="AF2238" s="3506">
        <f t="shared" si="13"/>
        <v>0.8</v>
      </c>
      <c r="AG2238" s="3506">
        <v>1.5</v>
      </c>
      <c r="AH2238" s="2543" t="s">
        <v>1529</v>
      </c>
      <c r="AI2238" s="2543" t="s">
        <v>1529</v>
      </c>
      <c r="AJ2238" s="2577" t="s">
        <v>1529</v>
      </c>
      <c r="AK2238" s="2502"/>
    </row>
    <row r="2239" spans="2:37" s="2801" customFormat="1" ht="12" customHeight="1" x14ac:dyDescent="0.2">
      <c r="B2239" s="4267" t="s">
        <v>6492</v>
      </c>
      <c r="C2239" s="4268"/>
      <c r="D2239" s="3104" t="s">
        <v>1529</v>
      </c>
      <c r="E2239" s="3504">
        <v>15</v>
      </c>
      <c r="F2239" s="3104" t="s">
        <v>1529</v>
      </c>
      <c r="G2239" s="3104" t="s">
        <v>1529</v>
      </c>
      <c r="H2239" s="3104" t="s">
        <v>1529</v>
      </c>
      <c r="I2239" s="3104" t="s">
        <v>1529</v>
      </c>
      <c r="J2239" s="3104" t="s">
        <v>1529</v>
      </c>
      <c r="K2239" s="3104" t="s">
        <v>1529</v>
      </c>
      <c r="L2239" s="3104" t="s">
        <v>1529</v>
      </c>
      <c r="M2239" s="3104" t="s">
        <v>1529</v>
      </c>
      <c r="N2239" s="3104" t="s">
        <v>1529</v>
      </c>
      <c r="O2239" s="3104" t="s">
        <v>1529</v>
      </c>
      <c r="P2239" s="3104" t="s">
        <v>1529</v>
      </c>
      <c r="Q2239" s="3104" t="s">
        <v>1529</v>
      </c>
      <c r="R2239" s="3104" t="s">
        <v>1529</v>
      </c>
      <c r="S2239" s="3104" t="s">
        <v>1529</v>
      </c>
      <c r="T2239" s="3104" t="s">
        <v>1529</v>
      </c>
      <c r="U2239" s="3104" t="s">
        <v>1529</v>
      </c>
      <c r="V2239" s="3104" t="s">
        <v>1529</v>
      </c>
      <c r="W2239" s="3104" t="s">
        <v>1529</v>
      </c>
      <c r="X2239" s="3104" t="s">
        <v>1529</v>
      </c>
      <c r="Y2239" s="3104" t="s">
        <v>1529</v>
      </c>
      <c r="Z2239" s="3104" t="s">
        <v>1529</v>
      </c>
      <c r="AA2239" s="3104" t="s">
        <v>1529</v>
      </c>
      <c r="AB2239" s="3104" t="s">
        <v>1529</v>
      </c>
      <c r="AC2239" s="3104" t="s">
        <v>1529</v>
      </c>
      <c r="AD2239" s="3153">
        <f t="shared" si="12"/>
        <v>15</v>
      </c>
      <c r="AE2239" s="2569">
        <v>30</v>
      </c>
      <c r="AF2239" s="3506">
        <f t="shared" si="13"/>
        <v>0.5</v>
      </c>
      <c r="AG2239" s="3506">
        <v>1.2</v>
      </c>
      <c r="AH2239" s="2543" t="s">
        <v>1529</v>
      </c>
      <c r="AI2239" s="2543" t="s">
        <v>1529</v>
      </c>
      <c r="AJ2239" s="2577" t="s">
        <v>1529</v>
      </c>
      <c r="AK2239" s="2502"/>
    </row>
    <row r="2240" spans="2:37" s="2801" customFormat="1" ht="12" customHeight="1" x14ac:dyDescent="0.2">
      <c r="B2240" s="4267" t="s">
        <v>6493</v>
      </c>
      <c r="C2240" s="4268"/>
      <c r="D2240" s="3104" t="s">
        <v>1529</v>
      </c>
      <c r="E2240" s="3504">
        <v>17</v>
      </c>
      <c r="F2240" s="3104" t="s">
        <v>1529</v>
      </c>
      <c r="G2240" s="3104" t="s">
        <v>1529</v>
      </c>
      <c r="H2240" s="3104" t="s">
        <v>1529</v>
      </c>
      <c r="I2240" s="3104" t="s">
        <v>1529</v>
      </c>
      <c r="J2240" s="3104" t="s">
        <v>1529</v>
      </c>
      <c r="K2240" s="3104" t="s">
        <v>1529</v>
      </c>
      <c r="L2240" s="3104" t="s">
        <v>1529</v>
      </c>
      <c r="M2240" s="3104" t="s">
        <v>1529</v>
      </c>
      <c r="N2240" s="3104" t="s">
        <v>1529</v>
      </c>
      <c r="O2240" s="3104" t="s">
        <v>1529</v>
      </c>
      <c r="P2240" s="3104" t="s">
        <v>1529</v>
      </c>
      <c r="Q2240" s="3104" t="s">
        <v>1529</v>
      </c>
      <c r="R2240" s="3104" t="s">
        <v>1529</v>
      </c>
      <c r="S2240" s="3104" t="s">
        <v>1529</v>
      </c>
      <c r="T2240" s="3104" t="s">
        <v>1529</v>
      </c>
      <c r="U2240" s="3104" t="s">
        <v>1529</v>
      </c>
      <c r="V2240" s="3104" t="s">
        <v>1529</v>
      </c>
      <c r="W2240" s="3104" t="s">
        <v>1529</v>
      </c>
      <c r="X2240" s="3104" t="s">
        <v>1529</v>
      </c>
      <c r="Y2240" s="3104" t="s">
        <v>1529</v>
      </c>
      <c r="Z2240" s="3104" t="s">
        <v>1529</v>
      </c>
      <c r="AA2240" s="3104" t="s">
        <v>1529</v>
      </c>
      <c r="AB2240" s="3104" t="s">
        <v>1529</v>
      </c>
      <c r="AC2240" s="3104" t="s">
        <v>1529</v>
      </c>
      <c r="AD2240" s="3153">
        <f t="shared" si="12"/>
        <v>17</v>
      </c>
      <c r="AE2240" s="2569">
        <v>50</v>
      </c>
      <c r="AF2240" s="3506">
        <f t="shared" si="13"/>
        <v>0.34</v>
      </c>
      <c r="AG2240" s="3506">
        <v>1</v>
      </c>
      <c r="AH2240" s="2543" t="s">
        <v>1529</v>
      </c>
      <c r="AI2240" s="2543" t="s">
        <v>1529</v>
      </c>
      <c r="AJ2240" s="2577" t="s">
        <v>1529</v>
      </c>
      <c r="AK2240" s="2502"/>
    </row>
    <row r="2241" spans="2:37" s="2801" customFormat="1" ht="12" customHeight="1" x14ac:dyDescent="0.2">
      <c r="B2241" s="4267" t="s">
        <v>6494</v>
      </c>
      <c r="C2241" s="4268"/>
      <c r="D2241" s="3104" t="s">
        <v>1529</v>
      </c>
      <c r="E2241" s="3504">
        <v>20</v>
      </c>
      <c r="F2241" s="3104" t="s">
        <v>1529</v>
      </c>
      <c r="G2241" s="3104" t="s">
        <v>1529</v>
      </c>
      <c r="H2241" s="3104" t="s">
        <v>1529</v>
      </c>
      <c r="I2241" s="3104" t="s">
        <v>1529</v>
      </c>
      <c r="J2241" s="3104" t="s">
        <v>1529</v>
      </c>
      <c r="K2241" s="3104" t="s">
        <v>1529</v>
      </c>
      <c r="L2241" s="3104" t="s">
        <v>1529</v>
      </c>
      <c r="M2241" s="3104" t="s">
        <v>1529</v>
      </c>
      <c r="N2241" s="3104" t="s">
        <v>1529</v>
      </c>
      <c r="O2241" s="3104" t="s">
        <v>1529</v>
      </c>
      <c r="P2241" s="3104" t="s">
        <v>1529</v>
      </c>
      <c r="Q2241" s="3104" t="s">
        <v>1529</v>
      </c>
      <c r="R2241" s="3104" t="s">
        <v>1529</v>
      </c>
      <c r="S2241" s="3104" t="s">
        <v>1529</v>
      </c>
      <c r="T2241" s="3104" t="s">
        <v>1529</v>
      </c>
      <c r="U2241" s="3104" t="s">
        <v>1529</v>
      </c>
      <c r="V2241" s="3104" t="s">
        <v>1529</v>
      </c>
      <c r="W2241" s="3104" t="s">
        <v>1529</v>
      </c>
      <c r="X2241" s="3104" t="s">
        <v>1529</v>
      </c>
      <c r="Y2241" s="3104" t="s">
        <v>1529</v>
      </c>
      <c r="Z2241" s="3104" t="s">
        <v>1529</v>
      </c>
      <c r="AA2241" s="3104" t="s">
        <v>1529</v>
      </c>
      <c r="AB2241" s="3104" t="s">
        <v>1529</v>
      </c>
      <c r="AC2241" s="3104" t="s">
        <v>1529</v>
      </c>
      <c r="AD2241" s="3153">
        <f t="shared" si="12"/>
        <v>20</v>
      </c>
      <c r="AE2241" s="2569">
        <v>80</v>
      </c>
      <c r="AF2241" s="3506">
        <f t="shared" si="13"/>
        <v>0.25</v>
      </c>
      <c r="AG2241" s="3506">
        <v>0.8</v>
      </c>
      <c r="AH2241" s="2543" t="s">
        <v>1529</v>
      </c>
      <c r="AI2241" s="2543" t="s">
        <v>1529</v>
      </c>
      <c r="AJ2241" s="2577" t="s">
        <v>1529</v>
      </c>
      <c r="AK2241" s="2502"/>
    </row>
    <row r="2242" spans="2:37" s="2801" customFormat="1" ht="12" customHeight="1" thickBot="1" x14ac:dyDescent="0.25">
      <c r="B2242" s="4265" t="s">
        <v>6495</v>
      </c>
      <c r="C2242" s="4266"/>
      <c r="D2242" s="3259" t="s">
        <v>1529</v>
      </c>
      <c r="E2242" s="3507">
        <v>23</v>
      </c>
      <c r="F2242" s="3259" t="s">
        <v>1529</v>
      </c>
      <c r="G2242" s="3259" t="s">
        <v>1529</v>
      </c>
      <c r="H2242" s="3259" t="s">
        <v>1529</v>
      </c>
      <c r="I2242" s="3259" t="s">
        <v>1529</v>
      </c>
      <c r="J2242" s="3259" t="s">
        <v>1529</v>
      </c>
      <c r="K2242" s="3259" t="s">
        <v>1529</v>
      </c>
      <c r="L2242" s="3259" t="s">
        <v>1529</v>
      </c>
      <c r="M2242" s="3259" t="s">
        <v>1529</v>
      </c>
      <c r="N2242" s="3259" t="s">
        <v>1529</v>
      </c>
      <c r="O2242" s="3259" t="s">
        <v>1529</v>
      </c>
      <c r="P2242" s="3259" t="s">
        <v>1529</v>
      </c>
      <c r="Q2242" s="3259" t="s">
        <v>1529</v>
      </c>
      <c r="R2242" s="3259" t="s">
        <v>1529</v>
      </c>
      <c r="S2242" s="3259" t="s">
        <v>1529</v>
      </c>
      <c r="T2242" s="3259" t="s">
        <v>1529</v>
      </c>
      <c r="U2242" s="3259" t="s">
        <v>1529</v>
      </c>
      <c r="V2242" s="3259" t="s">
        <v>1529</v>
      </c>
      <c r="W2242" s="3259" t="s">
        <v>1529</v>
      </c>
      <c r="X2242" s="3259" t="s">
        <v>1529</v>
      </c>
      <c r="Y2242" s="3259" t="s">
        <v>1529</v>
      </c>
      <c r="Z2242" s="3259" t="s">
        <v>1529</v>
      </c>
      <c r="AA2242" s="3259" t="s">
        <v>1529</v>
      </c>
      <c r="AB2242" s="3259" t="s">
        <v>1529</v>
      </c>
      <c r="AC2242" s="3259" t="s">
        <v>1529</v>
      </c>
      <c r="AD2242" s="3072">
        <f t="shared" si="12"/>
        <v>23</v>
      </c>
      <c r="AE2242" s="2572">
        <v>100</v>
      </c>
      <c r="AF2242" s="3508">
        <f t="shared" si="13"/>
        <v>0.23</v>
      </c>
      <c r="AG2242" s="3508">
        <v>0.5</v>
      </c>
      <c r="AH2242" s="2583" t="s">
        <v>1529</v>
      </c>
      <c r="AI2242" s="2583" t="s">
        <v>1529</v>
      </c>
      <c r="AJ2242" s="2584" t="s">
        <v>1529</v>
      </c>
      <c r="AK2242" s="2502"/>
    </row>
    <row r="2243" spans="2:37" s="2801" customFormat="1" ht="12" customHeight="1" x14ac:dyDescent="0.2">
      <c r="B2243" s="2503"/>
      <c r="C2243" s="2496"/>
      <c r="D2243" s="4248"/>
      <c r="E2243" s="4248"/>
      <c r="F2243" s="4248"/>
      <c r="G2243" s="4248"/>
      <c r="H2243" s="2496"/>
      <c r="I2243" s="2497"/>
      <c r="J2243" s="2497"/>
      <c r="K2243" s="2497"/>
      <c r="L2243" s="2497"/>
      <c r="M2243" s="2496"/>
      <c r="N2243" s="2497"/>
      <c r="O2243" s="2497"/>
      <c r="P2243" s="2497"/>
      <c r="Q2243" s="2497"/>
      <c r="R2243" s="2497"/>
      <c r="S2243" s="2496"/>
      <c r="T2243" s="2495"/>
      <c r="U2243" s="2495"/>
      <c r="V2243" s="2495"/>
      <c r="W2243" s="2495"/>
      <c r="X2243" s="2495"/>
      <c r="Y2243" s="2495"/>
      <c r="Z2243" s="2495"/>
      <c r="AA2243" s="2495"/>
      <c r="AB2243" s="2495"/>
      <c r="AC2243" s="2495"/>
      <c r="AD2243" s="2495"/>
      <c r="AE2243" s="2495"/>
      <c r="AF2243" s="2495"/>
      <c r="AG2243" s="2495"/>
      <c r="AH2243" s="2495"/>
      <c r="AI2243" s="2495"/>
      <c r="AJ2243" s="2495"/>
      <c r="AK2243" s="2502"/>
    </row>
    <row r="2244" spans="2:37" s="2801" customFormat="1" ht="12" customHeight="1" x14ac:dyDescent="0.2">
      <c r="B2244" s="4236" t="s">
        <v>4985</v>
      </c>
      <c r="C2244" s="4237"/>
      <c r="D2244" s="4249" t="s">
        <v>1529</v>
      </c>
      <c r="E2244" s="4249"/>
      <c r="F2244" s="4249"/>
      <c r="G2244" s="4249"/>
      <c r="H2244" s="2499"/>
      <c r="I2244" s="2499"/>
      <c r="J2244" s="2499"/>
      <c r="K2244" s="2499"/>
      <c r="L2244" s="2499"/>
      <c r="M2244" s="2499"/>
      <c r="N2244" s="2499"/>
      <c r="O2244" s="2499"/>
      <c r="P2244" s="2499"/>
      <c r="Q2244" s="2499"/>
      <c r="R2244" s="2499"/>
      <c r="S2244" s="2499"/>
      <c r="T2244" s="2495"/>
      <c r="U2244" s="2495"/>
      <c r="V2244" s="2495"/>
      <c r="W2244" s="2495"/>
      <c r="X2244" s="2495"/>
      <c r="Y2244" s="2495"/>
      <c r="Z2244" s="2495"/>
      <c r="AA2244" s="2495"/>
      <c r="AB2244" s="2495"/>
      <c r="AC2244" s="2495"/>
      <c r="AD2244" s="2495"/>
      <c r="AE2244" s="2495"/>
      <c r="AF2244" s="2495"/>
      <c r="AG2244" s="2495"/>
      <c r="AH2244" s="2495"/>
      <c r="AI2244" s="2495"/>
      <c r="AJ2244" s="2495"/>
      <c r="AK2244" s="2502"/>
    </row>
    <row r="2245" spans="2:37" s="2801" customFormat="1" ht="12" customHeight="1" x14ac:dyDescent="0.2">
      <c r="B2245" s="4236" t="s">
        <v>4986</v>
      </c>
      <c r="C2245" s="4237"/>
      <c r="D2245" s="4249" t="s">
        <v>10</v>
      </c>
      <c r="E2245" s="4249"/>
      <c r="F2245" s="4249"/>
      <c r="G2245" s="4249"/>
      <c r="H2245" s="2499"/>
      <c r="I2245" s="2499"/>
      <c r="J2245" s="2499"/>
      <c r="K2245" s="2499"/>
      <c r="L2245" s="2499"/>
      <c r="M2245" s="2499"/>
      <c r="N2245" s="2499"/>
      <c r="O2245" s="2499"/>
      <c r="P2245" s="2499"/>
      <c r="Q2245" s="2499"/>
      <c r="R2245" s="2499"/>
      <c r="S2245" s="2499"/>
      <c r="T2245" s="2495"/>
      <c r="U2245" s="2495"/>
      <c r="V2245" s="2495"/>
      <c r="W2245" s="2495"/>
      <c r="X2245" s="2495"/>
      <c r="Y2245" s="2495"/>
      <c r="Z2245" s="2495"/>
      <c r="AA2245" s="2495"/>
      <c r="AB2245" s="2495"/>
      <c r="AC2245" s="2495"/>
      <c r="AD2245" s="2495"/>
      <c r="AE2245" s="2495"/>
      <c r="AF2245" s="2495"/>
      <c r="AG2245" s="2495"/>
      <c r="AH2245" s="2495"/>
      <c r="AI2245" s="2495"/>
      <c r="AJ2245" s="2495"/>
      <c r="AK2245" s="2502"/>
    </row>
    <row r="2246" spans="2:37" s="2801" customFormat="1" ht="12" customHeight="1" thickBot="1" x14ac:dyDescent="0.25">
      <c r="B2246" s="4270"/>
      <c r="C2246" s="4271"/>
      <c r="D2246" s="4272"/>
      <c r="E2246" s="4272"/>
      <c r="F2246" s="4272"/>
      <c r="G2246" s="4272"/>
      <c r="H2246" s="2504"/>
      <c r="I2246" s="2504"/>
      <c r="J2246" s="2504"/>
      <c r="K2246" s="2504"/>
      <c r="L2246" s="2504"/>
      <c r="M2246" s="2504"/>
      <c r="N2246" s="2504"/>
      <c r="O2246" s="2504"/>
      <c r="P2246" s="2504"/>
      <c r="Q2246" s="2504"/>
      <c r="R2246" s="2504"/>
      <c r="S2246" s="2504"/>
      <c r="T2246" s="2505"/>
      <c r="U2246" s="2505"/>
      <c r="V2246" s="2505"/>
      <c r="W2246" s="2505"/>
      <c r="X2246" s="2505"/>
      <c r="Y2246" s="2505"/>
      <c r="Z2246" s="2505"/>
      <c r="AA2246" s="2505"/>
      <c r="AB2246" s="2505"/>
      <c r="AC2246" s="2505"/>
      <c r="AD2246" s="2505"/>
      <c r="AE2246" s="2505"/>
      <c r="AF2246" s="2505"/>
      <c r="AG2246" s="2505"/>
      <c r="AH2246" s="2505"/>
      <c r="AI2246" s="2505"/>
      <c r="AJ2246" s="2505"/>
      <c r="AK2246" s="2507"/>
    </row>
    <row r="2247" spans="2:37" s="2801" customFormat="1" ht="12" customHeight="1" thickBot="1" x14ac:dyDescent="0.25">
      <c r="B2247" s="2703"/>
    </row>
    <row r="2248" spans="2:37" s="2801" customFormat="1" ht="12" customHeight="1" x14ac:dyDescent="0.2">
      <c r="B2248" s="4169" t="s">
        <v>4994</v>
      </c>
      <c r="C2248" s="4170"/>
      <c r="D2248" s="4170"/>
      <c r="E2248" s="4170"/>
      <c r="F2248" s="4170"/>
      <c r="G2248" s="4170"/>
      <c r="H2248" s="4170"/>
      <c r="I2248" s="4170"/>
      <c r="J2248" s="4170"/>
      <c r="K2248" s="4170"/>
      <c r="L2248" s="4170"/>
      <c r="M2248" s="4170"/>
      <c r="N2248" s="4170"/>
      <c r="O2248" s="4170"/>
      <c r="P2248" s="4170"/>
      <c r="Q2248" s="4170"/>
      <c r="R2248" s="4170"/>
      <c r="S2248" s="4170"/>
      <c r="T2248" s="4170"/>
      <c r="U2248" s="4170"/>
      <c r="V2248" s="4170"/>
      <c r="W2248" s="4170"/>
      <c r="X2248" s="4170"/>
      <c r="Y2248" s="4170"/>
      <c r="Z2248" s="4170"/>
      <c r="AA2248" s="4170"/>
      <c r="AB2248" s="4170"/>
      <c r="AC2248" s="4170"/>
      <c r="AD2248" s="4170"/>
      <c r="AE2248" s="4170"/>
      <c r="AF2248" s="4170"/>
      <c r="AG2248" s="4170"/>
      <c r="AH2248" s="4170"/>
      <c r="AI2248" s="4170"/>
      <c r="AJ2248" s="4170"/>
      <c r="AK2248" s="4171"/>
    </row>
    <row r="2249" spans="2:37" s="2801" customFormat="1" ht="12" customHeight="1" x14ac:dyDescent="0.2">
      <c r="B2249" s="2500"/>
      <c r="C2249" s="3447"/>
      <c r="D2249" s="3447"/>
      <c r="E2249" s="3447"/>
      <c r="F2249" s="3447"/>
      <c r="G2249" s="2501"/>
      <c r="H2249" s="2501"/>
      <c r="I2249" s="2501"/>
      <c r="J2249" s="2501"/>
      <c r="K2249" s="2501"/>
      <c r="L2249" s="2501"/>
      <c r="M2249" s="2501"/>
      <c r="N2249" s="2501"/>
      <c r="O2249" s="2501"/>
      <c r="P2249" s="2501"/>
      <c r="Q2249" s="2501"/>
      <c r="R2249" s="2501"/>
      <c r="S2249" s="2501"/>
      <c r="T2249" s="2501"/>
      <c r="U2249" s="2501"/>
      <c r="V2249" s="2501"/>
      <c r="W2249" s="2501"/>
      <c r="X2249" s="2501"/>
      <c r="Y2249" s="2501"/>
      <c r="Z2249" s="2501"/>
      <c r="AA2249" s="2501"/>
      <c r="AB2249" s="2501"/>
      <c r="AC2249" s="2501"/>
      <c r="AD2249" s="2501"/>
      <c r="AE2249" s="2501"/>
      <c r="AF2249" s="2501"/>
      <c r="AG2249" s="2501"/>
      <c r="AH2249" s="2501"/>
      <c r="AI2249" s="2501"/>
      <c r="AJ2249" s="2501"/>
      <c r="AK2249" s="2502"/>
    </row>
    <row r="2250" spans="2:37" s="2801" customFormat="1" ht="21.75" customHeight="1" x14ac:dyDescent="0.2">
      <c r="B2250" s="2500" t="s">
        <v>4981</v>
      </c>
      <c r="C2250" s="3447"/>
      <c r="D2250" s="4243" t="s">
        <v>6482</v>
      </c>
      <c r="E2250" s="4243"/>
      <c r="F2250" s="4243"/>
      <c r="G2250" s="2501"/>
      <c r="H2250" s="2501"/>
      <c r="I2250" s="2501"/>
      <c r="J2250" s="2501"/>
      <c r="K2250" s="2501"/>
      <c r="L2250" s="2501"/>
      <c r="M2250" s="2501"/>
      <c r="N2250" s="2501"/>
      <c r="O2250" s="2501"/>
      <c r="P2250" s="2501"/>
      <c r="Q2250" s="2501"/>
      <c r="R2250" s="2501"/>
      <c r="S2250" s="2501"/>
      <c r="T2250" s="2501"/>
      <c r="U2250" s="2501"/>
      <c r="V2250" s="2501"/>
      <c r="W2250" s="2501"/>
      <c r="X2250" s="2501"/>
      <c r="Y2250" s="2501"/>
      <c r="Z2250" s="2501"/>
      <c r="AA2250" s="2501"/>
      <c r="AB2250" s="2501"/>
      <c r="AC2250" s="2501"/>
      <c r="AD2250" s="2501"/>
      <c r="AE2250" s="2501"/>
      <c r="AF2250" s="2501"/>
      <c r="AG2250" s="2501"/>
      <c r="AH2250" s="2501"/>
      <c r="AI2250" s="2501"/>
      <c r="AJ2250" s="2501"/>
      <c r="AK2250" s="2502"/>
    </row>
    <row r="2251" spans="2:37" s="2801" customFormat="1" ht="12" customHeight="1" thickBot="1" x14ac:dyDescent="0.25">
      <c r="B2251" s="4176" t="s">
        <v>4995</v>
      </c>
      <c r="C2251" s="4177"/>
      <c r="D2251" s="4175">
        <v>41720</v>
      </c>
      <c r="E2251" s="4175"/>
      <c r="F2251" s="3447"/>
      <c r="G2251" s="2501"/>
      <c r="H2251" s="2501"/>
      <c r="I2251" s="2501"/>
      <c r="J2251" s="2501"/>
      <c r="K2251" s="2501"/>
      <c r="L2251" s="2501"/>
      <c r="M2251" s="2501"/>
      <c r="N2251" s="2501"/>
      <c r="O2251" s="2501"/>
      <c r="P2251" s="2501"/>
      <c r="Q2251" s="2501"/>
      <c r="R2251" s="2501"/>
      <c r="S2251" s="2501"/>
      <c r="T2251" s="2501"/>
      <c r="U2251" s="2501"/>
      <c r="V2251" s="2501"/>
      <c r="W2251" s="2501"/>
      <c r="X2251" s="2501"/>
      <c r="Y2251" s="2501"/>
      <c r="Z2251" s="2501"/>
      <c r="AA2251" s="2501"/>
      <c r="AB2251" s="2501"/>
      <c r="AC2251" s="2501"/>
      <c r="AD2251" s="2501"/>
      <c r="AE2251" s="2501"/>
      <c r="AF2251" s="2501"/>
      <c r="AG2251" s="2501"/>
      <c r="AH2251" s="2501"/>
      <c r="AI2251" s="2501"/>
      <c r="AJ2251" s="2501"/>
      <c r="AK2251" s="2502"/>
    </row>
    <row r="2252" spans="2:37" s="2801" customFormat="1" ht="64.5" customHeight="1" thickBot="1" x14ac:dyDescent="0.25">
      <c r="B2252" s="4179" t="s">
        <v>4996</v>
      </c>
      <c r="C2252" s="4242"/>
      <c r="D2252" s="4181" t="s">
        <v>6481</v>
      </c>
      <c r="E2252" s="4182"/>
      <c r="F2252" s="4182"/>
      <c r="G2252" s="4182"/>
      <c r="H2252" s="4182"/>
      <c r="I2252" s="4182"/>
      <c r="J2252" s="4182"/>
      <c r="K2252" s="4183"/>
      <c r="L2252" s="2501"/>
      <c r="M2252" s="2501"/>
      <c r="N2252" s="2501"/>
      <c r="O2252" s="2501"/>
      <c r="P2252" s="2501"/>
      <c r="Q2252" s="2501"/>
      <c r="R2252" s="2501"/>
      <c r="S2252" s="2501"/>
      <c r="T2252" s="2501"/>
      <c r="U2252" s="2501"/>
      <c r="V2252" s="2501"/>
      <c r="W2252" s="2501"/>
      <c r="X2252" s="2501"/>
      <c r="Y2252" s="2501"/>
      <c r="Z2252" s="2501"/>
      <c r="AA2252" s="2501"/>
      <c r="AB2252" s="2501"/>
      <c r="AC2252" s="2501"/>
      <c r="AD2252" s="2501"/>
      <c r="AE2252" s="2501"/>
      <c r="AF2252" s="2501"/>
      <c r="AG2252" s="2501"/>
      <c r="AH2252" s="2501"/>
      <c r="AI2252" s="2501"/>
      <c r="AJ2252" s="2501"/>
      <c r="AK2252" s="2502"/>
    </row>
    <row r="2253" spans="2:37" s="2801" customFormat="1" ht="12" customHeight="1" thickBot="1" x14ac:dyDescent="0.25">
      <c r="B2253" s="4245"/>
      <c r="C2253" s="4246"/>
      <c r="D2253" s="4246"/>
      <c r="E2253" s="4246"/>
      <c r="F2253" s="4246"/>
      <c r="G2253" s="4246"/>
      <c r="H2253" s="4246"/>
      <c r="I2253" s="4246"/>
      <c r="J2253" s="4246"/>
      <c r="K2253" s="4246"/>
      <c r="L2253" s="4246"/>
      <c r="M2253" s="4246"/>
      <c r="N2253" s="4246"/>
      <c r="O2253" s="4246"/>
      <c r="P2253" s="4246"/>
      <c r="Q2253" s="4246"/>
      <c r="R2253" s="2501"/>
      <c r="S2253" s="2501"/>
      <c r="T2253" s="2501"/>
      <c r="U2253" s="2501"/>
      <c r="V2253" s="2501"/>
      <c r="W2253" s="2501"/>
      <c r="X2253" s="2501"/>
      <c r="Y2253" s="2501"/>
      <c r="Z2253" s="2501"/>
      <c r="AA2253" s="2501"/>
      <c r="AB2253" s="2501"/>
      <c r="AC2253" s="2501"/>
      <c r="AD2253" s="2501"/>
      <c r="AE2253" s="2501"/>
      <c r="AF2253" s="2501"/>
      <c r="AG2253" s="2501"/>
      <c r="AH2253" s="2501"/>
      <c r="AI2253" s="2501"/>
      <c r="AJ2253" s="2501"/>
      <c r="AK2253" s="2502"/>
    </row>
    <row r="2254" spans="2:37" s="2801" customFormat="1" ht="12" customHeight="1" thickBot="1" x14ac:dyDescent="0.25">
      <c r="B2254" s="4189" t="s">
        <v>4997</v>
      </c>
      <c r="C2254" s="4189"/>
      <c r="D2254" s="4189" t="s">
        <v>4987</v>
      </c>
      <c r="E2254" s="4189" t="s">
        <v>4998</v>
      </c>
      <c r="F2254" s="4247" t="s">
        <v>224</v>
      </c>
      <c r="G2254" s="4247"/>
      <c r="H2254" s="4247"/>
      <c r="I2254" s="4247"/>
      <c r="J2254" s="4247"/>
      <c r="K2254" s="4247"/>
      <c r="L2254" s="4247"/>
      <c r="M2254" s="4247"/>
      <c r="N2254" s="4247"/>
      <c r="O2254" s="4247"/>
      <c r="P2254" s="4247"/>
      <c r="Q2254" s="4247"/>
      <c r="R2254" s="4247"/>
      <c r="S2254" s="4247" t="s">
        <v>340</v>
      </c>
      <c r="T2254" s="4247"/>
      <c r="U2254" s="4247"/>
      <c r="V2254" s="4247"/>
      <c r="W2254" s="4247"/>
      <c r="X2254" s="4247"/>
      <c r="Y2254" s="4247"/>
      <c r="Z2254" s="4247"/>
      <c r="AA2254" s="4247"/>
      <c r="AB2254" s="4247"/>
      <c r="AC2254" s="4247"/>
      <c r="AD2254" s="4247" t="s">
        <v>225</v>
      </c>
      <c r="AE2254" s="4247"/>
      <c r="AF2254" s="4247"/>
      <c r="AG2254" s="4247"/>
      <c r="AH2254" s="4188" t="s">
        <v>4982</v>
      </c>
      <c r="AI2254" s="4188"/>
      <c r="AJ2254" s="4188"/>
      <c r="AK2254" s="2502"/>
    </row>
    <row r="2255" spans="2:37" s="2801" customFormat="1" ht="12" customHeight="1" thickBot="1" x14ac:dyDescent="0.25">
      <c r="B2255" s="4203"/>
      <c r="C2255" s="4203"/>
      <c r="D2255" s="4203"/>
      <c r="E2255" s="4203"/>
      <c r="F2255" s="4203" t="s">
        <v>4999</v>
      </c>
      <c r="G2255" s="4203" t="s">
        <v>5000</v>
      </c>
      <c r="H2255" s="4189" t="s">
        <v>5001</v>
      </c>
      <c r="I2255" s="4200" t="s">
        <v>5002</v>
      </c>
      <c r="J2255" s="4200" t="s">
        <v>5003</v>
      </c>
      <c r="K2255" s="4201" t="s">
        <v>5004</v>
      </c>
      <c r="L2255" s="4201" t="s">
        <v>5005</v>
      </c>
      <c r="M2255" s="4200" t="s">
        <v>5006</v>
      </c>
      <c r="N2255" s="4200"/>
      <c r="O2255" s="4201" t="s">
        <v>5007</v>
      </c>
      <c r="P2255" s="4201" t="s">
        <v>5008</v>
      </c>
      <c r="Q2255" s="4201" t="s">
        <v>5009</v>
      </c>
      <c r="R2255" s="4201" t="s">
        <v>5010</v>
      </c>
      <c r="S2255" s="4189" t="s">
        <v>5011</v>
      </c>
      <c r="T2255" s="4189" t="s">
        <v>5012</v>
      </c>
      <c r="U2255" s="4189" t="s">
        <v>5013</v>
      </c>
      <c r="V2255" s="4189" t="s">
        <v>5014</v>
      </c>
      <c r="W2255" s="4189" t="s">
        <v>5015</v>
      </c>
      <c r="X2255" s="4189" t="s">
        <v>5016</v>
      </c>
      <c r="Y2255" s="4189" t="s">
        <v>5017</v>
      </c>
      <c r="Z2255" s="4189" t="s">
        <v>5018</v>
      </c>
      <c r="AA2255" s="4189" t="s">
        <v>5019</v>
      </c>
      <c r="AB2255" s="4200" t="s">
        <v>5020</v>
      </c>
      <c r="AC2255" s="4200" t="s">
        <v>5021</v>
      </c>
      <c r="AD2255" s="4189" t="s">
        <v>5022</v>
      </c>
      <c r="AE2255" s="4189" t="s">
        <v>5023</v>
      </c>
      <c r="AF2255" s="4189" t="s">
        <v>5024</v>
      </c>
      <c r="AG2255" s="4189" t="s">
        <v>5025</v>
      </c>
      <c r="AH2255" s="4189" t="s">
        <v>1150</v>
      </c>
      <c r="AI2255" s="4189" t="s">
        <v>4983</v>
      </c>
      <c r="AJ2255" s="4189" t="s">
        <v>4984</v>
      </c>
      <c r="AK2255" s="2502"/>
    </row>
    <row r="2256" spans="2:37" s="2801" customFormat="1" ht="12" customHeight="1" thickBot="1" x14ac:dyDescent="0.25">
      <c r="B2256" s="4203"/>
      <c r="C2256" s="4203"/>
      <c r="D2256" s="4203"/>
      <c r="E2256" s="4203"/>
      <c r="F2256" s="4203"/>
      <c r="G2256" s="4203"/>
      <c r="H2256" s="4203"/>
      <c r="I2256" s="4201"/>
      <c r="J2256" s="4201"/>
      <c r="K2256" s="4201"/>
      <c r="L2256" s="4201"/>
      <c r="M2256" s="3448" t="s">
        <v>5026</v>
      </c>
      <c r="N2256" s="3449" t="s">
        <v>2793</v>
      </c>
      <c r="O2256" s="4201"/>
      <c r="P2256" s="4201"/>
      <c r="Q2256" s="4201"/>
      <c r="R2256" s="4201"/>
      <c r="S2256" s="4203"/>
      <c r="T2256" s="4203"/>
      <c r="U2256" s="4203"/>
      <c r="V2256" s="4203"/>
      <c r="W2256" s="4203"/>
      <c r="X2256" s="4203"/>
      <c r="Y2256" s="4203"/>
      <c r="Z2256" s="4203"/>
      <c r="AA2256" s="4203"/>
      <c r="AB2256" s="4201"/>
      <c r="AC2256" s="4201"/>
      <c r="AD2256" s="4203"/>
      <c r="AE2256" s="4203"/>
      <c r="AF2256" s="4203"/>
      <c r="AG2256" s="4203"/>
      <c r="AH2256" s="4203"/>
      <c r="AI2256" s="4203"/>
      <c r="AJ2256" s="4203"/>
      <c r="AK2256" s="2502"/>
    </row>
    <row r="2257" spans="2:37" s="2801" customFormat="1" ht="12" customHeight="1" x14ac:dyDescent="0.2">
      <c r="B2257" s="4262" t="s">
        <v>5955</v>
      </c>
      <c r="C2257" s="4263"/>
      <c r="D2257" s="3099" t="s">
        <v>1529</v>
      </c>
      <c r="E2257" s="3099">
        <v>1</v>
      </c>
      <c r="F2257" s="3099" t="s">
        <v>1529</v>
      </c>
      <c r="G2257" s="3099" t="s">
        <v>1529</v>
      </c>
      <c r="H2257" s="3099" t="s">
        <v>1529</v>
      </c>
      <c r="I2257" s="3099" t="s">
        <v>1529</v>
      </c>
      <c r="J2257" s="3099" t="s">
        <v>1529</v>
      </c>
      <c r="K2257" s="3099" t="s">
        <v>1529</v>
      </c>
      <c r="L2257" s="3099" t="s">
        <v>1529</v>
      </c>
      <c r="M2257" s="3099" t="s">
        <v>1529</v>
      </c>
      <c r="N2257" s="3099" t="s">
        <v>1529</v>
      </c>
      <c r="O2257" s="3099" t="s">
        <v>1529</v>
      </c>
      <c r="P2257" s="3099" t="s">
        <v>1529</v>
      </c>
      <c r="Q2257" s="3099" t="s">
        <v>1529</v>
      </c>
      <c r="R2257" s="3099" t="s">
        <v>1529</v>
      </c>
      <c r="S2257" s="3099" t="s">
        <v>1529</v>
      </c>
      <c r="T2257" s="3099" t="s">
        <v>1529</v>
      </c>
      <c r="U2257" s="3099" t="s">
        <v>1529</v>
      </c>
      <c r="V2257" s="3099" t="s">
        <v>1529</v>
      </c>
      <c r="W2257" s="3099" t="s">
        <v>1529</v>
      </c>
      <c r="X2257" s="3099" t="s">
        <v>1529</v>
      </c>
      <c r="Y2257" s="3099" t="s">
        <v>1529</v>
      </c>
      <c r="Z2257" s="3099" t="s">
        <v>1529</v>
      </c>
      <c r="AA2257" s="3099" t="s">
        <v>1529</v>
      </c>
      <c r="AB2257" s="3099" t="s">
        <v>1529</v>
      </c>
      <c r="AC2257" s="3099" t="s">
        <v>1529</v>
      </c>
      <c r="AD2257" s="3071">
        <v>1</v>
      </c>
      <c r="AE2257" s="2579" t="s">
        <v>5946</v>
      </c>
      <c r="AF2257" s="2635" t="s">
        <v>1529</v>
      </c>
      <c r="AG2257" s="2635">
        <v>0.5</v>
      </c>
      <c r="AH2257" s="2574" t="s">
        <v>1529</v>
      </c>
      <c r="AI2257" s="2574" t="s">
        <v>1529</v>
      </c>
      <c r="AJ2257" s="2576" t="s">
        <v>1529</v>
      </c>
      <c r="AK2257" s="2502"/>
    </row>
    <row r="2258" spans="2:37" s="2801" customFormat="1" ht="12" customHeight="1" x14ac:dyDescent="0.2">
      <c r="B2258" s="4276" t="s">
        <v>5956</v>
      </c>
      <c r="C2258" s="4277"/>
      <c r="D2258" s="3104" t="s">
        <v>1529</v>
      </c>
      <c r="E2258" s="3153">
        <v>3</v>
      </c>
      <c r="F2258" s="3153" t="s">
        <v>1529</v>
      </c>
      <c r="G2258" s="2960" t="s">
        <v>1529</v>
      </c>
      <c r="H2258" s="3052" t="s">
        <v>1529</v>
      </c>
      <c r="I2258" s="3052" t="s">
        <v>1529</v>
      </c>
      <c r="J2258" s="3052" t="s">
        <v>1529</v>
      </c>
      <c r="K2258" s="2960" t="s">
        <v>1529</v>
      </c>
      <c r="L2258" s="2960" t="s">
        <v>1529</v>
      </c>
      <c r="M2258" s="3104" t="s">
        <v>1529</v>
      </c>
      <c r="N2258" s="2541" t="s">
        <v>1529</v>
      </c>
      <c r="O2258" s="2960" t="s">
        <v>1529</v>
      </c>
      <c r="P2258" s="2960" t="s">
        <v>1529</v>
      </c>
      <c r="Q2258" s="2960" t="s">
        <v>1529</v>
      </c>
      <c r="R2258" s="2960" t="s">
        <v>1529</v>
      </c>
      <c r="S2258" s="2639" t="s">
        <v>1529</v>
      </c>
      <c r="T2258" s="2960" t="s">
        <v>1529</v>
      </c>
      <c r="U2258" s="2961" t="s">
        <v>1529</v>
      </c>
      <c r="V2258" s="2961" t="s">
        <v>1529</v>
      </c>
      <c r="W2258" s="2960" t="s">
        <v>1529</v>
      </c>
      <c r="X2258" s="2960" t="s">
        <v>1529</v>
      </c>
      <c r="Y2258" s="2961" t="s">
        <v>1529</v>
      </c>
      <c r="Z2258" s="2961" t="s">
        <v>1529</v>
      </c>
      <c r="AA2258" s="2961" t="s">
        <v>1529</v>
      </c>
      <c r="AB2258" s="2960" t="s">
        <v>1529</v>
      </c>
      <c r="AC2258" s="2960" t="s">
        <v>1529</v>
      </c>
      <c r="AD2258" s="3153">
        <v>3</v>
      </c>
      <c r="AE2258" s="2569" t="s">
        <v>5948</v>
      </c>
      <c r="AF2258" s="2640" t="s">
        <v>1529</v>
      </c>
      <c r="AG2258" s="2640">
        <v>0.5</v>
      </c>
      <c r="AH2258" s="2543" t="s">
        <v>1529</v>
      </c>
      <c r="AI2258" s="2543" t="s">
        <v>1529</v>
      </c>
      <c r="AJ2258" s="2957" t="s">
        <v>1529</v>
      </c>
      <c r="AK2258" s="2502"/>
    </row>
    <row r="2259" spans="2:37" s="2801" customFormat="1" ht="12" customHeight="1" x14ac:dyDescent="0.2">
      <c r="B2259" s="4276" t="s">
        <v>5945</v>
      </c>
      <c r="C2259" s="4277"/>
      <c r="D2259" s="3104" t="s">
        <v>1529</v>
      </c>
      <c r="E2259" s="3153">
        <v>1</v>
      </c>
      <c r="F2259" s="3153" t="s">
        <v>1529</v>
      </c>
      <c r="G2259" s="2960" t="s">
        <v>1529</v>
      </c>
      <c r="H2259" s="3052" t="s">
        <v>1529</v>
      </c>
      <c r="I2259" s="3052" t="s">
        <v>1529</v>
      </c>
      <c r="J2259" s="3052" t="s">
        <v>1529</v>
      </c>
      <c r="K2259" s="2960" t="s">
        <v>1529</v>
      </c>
      <c r="L2259" s="2960" t="s">
        <v>1529</v>
      </c>
      <c r="M2259" s="3104" t="s">
        <v>1529</v>
      </c>
      <c r="N2259" s="2541" t="s">
        <v>1529</v>
      </c>
      <c r="O2259" s="2960" t="s">
        <v>1529</v>
      </c>
      <c r="P2259" s="2960" t="s">
        <v>1529</v>
      </c>
      <c r="Q2259" s="2960" t="s">
        <v>1529</v>
      </c>
      <c r="R2259" s="2960" t="s">
        <v>1529</v>
      </c>
      <c r="S2259" s="2639" t="s">
        <v>1529</v>
      </c>
      <c r="T2259" s="2960" t="s">
        <v>1529</v>
      </c>
      <c r="U2259" s="2961" t="s">
        <v>1529</v>
      </c>
      <c r="V2259" s="2961" t="s">
        <v>1529</v>
      </c>
      <c r="W2259" s="2960" t="s">
        <v>1529</v>
      </c>
      <c r="X2259" s="2960" t="s">
        <v>1529</v>
      </c>
      <c r="Y2259" s="2961" t="s">
        <v>1529</v>
      </c>
      <c r="Z2259" s="2961" t="s">
        <v>1529</v>
      </c>
      <c r="AA2259" s="2961" t="s">
        <v>1529</v>
      </c>
      <c r="AB2259" s="2960" t="s">
        <v>1529</v>
      </c>
      <c r="AC2259" s="2960" t="s">
        <v>1529</v>
      </c>
      <c r="AD2259" s="3153">
        <v>1</v>
      </c>
      <c r="AE2259" s="2569" t="s">
        <v>5946</v>
      </c>
      <c r="AF2259" s="2640" t="s">
        <v>1529</v>
      </c>
      <c r="AG2259" s="2640">
        <v>0.5</v>
      </c>
      <c r="AH2259" s="2543" t="s">
        <v>1529</v>
      </c>
      <c r="AI2259" s="2543" t="s">
        <v>1529</v>
      </c>
      <c r="AJ2259" s="2957" t="s">
        <v>1529</v>
      </c>
      <c r="AK2259" s="2502"/>
    </row>
    <row r="2260" spans="2:37" s="2801" customFormat="1" ht="12" customHeight="1" thickBot="1" x14ac:dyDescent="0.25">
      <c r="B2260" s="4278" t="s">
        <v>5957</v>
      </c>
      <c r="C2260" s="4279"/>
      <c r="D2260" s="3259" t="s">
        <v>1529</v>
      </c>
      <c r="E2260" s="3072">
        <v>3</v>
      </c>
      <c r="F2260" s="3072" t="s">
        <v>1529</v>
      </c>
      <c r="G2260" s="3062" t="s">
        <v>1529</v>
      </c>
      <c r="H2260" s="3061" t="s">
        <v>1529</v>
      </c>
      <c r="I2260" s="3061" t="s">
        <v>1529</v>
      </c>
      <c r="J2260" s="3061" t="s">
        <v>1529</v>
      </c>
      <c r="K2260" s="3062" t="s">
        <v>1529</v>
      </c>
      <c r="L2260" s="3062" t="s">
        <v>1529</v>
      </c>
      <c r="M2260" s="3259" t="s">
        <v>1529</v>
      </c>
      <c r="N2260" s="2601" t="s">
        <v>1529</v>
      </c>
      <c r="O2260" s="3062" t="s">
        <v>1529</v>
      </c>
      <c r="P2260" s="3062" t="s">
        <v>1529</v>
      </c>
      <c r="Q2260" s="3062" t="s">
        <v>1529</v>
      </c>
      <c r="R2260" s="3062" t="s">
        <v>1529</v>
      </c>
      <c r="S2260" s="3261" t="s">
        <v>1529</v>
      </c>
      <c r="T2260" s="3062" t="s">
        <v>1529</v>
      </c>
      <c r="U2260" s="2976" t="s">
        <v>1529</v>
      </c>
      <c r="V2260" s="2976" t="s">
        <v>1529</v>
      </c>
      <c r="W2260" s="3062" t="s">
        <v>1529</v>
      </c>
      <c r="X2260" s="3062" t="s">
        <v>1529</v>
      </c>
      <c r="Y2260" s="2976" t="s">
        <v>1529</v>
      </c>
      <c r="Z2260" s="2976" t="s">
        <v>1529</v>
      </c>
      <c r="AA2260" s="2976" t="s">
        <v>1529</v>
      </c>
      <c r="AB2260" s="3062" t="s">
        <v>1529</v>
      </c>
      <c r="AC2260" s="3062" t="s">
        <v>1529</v>
      </c>
      <c r="AD2260" s="3072">
        <v>3</v>
      </c>
      <c r="AE2260" s="2572" t="s">
        <v>5948</v>
      </c>
      <c r="AF2260" s="2743" t="s">
        <v>1529</v>
      </c>
      <c r="AG2260" s="2743">
        <v>0.5</v>
      </c>
      <c r="AH2260" s="2583" t="s">
        <v>1529</v>
      </c>
      <c r="AI2260" s="2583" t="s">
        <v>1529</v>
      </c>
      <c r="AJ2260" s="2978" t="s">
        <v>1529</v>
      </c>
      <c r="AK2260" s="2502"/>
    </row>
    <row r="2261" spans="2:37" s="2801" customFormat="1" ht="12" customHeight="1" x14ac:dyDescent="0.2">
      <c r="B2261" s="2503"/>
      <c r="C2261" s="2496"/>
      <c r="D2261" s="4248"/>
      <c r="E2261" s="4248"/>
      <c r="F2261" s="4248"/>
      <c r="G2261" s="4248"/>
      <c r="H2261" s="2496"/>
      <c r="I2261" s="2497"/>
      <c r="J2261" s="2497"/>
      <c r="K2261" s="2497"/>
      <c r="L2261" s="2497"/>
      <c r="M2261" s="2496"/>
      <c r="N2261" s="2497"/>
      <c r="O2261" s="2497"/>
      <c r="P2261" s="2497"/>
      <c r="Q2261" s="2497"/>
      <c r="R2261" s="2497"/>
      <c r="S2261" s="2496"/>
      <c r="T2261" s="2495"/>
      <c r="U2261" s="2495"/>
      <c r="V2261" s="2495"/>
      <c r="W2261" s="2495"/>
      <c r="X2261" s="2495"/>
      <c r="Y2261" s="2495"/>
      <c r="Z2261" s="2495"/>
      <c r="AA2261" s="2495"/>
      <c r="AB2261" s="2495"/>
      <c r="AC2261" s="2495"/>
      <c r="AD2261" s="2495"/>
      <c r="AE2261" s="2495"/>
      <c r="AF2261" s="2495"/>
      <c r="AG2261" s="2495"/>
      <c r="AH2261" s="2495"/>
      <c r="AI2261" s="2495"/>
      <c r="AJ2261" s="2495"/>
      <c r="AK2261" s="2502"/>
    </row>
    <row r="2262" spans="2:37" s="2801" customFormat="1" ht="12" customHeight="1" x14ac:dyDescent="0.2">
      <c r="B2262" s="4236" t="s">
        <v>4985</v>
      </c>
      <c r="C2262" s="4237"/>
      <c r="D2262" s="4249" t="s">
        <v>1529</v>
      </c>
      <c r="E2262" s="4249"/>
      <c r="F2262" s="4249"/>
      <c r="G2262" s="4249"/>
      <c r="H2262" s="2499"/>
      <c r="I2262" s="2499"/>
      <c r="J2262" s="2499"/>
      <c r="K2262" s="2499"/>
      <c r="L2262" s="2499"/>
      <c r="M2262" s="2499"/>
      <c r="N2262" s="2499"/>
      <c r="O2262" s="2499"/>
      <c r="P2262" s="2499"/>
      <c r="Q2262" s="2499"/>
      <c r="R2262" s="2499"/>
      <c r="S2262" s="2499"/>
      <c r="T2262" s="2495"/>
      <c r="U2262" s="2495"/>
      <c r="V2262" s="2495"/>
      <c r="W2262" s="2495"/>
      <c r="X2262" s="2495"/>
      <c r="Y2262" s="2495"/>
      <c r="Z2262" s="2495"/>
      <c r="AA2262" s="2495"/>
      <c r="AB2262" s="2495"/>
      <c r="AC2262" s="2495"/>
      <c r="AD2262" s="2495"/>
      <c r="AE2262" s="2495"/>
      <c r="AF2262" s="2495"/>
      <c r="AG2262" s="2495"/>
      <c r="AH2262" s="2495"/>
      <c r="AI2262" s="2495"/>
      <c r="AJ2262" s="2495"/>
      <c r="AK2262" s="2502"/>
    </row>
    <row r="2263" spans="2:37" s="2801" customFormat="1" ht="12" customHeight="1" x14ac:dyDescent="0.2">
      <c r="B2263" s="4236" t="s">
        <v>4986</v>
      </c>
      <c r="C2263" s="4237"/>
      <c r="D2263" s="4249" t="s">
        <v>5949</v>
      </c>
      <c r="E2263" s="4249"/>
      <c r="F2263" s="4249"/>
      <c r="G2263" s="4249"/>
      <c r="H2263" s="2499"/>
      <c r="I2263" s="2499"/>
      <c r="J2263" s="2499"/>
      <c r="K2263" s="2499"/>
      <c r="L2263" s="2499"/>
      <c r="M2263" s="2499"/>
      <c r="N2263" s="2499"/>
      <c r="O2263" s="2499"/>
      <c r="P2263" s="2499"/>
      <c r="Q2263" s="2499"/>
      <c r="R2263" s="2499"/>
      <c r="S2263" s="2499"/>
      <c r="T2263" s="2495"/>
      <c r="U2263" s="2495"/>
      <c r="V2263" s="2495"/>
      <c r="W2263" s="2495"/>
      <c r="X2263" s="2495"/>
      <c r="Y2263" s="2495"/>
      <c r="Z2263" s="2495"/>
      <c r="AA2263" s="2495"/>
      <c r="AB2263" s="2495"/>
      <c r="AC2263" s="2495"/>
      <c r="AD2263" s="2495"/>
      <c r="AE2263" s="2495"/>
      <c r="AF2263" s="2495"/>
      <c r="AG2263" s="2495"/>
      <c r="AH2263" s="2495"/>
      <c r="AI2263" s="2495"/>
      <c r="AJ2263" s="2495"/>
      <c r="AK2263" s="2502"/>
    </row>
    <row r="2264" spans="2:37" s="2801" customFormat="1" ht="12" customHeight="1" thickBot="1" x14ac:dyDescent="0.25">
      <c r="B2264" s="4270"/>
      <c r="C2264" s="4271"/>
      <c r="D2264" s="4272"/>
      <c r="E2264" s="4272"/>
      <c r="F2264" s="4272"/>
      <c r="G2264" s="4272"/>
      <c r="H2264" s="2504"/>
      <c r="I2264" s="2504"/>
      <c r="J2264" s="2504"/>
      <c r="K2264" s="2504"/>
      <c r="L2264" s="2504"/>
      <c r="M2264" s="2504"/>
      <c r="N2264" s="2504"/>
      <c r="O2264" s="2504"/>
      <c r="P2264" s="2504"/>
      <c r="Q2264" s="2504"/>
      <c r="R2264" s="2504"/>
      <c r="S2264" s="2504"/>
      <c r="T2264" s="2505"/>
      <c r="U2264" s="2505"/>
      <c r="V2264" s="2505"/>
      <c r="W2264" s="2505"/>
      <c r="X2264" s="2505"/>
      <c r="Y2264" s="2505"/>
      <c r="Z2264" s="2505"/>
      <c r="AA2264" s="2505"/>
      <c r="AB2264" s="2505"/>
      <c r="AC2264" s="2505"/>
      <c r="AD2264" s="2505"/>
      <c r="AE2264" s="2505"/>
      <c r="AF2264" s="2505"/>
      <c r="AG2264" s="2505"/>
      <c r="AH2264" s="2505"/>
      <c r="AI2264" s="2505"/>
      <c r="AJ2264" s="2505"/>
      <c r="AK2264" s="2507"/>
    </row>
    <row r="2265" spans="2:37" s="2801" customFormat="1" ht="12" customHeight="1" thickBot="1" x14ac:dyDescent="0.25">
      <c r="B2265" s="2703"/>
    </row>
    <row r="2266" spans="2:37" s="2801" customFormat="1" ht="12" customHeight="1" x14ac:dyDescent="0.2">
      <c r="B2266" s="4169" t="s">
        <v>4994</v>
      </c>
      <c r="C2266" s="4170"/>
      <c r="D2266" s="4170"/>
      <c r="E2266" s="4170"/>
      <c r="F2266" s="4170"/>
      <c r="G2266" s="4170"/>
      <c r="H2266" s="4170"/>
      <c r="I2266" s="4170"/>
      <c r="J2266" s="4170"/>
      <c r="K2266" s="4170"/>
      <c r="L2266" s="4170"/>
      <c r="M2266" s="4170"/>
      <c r="N2266" s="4170"/>
      <c r="O2266" s="4170"/>
      <c r="P2266" s="4170"/>
      <c r="Q2266" s="4170"/>
      <c r="R2266" s="4170"/>
      <c r="S2266" s="4170"/>
      <c r="T2266" s="4170"/>
      <c r="U2266" s="4170"/>
      <c r="V2266" s="4170"/>
      <c r="W2266" s="4170"/>
      <c r="X2266" s="4170"/>
      <c r="Y2266" s="4170"/>
      <c r="Z2266" s="4170"/>
      <c r="AA2266" s="4170"/>
      <c r="AB2266" s="4170"/>
      <c r="AC2266" s="4170"/>
      <c r="AD2266" s="4170"/>
      <c r="AE2266" s="4170"/>
      <c r="AF2266" s="4170"/>
      <c r="AG2266" s="4170"/>
      <c r="AH2266" s="4170"/>
      <c r="AI2266" s="4170"/>
      <c r="AJ2266" s="4170"/>
      <c r="AK2266" s="4171"/>
    </row>
    <row r="2267" spans="2:37" s="2801" customFormat="1" ht="12" customHeight="1" x14ac:dyDescent="0.2">
      <c r="B2267" s="2500"/>
      <c r="C2267" s="3447"/>
      <c r="D2267" s="3447"/>
      <c r="E2267" s="3447"/>
      <c r="F2267" s="3447"/>
      <c r="G2267" s="2501"/>
      <c r="H2267" s="2501"/>
      <c r="I2267" s="2501"/>
      <c r="J2267" s="2501"/>
      <c r="K2267" s="2501"/>
      <c r="L2267" s="2501"/>
      <c r="M2267" s="2501"/>
      <c r="N2267" s="2501"/>
      <c r="O2267" s="2501"/>
      <c r="P2267" s="2501"/>
      <c r="Q2267" s="2501"/>
      <c r="R2267" s="2501"/>
      <c r="S2267" s="2501"/>
      <c r="T2267" s="2501"/>
      <c r="U2267" s="2501"/>
      <c r="V2267" s="2501"/>
      <c r="W2267" s="2501"/>
      <c r="X2267" s="2501"/>
      <c r="Y2267" s="2501"/>
      <c r="Z2267" s="2501"/>
      <c r="AA2267" s="2501"/>
      <c r="AB2267" s="2501"/>
      <c r="AC2267" s="2501"/>
      <c r="AD2267" s="2501"/>
      <c r="AE2267" s="2501"/>
      <c r="AF2267" s="2501"/>
      <c r="AG2267" s="2501"/>
      <c r="AH2267" s="2501"/>
      <c r="AI2267" s="2501"/>
      <c r="AJ2267" s="2501"/>
      <c r="AK2267" s="2502"/>
    </row>
    <row r="2268" spans="2:37" s="2801" customFormat="1" ht="12" customHeight="1" x14ac:dyDescent="0.2">
      <c r="B2268" s="2500" t="s">
        <v>4981</v>
      </c>
      <c r="C2268" s="3447"/>
      <c r="D2268" s="4243" t="s">
        <v>6478</v>
      </c>
      <c r="E2268" s="4243"/>
      <c r="F2268" s="4243"/>
      <c r="G2268" s="2501"/>
      <c r="H2268" s="2501"/>
      <c r="I2268" s="2501"/>
      <c r="J2268" s="2501"/>
      <c r="K2268" s="2501"/>
      <c r="L2268" s="2501"/>
      <c r="M2268" s="2501"/>
      <c r="N2268" s="2501"/>
      <c r="O2268" s="2501"/>
      <c r="P2268" s="2501"/>
      <c r="Q2268" s="2501"/>
      <c r="R2268" s="2501"/>
      <c r="S2268" s="2501"/>
      <c r="T2268" s="2501"/>
      <c r="U2268" s="2501"/>
      <c r="V2268" s="2501"/>
      <c r="W2268" s="2501"/>
      <c r="X2268" s="2501"/>
      <c r="Y2268" s="2501"/>
      <c r="Z2268" s="2501"/>
      <c r="AA2268" s="2501"/>
      <c r="AB2268" s="2501"/>
      <c r="AC2268" s="2501"/>
      <c r="AD2268" s="2501"/>
      <c r="AE2268" s="2501"/>
      <c r="AF2268" s="2501"/>
      <c r="AG2268" s="2501"/>
      <c r="AH2268" s="2501"/>
      <c r="AI2268" s="2501"/>
      <c r="AJ2268" s="2501"/>
      <c r="AK2268" s="2502"/>
    </row>
    <row r="2269" spans="2:37" s="2801" customFormat="1" ht="12" customHeight="1" thickBot="1" x14ac:dyDescent="0.25">
      <c r="B2269" s="4176" t="s">
        <v>4995</v>
      </c>
      <c r="C2269" s="4177"/>
      <c r="D2269" s="4175">
        <v>41712</v>
      </c>
      <c r="E2269" s="4175"/>
      <c r="F2269" s="3447"/>
      <c r="G2269" s="2501"/>
      <c r="H2269" s="2501"/>
      <c r="I2269" s="2501"/>
      <c r="J2269" s="2501"/>
      <c r="K2269" s="2501"/>
      <c r="L2269" s="2501"/>
      <c r="M2269" s="2501"/>
      <c r="N2269" s="2501"/>
      <c r="O2269" s="2501"/>
      <c r="P2269" s="2501"/>
      <c r="Q2269" s="2501"/>
      <c r="R2269" s="2501"/>
      <c r="S2269" s="2501"/>
      <c r="T2269" s="2501"/>
      <c r="U2269" s="2501"/>
      <c r="V2269" s="2501"/>
      <c r="W2269" s="2501"/>
      <c r="X2269" s="2501"/>
      <c r="Y2269" s="2501"/>
      <c r="Z2269" s="2501"/>
      <c r="AA2269" s="2501"/>
      <c r="AB2269" s="2501"/>
      <c r="AC2269" s="2501"/>
      <c r="AD2269" s="2501"/>
      <c r="AE2269" s="2501"/>
      <c r="AF2269" s="2501"/>
      <c r="AG2269" s="2501"/>
      <c r="AH2269" s="2501"/>
      <c r="AI2269" s="2501"/>
      <c r="AJ2269" s="2501"/>
      <c r="AK2269" s="2502"/>
    </row>
    <row r="2270" spans="2:37" s="2801" customFormat="1" ht="56.25" customHeight="1" thickBot="1" x14ac:dyDescent="0.25">
      <c r="B2270" s="4179" t="s">
        <v>4996</v>
      </c>
      <c r="C2270" s="4242"/>
      <c r="D2270" s="4181" t="s">
        <v>6479</v>
      </c>
      <c r="E2270" s="4182"/>
      <c r="F2270" s="4182"/>
      <c r="G2270" s="4182"/>
      <c r="H2270" s="4182"/>
      <c r="I2270" s="4182"/>
      <c r="J2270" s="4182"/>
      <c r="K2270" s="4183"/>
      <c r="L2270" s="2501"/>
      <c r="M2270" s="2501"/>
      <c r="N2270" s="2501"/>
      <c r="O2270" s="2501"/>
      <c r="P2270" s="2501"/>
      <c r="Q2270" s="2501"/>
      <c r="R2270" s="2501"/>
      <c r="S2270" s="2501"/>
      <c r="T2270" s="2501"/>
      <c r="U2270" s="2501"/>
      <c r="V2270" s="2501"/>
      <c r="W2270" s="2501"/>
      <c r="X2270" s="2501"/>
      <c r="Y2270" s="2501"/>
      <c r="Z2270" s="2501"/>
      <c r="AA2270" s="2501"/>
      <c r="AB2270" s="2501"/>
      <c r="AC2270" s="2501"/>
      <c r="AD2270" s="2501"/>
      <c r="AE2270" s="2501"/>
      <c r="AF2270" s="2501"/>
      <c r="AG2270" s="2501"/>
      <c r="AH2270" s="2501"/>
      <c r="AI2270" s="2501"/>
      <c r="AJ2270" s="2501"/>
      <c r="AK2270" s="2502"/>
    </row>
    <row r="2271" spans="2:37" s="2801" customFormat="1" ht="12" customHeight="1" thickBot="1" x14ac:dyDescent="0.25">
      <c r="B2271" s="4245"/>
      <c r="C2271" s="4246"/>
      <c r="D2271" s="4246"/>
      <c r="E2271" s="4246"/>
      <c r="F2271" s="4246"/>
      <c r="G2271" s="4246"/>
      <c r="H2271" s="4246"/>
      <c r="I2271" s="4246"/>
      <c r="J2271" s="4246"/>
      <c r="K2271" s="4246"/>
      <c r="L2271" s="4246"/>
      <c r="M2271" s="4246"/>
      <c r="N2271" s="4246"/>
      <c r="O2271" s="4246"/>
      <c r="P2271" s="4246"/>
      <c r="Q2271" s="4246"/>
      <c r="R2271" s="2501"/>
      <c r="S2271" s="2501"/>
      <c r="T2271" s="2501"/>
      <c r="U2271" s="2501"/>
      <c r="V2271" s="2501"/>
      <c r="W2271" s="2501"/>
      <c r="X2271" s="2501"/>
      <c r="Y2271" s="2501"/>
      <c r="Z2271" s="2501"/>
      <c r="AA2271" s="2501"/>
      <c r="AB2271" s="2501"/>
      <c r="AC2271" s="2501"/>
      <c r="AD2271" s="2501"/>
      <c r="AE2271" s="2501"/>
      <c r="AF2271" s="2501"/>
      <c r="AG2271" s="2501"/>
      <c r="AH2271" s="2501"/>
      <c r="AI2271" s="2501"/>
      <c r="AJ2271" s="2501"/>
      <c r="AK2271" s="2502"/>
    </row>
    <row r="2272" spans="2:37" s="2801" customFormat="1" ht="12" customHeight="1" thickBot="1" x14ac:dyDescent="0.25">
      <c r="B2272" s="4189" t="s">
        <v>4997</v>
      </c>
      <c r="C2272" s="4189"/>
      <c r="D2272" s="4189" t="s">
        <v>4987</v>
      </c>
      <c r="E2272" s="4189" t="s">
        <v>4998</v>
      </c>
      <c r="F2272" s="4247" t="s">
        <v>224</v>
      </c>
      <c r="G2272" s="4247"/>
      <c r="H2272" s="4247"/>
      <c r="I2272" s="4247"/>
      <c r="J2272" s="4247"/>
      <c r="K2272" s="4247"/>
      <c r="L2272" s="4247"/>
      <c r="M2272" s="4247"/>
      <c r="N2272" s="4247"/>
      <c r="O2272" s="4247"/>
      <c r="P2272" s="4247"/>
      <c r="Q2272" s="4247"/>
      <c r="R2272" s="4247"/>
      <c r="S2272" s="4247" t="s">
        <v>340</v>
      </c>
      <c r="T2272" s="4247"/>
      <c r="U2272" s="4247"/>
      <c r="V2272" s="4247"/>
      <c r="W2272" s="4247"/>
      <c r="X2272" s="4247"/>
      <c r="Y2272" s="4247"/>
      <c r="Z2272" s="4247"/>
      <c r="AA2272" s="4247"/>
      <c r="AB2272" s="4247"/>
      <c r="AC2272" s="4247"/>
      <c r="AD2272" s="4247" t="s">
        <v>225</v>
      </c>
      <c r="AE2272" s="4247"/>
      <c r="AF2272" s="4247"/>
      <c r="AG2272" s="4247"/>
      <c r="AH2272" s="4188" t="s">
        <v>4982</v>
      </c>
      <c r="AI2272" s="4188"/>
      <c r="AJ2272" s="4188"/>
      <c r="AK2272" s="2502"/>
    </row>
    <row r="2273" spans="2:37" s="2801" customFormat="1" ht="12" customHeight="1" thickBot="1" x14ac:dyDescent="0.25">
      <c r="B2273" s="4203"/>
      <c r="C2273" s="4203"/>
      <c r="D2273" s="4203"/>
      <c r="E2273" s="4203"/>
      <c r="F2273" s="4203" t="s">
        <v>4999</v>
      </c>
      <c r="G2273" s="4203" t="s">
        <v>5000</v>
      </c>
      <c r="H2273" s="4189" t="s">
        <v>5001</v>
      </c>
      <c r="I2273" s="4200" t="s">
        <v>5002</v>
      </c>
      <c r="J2273" s="4200" t="s">
        <v>5003</v>
      </c>
      <c r="K2273" s="4201" t="s">
        <v>5004</v>
      </c>
      <c r="L2273" s="4201" t="s">
        <v>5005</v>
      </c>
      <c r="M2273" s="4200" t="s">
        <v>5006</v>
      </c>
      <c r="N2273" s="4200"/>
      <c r="O2273" s="4201" t="s">
        <v>5007</v>
      </c>
      <c r="P2273" s="4201" t="s">
        <v>5008</v>
      </c>
      <c r="Q2273" s="4201" t="s">
        <v>5009</v>
      </c>
      <c r="R2273" s="4201" t="s">
        <v>5010</v>
      </c>
      <c r="S2273" s="4189" t="s">
        <v>5011</v>
      </c>
      <c r="T2273" s="4189" t="s">
        <v>5012</v>
      </c>
      <c r="U2273" s="4189" t="s">
        <v>5013</v>
      </c>
      <c r="V2273" s="4189" t="s">
        <v>5014</v>
      </c>
      <c r="W2273" s="4189" t="s">
        <v>5015</v>
      </c>
      <c r="X2273" s="4189" t="s">
        <v>5016</v>
      </c>
      <c r="Y2273" s="4189" t="s">
        <v>5017</v>
      </c>
      <c r="Z2273" s="4189" t="s">
        <v>5018</v>
      </c>
      <c r="AA2273" s="4189" t="s">
        <v>5019</v>
      </c>
      <c r="AB2273" s="4200" t="s">
        <v>5020</v>
      </c>
      <c r="AC2273" s="4200" t="s">
        <v>5021</v>
      </c>
      <c r="AD2273" s="4189" t="s">
        <v>5022</v>
      </c>
      <c r="AE2273" s="4189" t="s">
        <v>5023</v>
      </c>
      <c r="AF2273" s="4189" t="s">
        <v>5024</v>
      </c>
      <c r="AG2273" s="4189" t="s">
        <v>5025</v>
      </c>
      <c r="AH2273" s="4189" t="s">
        <v>1150</v>
      </c>
      <c r="AI2273" s="4189" t="s">
        <v>4983</v>
      </c>
      <c r="AJ2273" s="4189" t="s">
        <v>4984</v>
      </c>
      <c r="AK2273" s="2502"/>
    </row>
    <row r="2274" spans="2:37" s="2801" customFormat="1" ht="12" customHeight="1" thickBot="1" x14ac:dyDescent="0.25">
      <c r="B2274" s="4203"/>
      <c r="C2274" s="4203"/>
      <c r="D2274" s="4203"/>
      <c r="E2274" s="4203"/>
      <c r="F2274" s="4203"/>
      <c r="G2274" s="4203"/>
      <c r="H2274" s="4203"/>
      <c r="I2274" s="4201"/>
      <c r="J2274" s="4201"/>
      <c r="K2274" s="4201"/>
      <c r="L2274" s="4201"/>
      <c r="M2274" s="3448" t="s">
        <v>5026</v>
      </c>
      <c r="N2274" s="3449" t="s">
        <v>2793</v>
      </c>
      <c r="O2274" s="4201"/>
      <c r="P2274" s="4201"/>
      <c r="Q2274" s="4201"/>
      <c r="R2274" s="4201"/>
      <c r="S2274" s="4203"/>
      <c r="T2274" s="4203"/>
      <c r="U2274" s="4203"/>
      <c r="V2274" s="4203"/>
      <c r="W2274" s="4203"/>
      <c r="X2274" s="4203"/>
      <c r="Y2274" s="4203"/>
      <c r="Z2274" s="4203"/>
      <c r="AA2274" s="4203"/>
      <c r="AB2274" s="4201"/>
      <c r="AC2274" s="4201"/>
      <c r="AD2274" s="4203"/>
      <c r="AE2274" s="4203"/>
      <c r="AF2274" s="4203"/>
      <c r="AG2274" s="4203"/>
      <c r="AH2274" s="4203"/>
      <c r="AI2274" s="4203"/>
      <c r="AJ2274" s="4203"/>
      <c r="AK2274" s="2502"/>
    </row>
    <row r="2275" spans="2:37" s="2801" customFormat="1" ht="29.25" customHeight="1" thickBot="1" x14ac:dyDescent="0.25">
      <c r="B2275" s="5069" t="s">
        <v>6478</v>
      </c>
      <c r="C2275" s="5070"/>
      <c r="D2275" s="3265" t="s">
        <v>6480</v>
      </c>
      <c r="E2275" s="3169">
        <f>25*1.12</f>
        <v>28.000000000000004</v>
      </c>
      <c r="F2275" s="3169">
        <f>4.02*1.12</f>
        <v>4.5023999999999997</v>
      </c>
      <c r="G2275" s="2929" t="s">
        <v>1529</v>
      </c>
      <c r="H2275" s="2929" t="s">
        <v>1529</v>
      </c>
      <c r="I2275" s="2929" t="s">
        <v>1529</v>
      </c>
      <c r="J2275" s="2922">
        <v>27</v>
      </c>
      <c r="K2275" s="2929">
        <v>0.16800000000000001</v>
      </c>
      <c r="L2275" s="2929">
        <v>0.16800000000000001</v>
      </c>
      <c r="M2275" s="2922">
        <v>26</v>
      </c>
      <c r="N2275" s="2922">
        <v>26</v>
      </c>
      <c r="O2275" s="2929">
        <v>0.16800000000000001</v>
      </c>
      <c r="P2275" s="2929">
        <v>0.16800000000000001</v>
      </c>
      <c r="Q2275" s="2929">
        <v>0.16800000000000001</v>
      </c>
      <c r="R2275" s="2929">
        <v>0.16800000000000001</v>
      </c>
      <c r="S2275" s="3132" t="s">
        <v>1529</v>
      </c>
      <c r="T2275" s="2929" t="s">
        <v>1529</v>
      </c>
      <c r="U2275" s="2929" t="s">
        <v>1529</v>
      </c>
      <c r="V2275" s="2925" t="s">
        <v>1529</v>
      </c>
      <c r="W2275" s="2929" t="s">
        <v>1529</v>
      </c>
      <c r="X2275" s="2929">
        <v>6.720000000000001E-2</v>
      </c>
      <c r="Y2275" s="2925" t="s">
        <v>1529</v>
      </c>
      <c r="Z2275" s="2925" t="s">
        <v>1529</v>
      </c>
      <c r="AA2275" s="2925" t="s">
        <v>1529</v>
      </c>
      <c r="AB2275" s="2925" t="s">
        <v>1529</v>
      </c>
      <c r="AC2275" s="2929">
        <v>6.720000000000001E-2</v>
      </c>
      <c r="AD2275" s="3169">
        <f>5.99*1.12</f>
        <v>6.708800000000001</v>
      </c>
      <c r="AE2275" s="2925" t="s">
        <v>47</v>
      </c>
      <c r="AF2275" s="3321">
        <f>+AD2275/200</f>
        <v>3.3544000000000004E-2</v>
      </c>
      <c r="AG2275" s="3321">
        <v>0.112</v>
      </c>
      <c r="AH2275" s="2878" t="s">
        <v>6181</v>
      </c>
      <c r="AI2275" s="2878" t="s">
        <v>4991</v>
      </c>
      <c r="AJ2275" s="2928">
        <f>14.99*1.12</f>
        <v>16.788800000000002</v>
      </c>
      <c r="AK2275" s="2502"/>
    </row>
    <row r="2276" spans="2:37" s="2801" customFormat="1" ht="12" customHeight="1" x14ac:dyDescent="0.2">
      <c r="B2276" s="2503"/>
      <c r="C2276" s="2496"/>
      <c r="D2276" s="4248"/>
      <c r="E2276" s="4248"/>
      <c r="F2276" s="4248"/>
      <c r="G2276" s="4248"/>
      <c r="H2276" s="2496"/>
      <c r="I2276" s="2497"/>
      <c r="J2276" s="2497"/>
      <c r="K2276" s="2497"/>
      <c r="L2276" s="2497"/>
      <c r="M2276" s="2496"/>
      <c r="N2276" s="2497"/>
      <c r="O2276" s="2497"/>
      <c r="P2276" s="2497"/>
      <c r="Q2276" s="2497"/>
      <c r="R2276" s="2497"/>
      <c r="S2276" s="2496"/>
      <c r="T2276" s="2495"/>
      <c r="U2276" s="2495"/>
      <c r="V2276" s="2495"/>
      <c r="W2276" s="2495"/>
      <c r="X2276" s="2495"/>
      <c r="Y2276" s="2495"/>
      <c r="Z2276" s="2495"/>
      <c r="AA2276" s="2495"/>
      <c r="AB2276" s="2495"/>
      <c r="AC2276" s="2495"/>
      <c r="AD2276" s="2495"/>
      <c r="AE2276" s="2495"/>
      <c r="AF2276" s="2495"/>
      <c r="AG2276" s="2495"/>
      <c r="AH2276" s="2495"/>
      <c r="AI2276" s="2495"/>
      <c r="AJ2276" s="2495"/>
      <c r="AK2276" s="2502"/>
    </row>
    <row r="2277" spans="2:37" s="2801" customFormat="1" ht="12" customHeight="1" x14ac:dyDescent="0.2">
      <c r="B2277" s="4236" t="s">
        <v>4985</v>
      </c>
      <c r="C2277" s="4237"/>
      <c r="D2277" s="4269" t="s">
        <v>10</v>
      </c>
      <c r="E2277" s="4269"/>
      <c r="F2277" s="4269"/>
      <c r="G2277" s="4269"/>
      <c r="H2277" s="2499"/>
      <c r="I2277" s="2499"/>
      <c r="J2277" s="2499"/>
      <c r="K2277" s="2499"/>
      <c r="L2277" s="2499"/>
      <c r="M2277" s="2499"/>
      <c r="N2277" s="2499"/>
      <c r="O2277" s="2499"/>
      <c r="P2277" s="2499"/>
      <c r="Q2277" s="2499"/>
      <c r="R2277" s="2499"/>
      <c r="S2277" s="2499"/>
      <c r="T2277" s="2495"/>
      <c r="U2277" s="2495"/>
      <c r="V2277" s="2495"/>
      <c r="W2277" s="2495"/>
      <c r="X2277" s="2495"/>
      <c r="Y2277" s="2495"/>
      <c r="Z2277" s="2495"/>
      <c r="AA2277" s="2495"/>
      <c r="AB2277" s="2495"/>
      <c r="AC2277" s="2495"/>
      <c r="AD2277" s="2495"/>
      <c r="AE2277" s="2495"/>
      <c r="AF2277" s="2495"/>
      <c r="AG2277" s="2495"/>
      <c r="AH2277" s="2495"/>
      <c r="AI2277" s="2495"/>
      <c r="AJ2277" s="2495"/>
      <c r="AK2277" s="2502"/>
    </row>
    <row r="2278" spans="2:37" s="2801" customFormat="1" ht="12" customHeight="1" x14ac:dyDescent="0.2">
      <c r="B2278" s="4236" t="s">
        <v>4986</v>
      </c>
      <c r="C2278" s="4237"/>
      <c r="D2278" s="4269" t="s">
        <v>10</v>
      </c>
      <c r="E2278" s="4269"/>
      <c r="F2278" s="4269"/>
      <c r="G2278" s="4269"/>
      <c r="H2278" s="2499"/>
      <c r="I2278" s="2499"/>
      <c r="J2278" s="2499"/>
      <c r="K2278" s="2499"/>
      <c r="L2278" s="2499"/>
      <c r="M2278" s="2499"/>
      <c r="N2278" s="2499"/>
      <c r="O2278" s="2499"/>
      <c r="P2278" s="2499"/>
      <c r="Q2278" s="2499"/>
      <c r="R2278" s="2499"/>
      <c r="S2278" s="2499"/>
      <c r="T2278" s="2495"/>
      <c r="U2278" s="2495"/>
      <c r="V2278" s="2495"/>
      <c r="W2278" s="2495"/>
      <c r="X2278" s="2495"/>
      <c r="Y2278" s="2495"/>
      <c r="Z2278" s="2495"/>
      <c r="AA2278" s="2495"/>
      <c r="AB2278" s="2495"/>
      <c r="AC2278" s="2495"/>
      <c r="AD2278" s="2495"/>
      <c r="AE2278" s="2495"/>
      <c r="AF2278" s="2495"/>
      <c r="AG2278" s="2495"/>
      <c r="AH2278" s="2495"/>
      <c r="AI2278" s="2495"/>
      <c r="AJ2278" s="2495"/>
      <c r="AK2278" s="2502"/>
    </row>
    <row r="2279" spans="2:37" s="2801" customFormat="1" ht="12" customHeight="1" thickBot="1" x14ac:dyDescent="0.25">
      <c r="B2279" s="4270"/>
      <c r="C2279" s="4271"/>
      <c r="D2279" s="4272"/>
      <c r="E2279" s="4272"/>
      <c r="F2279" s="4272"/>
      <c r="G2279" s="4272"/>
      <c r="H2279" s="2504"/>
      <c r="I2279" s="2504"/>
      <c r="J2279" s="2504"/>
      <c r="K2279" s="2504"/>
      <c r="L2279" s="2504"/>
      <c r="M2279" s="2504"/>
      <c r="N2279" s="2504"/>
      <c r="O2279" s="2504"/>
      <c r="P2279" s="2504"/>
      <c r="Q2279" s="2504"/>
      <c r="R2279" s="2504"/>
      <c r="S2279" s="2504"/>
      <c r="T2279" s="2505"/>
      <c r="U2279" s="2505"/>
      <c r="V2279" s="2505"/>
      <c r="W2279" s="2505"/>
      <c r="X2279" s="2505"/>
      <c r="Y2279" s="2505"/>
      <c r="Z2279" s="2505"/>
      <c r="AA2279" s="2505"/>
      <c r="AB2279" s="2505"/>
      <c r="AC2279" s="2505"/>
      <c r="AD2279" s="2505"/>
      <c r="AE2279" s="2505"/>
      <c r="AF2279" s="2505"/>
      <c r="AG2279" s="2505"/>
      <c r="AH2279" s="2505"/>
      <c r="AI2279" s="2505"/>
      <c r="AJ2279" s="2505"/>
      <c r="AK2279" s="2507"/>
    </row>
    <row r="2280" spans="2:37" s="2801" customFormat="1" ht="12" customHeight="1" thickBot="1" x14ac:dyDescent="0.25">
      <c r="B2280" s="2703"/>
    </row>
    <row r="2281" spans="2:37" s="2801" customFormat="1" ht="12" customHeight="1" x14ac:dyDescent="0.2">
      <c r="B2281" s="4169" t="s">
        <v>4994</v>
      </c>
      <c r="C2281" s="4170"/>
      <c r="D2281" s="4170"/>
      <c r="E2281" s="4170"/>
      <c r="F2281" s="4170"/>
      <c r="G2281" s="4170"/>
      <c r="H2281" s="4170"/>
      <c r="I2281" s="4170"/>
      <c r="J2281" s="4170"/>
      <c r="K2281" s="4170"/>
      <c r="L2281" s="4170"/>
      <c r="M2281" s="4170"/>
      <c r="N2281" s="4170"/>
      <c r="O2281" s="4170"/>
      <c r="P2281" s="4170"/>
      <c r="Q2281" s="4170"/>
      <c r="R2281" s="4170"/>
      <c r="S2281" s="4170"/>
      <c r="T2281" s="4170"/>
      <c r="U2281" s="4170"/>
      <c r="V2281" s="4170"/>
      <c r="W2281" s="4170"/>
      <c r="X2281" s="4170"/>
      <c r="Y2281" s="4170"/>
      <c r="Z2281" s="4170"/>
      <c r="AA2281" s="4170"/>
      <c r="AB2281" s="4170"/>
      <c r="AC2281" s="4170"/>
      <c r="AD2281" s="4170"/>
      <c r="AE2281" s="4170"/>
      <c r="AF2281" s="4170"/>
      <c r="AG2281" s="4170"/>
      <c r="AH2281" s="4170"/>
      <c r="AI2281" s="4170"/>
      <c r="AJ2281" s="4170"/>
      <c r="AK2281" s="4171"/>
    </row>
    <row r="2282" spans="2:37" s="2801" customFormat="1" ht="12" customHeight="1" x14ac:dyDescent="0.2">
      <c r="B2282" s="2500"/>
      <c r="C2282" s="3447"/>
      <c r="D2282" s="3447"/>
      <c r="E2282" s="3447"/>
      <c r="F2282" s="3447"/>
      <c r="G2282" s="2501"/>
      <c r="H2282" s="2501"/>
      <c r="I2282" s="2501"/>
      <c r="J2282" s="2501"/>
      <c r="K2282" s="2501"/>
      <c r="L2282" s="2501"/>
      <c r="M2282" s="2501"/>
      <c r="N2282" s="2501"/>
      <c r="O2282" s="2501"/>
      <c r="P2282" s="2501"/>
      <c r="Q2282" s="2501"/>
      <c r="R2282" s="2501"/>
      <c r="S2282" s="2501"/>
      <c r="T2282" s="2501"/>
      <c r="U2282" s="2501"/>
      <c r="V2282" s="2501"/>
      <c r="W2282" s="2501"/>
      <c r="X2282" s="2501"/>
      <c r="Y2282" s="2501"/>
      <c r="Z2282" s="2501"/>
      <c r="AA2282" s="2501"/>
      <c r="AB2282" s="2501"/>
      <c r="AC2282" s="2501"/>
      <c r="AD2282" s="2501"/>
      <c r="AE2282" s="2501"/>
      <c r="AF2282" s="2501"/>
      <c r="AG2282" s="2501"/>
      <c r="AH2282" s="2501"/>
      <c r="AI2282" s="2501"/>
      <c r="AJ2282" s="2501"/>
      <c r="AK2282" s="2502"/>
    </row>
    <row r="2283" spans="2:37" s="2801" customFormat="1" ht="12" customHeight="1" x14ac:dyDescent="0.2">
      <c r="B2283" s="2500" t="s">
        <v>4981</v>
      </c>
      <c r="C2283" s="3447"/>
      <c r="D2283" s="4243" t="s">
        <v>6475</v>
      </c>
      <c r="E2283" s="4243"/>
      <c r="F2283" s="4243"/>
      <c r="G2283" s="2501"/>
      <c r="H2283" s="2501"/>
      <c r="I2283" s="2501"/>
      <c r="J2283" s="2501"/>
      <c r="K2283" s="2501"/>
      <c r="L2283" s="2501"/>
      <c r="M2283" s="2501"/>
      <c r="N2283" s="2501"/>
      <c r="O2283" s="2501"/>
      <c r="P2283" s="2501"/>
      <c r="Q2283" s="2501"/>
      <c r="R2283" s="2501"/>
      <c r="S2283" s="2501"/>
      <c r="T2283" s="2501"/>
      <c r="U2283" s="2501"/>
      <c r="V2283" s="2501"/>
      <c r="W2283" s="2501"/>
      <c r="X2283" s="2501"/>
      <c r="Y2283" s="2501"/>
      <c r="Z2283" s="2501"/>
      <c r="AA2283" s="2501"/>
      <c r="AB2283" s="2501"/>
      <c r="AC2283" s="2501"/>
      <c r="AD2283" s="2501"/>
      <c r="AE2283" s="2501"/>
      <c r="AF2283" s="2501"/>
      <c r="AG2283" s="2501"/>
      <c r="AH2283" s="2501"/>
      <c r="AI2283" s="2501"/>
      <c r="AJ2283" s="2501"/>
      <c r="AK2283" s="2502"/>
    </row>
    <row r="2284" spans="2:37" s="2801" customFormat="1" ht="12" customHeight="1" thickBot="1" x14ac:dyDescent="0.25">
      <c r="B2284" s="4176" t="s">
        <v>4995</v>
      </c>
      <c r="C2284" s="4177"/>
      <c r="D2284" s="4175">
        <v>41712</v>
      </c>
      <c r="E2284" s="4175"/>
      <c r="F2284" s="3447"/>
      <c r="G2284" s="2501"/>
      <c r="H2284" s="2501"/>
      <c r="I2284" s="2501"/>
      <c r="J2284" s="2501"/>
      <c r="K2284" s="2501"/>
      <c r="L2284" s="2501"/>
      <c r="M2284" s="2501"/>
      <c r="N2284" s="2501"/>
      <c r="O2284" s="2501"/>
      <c r="P2284" s="2501"/>
      <c r="Q2284" s="2501"/>
      <c r="R2284" s="2501"/>
      <c r="S2284" s="2501"/>
      <c r="T2284" s="2501"/>
      <c r="U2284" s="2501"/>
      <c r="V2284" s="2501"/>
      <c r="W2284" s="2501"/>
      <c r="X2284" s="2501"/>
      <c r="Y2284" s="2501"/>
      <c r="Z2284" s="2501"/>
      <c r="AA2284" s="2501"/>
      <c r="AB2284" s="2501"/>
      <c r="AC2284" s="2501"/>
      <c r="AD2284" s="2501"/>
      <c r="AE2284" s="2501"/>
      <c r="AF2284" s="2501"/>
      <c r="AG2284" s="2501"/>
      <c r="AH2284" s="2501"/>
      <c r="AI2284" s="2501"/>
      <c r="AJ2284" s="2501"/>
      <c r="AK2284" s="2502"/>
    </row>
    <row r="2285" spans="2:37" s="2801" customFormat="1" ht="48" customHeight="1" thickBot="1" x14ac:dyDescent="0.25">
      <c r="B2285" s="4179" t="s">
        <v>4996</v>
      </c>
      <c r="C2285" s="4242"/>
      <c r="D2285" s="4181" t="s">
        <v>6476</v>
      </c>
      <c r="E2285" s="4182"/>
      <c r="F2285" s="4182"/>
      <c r="G2285" s="4182"/>
      <c r="H2285" s="4182"/>
      <c r="I2285" s="4182"/>
      <c r="J2285" s="4182"/>
      <c r="K2285" s="4183"/>
      <c r="L2285" s="2501"/>
      <c r="M2285" s="2501"/>
      <c r="N2285" s="2501"/>
      <c r="O2285" s="2501"/>
      <c r="P2285" s="2501"/>
      <c r="Q2285" s="2501"/>
      <c r="R2285" s="2501"/>
      <c r="S2285" s="2501"/>
      <c r="T2285" s="2501"/>
      <c r="U2285" s="2501"/>
      <c r="V2285" s="2501"/>
      <c r="W2285" s="2501"/>
      <c r="X2285" s="2501"/>
      <c r="Y2285" s="2501"/>
      <c r="Z2285" s="2501"/>
      <c r="AA2285" s="2501"/>
      <c r="AB2285" s="2501"/>
      <c r="AC2285" s="2501"/>
      <c r="AD2285" s="2501"/>
      <c r="AE2285" s="2501"/>
      <c r="AF2285" s="2501"/>
      <c r="AG2285" s="2501"/>
      <c r="AH2285" s="2501"/>
      <c r="AI2285" s="2501"/>
      <c r="AJ2285" s="2501"/>
      <c r="AK2285" s="2502"/>
    </row>
    <row r="2286" spans="2:37" s="2801" customFormat="1" ht="12" customHeight="1" thickBot="1" x14ac:dyDescent="0.25">
      <c r="B2286" s="4245"/>
      <c r="C2286" s="4246"/>
      <c r="D2286" s="4246"/>
      <c r="E2286" s="4246"/>
      <c r="F2286" s="4246"/>
      <c r="G2286" s="4246"/>
      <c r="H2286" s="4246"/>
      <c r="I2286" s="4246"/>
      <c r="J2286" s="4246"/>
      <c r="K2286" s="4246"/>
      <c r="L2286" s="4246"/>
      <c r="M2286" s="4246"/>
      <c r="N2286" s="4246"/>
      <c r="O2286" s="4246"/>
      <c r="P2286" s="4246"/>
      <c r="Q2286" s="4246"/>
      <c r="R2286" s="2501"/>
      <c r="S2286" s="2501"/>
      <c r="T2286" s="2501"/>
      <c r="U2286" s="2501"/>
      <c r="V2286" s="2501"/>
      <c r="W2286" s="2501"/>
      <c r="X2286" s="2501"/>
      <c r="Y2286" s="2501"/>
      <c r="Z2286" s="2501"/>
      <c r="AA2286" s="2501"/>
      <c r="AB2286" s="2501"/>
      <c r="AC2286" s="2501"/>
      <c r="AD2286" s="2501"/>
      <c r="AE2286" s="2501"/>
      <c r="AF2286" s="2501"/>
      <c r="AG2286" s="2501"/>
      <c r="AH2286" s="2501"/>
      <c r="AI2286" s="2501"/>
      <c r="AJ2286" s="2501"/>
      <c r="AK2286" s="2502"/>
    </row>
    <row r="2287" spans="2:37" s="2801" customFormat="1" ht="12" customHeight="1" thickBot="1" x14ac:dyDescent="0.25">
      <c r="B2287" s="4189" t="s">
        <v>4997</v>
      </c>
      <c r="C2287" s="4189"/>
      <c r="D2287" s="4189" t="s">
        <v>4987</v>
      </c>
      <c r="E2287" s="4189" t="s">
        <v>4998</v>
      </c>
      <c r="F2287" s="4247" t="s">
        <v>224</v>
      </c>
      <c r="G2287" s="4247"/>
      <c r="H2287" s="4247"/>
      <c r="I2287" s="4247"/>
      <c r="J2287" s="4247"/>
      <c r="K2287" s="4247"/>
      <c r="L2287" s="4247"/>
      <c r="M2287" s="4247"/>
      <c r="N2287" s="4247"/>
      <c r="O2287" s="4247"/>
      <c r="P2287" s="4247"/>
      <c r="Q2287" s="4247"/>
      <c r="R2287" s="4247"/>
      <c r="S2287" s="4247" t="s">
        <v>340</v>
      </c>
      <c r="T2287" s="4247"/>
      <c r="U2287" s="4247"/>
      <c r="V2287" s="4247"/>
      <c r="W2287" s="4247"/>
      <c r="X2287" s="4247"/>
      <c r="Y2287" s="4247"/>
      <c r="Z2287" s="4247"/>
      <c r="AA2287" s="4247"/>
      <c r="AB2287" s="4247"/>
      <c r="AC2287" s="4247"/>
      <c r="AD2287" s="4247" t="s">
        <v>225</v>
      </c>
      <c r="AE2287" s="4247"/>
      <c r="AF2287" s="4247"/>
      <c r="AG2287" s="4247"/>
      <c r="AH2287" s="4188" t="s">
        <v>4982</v>
      </c>
      <c r="AI2287" s="4188"/>
      <c r="AJ2287" s="4188"/>
      <c r="AK2287" s="2502"/>
    </row>
    <row r="2288" spans="2:37" s="2801" customFormat="1" ht="12" customHeight="1" thickBot="1" x14ac:dyDescent="0.25">
      <c r="B2288" s="4203"/>
      <c r="C2288" s="4203"/>
      <c r="D2288" s="4203"/>
      <c r="E2288" s="4203"/>
      <c r="F2288" s="4203" t="s">
        <v>4999</v>
      </c>
      <c r="G2288" s="4203" t="s">
        <v>5000</v>
      </c>
      <c r="H2288" s="4189" t="s">
        <v>5001</v>
      </c>
      <c r="I2288" s="4200" t="s">
        <v>5002</v>
      </c>
      <c r="J2288" s="4200" t="s">
        <v>5003</v>
      </c>
      <c r="K2288" s="4201" t="s">
        <v>5004</v>
      </c>
      <c r="L2288" s="4201" t="s">
        <v>5005</v>
      </c>
      <c r="M2288" s="4200" t="s">
        <v>5006</v>
      </c>
      <c r="N2288" s="4200"/>
      <c r="O2288" s="4201" t="s">
        <v>5007</v>
      </c>
      <c r="P2288" s="4201" t="s">
        <v>5008</v>
      </c>
      <c r="Q2288" s="4201" t="s">
        <v>5009</v>
      </c>
      <c r="R2288" s="4201" t="s">
        <v>5010</v>
      </c>
      <c r="S2288" s="4189" t="s">
        <v>5011</v>
      </c>
      <c r="T2288" s="4189" t="s">
        <v>5012</v>
      </c>
      <c r="U2288" s="4189" t="s">
        <v>5013</v>
      </c>
      <c r="V2288" s="4189" t="s">
        <v>5014</v>
      </c>
      <c r="W2288" s="4189" t="s">
        <v>5015</v>
      </c>
      <c r="X2288" s="4189" t="s">
        <v>5016</v>
      </c>
      <c r="Y2288" s="4189" t="s">
        <v>5017</v>
      </c>
      <c r="Z2288" s="4189" t="s">
        <v>5018</v>
      </c>
      <c r="AA2288" s="4189" t="s">
        <v>5019</v>
      </c>
      <c r="AB2288" s="4200" t="s">
        <v>5020</v>
      </c>
      <c r="AC2288" s="4200" t="s">
        <v>5021</v>
      </c>
      <c r="AD2288" s="4189" t="s">
        <v>5022</v>
      </c>
      <c r="AE2288" s="4189" t="s">
        <v>5023</v>
      </c>
      <c r="AF2288" s="4189" t="s">
        <v>5024</v>
      </c>
      <c r="AG2288" s="4189" t="s">
        <v>5025</v>
      </c>
      <c r="AH2288" s="4189" t="s">
        <v>1150</v>
      </c>
      <c r="AI2288" s="4189" t="s">
        <v>4983</v>
      </c>
      <c r="AJ2288" s="4189" t="s">
        <v>4984</v>
      </c>
      <c r="AK2288" s="2502"/>
    </row>
    <row r="2289" spans="2:37" s="2801" customFormat="1" ht="12" customHeight="1" thickBot="1" x14ac:dyDescent="0.25">
      <c r="B2289" s="4203"/>
      <c r="C2289" s="4203"/>
      <c r="D2289" s="4203"/>
      <c r="E2289" s="4203"/>
      <c r="F2289" s="4203"/>
      <c r="G2289" s="4203"/>
      <c r="H2289" s="4203"/>
      <c r="I2289" s="4201"/>
      <c r="J2289" s="4201"/>
      <c r="K2289" s="4201"/>
      <c r="L2289" s="4201"/>
      <c r="M2289" s="3448" t="s">
        <v>5026</v>
      </c>
      <c r="N2289" s="3449" t="s">
        <v>2793</v>
      </c>
      <c r="O2289" s="4201"/>
      <c r="P2289" s="4201"/>
      <c r="Q2289" s="4201"/>
      <c r="R2289" s="4201"/>
      <c r="S2289" s="4203"/>
      <c r="T2289" s="4203"/>
      <c r="U2289" s="4203"/>
      <c r="V2289" s="4203"/>
      <c r="W2289" s="4203"/>
      <c r="X2289" s="4203"/>
      <c r="Y2289" s="4203"/>
      <c r="Z2289" s="4203"/>
      <c r="AA2289" s="4203"/>
      <c r="AB2289" s="4201"/>
      <c r="AC2289" s="4201"/>
      <c r="AD2289" s="4203"/>
      <c r="AE2289" s="4203"/>
      <c r="AF2289" s="4203"/>
      <c r="AG2289" s="4203"/>
      <c r="AH2289" s="4203"/>
      <c r="AI2289" s="4203"/>
      <c r="AJ2289" s="4203"/>
      <c r="AK2289" s="2502"/>
    </row>
    <row r="2290" spans="2:37" s="2801" customFormat="1" ht="12" customHeight="1" thickBot="1" x14ac:dyDescent="0.25">
      <c r="B2290" s="5069" t="s">
        <v>6475</v>
      </c>
      <c r="C2290" s="5070"/>
      <c r="D2290" s="3265" t="s">
        <v>6477</v>
      </c>
      <c r="E2290" s="3169">
        <f>20*1.12</f>
        <v>22.400000000000002</v>
      </c>
      <c r="F2290" s="3169">
        <f>4.02*1.12</f>
        <v>4.5023999999999997</v>
      </c>
      <c r="G2290" s="2929" t="s">
        <v>1529</v>
      </c>
      <c r="H2290" s="2929" t="s">
        <v>1529</v>
      </c>
      <c r="I2290" s="2929" t="s">
        <v>1529</v>
      </c>
      <c r="J2290" s="2922">
        <v>26</v>
      </c>
      <c r="K2290" s="2929">
        <v>0.16800000000000001</v>
      </c>
      <c r="L2290" s="2929">
        <v>0.16800000000000001</v>
      </c>
      <c r="M2290" s="2922">
        <v>26</v>
      </c>
      <c r="N2290" s="2922">
        <v>26</v>
      </c>
      <c r="O2290" s="2929">
        <v>0.16800000000000001</v>
      </c>
      <c r="P2290" s="2929">
        <v>0.16800000000000001</v>
      </c>
      <c r="Q2290" s="2929">
        <v>0.16800000000000001</v>
      </c>
      <c r="R2290" s="2929">
        <v>0.16800000000000001</v>
      </c>
      <c r="S2290" s="3132" t="s">
        <v>1529</v>
      </c>
      <c r="T2290" s="2929" t="s">
        <v>1529</v>
      </c>
      <c r="U2290" s="2929" t="s">
        <v>1529</v>
      </c>
      <c r="V2290" s="2925" t="s">
        <v>1529</v>
      </c>
      <c r="W2290" s="2929" t="s">
        <v>1529</v>
      </c>
      <c r="X2290" s="2929">
        <v>6.720000000000001E-2</v>
      </c>
      <c r="Y2290" s="2925" t="s">
        <v>1529</v>
      </c>
      <c r="Z2290" s="2925" t="s">
        <v>1529</v>
      </c>
      <c r="AA2290" s="2925" t="s">
        <v>1529</v>
      </c>
      <c r="AB2290" s="2925" t="s">
        <v>1529</v>
      </c>
      <c r="AC2290" s="2929">
        <v>6.720000000000001E-2</v>
      </c>
      <c r="AD2290" s="3169">
        <f>5.99*1.12</f>
        <v>6.708800000000001</v>
      </c>
      <c r="AE2290" s="2925" t="s">
        <v>47</v>
      </c>
      <c r="AF2290" s="3321">
        <f>+AD2290/200</f>
        <v>3.3544000000000004E-2</v>
      </c>
      <c r="AG2290" s="3321">
        <v>0.112</v>
      </c>
      <c r="AH2290" s="2878" t="s">
        <v>6181</v>
      </c>
      <c r="AI2290" s="2878" t="s">
        <v>4991</v>
      </c>
      <c r="AJ2290" s="2928">
        <f>9.99*1.12</f>
        <v>11.188800000000001</v>
      </c>
      <c r="AK2290" s="2502"/>
    </row>
    <row r="2291" spans="2:37" s="2801" customFormat="1" ht="12" customHeight="1" x14ac:dyDescent="0.2">
      <c r="B2291" s="2503"/>
      <c r="C2291" s="2496"/>
      <c r="D2291" s="4248"/>
      <c r="E2291" s="4248"/>
      <c r="F2291" s="4248"/>
      <c r="G2291" s="4248"/>
      <c r="H2291" s="2496"/>
      <c r="I2291" s="2497"/>
      <c r="J2291" s="2497"/>
      <c r="K2291" s="2497"/>
      <c r="L2291" s="2497"/>
      <c r="M2291" s="2496"/>
      <c r="N2291" s="2497"/>
      <c r="O2291" s="2497"/>
      <c r="P2291" s="2497"/>
      <c r="Q2291" s="2497"/>
      <c r="R2291" s="2497"/>
      <c r="S2291" s="2496"/>
      <c r="T2291" s="2495"/>
      <c r="U2291" s="2495"/>
      <c r="V2291" s="2495"/>
      <c r="W2291" s="2495"/>
      <c r="X2291" s="2495"/>
      <c r="Y2291" s="2495"/>
      <c r="Z2291" s="2495"/>
      <c r="AA2291" s="2495"/>
      <c r="AB2291" s="2495"/>
      <c r="AC2291" s="2495"/>
      <c r="AD2291" s="2495"/>
      <c r="AE2291" s="2495"/>
      <c r="AF2291" s="2495"/>
      <c r="AG2291" s="2495"/>
      <c r="AH2291" s="2495"/>
      <c r="AI2291" s="2495"/>
      <c r="AJ2291" s="2495"/>
      <c r="AK2291" s="2502"/>
    </row>
    <row r="2292" spans="2:37" s="2801" customFormat="1" ht="12" customHeight="1" x14ac:dyDescent="0.2">
      <c r="B2292" s="4236" t="s">
        <v>4985</v>
      </c>
      <c r="C2292" s="4237"/>
      <c r="D2292" s="4269" t="s">
        <v>10</v>
      </c>
      <c r="E2292" s="4269"/>
      <c r="F2292" s="4269"/>
      <c r="G2292" s="4269"/>
      <c r="H2292" s="2499"/>
      <c r="I2292" s="2499"/>
      <c r="J2292" s="2499"/>
      <c r="K2292" s="2499"/>
      <c r="L2292" s="2499"/>
      <c r="M2292" s="2499"/>
      <c r="N2292" s="2499"/>
      <c r="O2292" s="2499"/>
      <c r="P2292" s="2499"/>
      <c r="Q2292" s="2499"/>
      <c r="R2292" s="2499"/>
      <c r="S2292" s="2499"/>
      <c r="T2292" s="2495"/>
      <c r="U2292" s="2495"/>
      <c r="V2292" s="2495"/>
      <c r="W2292" s="2495"/>
      <c r="X2292" s="2495"/>
      <c r="Y2292" s="2495"/>
      <c r="Z2292" s="2495"/>
      <c r="AA2292" s="2495"/>
      <c r="AB2292" s="2495"/>
      <c r="AC2292" s="2495"/>
      <c r="AD2292" s="2495"/>
      <c r="AE2292" s="2495"/>
      <c r="AF2292" s="2495"/>
      <c r="AG2292" s="2495"/>
      <c r="AH2292" s="2495"/>
      <c r="AI2292" s="2495"/>
      <c r="AJ2292" s="2495"/>
      <c r="AK2292" s="2502"/>
    </row>
    <row r="2293" spans="2:37" s="2801" customFormat="1" ht="12" customHeight="1" x14ac:dyDescent="0.2">
      <c r="B2293" s="4236" t="s">
        <v>4986</v>
      </c>
      <c r="C2293" s="4237"/>
      <c r="D2293" s="4269" t="s">
        <v>10</v>
      </c>
      <c r="E2293" s="4269"/>
      <c r="F2293" s="4269"/>
      <c r="G2293" s="4269"/>
      <c r="H2293" s="2499"/>
      <c r="I2293" s="2499"/>
      <c r="J2293" s="2499"/>
      <c r="K2293" s="2499"/>
      <c r="L2293" s="2499"/>
      <c r="M2293" s="2499"/>
      <c r="N2293" s="2499"/>
      <c r="O2293" s="2499"/>
      <c r="P2293" s="2499"/>
      <c r="Q2293" s="2499"/>
      <c r="R2293" s="2499"/>
      <c r="S2293" s="2499"/>
      <c r="T2293" s="2495"/>
      <c r="U2293" s="2495"/>
      <c r="V2293" s="2495"/>
      <c r="W2293" s="2495"/>
      <c r="X2293" s="2495"/>
      <c r="Y2293" s="2495"/>
      <c r="Z2293" s="2495"/>
      <c r="AA2293" s="2495"/>
      <c r="AB2293" s="2495"/>
      <c r="AC2293" s="2495"/>
      <c r="AD2293" s="2495"/>
      <c r="AE2293" s="2495"/>
      <c r="AF2293" s="2495"/>
      <c r="AG2293" s="2495"/>
      <c r="AH2293" s="2495"/>
      <c r="AI2293" s="2495"/>
      <c r="AJ2293" s="2495"/>
      <c r="AK2293" s="2502"/>
    </row>
    <row r="2294" spans="2:37" s="2801" customFormat="1" ht="12" customHeight="1" thickBot="1" x14ac:dyDescent="0.25">
      <c r="B2294" s="4270"/>
      <c r="C2294" s="4271"/>
      <c r="D2294" s="4272"/>
      <c r="E2294" s="4272"/>
      <c r="F2294" s="4272"/>
      <c r="G2294" s="4272"/>
      <c r="H2294" s="2504"/>
      <c r="I2294" s="2504"/>
      <c r="J2294" s="2504"/>
      <c r="K2294" s="2504"/>
      <c r="L2294" s="2504"/>
      <c r="M2294" s="2504"/>
      <c r="N2294" s="2504"/>
      <c r="O2294" s="2504"/>
      <c r="P2294" s="2504"/>
      <c r="Q2294" s="2504"/>
      <c r="R2294" s="2504"/>
      <c r="S2294" s="2504"/>
      <c r="T2294" s="2505"/>
      <c r="U2294" s="2505"/>
      <c r="V2294" s="2505"/>
      <c r="W2294" s="2505"/>
      <c r="X2294" s="2505"/>
      <c r="Y2294" s="2505"/>
      <c r="Z2294" s="2505"/>
      <c r="AA2294" s="2505"/>
      <c r="AB2294" s="2505"/>
      <c r="AC2294" s="2505"/>
      <c r="AD2294" s="2505"/>
      <c r="AE2294" s="2505"/>
      <c r="AF2294" s="2505"/>
      <c r="AG2294" s="2505"/>
      <c r="AH2294" s="2505"/>
      <c r="AI2294" s="2505"/>
      <c r="AJ2294" s="2505"/>
      <c r="AK2294" s="2507"/>
    </row>
    <row r="2295" spans="2:37" s="2801" customFormat="1" ht="12" customHeight="1" thickBot="1" x14ac:dyDescent="0.25">
      <c r="B2295" s="2703"/>
    </row>
    <row r="2296" spans="2:37" s="2801" customFormat="1" ht="12" customHeight="1" x14ac:dyDescent="0.2">
      <c r="B2296" s="4169" t="s">
        <v>4994</v>
      </c>
      <c r="C2296" s="4170"/>
      <c r="D2296" s="4170"/>
      <c r="E2296" s="4170"/>
      <c r="F2296" s="4170"/>
      <c r="G2296" s="4170"/>
      <c r="H2296" s="4170"/>
      <c r="I2296" s="4170"/>
      <c r="J2296" s="4170"/>
      <c r="K2296" s="4170"/>
      <c r="L2296" s="4170"/>
      <c r="M2296" s="4170"/>
      <c r="N2296" s="4170"/>
      <c r="O2296" s="4170"/>
      <c r="P2296" s="4170"/>
      <c r="Q2296" s="4170"/>
      <c r="R2296" s="4170"/>
      <c r="S2296" s="4170"/>
      <c r="T2296" s="4170"/>
      <c r="U2296" s="4170"/>
      <c r="V2296" s="4170"/>
      <c r="W2296" s="4170"/>
      <c r="X2296" s="4170"/>
      <c r="Y2296" s="4170"/>
      <c r="Z2296" s="4170"/>
      <c r="AA2296" s="4170"/>
      <c r="AB2296" s="4170"/>
      <c r="AC2296" s="4170"/>
      <c r="AD2296" s="4170"/>
      <c r="AE2296" s="4170"/>
      <c r="AF2296" s="4170"/>
      <c r="AG2296" s="4170"/>
      <c r="AH2296" s="4170"/>
      <c r="AI2296" s="4170"/>
      <c r="AJ2296" s="4170"/>
      <c r="AK2296" s="4171"/>
    </row>
    <row r="2297" spans="2:37" s="2801" customFormat="1" ht="12" customHeight="1" x14ac:dyDescent="0.2">
      <c r="B2297" s="2500"/>
      <c r="C2297" s="3447"/>
      <c r="D2297" s="3447"/>
      <c r="E2297" s="3447"/>
      <c r="F2297" s="3447"/>
      <c r="G2297" s="2501"/>
      <c r="H2297" s="2501"/>
      <c r="I2297" s="2501"/>
      <c r="J2297" s="2501"/>
      <c r="K2297" s="2501"/>
      <c r="L2297" s="2501"/>
      <c r="M2297" s="2501"/>
      <c r="N2297" s="2501"/>
      <c r="O2297" s="2501"/>
      <c r="P2297" s="2501"/>
      <c r="Q2297" s="2501"/>
      <c r="R2297" s="2501"/>
      <c r="S2297" s="2501"/>
      <c r="T2297" s="2501"/>
      <c r="U2297" s="2501"/>
      <c r="V2297" s="2501"/>
      <c r="W2297" s="2501"/>
      <c r="X2297" s="2501"/>
      <c r="Y2297" s="2501"/>
      <c r="Z2297" s="2501"/>
      <c r="AA2297" s="2501"/>
      <c r="AB2297" s="2501"/>
      <c r="AC2297" s="2501"/>
      <c r="AD2297" s="2501"/>
      <c r="AE2297" s="2501"/>
      <c r="AF2297" s="2501"/>
      <c r="AG2297" s="2501"/>
      <c r="AH2297" s="2501"/>
      <c r="AI2297" s="2501"/>
      <c r="AJ2297" s="2501"/>
      <c r="AK2297" s="2502"/>
    </row>
    <row r="2298" spans="2:37" s="2801" customFormat="1" ht="12" customHeight="1" x14ac:dyDescent="0.2">
      <c r="B2298" s="2500" t="s">
        <v>4981</v>
      </c>
      <c r="C2298" s="3447"/>
      <c r="D2298" s="4243" t="s">
        <v>6461</v>
      </c>
      <c r="E2298" s="4243"/>
      <c r="F2298" s="4243"/>
      <c r="G2298" s="2501"/>
      <c r="H2298" s="2501"/>
      <c r="I2298" s="2501"/>
      <c r="J2298" s="2501"/>
      <c r="K2298" s="2501"/>
      <c r="L2298" s="2501"/>
      <c r="M2298" s="2501"/>
      <c r="N2298" s="2501"/>
      <c r="O2298" s="2501"/>
      <c r="P2298" s="2501"/>
      <c r="Q2298" s="2501"/>
      <c r="R2298" s="2501"/>
      <c r="S2298" s="2501"/>
      <c r="T2298" s="2501"/>
      <c r="U2298" s="2501"/>
      <c r="V2298" s="2501"/>
      <c r="W2298" s="2501"/>
      <c r="X2298" s="2501"/>
      <c r="Y2298" s="2501"/>
      <c r="Z2298" s="2501"/>
      <c r="AA2298" s="2501"/>
      <c r="AB2298" s="2501"/>
      <c r="AC2298" s="2501"/>
      <c r="AD2298" s="2501"/>
      <c r="AE2298" s="2501"/>
      <c r="AF2298" s="2501"/>
      <c r="AG2298" s="2501"/>
      <c r="AH2298" s="2501"/>
      <c r="AI2298" s="2501"/>
      <c r="AJ2298" s="2501"/>
      <c r="AK2298" s="2502"/>
    </row>
    <row r="2299" spans="2:37" s="2801" customFormat="1" ht="12" customHeight="1" thickBot="1" x14ac:dyDescent="0.25">
      <c r="B2299" s="4176" t="s">
        <v>4995</v>
      </c>
      <c r="C2299" s="4177"/>
      <c r="D2299" s="4175">
        <v>41718</v>
      </c>
      <c r="E2299" s="4175"/>
      <c r="F2299" s="3447"/>
      <c r="G2299" s="2501"/>
      <c r="H2299" s="2501"/>
      <c r="I2299" s="2501"/>
      <c r="J2299" s="2501"/>
      <c r="K2299" s="2501"/>
      <c r="L2299" s="2501"/>
      <c r="M2299" s="2501"/>
      <c r="N2299" s="2501"/>
      <c r="O2299" s="2501"/>
      <c r="P2299" s="2501"/>
      <c r="Q2299" s="2501"/>
      <c r="R2299" s="2501"/>
      <c r="S2299" s="2501"/>
      <c r="T2299" s="2501"/>
      <c r="U2299" s="2501"/>
      <c r="V2299" s="2501"/>
      <c r="W2299" s="2501"/>
      <c r="X2299" s="2501"/>
      <c r="Y2299" s="2501"/>
      <c r="Z2299" s="2501"/>
      <c r="AA2299" s="2501"/>
      <c r="AB2299" s="2501"/>
      <c r="AC2299" s="2501"/>
      <c r="AD2299" s="2501"/>
      <c r="AE2299" s="2501"/>
      <c r="AF2299" s="2501"/>
      <c r="AG2299" s="2501"/>
      <c r="AH2299" s="2501"/>
      <c r="AI2299" s="2501"/>
      <c r="AJ2299" s="2501"/>
      <c r="AK2299" s="2502"/>
    </row>
    <row r="2300" spans="2:37" s="2801" customFormat="1" ht="12" customHeight="1" thickBot="1" x14ac:dyDescent="0.25">
      <c r="B2300" s="4179" t="s">
        <v>4996</v>
      </c>
      <c r="C2300" s="4242"/>
      <c r="D2300" s="4181" t="s">
        <v>6462</v>
      </c>
      <c r="E2300" s="4182"/>
      <c r="F2300" s="4182"/>
      <c r="G2300" s="4182"/>
      <c r="H2300" s="4182"/>
      <c r="I2300" s="4182"/>
      <c r="J2300" s="4182"/>
      <c r="K2300" s="4183"/>
      <c r="L2300" s="2501"/>
      <c r="M2300" s="2501"/>
      <c r="N2300" s="2501"/>
      <c r="O2300" s="2501"/>
      <c r="P2300" s="2501"/>
      <c r="Q2300" s="2501"/>
      <c r="R2300" s="2501"/>
      <c r="S2300" s="2501"/>
      <c r="T2300" s="2501"/>
      <c r="U2300" s="2501"/>
      <c r="V2300" s="2501"/>
      <c r="W2300" s="2501"/>
      <c r="X2300" s="2501"/>
      <c r="Y2300" s="2501"/>
      <c r="Z2300" s="2501"/>
      <c r="AA2300" s="2501"/>
      <c r="AB2300" s="2501"/>
      <c r="AC2300" s="2501"/>
      <c r="AD2300" s="2501"/>
      <c r="AE2300" s="2501"/>
      <c r="AF2300" s="2501"/>
      <c r="AG2300" s="2501"/>
      <c r="AH2300" s="2501"/>
      <c r="AI2300" s="2501"/>
      <c r="AJ2300" s="2501"/>
      <c r="AK2300" s="2502"/>
    </row>
    <row r="2301" spans="2:37" s="2801" customFormat="1" ht="12" customHeight="1" thickBot="1" x14ac:dyDescent="0.25">
      <c r="B2301" s="4245"/>
      <c r="C2301" s="4246"/>
      <c r="D2301" s="4246"/>
      <c r="E2301" s="4246"/>
      <c r="F2301" s="4246"/>
      <c r="G2301" s="4246"/>
      <c r="H2301" s="4246"/>
      <c r="I2301" s="4246"/>
      <c r="J2301" s="4246"/>
      <c r="K2301" s="4246"/>
      <c r="L2301" s="4246"/>
      <c r="M2301" s="4246"/>
      <c r="N2301" s="4246"/>
      <c r="O2301" s="4246"/>
      <c r="P2301" s="4246"/>
      <c r="Q2301" s="4246"/>
      <c r="R2301" s="2501"/>
      <c r="S2301" s="2501"/>
      <c r="T2301" s="2501"/>
      <c r="U2301" s="2501"/>
      <c r="V2301" s="2501"/>
      <c r="W2301" s="2501"/>
      <c r="X2301" s="2501"/>
      <c r="Y2301" s="2501"/>
      <c r="Z2301" s="2501"/>
      <c r="AA2301" s="2501"/>
      <c r="AB2301" s="2501"/>
      <c r="AC2301" s="2501"/>
      <c r="AD2301" s="2501"/>
      <c r="AE2301" s="2501"/>
      <c r="AF2301" s="2501"/>
      <c r="AG2301" s="2501"/>
      <c r="AH2301" s="2501"/>
      <c r="AI2301" s="2501"/>
      <c r="AJ2301" s="2501"/>
      <c r="AK2301" s="2502"/>
    </row>
    <row r="2302" spans="2:37" s="2801" customFormat="1" ht="12" customHeight="1" thickBot="1" x14ac:dyDescent="0.25">
      <c r="B2302" s="4189" t="s">
        <v>4997</v>
      </c>
      <c r="C2302" s="4189"/>
      <c r="D2302" s="4189" t="s">
        <v>4987</v>
      </c>
      <c r="E2302" s="4189" t="s">
        <v>4998</v>
      </c>
      <c r="F2302" s="4247" t="s">
        <v>224</v>
      </c>
      <c r="G2302" s="4247"/>
      <c r="H2302" s="4247"/>
      <c r="I2302" s="4247"/>
      <c r="J2302" s="4247"/>
      <c r="K2302" s="4247"/>
      <c r="L2302" s="4247"/>
      <c r="M2302" s="4247"/>
      <c r="N2302" s="4247"/>
      <c r="O2302" s="4247"/>
      <c r="P2302" s="4247"/>
      <c r="Q2302" s="4247"/>
      <c r="R2302" s="4247"/>
      <c r="S2302" s="4247" t="s">
        <v>340</v>
      </c>
      <c r="T2302" s="4247"/>
      <c r="U2302" s="4247"/>
      <c r="V2302" s="4247"/>
      <c r="W2302" s="4247"/>
      <c r="X2302" s="4247"/>
      <c r="Y2302" s="4247"/>
      <c r="Z2302" s="4247"/>
      <c r="AA2302" s="4247"/>
      <c r="AB2302" s="4247"/>
      <c r="AC2302" s="4247"/>
      <c r="AD2302" s="4247" t="s">
        <v>225</v>
      </c>
      <c r="AE2302" s="4247"/>
      <c r="AF2302" s="4247"/>
      <c r="AG2302" s="4247"/>
      <c r="AH2302" s="4188" t="s">
        <v>4982</v>
      </c>
      <c r="AI2302" s="4188"/>
      <c r="AJ2302" s="4188"/>
      <c r="AK2302" s="2502"/>
    </row>
    <row r="2303" spans="2:37" s="2801" customFormat="1" ht="12" customHeight="1" thickBot="1" x14ac:dyDescent="0.25">
      <c r="B2303" s="4203"/>
      <c r="C2303" s="4203"/>
      <c r="D2303" s="4203"/>
      <c r="E2303" s="4203"/>
      <c r="F2303" s="4203" t="s">
        <v>4999</v>
      </c>
      <c r="G2303" s="4203" t="s">
        <v>5000</v>
      </c>
      <c r="H2303" s="4189" t="s">
        <v>5001</v>
      </c>
      <c r="I2303" s="4200" t="s">
        <v>5002</v>
      </c>
      <c r="J2303" s="4200" t="s">
        <v>5003</v>
      </c>
      <c r="K2303" s="4201" t="s">
        <v>5004</v>
      </c>
      <c r="L2303" s="4201" t="s">
        <v>5005</v>
      </c>
      <c r="M2303" s="4200" t="s">
        <v>5006</v>
      </c>
      <c r="N2303" s="4200"/>
      <c r="O2303" s="4201" t="s">
        <v>5007</v>
      </c>
      <c r="P2303" s="4201" t="s">
        <v>5008</v>
      </c>
      <c r="Q2303" s="4201" t="s">
        <v>5009</v>
      </c>
      <c r="R2303" s="4201" t="s">
        <v>5010</v>
      </c>
      <c r="S2303" s="4189" t="s">
        <v>5011</v>
      </c>
      <c r="T2303" s="4189" t="s">
        <v>5012</v>
      </c>
      <c r="U2303" s="4189" t="s">
        <v>5013</v>
      </c>
      <c r="V2303" s="4189" t="s">
        <v>5014</v>
      </c>
      <c r="W2303" s="4189" t="s">
        <v>5015</v>
      </c>
      <c r="X2303" s="4189" t="s">
        <v>5016</v>
      </c>
      <c r="Y2303" s="4189" t="s">
        <v>5017</v>
      </c>
      <c r="Z2303" s="4189" t="s">
        <v>5018</v>
      </c>
      <c r="AA2303" s="4189" t="s">
        <v>5019</v>
      </c>
      <c r="AB2303" s="4200" t="s">
        <v>5020</v>
      </c>
      <c r="AC2303" s="4200" t="s">
        <v>5021</v>
      </c>
      <c r="AD2303" s="4189" t="s">
        <v>5022</v>
      </c>
      <c r="AE2303" s="4189" t="s">
        <v>5023</v>
      </c>
      <c r="AF2303" s="4189" t="s">
        <v>5024</v>
      </c>
      <c r="AG2303" s="4189" t="s">
        <v>5025</v>
      </c>
      <c r="AH2303" s="4189" t="s">
        <v>1150</v>
      </c>
      <c r="AI2303" s="4189" t="s">
        <v>4983</v>
      </c>
      <c r="AJ2303" s="4189" t="s">
        <v>4984</v>
      </c>
      <c r="AK2303" s="2502"/>
    </row>
    <row r="2304" spans="2:37" s="2801" customFormat="1" ht="12" customHeight="1" thickBot="1" x14ac:dyDescent="0.25">
      <c r="B2304" s="4203"/>
      <c r="C2304" s="4203"/>
      <c r="D2304" s="4203"/>
      <c r="E2304" s="4203"/>
      <c r="F2304" s="4203"/>
      <c r="G2304" s="4203"/>
      <c r="H2304" s="4203"/>
      <c r="I2304" s="4201"/>
      <c r="J2304" s="4201"/>
      <c r="K2304" s="4201"/>
      <c r="L2304" s="4201"/>
      <c r="M2304" s="3448" t="s">
        <v>5026</v>
      </c>
      <c r="N2304" s="3449" t="s">
        <v>2793</v>
      </c>
      <c r="O2304" s="4201"/>
      <c r="P2304" s="4201"/>
      <c r="Q2304" s="4201"/>
      <c r="R2304" s="4201"/>
      <c r="S2304" s="4203"/>
      <c r="T2304" s="4203"/>
      <c r="U2304" s="4203"/>
      <c r="V2304" s="4203"/>
      <c r="W2304" s="4203"/>
      <c r="X2304" s="4203"/>
      <c r="Y2304" s="4203"/>
      <c r="Z2304" s="4203"/>
      <c r="AA2304" s="4203"/>
      <c r="AB2304" s="4201"/>
      <c r="AC2304" s="4201"/>
      <c r="AD2304" s="4203"/>
      <c r="AE2304" s="4203"/>
      <c r="AF2304" s="4203"/>
      <c r="AG2304" s="4203"/>
      <c r="AH2304" s="4203"/>
      <c r="AI2304" s="4203"/>
      <c r="AJ2304" s="4203"/>
      <c r="AK2304" s="2502"/>
    </row>
    <row r="2305" spans="2:37" s="2801" customFormat="1" ht="12" customHeight="1" x14ac:dyDescent="0.2">
      <c r="B2305" s="5095" t="s">
        <v>6463</v>
      </c>
      <c r="C2305" s="5095" t="s">
        <v>6463</v>
      </c>
      <c r="D2305" s="3469" t="s">
        <v>6464</v>
      </c>
      <c r="E2305" s="3470">
        <v>224.00000000000003</v>
      </c>
      <c r="F2305" s="3470">
        <v>224.00000000000003</v>
      </c>
      <c r="G2305" s="3471">
        <v>4.4800000000000006E-2</v>
      </c>
      <c r="H2305" s="3472">
        <v>5000</v>
      </c>
      <c r="I2305" s="3471" t="s">
        <v>1529</v>
      </c>
      <c r="J2305" s="3472">
        <v>4081</v>
      </c>
      <c r="K2305" s="3473">
        <v>5.4880000000000005E-2</v>
      </c>
      <c r="L2305" s="3473">
        <v>5.4880000000000005E-2</v>
      </c>
      <c r="M2305" s="3472">
        <v>1333.3333333333335</v>
      </c>
      <c r="N2305" s="3472">
        <v>1333.3333333333335</v>
      </c>
      <c r="O2305" s="3473">
        <v>0.16800000000000001</v>
      </c>
      <c r="P2305" s="3473">
        <v>0.16800000000000001</v>
      </c>
      <c r="Q2305" s="3473">
        <v>0.16800000000000001</v>
      </c>
      <c r="R2305" s="3473">
        <v>0.16800000000000001</v>
      </c>
      <c r="S2305" s="3474">
        <v>0</v>
      </c>
      <c r="T2305" s="3471" t="s">
        <v>1529</v>
      </c>
      <c r="U2305" s="3471" t="s">
        <v>1529</v>
      </c>
      <c r="V2305" s="3475" t="s">
        <v>1135</v>
      </c>
      <c r="W2305" s="3473">
        <v>0</v>
      </c>
      <c r="X2305" s="3473">
        <v>6.720000000000001E-2</v>
      </c>
      <c r="Y2305" s="3475" t="s">
        <v>1529</v>
      </c>
      <c r="Z2305" s="3475" t="s">
        <v>1529</v>
      </c>
      <c r="AA2305" s="3475" t="s">
        <v>1529</v>
      </c>
      <c r="AB2305" s="3475" t="s">
        <v>1529</v>
      </c>
      <c r="AC2305" s="3473">
        <v>6.720000000000001E-2</v>
      </c>
      <c r="AD2305" s="3476" t="s">
        <v>1529</v>
      </c>
      <c r="AE2305" s="3475" t="s">
        <v>1529</v>
      </c>
      <c r="AF2305" s="3477" t="s">
        <v>1529</v>
      </c>
      <c r="AG2305" s="3478">
        <v>0.11200000000000002</v>
      </c>
      <c r="AH2305" s="3479" t="s">
        <v>1529</v>
      </c>
      <c r="AI2305" s="3479" t="s">
        <v>1529</v>
      </c>
      <c r="AJ2305" s="3479" t="s">
        <v>1529</v>
      </c>
      <c r="AK2305" s="2502"/>
    </row>
    <row r="2306" spans="2:37" s="2801" customFormat="1" ht="12" customHeight="1" x14ac:dyDescent="0.2">
      <c r="B2306" s="5093" t="s">
        <v>6465</v>
      </c>
      <c r="C2306" s="5093" t="s">
        <v>6465</v>
      </c>
      <c r="D2306" s="3480" t="s">
        <v>6466</v>
      </c>
      <c r="E2306" s="3481">
        <v>560</v>
      </c>
      <c r="F2306" s="3481">
        <v>560</v>
      </c>
      <c r="G2306" s="3482">
        <v>4.4800000000000006E-2</v>
      </c>
      <c r="H2306" s="3483">
        <v>12499.999999999998</v>
      </c>
      <c r="I2306" s="3482" t="s">
        <v>1529</v>
      </c>
      <c r="J2306" s="3483">
        <v>11111</v>
      </c>
      <c r="K2306" s="3484">
        <v>5.04E-2</v>
      </c>
      <c r="L2306" s="3484">
        <v>5.04E-2</v>
      </c>
      <c r="M2306" s="3483">
        <v>3571</v>
      </c>
      <c r="N2306" s="3483">
        <v>3571</v>
      </c>
      <c r="O2306" s="3484">
        <v>0.15680000000000002</v>
      </c>
      <c r="P2306" s="3484">
        <v>0.15680000000000002</v>
      </c>
      <c r="Q2306" s="3484">
        <v>0.15680000000000002</v>
      </c>
      <c r="R2306" s="3484">
        <v>0.15680000000000002</v>
      </c>
      <c r="S2306" s="3485">
        <v>0</v>
      </c>
      <c r="T2306" s="3482" t="s">
        <v>1529</v>
      </c>
      <c r="U2306" s="3482" t="s">
        <v>1529</v>
      </c>
      <c r="V2306" s="3486" t="s">
        <v>1118</v>
      </c>
      <c r="W2306" s="3484">
        <v>0</v>
      </c>
      <c r="X2306" s="3484">
        <v>6.720000000000001E-2</v>
      </c>
      <c r="Y2306" s="3486" t="s">
        <v>1529</v>
      </c>
      <c r="Z2306" s="3486" t="s">
        <v>1529</v>
      </c>
      <c r="AA2306" s="3486" t="s">
        <v>1529</v>
      </c>
      <c r="AB2306" s="3486" t="s">
        <v>1529</v>
      </c>
      <c r="AC2306" s="3484">
        <v>6.720000000000001E-2</v>
      </c>
      <c r="AD2306" s="3487" t="s">
        <v>1529</v>
      </c>
      <c r="AE2306" s="3486" t="s">
        <v>1529</v>
      </c>
      <c r="AF2306" s="3488" t="s">
        <v>1529</v>
      </c>
      <c r="AG2306" s="3489">
        <v>0.11200000000000002</v>
      </c>
      <c r="AH2306" s="3490" t="s">
        <v>1529</v>
      </c>
      <c r="AI2306" s="3490" t="s">
        <v>1529</v>
      </c>
      <c r="AJ2306" s="3490" t="s">
        <v>1529</v>
      </c>
      <c r="AK2306" s="2502"/>
    </row>
    <row r="2307" spans="2:37" s="2801" customFormat="1" ht="12" customHeight="1" x14ac:dyDescent="0.2">
      <c r="B2307" s="5093" t="s">
        <v>6467</v>
      </c>
      <c r="C2307" s="5093" t="s">
        <v>6467</v>
      </c>
      <c r="D2307" s="3480" t="s">
        <v>6468</v>
      </c>
      <c r="E2307" s="3481">
        <v>672.00000000000011</v>
      </c>
      <c r="F2307" s="3481">
        <v>672.00000000000011</v>
      </c>
      <c r="G2307" s="3482">
        <v>4.4800000000000006E-2</v>
      </c>
      <c r="H2307" s="3483">
        <v>15000</v>
      </c>
      <c r="I2307" s="3482" t="s">
        <v>1529</v>
      </c>
      <c r="J2307" s="3483">
        <v>15000</v>
      </c>
      <c r="K2307" s="3484">
        <v>4.4800000000000006E-2</v>
      </c>
      <c r="L2307" s="3484">
        <v>4.4800000000000006E-2</v>
      </c>
      <c r="M2307" s="3483">
        <v>4615</v>
      </c>
      <c r="N2307" s="3483">
        <v>4615</v>
      </c>
      <c r="O2307" s="3484">
        <v>0.14560000000000001</v>
      </c>
      <c r="P2307" s="3484">
        <v>0.14560000000000001</v>
      </c>
      <c r="Q2307" s="3484">
        <v>0.14560000000000001</v>
      </c>
      <c r="R2307" s="3484">
        <v>0.14560000000000001</v>
      </c>
      <c r="S2307" s="3485">
        <v>0</v>
      </c>
      <c r="T2307" s="3482" t="s">
        <v>1529</v>
      </c>
      <c r="U2307" s="3482" t="s">
        <v>1529</v>
      </c>
      <c r="V2307" s="3486" t="s">
        <v>1118</v>
      </c>
      <c r="W2307" s="3484">
        <v>0</v>
      </c>
      <c r="X2307" s="3484">
        <v>6.720000000000001E-2</v>
      </c>
      <c r="Y2307" s="3486" t="s">
        <v>1529</v>
      </c>
      <c r="Z2307" s="3486" t="s">
        <v>1529</v>
      </c>
      <c r="AA2307" s="3486" t="s">
        <v>1529</v>
      </c>
      <c r="AB2307" s="3486" t="s">
        <v>1529</v>
      </c>
      <c r="AC2307" s="3484">
        <v>6.720000000000001E-2</v>
      </c>
      <c r="AD2307" s="3487" t="s">
        <v>1529</v>
      </c>
      <c r="AE2307" s="3486" t="s">
        <v>1529</v>
      </c>
      <c r="AF2307" s="3488" t="s">
        <v>1529</v>
      </c>
      <c r="AG2307" s="3489">
        <v>0.11200000000000002</v>
      </c>
      <c r="AH2307" s="3490" t="s">
        <v>1529</v>
      </c>
      <c r="AI2307" s="3490" t="s">
        <v>1529</v>
      </c>
      <c r="AJ2307" s="3490" t="s">
        <v>1529</v>
      </c>
      <c r="AK2307" s="2502"/>
    </row>
    <row r="2308" spans="2:37" s="2801" customFormat="1" ht="12" customHeight="1" x14ac:dyDescent="0.2">
      <c r="B2308" s="5093" t="s">
        <v>6469</v>
      </c>
      <c r="C2308" s="5093" t="s">
        <v>6469</v>
      </c>
      <c r="D2308" s="3480" t="s">
        <v>6470</v>
      </c>
      <c r="E2308" s="3481">
        <v>224.00000000000003</v>
      </c>
      <c r="F2308" s="3481">
        <v>224.00000000000003</v>
      </c>
      <c r="G2308" s="3482">
        <v>4.4800000000000006E-2</v>
      </c>
      <c r="H2308" s="3483">
        <v>5000</v>
      </c>
      <c r="I2308" s="3482" t="s">
        <v>1529</v>
      </c>
      <c r="J2308" s="3483">
        <v>4081</v>
      </c>
      <c r="K2308" s="3484">
        <v>5.4880000000000005E-2</v>
      </c>
      <c r="L2308" s="3484">
        <v>5.4880000000000005E-2</v>
      </c>
      <c r="M2308" s="3483">
        <v>1333.3333333333335</v>
      </c>
      <c r="N2308" s="3483">
        <v>1333.3333333333335</v>
      </c>
      <c r="O2308" s="3484">
        <v>0.16800000000000001</v>
      </c>
      <c r="P2308" s="3484">
        <v>0.16800000000000001</v>
      </c>
      <c r="Q2308" s="3484">
        <v>0.16800000000000001</v>
      </c>
      <c r="R2308" s="3484">
        <v>0.16800000000000001</v>
      </c>
      <c r="S2308" s="3485">
        <v>0</v>
      </c>
      <c r="T2308" s="3482" t="s">
        <v>1529</v>
      </c>
      <c r="U2308" s="3482" t="s">
        <v>1529</v>
      </c>
      <c r="V2308" s="3486" t="s">
        <v>1135</v>
      </c>
      <c r="W2308" s="3484">
        <v>0</v>
      </c>
      <c r="X2308" s="3484">
        <v>6.720000000000001E-2</v>
      </c>
      <c r="Y2308" s="3486" t="s">
        <v>1529</v>
      </c>
      <c r="Z2308" s="3486" t="s">
        <v>1529</v>
      </c>
      <c r="AA2308" s="3486" t="s">
        <v>1529</v>
      </c>
      <c r="AB2308" s="3486" t="s">
        <v>1529</v>
      </c>
      <c r="AC2308" s="3484">
        <v>6.720000000000001E-2</v>
      </c>
      <c r="AD2308" s="3487" t="s">
        <v>1529</v>
      </c>
      <c r="AE2308" s="3486" t="s">
        <v>1529</v>
      </c>
      <c r="AF2308" s="3488" t="s">
        <v>1529</v>
      </c>
      <c r="AG2308" s="3489">
        <v>0.11200000000000002</v>
      </c>
      <c r="AH2308" s="3490" t="s">
        <v>1529</v>
      </c>
      <c r="AI2308" s="3490" t="s">
        <v>1529</v>
      </c>
      <c r="AJ2308" s="3490" t="s">
        <v>1529</v>
      </c>
      <c r="AK2308" s="2502"/>
    </row>
    <row r="2309" spans="2:37" s="2801" customFormat="1" ht="12" customHeight="1" x14ac:dyDescent="0.2">
      <c r="B2309" s="5093" t="s">
        <v>6471</v>
      </c>
      <c r="C2309" s="5093" t="s">
        <v>6471</v>
      </c>
      <c r="D2309" s="3480" t="s">
        <v>6472</v>
      </c>
      <c r="E2309" s="3481">
        <v>560</v>
      </c>
      <c r="F2309" s="3481">
        <v>560</v>
      </c>
      <c r="G2309" s="3482">
        <v>4.4800000000000006E-2</v>
      </c>
      <c r="H2309" s="3483">
        <v>12499.999999999998</v>
      </c>
      <c r="I2309" s="3482" t="s">
        <v>1529</v>
      </c>
      <c r="J2309" s="3483">
        <v>11111</v>
      </c>
      <c r="K2309" s="3484">
        <v>5.04E-2</v>
      </c>
      <c r="L2309" s="3484">
        <v>5.04E-2</v>
      </c>
      <c r="M2309" s="3483">
        <v>3571</v>
      </c>
      <c r="N2309" s="3483">
        <v>3571</v>
      </c>
      <c r="O2309" s="3484">
        <v>0.15680000000000002</v>
      </c>
      <c r="P2309" s="3484">
        <v>0.15680000000000002</v>
      </c>
      <c r="Q2309" s="3484">
        <v>0.15680000000000002</v>
      </c>
      <c r="R2309" s="3484">
        <v>0.15680000000000002</v>
      </c>
      <c r="S2309" s="3485">
        <v>0</v>
      </c>
      <c r="T2309" s="3482" t="s">
        <v>1529</v>
      </c>
      <c r="U2309" s="3482" t="s">
        <v>1529</v>
      </c>
      <c r="V2309" s="3486" t="s">
        <v>1118</v>
      </c>
      <c r="W2309" s="3484">
        <v>0</v>
      </c>
      <c r="X2309" s="3484">
        <v>6.720000000000001E-2</v>
      </c>
      <c r="Y2309" s="3486" t="s">
        <v>1529</v>
      </c>
      <c r="Z2309" s="3486" t="s">
        <v>1529</v>
      </c>
      <c r="AA2309" s="3486" t="s">
        <v>1529</v>
      </c>
      <c r="AB2309" s="3486" t="s">
        <v>1529</v>
      </c>
      <c r="AC2309" s="3484">
        <v>6.720000000000001E-2</v>
      </c>
      <c r="AD2309" s="3487" t="s">
        <v>1529</v>
      </c>
      <c r="AE2309" s="3486" t="s">
        <v>1529</v>
      </c>
      <c r="AF2309" s="3488" t="s">
        <v>1529</v>
      </c>
      <c r="AG2309" s="3489">
        <v>0.11200000000000002</v>
      </c>
      <c r="AH2309" s="3490" t="s">
        <v>1529</v>
      </c>
      <c r="AI2309" s="3490" t="s">
        <v>1529</v>
      </c>
      <c r="AJ2309" s="3490" t="s">
        <v>1529</v>
      </c>
      <c r="AK2309" s="2502"/>
    </row>
    <row r="2310" spans="2:37" s="2801" customFormat="1" ht="12" customHeight="1" thickBot="1" x14ac:dyDescent="0.25">
      <c r="B2310" s="5094" t="s">
        <v>6473</v>
      </c>
      <c r="C2310" s="5094" t="s">
        <v>6473</v>
      </c>
      <c r="D2310" s="3491" t="s">
        <v>6474</v>
      </c>
      <c r="E2310" s="3492">
        <v>672.00000000000011</v>
      </c>
      <c r="F2310" s="3492">
        <v>672.00000000000011</v>
      </c>
      <c r="G2310" s="3493">
        <v>4.4800000000000006E-2</v>
      </c>
      <c r="H2310" s="3494">
        <v>15000</v>
      </c>
      <c r="I2310" s="3493" t="s">
        <v>1529</v>
      </c>
      <c r="J2310" s="3494">
        <v>15000</v>
      </c>
      <c r="K2310" s="3495">
        <v>4.4800000000000006E-2</v>
      </c>
      <c r="L2310" s="3495">
        <v>4.4800000000000006E-2</v>
      </c>
      <c r="M2310" s="3494">
        <v>4615</v>
      </c>
      <c r="N2310" s="3494">
        <v>4615</v>
      </c>
      <c r="O2310" s="3495">
        <v>0.14560000000000001</v>
      </c>
      <c r="P2310" s="3495">
        <v>0.14560000000000001</v>
      </c>
      <c r="Q2310" s="3495">
        <v>0.14560000000000001</v>
      </c>
      <c r="R2310" s="3495">
        <v>0.14560000000000001</v>
      </c>
      <c r="S2310" s="3496">
        <v>0</v>
      </c>
      <c r="T2310" s="3493" t="s">
        <v>1529</v>
      </c>
      <c r="U2310" s="3493" t="s">
        <v>1529</v>
      </c>
      <c r="V2310" s="3497" t="s">
        <v>1118</v>
      </c>
      <c r="W2310" s="3495">
        <v>0</v>
      </c>
      <c r="X2310" s="3495">
        <v>6.720000000000001E-2</v>
      </c>
      <c r="Y2310" s="3497" t="s">
        <v>1529</v>
      </c>
      <c r="Z2310" s="3497" t="s">
        <v>1529</v>
      </c>
      <c r="AA2310" s="3497" t="s">
        <v>1529</v>
      </c>
      <c r="AB2310" s="3497" t="s">
        <v>1529</v>
      </c>
      <c r="AC2310" s="3495">
        <v>6.720000000000001E-2</v>
      </c>
      <c r="AD2310" s="3498" t="s">
        <v>1529</v>
      </c>
      <c r="AE2310" s="3497" t="s">
        <v>1529</v>
      </c>
      <c r="AF2310" s="3499" t="s">
        <v>1529</v>
      </c>
      <c r="AG2310" s="3500">
        <v>0.11200000000000002</v>
      </c>
      <c r="AH2310" s="3501" t="s">
        <v>1529</v>
      </c>
      <c r="AI2310" s="3501" t="s">
        <v>1529</v>
      </c>
      <c r="AJ2310" s="3501" t="s">
        <v>1529</v>
      </c>
      <c r="AK2310" s="2502"/>
    </row>
    <row r="2311" spans="2:37" s="2801" customFormat="1" ht="12" customHeight="1" x14ac:dyDescent="0.2">
      <c r="B2311" s="2503"/>
      <c r="C2311" s="2496"/>
      <c r="D2311" s="4248"/>
      <c r="E2311" s="4248"/>
      <c r="F2311" s="4248"/>
      <c r="G2311" s="4248"/>
      <c r="H2311" s="2496"/>
      <c r="I2311" s="2497"/>
      <c r="J2311" s="2497"/>
      <c r="K2311" s="2497"/>
      <c r="L2311" s="2497"/>
      <c r="M2311" s="2496"/>
      <c r="N2311" s="2497"/>
      <c r="O2311" s="2497"/>
      <c r="P2311" s="2497"/>
      <c r="Q2311" s="2497"/>
      <c r="R2311" s="2497"/>
      <c r="S2311" s="2496"/>
      <c r="T2311" s="2495"/>
      <c r="U2311" s="2495"/>
      <c r="V2311" s="2495"/>
      <c r="W2311" s="2495"/>
      <c r="X2311" s="2495"/>
      <c r="Y2311" s="2495"/>
      <c r="Z2311" s="2495"/>
      <c r="AA2311" s="2495"/>
      <c r="AB2311" s="2495"/>
      <c r="AC2311" s="2495"/>
      <c r="AD2311" s="2495"/>
      <c r="AE2311" s="2495"/>
      <c r="AF2311" s="2495"/>
      <c r="AG2311" s="2495"/>
      <c r="AH2311" s="2495"/>
      <c r="AI2311" s="2495"/>
      <c r="AJ2311" s="2495"/>
      <c r="AK2311" s="2502"/>
    </row>
    <row r="2312" spans="2:37" s="2801" customFormat="1" ht="12" customHeight="1" x14ac:dyDescent="0.2">
      <c r="B2312" s="4236" t="s">
        <v>4985</v>
      </c>
      <c r="C2312" s="4237"/>
      <c r="D2312" s="4269" t="s">
        <v>10</v>
      </c>
      <c r="E2312" s="4269"/>
      <c r="F2312" s="4269"/>
      <c r="G2312" s="4269"/>
      <c r="H2312" s="2499"/>
      <c r="I2312" s="2499"/>
      <c r="J2312" s="2499"/>
      <c r="K2312" s="2499"/>
      <c r="L2312" s="2499"/>
      <c r="M2312" s="2499"/>
      <c r="N2312" s="2499"/>
      <c r="O2312" s="2499"/>
      <c r="P2312" s="2499"/>
      <c r="Q2312" s="2499"/>
      <c r="R2312" s="2499"/>
      <c r="S2312" s="2499"/>
      <c r="T2312" s="2495"/>
      <c r="U2312" s="2495"/>
      <c r="V2312" s="2495"/>
      <c r="W2312" s="2495"/>
      <c r="X2312" s="2495"/>
      <c r="Y2312" s="2495"/>
      <c r="Z2312" s="2495"/>
      <c r="AA2312" s="2495"/>
      <c r="AB2312" s="2495"/>
      <c r="AC2312" s="2495"/>
      <c r="AD2312" s="2495"/>
      <c r="AE2312" s="2495"/>
      <c r="AF2312" s="2495"/>
      <c r="AG2312" s="2495"/>
      <c r="AH2312" s="2495"/>
      <c r="AI2312" s="2495"/>
      <c r="AJ2312" s="2495"/>
      <c r="AK2312" s="2502"/>
    </row>
    <row r="2313" spans="2:37" s="2801" customFormat="1" ht="12" customHeight="1" x14ac:dyDescent="0.2">
      <c r="B2313" s="4236" t="s">
        <v>4986</v>
      </c>
      <c r="C2313" s="4237"/>
      <c r="D2313" s="4269" t="s">
        <v>10</v>
      </c>
      <c r="E2313" s="4269"/>
      <c r="F2313" s="4269"/>
      <c r="G2313" s="4269"/>
      <c r="H2313" s="2499"/>
      <c r="I2313" s="2499"/>
      <c r="J2313" s="2499"/>
      <c r="K2313" s="2499"/>
      <c r="L2313" s="2499"/>
      <c r="M2313" s="2499"/>
      <c r="N2313" s="2499"/>
      <c r="O2313" s="2499"/>
      <c r="P2313" s="2499"/>
      <c r="Q2313" s="2499"/>
      <c r="R2313" s="2499"/>
      <c r="S2313" s="2499"/>
      <c r="T2313" s="2495"/>
      <c r="U2313" s="2495"/>
      <c r="V2313" s="2495"/>
      <c r="W2313" s="2495"/>
      <c r="X2313" s="2495"/>
      <c r="Y2313" s="2495"/>
      <c r="Z2313" s="2495"/>
      <c r="AA2313" s="2495"/>
      <c r="AB2313" s="2495"/>
      <c r="AC2313" s="2495"/>
      <c r="AD2313" s="2495"/>
      <c r="AE2313" s="2495"/>
      <c r="AF2313" s="2495"/>
      <c r="AG2313" s="2495"/>
      <c r="AH2313" s="2495"/>
      <c r="AI2313" s="2495"/>
      <c r="AJ2313" s="2495"/>
      <c r="AK2313" s="2502"/>
    </row>
    <row r="2314" spans="2:37" s="2801" customFormat="1" ht="12" customHeight="1" thickBot="1" x14ac:dyDescent="0.25">
      <c r="B2314" s="4270"/>
      <c r="C2314" s="4271"/>
      <c r="D2314" s="4272"/>
      <c r="E2314" s="4272"/>
      <c r="F2314" s="4272"/>
      <c r="G2314" s="4272"/>
      <c r="H2314" s="2504"/>
      <c r="I2314" s="2504"/>
      <c r="J2314" s="2504"/>
      <c r="K2314" s="2504"/>
      <c r="L2314" s="2504"/>
      <c r="M2314" s="2504"/>
      <c r="N2314" s="2504"/>
      <c r="O2314" s="2504"/>
      <c r="P2314" s="2504"/>
      <c r="Q2314" s="2504"/>
      <c r="R2314" s="2504"/>
      <c r="S2314" s="2504"/>
      <c r="T2314" s="2505"/>
      <c r="U2314" s="2505"/>
      <c r="V2314" s="2505"/>
      <c r="W2314" s="2505"/>
      <c r="X2314" s="2505"/>
      <c r="Y2314" s="2505"/>
      <c r="Z2314" s="2505"/>
      <c r="AA2314" s="2505"/>
      <c r="AB2314" s="2505"/>
      <c r="AC2314" s="2505"/>
      <c r="AD2314" s="2505"/>
      <c r="AE2314" s="2505"/>
      <c r="AF2314" s="2505"/>
      <c r="AG2314" s="2505"/>
      <c r="AH2314" s="2505"/>
      <c r="AI2314" s="2505"/>
      <c r="AJ2314" s="2505"/>
      <c r="AK2314" s="2507"/>
    </row>
    <row r="2315" spans="2:37" s="2801" customFormat="1" ht="12" customHeight="1" thickBot="1" x14ac:dyDescent="0.25">
      <c r="B2315" s="2703"/>
    </row>
    <row r="2316" spans="2:37" s="2801" customFormat="1" ht="12" customHeight="1" x14ac:dyDescent="0.2">
      <c r="B2316" s="4169" t="s">
        <v>4994</v>
      </c>
      <c r="C2316" s="4170"/>
      <c r="D2316" s="4170"/>
      <c r="E2316" s="4170"/>
      <c r="F2316" s="4170"/>
      <c r="G2316" s="4170"/>
      <c r="H2316" s="4170"/>
      <c r="I2316" s="4170"/>
      <c r="J2316" s="4170"/>
      <c r="K2316" s="4170"/>
      <c r="L2316" s="4170"/>
      <c r="M2316" s="4170"/>
      <c r="N2316" s="4170"/>
      <c r="O2316" s="4170"/>
      <c r="P2316" s="4170"/>
      <c r="Q2316" s="4170"/>
      <c r="R2316" s="4170"/>
      <c r="S2316" s="4170"/>
      <c r="T2316" s="4170"/>
      <c r="U2316" s="4170"/>
      <c r="V2316" s="4170"/>
      <c r="W2316" s="4170"/>
      <c r="X2316" s="4170"/>
      <c r="Y2316" s="4170"/>
      <c r="Z2316" s="4170"/>
      <c r="AA2316" s="4170"/>
      <c r="AB2316" s="4170"/>
      <c r="AC2316" s="4170"/>
      <c r="AD2316" s="4170"/>
      <c r="AE2316" s="4170"/>
      <c r="AF2316" s="4170"/>
      <c r="AG2316" s="4170"/>
      <c r="AH2316" s="4170"/>
      <c r="AI2316" s="4170"/>
      <c r="AJ2316" s="4170"/>
      <c r="AK2316" s="4171"/>
    </row>
    <row r="2317" spans="2:37" s="2801" customFormat="1" ht="12" customHeight="1" x14ac:dyDescent="0.2">
      <c r="B2317" s="2500"/>
      <c r="C2317" s="3447"/>
      <c r="D2317" s="3447"/>
      <c r="E2317" s="3447"/>
      <c r="F2317" s="3447"/>
      <c r="G2317" s="2501"/>
      <c r="H2317" s="2501"/>
      <c r="I2317" s="2501"/>
      <c r="J2317" s="2501"/>
      <c r="K2317" s="2501"/>
      <c r="L2317" s="2501"/>
      <c r="M2317" s="2501"/>
      <c r="N2317" s="2501"/>
      <c r="O2317" s="2501"/>
      <c r="P2317" s="2501"/>
      <c r="Q2317" s="2501"/>
      <c r="R2317" s="2501"/>
      <c r="S2317" s="2501"/>
      <c r="T2317" s="2501"/>
      <c r="U2317" s="2501"/>
      <c r="V2317" s="2501"/>
      <c r="W2317" s="2501"/>
      <c r="X2317" s="2501"/>
      <c r="Y2317" s="2501"/>
      <c r="Z2317" s="2501"/>
      <c r="AA2317" s="2501"/>
      <c r="AB2317" s="2501"/>
      <c r="AC2317" s="2501"/>
      <c r="AD2317" s="2501"/>
      <c r="AE2317" s="2501"/>
      <c r="AF2317" s="2501"/>
      <c r="AG2317" s="2501"/>
      <c r="AH2317" s="2501"/>
      <c r="AI2317" s="2501"/>
      <c r="AJ2317" s="2501"/>
      <c r="AK2317" s="2502"/>
    </row>
    <row r="2318" spans="2:37" s="2801" customFormat="1" ht="12" customHeight="1" x14ac:dyDescent="0.2">
      <c r="B2318" s="2500" t="s">
        <v>4981</v>
      </c>
      <c r="C2318" s="3447"/>
      <c r="D2318" s="4243" t="s">
        <v>6457</v>
      </c>
      <c r="E2318" s="4243"/>
      <c r="F2318" s="4243"/>
      <c r="G2318" s="2501"/>
      <c r="H2318" s="2501"/>
      <c r="I2318" s="2501"/>
      <c r="J2318" s="2501"/>
      <c r="K2318" s="2501"/>
      <c r="L2318" s="2501"/>
      <c r="M2318" s="2501"/>
      <c r="N2318" s="2501"/>
      <c r="O2318" s="2501"/>
      <c r="P2318" s="2501"/>
      <c r="Q2318" s="2501"/>
      <c r="R2318" s="2501"/>
      <c r="S2318" s="2501"/>
      <c r="T2318" s="2501"/>
      <c r="U2318" s="2501"/>
      <c r="V2318" s="2501"/>
      <c r="W2318" s="2501"/>
      <c r="X2318" s="2501"/>
      <c r="Y2318" s="2501"/>
      <c r="Z2318" s="2501"/>
      <c r="AA2318" s="2501"/>
      <c r="AB2318" s="2501"/>
      <c r="AC2318" s="2501"/>
      <c r="AD2318" s="2501"/>
      <c r="AE2318" s="2501"/>
      <c r="AF2318" s="2501"/>
      <c r="AG2318" s="2501"/>
      <c r="AH2318" s="2501"/>
      <c r="AI2318" s="2501"/>
      <c r="AJ2318" s="2501"/>
      <c r="AK2318" s="2502"/>
    </row>
    <row r="2319" spans="2:37" s="2801" customFormat="1" ht="12" customHeight="1" thickBot="1" x14ac:dyDescent="0.25">
      <c r="B2319" s="4176" t="s">
        <v>4995</v>
      </c>
      <c r="C2319" s="4177"/>
      <c r="D2319" s="4175">
        <v>41725</v>
      </c>
      <c r="E2319" s="4175"/>
      <c r="F2319" s="3447"/>
      <c r="G2319" s="2501"/>
      <c r="H2319" s="2501"/>
      <c r="I2319" s="2501"/>
      <c r="J2319" s="2501"/>
      <c r="K2319" s="2501"/>
      <c r="L2319" s="2501"/>
      <c r="M2319" s="2501"/>
      <c r="N2319" s="2501"/>
      <c r="O2319" s="2501"/>
      <c r="P2319" s="2501"/>
      <c r="Q2319" s="2501"/>
      <c r="R2319" s="2501"/>
      <c r="S2319" s="2501"/>
      <c r="T2319" s="2501"/>
      <c r="U2319" s="2501"/>
      <c r="V2319" s="2501"/>
      <c r="W2319" s="2501"/>
      <c r="X2319" s="2501"/>
      <c r="Y2319" s="2501"/>
      <c r="Z2319" s="2501"/>
      <c r="AA2319" s="2501"/>
      <c r="AB2319" s="2501"/>
      <c r="AC2319" s="2501"/>
      <c r="AD2319" s="2501"/>
      <c r="AE2319" s="2501"/>
      <c r="AF2319" s="2501"/>
      <c r="AG2319" s="2501"/>
      <c r="AH2319" s="2501"/>
      <c r="AI2319" s="2501"/>
      <c r="AJ2319" s="2501"/>
      <c r="AK2319" s="2502"/>
    </row>
    <row r="2320" spans="2:37" s="2801" customFormat="1" ht="55.5" customHeight="1" thickBot="1" x14ac:dyDescent="0.25">
      <c r="B2320" s="4179" t="s">
        <v>4996</v>
      </c>
      <c r="C2320" s="4242"/>
      <c r="D2320" s="4181" t="s">
        <v>6458</v>
      </c>
      <c r="E2320" s="4182"/>
      <c r="F2320" s="4182"/>
      <c r="G2320" s="4182"/>
      <c r="H2320" s="4182"/>
      <c r="I2320" s="4182"/>
      <c r="J2320" s="4182"/>
      <c r="K2320" s="4183"/>
      <c r="L2320" s="2501"/>
      <c r="M2320" s="2501"/>
      <c r="N2320" s="2501"/>
      <c r="O2320" s="2501"/>
      <c r="P2320" s="2501"/>
      <c r="Q2320" s="2501"/>
      <c r="R2320" s="2501"/>
      <c r="S2320" s="2501"/>
      <c r="T2320" s="2501"/>
      <c r="U2320" s="2501"/>
      <c r="V2320" s="2501"/>
      <c r="W2320" s="2501"/>
      <c r="X2320" s="2501"/>
      <c r="Y2320" s="2501"/>
      <c r="Z2320" s="2501"/>
      <c r="AA2320" s="2501"/>
      <c r="AB2320" s="2501"/>
      <c r="AC2320" s="2501"/>
      <c r="AD2320" s="2501"/>
      <c r="AE2320" s="2501"/>
      <c r="AF2320" s="2501"/>
      <c r="AG2320" s="2501"/>
      <c r="AH2320" s="2501"/>
      <c r="AI2320" s="2501"/>
      <c r="AJ2320" s="2501"/>
      <c r="AK2320" s="2502"/>
    </row>
    <row r="2321" spans="2:37" s="2801" customFormat="1" ht="12" customHeight="1" thickBot="1" x14ac:dyDescent="0.25">
      <c r="B2321" s="4245"/>
      <c r="C2321" s="4246"/>
      <c r="D2321" s="4246"/>
      <c r="E2321" s="4246"/>
      <c r="F2321" s="4246"/>
      <c r="G2321" s="4246"/>
      <c r="H2321" s="4246"/>
      <c r="I2321" s="4246"/>
      <c r="J2321" s="4246"/>
      <c r="K2321" s="4246"/>
      <c r="L2321" s="4246"/>
      <c r="M2321" s="4246"/>
      <c r="N2321" s="4246"/>
      <c r="O2321" s="4246"/>
      <c r="P2321" s="4246"/>
      <c r="Q2321" s="4246"/>
      <c r="R2321" s="2501"/>
      <c r="S2321" s="2501"/>
      <c r="T2321" s="2501"/>
      <c r="U2321" s="2501"/>
      <c r="V2321" s="2501"/>
      <c r="W2321" s="2501"/>
      <c r="X2321" s="2501"/>
      <c r="Y2321" s="2501"/>
      <c r="Z2321" s="2501"/>
      <c r="AA2321" s="2501"/>
      <c r="AB2321" s="2501"/>
      <c r="AC2321" s="2501"/>
      <c r="AD2321" s="2501"/>
      <c r="AE2321" s="2501"/>
      <c r="AF2321" s="2501"/>
      <c r="AG2321" s="2501"/>
      <c r="AH2321" s="2501"/>
      <c r="AI2321" s="2501"/>
      <c r="AJ2321" s="2501"/>
      <c r="AK2321" s="2502"/>
    </row>
    <row r="2322" spans="2:37" s="2801" customFormat="1" ht="12" customHeight="1" thickBot="1" x14ac:dyDescent="0.25">
      <c r="B2322" s="4189" t="s">
        <v>4997</v>
      </c>
      <c r="C2322" s="4189"/>
      <c r="D2322" s="4189" t="s">
        <v>4987</v>
      </c>
      <c r="E2322" s="4189" t="s">
        <v>4998</v>
      </c>
      <c r="F2322" s="4247" t="s">
        <v>224</v>
      </c>
      <c r="G2322" s="4247"/>
      <c r="H2322" s="4247"/>
      <c r="I2322" s="4247"/>
      <c r="J2322" s="4247"/>
      <c r="K2322" s="4247"/>
      <c r="L2322" s="4247"/>
      <c r="M2322" s="4247"/>
      <c r="N2322" s="4247"/>
      <c r="O2322" s="4247"/>
      <c r="P2322" s="4247"/>
      <c r="Q2322" s="4247"/>
      <c r="R2322" s="4247"/>
      <c r="S2322" s="4247" t="s">
        <v>340</v>
      </c>
      <c r="T2322" s="4247"/>
      <c r="U2322" s="4247"/>
      <c r="V2322" s="4247"/>
      <c r="W2322" s="4247"/>
      <c r="X2322" s="4247"/>
      <c r="Y2322" s="4247"/>
      <c r="Z2322" s="4247"/>
      <c r="AA2322" s="4247"/>
      <c r="AB2322" s="4247"/>
      <c r="AC2322" s="4247"/>
      <c r="AD2322" s="4247" t="s">
        <v>225</v>
      </c>
      <c r="AE2322" s="4247"/>
      <c r="AF2322" s="4247"/>
      <c r="AG2322" s="4247"/>
      <c r="AH2322" s="4188" t="s">
        <v>4982</v>
      </c>
      <c r="AI2322" s="4188"/>
      <c r="AJ2322" s="4188"/>
      <c r="AK2322" s="2502"/>
    </row>
    <row r="2323" spans="2:37" s="2801" customFormat="1" ht="12" customHeight="1" thickBot="1" x14ac:dyDescent="0.25">
      <c r="B2323" s="4203"/>
      <c r="C2323" s="4203"/>
      <c r="D2323" s="4203"/>
      <c r="E2323" s="4203"/>
      <c r="F2323" s="4203" t="s">
        <v>4999</v>
      </c>
      <c r="G2323" s="4203" t="s">
        <v>5000</v>
      </c>
      <c r="H2323" s="4189" t="s">
        <v>5001</v>
      </c>
      <c r="I2323" s="4200" t="s">
        <v>5002</v>
      </c>
      <c r="J2323" s="4200" t="s">
        <v>5003</v>
      </c>
      <c r="K2323" s="4201" t="s">
        <v>5004</v>
      </c>
      <c r="L2323" s="4201" t="s">
        <v>5005</v>
      </c>
      <c r="M2323" s="4200" t="s">
        <v>5006</v>
      </c>
      <c r="N2323" s="4200"/>
      <c r="O2323" s="4201" t="s">
        <v>5007</v>
      </c>
      <c r="P2323" s="4201" t="s">
        <v>5008</v>
      </c>
      <c r="Q2323" s="4201" t="s">
        <v>5009</v>
      </c>
      <c r="R2323" s="4201" t="s">
        <v>5010</v>
      </c>
      <c r="S2323" s="4189" t="s">
        <v>5011</v>
      </c>
      <c r="T2323" s="4189" t="s">
        <v>5012</v>
      </c>
      <c r="U2323" s="4189" t="s">
        <v>5013</v>
      </c>
      <c r="V2323" s="4189" t="s">
        <v>5014</v>
      </c>
      <c r="W2323" s="4189" t="s">
        <v>5015</v>
      </c>
      <c r="X2323" s="4189" t="s">
        <v>5016</v>
      </c>
      <c r="Y2323" s="4189" t="s">
        <v>5017</v>
      </c>
      <c r="Z2323" s="4189" t="s">
        <v>5018</v>
      </c>
      <c r="AA2323" s="4189" t="s">
        <v>5019</v>
      </c>
      <c r="AB2323" s="4200" t="s">
        <v>5020</v>
      </c>
      <c r="AC2323" s="4200" t="s">
        <v>5021</v>
      </c>
      <c r="AD2323" s="4189" t="s">
        <v>5022</v>
      </c>
      <c r="AE2323" s="4189" t="s">
        <v>5023</v>
      </c>
      <c r="AF2323" s="4189" t="s">
        <v>5024</v>
      </c>
      <c r="AG2323" s="4189" t="s">
        <v>5025</v>
      </c>
      <c r="AH2323" s="4189" t="s">
        <v>1150</v>
      </c>
      <c r="AI2323" s="4189" t="s">
        <v>4983</v>
      </c>
      <c r="AJ2323" s="4189" t="s">
        <v>4984</v>
      </c>
      <c r="AK2323" s="2502"/>
    </row>
    <row r="2324" spans="2:37" s="2801" customFormat="1" ht="12" customHeight="1" thickBot="1" x14ac:dyDescent="0.25">
      <c r="B2324" s="4203"/>
      <c r="C2324" s="4203"/>
      <c r="D2324" s="4203"/>
      <c r="E2324" s="4203"/>
      <c r="F2324" s="4203"/>
      <c r="G2324" s="4203"/>
      <c r="H2324" s="4203"/>
      <c r="I2324" s="4201"/>
      <c r="J2324" s="4201"/>
      <c r="K2324" s="4201"/>
      <c r="L2324" s="4201"/>
      <c r="M2324" s="3448" t="s">
        <v>5026</v>
      </c>
      <c r="N2324" s="3449" t="s">
        <v>2793</v>
      </c>
      <c r="O2324" s="4201"/>
      <c r="P2324" s="4201"/>
      <c r="Q2324" s="4201"/>
      <c r="R2324" s="4201"/>
      <c r="S2324" s="4203"/>
      <c r="T2324" s="4203"/>
      <c r="U2324" s="4203"/>
      <c r="V2324" s="4203"/>
      <c r="W2324" s="4203"/>
      <c r="X2324" s="4203"/>
      <c r="Y2324" s="4203"/>
      <c r="Z2324" s="4203"/>
      <c r="AA2324" s="4203"/>
      <c r="AB2324" s="4201"/>
      <c r="AC2324" s="4201"/>
      <c r="AD2324" s="4203"/>
      <c r="AE2324" s="4203"/>
      <c r="AF2324" s="4203"/>
      <c r="AG2324" s="4203"/>
      <c r="AH2324" s="4203"/>
      <c r="AI2324" s="4203"/>
      <c r="AJ2324" s="4203"/>
      <c r="AK2324" s="2502"/>
    </row>
    <row r="2325" spans="2:37" s="2801" customFormat="1" ht="12" customHeight="1" thickBot="1" x14ac:dyDescent="0.25">
      <c r="B2325" s="4238" t="s">
        <v>6459</v>
      </c>
      <c r="C2325" s="4239"/>
      <c r="D2325" s="3265" t="s">
        <v>6460</v>
      </c>
      <c r="E2325" s="3265">
        <v>23.95</v>
      </c>
      <c r="F2325" s="3265" t="s">
        <v>1529</v>
      </c>
      <c r="G2325" s="3265" t="s">
        <v>1529</v>
      </c>
      <c r="H2325" s="3265" t="s">
        <v>1529</v>
      </c>
      <c r="I2325" s="3265" t="s">
        <v>1529</v>
      </c>
      <c r="J2325" s="3265" t="s">
        <v>1529</v>
      </c>
      <c r="K2325" s="3265" t="s">
        <v>1529</v>
      </c>
      <c r="L2325" s="3265" t="s">
        <v>1529</v>
      </c>
      <c r="M2325" s="3265" t="s">
        <v>1529</v>
      </c>
      <c r="N2325" s="3265" t="s">
        <v>1529</v>
      </c>
      <c r="O2325" s="3265" t="s">
        <v>1529</v>
      </c>
      <c r="P2325" s="3265" t="s">
        <v>1529</v>
      </c>
      <c r="Q2325" s="3265" t="s">
        <v>1529</v>
      </c>
      <c r="R2325" s="3265" t="s">
        <v>1529</v>
      </c>
      <c r="S2325" s="3265" t="s">
        <v>1529</v>
      </c>
      <c r="T2325" s="3265" t="s">
        <v>1529</v>
      </c>
      <c r="U2325" s="3265" t="s">
        <v>1529</v>
      </c>
      <c r="V2325" s="3265" t="s">
        <v>1529</v>
      </c>
      <c r="W2325" s="3265" t="s">
        <v>1529</v>
      </c>
      <c r="X2325" s="3265" t="s">
        <v>1529</v>
      </c>
      <c r="Y2325" s="3265" t="s">
        <v>1529</v>
      </c>
      <c r="Z2325" s="3265" t="s">
        <v>1529</v>
      </c>
      <c r="AA2325" s="3265" t="s">
        <v>1529</v>
      </c>
      <c r="AB2325" s="3265" t="s">
        <v>1529</v>
      </c>
      <c r="AC2325" s="3265" t="s">
        <v>1529</v>
      </c>
      <c r="AD2325" s="3467">
        <v>23.95</v>
      </c>
      <c r="AE2325" s="2876">
        <v>45</v>
      </c>
      <c r="AF2325" s="3468">
        <f>AD2325/AE2325</f>
        <v>0.53222222222222215</v>
      </c>
      <c r="AG2325" s="3468">
        <v>0.1</v>
      </c>
      <c r="AH2325" s="2878" t="s">
        <v>1529</v>
      </c>
      <c r="AI2325" s="2878" t="s">
        <v>1529</v>
      </c>
      <c r="AJ2325" s="2879" t="s">
        <v>1529</v>
      </c>
      <c r="AK2325" s="2502"/>
    </row>
    <row r="2326" spans="2:37" s="2801" customFormat="1" ht="12" customHeight="1" x14ac:dyDescent="0.2">
      <c r="B2326" s="2503"/>
      <c r="C2326" s="2496"/>
      <c r="D2326" s="4248"/>
      <c r="E2326" s="4248"/>
      <c r="F2326" s="4248"/>
      <c r="G2326" s="4248"/>
      <c r="H2326" s="2496"/>
      <c r="I2326" s="2497"/>
      <c r="J2326" s="2497"/>
      <c r="K2326" s="2497"/>
      <c r="L2326" s="2497"/>
      <c r="M2326" s="2496"/>
      <c r="N2326" s="2497"/>
      <c r="O2326" s="2497"/>
      <c r="P2326" s="2497"/>
      <c r="Q2326" s="2497"/>
      <c r="R2326" s="2497"/>
      <c r="S2326" s="2496"/>
      <c r="T2326" s="2495"/>
      <c r="U2326" s="2495"/>
      <c r="V2326" s="2495"/>
      <c r="W2326" s="2495"/>
      <c r="X2326" s="2495"/>
      <c r="Y2326" s="2495"/>
      <c r="Z2326" s="2495"/>
      <c r="AA2326" s="2495"/>
      <c r="AB2326" s="2495"/>
      <c r="AC2326" s="2495"/>
      <c r="AD2326" s="2495"/>
      <c r="AE2326" s="2495"/>
      <c r="AF2326" s="2495"/>
      <c r="AG2326" s="2495"/>
      <c r="AH2326" s="2495"/>
      <c r="AI2326" s="2495"/>
      <c r="AJ2326" s="2495"/>
      <c r="AK2326" s="2502"/>
    </row>
    <row r="2327" spans="2:37" s="2801" customFormat="1" ht="12" customHeight="1" x14ac:dyDescent="0.2">
      <c r="B2327" s="4236" t="s">
        <v>4985</v>
      </c>
      <c r="C2327" s="4237"/>
      <c r="D2327" s="4249" t="s">
        <v>1529</v>
      </c>
      <c r="E2327" s="4249"/>
      <c r="F2327" s="4249"/>
      <c r="G2327" s="4249"/>
      <c r="H2327" s="2499"/>
      <c r="I2327" s="2499"/>
      <c r="J2327" s="2499"/>
      <c r="K2327" s="2499"/>
      <c r="L2327" s="2499"/>
      <c r="M2327" s="2499"/>
      <c r="N2327" s="2499"/>
      <c r="O2327" s="2499"/>
      <c r="P2327" s="2499"/>
      <c r="Q2327" s="2499"/>
      <c r="R2327" s="2499"/>
      <c r="S2327" s="2499"/>
      <c r="T2327" s="2495"/>
      <c r="U2327" s="2495"/>
      <c r="V2327" s="2495"/>
      <c r="W2327" s="2495"/>
      <c r="X2327" s="2495"/>
      <c r="Y2327" s="2495"/>
      <c r="Z2327" s="2495"/>
      <c r="AA2327" s="2495"/>
      <c r="AB2327" s="2495"/>
      <c r="AC2327" s="2495"/>
      <c r="AD2327" s="2495"/>
      <c r="AE2327" s="2495"/>
      <c r="AF2327" s="2495"/>
      <c r="AG2327" s="2495"/>
      <c r="AH2327" s="2495"/>
      <c r="AI2327" s="2495"/>
      <c r="AJ2327" s="2495"/>
      <c r="AK2327" s="2502"/>
    </row>
    <row r="2328" spans="2:37" s="2801" customFormat="1" ht="12" customHeight="1" x14ac:dyDescent="0.2">
      <c r="B2328" s="4236" t="s">
        <v>4986</v>
      </c>
      <c r="C2328" s="4237"/>
      <c r="D2328" s="4249" t="s">
        <v>10</v>
      </c>
      <c r="E2328" s="4249"/>
      <c r="F2328" s="4249"/>
      <c r="G2328" s="4249"/>
      <c r="H2328" s="2499"/>
      <c r="I2328" s="2499"/>
      <c r="J2328" s="2499"/>
      <c r="K2328" s="2499"/>
      <c r="L2328" s="2499"/>
      <c r="M2328" s="2499"/>
      <c r="N2328" s="2499"/>
      <c r="O2328" s="2499"/>
      <c r="P2328" s="2499"/>
      <c r="Q2328" s="2499"/>
      <c r="R2328" s="2499"/>
      <c r="S2328" s="2499"/>
      <c r="T2328" s="2495"/>
      <c r="U2328" s="2495"/>
      <c r="V2328" s="2495"/>
      <c r="W2328" s="2495"/>
      <c r="X2328" s="2495"/>
      <c r="Y2328" s="2495"/>
      <c r="Z2328" s="2495"/>
      <c r="AA2328" s="2495"/>
      <c r="AB2328" s="2495"/>
      <c r="AC2328" s="2495"/>
      <c r="AD2328" s="2495"/>
      <c r="AE2328" s="2495"/>
      <c r="AF2328" s="2495"/>
      <c r="AG2328" s="2495"/>
      <c r="AH2328" s="2495"/>
      <c r="AI2328" s="2495"/>
      <c r="AJ2328" s="2495"/>
      <c r="AK2328" s="2502"/>
    </row>
    <row r="2329" spans="2:37" s="2801" customFormat="1" ht="12" customHeight="1" thickBot="1" x14ac:dyDescent="0.25">
      <c r="B2329" s="4270"/>
      <c r="C2329" s="4271"/>
      <c r="D2329" s="4272"/>
      <c r="E2329" s="4272"/>
      <c r="F2329" s="4272"/>
      <c r="G2329" s="4272"/>
      <c r="H2329" s="2504"/>
      <c r="I2329" s="2504"/>
      <c r="J2329" s="2504"/>
      <c r="K2329" s="2504"/>
      <c r="L2329" s="2504"/>
      <c r="M2329" s="2504"/>
      <c r="N2329" s="2504"/>
      <c r="O2329" s="2504"/>
      <c r="P2329" s="2504"/>
      <c r="Q2329" s="2504"/>
      <c r="R2329" s="2504"/>
      <c r="S2329" s="2504"/>
      <c r="T2329" s="2505"/>
      <c r="U2329" s="2505"/>
      <c r="V2329" s="2505"/>
      <c r="W2329" s="2505"/>
      <c r="X2329" s="2505"/>
      <c r="Y2329" s="2505"/>
      <c r="Z2329" s="2505"/>
      <c r="AA2329" s="2505"/>
      <c r="AB2329" s="2505"/>
      <c r="AC2329" s="2505"/>
      <c r="AD2329" s="2505"/>
      <c r="AE2329" s="2505"/>
      <c r="AF2329" s="2505"/>
      <c r="AG2329" s="2505"/>
      <c r="AH2329" s="2505"/>
      <c r="AI2329" s="2505"/>
      <c r="AJ2329" s="2505"/>
      <c r="AK2329" s="2507"/>
    </row>
    <row r="2330" spans="2:37" s="2801" customFormat="1" ht="12" customHeight="1" thickBot="1" x14ac:dyDescent="0.25">
      <c r="B2330" s="2703"/>
    </row>
    <row r="2331" spans="2:37" s="2801" customFormat="1" ht="12" customHeight="1" x14ac:dyDescent="0.2">
      <c r="B2331" s="4169" t="s">
        <v>4994</v>
      </c>
      <c r="C2331" s="4170"/>
      <c r="D2331" s="4170"/>
      <c r="E2331" s="4170"/>
      <c r="F2331" s="4170"/>
      <c r="G2331" s="4170"/>
      <c r="H2331" s="4170"/>
      <c r="I2331" s="4170"/>
      <c r="J2331" s="4170"/>
      <c r="K2331" s="4170"/>
      <c r="L2331" s="4170"/>
      <c r="M2331" s="4170"/>
      <c r="N2331" s="4170"/>
      <c r="O2331" s="4170"/>
      <c r="P2331" s="4170"/>
      <c r="Q2331" s="4170"/>
      <c r="R2331" s="4170"/>
      <c r="S2331" s="4170"/>
      <c r="T2331" s="4170"/>
      <c r="U2331" s="4170"/>
      <c r="V2331" s="4170"/>
      <c r="W2331" s="4170"/>
      <c r="X2331" s="4170"/>
      <c r="Y2331" s="4170"/>
      <c r="Z2331" s="4170"/>
      <c r="AA2331" s="4170"/>
      <c r="AB2331" s="4170"/>
      <c r="AC2331" s="4170"/>
      <c r="AD2331" s="4170"/>
      <c r="AE2331" s="4170"/>
      <c r="AF2331" s="4170"/>
      <c r="AG2331" s="4170"/>
      <c r="AH2331" s="4170"/>
      <c r="AI2331" s="4170"/>
      <c r="AJ2331" s="4170"/>
      <c r="AK2331" s="4171"/>
    </row>
    <row r="2332" spans="2:37" s="2801" customFormat="1" ht="12" customHeight="1" x14ac:dyDescent="0.2">
      <c r="B2332" s="2500"/>
      <c r="C2332" s="3447"/>
      <c r="D2332" s="3447"/>
      <c r="E2332" s="3447"/>
      <c r="F2332" s="3447"/>
      <c r="G2332" s="2501"/>
      <c r="H2332" s="2501"/>
      <c r="I2332" s="2501"/>
      <c r="J2332" s="2501"/>
      <c r="K2332" s="2501"/>
      <c r="L2332" s="2501"/>
      <c r="M2332" s="2501"/>
      <c r="N2332" s="2501"/>
      <c r="O2332" s="2501"/>
      <c r="P2332" s="2501"/>
      <c r="Q2332" s="2501"/>
      <c r="R2332" s="2501"/>
      <c r="S2332" s="2501"/>
      <c r="T2332" s="2501"/>
      <c r="U2332" s="2501"/>
      <c r="V2332" s="2501"/>
      <c r="W2332" s="2501"/>
      <c r="X2332" s="2501"/>
      <c r="Y2332" s="2501"/>
      <c r="Z2332" s="2501"/>
      <c r="AA2332" s="2501"/>
      <c r="AB2332" s="2501"/>
      <c r="AC2332" s="2501"/>
      <c r="AD2332" s="2501"/>
      <c r="AE2332" s="2501"/>
      <c r="AF2332" s="2501"/>
      <c r="AG2332" s="2501"/>
      <c r="AH2332" s="2501"/>
      <c r="AI2332" s="2501"/>
      <c r="AJ2332" s="2501"/>
      <c r="AK2332" s="2502"/>
    </row>
    <row r="2333" spans="2:37" s="2801" customFormat="1" ht="12" customHeight="1" x14ac:dyDescent="0.2">
      <c r="B2333" s="2500" t="s">
        <v>4981</v>
      </c>
      <c r="C2333" s="3447"/>
      <c r="D2333" s="4243" t="s">
        <v>6483</v>
      </c>
      <c r="E2333" s="4243"/>
      <c r="F2333" s="4243"/>
      <c r="G2333" s="2501"/>
      <c r="H2333" s="2501"/>
      <c r="I2333" s="2501"/>
      <c r="J2333" s="2501"/>
      <c r="K2333" s="2501"/>
      <c r="L2333" s="2501"/>
      <c r="M2333" s="2501"/>
      <c r="N2333" s="2501"/>
      <c r="O2333" s="2501"/>
      <c r="P2333" s="2501"/>
      <c r="Q2333" s="2501"/>
      <c r="R2333" s="2501"/>
      <c r="S2333" s="2501"/>
      <c r="T2333" s="2501"/>
      <c r="U2333" s="2501"/>
      <c r="V2333" s="2501"/>
      <c r="W2333" s="2501"/>
      <c r="X2333" s="2501"/>
      <c r="Y2333" s="2501"/>
      <c r="Z2333" s="2501"/>
      <c r="AA2333" s="2501"/>
      <c r="AB2333" s="2501"/>
      <c r="AC2333" s="2501"/>
      <c r="AD2333" s="2501"/>
      <c r="AE2333" s="2501"/>
      <c r="AF2333" s="2501"/>
      <c r="AG2333" s="2501"/>
      <c r="AH2333" s="2501"/>
      <c r="AI2333" s="2501"/>
      <c r="AJ2333" s="2501"/>
      <c r="AK2333" s="2502"/>
    </row>
    <row r="2334" spans="2:37" s="2801" customFormat="1" ht="12" customHeight="1" thickBot="1" x14ac:dyDescent="0.25">
      <c r="B2334" s="4176" t="s">
        <v>4995</v>
      </c>
      <c r="C2334" s="4177"/>
      <c r="D2334" s="4175">
        <v>41720</v>
      </c>
      <c r="E2334" s="4175"/>
      <c r="F2334" s="3447"/>
      <c r="G2334" s="2501"/>
      <c r="H2334" s="2501"/>
      <c r="I2334" s="2501"/>
      <c r="J2334" s="2501"/>
      <c r="K2334" s="2501"/>
      <c r="L2334" s="2501"/>
      <c r="M2334" s="2501"/>
      <c r="N2334" s="2501"/>
      <c r="O2334" s="2501"/>
      <c r="P2334" s="2501"/>
      <c r="Q2334" s="2501"/>
      <c r="R2334" s="2501"/>
      <c r="S2334" s="2501"/>
      <c r="T2334" s="2501"/>
      <c r="U2334" s="2501"/>
      <c r="V2334" s="2501"/>
      <c r="W2334" s="2501"/>
      <c r="X2334" s="2501"/>
      <c r="Y2334" s="2501"/>
      <c r="Z2334" s="2501"/>
      <c r="AA2334" s="2501"/>
      <c r="AB2334" s="2501"/>
      <c r="AC2334" s="2501"/>
      <c r="AD2334" s="2501"/>
      <c r="AE2334" s="2501"/>
      <c r="AF2334" s="2501"/>
      <c r="AG2334" s="2501"/>
      <c r="AH2334" s="2501"/>
      <c r="AI2334" s="2501"/>
      <c r="AJ2334" s="2501"/>
      <c r="AK2334" s="2502"/>
    </row>
    <row r="2335" spans="2:37" s="2801" customFormat="1" ht="120" customHeight="1" thickBot="1" x14ac:dyDescent="0.25">
      <c r="B2335" s="4179" t="s">
        <v>4996</v>
      </c>
      <c r="C2335" s="4242"/>
      <c r="D2335" s="4181" t="s">
        <v>6456</v>
      </c>
      <c r="E2335" s="4182"/>
      <c r="F2335" s="4182"/>
      <c r="G2335" s="4182"/>
      <c r="H2335" s="4182"/>
      <c r="I2335" s="4182"/>
      <c r="J2335" s="4182"/>
      <c r="K2335" s="4183"/>
      <c r="L2335" s="2501"/>
      <c r="M2335" s="2501"/>
      <c r="N2335" s="2501"/>
      <c r="O2335" s="2501"/>
      <c r="P2335" s="2501"/>
      <c r="Q2335" s="2501"/>
      <c r="R2335" s="2501"/>
      <c r="S2335" s="2501"/>
      <c r="T2335" s="2501"/>
      <c r="U2335" s="2501"/>
      <c r="V2335" s="2501"/>
      <c r="W2335" s="2501"/>
      <c r="X2335" s="2501"/>
      <c r="Y2335" s="2501"/>
      <c r="Z2335" s="2501"/>
      <c r="AA2335" s="2501"/>
      <c r="AB2335" s="2501"/>
      <c r="AC2335" s="2501"/>
      <c r="AD2335" s="2501"/>
      <c r="AE2335" s="2501"/>
      <c r="AF2335" s="2501"/>
      <c r="AG2335" s="2501"/>
      <c r="AH2335" s="2501"/>
      <c r="AI2335" s="2501"/>
      <c r="AJ2335" s="2501"/>
      <c r="AK2335" s="2502"/>
    </row>
    <row r="2336" spans="2:37" s="2801" customFormat="1" ht="12" customHeight="1" thickBot="1" x14ac:dyDescent="0.25">
      <c r="B2336" s="4245"/>
      <c r="C2336" s="4246"/>
      <c r="D2336" s="4246"/>
      <c r="E2336" s="4246"/>
      <c r="F2336" s="4246"/>
      <c r="G2336" s="4246"/>
      <c r="H2336" s="4246"/>
      <c r="I2336" s="4246"/>
      <c r="J2336" s="4246"/>
      <c r="K2336" s="4246"/>
      <c r="L2336" s="4246"/>
      <c r="M2336" s="4246"/>
      <c r="N2336" s="4246"/>
      <c r="O2336" s="4246"/>
      <c r="P2336" s="4246"/>
      <c r="Q2336" s="4246"/>
      <c r="R2336" s="2501"/>
      <c r="S2336" s="2501"/>
      <c r="T2336" s="2501"/>
      <c r="U2336" s="2501"/>
      <c r="V2336" s="2501"/>
      <c r="W2336" s="2501"/>
      <c r="X2336" s="2501"/>
      <c r="Y2336" s="2501"/>
      <c r="Z2336" s="2501"/>
      <c r="AA2336" s="2501"/>
      <c r="AB2336" s="2501"/>
      <c r="AC2336" s="2501"/>
      <c r="AD2336" s="2501"/>
      <c r="AE2336" s="2501"/>
      <c r="AF2336" s="2501"/>
      <c r="AG2336" s="2501"/>
      <c r="AH2336" s="2501"/>
      <c r="AI2336" s="2501"/>
      <c r="AJ2336" s="2501"/>
      <c r="AK2336" s="2502"/>
    </row>
    <row r="2337" spans="2:37" s="2801" customFormat="1" ht="12" customHeight="1" thickBot="1" x14ac:dyDescent="0.25">
      <c r="B2337" s="4189" t="s">
        <v>4997</v>
      </c>
      <c r="C2337" s="4189"/>
      <c r="D2337" s="4189" t="s">
        <v>4987</v>
      </c>
      <c r="E2337" s="4189" t="s">
        <v>4998</v>
      </c>
      <c r="F2337" s="4247" t="s">
        <v>224</v>
      </c>
      <c r="G2337" s="4247"/>
      <c r="H2337" s="4247"/>
      <c r="I2337" s="4247"/>
      <c r="J2337" s="4247"/>
      <c r="K2337" s="4247"/>
      <c r="L2337" s="4247"/>
      <c r="M2337" s="4247"/>
      <c r="N2337" s="4247"/>
      <c r="O2337" s="4247"/>
      <c r="P2337" s="4247"/>
      <c r="Q2337" s="4247"/>
      <c r="R2337" s="4247"/>
      <c r="S2337" s="4247" t="s">
        <v>340</v>
      </c>
      <c r="T2337" s="4247"/>
      <c r="U2337" s="4247"/>
      <c r="V2337" s="4247"/>
      <c r="W2337" s="4247"/>
      <c r="X2337" s="4247"/>
      <c r="Y2337" s="4247"/>
      <c r="Z2337" s="4247"/>
      <c r="AA2337" s="4247"/>
      <c r="AB2337" s="4247"/>
      <c r="AC2337" s="4247"/>
      <c r="AD2337" s="4247" t="s">
        <v>225</v>
      </c>
      <c r="AE2337" s="4247"/>
      <c r="AF2337" s="4247"/>
      <c r="AG2337" s="4247"/>
      <c r="AH2337" s="4188" t="s">
        <v>4982</v>
      </c>
      <c r="AI2337" s="4188"/>
      <c r="AJ2337" s="4188"/>
      <c r="AK2337" s="2502"/>
    </row>
    <row r="2338" spans="2:37" s="2801" customFormat="1" ht="12" customHeight="1" thickBot="1" x14ac:dyDescent="0.25">
      <c r="B2338" s="4203"/>
      <c r="C2338" s="4203"/>
      <c r="D2338" s="4203"/>
      <c r="E2338" s="4203"/>
      <c r="F2338" s="4203" t="s">
        <v>4999</v>
      </c>
      <c r="G2338" s="4203" t="s">
        <v>5000</v>
      </c>
      <c r="H2338" s="4189" t="s">
        <v>5001</v>
      </c>
      <c r="I2338" s="4200" t="s">
        <v>5002</v>
      </c>
      <c r="J2338" s="4200" t="s">
        <v>5003</v>
      </c>
      <c r="K2338" s="4201" t="s">
        <v>5004</v>
      </c>
      <c r="L2338" s="4201" t="s">
        <v>5005</v>
      </c>
      <c r="M2338" s="4200" t="s">
        <v>5006</v>
      </c>
      <c r="N2338" s="4200"/>
      <c r="O2338" s="4201" t="s">
        <v>5007</v>
      </c>
      <c r="P2338" s="4201" t="s">
        <v>5008</v>
      </c>
      <c r="Q2338" s="4201" t="s">
        <v>5009</v>
      </c>
      <c r="R2338" s="4201" t="s">
        <v>5010</v>
      </c>
      <c r="S2338" s="4189" t="s">
        <v>5011</v>
      </c>
      <c r="T2338" s="4189" t="s">
        <v>5012</v>
      </c>
      <c r="U2338" s="4189" t="s">
        <v>5013</v>
      </c>
      <c r="V2338" s="4189" t="s">
        <v>5014</v>
      </c>
      <c r="W2338" s="4189" t="s">
        <v>5015</v>
      </c>
      <c r="X2338" s="4189" t="s">
        <v>5016</v>
      </c>
      <c r="Y2338" s="4189" t="s">
        <v>5017</v>
      </c>
      <c r="Z2338" s="4189" t="s">
        <v>5018</v>
      </c>
      <c r="AA2338" s="4189" t="s">
        <v>5019</v>
      </c>
      <c r="AB2338" s="4200" t="s">
        <v>5020</v>
      </c>
      <c r="AC2338" s="4200" t="s">
        <v>5021</v>
      </c>
      <c r="AD2338" s="4189" t="s">
        <v>5022</v>
      </c>
      <c r="AE2338" s="4189" t="s">
        <v>5023</v>
      </c>
      <c r="AF2338" s="4189" t="s">
        <v>5024</v>
      </c>
      <c r="AG2338" s="4189" t="s">
        <v>5025</v>
      </c>
      <c r="AH2338" s="4189" t="s">
        <v>1150</v>
      </c>
      <c r="AI2338" s="4189" t="s">
        <v>4983</v>
      </c>
      <c r="AJ2338" s="4189" t="s">
        <v>4984</v>
      </c>
      <c r="AK2338" s="2502"/>
    </row>
    <row r="2339" spans="2:37" s="2801" customFormat="1" ht="12" customHeight="1" thickBot="1" x14ac:dyDescent="0.25">
      <c r="B2339" s="4203"/>
      <c r="C2339" s="4203"/>
      <c r="D2339" s="4203"/>
      <c r="E2339" s="4203"/>
      <c r="F2339" s="4203"/>
      <c r="G2339" s="4203"/>
      <c r="H2339" s="4203"/>
      <c r="I2339" s="4201"/>
      <c r="J2339" s="4201"/>
      <c r="K2339" s="4201"/>
      <c r="L2339" s="4201"/>
      <c r="M2339" s="3448" t="s">
        <v>5026</v>
      </c>
      <c r="N2339" s="3449" t="s">
        <v>2793</v>
      </c>
      <c r="O2339" s="4201"/>
      <c r="P2339" s="4201"/>
      <c r="Q2339" s="4201"/>
      <c r="R2339" s="4201"/>
      <c r="S2339" s="4203"/>
      <c r="T2339" s="4203"/>
      <c r="U2339" s="4203"/>
      <c r="V2339" s="4203"/>
      <c r="W2339" s="4203"/>
      <c r="X2339" s="4203"/>
      <c r="Y2339" s="4203"/>
      <c r="Z2339" s="4203"/>
      <c r="AA2339" s="4203"/>
      <c r="AB2339" s="4201"/>
      <c r="AC2339" s="4201"/>
      <c r="AD2339" s="4203"/>
      <c r="AE2339" s="4203"/>
      <c r="AF2339" s="4203"/>
      <c r="AG2339" s="4203"/>
      <c r="AH2339" s="4203"/>
      <c r="AI2339" s="4203"/>
      <c r="AJ2339" s="4203"/>
      <c r="AK2339" s="2502"/>
    </row>
    <row r="2340" spans="2:37" s="2801" customFormat="1" ht="12" customHeight="1" x14ac:dyDescent="0.2">
      <c r="B2340" s="4262" t="s">
        <v>5955</v>
      </c>
      <c r="C2340" s="4263"/>
      <c r="D2340" s="3099" t="s">
        <v>1529</v>
      </c>
      <c r="E2340" s="3071">
        <v>1</v>
      </c>
      <c r="F2340" s="3099" t="s">
        <v>1529</v>
      </c>
      <c r="G2340" s="3099" t="s">
        <v>1529</v>
      </c>
      <c r="H2340" s="3099" t="s">
        <v>1529</v>
      </c>
      <c r="I2340" s="3099" t="s">
        <v>1529</v>
      </c>
      <c r="J2340" s="3099" t="s">
        <v>1529</v>
      </c>
      <c r="K2340" s="3099" t="s">
        <v>1529</v>
      </c>
      <c r="L2340" s="3099" t="s">
        <v>1529</v>
      </c>
      <c r="M2340" s="3099" t="s">
        <v>1529</v>
      </c>
      <c r="N2340" s="3099" t="s">
        <v>1529</v>
      </c>
      <c r="O2340" s="3099" t="s">
        <v>1529</v>
      </c>
      <c r="P2340" s="3099" t="s">
        <v>1529</v>
      </c>
      <c r="Q2340" s="3099" t="s">
        <v>1529</v>
      </c>
      <c r="R2340" s="3099" t="s">
        <v>1529</v>
      </c>
      <c r="S2340" s="3099" t="s">
        <v>1529</v>
      </c>
      <c r="T2340" s="3099" t="s">
        <v>1529</v>
      </c>
      <c r="U2340" s="3099" t="s">
        <v>1529</v>
      </c>
      <c r="V2340" s="3099" t="s">
        <v>1529</v>
      </c>
      <c r="W2340" s="3099" t="s">
        <v>1529</v>
      </c>
      <c r="X2340" s="3099" t="s">
        <v>1529</v>
      </c>
      <c r="Y2340" s="3099" t="s">
        <v>1529</v>
      </c>
      <c r="Z2340" s="3099" t="s">
        <v>1529</v>
      </c>
      <c r="AA2340" s="3099" t="s">
        <v>1529</v>
      </c>
      <c r="AB2340" s="3099" t="s">
        <v>1529</v>
      </c>
      <c r="AC2340" s="3099" t="s">
        <v>1529</v>
      </c>
      <c r="AD2340" s="3071">
        <v>1</v>
      </c>
      <c r="AE2340" s="2579" t="s">
        <v>5946</v>
      </c>
      <c r="AF2340" s="2635" t="s">
        <v>1529</v>
      </c>
      <c r="AG2340" s="2635">
        <v>0.1</v>
      </c>
      <c r="AH2340" s="2574" t="s">
        <v>1529</v>
      </c>
      <c r="AI2340" s="2574" t="s">
        <v>1529</v>
      </c>
      <c r="AJ2340" s="2576" t="s">
        <v>1529</v>
      </c>
      <c r="AK2340" s="2502"/>
    </row>
    <row r="2341" spans="2:37" s="2801" customFormat="1" ht="12" customHeight="1" thickBot="1" x14ac:dyDescent="0.25">
      <c r="B2341" s="4278" t="s">
        <v>5956</v>
      </c>
      <c r="C2341" s="4279"/>
      <c r="D2341" s="3259" t="s">
        <v>1529</v>
      </c>
      <c r="E2341" s="3072">
        <v>3</v>
      </c>
      <c r="F2341" s="3072" t="s">
        <v>1529</v>
      </c>
      <c r="G2341" s="3062" t="s">
        <v>1529</v>
      </c>
      <c r="H2341" s="3061" t="s">
        <v>1529</v>
      </c>
      <c r="I2341" s="3061" t="s">
        <v>1529</v>
      </c>
      <c r="J2341" s="3061" t="s">
        <v>1529</v>
      </c>
      <c r="K2341" s="3062" t="s">
        <v>1529</v>
      </c>
      <c r="L2341" s="3062" t="s">
        <v>1529</v>
      </c>
      <c r="M2341" s="3259" t="s">
        <v>1529</v>
      </c>
      <c r="N2341" s="2601" t="s">
        <v>1529</v>
      </c>
      <c r="O2341" s="3062" t="s">
        <v>1529</v>
      </c>
      <c r="P2341" s="3062" t="s">
        <v>1529</v>
      </c>
      <c r="Q2341" s="3062" t="s">
        <v>1529</v>
      </c>
      <c r="R2341" s="3062" t="s">
        <v>1529</v>
      </c>
      <c r="S2341" s="3261" t="s">
        <v>1529</v>
      </c>
      <c r="T2341" s="3062" t="s">
        <v>1529</v>
      </c>
      <c r="U2341" s="2976" t="s">
        <v>1529</v>
      </c>
      <c r="V2341" s="2976" t="s">
        <v>1529</v>
      </c>
      <c r="W2341" s="3062" t="s">
        <v>1529</v>
      </c>
      <c r="X2341" s="3062" t="s">
        <v>1529</v>
      </c>
      <c r="Y2341" s="2976" t="s">
        <v>1529</v>
      </c>
      <c r="Z2341" s="2976" t="s">
        <v>1529</v>
      </c>
      <c r="AA2341" s="2976" t="s">
        <v>1529</v>
      </c>
      <c r="AB2341" s="3062" t="s">
        <v>1529</v>
      </c>
      <c r="AC2341" s="3062" t="s">
        <v>1529</v>
      </c>
      <c r="AD2341" s="3072">
        <v>3</v>
      </c>
      <c r="AE2341" s="2572" t="s">
        <v>5948</v>
      </c>
      <c r="AF2341" s="2743" t="s">
        <v>1529</v>
      </c>
      <c r="AG2341" s="2743">
        <v>0.1</v>
      </c>
      <c r="AH2341" s="2583" t="s">
        <v>1529</v>
      </c>
      <c r="AI2341" s="2583" t="s">
        <v>1529</v>
      </c>
      <c r="AJ2341" s="2978" t="s">
        <v>1529</v>
      </c>
      <c r="AK2341" s="2502"/>
    </row>
    <row r="2342" spans="2:37" s="2801" customFormat="1" ht="12" customHeight="1" x14ac:dyDescent="0.2">
      <c r="B2342" s="2503"/>
      <c r="C2342" s="2496"/>
      <c r="D2342" s="4248"/>
      <c r="E2342" s="4248"/>
      <c r="F2342" s="4248"/>
      <c r="G2342" s="4248"/>
      <c r="H2342" s="2496"/>
      <c r="I2342" s="2497"/>
      <c r="J2342" s="2497"/>
      <c r="K2342" s="2497"/>
      <c r="L2342" s="2497"/>
      <c r="M2342" s="2496"/>
      <c r="N2342" s="2497"/>
      <c r="O2342" s="2497"/>
      <c r="P2342" s="2497"/>
      <c r="Q2342" s="2497"/>
      <c r="R2342" s="2497"/>
      <c r="S2342" s="2496"/>
      <c r="T2342" s="2495"/>
      <c r="U2342" s="2495"/>
      <c r="V2342" s="2495"/>
      <c r="W2342" s="2495"/>
      <c r="X2342" s="2495"/>
      <c r="Y2342" s="2495"/>
      <c r="Z2342" s="2495"/>
      <c r="AA2342" s="2495"/>
      <c r="AB2342" s="2495"/>
      <c r="AC2342" s="2495"/>
      <c r="AD2342" s="2495"/>
      <c r="AE2342" s="2495"/>
      <c r="AF2342" s="2495"/>
      <c r="AG2342" s="2495"/>
      <c r="AH2342" s="2495"/>
      <c r="AI2342" s="2495"/>
      <c r="AJ2342" s="2495"/>
      <c r="AK2342" s="2502"/>
    </row>
    <row r="2343" spans="2:37" s="2801" customFormat="1" ht="12" customHeight="1" x14ac:dyDescent="0.2">
      <c r="B2343" s="4236" t="s">
        <v>4985</v>
      </c>
      <c r="C2343" s="4237"/>
      <c r="D2343" s="4249" t="s">
        <v>1529</v>
      </c>
      <c r="E2343" s="4249"/>
      <c r="F2343" s="4249"/>
      <c r="G2343" s="4249"/>
      <c r="H2343" s="2499"/>
      <c r="I2343" s="2499"/>
      <c r="J2343" s="2499"/>
      <c r="K2343" s="2499"/>
      <c r="L2343" s="2499"/>
      <c r="M2343" s="2499"/>
      <c r="N2343" s="2499"/>
      <c r="O2343" s="2499"/>
      <c r="P2343" s="2499"/>
      <c r="Q2343" s="2499"/>
      <c r="R2343" s="2499"/>
      <c r="S2343" s="2499"/>
      <c r="T2343" s="2495"/>
      <c r="U2343" s="2495"/>
      <c r="V2343" s="2495"/>
      <c r="W2343" s="2495"/>
      <c r="X2343" s="2495"/>
      <c r="Y2343" s="2495"/>
      <c r="Z2343" s="2495"/>
      <c r="AA2343" s="2495"/>
      <c r="AB2343" s="2495"/>
      <c r="AC2343" s="2495"/>
      <c r="AD2343" s="2495"/>
      <c r="AE2343" s="2495"/>
      <c r="AF2343" s="2495"/>
      <c r="AG2343" s="2495"/>
      <c r="AH2343" s="2495"/>
      <c r="AI2343" s="2495"/>
      <c r="AJ2343" s="2495"/>
      <c r="AK2343" s="2502"/>
    </row>
    <row r="2344" spans="2:37" s="2801" customFormat="1" ht="12" customHeight="1" x14ac:dyDescent="0.2">
      <c r="B2344" s="4236" t="s">
        <v>4986</v>
      </c>
      <c r="C2344" s="4237"/>
      <c r="D2344" s="4249" t="s">
        <v>5949</v>
      </c>
      <c r="E2344" s="4249"/>
      <c r="F2344" s="4249"/>
      <c r="G2344" s="4249"/>
      <c r="H2344" s="2499"/>
      <c r="I2344" s="2499"/>
      <c r="J2344" s="2499"/>
      <c r="K2344" s="2499"/>
      <c r="L2344" s="2499"/>
      <c r="M2344" s="2499"/>
      <c r="N2344" s="2499"/>
      <c r="O2344" s="2499"/>
      <c r="P2344" s="2499"/>
      <c r="Q2344" s="2499"/>
      <c r="R2344" s="2499"/>
      <c r="S2344" s="2499"/>
      <c r="T2344" s="2495"/>
      <c r="U2344" s="2495"/>
      <c r="V2344" s="2495"/>
      <c r="W2344" s="2495"/>
      <c r="X2344" s="2495"/>
      <c r="Y2344" s="2495"/>
      <c r="Z2344" s="2495"/>
      <c r="AA2344" s="2495"/>
      <c r="AB2344" s="2495"/>
      <c r="AC2344" s="2495"/>
      <c r="AD2344" s="2495"/>
      <c r="AE2344" s="2495"/>
      <c r="AF2344" s="2495"/>
      <c r="AG2344" s="2495"/>
      <c r="AH2344" s="2495"/>
      <c r="AI2344" s="2495"/>
      <c r="AJ2344" s="2495"/>
      <c r="AK2344" s="2502"/>
    </row>
    <row r="2345" spans="2:37" s="2801" customFormat="1" ht="12" customHeight="1" thickBot="1" x14ac:dyDescent="0.25">
      <c r="B2345" s="4270"/>
      <c r="C2345" s="4271"/>
      <c r="D2345" s="4272"/>
      <c r="E2345" s="4272"/>
      <c r="F2345" s="4272"/>
      <c r="G2345" s="4272"/>
      <c r="H2345" s="2504"/>
      <c r="I2345" s="2504"/>
      <c r="J2345" s="2504"/>
      <c r="K2345" s="2504"/>
      <c r="L2345" s="2504"/>
      <c r="M2345" s="2504"/>
      <c r="N2345" s="2504"/>
      <c r="O2345" s="2504"/>
      <c r="P2345" s="2504"/>
      <c r="Q2345" s="2504"/>
      <c r="R2345" s="2504"/>
      <c r="S2345" s="2504"/>
      <c r="T2345" s="2505"/>
      <c r="U2345" s="2505"/>
      <c r="V2345" s="2505"/>
      <c r="W2345" s="2505"/>
      <c r="X2345" s="2505"/>
      <c r="Y2345" s="2505"/>
      <c r="Z2345" s="2505"/>
      <c r="AA2345" s="2505"/>
      <c r="AB2345" s="2505"/>
      <c r="AC2345" s="2505"/>
      <c r="AD2345" s="2505"/>
      <c r="AE2345" s="2505"/>
      <c r="AF2345" s="2505"/>
      <c r="AG2345" s="2505"/>
      <c r="AH2345" s="2505"/>
      <c r="AI2345" s="2505"/>
      <c r="AJ2345" s="2505"/>
      <c r="AK2345" s="2507"/>
    </row>
    <row r="2346" spans="2:37" s="2801" customFormat="1" ht="12" customHeight="1" thickBot="1" x14ac:dyDescent="0.25">
      <c r="B2346" s="2703"/>
    </row>
    <row r="2347" spans="2:37" s="2801" customFormat="1" ht="12" customHeight="1" x14ac:dyDescent="0.2">
      <c r="B2347" s="4169" t="s">
        <v>4994</v>
      </c>
      <c r="C2347" s="4170"/>
      <c r="D2347" s="4170"/>
      <c r="E2347" s="4170"/>
      <c r="F2347" s="4170"/>
      <c r="G2347" s="4170"/>
      <c r="H2347" s="4170"/>
      <c r="I2347" s="4170"/>
      <c r="J2347" s="4170"/>
      <c r="K2347" s="4170"/>
      <c r="L2347" s="4170"/>
      <c r="M2347" s="4170"/>
      <c r="N2347" s="4170"/>
      <c r="O2347" s="4170"/>
      <c r="P2347" s="4170"/>
      <c r="Q2347" s="4170"/>
      <c r="R2347" s="4170"/>
      <c r="S2347" s="4170"/>
      <c r="T2347" s="4170"/>
      <c r="U2347" s="4170"/>
      <c r="V2347" s="4170"/>
      <c r="W2347" s="4170"/>
      <c r="X2347" s="4170"/>
      <c r="Y2347" s="4170"/>
      <c r="Z2347" s="4170"/>
      <c r="AA2347" s="4170"/>
      <c r="AB2347" s="4170"/>
      <c r="AC2347" s="4170"/>
      <c r="AD2347" s="4170"/>
      <c r="AE2347" s="4170"/>
      <c r="AF2347" s="4170"/>
      <c r="AG2347" s="4170"/>
      <c r="AH2347" s="4170"/>
      <c r="AI2347" s="4170"/>
      <c r="AJ2347" s="4170"/>
      <c r="AK2347" s="4171"/>
    </row>
    <row r="2348" spans="2:37" s="2801" customFormat="1" ht="12" customHeight="1" x14ac:dyDescent="0.2">
      <c r="B2348" s="2500"/>
      <c r="C2348" s="3447"/>
      <c r="D2348" s="3447"/>
      <c r="E2348" s="3447"/>
      <c r="F2348" s="3447"/>
      <c r="G2348" s="2501"/>
      <c r="H2348" s="2501"/>
      <c r="I2348" s="2501"/>
      <c r="J2348" s="2501"/>
      <c r="K2348" s="2501"/>
      <c r="L2348" s="2501"/>
      <c r="M2348" s="2501"/>
      <c r="N2348" s="2501"/>
      <c r="O2348" s="2501"/>
      <c r="P2348" s="2501"/>
      <c r="Q2348" s="2501"/>
      <c r="R2348" s="2501"/>
      <c r="S2348" s="2501"/>
      <c r="T2348" s="2501"/>
      <c r="U2348" s="2501"/>
      <c r="V2348" s="2501"/>
      <c r="W2348" s="2501"/>
      <c r="X2348" s="2501"/>
      <c r="Y2348" s="2501"/>
      <c r="Z2348" s="2501"/>
      <c r="AA2348" s="2501"/>
      <c r="AB2348" s="2501"/>
      <c r="AC2348" s="2501"/>
      <c r="AD2348" s="2501"/>
      <c r="AE2348" s="2501"/>
      <c r="AF2348" s="2501"/>
      <c r="AG2348" s="2501"/>
      <c r="AH2348" s="2501"/>
      <c r="AI2348" s="2501"/>
      <c r="AJ2348" s="2501"/>
      <c r="AK2348" s="2502"/>
    </row>
    <row r="2349" spans="2:37" s="2801" customFormat="1" ht="12" customHeight="1" x14ac:dyDescent="0.2">
      <c r="B2349" s="2500" t="s">
        <v>4981</v>
      </c>
      <c r="C2349" s="3447"/>
      <c r="D2349" s="4243" t="s">
        <v>6484</v>
      </c>
      <c r="E2349" s="4243"/>
      <c r="F2349" s="4243"/>
      <c r="G2349" s="2501"/>
      <c r="H2349" s="2501"/>
      <c r="I2349" s="2501"/>
      <c r="J2349" s="2501"/>
      <c r="K2349" s="2501"/>
      <c r="L2349" s="2501"/>
      <c r="M2349" s="2501"/>
      <c r="N2349" s="2501"/>
      <c r="O2349" s="2501"/>
      <c r="P2349" s="2501"/>
      <c r="Q2349" s="2501"/>
      <c r="R2349" s="2501"/>
      <c r="S2349" s="2501"/>
      <c r="T2349" s="2501"/>
      <c r="U2349" s="2501"/>
      <c r="V2349" s="2501"/>
      <c r="W2349" s="2501"/>
      <c r="X2349" s="2501"/>
      <c r="Y2349" s="2501"/>
      <c r="Z2349" s="2501"/>
      <c r="AA2349" s="2501"/>
      <c r="AB2349" s="2501"/>
      <c r="AC2349" s="2501"/>
      <c r="AD2349" s="2501"/>
      <c r="AE2349" s="2501"/>
      <c r="AF2349" s="2501"/>
      <c r="AG2349" s="2501"/>
      <c r="AH2349" s="2501"/>
      <c r="AI2349" s="2501"/>
      <c r="AJ2349" s="2501"/>
      <c r="AK2349" s="2502"/>
    </row>
    <row r="2350" spans="2:37" s="2801" customFormat="1" ht="12" customHeight="1" thickBot="1" x14ac:dyDescent="0.25">
      <c r="B2350" s="4176" t="s">
        <v>4995</v>
      </c>
      <c r="C2350" s="4177"/>
      <c r="D2350" s="4175">
        <v>41720</v>
      </c>
      <c r="E2350" s="4175"/>
      <c r="F2350" s="3447"/>
      <c r="G2350" s="2501"/>
      <c r="H2350" s="2501"/>
      <c r="I2350" s="2501"/>
      <c r="J2350" s="2501"/>
      <c r="K2350" s="2501"/>
      <c r="L2350" s="2501"/>
      <c r="M2350" s="2501"/>
      <c r="N2350" s="2501"/>
      <c r="O2350" s="2501"/>
      <c r="P2350" s="2501"/>
      <c r="Q2350" s="2501"/>
      <c r="R2350" s="2501"/>
      <c r="S2350" s="2501"/>
      <c r="T2350" s="2501"/>
      <c r="U2350" s="2501"/>
      <c r="V2350" s="2501"/>
      <c r="W2350" s="2501"/>
      <c r="X2350" s="2501"/>
      <c r="Y2350" s="2501"/>
      <c r="Z2350" s="2501"/>
      <c r="AA2350" s="2501"/>
      <c r="AB2350" s="2501"/>
      <c r="AC2350" s="2501"/>
      <c r="AD2350" s="2501"/>
      <c r="AE2350" s="2501"/>
      <c r="AF2350" s="2501"/>
      <c r="AG2350" s="2501"/>
      <c r="AH2350" s="2501"/>
      <c r="AI2350" s="2501"/>
      <c r="AJ2350" s="2501"/>
      <c r="AK2350" s="2502"/>
    </row>
    <row r="2351" spans="2:37" s="2801" customFormat="1" ht="130.5" customHeight="1" thickBot="1" x14ac:dyDescent="0.25">
      <c r="B2351" s="4179" t="s">
        <v>4996</v>
      </c>
      <c r="C2351" s="4242"/>
      <c r="D2351" s="4181" t="s">
        <v>6455</v>
      </c>
      <c r="E2351" s="4182"/>
      <c r="F2351" s="4182"/>
      <c r="G2351" s="4182"/>
      <c r="H2351" s="4182"/>
      <c r="I2351" s="4182"/>
      <c r="J2351" s="4182"/>
      <c r="K2351" s="4183"/>
      <c r="L2351" s="2501"/>
      <c r="M2351" s="2501"/>
      <c r="N2351" s="2501"/>
      <c r="O2351" s="2501"/>
      <c r="P2351" s="2501"/>
      <c r="Q2351" s="2501"/>
      <c r="R2351" s="2501"/>
      <c r="S2351" s="2501"/>
      <c r="T2351" s="2501"/>
      <c r="U2351" s="2501"/>
      <c r="V2351" s="2501"/>
      <c r="W2351" s="2501"/>
      <c r="X2351" s="2501"/>
      <c r="Y2351" s="2501"/>
      <c r="Z2351" s="2501"/>
      <c r="AA2351" s="2501"/>
      <c r="AB2351" s="2501"/>
      <c r="AC2351" s="2501"/>
      <c r="AD2351" s="2501"/>
      <c r="AE2351" s="2501"/>
      <c r="AF2351" s="2501"/>
      <c r="AG2351" s="2501"/>
      <c r="AH2351" s="2501"/>
      <c r="AI2351" s="2501"/>
      <c r="AJ2351" s="2501"/>
      <c r="AK2351" s="2502"/>
    </row>
    <row r="2352" spans="2:37" s="2801" customFormat="1" ht="12" customHeight="1" thickBot="1" x14ac:dyDescent="0.25">
      <c r="B2352" s="4245"/>
      <c r="C2352" s="4246"/>
      <c r="D2352" s="4246"/>
      <c r="E2352" s="4246"/>
      <c r="F2352" s="4246"/>
      <c r="G2352" s="4246"/>
      <c r="H2352" s="4246"/>
      <c r="I2352" s="4246"/>
      <c r="J2352" s="4246"/>
      <c r="K2352" s="4246"/>
      <c r="L2352" s="4246"/>
      <c r="M2352" s="4246"/>
      <c r="N2352" s="4246"/>
      <c r="O2352" s="4246"/>
      <c r="P2352" s="4246"/>
      <c r="Q2352" s="4246"/>
      <c r="R2352" s="2501"/>
      <c r="S2352" s="2501"/>
      <c r="T2352" s="2501"/>
      <c r="U2352" s="2501"/>
      <c r="V2352" s="2501"/>
      <c r="W2352" s="2501"/>
      <c r="X2352" s="2501"/>
      <c r="Y2352" s="2501"/>
      <c r="Z2352" s="2501"/>
      <c r="AA2352" s="2501"/>
      <c r="AB2352" s="2501"/>
      <c r="AC2352" s="2501"/>
      <c r="AD2352" s="2501"/>
      <c r="AE2352" s="2501"/>
      <c r="AF2352" s="2501"/>
      <c r="AG2352" s="2501"/>
      <c r="AH2352" s="2501"/>
      <c r="AI2352" s="2501"/>
      <c r="AJ2352" s="2501"/>
      <c r="AK2352" s="2502"/>
    </row>
    <row r="2353" spans="2:37" s="2801" customFormat="1" ht="12" customHeight="1" thickBot="1" x14ac:dyDescent="0.25">
      <c r="B2353" s="4189" t="s">
        <v>4997</v>
      </c>
      <c r="C2353" s="4189"/>
      <c r="D2353" s="4189" t="s">
        <v>4987</v>
      </c>
      <c r="E2353" s="4189" t="s">
        <v>4998</v>
      </c>
      <c r="F2353" s="4247" t="s">
        <v>224</v>
      </c>
      <c r="G2353" s="4247"/>
      <c r="H2353" s="4247"/>
      <c r="I2353" s="4247"/>
      <c r="J2353" s="4247"/>
      <c r="K2353" s="4247"/>
      <c r="L2353" s="4247"/>
      <c r="M2353" s="4247"/>
      <c r="N2353" s="4247"/>
      <c r="O2353" s="4247"/>
      <c r="P2353" s="4247"/>
      <c r="Q2353" s="4247"/>
      <c r="R2353" s="4247"/>
      <c r="S2353" s="4247" t="s">
        <v>340</v>
      </c>
      <c r="T2353" s="4247"/>
      <c r="U2353" s="4247"/>
      <c r="V2353" s="4247"/>
      <c r="W2353" s="4247"/>
      <c r="X2353" s="4247"/>
      <c r="Y2353" s="4247"/>
      <c r="Z2353" s="4247"/>
      <c r="AA2353" s="4247"/>
      <c r="AB2353" s="4247"/>
      <c r="AC2353" s="4247"/>
      <c r="AD2353" s="4247" t="s">
        <v>225</v>
      </c>
      <c r="AE2353" s="4247"/>
      <c r="AF2353" s="4247"/>
      <c r="AG2353" s="4247"/>
      <c r="AH2353" s="4188" t="s">
        <v>4982</v>
      </c>
      <c r="AI2353" s="4188"/>
      <c r="AJ2353" s="4188"/>
      <c r="AK2353" s="2502"/>
    </row>
    <row r="2354" spans="2:37" s="2801" customFormat="1" ht="12" customHeight="1" thickBot="1" x14ac:dyDescent="0.25">
      <c r="B2354" s="4203"/>
      <c r="C2354" s="4203"/>
      <c r="D2354" s="4203"/>
      <c r="E2354" s="4203"/>
      <c r="F2354" s="4203" t="s">
        <v>4999</v>
      </c>
      <c r="G2354" s="4203" t="s">
        <v>5000</v>
      </c>
      <c r="H2354" s="4189" t="s">
        <v>5001</v>
      </c>
      <c r="I2354" s="4200" t="s">
        <v>5002</v>
      </c>
      <c r="J2354" s="4200" t="s">
        <v>5003</v>
      </c>
      <c r="K2354" s="4201" t="s">
        <v>5004</v>
      </c>
      <c r="L2354" s="4201" t="s">
        <v>5005</v>
      </c>
      <c r="M2354" s="4200" t="s">
        <v>5006</v>
      </c>
      <c r="N2354" s="4200"/>
      <c r="O2354" s="4201" t="s">
        <v>5007</v>
      </c>
      <c r="P2354" s="4201" t="s">
        <v>5008</v>
      </c>
      <c r="Q2354" s="4201" t="s">
        <v>5009</v>
      </c>
      <c r="R2354" s="4201" t="s">
        <v>5010</v>
      </c>
      <c r="S2354" s="4189" t="s">
        <v>5011</v>
      </c>
      <c r="T2354" s="4189" t="s">
        <v>5012</v>
      </c>
      <c r="U2354" s="4189" t="s">
        <v>5013</v>
      </c>
      <c r="V2354" s="4189" t="s">
        <v>5014</v>
      </c>
      <c r="W2354" s="4189" t="s">
        <v>5015</v>
      </c>
      <c r="X2354" s="4189" t="s">
        <v>5016</v>
      </c>
      <c r="Y2354" s="4189" t="s">
        <v>5017</v>
      </c>
      <c r="Z2354" s="4189" t="s">
        <v>5018</v>
      </c>
      <c r="AA2354" s="4189" t="s">
        <v>5019</v>
      </c>
      <c r="AB2354" s="4200" t="s">
        <v>5020</v>
      </c>
      <c r="AC2354" s="4200" t="s">
        <v>5021</v>
      </c>
      <c r="AD2354" s="4189" t="s">
        <v>5022</v>
      </c>
      <c r="AE2354" s="4189" t="s">
        <v>5023</v>
      </c>
      <c r="AF2354" s="4189" t="s">
        <v>5024</v>
      </c>
      <c r="AG2354" s="4189" t="s">
        <v>5025</v>
      </c>
      <c r="AH2354" s="4189" t="s">
        <v>1150</v>
      </c>
      <c r="AI2354" s="4189" t="s">
        <v>4983</v>
      </c>
      <c r="AJ2354" s="4189" t="s">
        <v>4984</v>
      </c>
      <c r="AK2354" s="2502"/>
    </row>
    <row r="2355" spans="2:37" s="2801" customFormat="1" ht="12" customHeight="1" thickBot="1" x14ac:dyDescent="0.25">
      <c r="B2355" s="4203"/>
      <c r="C2355" s="4203"/>
      <c r="D2355" s="4203"/>
      <c r="E2355" s="4203"/>
      <c r="F2355" s="4203"/>
      <c r="G2355" s="4203"/>
      <c r="H2355" s="4203"/>
      <c r="I2355" s="4201"/>
      <c r="J2355" s="4201"/>
      <c r="K2355" s="4201"/>
      <c r="L2355" s="4201"/>
      <c r="M2355" s="3448" t="s">
        <v>5026</v>
      </c>
      <c r="N2355" s="3449" t="s">
        <v>2793</v>
      </c>
      <c r="O2355" s="4201"/>
      <c r="P2355" s="4201"/>
      <c r="Q2355" s="4201"/>
      <c r="R2355" s="4201"/>
      <c r="S2355" s="4203"/>
      <c r="T2355" s="4203"/>
      <c r="U2355" s="4203"/>
      <c r="V2355" s="4203"/>
      <c r="W2355" s="4203"/>
      <c r="X2355" s="4203"/>
      <c r="Y2355" s="4203"/>
      <c r="Z2355" s="4203"/>
      <c r="AA2355" s="4203"/>
      <c r="AB2355" s="4201"/>
      <c r="AC2355" s="4201"/>
      <c r="AD2355" s="4203"/>
      <c r="AE2355" s="4203"/>
      <c r="AF2355" s="4203"/>
      <c r="AG2355" s="4203"/>
      <c r="AH2355" s="4203"/>
      <c r="AI2355" s="4203"/>
      <c r="AJ2355" s="4203"/>
      <c r="AK2355" s="2502"/>
    </row>
    <row r="2356" spans="2:37" s="2801" customFormat="1" ht="12" customHeight="1" x14ac:dyDescent="0.2">
      <c r="B2356" s="4262" t="s">
        <v>5945</v>
      </c>
      <c r="C2356" s="4263"/>
      <c r="D2356" s="3099" t="s">
        <v>1529</v>
      </c>
      <c r="E2356" s="3099">
        <v>1</v>
      </c>
      <c r="F2356" s="3099" t="s">
        <v>1529</v>
      </c>
      <c r="G2356" s="3099" t="s">
        <v>1529</v>
      </c>
      <c r="H2356" s="3099" t="s">
        <v>1529</v>
      </c>
      <c r="I2356" s="3099" t="s">
        <v>1529</v>
      </c>
      <c r="J2356" s="3099" t="s">
        <v>1529</v>
      </c>
      <c r="K2356" s="3099" t="s">
        <v>1529</v>
      </c>
      <c r="L2356" s="3099" t="s">
        <v>1529</v>
      </c>
      <c r="M2356" s="3099" t="s">
        <v>1529</v>
      </c>
      <c r="N2356" s="3099" t="s">
        <v>1529</v>
      </c>
      <c r="O2356" s="3099" t="s">
        <v>1529</v>
      </c>
      <c r="P2356" s="3099" t="s">
        <v>1529</v>
      </c>
      <c r="Q2356" s="3099" t="s">
        <v>1529</v>
      </c>
      <c r="R2356" s="3099" t="s">
        <v>1529</v>
      </c>
      <c r="S2356" s="3099" t="s">
        <v>1529</v>
      </c>
      <c r="T2356" s="3099" t="s">
        <v>1529</v>
      </c>
      <c r="U2356" s="3099" t="s">
        <v>1529</v>
      </c>
      <c r="V2356" s="3099" t="s">
        <v>1529</v>
      </c>
      <c r="W2356" s="3099" t="s">
        <v>1529</v>
      </c>
      <c r="X2356" s="3099" t="s">
        <v>1529</v>
      </c>
      <c r="Y2356" s="3099" t="s">
        <v>1529</v>
      </c>
      <c r="Z2356" s="3099" t="s">
        <v>1529</v>
      </c>
      <c r="AA2356" s="3099" t="s">
        <v>1529</v>
      </c>
      <c r="AB2356" s="3099" t="s">
        <v>1529</v>
      </c>
      <c r="AC2356" s="3099" t="s">
        <v>1529</v>
      </c>
      <c r="AD2356" s="3071">
        <v>1</v>
      </c>
      <c r="AE2356" s="2579" t="s">
        <v>5946</v>
      </c>
      <c r="AF2356" s="2635" t="s">
        <v>1529</v>
      </c>
      <c r="AG2356" s="2635">
        <v>0.1</v>
      </c>
      <c r="AH2356" s="2574" t="s">
        <v>1529</v>
      </c>
      <c r="AI2356" s="2574" t="s">
        <v>1529</v>
      </c>
      <c r="AJ2356" s="2576" t="s">
        <v>1529</v>
      </c>
      <c r="AK2356" s="2502"/>
    </row>
    <row r="2357" spans="2:37" s="2801" customFormat="1" ht="12" customHeight="1" thickBot="1" x14ac:dyDescent="0.25">
      <c r="B2357" s="4278" t="s">
        <v>5947</v>
      </c>
      <c r="C2357" s="4279"/>
      <c r="D2357" s="3259" t="s">
        <v>1529</v>
      </c>
      <c r="E2357" s="3072">
        <v>3</v>
      </c>
      <c r="F2357" s="3072" t="s">
        <v>1529</v>
      </c>
      <c r="G2357" s="3062" t="s">
        <v>1529</v>
      </c>
      <c r="H2357" s="3061" t="s">
        <v>1529</v>
      </c>
      <c r="I2357" s="3061" t="s">
        <v>1529</v>
      </c>
      <c r="J2357" s="3061" t="s">
        <v>1529</v>
      </c>
      <c r="K2357" s="3062" t="s">
        <v>1529</v>
      </c>
      <c r="L2357" s="3062" t="s">
        <v>1529</v>
      </c>
      <c r="M2357" s="3259" t="s">
        <v>1529</v>
      </c>
      <c r="N2357" s="2601" t="s">
        <v>1529</v>
      </c>
      <c r="O2357" s="3062" t="s">
        <v>1529</v>
      </c>
      <c r="P2357" s="3062" t="s">
        <v>1529</v>
      </c>
      <c r="Q2357" s="3062" t="s">
        <v>1529</v>
      </c>
      <c r="R2357" s="3062" t="s">
        <v>1529</v>
      </c>
      <c r="S2357" s="3261" t="s">
        <v>1529</v>
      </c>
      <c r="T2357" s="3062" t="s">
        <v>1529</v>
      </c>
      <c r="U2357" s="2976" t="s">
        <v>1529</v>
      </c>
      <c r="V2357" s="2976" t="s">
        <v>1529</v>
      </c>
      <c r="W2357" s="3062" t="s">
        <v>1529</v>
      </c>
      <c r="X2357" s="3062" t="s">
        <v>1529</v>
      </c>
      <c r="Y2357" s="2976" t="s">
        <v>1529</v>
      </c>
      <c r="Z2357" s="2976" t="s">
        <v>1529</v>
      </c>
      <c r="AA2357" s="2976" t="s">
        <v>1529</v>
      </c>
      <c r="AB2357" s="3062" t="s">
        <v>1529</v>
      </c>
      <c r="AC2357" s="3062" t="s">
        <v>1529</v>
      </c>
      <c r="AD2357" s="3072">
        <v>3</v>
      </c>
      <c r="AE2357" s="2572" t="s">
        <v>5948</v>
      </c>
      <c r="AF2357" s="2743" t="s">
        <v>1529</v>
      </c>
      <c r="AG2357" s="2743">
        <v>0.1</v>
      </c>
      <c r="AH2357" s="2583" t="s">
        <v>1529</v>
      </c>
      <c r="AI2357" s="2583" t="s">
        <v>1529</v>
      </c>
      <c r="AJ2357" s="2978" t="s">
        <v>1529</v>
      </c>
      <c r="AK2357" s="2502"/>
    </row>
    <row r="2358" spans="2:37" s="2801" customFormat="1" ht="12" customHeight="1" x14ac:dyDescent="0.2">
      <c r="B2358" s="2503"/>
      <c r="C2358" s="2496"/>
      <c r="D2358" s="4248"/>
      <c r="E2358" s="4248"/>
      <c r="F2358" s="4248"/>
      <c r="G2358" s="4248"/>
      <c r="H2358" s="2496"/>
      <c r="I2358" s="2497"/>
      <c r="J2358" s="2497"/>
      <c r="K2358" s="2497"/>
      <c r="L2358" s="2497"/>
      <c r="M2358" s="2496"/>
      <c r="N2358" s="2497"/>
      <c r="O2358" s="2497"/>
      <c r="P2358" s="2497"/>
      <c r="Q2358" s="2497"/>
      <c r="R2358" s="2497"/>
      <c r="S2358" s="2496"/>
      <c r="T2358" s="2495"/>
      <c r="U2358" s="2495"/>
      <c r="V2358" s="2495"/>
      <c r="W2358" s="2495"/>
      <c r="X2358" s="2495"/>
      <c r="Y2358" s="2495"/>
      <c r="Z2358" s="2495"/>
      <c r="AA2358" s="2495"/>
      <c r="AB2358" s="2495"/>
      <c r="AC2358" s="2495"/>
      <c r="AD2358" s="2495"/>
      <c r="AE2358" s="2495"/>
      <c r="AF2358" s="2495"/>
      <c r="AG2358" s="2495"/>
      <c r="AH2358" s="2495"/>
      <c r="AI2358" s="2495"/>
      <c r="AJ2358" s="2495"/>
      <c r="AK2358" s="2502"/>
    </row>
    <row r="2359" spans="2:37" s="2801" customFormat="1" ht="12" customHeight="1" x14ac:dyDescent="0.2">
      <c r="B2359" s="4236" t="s">
        <v>4985</v>
      </c>
      <c r="C2359" s="4237"/>
      <c r="D2359" s="4249" t="s">
        <v>1529</v>
      </c>
      <c r="E2359" s="4249"/>
      <c r="F2359" s="4249"/>
      <c r="G2359" s="4249"/>
      <c r="H2359" s="2499"/>
      <c r="I2359" s="2499"/>
      <c r="J2359" s="2499"/>
      <c r="K2359" s="2499"/>
      <c r="L2359" s="2499"/>
      <c r="M2359" s="2499"/>
      <c r="N2359" s="2499"/>
      <c r="O2359" s="2499"/>
      <c r="P2359" s="2499"/>
      <c r="Q2359" s="2499"/>
      <c r="R2359" s="2499"/>
      <c r="S2359" s="2499"/>
      <c r="T2359" s="2495"/>
      <c r="U2359" s="2495"/>
      <c r="V2359" s="2495"/>
      <c r="W2359" s="2495"/>
      <c r="X2359" s="2495"/>
      <c r="Y2359" s="2495"/>
      <c r="Z2359" s="2495"/>
      <c r="AA2359" s="2495"/>
      <c r="AB2359" s="2495"/>
      <c r="AC2359" s="2495"/>
      <c r="AD2359" s="2495"/>
      <c r="AE2359" s="2495"/>
      <c r="AF2359" s="2495"/>
      <c r="AG2359" s="2495"/>
      <c r="AH2359" s="2495"/>
      <c r="AI2359" s="2495"/>
      <c r="AJ2359" s="2495"/>
      <c r="AK2359" s="2502"/>
    </row>
    <row r="2360" spans="2:37" s="2801" customFormat="1" ht="12" customHeight="1" x14ac:dyDescent="0.2">
      <c r="B2360" s="4236" t="s">
        <v>4986</v>
      </c>
      <c r="C2360" s="4237"/>
      <c r="D2360" s="4249" t="s">
        <v>5949</v>
      </c>
      <c r="E2360" s="4249"/>
      <c r="F2360" s="4249"/>
      <c r="G2360" s="4249"/>
      <c r="H2360" s="2499"/>
      <c r="I2360" s="2499"/>
      <c r="J2360" s="2499"/>
      <c r="K2360" s="2499"/>
      <c r="L2360" s="2499"/>
      <c r="M2360" s="2499"/>
      <c r="N2360" s="2499"/>
      <c r="O2360" s="2499"/>
      <c r="P2360" s="2499"/>
      <c r="Q2360" s="2499"/>
      <c r="R2360" s="2499"/>
      <c r="S2360" s="2499"/>
      <c r="T2360" s="2495"/>
      <c r="U2360" s="2495"/>
      <c r="V2360" s="2495"/>
      <c r="W2360" s="2495"/>
      <c r="X2360" s="2495"/>
      <c r="Y2360" s="2495"/>
      <c r="Z2360" s="2495"/>
      <c r="AA2360" s="2495"/>
      <c r="AB2360" s="2495"/>
      <c r="AC2360" s="2495"/>
      <c r="AD2360" s="2495"/>
      <c r="AE2360" s="2495"/>
      <c r="AF2360" s="2495"/>
      <c r="AG2360" s="2495"/>
      <c r="AH2360" s="2495"/>
      <c r="AI2360" s="2495"/>
      <c r="AJ2360" s="2495"/>
      <c r="AK2360" s="2502"/>
    </row>
    <row r="2361" spans="2:37" s="2801" customFormat="1" ht="12" customHeight="1" thickBot="1" x14ac:dyDescent="0.25">
      <c r="B2361" s="4270"/>
      <c r="C2361" s="4271"/>
      <c r="D2361" s="4272"/>
      <c r="E2361" s="4272"/>
      <c r="F2361" s="4272"/>
      <c r="G2361" s="4272"/>
      <c r="H2361" s="2504"/>
      <c r="I2361" s="2504"/>
      <c r="J2361" s="2504"/>
      <c r="K2361" s="2504"/>
      <c r="L2361" s="2504"/>
      <c r="M2361" s="2504"/>
      <c r="N2361" s="2504"/>
      <c r="O2361" s="2504"/>
      <c r="P2361" s="2504"/>
      <c r="Q2361" s="2504"/>
      <c r="R2361" s="2504"/>
      <c r="S2361" s="2504"/>
      <c r="T2361" s="2505"/>
      <c r="U2361" s="2505"/>
      <c r="V2361" s="2505"/>
      <c r="W2361" s="2505"/>
      <c r="X2361" s="2505"/>
      <c r="Y2361" s="2505"/>
      <c r="Z2361" s="2505"/>
      <c r="AA2361" s="2505"/>
      <c r="AB2361" s="2505"/>
      <c r="AC2361" s="2505"/>
      <c r="AD2361" s="2505"/>
      <c r="AE2361" s="2505"/>
      <c r="AF2361" s="2505"/>
      <c r="AG2361" s="2505"/>
      <c r="AH2361" s="2505"/>
      <c r="AI2361" s="2505"/>
      <c r="AJ2361" s="2505"/>
      <c r="AK2361" s="2507"/>
    </row>
    <row r="2362" spans="2:37" s="2801" customFormat="1" ht="12" customHeight="1" thickBot="1" x14ac:dyDescent="0.25">
      <c r="B2362" s="2703"/>
    </row>
    <row r="2363" spans="2:37" s="2801" customFormat="1" ht="12" customHeight="1" x14ac:dyDescent="0.2">
      <c r="B2363" s="4169" t="s">
        <v>6357</v>
      </c>
      <c r="C2363" s="4170"/>
      <c r="D2363" s="4170"/>
      <c r="E2363" s="4170"/>
      <c r="F2363" s="4170"/>
      <c r="G2363" s="4170"/>
      <c r="H2363" s="4170"/>
      <c r="I2363" s="4170"/>
      <c r="J2363" s="4170"/>
      <c r="K2363" s="4170"/>
      <c r="L2363" s="4170"/>
      <c r="M2363" s="4170"/>
      <c r="N2363" s="4170"/>
      <c r="O2363" s="4170"/>
      <c r="P2363" s="4170"/>
      <c r="Q2363" s="4170"/>
      <c r="R2363" s="4170"/>
      <c r="S2363" s="4170"/>
      <c r="T2363" s="4170"/>
      <c r="U2363" s="4170"/>
      <c r="V2363" s="4170"/>
      <c r="W2363" s="4170"/>
      <c r="X2363" s="4170"/>
      <c r="Y2363" s="4170"/>
      <c r="Z2363" s="4170"/>
      <c r="AA2363" s="4170"/>
      <c r="AB2363" s="4170"/>
      <c r="AC2363" s="4170"/>
      <c r="AD2363" s="4170"/>
      <c r="AE2363" s="4170"/>
      <c r="AF2363" s="4170"/>
      <c r="AG2363" s="4170"/>
      <c r="AH2363" s="4170"/>
      <c r="AI2363" s="4170"/>
      <c r="AJ2363" s="4170"/>
      <c r="AK2363" s="4171"/>
    </row>
    <row r="2364" spans="2:37" s="2801" customFormat="1" ht="12" customHeight="1" x14ac:dyDescent="0.2">
      <c r="B2364" s="2503"/>
      <c r="C2364" s="2495"/>
      <c r="D2364" s="2495"/>
      <c r="E2364" s="3434"/>
      <c r="F2364" s="3434"/>
      <c r="G2364" s="3434"/>
      <c r="H2364" s="3434"/>
      <c r="I2364" s="3434"/>
      <c r="J2364" s="3434"/>
      <c r="K2364" s="3434"/>
      <c r="L2364" s="3434"/>
      <c r="M2364" s="3434"/>
      <c r="N2364" s="3434"/>
      <c r="O2364" s="3434"/>
      <c r="P2364" s="3434"/>
      <c r="Q2364" s="3434"/>
      <c r="R2364" s="3434"/>
      <c r="S2364" s="3434"/>
      <c r="T2364" s="3434"/>
      <c r="U2364" s="2495"/>
      <c r="V2364" s="2495"/>
      <c r="W2364" s="2495"/>
      <c r="X2364" s="2495"/>
      <c r="Y2364" s="2495"/>
      <c r="Z2364" s="2495"/>
      <c r="AA2364" s="2495"/>
      <c r="AB2364" s="2495"/>
      <c r="AC2364" s="2495"/>
      <c r="AD2364" s="2495"/>
      <c r="AE2364" s="2495"/>
      <c r="AF2364" s="2495"/>
      <c r="AG2364" s="2495"/>
      <c r="AH2364" s="2495"/>
      <c r="AI2364" s="2495"/>
      <c r="AJ2364" s="2495"/>
      <c r="AK2364" s="2498"/>
    </row>
    <row r="2365" spans="2:37" s="2801" customFormat="1" ht="12" customHeight="1" x14ac:dyDescent="0.2">
      <c r="B2365" s="2503"/>
      <c r="C2365" s="3435" t="s">
        <v>6358</v>
      </c>
      <c r="D2365" s="3435"/>
      <c r="E2365" s="4273" t="s">
        <v>6359</v>
      </c>
      <c r="F2365" s="4273"/>
      <c r="G2365" s="4273"/>
      <c r="H2365" s="3437"/>
      <c r="I2365" s="3436"/>
      <c r="J2365" s="3436"/>
      <c r="K2365" s="3436"/>
      <c r="L2365" s="3269"/>
      <c r="M2365" s="2495"/>
      <c r="N2365" s="2495"/>
      <c r="O2365" s="2495"/>
      <c r="P2365" s="2495"/>
      <c r="Q2365" s="2495"/>
      <c r="R2365" s="2495"/>
      <c r="S2365" s="2495"/>
      <c r="T2365" s="2495"/>
      <c r="U2365" s="2495"/>
      <c r="V2365" s="2495"/>
      <c r="W2365" s="2495"/>
      <c r="X2365" s="2495"/>
      <c r="Y2365" s="2495"/>
      <c r="Z2365" s="2495"/>
      <c r="AA2365" s="2495"/>
      <c r="AB2365" s="2495"/>
      <c r="AC2365" s="2495"/>
      <c r="AD2365" s="2495"/>
      <c r="AE2365" s="2495"/>
      <c r="AF2365" s="2495"/>
      <c r="AG2365" s="2495"/>
      <c r="AH2365" s="2495"/>
      <c r="AI2365" s="2495"/>
      <c r="AJ2365" s="2495"/>
      <c r="AK2365" s="2498"/>
    </row>
    <row r="2366" spans="2:37" s="2801" customFormat="1" ht="12" customHeight="1" x14ac:dyDescent="0.2">
      <c r="B2366" s="2503"/>
      <c r="C2366" s="3435" t="s">
        <v>6360</v>
      </c>
      <c r="D2366" s="3435"/>
      <c r="E2366" s="5083" t="s">
        <v>6808</v>
      </c>
      <c r="F2366" s="5083"/>
      <c r="G2366" s="5083"/>
      <c r="H2366" s="5083"/>
      <c r="I2366" s="3438"/>
      <c r="J2366" s="3438"/>
      <c r="K2366" s="3438"/>
      <c r="L2366" s="3269"/>
      <c r="M2366" s="2495"/>
      <c r="N2366" s="2495"/>
      <c r="O2366" s="2495"/>
      <c r="P2366" s="2495"/>
      <c r="Q2366" s="2495"/>
      <c r="R2366" s="2495"/>
      <c r="S2366" s="2495"/>
      <c r="T2366" s="2495"/>
      <c r="U2366" s="2495"/>
      <c r="V2366" s="2495"/>
      <c r="W2366" s="2495"/>
      <c r="X2366" s="2495"/>
      <c r="Y2366" s="2495"/>
      <c r="Z2366" s="2495"/>
      <c r="AA2366" s="2495"/>
      <c r="AB2366" s="2495"/>
      <c r="AC2366" s="2495"/>
      <c r="AD2366" s="2495"/>
      <c r="AE2366" s="2495"/>
      <c r="AF2366" s="2495"/>
      <c r="AG2366" s="2495"/>
      <c r="AH2366" s="2495"/>
      <c r="AI2366" s="2495"/>
      <c r="AJ2366" s="2495"/>
      <c r="AK2366" s="2498"/>
    </row>
    <row r="2367" spans="2:37" s="2801" customFormat="1" ht="12" customHeight="1" x14ac:dyDescent="0.2">
      <c r="B2367" s="2503"/>
      <c r="C2367" s="5084" t="s">
        <v>6362</v>
      </c>
      <c r="D2367" s="5084"/>
      <c r="E2367" s="4175">
        <v>41674</v>
      </c>
      <c r="F2367" s="4175"/>
      <c r="G2367" s="2495"/>
      <c r="H2367" s="2495"/>
      <c r="I2367" s="2495"/>
      <c r="J2367" s="2495"/>
      <c r="K2367" s="2495"/>
      <c r="L2367" s="2495"/>
      <c r="M2367" s="2495"/>
      <c r="N2367" s="2495"/>
      <c r="O2367" s="2495"/>
      <c r="P2367" s="2495"/>
      <c r="Q2367" s="2495"/>
      <c r="R2367" s="2495"/>
      <c r="S2367" s="2495"/>
      <c r="T2367" s="2495"/>
      <c r="U2367" s="2495"/>
      <c r="V2367" s="2495"/>
      <c r="W2367" s="2495"/>
      <c r="X2367" s="2495"/>
      <c r="Y2367" s="2495"/>
      <c r="Z2367" s="2495"/>
      <c r="AA2367" s="2495"/>
      <c r="AB2367" s="2495"/>
      <c r="AC2367" s="2495"/>
      <c r="AD2367" s="2495"/>
      <c r="AE2367" s="2495"/>
      <c r="AF2367" s="2495"/>
      <c r="AG2367" s="2495"/>
      <c r="AH2367" s="2495"/>
      <c r="AI2367" s="2495"/>
      <c r="AJ2367" s="2495"/>
      <c r="AK2367" s="2498"/>
    </row>
    <row r="2368" spans="2:37" s="2801" customFormat="1" ht="12" customHeight="1" x14ac:dyDescent="0.2">
      <c r="B2368" s="2503"/>
      <c r="C2368" s="5084" t="s">
        <v>6809</v>
      </c>
      <c r="D2368" s="5084"/>
      <c r="E2368" s="5087" t="s">
        <v>6810</v>
      </c>
      <c r="F2368" s="5087"/>
      <c r="G2368" s="2495"/>
      <c r="H2368" s="2495"/>
      <c r="I2368" s="2495"/>
      <c r="J2368" s="2495"/>
      <c r="K2368" s="2495"/>
      <c r="L2368" s="2495"/>
      <c r="M2368" s="2495"/>
      <c r="N2368" s="2495"/>
      <c r="O2368" s="2495"/>
      <c r="P2368" s="2495"/>
      <c r="Q2368" s="2495"/>
      <c r="R2368" s="2495"/>
      <c r="S2368" s="2495"/>
      <c r="T2368" s="2495"/>
      <c r="U2368" s="2495"/>
      <c r="V2368" s="2495"/>
      <c r="W2368" s="2495"/>
      <c r="X2368" s="2495"/>
      <c r="Y2368" s="2495"/>
      <c r="Z2368" s="2495"/>
      <c r="AA2368" s="2495"/>
      <c r="AB2368" s="2495"/>
      <c r="AC2368" s="2495"/>
      <c r="AD2368" s="2495"/>
      <c r="AE2368" s="2495"/>
      <c r="AF2368" s="2495"/>
      <c r="AG2368" s="2495"/>
      <c r="AH2368" s="2495"/>
      <c r="AI2368" s="2495"/>
      <c r="AJ2368" s="2495"/>
      <c r="AK2368" s="2498"/>
    </row>
    <row r="2369" spans="2:39" s="2801" customFormat="1" ht="12" customHeight="1" thickBot="1" x14ac:dyDescent="0.25">
      <c r="B2369" s="2503"/>
      <c r="C2369" s="3435"/>
      <c r="D2369" s="3435"/>
      <c r="E2369" s="2495"/>
      <c r="F2369" s="2495"/>
      <c r="G2369" s="2495"/>
      <c r="H2369" s="2495"/>
      <c r="I2369" s="2495"/>
      <c r="J2369" s="2495"/>
      <c r="K2369" s="2495"/>
      <c r="L2369" s="2495"/>
      <c r="M2369" s="2495"/>
      <c r="N2369" s="2495"/>
      <c r="O2369" s="2495"/>
      <c r="P2369" s="2495"/>
      <c r="Q2369" s="2495"/>
      <c r="R2369" s="2495"/>
      <c r="S2369" s="2495"/>
      <c r="T2369" s="2495"/>
      <c r="U2369" s="2495"/>
      <c r="V2369" s="2495"/>
      <c r="W2369" s="2495"/>
      <c r="X2369" s="2495"/>
      <c r="Y2369" s="2495"/>
      <c r="Z2369" s="2495"/>
      <c r="AA2369" s="2495"/>
      <c r="AB2369" s="2495"/>
      <c r="AC2369" s="2495"/>
      <c r="AD2369" s="2495"/>
      <c r="AE2369" s="2495"/>
      <c r="AF2369" s="2495"/>
      <c r="AG2369" s="2495"/>
      <c r="AH2369" s="2495"/>
      <c r="AI2369" s="2495"/>
      <c r="AJ2369" s="2495"/>
      <c r="AK2369" s="2498"/>
    </row>
    <row r="2370" spans="2:39" s="2801" customFormat="1" ht="174" customHeight="1" thickBot="1" x14ac:dyDescent="0.25">
      <c r="B2370" s="2503"/>
      <c r="C2370" s="5088" t="s">
        <v>6363</v>
      </c>
      <c r="D2370" s="5089"/>
      <c r="E2370" s="5090" t="s">
        <v>6811</v>
      </c>
      <c r="F2370" s="5091"/>
      <c r="G2370" s="5091"/>
      <c r="H2370" s="5091"/>
      <c r="I2370" s="5091"/>
      <c r="J2370" s="5091"/>
      <c r="K2370" s="5091"/>
      <c r="L2370" s="5091"/>
      <c r="M2370" s="5091"/>
      <c r="N2370" s="5091"/>
      <c r="O2370" s="5091"/>
      <c r="P2370" s="5091"/>
      <c r="Q2370" s="5091"/>
      <c r="R2370" s="5091"/>
      <c r="S2370" s="5091"/>
      <c r="T2370" s="5091"/>
      <c r="U2370" s="5091"/>
      <c r="V2370" s="5091"/>
      <c r="W2370" s="5091"/>
      <c r="X2370" s="5091"/>
      <c r="Y2370" s="5091"/>
      <c r="Z2370" s="5091"/>
      <c r="AA2370" s="5091"/>
      <c r="AB2370" s="5091"/>
      <c r="AC2370" s="5091"/>
      <c r="AD2370" s="5091"/>
      <c r="AE2370" s="5091"/>
      <c r="AF2370" s="5091"/>
      <c r="AG2370" s="5091"/>
      <c r="AH2370" s="5091"/>
      <c r="AI2370" s="5091"/>
      <c r="AJ2370" s="5091"/>
      <c r="AK2370" s="5092"/>
    </row>
    <row r="2371" spans="2:39" s="2801" customFormat="1" ht="12" customHeight="1" thickBot="1" x14ac:dyDescent="0.25">
      <c r="B2371" s="3439"/>
      <c r="C2371" s="2505"/>
      <c r="D2371" s="2505"/>
      <c r="E2371" s="3440"/>
      <c r="F2371" s="3440"/>
      <c r="G2371" s="3440"/>
      <c r="H2371" s="3440"/>
      <c r="I2371" s="3440"/>
      <c r="J2371" s="3440"/>
      <c r="K2371" s="3440"/>
      <c r="L2371" s="3440"/>
      <c r="M2371" s="3440"/>
      <c r="N2371" s="3440"/>
      <c r="O2371" s="3440"/>
      <c r="P2371" s="3440"/>
      <c r="Q2371" s="3440"/>
      <c r="R2371" s="3440"/>
      <c r="S2371" s="2505"/>
      <c r="T2371" s="2505"/>
      <c r="U2371" s="2505"/>
      <c r="V2371" s="2505"/>
      <c r="W2371" s="2505"/>
      <c r="X2371" s="2505"/>
      <c r="Y2371" s="2505"/>
      <c r="Z2371" s="2505"/>
      <c r="AA2371" s="2505"/>
      <c r="AB2371" s="2505"/>
      <c r="AC2371" s="2505"/>
      <c r="AD2371" s="2505"/>
      <c r="AE2371" s="2505"/>
      <c r="AF2371" s="2505"/>
      <c r="AG2371" s="2505"/>
      <c r="AH2371" s="2505"/>
      <c r="AI2371" s="2505"/>
      <c r="AJ2371" s="2505"/>
      <c r="AK2371" s="2506"/>
    </row>
    <row r="2372" spans="2:39" s="2801" customFormat="1" ht="12" customHeight="1" thickBot="1" x14ac:dyDescent="0.25">
      <c r="B2372" s="2703"/>
    </row>
    <row r="2373" spans="2:39" s="2801" customFormat="1" ht="12" customHeight="1" x14ac:dyDescent="0.2">
      <c r="B2373" s="4169" t="s">
        <v>6357</v>
      </c>
      <c r="C2373" s="4170"/>
      <c r="D2373" s="4170"/>
      <c r="E2373" s="4170"/>
      <c r="F2373" s="4170"/>
      <c r="G2373" s="4170"/>
      <c r="H2373" s="4170"/>
      <c r="I2373" s="4170"/>
      <c r="J2373" s="4170"/>
      <c r="K2373" s="4170"/>
      <c r="L2373" s="4170"/>
      <c r="M2373" s="4170"/>
      <c r="N2373" s="4170"/>
      <c r="O2373" s="4170"/>
      <c r="P2373" s="4170"/>
      <c r="Q2373" s="4170"/>
      <c r="R2373" s="4170"/>
      <c r="S2373" s="4170"/>
      <c r="T2373" s="4170"/>
      <c r="U2373" s="4170"/>
      <c r="V2373" s="4170"/>
      <c r="W2373" s="4170"/>
      <c r="X2373" s="4170"/>
      <c r="Y2373" s="4170"/>
      <c r="Z2373" s="4170"/>
      <c r="AA2373" s="4170"/>
      <c r="AB2373" s="4170"/>
      <c r="AC2373" s="4170"/>
      <c r="AD2373" s="4170"/>
      <c r="AE2373" s="4170"/>
      <c r="AF2373" s="4170"/>
      <c r="AG2373" s="4170"/>
      <c r="AH2373" s="4170"/>
      <c r="AI2373" s="4170"/>
      <c r="AJ2373" s="4170"/>
      <c r="AK2373" s="4171"/>
    </row>
    <row r="2374" spans="2:39" s="2801" customFormat="1" ht="12" customHeight="1" x14ac:dyDescent="0.2">
      <c r="B2374" s="2503"/>
      <c r="C2374" s="2495"/>
      <c r="D2374" s="2495"/>
      <c r="E2374" s="3434"/>
      <c r="F2374" s="3434"/>
      <c r="G2374" s="3434"/>
      <c r="H2374" s="3434"/>
      <c r="I2374" s="3434"/>
      <c r="J2374" s="3434"/>
      <c r="K2374" s="3434"/>
      <c r="L2374" s="3434"/>
      <c r="M2374" s="3434"/>
      <c r="N2374" s="3434"/>
      <c r="O2374" s="3434"/>
      <c r="P2374" s="3434"/>
      <c r="Q2374" s="3434"/>
      <c r="R2374" s="3434"/>
      <c r="S2374" s="3434"/>
      <c r="T2374" s="3434"/>
      <c r="U2374" s="2495"/>
      <c r="V2374" s="2495"/>
      <c r="W2374" s="2495"/>
      <c r="X2374" s="2495"/>
      <c r="Y2374" s="2495"/>
      <c r="Z2374" s="2495"/>
      <c r="AA2374" s="2495"/>
      <c r="AB2374" s="2495"/>
      <c r="AC2374" s="2495"/>
      <c r="AD2374" s="2495"/>
      <c r="AE2374" s="2495"/>
      <c r="AF2374" s="2495"/>
      <c r="AG2374" s="2495"/>
      <c r="AH2374" s="2495"/>
      <c r="AI2374" s="2495"/>
      <c r="AJ2374" s="2495"/>
      <c r="AK2374" s="2498"/>
    </row>
    <row r="2375" spans="2:39" s="2801" customFormat="1" ht="12" customHeight="1" x14ac:dyDescent="0.2">
      <c r="B2375" s="2503"/>
      <c r="C2375" s="3435" t="s">
        <v>6358</v>
      </c>
      <c r="D2375" s="3435"/>
      <c r="E2375" s="4273" t="s">
        <v>6359</v>
      </c>
      <c r="F2375" s="4273"/>
      <c r="G2375" s="4273"/>
      <c r="H2375" s="3437"/>
      <c r="I2375" s="3436"/>
      <c r="J2375" s="3436"/>
      <c r="K2375" s="3436"/>
      <c r="L2375" s="3269"/>
      <c r="M2375" s="2495"/>
      <c r="N2375" s="2495"/>
      <c r="O2375" s="2495"/>
      <c r="P2375" s="2495"/>
      <c r="Q2375" s="2495"/>
      <c r="R2375" s="2495"/>
      <c r="S2375" s="2495"/>
      <c r="T2375" s="2495"/>
      <c r="U2375" s="2495"/>
      <c r="V2375" s="2495"/>
      <c r="W2375" s="2495"/>
      <c r="X2375" s="2495"/>
      <c r="Y2375" s="2495"/>
      <c r="Z2375" s="2495"/>
      <c r="AA2375" s="2495"/>
      <c r="AB2375" s="2495"/>
      <c r="AC2375" s="2495"/>
      <c r="AD2375" s="2495"/>
      <c r="AE2375" s="2495"/>
      <c r="AF2375" s="2495"/>
      <c r="AG2375" s="2495"/>
      <c r="AH2375" s="2495"/>
      <c r="AI2375" s="2495"/>
      <c r="AJ2375" s="2495"/>
      <c r="AK2375" s="2498"/>
    </row>
    <row r="2376" spans="2:39" s="2801" customFormat="1" ht="12" customHeight="1" x14ac:dyDescent="0.2">
      <c r="B2376" s="2503"/>
      <c r="C2376" s="3435" t="s">
        <v>6360</v>
      </c>
      <c r="D2376" s="3435"/>
      <c r="E2376" s="5083" t="s">
        <v>6361</v>
      </c>
      <c r="F2376" s="5083"/>
      <c r="G2376" s="5083"/>
      <c r="H2376" s="5083"/>
      <c r="I2376" s="3438"/>
      <c r="J2376" s="3438"/>
      <c r="K2376" s="3438"/>
      <c r="L2376" s="3269"/>
      <c r="M2376" s="2495"/>
      <c r="N2376" s="2495"/>
      <c r="O2376" s="2495"/>
      <c r="P2376" s="2495"/>
      <c r="Q2376" s="2495"/>
      <c r="R2376" s="2495"/>
      <c r="S2376" s="2495"/>
      <c r="T2376" s="2495"/>
      <c r="U2376" s="2495"/>
      <c r="V2376" s="2495"/>
      <c r="W2376" s="2495"/>
      <c r="X2376" s="2495"/>
      <c r="Y2376" s="2495"/>
      <c r="Z2376" s="2495"/>
      <c r="AA2376" s="2495"/>
      <c r="AB2376" s="2495"/>
      <c r="AC2376" s="2495"/>
      <c r="AD2376" s="2495"/>
      <c r="AE2376" s="2495"/>
      <c r="AF2376" s="2495"/>
      <c r="AG2376" s="2495"/>
      <c r="AH2376" s="2495"/>
      <c r="AI2376" s="2495"/>
      <c r="AJ2376" s="2495"/>
      <c r="AK2376" s="2498"/>
    </row>
    <row r="2377" spans="2:39" s="2801" customFormat="1" ht="12" customHeight="1" x14ac:dyDescent="0.2">
      <c r="B2377" s="2503"/>
      <c r="C2377" s="5084" t="s">
        <v>6362</v>
      </c>
      <c r="D2377" s="5084"/>
      <c r="E2377" s="4175">
        <v>41674</v>
      </c>
      <c r="F2377" s="4175"/>
      <c r="G2377" s="2495"/>
      <c r="H2377" s="2495"/>
      <c r="I2377" s="2495"/>
      <c r="J2377" s="2495"/>
      <c r="K2377" s="2495"/>
      <c r="L2377" s="2495"/>
      <c r="M2377" s="2495"/>
      <c r="N2377" s="2495"/>
      <c r="O2377" s="2495"/>
      <c r="P2377" s="2495"/>
      <c r="Q2377" s="2495"/>
      <c r="R2377" s="2495"/>
      <c r="S2377" s="2495"/>
      <c r="T2377" s="2495"/>
      <c r="U2377" s="2495"/>
      <c r="V2377" s="2495"/>
      <c r="W2377" s="2495"/>
      <c r="X2377" s="2495"/>
      <c r="Y2377" s="2495"/>
      <c r="Z2377" s="2495"/>
      <c r="AA2377" s="2495"/>
      <c r="AB2377" s="2495"/>
      <c r="AC2377" s="2495"/>
      <c r="AD2377" s="2495"/>
      <c r="AE2377" s="2495"/>
      <c r="AF2377" s="2495"/>
      <c r="AG2377" s="2495"/>
      <c r="AH2377" s="2495"/>
      <c r="AI2377" s="2495"/>
      <c r="AJ2377" s="2495"/>
      <c r="AK2377" s="2498"/>
    </row>
    <row r="2378" spans="2:39" s="2801" customFormat="1" ht="12" customHeight="1" thickBot="1" x14ac:dyDescent="0.25">
      <c r="B2378" s="2503"/>
      <c r="C2378" s="3435"/>
      <c r="D2378" s="3435"/>
      <c r="E2378" s="2495"/>
      <c r="F2378" s="2495"/>
      <c r="G2378" s="2495"/>
      <c r="H2378" s="2495"/>
      <c r="I2378" s="2495"/>
      <c r="J2378" s="2495"/>
      <c r="K2378" s="2495"/>
      <c r="L2378" s="2495"/>
      <c r="M2378" s="2495"/>
      <c r="N2378" s="2495"/>
      <c r="O2378" s="2495"/>
      <c r="P2378" s="2495"/>
      <c r="Q2378" s="2495"/>
      <c r="R2378" s="2495"/>
      <c r="S2378" s="2495"/>
      <c r="T2378" s="2495"/>
      <c r="U2378" s="2495"/>
      <c r="V2378" s="2495"/>
      <c r="W2378" s="2495"/>
      <c r="X2378" s="2495"/>
      <c r="Y2378" s="2495"/>
      <c r="Z2378" s="2495"/>
      <c r="AA2378" s="2495"/>
      <c r="AB2378" s="2495"/>
      <c r="AC2378" s="2495"/>
      <c r="AD2378" s="2495"/>
      <c r="AE2378" s="2495"/>
      <c r="AF2378" s="2495"/>
      <c r="AG2378" s="2495"/>
      <c r="AH2378" s="2495"/>
      <c r="AI2378" s="2495"/>
      <c r="AJ2378" s="2495"/>
      <c r="AK2378" s="2498"/>
    </row>
    <row r="2379" spans="2:39" s="2801" customFormat="1" ht="387" customHeight="1" thickBot="1" x14ac:dyDescent="0.25">
      <c r="B2379" s="2503"/>
      <c r="C2379" s="5088" t="s">
        <v>6363</v>
      </c>
      <c r="D2379" s="5089"/>
      <c r="E2379" s="5090" t="s">
        <v>6364</v>
      </c>
      <c r="F2379" s="5091"/>
      <c r="G2379" s="5091"/>
      <c r="H2379" s="5091"/>
      <c r="I2379" s="5091"/>
      <c r="J2379" s="5091"/>
      <c r="K2379" s="5091"/>
      <c r="L2379" s="5091"/>
      <c r="M2379" s="5091"/>
      <c r="N2379" s="5091"/>
      <c r="O2379" s="5091"/>
      <c r="P2379" s="5091"/>
      <c r="Q2379" s="5091"/>
      <c r="R2379" s="5091"/>
      <c r="S2379" s="5091"/>
      <c r="T2379" s="5091"/>
      <c r="U2379" s="5091"/>
      <c r="V2379" s="5091"/>
      <c r="W2379" s="5091"/>
      <c r="X2379" s="5091"/>
      <c r="Y2379" s="5091"/>
      <c r="Z2379" s="5091"/>
      <c r="AA2379" s="5091"/>
      <c r="AB2379" s="5091"/>
      <c r="AC2379" s="5091"/>
      <c r="AD2379" s="5091"/>
      <c r="AE2379" s="5091"/>
      <c r="AF2379" s="5091"/>
      <c r="AG2379" s="5091"/>
      <c r="AH2379" s="5091"/>
      <c r="AI2379" s="5091"/>
      <c r="AJ2379" s="5091"/>
      <c r="AK2379" s="5092"/>
    </row>
    <row r="2380" spans="2:39" s="2801" customFormat="1" ht="12" customHeight="1" thickBot="1" x14ac:dyDescent="0.25">
      <c r="B2380" s="3439"/>
      <c r="C2380" s="2505"/>
      <c r="D2380" s="2505"/>
      <c r="E2380" s="3440"/>
      <c r="F2380" s="3440"/>
      <c r="G2380" s="3440"/>
      <c r="H2380" s="3440"/>
      <c r="I2380" s="3440"/>
      <c r="J2380" s="3440"/>
      <c r="K2380" s="3440"/>
      <c r="L2380" s="3440"/>
      <c r="M2380" s="3440"/>
      <c r="N2380" s="3440"/>
      <c r="O2380" s="3440"/>
      <c r="P2380" s="3440"/>
      <c r="Q2380" s="3440"/>
      <c r="R2380" s="3440"/>
      <c r="S2380" s="2505"/>
      <c r="T2380" s="2505"/>
      <c r="U2380" s="2505"/>
      <c r="V2380" s="2505"/>
      <c r="W2380" s="2505"/>
      <c r="X2380" s="2505"/>
      <c r="Y2380" s="2505"/>
      <c r="Z2380" s="2505"/>
      <c r="AA2380" s="2505"/>
      <c r="AB2380" s="2505"/>
      <c r="AC2380" s="2505"/>
      <c r="AD2380" s="2505"/>
      <c r="AE2380" s="2505"/>
      <c r="AF2380" s="2505"/>
      <c r="AG2380" s="2505"/>
      <c r="AH2380" s="2505"/>
      <c r="AI2380" s="2505"/>
      <c r="AJ2380" s="2505"/>
      <c r="AK2380" s="2506"/>
    </row>
    <row r="2381" spans="2:39" s="2801" customFormat="1" ht="12" customHeight="1" thickBot="1" x14ac:dyDescent="0.25">
      <c r="B2381" s="2703"/>
    </row>
    <row r="2382" spans="2:39" s="2801" customFormat="1" ht="12" customHeight="1" x14ac:dyDescent="0.2">
      <c r="B2382" s="4169" t="s">
        <v>4994</v>
      </c>
      <c r="C2382" s="4170"/>
      <c r="D2382" s="4170"/>
      <c r="E2382" s="4170"/>
      <c r="F2382" s="4170"/>
      <c r="G2382" s="4170"/>
      <c r="H2382" s="4170"/>
      <c r="I2382" s="4170"/>
      <c r="J2382" s="4170"/>
      <c r="K2382" s="4170"/>
      <c r="L2382" s="4170"/>
      <c r="M2382" s="4170"/>
      <c r="N2382" s="4170"/>
      <c r="O2382" s="4170"/>
      <c r="P2382" s="4170"/>
      <c r="Q2382" s="4170"/>
      <c r="R2382" s="4170"/>
      <c r="S2382" s="4170"/>
      <c r="T2382" s="4170"/>
      <c r="U2382" s="4170"/>
      <c r="V2382" s="4170"/>
      <c r="W2382" s="4170"/>
      <c r="X2382" s="4170"/>
      <c r="Y2382" s="4170"/>
      <c r="Z2382" s="4170"/>
      <c r="AA2382" s="4170"/>
      <c r="AB2382" s="4170"/>
      <c r="AC2382" s="4170"/>
      <c r="AD2382" s="4170"/>
      <c r="AE2382" s="4170"/>
      <c r="AF2382" s="4170"/>
      <c r="AG2382" s="4170"/>
      <c r="AH2382" s="4170"/>
      <c r="AI2382" s="4170"/>
      <c r="AJ2382" s="4170"/>
      <c r="AK2382" s="4170"/>
      <c r="AL2382" s="4170"/>
      <c r="AM2382" s="4171"/>
    </row>
    <row r="2383" spans="2:39" s="2801" customFormat="1" ht="12" customHeight="1" x14ac:dyDescent="0.2">
      <c r="B2383" s="2500"/>
      <c r="C2383" s="3431"/>
      <c r="D2383" s="3431"/>
      <c r="E2383" s="3431"/>
      <c r="F2383" s="3431"/>
      <c r="G2383" s="2501"/>
      <c r="H2383" s="2501"/>
      <c r="I2383" s="2501"/>
      <c r="J2383" s="2501"/>
      <c r="K2383" s="2501"/>
      <c r="L2383" s="2501"/>
      <c r="M2383" s="2501"/>
      <c r="N2383" s="2501"/>
      <c r="O2383" s="2501"/>
      <c r="P2383" s="2501"/>
      <c r="Q2383" s="2501"/>
      <c r="R2383" s="2501"/>
      <c r="S2383" s="2501"/>
      <c r="T2383" s="2501"/>
      <c r="U2383" s="2501"/>
      <c r="V2383" s="2501"/>
      <c r="W2383" s="2501"/>
      <c r="X2383" s="2501"/>
      <c r="Y2383" s="2501"/>
      <c r="Z2383" s="2501"/>
      <c r="AA2383" s="2501"/>
      <c r="AB2383" s="2501"/>
      <c r="AC2383" s="2501"/>
      <c r="AD2383" s="2501"/>
      <c r="AE2383" s="2501"/>
      <c r="AF2383" s="2501"/>
      <c r="AG2383" s="2501"/>
      <c r="AH2383" s="2501"/>
      <c r="AI2383" s="2501"/>
      <c r="AJ2383" s="2501"/>
      <c r="AK2383" s="2501"/>
      <c r="AL2383" s="3374"/>
      <c r="AM2383" s="3376"/>
    </row>
    <row r="2384" spans="2:39" s="2801" customFormat="1" ht="12" customHeight="1" x14ac:dyDescent="0.2">
      <c r="B2384" s="2500" t="s">
        <v>4981</v>
      </c>
      <c r="C2384" s="3431"/>
      <c r="D2384" s="4243" t="s">
        <v>6407</v>
      </c>
      <c r="E2384" s="4243"/>
      <c r="F2384" s="4243"/>
      <c r="G2384" s="2501"/>
      <c r="H2384" s="2501"/>
      <c r="I2384" s="2501"/>
      <c r="J2384" s="2501"/>
      <c r="K2384" s="2501"/>
      <c r="L2384" s="2501"/>
      <c r="M2384" s="2501"/>
      <c r="N2384" s="2501"/>
      <c r="O2384" s="2501"/>
      <c r="P2384" s="2501"/>
      <c r="Q2384" s="2501"/>
      <c r="R2384" s="2501"/>
      <c r="S2384" s="2501"/>
      <c r="T2384" s="2501"/>
      <c r="U2384" s="2501"/>
      <c r="V2384" s="2501"/>
      <c r="W2384" s="2501"/>
      <c r="X2384" s="2501"/>
      <c r="Y2384" s="2501"/>
      <c r="Z2384" s="2501"/>
      <c r="AA2384" s="2501"/>
      <c r="AB2384" s="2501"/>
      <c r="AC2384" s="2501"/>
      <c r="AD2384" s="2501"/>
      <c r="AE2384" s="2501"/>
      <c r="AF2384" s="2501"/>
      <c r="AG2384" s="2501"/>
      <c r="AH2384" s="2501"/>
      <c r="AI2384" s="2501"/>
      <c r="AJ2384" s="2501"/>
      <c r="AK2384" s="2501"/>
      <c r="AL2384" s="3374"/>
      <c r="AM2384" s="3376"/>
    </row>
    <row r="2385" spans="2:39" s="2801" customFormat="1" ht="12" customHeight="1" thickBot="1" x14ac:dyDescent="0.25">
      <c r="B2385" s="4176" t="s">
        <v>4995</v>
      </c>
      <c r="C2385" s="4177"/>
      <c r="D2385" s="4175">
        <v>41671</v>
      </c>
      <c r="E2385" s="4175"/>
      <c r="F2385" s="3431"/>
      <c r="G2385" s="2501"/>
      <c r="H2385" s="2501"/>
      <c r="I2385" s="2501"/>
      <c r="J2385" s="2501"/>
      <c r="K2385" s="2501"/>
      <c r="L2385" s="2501"/>
      <c r="M2385" s="2501"/>
      <c r="N2385" s="2501"/>
      <c r="O2385" s="2501"/>
      <c r="P2385" s="2501"/>
      <c r="Q2385" s="2501"/>
      <c r="R2385" s="2501"/>
      <c r="S2385" s="2501"/>
      <c r="T2385" s="2501"/>
      <c r="U2385" s="2501"/>
      <c r="V2385" s="2501"/>
      <c r="W2385" s="2501"/>
      <c r="X2385" s="2501"/>
      <c r="Y2385" s="2501"/>
      <c r="Z2385" s="2501"/>
      <c r="AA2385" s="2501"/>
      <c r="AB2385" s="2501"/>
      <c r="AC2385" s="2501"/>
      <c r="AD2385" s="2501"/>
      <c r="AE2385" s="2501"/>
      <c r="AF2385" s="2501"/>
      <c r="AG2385" s="2501"/>
      <c r="AH2385" s="2501"/>
      <c r="AI2385" s="2501"/>
      <c r="AJ2385" s="2501"/>
      <c r="AK2385" s="2501"/>
      <c r="AL2385" s="3374"/>
      <c r="AM2385" s="3376"/>
    </row>
    <row r="2386" spans="2:39" s="2801" customFormat="1" ht="109.5" customHeight="1" thickBot="1" x14ac:dyDescent="0.25">
      <c r="B2386" s="4179" t="s">
        <v>4996</v>
      </c>
      <c r="C2386" s="4242"/>
      <c r="D2386" s="4181" t="s">
        <v>6408</v>
      </c>
      <c r="E2386" s="4182"/>
      <c r="F2386" s="4182"/>
      <c r="G2386" s="4182"/>
      <c r="H2386" s="4182"/>
      <c r="I2386" s="4182"/>
      <c r="J2386" s="4182"/>
      <c r="K2386" s="4183"/>
      <c r="L2386" s="2501"/>
      <c r="M2386" s="2501"/>
      <c r="N2386" s="2501"/>
      <c r="O2386" s="2501"/>
      <c r="P2386" s="2501"/>
      <c r="Q2386" s="2501"/>
      <c r="R2386" s="2501"/>
      <c r="S2386" s="2501"/>
      <c r="T2386" s="2501"/>
      <c r="U2386" s="2501"/>
      <c r="V2386" s="2501"/>
      <c r="W2386" s="2501"/>
      <c r="X2386" s="2501"/>
      <c r="Y2386" s="2501"/>
      <c r="Z2386" s="2501"/>
      <c r="AA2386" s="2501"/>
      <c r="AB2386" s="2501"/>
      <c r="AC2386" s="2501"/>
      <c r="AD2386" s="2501"/>
      <c r="AE2386" s="2501"/>
      <c r="AF2386" s="2501"/>
      <c r="AG2386" s="2501"/>
      <c r="AH2386" s="2501"/>
      <c r="AI2386" s="2501"/>
      <c r="AJ2386" s="2501"/>
      <c r="AK2386" s="2501"/>
      <c r="AL2386" s="3374"/>
      <c r="AM2386" s="3376"/>
    </row>
    <row r="2387" spans="2:39" s="2801" customFormat="1" ht="12" customHeight="1" thickBot="1" x14ac:dyDescent="0.25">
      <c r="B2387" s="4245"/>
      <c r="C2387" s="4246"/>
      <c r="D2387" s="4246"/>
      <c r="E2387" s="4246"/>
      <c r="F2387" s="4246"/>
      <c r="G2387" s="4246"/>
      <c r="H2387" s="4246"/>
      <c r="I2387" s="4246"/>
      <c r="J2387" s="4246"/>
      <c r="K2387" s="4246"/>
      <c r="L2387" s="4246"/>
      <c r="M2387" s="4246"/>
      <c r="N2387" s="4246"/>
      <c r="O2387" s="4246"/>
      <c r="P2387" s="4246"/>
      <c r="Q2387" s="4246"/>
      <c r="R2387" s="2501"/>
      <c r="S2387" s="2501"/>
      <c r="T2387" s="2501"/>
      <c r="U2387" s="2501"/>
      <c r="V2387" s="2501"/>
      <c r="W2387" s="2501"/>
      <c r="X2387" s="2501"/>
      <c r="Y2387" s="2501"/>
      <c r="Z2387" s="2501"/>
      <c r="AA2387" s="2501"/>
      <c r="AB2387" s="2501"/>
      <c r="AC2387" s="2501"/>
      <c r="AD2387" s="2501"/>
      <c r="AE2387" s="2501"/>
      <c r="AF2387" s="2501"/>
      <c r="AG2387" s="2501"/>
      <c r="AH2387" s="2501"/>
      <c r="AI2387" s="2501"/>
      <c r="AJ2387" s="2501"/>
      <c r="AK2387" s="2501"/>
      <c r="AL2387" s="3375"/>
      <c r="AM2387" s="3376"/>
    </row>
    <row r="2388" spans="2:39" s="2801" customFormat="1" ht="12" customHeight="1" thickBot="1" x14ac:dyDescent="0.25">
      <c r="B2388" s="4189" t="s">
        <v>4997</v>
      </c>
      <c r="C2388" s="4189"/>
      <c r="D2388" s="4189" t="s">
        <v>4987</v>
      </c>
      <c r="E2388" s="4189" t="s">
        <v>4998</v>
      </c>
      <c r="F2388" s="4247" t="s">
        <v>224</v>
      </c>
      <c r="G2388" s="4247"/>
      <c r="H2388" s="4247"/>
      <c r="I2388" s="4247"/>
      <c r="J2388" s="4247"/>
      <c r="K2388" s="4247"/>
      <c r="L2388" s="4247"/>
      <c r="M2388" s="4247"/>
      <c r="N2388" s="4247"/>
      <c r="O2388" s="4247"/>
      <c r="P2388" s="4247"/>
      <c r="Q2388" s="4247"/>
      <c r="R2388" s="4247"/>
      <c r="S2388" s="4247" t="s">
        <v>340</v>
      </c>
      <c r="T2388" s="4247"/>
      <c r="U2388" s="4247"/>
      <c r="V2388" s="4247"/>
      <c r="W2388" s="4247"/>
      <c r="X2388" s="4247"/>
      <c r="Y2388" s="4247"/>
      <c r="Z2388" s="4247"/>
      <c r="AA2388" s="4247"/>
      <c r="AB2388" s="4247"/>
      <c r="AC2388" s="4247"/>
      <c r="AD2388" s="4247" t="s">
        <v>225</v>
      </c>
      <c r="AE2388" s="4247"/>
      <c r="AF2388" s="4247"/>
      <c r="AG2388" s="4247"/>
      <c r="AH2388" s="4188" t="s">
        <v>4982</v>
      </c>
      <c r="AI2388" s="4188"/>
      <c r="AJ2388" s="4188"/>
      <c r="AK2388" s="4188" t="s">
        <v>4982</v>
      </c>
      <c r="AL2388" s="4286"/>
      <c r="AM2388" s="4188"/>
    </row>
    <row r="2389" spans="2:39" s="2801" customFormat="1" ht="12" customHeight="1" thickBot="1" x14ac:dyDescent="0.25">
      <c r="B2389" s="4203"/>
      <c r="C2389" s="4203"/>
      <c r="D2389" s="4203"/>
      <c r="E2389" s="4203"/>
      <c r="F2389" s="4203" t="s">
        <v>4999</v>
      </c>
      <c r="G2389" s="4203" t="s">
        <v>5000</v>
      </c>
      <c r="H2389" s="4189" t="s">
        <v>5001</v>
      </c>
      <c r="I2389" s="4200" t="s">
        <v>5002</v>
      </c>
      <c r="J2389" s="4200" t="s">
        <v>5003</v>
      </c>
      <c r="K2389" s="4201" t="s">
        <v>5004</v>
      </c>
      <c r="L2389" s="4201" t="s">
        <v>5005</v>
      </c>
      <c r="M2389" s="4200" t="s">
        <v>5006</v>
      </c>
      <c r="N2389" s="4200"/>
      <c r="O2389" s="4201" t="s">
        <v>5007</v>
      </c>
      <c r="P2389" s="4201" t="s">
        <v>5008</v>
      </c>
      <c r="Q2389" s="4201" t="s">
        <v>5009</v>
      </c>
      <c r="R2389" s="4201" t="s">
        <v>5010</v>
      </c>
      <c r="S2389" s="4189" t="s">
        <v>5011</v>
      </c>
      <c r="T2389" s="4189" t="s">
        <v>5012</v>
      </c>
      <c r="U2389" s="4189" t="s">
        <v>5013</v>
      </c>
      <c r="V2389" s="4189" t="s">
        <v>5014</v>
      </c>
      <c r="W2389" s="4189" t="s">
        <v>5015</v>
      </c>
      <c r="X2389" s="4189" t="s">
        <v>5016</v>
      </c>
      <c r="Y2389" s="4189" t="s">
        <v>5017</v>
      </c>
      <c r="Z2389" s="4189" t="s">
        <v>5018</v>
      </c>
      <c r="AA2389" s="4189" t="s">
        <v>5019</v>
      </c>
      <c r="AB2389" s="4200" t="s">
        <v>5020</v>
      </c>
      <c r="AC2389" s="4200" t="s">
        <v>5021</v>
      </c>
      <c r="AD2389" s="4189" t="s">
        <v>5022</v>
      </c>
      <c r="AE2389" s="4189" t="s">
        <v>5023</v>
      </c>
      <c r="AF2389" s="4189" t="s">
        <v>5024</v>
      </c>
      <c r="AG2389" s="4189" t="s">
        <v>5025</v>
      </c>
      <c r="AH2389" s="4189" t="s">
        <v>1150</v>
      </c>
      <c r="AI2389" s="4189" t="s">
        <v>4983</v>
      </c>
      <c r="AJ2389" s="4189" t="s">
        <v>4984</v>
      </c>
      <c r="AK2389" s="4189" t="s">
        <v>1150</v>
      </c>
      <c r="AL2389" s="4189" t="s">
        <v>4983</v>
      </c>
      <c r="AM2389" s="4189" t="s">
        <v>4984</v>
      </c>
    </row>
    <row r="2390" spans="2:39" s="2801" customFormat="1" ht="12" customHeight="1" thickBot="1" x14ac:dyDescent="0.25">
      <c r="B2390" s="4203"/>
      <c r="C2390" s="4203"/>
      <c r="D2390" s="4203"/>
      <c r="E2390" s="4203"/>
      <c r="F2390" s="4203"/>
      <c r="G2390" s="4203"/>
      <c r="H2390" s="4203"/>
      <c r="I2390" s="4201"/>
      <c r="J2390" s="4201"/>
      <c r="K2390" s="4201"/>
      <c r="L2390" s="4201"/>
      <c r="M2390" s="3433" t="s">
        <v>5026</v>
      </c>
      <c r="N2390" s="3432" t="s">
        <v>2793</v>
      </c>
      <c r="O2390" s="4201"/>
      <c r="P2390" s="4201"/>
      <c r="Q2390" s="4201"/>
      <c r="R2390" s="4201"/>
      <c r="S2390" s="4203"/>
      <c r="T2390" s="4203"/>
      <c r="U2390" s="4203"/>
      <c r="V2390" s="4203"/>
      <c r="W2390" s="4203"/>
      <c r="X2390" s="4203"/>
      <c r="Y2390" s="4203"/>
      <c r="Z2390" s="4203"/>
      <c r="AA2390" s="4203"/>
      <c r="AB2390" s="4201"/>
      <c r="AC2390" s="4201"/>
      <c r="AD2390" s="4203"/>
      <c r="AE2390" s="4203"/>
      <c r="AF2390" s="4203"/>
      <c r="AG2390" s="4203"/>
      <c r="AH2390" s="4203"/>
      <c r="AI2390" s="4203"/>
      <c r="AJ2390" s="4203"/>
      <c r="AK2390" s="4203"/>
      <c r="AL2390" s="4203"/>
      <c r="AM2390" s="4203"/>
    </row>
    <row r="2391" spans="2:39" s="2801" customFormat="1" ht="12" customHeight="1" x14ac:dyDescent="0.2">
      <c r="B2391" s="4222" t="s">
        <v>6409</v>
      </c>
      <c r="C2391" s="4223"/>
      <c r="D2391" s="3233" t="s">
        <v>6410</v>
      </c>
      <c r="E2391" s="3234">
        <f>+F2391+S2391+AD2391+AJ2391</f>
        <v>28.000000000000004</v>
      </c>
      <c r="F2391" s="3234">
        <v>10.651200000000001</v>
      </c>
      <c r="G2391" s="3058" t="s">
        <v>1529</v>
      </c>
      <c r="H2391" s="3058" t="s">
        <v>1529</v>
      </c>
      <c r="I2391" s="3058" t="s">
        <v>1529</v>
      </c>
      <c r="J2391" s="2965">
        <v>63</v>
      </c>
      <c r="K2391" s="3235">
        <v>0.16800000000000001</v>
      </c>
      <c r="L2391" s="3235">
        <v>0.16800000000000001</v>
      </c>
      <c r="M2391" s="2965">
        <v>63</v>
      </c>
      <c r="N2391" s="2965">
        <v>63</v>
      </c>
      <c r="O2391" s="3235">
        <v>0.16800000000000001</v>
      </c>
      <c r="P2391" s="3235">
        <v>0.16800000000000001</v>
      </c>
      <c r="Q2391" s="3235">
        <v>0.16800000000000001</v>
      </c>
      <c r="R2391" s="3235">
        <v>0.16800000000000001</v>
      </c>
      <c r="S2391" s="2626">
        <v>0.56000000000000005</v>
      </c>
      <c r="T2391" s="3058" t="s">
        <v>1529</v>
      </c>
      <c r="U2391" s="3058" t="s">
        <v>1529</v>
      </c>
      <c r="V2391" s="2967" t="s">
        <v>1135</v>
      </c>
      <c r="W2391" s="3235">
        <v>2.8000000000000004E-2</v>
      </c>
      <c r="X2391" s="3235">
        <v>6.720000000000001E-2</v>
      </c>
      <c r="Y2391" s="2967" t="s">
        <v>1529</v>
      </c>
      <c r="Z2391" s="2967" t="s">
        <v>1529</v>
      </c>
      <c r="AA2391" s="2967" t="s">
        <v>1529</v>
      </c>
      <c r="AB2391" s="2967" t="s">
        <v>1529</v>
      </c>
      <c r="AC2391" s="3235">
        <v>6.720000000000001E-2</v>
      </c>
      <c r="AD2391" s="3234">
        <v>11.188800000000001</v>
      </c>
      <c r="AE2391" s="2967" t="s">
        <v>49</v>
      </c>
      <c r="AF2391" s="2616">
        <v>3.6960000000000007E-2</v>
      </c>
      <c r="AG2391" s="2616">
        <v>0.11200000000000002</v>
      </c>
      <c r="AH2391" s="2574" t="s">
        <v>5646</v>
      </c>
      <c r="AI2391" s="2574" t="s">
        <v>4991</v>
      </c>
      <c r="AJ2391" s="3058">
        <v>5.6000000000000005</v>
      </c>
      <c r="AK2391" s="2574" t="s">
        <v>6215</v>
      </c>
      <c r="AL2391" s="2574" t="s">
        <v>3298</v>
      </c>
      <c r="AM2391" s="3137">
        <v>1.1200000000000001</v>
      </c>
    </row>
    <row r="2392" spans="2:39" s="2801" customFormat="1" ht="12" customHeight="1" x14ac:dyDescent="0.2">
      <c r="B2392" s="4149" t="s">
        <v>6411</v>
      </c>
      <c r="C2392" s="4150"/>
      <c r="D2392" s="3242" t="s">
        <v>6412</v>
      </c>
      <c r="E2392" s="3243">
        <v>33.6</v>
      </c>
      <c r="F2392" s="3243">
        <v>15.691199999999998</v>
      </c>
      <c r="G2392" s="2960" t="s">
        <v>1529</v>
      </c>
      <c r="H2392" s="2960" t="s">
        <v>1529</v>
      </c>
      <c r="I2392" s="2960" t="s">
        <v>1529</v>
      </c>
      <c r="J2392" s="2945">
        <v>93</v>
      </c>
      <c r="K2392" s="3244">
        <v>0.16800000000000001</v>
      </c>
      <c r="L2392" s="3244">
        <v>0.16800000000000001</v>
      </c>
      <c r="M2392" s="2945">
        <v>93</v>
      </c>
      <c r="N2392" s="2945">
        <v>93</v>
      </c>
      <c r="O2392" s="3244">
        <v>0.16800000000000001</v>
      </c>
      <c r="P2392" s="3244">
        <v>0.16800000000000001</v>
      </c>
      <c r="Q2392" s="3244">
        <v>0.16800000000000001</v>
      </c>
      <c r="R2392" s="3244">
        <v>0.16800000000000001</v>
      </c>
      <c r="S2392" s="2542">
        <v>1.1200000000000001</v>
      </c>
      <c r="T2392" s="2960" t="s">
        <v>1529</v>
      </c>
      <c r="U2392" s="2960" t="s">
        <v>1529</v>
      </c>
      <c r="V2392" s="2961" t="s">
        <v>5519</v>
      </c>
      <c r="W2392" s="3244">
        <v>2.8000000000000004E-2</v>
      </c>
      <c r="X2392" s="3244">
        <v>6.720000000000001E-2</v>
      </c>
      <c r="Y2392" s="2961" t="s">
        <v>1529</v>
      </c>
      <c r="Z2392" s="2961" t="s">
        <v>1529</v>
      </c>
      <c r="AA2392" s="2961" t="s">
        <v>1529</v>
      </c>
      <c r="AB2392" s="2961" t="s">
        <v>1529</v>
      </c>
      <c r="AC2392" s="3244">
        <v>6.720000000000001E-2</v>
      </c>
      <c r="AD2392" s="3243">
        <v>11.188800000000001</v>
      </c>
      <c r="AE2392" s="2961" t="s">
        <v>49</v>
      </c>
      <c r="AF2392" s="2491">
        <v>3.6960000000000007E-2</v>
      </c>
      <c r="AG2392" s="2491">
        <v>0.11200000000000002</v>
      </c>
      <c r="AH2392" s="2543" t="s">
        <v>5646</v>
      </c>
      <c r="AI2392" s="2543" t="s">
        <v>4991</v>
      </c>
      <c r="AJ2392" s="2960">
        <v>5.6000000000000005</v>
      </c>
      <c r="AK2392" s="2543" t="s">
        <v>6215</v>
      </c>
      <c r="AL2392" s="2543" t="s">
        <v>3298</v>
      </c>
      <c r="AM2392" s="3342">
        <v>1.1200000000000001</v>
      </c>
    </row>
    <row r="2393" spans="2:39" s="2801" customFormat="1" ht="12" customHeight="1" x14ac:dyDescent="0.2">
      <c r="B2393" s="4149" t="s">
        <v>6413</v>
      </c>
      <c r="C2393" s="4150"/>
      <c r="D2393" s="3242" t="s">
        <v>6414</v>
      </c>
      <c r="E2393" s="3243">
        <v>39.200000000000003</v>
      </c>
      <c r="F2393" s="3243">
        <v>17.0016</v>
      </c>
      <c r="G2393" s="2960" t="s">
        <v>1529</v>
      </c>
      <c r="H2393" s="2960" t="s">
        <v>1529</v>
      </c>
      <c r="I2393" s="2960" t="s">
        <v>1529</v>
      </c>
      <c r="J2393" s="2945">
        <v>101</v>
      </c>
      <c r="K2393" s="3244">
        <v>0.16800000000000001</v>
      </c>
      <c r="L2393" s="3244">
        <v>0.16800000000000001</v>
      </c>
      <c r="M2393" s="2945">
        <v>101</v>
      </c>
      <c r="N2393" s="2945">
        <v>101</v>
      </c>
      <c r="O2393" s="3244">
        <v>0.16800000000000001</v>
      </c>
      <c r="P2393" s="3244">
        <v>0.16800000000000001</v>
      </c>
      <c r="Q2393" s="3244">
        <v>0.16800000000000001</v>
      </c>
      <c r="R2393" s="3244">
        <v>0.16800000000000001</v>
      </c>
      <c r="S2393" s="2542">
        <v>1.6800000000000002</v>
      </c>
      <c r="T2393" s="2960" t="s">
        <v>1529</v>
      </c>
      <c r="U2393" s="2960" t="s">
        <v>1529</v>
      </c>
      <c r="V2393" s="2961" t="s">
        <v>5524</v>
      </c>
      <c r="W2393" s="3244">
        <v>2.8000000000000004E-2</v>
      </c>
      <c r="X2393" s="3244">
        <v>6.720000000000001E-2</v>
      </c>
      <c r="Y2393" s="2961" t="s">
        <v>1529</v>
      </c>
      <c r="Z2393" s="2961" t="s">
        <v>1529</v>
      </c>
      <c r="AA2393" s="2961" t="s">
        <v>1529</v>
      </c>
      <c r="AB2393" s="2961" t="s">
        <v>1529</v>
      </c>
      <c r="AC2393" s="3244">
        <v>6.720000000000001E-2</v>
      </c>
      <c r="AD2393" s="3243">
        <v>14.918400000000002</v>
      </c>
      <c r="AE2393" s="2961" t="s">
        <v>51</v>
      </c>
      <c r="AF2393" s="2491">
        <v>3.6960000000000007E-2</v>
      </c>
      <c r="AG2393" s="2491">
        <v>0.11200000000000002</v>
      </c>
      <c r="AH2393" s="2543" t="s">
        <v>5646</v>
      </c>
      <c r="AI2393" s="2543" t="s">
        <v>4991</v>
      </c>
      <c r="AJ2393" s="2960">
        <v>5.6000000000000005</v>
      </c>
      <c r="AK2393" s="2543" t="s">
        <v>6220</v>
      </c>
      <c r="AL2393" s="2543" t="s">
        <v>3589</v>
      </c>
      <c r="AM2393" s="3342">
        <v>1.4896000000000003</v>
      </c>
    </row>
    <row r="2394" spans="2:39" s="2801" customFormat="1" ht="12" customHeight="1" x14ac:dyDescent="0.2">
      <c r="B2394" s="4149" t="s">
        <v>6415</v>
      </c>
      <c r="C2394" s="4150"/>
      <c r="D2394" s="3242" t="s">
        <v>6416</v>
      </c>
      <c r="E2394" s="3243">
        <v>44.800000000000004</v>
      </c>
      <c r="F2394" s="3243">
        <v>18.312000000000005</v>
      </c>
      <c r="G2394" s="2960" t="s">
        <v>1529</v>
      </c>
      <c r="H2394" s="2960" t="s">
        <v>1529</v>
      </c>
      <c r="I2394" s="2960" t="s">
        <v>1529</v>
      </c>
      <c r="J2394" s="2945">
        <v>109</v>
      </c>
      <c r="K2394" s="3244">
        <v>0.16800000000000001</v>
      </c>
      <c r="L2394" s="3244">
        <v>0.16800000000000001</v>
      </c>
      <c r="M2394" s="2945">
        <v>109</v>
      </c>
      <c r="N2394" s="2945">
        <v>109</v>
      </c>
      <c r="O2394" s="3244">
        <v>0.16800000000000001</v>
      </c>
      <c r="P2394" s="3244">
        <v>0.16800000000000001</v>
      </c>
      <c r="Q2394" s="3244">
        <v>0.16800000000000001</v>
      </c>
      <c r="R2394" s="3244">
        <v>0.16800000000000001</v>
      </c>
      <c r="S2394" s="2542">
        <v>2.2400000000000002</v>
      </c>
      <c r="T2394" s="2960" t="s">
        <v>1529</v>
      </c>
      <c r="U2394" s="2960" t="s">
        <v>1529</v>
      </c>
      <c r="V2394" s="2961" t="s">
        <v>5529</v>
      </c>
      <c r="W2394" s="3244">
        <v>2.8000000000000004E-2</v>
      </c>
      <c r="X2394" s="3244">
        <v>6.720000000000001E-2</v>
      </c>
      <c r="Y2394" s="2961" t="s">
        <v>1529</v>
      </c>
      <c r="Z2394" s="2961" t="s">
        <v>1529</v>
      </c>
      <c r="AA2394" s="2961" t="s">
        <v>1529</v>
      </c>
      <c r="AB2394" s="2961" t="s">
        <v>1529</v>
      </c>
      <c r="AC2394" s="3244">
        <v>6.720000000000001E-2</v>
      </c>
      <c r="AD2394" s="3243">
        <v>18.648</v>
      </c>
      <c r="AE2394" s="2961" t="s">
        <v>406</v>
      </c>
      <c r="AF2394" s="2491">
        <v>3.6960000000000007E-2</v>
      </c>
      <c r="AG2394" s="2491">
        <v>0.11200000000000002</v>
      </c>
      <c r="AH2394" s="2543" t="s">
        <v>5646</v>
      </c>
      <c r="AI2394" s="2543" t="s">
        <v>4991</v>
      </c>
      <c r="AJ2394" s="2960">
        <v>5.6000000000000005</v>
      </c>
      <c r="AK2394" s="2543" t="s">
        <v>6223</v>
      </c>
      <c r="AL2394" s="2543" t="s">
        <v>1674</v>
      </c>
      <c r="AM2394" s="3342">
        <v>1.8704000000000001</v>
      </c>
    </row>
    <row r="2395" spans="2:39" s="2801" customFormat="1" ht="12" customHeight="1" x14ac:dyDescent="0.2">
      <c r="B2395" s="4149" t="s">
        <v>6417</v>
      </c>
      <c r="C2395" s="4150"/>
      <c r="D2395" s="3242" t="s">
        <v>6418</v>
      </c>
      <c r="E2395" s="3243">
        <v>56.000000000000007</v>
      </c>
      <c r="F2395" s="3243">
        <v>25.2224</v>
      </c>
      <c r="G2395" s="2960" t="s">
        <v>1529</v>
      </c>
      <c r="H2395" s="2960" t="s">
        <v>1529</v>
      </c>
      <c r="I2395" s="2960" t="s">
        <v>1529</v>
      </c>
      <c r="J2395" s="2945">
        <v>150</v>
      </c>
      <c r="K2395" s="3244">
        <v>0.16800000000000001</v>
      </c>
      <c r="L2395" s="3244">
        <v>0.16800000000000001</v>
      </c>
      <c r="M2395" s="2945">
        <v>150</v>
      </c>
      <c r="N2395" s="2945">
        <v>150</v>
      </c>
      <c r="O2395" s="3244">
        <v>0.16800000000000001</v>
      </c>
      <c r="P2395" s="3244">
        <v>0.16800000000000001</v>
      </c>
      <c r="Q2395" s="3244">
        <v>0.16800000000000001</v>
      </c>
      <c r="R2395" s="3244">
        <v>0.16800000000000001</v>
      </c>
      <c r="S2395" s="2542">
        <v>2.8000000000000003</v>
      </c>
      <c r="T2395" s="2960" t="s">
        <v>1529</v>
      </c>
      <c r="U2395" s="2960" t="s">
        <v>1529</v>
      </c>
      <c r="V2395" s="2961" t="s">
        <v>1132</v>
      </c>
      <c r="W2395" s="3244">
        <v>2.8000000000000004E-2</v>
      </c>
      <c r="X2395" s="3244">
        <v>6.720000000000001E-2</v>
      </c>
      <c r="Y2395" s="2961" t="s">
        <v>1529</v>
      </c>
      <c r="Z2395" s="2961" t="s">
        <v>1529</v>
      </c>
      <c r="AA2395" s="2961" t="s">
        <v>1529</v>
      </c>
      <c r="AB2395" s="2961" t="s">
        <v>1529</v>
      </c>
      <c r="AC2395" s="3244">
        <v>6.720000000000001E-2</v>
      </c>
      <c r="AD2395" s="3243">
        <v>22.377600000000001</v>
      </c>
      <c r="AE2395" s="2961" t="s">
        <v>5087</v>
      </c>
      <c r="AF2395" s="2491">
        <v>3.6960000000000007E-2</v>
      </c>
      <c r="AG2395" s="2491">
        <v>0.11200000000000002</v>
      </c>
      <c r="AH2395" s="2543" t="s">
        <v>5646</v>
      </c>
      <c r="AI2395" s="2543" t="s">
        <v>4991</v>
      </c>
      <c r="AJ2395" s="2960">
        <v>5.6000000000000005</v>
      </c>
      <c r="AK2395" s="2543" t="s">
        <v>6226</v>
      </c>
      <c r="AL2395" s="2543" t="s">
        <v>6227</v>
      </c>
      <c r="AM2395" s="3342">
        <v>2.2400000000000002</v>
      </c>
    </row>
    <row r="2396" spans="2:39" s="2801" customFormat="1" ht="12" customHeight="1" x14ac:dyDescent="0.2">
      <c r="B2396" s="4149" t="s">
        <v>6419</v>
      </c>
      <c r="C2396" s="4150"/>
      <c r="D2396" s="3242" t="s">
        <v>6420</v>
      </c>
      <c r="E2396" s="3243">
        <v>67.2</v>
      </c>
      <c r="F2396" s="3243">
        <v>29.892800000000001</v>
      </c>
      <c r="G2396" s="2960" t="s">
        <v>1529</v>
      </c>
      <c r="H2396" s="2960" t="s">
        <v>1529</v>
      </c>
      <c r="I2396" s="2960" t="s">
        <v>1529</v>
      </c>
      <c r="J2396" s="2945">
        <v>190</v>
      </c>
      <c r="K2396" s="3244">
        <v>0.15680000000000002</v>
      </c>
      <c r="L2396" s="3244">
        <v>0.15680000000000002</v>
      </c>
      <c r="M2396" s="2945">
        <v>190</v>
      </c>
      <c r="N2396" s="2945">
        <v>190</v>
      </c>
      <c r="O2396" s="3244">
        <v>0.15680000000000002</v>
      </c>
      <c r="P2396" s="3244">
        <v>0.15680000000000002</v>
      </c>
      <c r="Q2396" s="3244">
        <v>0.15680000000000002</v>
      </c>
      <c r="R2396" s="3244">
        <v>0.15680000000000002</v>
      </c>
      <c r="S2396" s="2542">
        <v>5.6000000000000005</v>
      </c>
      <c r="T2396" s="2960" t="s">
        <v>1529</v>
      </c>
      <c r="U2396" s="2960" t="s">
        <v>1529</v>
      </c>
      <c r="V2396" s="2961" t="s">
        <v>1134</v>
      </c>
      <c r="W2396" s="3244">
        <v>2.8000000000000004E-2</v>
      </c>
      <c r="X2396" s="3244">
        <v>6.720000000000001E-2</v>
      </c>
      <c r="Y2396" s="2961" t="s">
        <v>1529</v>
      </c>
      <c r="Z2396" s="2961" t="s">
        <v>1529</v>
      </c>
      <c r="AA2396" s="2961" t="s">
        <v>1529</v>
      </c>
      <c r="AB2396" s="2961" t="s">
        <v>1529</v>
      </c>
      <c r="AC2396" s="3244">
        <v>6.720000000000001E-2</v>
      </c>
      <c r="AD2396" s="3243">
        <v>26.107200000000002</v>
      </c>
      <c r="AE2396" s="2961" t="s">
        <v>5499</v>
      </c>
      <c r="AF2396" s="2491">
        <v>3.6960000000000007E-2</v>
      </c>
      <c r="AG2396" s="2491">
        <v>0.11200000000000002</v>
      </c>
      <c r="AH2396" s="2543" t="s">
        <v>5646</v>
      </c>
      <c r="AI2396" s="2543" t="s">
        <v>4991</v>
      </c>
      <c r="AJ2396" s="2960">
        <v>5.6000000000000005</v>
      </c>
      <c r="AK2396" s="2543" t="s">
        <v>6230</v>
      </c>
      <c r="AL2396" s="2543" t="s">
        <v>6231</v>
      </c>
      <c r="AM2396" s="3342">
        <v>2.6096000000000004</v>
      </c>
    </row>
    <row r="2397" spans="2:39" s="2801" customFormat="1" ht="12" customHeight="1" x14ac:dyDescent="0.2">
      <c r="B2397" s="4149" t="s">
        <v>6421</v>
      </c>
      <c r="C2397" s="4150"/>
      <c r="D2397" s="3242" t="s">
        <v>6422</v>
      </c>
      <c r="E2397" s="3243">
        <v>78.400000000000006</v>
      </c>
      <c r="F2397" s="3243">
        <v>37.363200000000006</v>
      </c>
      <c r="G2397" s="2960" t="s">
        <v>1529</v>
      </c>
      <c r="H2397" s="2960" t="s">
        <v>1529</v>
      </c>
      <c r="I2397" s="2960" t="s">
        <v>1529</v>
      </c>
      <c r="J2397" s="2945">
        <v>238</v>
      </c>
      <c r="K2397" s="3244">
        <v>0.15680000000000002</v>
      </c>
      <c r="L2397" s="3244">
        <v>0.15680000000000002</v>
      </c>
      <c r="M2397" s="2945">
        <v>238</v>
      </c>
      <c r="N2397" s="2945">
        <v>238</v>
      </c>
      <c r="O2397" s="3244">
        <v>0.15680000000000002</v>
      </c>
      <c r="P2397" s="3244">
        <v>0.15680000000000002</v>
      </c>
      <c r="Q2397" s="3244">
        <v>0.15680000000000002</v>
      </c>
      <c r="R2397" s="3244">
        <v>0.15680000000000002</v>
      </c>
      <c r="S2397" s="2542">
        <v>5.6000000000000005</v>
      </c>
      <c r="T2397" s="2960" t="s">
        <v>1529</v>
      </c>
      <c r="U2397" s="2960" t="s">
        <v>1529</v>
      </c>
      <c r="V2397" s="2961" t="s">
        <v>1134</v>
      </c>
      <c r="W2397" s="3244">
        <v>2.8000000000000004E-2</v>
      </c>
      <c r="X2397" s="3244">
        <v>6.720000000000001E-2</v>
      </c>
      <c r="Y2397" s="2961" t="s">
        <v>1529</v>
      </c>
      <c r="Z2397" s="2961" t="s">
        <v>1529</v>
      </c>
      <c r="AA2397" s="2961" t="s">
        <v>1529</v>
      </c>
      <c r="AB2397" s="2961" t="s">
        <v>1529</v>
      </c>
      <c r="AC2397" s="3244">
        <v>6.720000000000001E-2</v>
      </c>
      <c r="AD2397" s="3243">
        <v>29.836800000000004</v>
      </c>
      <c r="AE2397" s="2961" t="s">
        <v>56</v>
      </c>
      <c r="AF2397" s="2491">
        <v>3.6960000000000007E-2</v>
      </c>
      <c r="AG2397" s="2491">
        <v>0.11200000000000002</v>
      </c>
      <c r="AH2397" s="2543" t="s">
        <v>5646</v>
      </c>
      <c r="AI2397" s="2543" t="s">
        <v>4991</v>
      </c>
      <c r="AJ2397" s="2960">
        <v>5.6000000000000005</v>
      </c>
      <c r="AK2397" s="2543" t="s">
        <v>6234</v>
      </c>
      <c r="AL2397" s="2543" t="s">
        <v>6235</v>
      </c>
      <c r="AM2397" s="3342">
        <v>2.9792000000000005</v>
      </c>
    </row>
    <row r="2398" spans="2:39" s="2801" customFormat="1" ht="12" customHeight="1" x14ac:dyDescent="0.2">
      <c r="B2398" s="4149" t="s">
        <v>6423</v>
      </c>
      <c r="C2398" s="4150"/>
      <c r="D2398" s="3242" t="s">
        <v>6424</v>
      </c>
      <c r="E2398" s="3243">
        <v>89.600000000000009</v>
      </c>
      <c r="F2398" s="3243">
        <v>42.033600000000007</v>
      </c>
      <c r="G2398" s="2960" t="s">
        <v>1529</v>
      </c>
      <c r="H2398" s="2960" t="s">
        <v>1529</v>
      </c>
      <c r="I2398" s="2960" t="s">
        <v>1529</v>
      </c>
      <c r="J2398" s="2945">
        <v>288</v>
      </c>
      <c r="K2398" s="3244">
        <v>0.14560000000000001</v>
      </c>
      <c r="L2398" s="3244">
        <v>0.14560000000000001</v>
      </c>
      <c r="M2398" s="2945">
        <v>288</v>
      </c>
      <c r="N2398" s="2945">
        <v>288</v>
      </c>
      <c r="O2398" s="3244">
        <v>0.14560000000000001</v>
      </c>
      <c r="P2398" s="3244">
        <v>0.14560000000000001</v>
      </c>
      <c r="Q2398" s="3244">
        <v>0.14560000000000001</v>
      </c>
      <c r="R2398" s="3244">
        <v>0.14560000000000001</v>
      </c>
      <c r="S2398" s="2542">
        <v>8.4</v>
      </c>
      <c r="T2398" s="2960" t="s">
        <v>1529</v>
      </c>
      <c r="U2398" s="2960" t="s">
        <v>1529</v>
      </c>
      <c r="V2398" s="2961" t="s">
        <v>1118</v>
      </c>
      <c r="W2398" s="3244">
        <v>2.8000000000000004E-2</v>
      </c>
      <c r="X2398" s="3244">
        <v>6.720000000000001E-2</v>
      </c>
      <c r="Y2398" s="2961" t="s">
        <v>1529</v>
      </c>
      <c r="Z2398" s="2961" t="s">
        <v>1529</v>
      </c>
      <c r="AA2398" s="2961" t="s">
        <v>1529</v>
      </c>
      <c r="AB2398" s="2961" t="s">
        <v>1529</v>
      </c>
      <c r="AC2398" s="3244">
        <v>6.720000000000001E-2</v>
      </c>
      <c r="AD2398" s="3243">
        <v>33.566400000000002</v>
      </c>
      <c r="AE2398" s="2961" t="s">
        <v>5508</v>
      </c>
      <c r="AF2398" s="2491">
        <v>3.6960000000000007E-2</v>
      </c>
      <c r="AG2398" s="2491">
        <v>0.11200000000000002</v>
      </c>
      <c r="AH2398" s="2543" t="s">
        <v>5646</v>
      </c>
      <c r="AI2398" s="2543" t="s">
        <v>4991</v>
      </c>
      <c r="AJ2398" s="2960">
        <v>5.6000000000000005</v>
      </c>
      <c r="AK2398" s="2543" t="s">
        <v>6238</v>
      </c>
      <c r="AL2398" s="2543" t="s">
        <v>4359</v>
      </c>
      <c r="AM2398" s="3342">
        <v>3.3600000000000003</v>
      </c>
    </row>
    <row r="2399" spans="2:39" s="2801" customFormat="1" ht="12" customHeight="1" x14ac:dyDescent="0.2">
      <c r="B2399" s="4149" t="s">
        <v>6425</v>
      </c>
      <c r="C2399" s="4150"/>
      <c r="D2399" s="3242" t="s">
        <v>6426</v>
      </c>
      <c r="E2399" s="3243">
        <v>112.00000000000001</v>
      </c>
      <c r="F2399" s="3243">
        <v>57.904000000000011</v>
      </c>
      <c r="G2399" s="2960" t="s">
        <v>1529</v>
      </c>
      <c r="H2399" s="2960" t="s">
        <v>1529</v>
      </c>
      <c r="I2399" s="2960" t="s">
        <v>1529</v>
      </c>
      <c r="J2399" s="2945">
        <v>430</v>
      </c>
      <c r="K2399" s="3244">
        <v>0.13440000000000002</v>
      </c>
      <c r="L2399" s="3244">
        <v>0.13440000000000002</v>
      </c>
      <c r="M2399" s="2945">
        <v>430</v>
      </c>
      <c r="N2399" s="2945">
        <v>430</v>
      </c>
      <c r="O2399" s="3244">
        <v>0.13440000000000002</v>
      </c>
      <c r="P2399" s="3244">
        <v>0.13440000000000002</v>
      </c>
      <c r="Q2399" s="3244">
        <v>0.13440000000000002</v>
      </c>
      <c r="R2399" s="3244">
        <v>0.13440000000000002</v>
      </c>
      <c r="S2399" s="2542">
        <v>11.200000000000001</v>
      </c>
      <c r="T2399" s="2960" t="s">
        <v>1529</v>
      </c>
      <c r="U2399" s="2960" t="s">
        <v>1529</v>
      </c>
      <c r="V2399" s="2961" t="s">
        <v>5513</v>
      </c>
      <c r="W2399" s="3244">
        <v>2.8000000000000004E-2</v>
      </c>
      <c r="X2399" s="3244">
        <v>6.720000000000001E-2</v>
      </c>
      <c r="Y2399" s="2961" t="s">
        <v>1529</v>
      </c>
      <c r="Z2399" s="2961" t="s">
        <v>1529</v>
      </c>
      <c r="AA2399" s="2961" t="s">
        <v>1529</v>
      </c>
      <c r="AB2399" s="2961" t="s">
        <v>1529</v>
      </c>
      <c r="AC2399" s="3244">
        <v>6.720000000000001E-2</v>
      </c>
      <c r="AD2399" s="3243">
        <v>37.295999999999999</v>
      </c>
      <c r="AE2399" s="2961" t="s">
        <v>58</v>
      </c>
      <c r="AF2399" s="2491">
        <v>3.6960000000000007E-2</v>
      </c>
      <c r="AG2399" s="2491">
        <v>0.11200000000000002</v>
      </c>
      <c r="AH2399" s="2543" t="s">
        <v>5646</v>
      </c>
      <c r="AI2399" s="2543" t="s">
        <v>4991</v>
      </c>
      <c r="AJ2399" s="2960">
        <v>5.6000000000000005</v>
      </c>
      <c r="AK2399" s="2543" t="s">
        <v>6241</v>
      </c>
      <c r="AL2399" s="2543" t="s">
        <v>370</v>
      </c>
      <c r="AM2399" s="3342">
        <v>3.7296000000000005</v>
      </c>
    </row>
    <row r="2400" spans="2:39" s="2801" customFormat="1" ht="12" customHeight="1" x14ac:dyDescent="0.2">
      <c r="B2400" s="4149" t="s">
        <v>6427</v>
      </c>
      <c r="C2400" s="4150"/>
      <c r="D2400" s="3242" t="s">
        <v>6428</v>
      </c>
      <c r="E2400" s="3243">
        <f>+F2400+S2400+AD2400</f>
        <v>28</v>
      </c>
      <c r="F2400" s="3243">
        <v>16.251200000000001</v>
      </c>
      <c r="G2400" s="2960" t="s">
        <v>1529</v>
      </c>
      <c r="H2400" s="2960" t="s">
        <v>1529</v>
      </c>
      <c r="I2400" s="2960" t="s">
        <v>1529</v>
      </c>
      <c r="J2400" s="2945">
        <v>96</v>
      </c>
      <c r="K2400" s="3244">
        <v>0.16800000000000001</v>
      </c>
      <c r="L2400" s="3244">
        <v>0.16800000000000001</v>
      </c>
      <c r="M2400" s="2945">
        <v>96</v>
      </c>
      <c r="N2400" s="2945">
        <v>96</v>
      </c>
      <c r="O2400" s="3244">
        <v>0.16800000000000001</v>
      </c>
      <c r="P2400" s="3244">
        <v>0.16800000000000001</v>
      </c>
      <c r="Q2400" s="3244">
        <v>0.16800000000000001</v>
      </c>
      <c r="R2400" s="3244">
        <v>0.16800000000000001</v>
      </c>
      <c r="S2400" s="2542">
        <v>0.56000000000000005</v>
      </c>
      <c r="T2400" s="2960" t="s">
        <v>1529</v>
      </c>
      <c r="U2400" s="2960" t="s">
        <v>1529</v>
      </c>
      <c r="V2400" s="2961" t="s">
        <v>1135</v>
      </c>
      <c r="W2400" s="3244">
        <v>2.8000000000000004E-2</v>
      </c>
      <c r="X2400" s="3244">
        <v>6.720000000000001E-2</v>
      </c>
      <c r="Y2400" s="2961" t="s">
        <v>1529</v>
      </c>
      <c r="Z2400" s="2961" t="s">
        <v>1529</v>
      </c>
      <c r="AA2400" s="2961" t="s">
        <v>1529</v>
      </c>
      <c r="AB2400" s="2961" t="s">
        <v>1529</v>
      </c>
      <c r="AC2400" s="3244">
        <v>6.720000000000001E-2</v>
      </c>
      <c r="AD2400" s="3243">
        <v>11.188800000000001</v>
      </c>
      <c r="AE2400" s="2961" t="s">
        <v>49</v>
      </c>
      <c r="AF2400" s="2491">
        <v>3.6960000000000007E-2</v>
      </c>
      <c r="AG2400" s="2491">
        <v>0.11200000000000002</v>
      </c>
      <c r="AH2400" s="2543" t="s">
        <v>1529</v>
      </c>
      <c r="AI2400" s="2543" t="s">
        <v>1529</v>
      </c>
      <c r="AJ2400" s="2960" t="s">
        <v>1529</v>
      </c>
      <c r="AK2400" s="2543" t="s">
        <v>6215</v>
      </c>
      <c r="AL2400" s="2543" t="s">
        <v>3298</v>
      </c>
      <c r="AM2400" s="3342">
        <v>1.1200000000000001</v>
      </c>
    </row>
    <row r="2401" spans="2:39" s="2801" customFormat="1" ht="12" customHeight="1" x14ac:dyDescent="0.2">
      <c r="B2401" s="4149" t="s">
        <v>6429</v>
      </c>
      <c r="C2401" s="4150"/>
      <c r="D2401" s="3242" t="s">
        <v>6430</v>
      </c>
      <c r="E2401" s="3243">
        <f t="shared" ref="E2401:E2407" si="14">+F2401+S2401+AD2401</f>
        <v>33.600000000000009</v>
      </c>
      <c r="F2401" s="3243">
        <v>17.561600000000002</v>
      </c>
      <c r="G2401" s="2960" t="s">
        <v>1529</v>
      </c>
      <c r="H2401" s="2960" t="s">
        <v>1529</v>
      </c>
      <c r="I2401" s="2960" t="s">
        <v>1529</v>
      </c>
      <c r="J2401" s="2945">
        <v>104</v>
      </c>
      <c r="K2401" s="3244">
        <v>0.16800000000000001</v>
      </c>
      <c r="L2401" s="3244">
        <v>0.16800000000000001</v>
      </c>
      <c r="M2401" s="2945">
        <v>104</v>
      </c>
      <c r="N2401" s="2945">
        <v>104</v>
      </c>
      <c r="O2401" s="3244">
        <v>0.16800000000000001</v>
      </c>
      <c r="P2401" s="3244">
        <v>0.16800000000000001</v>
      </c>
      <c r="Q2401" s="3244">
        <v>0.16800000000000001</v>
      </c>
      <c r="R2401" s="3244">
        <v>0.16800000000000001</v>
      </c>
      <c r="S2401" s="2542">
        <v>1.1200000000000001</v>
      </c>
      <c r="T2401" s="2960" t="s">
        <v>1529</v>
      </c>
      <c r="U2401" s="2960" t="s">
        <v>1529</v>
      </c>
      <c r="V2401" s="2961" t="s">
        <v>5519</v>
      </c>
      <c r="W2401" s="3244">
        <v>2.8000000000000004E-2</v>
      </c>
      <c r="X2401" s="3244">
        <v>6.720000000000001E-2</v>
      </c>
      <c r="Y2401" s="2961" t="s">
        <v>1529</v>
      </c>
      <c r="Z2401" s="2961" t="s">
        <v>1529</v>
      </c>
      <c r="AA2401" s="2961" t="s">
        <v>1529</v>
      </c>
      <c r="AB2401" s="2961" t="s">
        <v>1529</v>
      </c>
      <c r="AC2401" s="3244">
        <v>6.720000000000001E-2</v>
      </c>
      <c r="AD2401" s="3243">
        <v>14.918400000000002</v>
      </c>
      <c r="AE2401" s="2961" t="s">
        <v>51</v>
      </c>
      <c r="AF2401" s="2491">
        <v>3.6960000000000007E-2</v>
      </c>
      <c r="AG2401" s="2491">
        <v>0.11200000000000002</v>
      </c>
      <c r="AH2401" s="2543" t="s">
        <v>1529</v>
      </c>
      <c r="AI2401" s="2543" t="s">
        <v>1529</v>
      </c>
      <c r="AJ2401" s="2960" t="s">
        <v>1529</v>
      </c>
      <c r="AK2401" s="2543" t="s">
        <v>6220</v>
      </c>
      <c r="AL2401" s="2543" t="s">
        <v>3589</v>
      </c>
      <c r="AM2401" s="3342">
        <v>1.4896000000000003</v>
      </c>
    </row>
    <row r="2402" spans="2:39" s="2801" customFormat="1" ht="12" customHeight="1" x14ac:dyDescent="0.2">
      <c r="B2402" s="4149" t="s">
        <v>6431</v>
      </c>
      <c r="C2402" s="4150"/>
      <c r="D2402" s="3242" t="s">
        <v>6432</v>
      </c>
      <c r="E2402" s="3243">
        <f t="shared" si="14"/>
        <v>39.200000000000003</v>
      </c>
      <c r="F2402" s="3243">
        <v>22.601600000000001</v>
      </c>
      <c r="G2402" s="2960" t="s">
        <v>1529</v>
      </c>
      <c r="H2402" s="2960" t="s">
        <v>1529</v>
      </c>
      <c r="I2402" s="2960" t="s">
        <v>1529</v>
      </c>
      <c r="J2402" s="2945">
        <v>134</v>
      </c>
      <c r="K2402" s="3244">
        <v>0.16800000000000001</v>
      </c>
      <c r="L2402" s="3244">
        <v>0.16800000000000001</v>
      </c>
      <c r="M2402" s="2945">
        <v>134</v>
      </c>
      <c r="N2402" s="2945">
        <v>134</v>
      </c>
      <c r="O2402" s="3244">
        <v>0.16800000000000001</v>
      </c>
      <c r="P2402" s="3244">
        <v>0.16800000000000001</v>
      </c>
      <c r="Q2402" s="3244">
        <v>0.16800000000000001</v>
      </c>
      <c r="R2402" s="3244">
        <v>0.16800000000000001</v>
      </c>
      <c r="S2402" s="2542">
        <v>1.6800000000000002</v>
      </c>
      <c r="T2402" s="2960" t="s">
        <v>1529</v>
      </c>
      <c r="U2402" s="2960" t="s">
        <v>1529</v>
      </c>
      <c r="V2402" s="2961" t="s">
        <v>5524</v>
      </c>
      <c r="W2402" s="3244">
        <v>2.8000000000000004E-2</v>
      </c>
      <c r="X2402" s="3244">
        <v>6.720000000000001E-2</v>
      </c>
      <c r="Y2402" s="2961" t="s">
        <v>1529</v>
      </c>
      <c r="Z2402" s="2961" t="s">
        <v>1529</v>
      </c>
      <c r="AA2402" s="2961" t="s">
        <v>1529</v>
      </c>
      <c r="AB2402" s="2961" t="s">
        <v>1529</v>
      </c>
      <c r="AC2402" s="3244">
        <v>6.720000000000001E-2</v>
      </c>
      <c r="AD2402" s="3243">
        <v>14.918400000000002</v>
      </c>
      <c r="AE2402" s="2961" t="s">
        <v>51</v>
      </c>
      <c r="AF2402" s="2491">
        <v>3.6960000000000007E-2</v>
      </c>
      <c r="AG2402" s="2491">
        <v>0.11200000000000002</v>
      </c>
      <c r="AH2402" s="2543" t="s">
        <v>1529</v>
      </c>
      <c r="AI2402" s="2543" t="s">
        <v>1529</v>
      </c>
      <c r="AJ2402" s="2960" t="s">
        <v>1529</v>
      </c>
      <c r="AK2402" s="2543" t="s">
        <v>6220</v>
      </c>
      <c r="AL2402" s="2543" t="s">
        <v>3589</v>
      </c>
      <c r="AM2402" s="3342">
        <v>1.4896000000000003</v>
      </c>
    </row>
    <row r="2403" spans="2:39" s="2801" customFormat="1" ht="12" customHeight="1" x14ac:dyDescent="0.2">
      <c r="B2403" s="4149" t="s">
        <v>6433</v>
      </c>
      <c r="C2403" s="4150"/>
      <c r="D2403" s="3242" t="s">
        <v>6434</v>
      </c>
      <c r="E2403" s="3243">
        <f t="shared" si="14"/>
        <v>44.8</v>
      </c>
      <c r="F2403" s="3243">
        <v>23.912000000000003</v>
      </c>
      <c r="G2403" s="2960" t="s">
        <v>1529</v>
      </c>
      <c r="H2403" s="2960" t="s">
        <v>1529</v>
      </c>
      <c r="I2403" s="2960" t="s">
        <v>1529</v>
      </c>
      <c r="J2403" s="2945">
        <v>142</v>
      </c>
      <c r="K2403" s="3244">
        <v>0.16800000000000001</v>
      </c>
      <c r="L2403" s="3244">
        <v>0.16800000000000001</v>
      </c>
      <c r="M2403" s="2945">
        <v>142</v>
      </c>
      <c r="N2403" s="2945">
        <v>142</v>
      </c>
      <c r="O2403" s="3244">
        <v>0.16800000000000001</v>
      </c>
      <c r="P2403" s="3244">
        <v>0.16800000000000001</v>
      </c>
      <c r="Q2403" s="3244">
        <v>0.16800000000000001</v>
      </c>
      <c r="R2403" s="3244">
        <v>0.16800000000000001</v>
      </c>
      <c r="S2403" s="2542">
        <v>2.2400000000000002</v>
      </c>
      <c r="T2403" s="2960" t="s">
        <v>1529</v>
      </c>
      <c r="U2403" s="2960" t="s">
        <v>1529</v>
      </c>
      <c r="V2403" s="2961" t="s">
        <v>5529</v>
      </c>
      <c r="W2403" s="3244">
        <v>2.8000000000000004E-2</v>
      </c>
      <c r="X2403" s="3244">
        <v>6.720000000000001E-2</v>
      </c>
      <c r="Y2403" s="2961" t="s">
        <v>1529</v>
      </c>
      <c r="Z2403" s="2961" t="s">
        <v>1529</v>
      </c>
      <c r="AA2403" s="2961" t="s">
        <v>1529</v>
      </c>
      <c r="AB2403" s="2961" t="s">
        <v>1529</v>
      </c>
      <c r="AC2403" s="3244">
        <v>6.720000000000001E-2</v>
      </c>
      <c r="AD2403" s="3243">
        <v>18.648</v>
      </c>
      <c r="AE2403" s="2961" t="s">
        <v>406</v>
      </c>
      <c r="AF2403" s="2491">
        <v>3.6960000000000007E-2</v>
      </c>
      <c r="AG2403" s="2491">
        <v>0.11200000000000002</v>
      </c>
      <c r="AH2403" s="2543" t="s">
        <v>1529</v>
      </c>
      <c r="AI2403" s="2543" t="s">
        <v>1529</v>
      </c>
      <c r="AJ2403" s="2960" t="s">
        <v>1529</v>
      </c>
      <c r="AK2403" s="2543" t="s">
        <v>6223</v>
      </c>
      <c r="AL2403" s="2543" t="s">
        <v>1674</v>
      </c>
      <c r="AM2403" s="3342">
        <v>1.8704000000000001</v>
      </c>
    </row>
    <row r="2404" spans="2:39" s="2801" customFormat="1" ht="12" customHeight="1" x14ac:dyDescent="0.2">
      <c r="B2404" s="4149" t="s">
        <v>6435</v>
      </c>
      <c r="C2404" s="4150"/>
      <c r="D2404" s="3242" t="s">
        <v>6436</v>
      </c>
      <c r="E2404" s="3243">
        <f t="shared" si="14"/>
        <v>56</v>
      </c>
      <c r="F2404" s="3243">
        <v>30.822400000000002</v>
      </c>
      <c r="G2404" s="2960" t="s">
        <v>1529</v>
      </c>
      <c r="H2404" s="2960" t="s">
        <v>1529</v>
      </c>
      <c r="I2404" s="2960" t="s">
        <v>1529</v>
      </c>
      <c r="J2404" s="2945">
        <v>183</v>
      </c>
      <c r="K2404" s="3244">
        <v>0.16800000000000001</v>
      </c>
      <c r="L2404" s="3244">
        <v>0.16800000000000001</v>
      </c>
      <c r="M2404" s="2945">
        <v>183</v>
      </c>
      <c r="N2404" s="2945">
        <v>183</v>
      </c>
      <c r="O2404" s="3244">
        <v>0.16800000000000001</v>
      </c>
      <c r="P2404" s="3244">
        <v>0.16800000000000001</v>
      </c>
      <c r="Q2404" s="3244">
        <v>0.16800000000000001</v>
      </c>
      <c r="R2404" s="3244">
        <v>0.16800000000000001</v>
      </c>
      <c r="S2404" s="2542">
        <v>2.8000000000000003</v>
      </c>
      <c r="T2404" s="2960" t="s">
        <v>1529</v>
      </c>
      <c r="U2404" s="2960" t="s">
        <v>1529</v>
      </c>
      <c r="V2404" s="2961" t="s">
        <v>1132</v>
      </c>
      <c r="W2404" s="3244">
        <v>2.8000000000000004E-2</v>
      </c>
      <c r="X2404" s="3244">
        <v>6.720000000000001E-2</v>
      </c>
      <c r="Y2404" s="2961" t="s">
        <v>1529</v>
      </c>
      <c r="Z2404" s="2961" t="s">
        <v>1529</v>
      </c>
      <c r="AA2404" s="2961" t="s">
        <v>1529</v>
      </c>
      <c r="AB2404" s="2961" t="s">
        <v>1529</v>
      </c>
      <c r="AC2404" s="3244">
        <v>6.720000000000001E-2</v>
      </c>
      <c r="AD2404" s="3243">
        <v>22.377600000000001</v>
      </c>
      <c r="AE2404" s="2961" t="s">
        <v>5087</v>
      </c>
      <c r="AF2404" s="2491">
        <v>3.6960000000000007E-2</v>
      </c>
      <c r="AG2404" s="2491">
        <v>0.11200000000000002</v>
      </c>
      <c r="AH2404" s="2543" t="s">
        <v>1529</v>
      </c>
      <c r="AI2404" s="2543" t="s">
        <v>1529</v>
      </c>
      <c r="AJ2404" s="2960" t="s">
        <v>1529</v>
      </c>
      <c r="AK2404" s="2543" t="s">
        <v>6226</v>
      </c>
      <c r="AL2404" s="2543" t="s">
        <v>6227</v>
      </c>
      <c r="AM2404" s="3342">
        <v>2.2400000000000002</v>
      </c>
    </row>
    <row r="2405" spans="2:39" s="2801" customFormat="1" ht="12" customHeight="1" x14ac:dyDescent="0.2">
      <c r="B2405" s="4149" t="s">
        <v>6437</v>
      </c>
      <c r="C2405" s="4150"/>
      <c r="D2405" s="3242" t="s">
        <v>6438</v>
      </c>
      <c r="E2405" s="3243">
        <f t="shared" si="14"/>
        <v>67.2</v>
      </c>
      <c r="F2405" s="3243">
        <v>35.492800000000003</v>
      </c>
      <c r="G2405" s="2960" t="s">
        <v>1529</v>
      </c>
      <c r="H2405" s="2960" t="s">
        <v>1529</v>
      </c>
      <c r="I2405" s="2960" t="s">
        <v>1529</v>
      </c>
      <c r="J2405" s="2945">
        <v>226</v>
      </c>
      <c r="K2405" s="3244">
        <v>0.15680000000000002</v>
      </c>
      <c r="L2405" s="3244">
        <v>0.15680000000000002</v>
      </c>
      <c r="M2405" s="2945">
        <v>226</v>
      </c>
      <c r="N2405" s="2945">
        <v>226</v>
      </c>
      <c r="O2405" s="3244">
        <v>0.15680000000000002</v>
      </c>
      <c r="P2405" s="3244">
        <v>0.15680000000000002</v>
      </c>
      <c r="Q2405" s="3244">
        <v>0.15680000000000002</v>
      </c>
      <c r="R2405" s="3244">
        <v>0.15680000000000002</v>
      </c>
      <c r="S2405" s="2542">
        <v>5.6000000000000005</v>
      </c>
      <c r="T2405" s="2960" t="s">
        <v>1529</v>
      </c>
      <c r="U2405" s="2960" t="s">
        <v>1529</v>
      </c>
      <c r="V2405" s="2961" t="s">
        <v>1134</v>
      </c>
      <c r="W2405" s="3244">
        <v>2.8000000000000004E-2</v>
      </c>
      <c r="X2405" s="3244">
        <v>6.720000000000001E-2</v>
      </c>
      <c r="Y2405" s="2961" t="s">
        <v>1529</v>
      </c>
      <c r="Z2405" s="2961" t="s">
        <v>1529</v>
      </c>
      <c r="AA2405" s="2961" t="s">
        <v>1529</v>
      </c>
      <c r="AB2405" s="2961" t="s">
        <v>1529</v>
      </c>
      <c r="AC2405" s="3244">
        <v>6.720000000000001E-2</v>
      </c>
      <c r="AD2405" s="3243">
        <v>26.107200000000002</v>
      </c>
      <c r="AE2405" s="2961" t="s">
        <v>5499</v>
      </c>
      <c r="AF2405" s="2491">
        <v>3.6960000000000007E-2</v>
      </c>
      <c r="AG2405" s="2491">
        <v>0.11200000000000002</v>
      </c>
      <c r="AH2405" s="2543" t="s">
        <v>1529</v>
      </c>
      <c r="AI2405" s="2543" t="s">
        <v>1529</v>
      </c>
      <c r="AJ2405" s="2960" t="s">
        <v>1529</v>
      </c>
      <c r="AK2405" s="2543" t="s">
        <v>6230</v>
      </c>
      <c r="AL2405" s="2543" t="s">
        <v>6231</v>
      </c>
      <c r="AM2405" s="3342">
        <v>2.6096000000000004</v>
      </c>
    </row>
    <row r="2406" spans="2:39" s="2801" customFormat="1" ht="12" customHeight="1" x14ac:dyDescent="0.2">
      <c r="B2406" s="4149" t="s">
        <v>6439</v>
      </c>
      <c r="C2406" s="4150"/>
      <c r="D2406" s="3242" t="s">
        <v>6440</v>
      </c>
      <c r="E2406" s="3243">
        <f t="shared" si="14"/>
        <v>78.400000000000006</v>
      </c>
      <c r="F2406" s="3243">
        <v>42.963200000000001</v>
      </c>
      <c r="G2406" s="2960" t="s">
        <v>1529</v>
      </c>
      <c r="H2406" s="2960" t="s">
        <v>1529</v>
      </c>
      <c r="I2406" s="2960" t="s">
        <v>1529</v>
      </c>
      <c r="J2406" s="2945">
        <v>274</v>
      </c>
      <c r="K2406" s="3244">
        <v>0.15680000000000002</v>
      </c>
      <c r="L2406" s="3244">
        <v>0.15680000000000002</v>
      </c>
      <c r="M2406" s="2945">
        <v>274</v>
      </c>
      <c r="N2406" s="2945">
        <v>274</v>
      </c>
      <c r="O2406" s="3244">
        <v>0.15680000000000002</v>
      </c>
      <c r="P2406" s="3244">
        <v>0.15680000000000002</v>
      </c>
      <c r="Q2406" s="3244">
        <v>0.15680000000000002</v>
      </c>
      <c r="R2406" s="3244">
        <v>0.15680000000000002</v>
      </c>
      <c r="S2406" s="2542">
        <v>5.6000000000000005</v>
      </c>
      <c r="T2406" s="2960" t="s">
        <v>1529</v>
      </c>
      <c r="U2406" s="2960" t="s">
        <v>1529</v>
      </c>
      <c r="V2406" s="2961" t="s">
        <v>1134</v>
      </c>
      <c r="W2406" s="3244">
        <v>2.8000000000000004E-2</v>
      </c>
      <c r="X2406" s="3244">
        <v>6.720000000000001E-2</v>
      </c>
      <c r="Y2406" s="2961" t="s">
        <v>1529</v>
      </c>
      <c r="Z2406" s="2961" t="s">
        <v>1529</v>
      </c>
      <c r="AA2406" s="2961" t="s">
        <v>1529</v>
      </c>
      <c r="AB2406" s="2961" t="s">
        <v>1529</v>
      </c>
      <c r="AC2406" s="3244">
        <v>6.720000000000001E-2</v>
      </c>
      <c r="AD2406" s="3243">
        <v>29.836800000000004</v>
      </c>
      <c r="AE2406" s="2961" t="s">
        <v>56</v>
      </c>
      <c r="AF2406" s="2491">
        <v>3.6960000000000007E-2</v>
      </c>
      <c r="AG2406" s="2491">
        <v>0.11200000000000002</v>
      </c>
      <c r="AH2406" s="2543" t="s">
        <v>1529</v>
      </c>
      <c r="AI2406" s="2543" t="s">
        <v>1529</v>
      </c>
      <c r="AJ2406" s="2960" t="s">
        <v>1529</v>
      </c>
      <c r="AK2406" s="2543" t="s">
        <v>6234</v>
      </c>
      <c r="AL2406" s="2543" t="s">
        <v>6235</v>
      </c>
      <c r="AM2406" s="3342">
        <v>2.9792000000000005</v>
      </c>
    </row>
    <row r="2407" spans="2:39" s="2801" customFormat="1" ht="12" customHeight="1" x14ac:dyDescent="0.2">
      <c r="B2407" s="4149" t="s">
        <v>6441</v>
      </c>
      <c r="C2407" s="4150"/>
      <c r="D2407" s="3242" t="s">
        <v>6442</v>
      </c>
      <c r="E2407" s="3243">
        <f t="shared" si="14"/>
        <v>89.600000000000009</v>
      </c>
      <c r="F2407" s="3243">
        <v>47.633600000000008</v>
      </c>
      <c r="G2407" s="2960" t="s">
        <v>1529</v>
      </c>
      <c r="H2407" s="2960" t="s">
        <v>1529</v>
      </c>
      <c r="I2407" s="2960" t="s">
        <v>1529</v>
      </c>
      <c r="J2407" s="2945">
        <v>327</v>
      </c>
      <c r="K2407" s="3244">
        <v>0.14560000000000001</v>
      </c>
      <c r="L2407" s="3244">
        <v>0.14560000000000001</v>
      </c>
      <c r="M2407" s="2945">
        <v>327</v>
      </c>
      <c r="N2407" s="2945">
        <v>327</v>
      </c>
      <c r="O2407" s="3244">
        <v>0.14560000000000001</v>
      </c>
      <c r="P2407" s="3244">
        <v>0.14560000000000001</v>
      </c>
      <c r="Q2407" s="3244">
        <v>0.14560000000000001</v>
      </c>
      <c r="R2407" s="3244">
        <v>0.14560000000000001</v>
      </c>
      <c r="S2407" s="2542">
        <v>8.4</v>
      </c>
      <c r="T2407" s="2960" t="s">
        <v>1529</v>
      </c>
      <c r="U2407" s="2960" t="s">
        <v>1529</v>
      </c>
      <c r="V2407" s="2961" t="s">
        <v>1118</v>
      </c>
      <c r="W2407" s="3244">
        <v>2.8000000000000004E-2</v>
      </c>
      <c r="X2407" s="3244">
        <v>6.720000000000001E-2</v>
      </c>
      <c r="Y2407" s="2961" t="s">
        <v>1529</v>
      </c>
      <c r="Z2407" s="2961" t="s">
        <v>1529</v>
      </c>
      <c r="AA2407" s="2961" t="s">
        <v>1529</v>
      </c>
      <c r="AB2407" s="2961" t="s">
        <v>1529</v>
      </c>
      <c r="AC2407" s="3244">
        <v>6.720000000000001E-2</v>
      </c>
      <c r="AD2407" s="3243">
        <v>33.566400000000002</v>
      </c>
      <c r="AE2407" s="2961" t="s">
        <v>5508</v>
      </c>
      <c r="AF2407" s="2491">
        <v>3.6960000000000007E-2</v>
      </c>
      <c r="AG2407" s="2491">
        <v>0.11200000000000002</v>
      </c>
      <c r="AH2407" s="2543" t="s">
        <v>1529</v>
      </c>
      <c r="AI2407" s="2543" t="s">
        <v>1529</v>
      </c>
      <c r="AJ2407" s="2960" t="s">
        <v>1529</v>
      </c>
      <c r="AK2407" s="2543" t="s">
        <v>6238</v>
      </c>
      <c r="AL2407" s="2543" t="s">
        <v>4359</v>
      </c>
      <c r="AM2407" s="3342">
        <v>3.3600000000000003</v>
      </c>
    </row>
    <row r="2408" spans="2:39" s="2801" customFormat="1" ht="12" customHeight="1" thickBot="1" x14ac:dyDescent="0.25">
      <c r="B2408" s="4151" t="s">
        <v>6443</v>
      </c>
      <c r="C2408" s="4152"/>
      <c r="D2408" s="2972" t="s">
        <v>6444</v>
      </c>
      <c r="E2408" s="2973">
        <v>112.00000000000001</v>
      </c>
      <c r="F2408" s="2973">
        <v>63.504000000000012</v>
      </c>
      <c r="G2408" s="3062" t="s">
        <v>1529</v>
      </c>
      <c r="H2408" s="3062" t="s">
        <v>1529</v>
      </c>
      <c r="I2408" s="3062" t="s">
        <v>1529</v>
      </c>
      <c r="J2408" s="2734">
        <v>472</v>
      </c>
      <c r="K2408" s="2975">
        <v>0.13440000000000002</v>
      </c>
      <c r="L2408" s="2975">
        <v>0.13440000000000002</v>
      </c>
      <c r="M2408" s="2734">
        <v>472</v>
      </c>
      <c r="N2408" s="2734">
        <v>472</v>
      </c>
      <c r="O2408" s="2975">
        <v>0.13440000000000002</v>
      </c>
      <c r="P2408" s="2975">
        <v>0.13440000000000002</v>
      </c>
      <c r="Q2408" s="2975">
        <v>0.13440000000000002</v>
      </c>
      <c r="R2408" s="2975">
        <v>0.13440000000000002</v>
      </c>
      <c r="S2408" s="2727">
        <v>11.200000000000001</v>
      </c>
      <c r="T2408" s="3062" t="s">
        <v>1529</v>
      </c>
      <c r="U2408" s="3062" t="s">
        <v>1529</v>
      </c>
      <c r="V2408" s="2976" t="s">
        <v>5513</v>
      </c>
      <c r="W2408" s="2975">
        <v>2.8000000000000004E-2</v>
      </c>
      <c r="X2408" s="2975">
        <v>6.720000000000001E-2</v>
      </c>
      <c r="Y2408" s="2976" t="s">
        <v>1529</v>
      </c>
      <c r="Z2408" s="2976" t="s">
        <v>1529</v>
      </c>
      <c r="AA2408" s="2976" t="s">
        <v>1529</v>
      </c>
      <c r="AB2408" s="2976" t="s">
        <v>1529</v>
      </c>
      <c r="AC2408" s="2975">
        <v>6.720000000000001E-2</v>
      </c>
      <c r="AD2408" s="2973">
        <v>37.295999999999999</v>
      </c>
      <c r="AE2408" s="2976" t="s">
        <v>58</v>
      </c>
      <c r="AF2408" s="2538">
        <v>3.6960000000000007E-2</v>
      </c>
      <c r="AG2408" s="2538">
        <v>0.11200000000000002</v>
      </c>
      <c r="AH2408" s="2583" t="s">
        <v>1529</v>
      </c>
      <c r="AI2408" s="2583" t="s">
        <v>1529</v>
      </c>
      <c r="AJ2408" s="3062" t="s">
        <v>1529</v>
      </c>
      <c r="AK2408" s="2583" t="s">
        <v>6241</v>
      </c>
      <c r="AL2408" s="2583" t="s">
        <v>370</v>
      </c>
      <c r="AM2408" s="3343">
        <v>3.7296000000000005</v>
      </c>
    </row>
    <row r="2409" spans="2:39" s="2801" customFormat="1" ht="12" customHeight="1" x14ac:dyDescent="0.2">
      <c r="B2409" s="2503"/>
      <c r="C2409" s="2496"/>
      <c r="D2409" s="4248"/>
      <c r="E2409" s="4248"/>
      <c r="F2409" s="4248"/>
      <c r="G2409" s="4248"/>
      <c r="H2409" s="2496"/>
      <c r="I2409" s="2497"/>
      <c r="J2409" s="2497"/>
      <c r="K2409" s="2497"/>
      <c r="L2409" s="2497"/>
      <c r="M2409" s="2496"/>
      <c r="N2409" s="2497"/>
      <c r="O2409" s="2497"/>
      <c r="P2409" s="2497"/>
      <c r="Q2409" s="2497"/>
      <c r="R2409" s="2497"/>
      <c r="S2409" s="2496"/>
      <c r="T2409" s="2495"/>
      <c r="U2409" s="2495"/>
      <c r="V2409" s="2495"/>
      <c r="W2409" s="2495"/>
      <c r="X2409" s="2495"/>
      <c r="Y2409" s="2495"/>
      <c r="Z2409" s="2495"/>
      <c r="AA2409" s="2495"/>
      <c r="AB2409" s="2495"/>
      <c r="AC2409" s="2495"/>
      <c r="AD2409" s="2495"/>
      <c r="AE2409" s="2495"/>
      <c r="AF2409" s="2495"/>
      <c r="AG2409" s="2495"/>
      <c r="AH2409" s="2495"/>
      <c r="AI2409" s="2495"/>
      <c r="AJ2409" s="2495"/>
      <c r="AK2409" s="2501"/>
      <c r="AL2409" s="3374"/>
      <c r="AM2409" s="3376"/>
    </row>
    <row r="2410" spans="2:39" s="2801" customFormat="1" ht="12" customHeight="1" x14ac:dyDescent="0.2">
      <c r="B2410" s="4236" t="s">
        <v>4985</v>
      </c>
      <c r="C2410" s="4237"/>
      <c r="D2410" s="4269" t="s">
        <v>10</v>
      </c>
      <c r="E2410" s="4269"/>
      <c r="F2410" s="4269"/>
      <c r="G2410" s="4269"/>
      <c r="H2410" s="2499"/>
      <c r="I2410" s="2499"/>
      <c r="J2410" s="2499"/>
      <c r="K2410" s="2499"/>
      <c r="L2410" s="2499"/>
      <c r="M2410" s="2499"/>
      <c r="N2410" s="2499"/>
      <c r="O2410" s="2499"/>
      <c r="P2410" s="2499"/>
      <c r="Q2410" s="2499"/>
      <c r="R2410" s="2499"/>
      <c r="S2410" s="2499"/>
      <c r="T2410" s="2495"/>
      <c r="U2410" s="2495"/>
      <c r="V2410" s="2495"/>
      <c r="W2410" s="2495"/>
      <c r="X2410" s="2495"/>
      <c r="Y2410" s="2495"/>
      <c r="Z2410" s="2495"/>
      <c r="AA2410" s="2495"/>
      <c r="AB2410" s="2495"/>
      <c r="AC2410" s="2495"/>
      <c r="AD2410" s="2495"/>
      <c r="AE2410" s="2495"/>
      <c r="AF2410" s="2495"/>
      <c r="AG2410" s="2495"/>
      <c r="AH2410" s="2495"/>
      <c r="AI2410" s="2495"/>
      <c r="AJ2410" s="2495"/>
      <c r="AK2410" s="2501"/>
      <c r="AL2410" s="3374"/>
      <c r="AM2410" s="3376"/>
    </row>
    <row r="2411" spans="2:39" s="2801" customFormat="1" ht="12" customHeight="1" x14ac:dyDescent="0.2">
      <c r="B2411" s="4236" t="s">
        <v>4986</v>
      </c>
      <c r="C2411" s="4237"/>
      <c r="D2411" s="4269" t="s">
        <v>10</v>
      </c>
      <c r="E2411" s="4269"/>
      <c r="F2411" s="4269"/>
      <c r="G2411" s="4269"/>
      <c r="H2411" s="2499"/>
      <c r="I2411" s="2499"/>
      <c r="J2411" s="2499"/>
      <c r="K2411" s="2499"/>
      <c r="L2411" s="2499"/>
      <c r="M2411" s="2499"/>
      <c r="N2411" s="2499"/>
      <c r="O2411" s="2499"/>
      <c r="P2411" s="2499"/>
      <c r="Q2411" s="2499"/>
      <c r="R2411" s="2499"/>
      <c r="S2411" s="2499"/>
      <c r="T2411" s="2495"/>
      <c r="U2411" s="2495"/>
      <c r="V2411" s="2495"/>
      <c r="W2411" s="2495"/>
      <c r="X2411" s="2495"/>
      <c r="Y2411" s="2495"/>
      <c r="Z2411" s="2495"/>
      <c r="AA2411" s="2495"/>
      <c r="AB2411" s="2495"/>
      <c r="AC2411" s="2495"/>
      <c r="AD2411" s="2495"/>
      <c r="AE2411" s="2495"/>
      <c r="AF2411" s="2495"/>
      <c r="AG2411" s="2495"/>
      <c r="AH2411" s="2495"/>
      <c r="AI2411" s="2495"/>
      <c r="AJ2411" s="2495"/>
      <c r="AK2411" s="2501"/>
      <c r="AL2411" s="3374"/>
      <c r="AM2411" s="3376"/>
    </row>
    <row r="2412" spans="2:39" s="2801" customFormat="1" ht="12" customHeight="1" thickBot="1" x14ac:dyDescent="0.25">
      <c r="B2412" s="4270"/>
      <c r="C2412" s="4271"/>
      <c r="D2412" s="4272"/>
      <c r="E2412" s="4272"/>
      <c r="F2412" s="4272"/>
      <c r="G2412" s="4272"/>
      <c r="H2412" s="2504"/>
      <c r="I2412" s="2504"/>
      <c r="J2412" s="2504"/>
      <c r="K2412" s="2504"/>
      <c r="L2412" s="2504"/>
      <c r="M2412" s="2504"/>
      <c r="N2412" s="2504"/>
      <c r="O2412" s="2504"/>
      <c r="P2412" s="2504"/>
      <c r="Q2412" s="2504"/>
      <c r="R2412" s="2504"/>
      <c r="S2412" s="2504"/>
      <c r="T2412" s="2505"/>
      <c r="U2412" s="2505"/>
      <c r="V2412" s="2505"/>
      <c r="W2412" s="2505"/>
      <c r="X2412" s="2505"/>
      <c r="Y2412" s="2505"/>
      <c r="Z2412" s="2505"/>
      <c r="AA2412" s="2505"/>
      <c r="AB2412" s="2505"/>
      <c r="AC2412" s="2505"/>
      <c r="AD2412" s="2505"/>
      <c r="AE2412" s="2505"/>
      <c r="AF2412" s="2505"/>
      <c r="AG2412" s="2505"/>
      <c r="AH2412" s="2505"/>
      <c r="AI2412" s="2505"/>
      <c r="AJ2412" s="2505"/>
      <c r="AK2412" s="2565"/>
      <c r="AL2412" s="3375"/>
      <c r="AM2412" s="3377"/>
    </row>
    <row r="2413" spans="2:39" s="2801" customFormat="1" ht="12" customHeight="1" thickBot="1" x14ac:dyDescent="0.25">
      <c r="B2413" s="2703"/>
    </row>
    <row r="2414" spans="2:39" s="2801" customFormat="1" ht="12" customHeight="1" x14ac:dyDescent="0.2">
      <c r="B2414" s="4169" t="s">
        <v>4994</v>
      </c>
      <c r="C2414" s="4170"/>
      <c r="D2414" s="4170"/>
      <c r="E2414" s="4170"/>
      <c r="F2414" s="4170"/>
      <c r="G2414" s="4170"/>
      <c r="H2414" s="4170"/>
      <c r="I2414" s="4170"/>
      <c r="J2414" s="4170"/>
      <c r="K2414" s="4170"/>
      <c r="L2414" s="4170"/>
      <c r="M2414" s="4170"/>
      <c r="N2414" s="4170"/>
      <c r="O2414" s="4170"/>
      <c r="P2414" s="4170"/>
      <c r="Q2414" s="4170"/>
      <c r="R2414" s="4170"/>
      <c r="S2414" s="4170"/>
      <c r="T2414" s="4170"/>
      <c r="U2414" s="4170"/>
      <c r="V2414" s="4170"/>
      <c r="W2414" s="4170"/>
      <c r="X2414" s="4170"/>
      <c r="Y2414" s="4170"/>
      <c r="Z2414" s="4170"/>
      <c r="AA2414" s="4170"/>
      <c r="AB2414" s="4170"/>
      <c r="AC2414" s="4170"/>
      <c r="AD2414" s="4170"/>
      <c r="AE2414" s="4170"/>
      <c r="AF2414" s="4170"/>
      <c r="AG2414" s="4170"/>
      <c r="AH2414" s="4170"/>
      <c r="AI2414" s="4170"/>
      <c r="AJ2414" s="4170"/>
      <c r="AK2414" s="4170"/>
      <c r="AL2414" s="4170"/>
      <c r="AM2414" s="4171"/>
    </row>
    <row r="2415" spans="2:39" s="2801" customFormat="1" ht="12" customHeight="1" x14ac:dyDescent="0.2">
      <c r="B2415" s="2500"/>
      <c r="C2415" s="3431"/>
      <c r="D2415" s="3431"/>
      <c r="E2415" s="3431"/>
      <c r="F2415" s="3431"/>
      <c r="G2415" s="2501"/>
      <c r="H2415" s="2501"/>
      <c r="I2415" s="2501"/>
      <c r="J2415" s="2501"/>
      <c r="K2415" s="2501"/>
      <c r="L2415" s="2501"/>
      <c r="M2415" s="2501"/>
      <c r="N2415" s="2501"/>
      <c r="O2415" s="2501"/>
      <c r="P2415" s="2501"/>
      <c r="Q2415" s="2501"/>
      <c r="R2415" s="2501"/>
      <c r="S2415" s="2501"/>
      <c r="T2415" s="2501"/>
      <c r="U2415" s="2501"/>
      <c r="V2415" s="2501"/>
      <c r="W2415" s="2501"/>
      <c r="X2415" s="2501"/>
      <c r="Y2415" s="2501"/>
      <c r="Z2415" s="2501"/>
      <c r="AA2415" s="2501"/>
      <c r="AB2415" s="2501"/>
      <c r="AC2415" s="2501"/>
      <c r="AD2415" s="2501"/>
      <c r="AE2415" s="2501"/>
      <c r="AF2415" s="2501"/>
      <c r="AG2415" s="2501"/>
      <c r="AH2415" s="2501"/>
      <c r="AI2415" s="2501"/>
      <c r="AJ2415" s="2501"/>
      <c r="AK2415" s="2501"/>
      <c r="AL2415" s="3374"/>
      <c r="AM2415" s="3376"/>
    </row>
    <row r="2416" spans="2:39" s="2801" customFormat="1" ht="12" customHeight="1" x14ac:dyDescent="0.2">
      <c r="B2416" s="2500" t="s">
        <v>4981</v>
      </c>
      <c r="C2416" s="3431"/>
      <c r="D2416" s="4243" t="s">
        <v>6369</v>
      </c>
      <c r="E2416" s="4243"/>
      <c r="F2416" s="4243"/>
      <c r="G2416" s="2501"/>
      <c r="H2416" s="2501"/>
      <c r="I2416" s="2501"/>
      <c r="J2416" s="2501"/>
      <c r="K2416" s="2501"/>
      <c r="L2416" s="2501"/>
      <c r="M2416" s="2501"/>
      <c r="N2416" s="2501"/>
      <c r="O2416" s="2501"/>
      <c r="P2416" s="2501"/>
      <c r="Q2416" s="2501"/>
      <c r="R2416" s="2501"/>
      <c r="S2416" s="2501"/>
      <c r="T2416" s="2501"/>
      <c r="U2416" s="2501"/>
      <c r="V2416" s="2501"/>
      <c r="W2416" s="2501"/>
      <c r="X2416" s="2501"/>
      <c r="Y2416" s="2501"/>
      <c r="Z2416" s="2501"/>
      <c r="AA2416" s="2501"/>
      <c r="AB2416" s="2501"/>
      <c r="AC2416" s="2501"/>
      <c r="AD2416" s="2501"/>
      <c r="AE2416" s="2501"/>
      <c r="AF2416" s="2501"/>
      <c r="AG2416" s="2501"/>
      <c r="AH2416" s="2501"/>
      <c r="AI2416" s="2501"/>
      <c r="AJ2416" s="2501"/>
      <c r="AK2416" s="2501"/>
      <c r="AL2416" s="3374"/>
      <c r="AM2416" s="3376"/>
    </row>
    <row r="2417" spans="2:39" s="2801" customFormat="1" ht="12" customHeight="1" thickBot="1" x14ac:dyDescent="0.25">
      <c r="B2417" s="4176" t="s">
        <v>4995</v>
      </c>
      <c r="C2417" s="4177"/>
      <c r="D2417" s="4175">
        <v>41671</v>
      </c>
      <c r="E2417" s="4175"/>
      <c r="F2417" s="3431"/>
      <c r="G2417" s="2501"/>
      <c r="H2417" s="2501"/>
      <c r="I2417" s="2501"/>
      <c r="J2417" s="2501"/>
      <c r="K2417" s="2501"/>
      <c r="L2417" s="2501"/>
      <c r="M2417" s="2501"/>
      <c r="N2417" s="2501"/>
      <c r="O2417" s="2501"/>
      <c r="P2417" s="2501"/>
      <c r="Q2417" s="2501"/>
      <c r="R2417" s="2501"/>
      <c r="S2417" s="2501"/>
      <c r="T2417" s="2501"/>
      <c r="U2417" s="2501"/>
      <c r="V2417" s="2501"/>
      <c r="W2417" s="2501"/>
      <c r="X2417" s="2501"/>
      <c r="Y2417" s="2501"/>
      <c r="Z2417" s="2501"/>
      <c r="AA2417" s="2501"/>
      <c r="AB2417" s="2501"/>
      <c r="AC2417" s="2501"/>
      <c r="AD2417" s="2501"/>
      <c r="AE2417" s="2501"/>
      <c r="AF2417" s="2501"/>
      <c r="AG2417" s="2501"/>
      <c r="AH2417" s="2501"/>
      <c r="AI2417" s="2501"/>
      <c r="AJ2417" s="2501"/>
      <c r="AK2417" s="2501"/>
      <c r="AL2417" s="3374"/>
      <c r="AM2417" s="3376"/>
    </row>
    <row r="2418" spans="2:39" s="2801" customFormat="1" ht="101.25" customHeight="1" thickBot="1" x14ac:dyDescent="0.25">
      <c r="B2418" s="4179" t="s">
        <v>4996</v>
      </c>
      <c r="C2418" s="4242"/>
      <c r="D2418" s="4181" t="s">
        <v>6370</v>
      </c>
      <c r="E2418" s="4182"/>
      <c r="F2418" s="4182"/>
      <c r="G2418" s="4182"/>
      <c r="H2418" s="4182"/>
      <c r="I2418" s="4182"/>
      <c r="J2418" s="4182"/>
      <c r="K2418" s="4183"/>
      <c r="L2418" s="2501"/>
      <c r="M2418" s="2501"/>
      <c r="N2418" s="2501"/>
      <c r="O2418" s="2501"/>
      <c r="P2418" s="2501"/>
      <c r="Q2418" s="2501"/>
      <c r="R2418" s="2501"/>
      <c r="S2418" s="2501"/>
      <c r="T2418" s="2501"/>
      <c r="U2418" s="2501"/>
      <c r="V2418" s="2501"/>
      <c r="W2418" s="2501"/>
      <c r="X2418" s="2501"/>
      <c r="Y2418" s="2501"/>
      <c r="Z2418" s="2501"/>
      <c r="AA2418" s="2501"/>
      <c r="AB2418" s="2501"/>
      <c r="AC2418" s="2501"/>
      <c r="AD2418" s="2501"/>
      <c r="AE2418" s="2501"/>
      <c r="AF2418" s="2501"/>
      <c r="AG2418" s="2501"/>
      <c r="AH2418" s="2501"/>
      <c r="AI2418" s="2501"/>
      <c r="AJ2418" s="2501"/>
      <c r="AK2418" s="2501"/>
      <c r="AL2418" s="3374"/>
      <c r="AM2418" s="3376"/>
    </row>
    <row r="2419" spans="2:39" s="2801" customFormat="1" ht="12" customHeight="1" thickBot="1" x14ac:dyDescent="0.25">
      <c r="B2419" s="4245"/>
      <c r="C2419" s="4246"/>
      <c r="D2419" s="4246"/>
      <c r="E2419" s="4246"/>
      <c r="F2419" s="4246"/>
      <c r="G2419" s="4246"/>
      <c r="H2419" s="4246"/>
      <c r="I2419" s="4246"/>
      <c r="J2419" s="4246"/>
      <c r="K2419" s="4246"/>
      <c r="L2419" s="4246"/>
      <c r="M2419" s="4246"/>
      <c r="N2419" s="4246"/>
      <c r="O2419" s="4246"/>
      <c r="P2419" s="4246"/>
      <c r="Q2419" s="4246"/>
      <c r="R2419" s="2501"/>
      <c r="S2419" s="2501"/>
      <c r="T2419" s="2501"/>
      <c r="U2419" s="2501"/>
      <c r="V2419" s="2501"/>
      <c r="W2419" s="2501"/>
      <c r="X2419" s="2501"/>
      <c r="Y2419" s="2501"/>
      <c r="Z2419" s="2501"/>
      <c r="AA2419" s="2501"/>
      <c r="AB2419" s="2501"/>
      <c r="AC2419" s="2501"/>
      <c r="AD2419" s="2501"/>
      <c r="AE2419" s="2501"/>
      <c r="AF2419" s="2501"/>
      <c r="AG2419" s="2501"/>
      <c r="AH2419" s="2501"/>
      <c r="AI2419" s="2501"/>
      <c r="AJ2419" s="2501"/>
      <c r="AK2419" s="2501"/>
      <c r="AL2419" s="3375"/>
      <c r="AM2419" s="3376"/>
    </row>
    <row r="2420" spans="2:39" s="2801" customFormat="1" ht="12" customHeight="1" thickBot="1" x14ac:dyDescent="0.25">
      <c r="B2420" s="4189" t="s">
        <v>4997</v>
      </c>
      <c r="C2420" s="4189"/>
      <c r="D2420" s="4189" t="s">
        <v>4987</v>
      </c>
      <c r="E2420" s="4189" t="s">
        <v>4998</v>
      </c>
      <c r="F2420" s="4247" t="s">
        <v>224</v>
      </c>
      <c r="G2420" s="4247"/>
      <c r="H2420" s="4247"/>
      <c r="I2420" s="4247"/>
      <c r="J2420" s="4247"/>
      <c r="K2420" s="4247"/>
      <c r="L2420" s="4247"/>
      <c r="M2420" s="4247"/>
      <c r="N2420" s="4247"/>
      <c r="O2420" s="4247"/>
      <c r="P2420" s="4247"/>
      <c r="Q2420" s="4247"/>
      <c r="R2420" s="4247"/>
      <c r="S2420" s="4247" t="s">
        <v>340</v>
      </c>
      <c r="T2420" s="4247"/>
      <c r="U2420" s="4247"/>
      <c r="V2420" s="4247"/>
      <c r="W2420" s="4247"/>
      <c r="X2420" s="4247"/>
      <c r="Y2420" s="4247"/>
      <c r="Z2420" s="4247"/>
      <c r="AA2420" s="4247"/>
      <c r="AB2420" s="4247"/>
      <c r="AC2420" s="4247"/>
      <c r="AD2420" s="4247" t="s">
        <v>225</v>
      </c>
      <c r="AE2420" s="4247"/>
      <c r="AF2420" s="4247"/>
      <c r="AG2420" s="4247"/>
      <c r="AH2420" s="4188" t="s">
        <v>4982</v>
      </c>
      <c r="AI2420" s="4188"/>
      <c r="AJ2420" s="4188"/>
      <c r="AK2420" s="4188" t="s">
        <v>4982</v>
      </c>
      <c r="AL2420" s="4286"/>
      <c r="AM2420" s="4188"/>
    </row>
    <row r="2421" spans="2:39" s="2801" customFormat="1" ht="12" customHeight="1" thickBot="1" x14ac:dyDescent="0.25">
      <c r="B2421" s="4203"/>
      <c r="C2421" s="4203"/>
      <c r="D2421" s="4203"/>
      <c r="E2421" s="4203"/>
      <c r="F2421" s="4203" t="s">
        <v>4999</v>
      </c>
      <c r="G2421" s="4203" t="s">
        <v>5000</v>
      </c>
      <c r="H2421" s="4189" t="s">
        <v>5001</v>
      </c>
      <c r="I2421" s="4200" t="s">
        <v>5002</v>
      </c>
      <c r="J2421" s="4200" t="s">
        <v>5003</v>
      </c>
      <c r="K2421" s="4201" t="s">
        <v>5004</v>
      </c>
      <c r="L2421" s="4201" t="s">
        <v>5005</v>
      </c>
      <c r="M2421" s="4200" t="s">
        <v>5006</v>
      </c>
      <c r="N2421" s="4200"/>
      <c r="O2421" s="4201" t="s">
        <v>5007</v>
      </c>
      <c r="P2421" s="4201" t="s">
        <v>5008</v>
      </c>
      <c r="Q2421" s="4201" t="s">
        <v>5009</v>
      </c>
      <c r="R2421" s="4201" t="s">
        <v>5010</v>
      </c>
      <c r="S2421" s="4189" t="s">
        <v>5011</v>
      </c>
      <c r="T2421" s="4189" t="s">
        <v>5012</v>
      </c>
      <c r="U2421" s="4189" t="s">
        <v>5013</v>
      </c>
      <c r="V2421" s="4189" t="s">
        <v>5014</v>
      </c>
      <c r="W2421" s="4189" t="s">
        <v>5015</v>
      </c>
      <c r="X2421" s="4189" t="s">
        <v>5016</v>
      </c>
      <c r="Y2421" s="4189" t="s">
        <v>5017</v>
      </c>
      <c r="Z2421" s="4189" t="s">
        <v>5018</v>
      </c>
      <c r="AA2421" s="4189" t="s">
        <v>5019</v>
      </c>
      <c r="AB2421" s="4200" t="s">
        <v>5020</v>
      </c>
      <c r="AC2421" s="4200" t="s">
        <v>5021</v>
      </c>
      <c r="AD2421" s="4189" t="s">
        <v>5022</v>
      </c>
      <c r="AE2421" s="4189" t="s">
        <v>5023</v>
      </c>
      <c r="AF2421" s="4189" t="s">
        <v>5024</v>
      </c>
      <c r="AG2421" s="4189" t="s">
        <v>5025</v>
      </c>
      <c r="AH2421" s="4189" t="s">
        <v>1150</v>
      </c>
      <c r="AI2421" s="4189" t="s">
        <v>4983</v>
      </c>
      <c r="AJ2421" s="4189" t="s">
        <v>4984</v>
      </c>
      <c r="AK2421" s="4189" t="s">
        <v>1150</v>
      </c>
      <c r="AL2421" s="4189" t="s">
        <v>4983</v>
      </c>
      <c r="AM2421" s="4189" t="s">
        <v>4984</v>
      </c>
    </row>
    <row r="2422" spans="2:39" s="2801" customFormat="1" ht="12" customHeight="1" thickBot="1" x14ac:dyDescent="0.25">
      <c r="B2422" s="4203"/>
      <c r="C2422" s="4203"/>
      <c r="D2422" s="4203"/>
      <c r="E2422" s="4203"/>
      <c r="F2422" s="4203"/>
      <c r="G2422" s="4203"/>
      <c r="H2422" s="4203"/>
      <c r="I2422" s="4201"/>
      <c r="J2422" s="4201"/>
      <c r="K2422" s="4201"/>
      <c r="L2422" s="4201"/>
      <c r="M2422" s="3433" t="s">
        <v>5026</v>
      </c>
      <c r="N2422" s="3432" t="s">
        <v>2793</v>
      </c>
      <c r="O2422" s="4201"/>
      <c r="P2422" s="4201"/>
      <c r="Q2422" s="4201"/>
      <c r="R2422" s="4201"/>
      <c r="S2422" s="4203"/>
      <c r="T2422" s="4203"/>
      <c r="U2422" s="4203"/>
      <c r="V2422" s="4203"/>
      <c r="W2422" s="4203"/>
      <c r="X2422" s="4203"/>
      <c r="Y2422" s="4203"/>
      <c r="Z2422" s="4203"/>
      <c r="AA2422" s="4203"/>
      <c r="AB2422" s="4201"/>
      <c r="AC2422" s="4201"/>
      <c r="AD2422" s="4203"/>
      <c r="AE2422" s="4203"/>
      <c r="AF2422" s="4203"/>
      <c r="AG2422" s="4203"/>
      <c r="AH2422" s="4203"/>
      <c r="AI2422" s="4203"/>
      <c r="AJ2422" s="4203"/>
      <c r="AK2422" s="4203"/>
      <c r="AL2422" s="4203"/>
      <c r="AM2422" s="4203"/>
    </row>
    <row r="2423" spans="2:39" s="2801" customFormat="1" ht="12" customHeight="1" x14ac:dyDescent="0.2">
      <c r="B2423" s="4222" t="s">
        <v>6371</v>
      </c>
      <c r="C2423" s="4223"/>
      <c r="D2423" s="3233" t="s">
        <v>6372</v>
      </c>
      <c r="E2423" s="3234">
        <v>28.000000000000004</v>
      </c>
      <c r="F2423" s="3234">
        <v>10.651200000000001</v>
      </c>
      <c r="G2423" s="3058" t="s">
        <v>1529</v>
      </c>
      <c r="H2423" s="3058" t="s">
        <v>1529</v>
      </c>
      <c r="I2423" s="3058" t="s">
        <v>1529</v>
      </c>
      <c r="J2423" s="2965">
        <v>63</v>
      </c>
      <c r="K2423" s="3235">
        <v>0.16800000000000001</v>
      </c>
      <c r="L2423" s="3235">
        <v>0.16800000000000001</v>
      </c>
      <c r="M2423" s="2965">
        <v>63</v>
      </c>
      <c r="N2423" s="2965">
        <v>63</v>
      </c>
      <c r="O2423" s="3235">
        <v>0.16800000000000001</v>
      </c>
      <c r="P2423" s="3235">
        <v>0.16800000000000001</v>
      </c>
      <c r="Q2423" s="3235">
        <v>0.16800000000000001</v>
      </c>
      <c r="R2423" s="3235">
        <v>0.16800000000000001</v>
      </c>
      <c r="S2423" s="2626">
        <v>0.56000000000000005</v>
      </c>
      <c r="T2423" s="3058" t="s">
        <v>1529</v>
      </c>
      <c r="U2423" s="3058" t="s">
        <v>1529</v>
      </c>
      <c r="V2423" s="2967" t="s">
        <v>1135</v>
      </c>
      <c r="W2423" s="3235">
        <v>2.8000000000000004E-2</v>
      </c>
      <c r="X2423" s="3235">
        <v>6.720000000000001E-2</v>
      </c>
      <c r="Y2423" s="2967" t="s">
        <v>1529</v>
      </c>
      <c r="Z2423" s="2967" t="s">
        <v>1529</v>
      </c>
      <c r="AA2423" s="2967" t="s">
        <v>1529</v>
      </c>
      <c r="AB2423" s="2967" t="s">
        <v>1529</v>
      </c>
      <c r="AC2423" s="3235">
        <v>6.720000000000001E-2</v>
      </c>
      <c r="AD2423" s="3234">
        <v>11.188800000000001</v>
      </c>
      <c r="AE2423" s="2967" t="s">
        <v>49</v>
      </c>
      <c r="AF2423" s="2616">
        <v>3.6960000000000007E-2</v>
      </c>
      <c r="AG2423" s="2616">
        <v>0.11200000000000002</v>
      </c>
      <c r="AH2423" s="2574" t="s">
        <v>5646</v>
      </c>
      <c r="AI2423" s="2574" t="s">
        <v>4991</v>
      </c>
      <c r="AJ2423" s="3058">
        <v>5.6000000000000005</v>
      </c>
      <c r="AK2423" s="2574" t="s">
        <v>6215</v>
      </c>
      <c r="AL2423" s="2574" t="s">
        <v>3298</v>
      </c>
      <c r="AM2423" s="3137">
        <v>1.1200000000000001</v>
      </c>
    </row>
    <row r="2424" spans="2:39" s="2801" customFormat="1" ht="12" customHeight="1" x14ac:dyDescent="0.2">
      <c r="B2424" s="4149" t="s">
        <v>6373</v>
      </c>
      <c r="C2424" s="4150"/>
      <c r="D2424" s="3242" t="s">
        <v>6374</v>
      </c>
      <c r="E2424" s="3243">
        <v>33.6</v>
      </c>
      <c r="F2424" s="3243">
        <v>15.691199999999998</v>
      </c>
      <c r="G2424" s="2960" t="s">
        <v>1529</v>
      </c>
      <c r="H2424" s="2960" t="s">
        <v>1529</v>
      </c>
      <c r="I2424" s="2960" t="s">
        <v>1529</v>
      </c>
      <c r="J2424" s="2945">
        <v>93</v>
      </c>
      <c r="K2424" s="3244">
        <v>0.16800000000000001</v>
      </c>
      <c r="L2424" s="3244">
        <v>0.16800000000000001</v>
      </c>
      <c r="M2424" s="2945">
        <v>93</v>
      </c>
      <c r="N2424" s="2945">
        <v>93</v>
      </c>
      <c r="O2424" s="3244">
        <v>0.16800000000000001</v>
      </c>
      <c r="P2424" s="3244">
        <v>0.16800000000000001</v>
      </c>
      <c r="Q2424" s="3244">
        <v>0.16800000000000001</v>
      </c>
      <c r="R2424" s="3244">
        <v>0.16800000000000001</v>
      </c>
      <c r="S2424" s="2542">
        <v>1.1200000000000001</v>
      </c>
      <c r="T2424" s="2960" t="s">
        <v>1529</v>
      </c>
      <c r="U2424" s="2960" t="s">
        <v>1529</v>
      </c>
      <c r="V2424" s="2961" t="s">
        <v>5519</v>
      </c>
      <c r="W2424" s="3244">
        <v>2.8000000000000004E-2</v>
      </c>
      <c r="X2424" s="3244">
        <v>6.720000000000001E-2</v>
      </c>
      <c r="Y2424" s="2961" t="s">
        <v>1529</v>
      </c>
      <c r="Z2424" s="2961" t="s">
        <v>1529</v>
      </c>
      <c r="AA2424" s="2961" t="s">
        <v>1529</v>
      </c>
      <c r="AB2424" s="2961" t="s">
        <v>1529</v>
      </c>
      <c r="AC2424" s="3244">
        <v>6.720000000000001E-2</v>
      </c>
      <c r="AD2424" s="3243">
        <v>11.188800000000001</v>
      </c>
      <c r="AE2424" s="2961" t="s">
        <v>49</v>
      </c>
      <c r="AF2424" s="2491">
        <v>3.6960000000000007E-2</v>
      </c>
      <c r="AG2424" s="2491">
        <v>0.11200000000000002</v>
      </c>
      <c r="AH2424" s="2543" t="s">
        <v>5646</v>
      </c>
      <c r="AI2424" s="2543" t="s">
        <v>4991</v>
      </c>
      <c r="AJ2424" s="2960">
        <v>5.6000000000000005</v>
      </c>
      <c r="AK2424" s="2543" t="s">
        <v>6215</v>
      </c>
      <c r="AL2424" s="2543" t="s">
        <v>3298</v>
      </c>
      <c r="AM2424" s="3342">
        <v>1.1200000000000001</v>
      </c>
    </row>
    <row r="2425" spans="2:39" s="2801" customFormat="1" ht="12" customHeight="1" x14ac:dyDescent="0.2">
      <c r="B2425" s="4149" t="s">
        <v>6375</v>
      </c>
      <c r="C2425" s="4150"/>
      <c r="D2425" s="3242" t="s">
        <v>6376</v>
      </c>
      <c r="E2425" s="3243">
        <v>39.200000000000003</v>
      </c>
      <c r="F2425" s="3243">
        <v>17.0016</v>
      </c>
      <c r="G2425" s="2960" t="s">
        <v>1529</v>
      </c>
      <c r="H2425" s="2960" t="s">
        <v>1529</v>
      </c>
      <c r="I2425" s="2960" t="s">
        <v>1529</v>
      </c>
      <c r="J2425" s="2945">
        <v>101</v>
      </c>
      <c r="K2425" s="3244">
        <v>0.16800000000000001</v>
      </c>
      <c r="L2425" s="3244">
        <v>0.16800000000000001</v>
      </c>
      <c r="M2425" s="2945">
        <v>101</v>
      </c>
      <c r="N2425" s="2945">
        <v>101</v>
      </c>
      <c r="O2425" s="3244">
        <v>0.16800000000000001</v>
      </c>
      <c r="P2425" s="3244">
        <v>0.16800000000000001</v>
      </c>
      <c r="Q2425" s="3244">
        <v>0.16800000000000001</v>
      </c>
      <c r="R2425" s="3244">
        <v>0.16800000000000001</v>
      </c>
      <c r="S2425" s="2542">
        <v>1.6800000000000002</v>
      </c>
      <c r="T2425" s="2960" t="s">
        <v>1529</v>
      </c>
      <c r="U2425" s="2960" t="s">
        <v>1529</v>
      </c>
      <c r="V2425" s="2961" t="s">
        <v>5524</v>
      </c>
      <c r="W2425" s="3244">
        <v>2.8000000000000004E-2</v>
      </c>
      <c r="X2425" s="3244">
        <v>6.720000000000001E-2</v>
      </c>
      <c r="Y2425" s="2961" t="s">
        <v>1529</v>
      </c>
      <c r="Z2425" s="2961" t="s">
        <v>1529</v>
      </c>
      <c r="AA2425" s="2961" t="s">
        <v>1529</v>
      </c>
      <c r="AB2425" s="2961" t="s">
        <v>1529</v>
      </c>
      <c r="AC2425" s="3244">
        <v>6.720000000000001E-2</v>
      </c>
      <c r="AD2425" s="3243">
        <v>14.918400000000002</v>
      </c>
      <c r="AE2425" s="2961" t="s">
        <v>51</v>
      </c>
      <c r="AF2425" s="2491">
        <v>3.6960000000000007E-2</v>
      </c>
      <c r="AG2425" s="2491">
        <v>0.11200000000000002</v>
      </c>
      <c r="AH2425" s="2543" t="s">
        <v>5646</v>
      </c>
      <c r="AI2425" s="2543" t="s">
        <v>4991</v>
      </c>
      <c r="AJ2425" s="2960">
        <v>5.6000000000000005</v>
      </c>
      <c r="AK2425" s="2543" t="s">
        <v>6220</v>
      </c>
      <c r="AL2425" s="2543" t="s">
        <v>3589</v>
      </c>
      <c r="AM2425" s="3342">
        <v>1.4896000000000003</v>
      </c>
    </row>
    <row r="2426" spans="2:39" s="2801" customFormat="1" ht="12" customHeight="1" x14ac:dyDescent="0.2">
      <c r="B2426" s="4149" t="s">
        <v>6377</v>
      </c>
      <c r="C2426" s="4150"/>
      <c r="D2426" s="3242" t="s">
        <v>6378</v>
      </c>
      <c r="E2426" s="3243">
        <v>44.800000000000004</v>
      </c>
      <c r="F2426" s="3243">
        <v>18.312000000000005</v>
      </c>
      <c r="G2426" s="2960" t="s">
        <v>1529</v>
      </c>
      <c r="H2426" s="2960" t="s">
        <v>1529</v>
      </c>
      <c r="I2426" s="2960" t="s">
        <v>1529</v>
      </c>
      <c r="J2426" s="2945">
        <v>109</v>
      </c>
      <c r="K2426" s="3244">
        <v>0.16800000000000001</v>
      </c>
      <c r="L2426" s="3244">
        <v>0.16800000000000001</v>
      </c>
      <c r="M2426" s="2945">
        <v>109</v>
      </c>
      <c r="N2426" s="2945">
        <v>109</v>
      </c>
      <c r="O2426" s="3244">
        <v>0.16800000000000001</v>
      </c>
      <c r="P2426" s="3244">
        <v>0.16800000000000001</v>
      </c>
      <c r="Q2426" s="3244">
        <v>0.16800000000000001</v>
      </c>
      <c r="R2426" s="3244">
        <v>0.16800000000000001</v>
      </c>
      <c r="S2426" s="2542">
        <v>2.2400000000000002</v>
      </c>
      <c r="T2426" s="2960" t="s">
        <v>1529</v>
      </c>
      <c r="U2426" s="2960" t="s">
        <v>1529</v>
      </c>
      <c r="V2426" s="2961" t="s">
        <v>5529</v>
      </c>
      <c r="W2426" s="3244">
        <v>2.8000000000000004E-2</v>
      </c>
      <c r="X2426" s="3244">
        <v>6.720000000000001E-2</v>
      </c>
      <c r="Y2426" s="2961" t="s">
        <v>1529</v>
      </c>
      <c r="Z2426" s="2961" t="s">
        <v>1529</v>
      </c>
      <c r="AA2426" s="2961" t="s">
        <v>1529</v>
      </c>
      <c r="AB2426" s="2961" t="s">
        <v>1529</v>
      </c>
      <c r="AC2426" s="3244">
        <v>6.720000000000001E-2</v>
      </c>
      <c r="AD2426" s="3243">
        <v>18.648</v>
      </c>
      <c r="AE2426" s="2961" t="s">
        <v>406</v>
      </c>
      <c r="AF2426" s="2491">
        <v>3.6960000000000007E-2</v>
      </c>
      <c r="AG2426" s="2491">
        <v>0.11200000000000002</v>
      </c>
      <c r="AH2426" s="2543" t="s">
        <v>5646</v>
      </c>
      <c r="AI2426" s="2543" t="s">
        <v>4991</v>
      </c>
      <c r="AJ2426" s="2960">
        <v>5.6000000000000005</v>
      </c>
      <c r="AK2426" s="2543" t="s">
        <v>6223</v>
      </c>
      <c r="AL2426" s="2543" t="s">
        <v>1674</v>
      </c>
      <c r="AM2426" s="3342">
        <v>1.8704000000000001</v>
      </c>
    </row>
    <row r="2427" spans="2:39" s="2801" customFormat="1" ht="12" customHeight="1" x14ac:dyDescent="0.2">
      <c r="B2427" s="4149" t="s">
        <v>6379</v>
      </c>
      <c r="C2427" s="4150"/>
      <c r="D2427" s="3242" t="s">
        <v>6380</v>
      </c>
      <c r="E2427" s="3243">
        <v>56.000000000000007</v>
      </c>
      <c r="F2427" s="3243">
        <v>25.2224</v>
      </c>
      <c r="G2427" s="2960" t="s">
        <v>1529</v>
      </c>
      <c r="H2427" s="2960" t="s">
        <v>1529</v>
      </c>
      <c r="I2427" s="2960" t="s">
        <v>1529</v>
      </c>
      <c r="J2427" s="2945">
        <v>150</v>
      </c>
      <c r="K2427" s="3244">
        <v>0.16800000000000001</v>
      </c>
      <c r="L2427" s="3244">
        <v>0.16800000000000001</v>
      </c>
      <c r="M2427" s="2945">
        <v>150</v>
      </c>
      <c r="N2427" s="2945">
        <v>150</v>
      </c>
      <c r="O2427" s="3244">
        <v>0.16800000000000001</v>
      </c>
      <c r="P2427" s="3244">
        <v>0.16800000000000001</v>
      </c>
      <c r="Q2427" s="3244">
        <v>0.16800000000000001</v>
      </c>
      <c r="R2427" s="3244">
        <v>0.16800000000000001</v>
      </c>
      <c r="S2427" s="2542">
        <v>2.8000000000000003</v>
      </c>
      <c r="T2427" s="2960" t="s">
        <v>1529</v>
      </c>
      <c r="U2427" s="2960" t="s">
        <v>1529</v>
      </c>
      <c r="V2427" s="2961" t="s">
        <v>1132</v>
      </c>
      <c r="W2427" s="3244">
        <v>2.8000000000000004E-2</v>
      </c>
      <c r="X2427" s="3244">
        <v>6.720000000000001E-2</v>
      </c>
      <c r="Y2427" s="2961" t="s">
        <v>1529</v>
      </c>
      <c r="Z2427" s="2961" t="s">
        <v>1529</v>
      </c>
      <c r="AA2427" s="2961" t="s">
        <v>1529</v>
      </c>
      <c r="AB2427" s="2961" t="s">
        <v>1529</v>
      </c>
      <c r="AC2427" s="3244">
        <v>6.720000000000001E-2</v>
      </c>
      <c r="AD2427" s="3243">
        <v>22.377600000000001</v>
      </c>
      <c r="AE2427" s="2961" t="s">
        <v>5087</v>
      </c>
      <c r="AF2427" s="2491">
        <v>3.6960000000000007E-2</v>
      </c>
      <c r="AG2427" s="2491">
        <v>0.11200000000000002</v>
      </c>
      <c r="AH2427" s="2543" t="s">
        <v>5646</v>
      </c>
      <c r="AI2427" s="2543" t="s">
        <v>4991</v>
      </c>
      <c r="AJ2427" s="2960">
        <v>5.6000000000000005</v>
      </c>
      <c r="AK2427" s="2543" t="s">
        <v>6226</v>
      </c>
      <c r="AL2427" s="2543" t="s">
        <v>6227</v>
      </c>
      <c r="AM2427" s="3342">
        <v>2.2400000000000002</v>
      </c>
    </row>
    <row r="2428" spans="2:39" s="2801" customFormat="1" ht="12" customHeight="1" x14ac:dyDescent="0.2">
      <c r="B2428" s="4149" t="s">
        <v>6381</v>
      </c>
      <c r="C2428" s="4150"/>
      <c r="D2428" s="3242" t="s">
        <v>6382</v>
      </c>
      <c r="E2428" s="3243">
        <v>67.2</v>
      </c>
      <c r="F2428" s="3243">
        <v>29.892800000000001</v>
      </c>
      <c r="G2428" s="2960" t="s">
        <v>1529</v>
      </c>
      <c r="H2428" s="2960" t="s">
        <v>1529</v>
      </c>
      <c r="I2428" s="2960" t="s">
        <v>1529</v>
      </c>
      <c r="J2428" s="2945">
        <v>190</v>
      </c>
      <c r="K2428" s="3244">
        <v>0.15680000000000002</v>
      </c>
      <c r="L2428" s="3244">
        <v>0.15680000000000002</v>
      </c>
      <c r="M2428" s="2945">
        <v>190</v>
      </c>
      <c r="N2428" s="2945">
        <v>190</v>
      </c>
      <c r="O2428" s="3244">
        <v>0.15680000000000002</v>
      </c>
      <c r="P2428" s="3244">
        <v>0.15680000000000002</v>
      </c>
      <c r="Q2428" s="3244">
        <v>0.15680000000000002</v>
      </c>
      <c r="R2428" s="3244">
        <v>0.15680000000000002</v>
      </c>
      <c r="S2428" s="2542">
        <v>5.6000000000000005</v>
      </c>
      <c r="T2428" s="2960" t="s">
        <v>1529</v>
      </c>
      <c r="U2428" s="2960" t="s">
        <v>1529</v>
      </c>
      <c r="V2428" s="2961" t="s">
        <v>1134</v>
      </c>
      <c r="W2428" s="3244">
        <v>2.8000000000000004E-2</v>
      </c>
      <c r="X2428" s="3244">
        <v>6.720000000000001E-2</v>
      </c>
      <c r="Y2428" s="2961" t="s">
        <v>1529</v>
      </c>
      <c r="Z2428" s="2961" t="s">
        <v>1529</v>
      </c>
      <c r="AA2428" s="2961" t="s">
        <v>1529</v>
      </c>
      <c r="AB2428" s="2961" t="s">
        <v>1529</v>
      </c>
      <c r="AC2428" s="3244">
        <v>6.720000000000001E-2</v>
      </c>
      <c r="AD2428" s="3243">
        <v>26.107200000000002</v>
      </c>
      <c r="AE2428" s="2961" t="s">
        <v>5499</v>
      </c>
      <c r="AF2428" s="2491">
        <v>3.6960000000000007E-2</v>
      </c>
      <c r="AG2428" s="2491">
        <v>0.11200000000000002</v>
      </c>
      <c r="AH2428" s="2543" t="s">
        <v>5646</v>
      </c>
      <c r="AI2428" s="2543" t="s">
        <v>4991</v>
      </c>
      <c r="AJ2428" s="2960">
        <v>5.6000000000000005</v>
      </c>
      <c r="AK2428" s="2543" t="s">
        <v>6230</v>
      </c>
      <c r="AL2428" s="2543" t="s">
        <v>6231</v>
      </c>
      <c r="AM2428" s="3342">
        <v>2.6096000000000004</v>
      </c>
    </row>
    <row r="2429" spans="2:39" s="2801" customFormat="1" ht="12" customHeight="1" x14ac:dyDescent="0.2">
      <c r="B2429" s="4149" t="s">
        <v>6383</v>
      </c>
      <c r="C2429" s="4150"/>
      <c r="D2429" s="3242" t="s">
        <v>6384</v>
      </c>
      <c r="E2429" s="3243">
        <v>78.400000000000006</v>
      </c>
      <c r="F2429" s="3243">
        <v>37.363200000000006</v>
      </c>
      <c r="G2429" s="2960" t="s">
        <v>1529</v>
      </c>
      <c r="H2429" s="2960" t="s">
        <v>1529</v>
      </c>
      <c r="I2429" s="2960" t="s">
        <v>1529</v>
      </c>
      <c r="J2429" s="2945">
        <v>238</v>
      </c>
      <c r="K2429" s="3244">
        <v>0.15680000000000002</v>
      </c>
      <c r="L2429" s="3244">
        <v>0.15680000000000002</v>
      </c>
      <c r="M2429" s="2945">
        <v>238</v>
      </c>
      <c r="N2429" s="2945">
        <v>238</v>
      </c>
      <c r="O2429" s="3244">
        <v>0.15680000000000002</v>
      </c>
      <c r="P2429" s="3244">
        <v>0.15680000000000002</v>
      </c>
      <c r="Q2429" s="3244">
        <v>0.15680000000000002</v>
      </c>
      <c r="R2429" s="3244">
        <v>0.15680000000000002</v>
      </c>
      <c r="S2429" s="2542">
        <v>5.6000000000000005</v>
      </c>
      <c r="T2429" s="2960" t="s">
        <v>1529</v>
      </c>
      <c r="U2429" s="2960" t="s">
        <v>1529</v>
      </c>
      <c r="V2429" s="2961" t="s">
        <v>1134</v>
      </c>
      <c r="W2429" s="3244">
        <v>2.8000000000000004E-2</v>
      </c>
      <c r="X2429" s="3244">
        <v>6.720000000000001E-2</v>
      </c>
      <c r="Y2429" s="2961" t="s">
        <v>1529</v>
      </c>
      <c r="Z2429" s="2961" t="s">
        <v>1529</v>
      </c>
      <c r="AA2429" s="2961" t="s">
        <v>1529</v>
      </c>
      <c r="AB2429" s="2961" t="s">
        <v>1529</v>
      </c>
      <c r="AC2429" s="3244">
        <v>6.720000000000001E-2</v>
      </c>
      <c r="AD2429" s="3243">
        <v>29.836800000000004</v>
      </c>
      <c r="AE2429" s="2961" t="s">
        <v>56</v>
      </c>
      <c r="AF2429" s="2491">
        <v>3.6960000000000007E-2</v>
      </c>
      <c r="AG2429" s="2491">
        <v>0.11200000000000002</v>
      </c>
      <c r="AH2429" s="2543" t="s">
        <v>5646</v>
      </c>
      <c r="AI2429" s="2543" t="s">
        <v>4991</v>
      </c>
      <c r="AJ2429" s="2960">
        <v>5.6000000000000005</v>
      </c>
      <c r="AK2429" s="2543" t="s">
        <v>6234</v>
      </c>
      <c r="AL2429" s="2543" t="s">
        <v>6235</v>
      </c>
      <c r="AM2429" s="3342">
        <v>2.9792000000000005</v>
      </c>
    </row>
    <row r="2430" spans="2:39" s="2801" customFormat="1" ht="12" customHeight="1" x14ac:dyDescent="0.2">
      <c r="B2430" s="4149" t="s">
        <v>6385</v>
      </c>
      <c r="C2430" s="4150"/>
      <c r="D2430" s="3242" t="s">
        <v>6386</v>
      </c>
      <c r="E2430" s="3243">
        <v>89.600000000000009</v>
      </c>
      <c r="F2430" s="3243">
        <v>42.033600000000007</v>
      </c>
      <c r="G2430" s="2960" t="s">
        <v>1529</v>
      </c>
      <c r="H2430" s="2960" t="s">
        <v>1529</v>
      </c>
      <c r="I2430" s="2960" t="s">
        <v>1529</v>
      </c>
      <c r="J2430" s="2945">
        <v>288</v>
      </c>
      <c r="K2430" s="3244">
        <v>0.14560000000000001</v>
      </c>
      <c r="L2430" s="3244">
        <v>0.14560000000000001</v>
      </c>
      <c r="M2430" s="2945">
        <v>288</v>
      </c>
      <c r="N2430" s="2945">
        <v>288</v>
      </c>
      <c r="O2430" s="3244">
        <v>0.14560000000000001</v>
      </c>
      <c r="P2430" s="3244">
        <v>0.14560000000000001</v>
      </c>
      <c r="Q2430" s="3244">
        <v>0.14560000000000001</v>
      </c>
      <c r="R2430" s="3244">
        <v>0.14560000000000001</v>
      </c>
      <c r="S2430" s="2542">
        <v>8.4</v>
      </c>
      <c r="T2430" s="2960" t="s">
        <v>1529</v>
      </c>
      <c r="U2430" s="2960" t="s">
        <v>1529</v>
      </c>
      <c r="V2430" s="2961" t="s">
        <v>1118</v>
      </c>
      <c r="W2430" s="3244">
        <v>2.8000000000000004E-2</v>
      </c>
      <c r="X2430" s="3244">
        <v>6.720000000000001E-2</v>
      </c>
      <c r="Y2430" s="2961" t="s">
        <v>1529</v>
      </c>
      <c r="Z2430" s="2961" t="s">
        <v>1529</v>
      </c>
      <c r="AA2430" s="2961" t="s">
        <v>1529</v>
      </c>
      <c r="AB2430" s="2961" t="s">
        <v>1529</v>
      </c>
      <c r="AC2430" s="3244">
        <v>6.720000000000001E-2</v>
      </c>
      <c r="AD2430" s="3243">
        <v>33.566400000000002</v>
      </c>
      <c r="AE2430" s="2961" t="s">
        <v>5508</v>
      </c>
      <c r="AF2430" s="2491">
        <v>3.6960000000000007E-2</v>
      </c>
      <c r="AG2430" s="2491">
        <v>0.11200000000000002</v>
      </c>
      <c r="AH2430" s="2543" t="s">
        <v>5646</v>
      </c>
      <c r="AI2430" s="2543" t="s">
        <v>4991</v>
      </c>
      <c r="AJ2430" s="2960">
        <v>5.6000000000000005</v>
      </c>
      <c r="AK2430" s="2543" t="s">
        <v>6238</v>
      </c>
      <c r="AL2430" s="2543" t="s">
        <v>4359</v>
      </c>
      <c r="AM2430" s="3342">
        <v>3.3600000000000003</v>
      </c>
    </row>
    <row r="2431" spans="2:39" s="2801" customFormat="1" ht="12" customHeight="1" x14ac:dyDescent="0.2">
      <c r="B2431" s="4149" t="s">
        <v>6387</v>
      </c>
      <c r="C2431" s="4150"/>
      <c r="D2431" s="3242" t="s">
        <v>6388</v>
      </c>
      <c r="E2431" s="3243">
        <v>112.00000000000001</v>
      </c>
      <c r="F2431" s="3243">
        <v>57.904000000000011</v>
      </c>
      <c r="G2431" s="2960" t="s">
        <v>1529</v>
      </c>
      <c r="H2431" s="2960" t="s">
        <v>1529</v>
      </c>
      <c r="I2431" s="2960" t="s">
        <v>1529</v>
      </c>
      <c r="J2431" s="2945">
        <v>430</v>
      </c>
      <c r="K2431" s="3244">
        <v>0.13440000000000002</v>
      </c>
      <c r="L2431" s="3244">
        <v>0.13440000000000002</v>
      </c>
      <c r="M2431" s="2945">
        <v>430</v>
      </c>
      <c r="N2431" s="2945">
        <v>430</v>
      </c>
      <c r="O2431" s="3244">
        <v>0.13440000000000002</v>
      </c>
      <c r="P2431" s="3244">
        <v>0.13440000000000002</v>
      </c>
      <c r="Q2431" s="3244">
        <v>0.13440000000000002</v>
      </c>
      <c r="R2431" s="3244">
        <v>0.13440000000000002</v>
      </c>
      <c r="S2431" s="2542">
        <v>11.200000000000001</v>
      </c>
      <c r="T2431" s="2960" t="s">
        <v>1529</v>
      </c>
      <c r="U2431" s="2960" t="s">
        <v>1529</v>
      </c>
      <c r="V2431" s="2961" t="s">
        <v>5513</v>
      </c>
      <c r="W2431" s="3244">
        <v>2.8000000000000004E-2</v>
      </c>
      <c r="X2431" s="3244">
        <v>6.720000000000001E-2</v>
      </c>
      <c r="Y2431" s="2961" t="s">
        <v>1529</v>
      </c>
      <c r="Z2431" s="2961" t="s">
        <v>1529</v>
      </c>
      <c r="AA2431" s="2961" t="s">
        <v>1529</v>
      </c>
      <c r="AB2431" s="2961" t="s">
        <v>1529</v>
      </c>
      <c r="AC2431" s="3244">
        <v>6.720000000000001E-2</v>
      </c>
      <c r="AD2431" s="3243">
        <v>37.295999999999999</v>
      </c>
      <c r="AE2431" s="2961" t="s">
        <v>58</v>
      </c>
      <c r="AF2431" s="2491">
        <v>3.6960000000000007E-2</v>
      </c>
      <c r="AG2431" s="2491">
        <v>0.11200000000000002</v>
      </c>
      <c r="AH2431" s="2543" t="s">
        <v>5646</v>
      </c>
      <c r="AI2431" s="2543" t="s">
        <v>4991</v>
      </c>
      <c r="AJ2431" s="2960">
        <v>5.6000000000000005</v>
      </c>
      <c r="AK2431" s="2543" t="s">
        <v>6241</v>
      </c>
      <c r="AL2431" s="2543" t="s">
        <v>370</v>
      </c>
      <c r="AM2431" s="3342">
        <v>3.7296000000000005</v>
      </c>
    </row>
    <row r="2432" spans="2:39" s="2801" customFormat="1" ht="12" customHeight="1" x14ac:dyDescent="0.2">
      <c r="B2432" s="4149" t="s">
        <v>6389</v>
      </c>
      <c r="C2432" s="4150"/>
      <c r="D2432" s="3242" t="s">
        <v>6390</v>
      </c>
      <c r="E2432" s="3243">
        <v>28.000000000000004</v>
      </c>
      <c r="F2432" s="3243">
        <v>16.251200000000001</v>
      </c>
      <c r="G2432" s="2960" t="s">
        <v>1529</v>
      </c>
      <c r="H2432" s="2960" t="s">
        <v>1529</v>
      </c>
      <c r="I2432" s="2960" t="s">
        <v>1529</v>
      </c>
      <c r="J2432" s="2945">
        <v>96</v>
      </c>
      <c r="K2432" s="3244">
        <v>0.16800000000000001</v>
      </c>
      <c r="L2432" s="3244">
        <v>0.16800000000000001</v>
      </c>
      <c r="M2432" s="2945">
        <v>96</v>
      </c>
      <c r="N2432" s="2945">
        <v>96</v>
      </c>
      <c r="O2432" s="3244">
        <v>0.16800000000000001</v>
      </c>
      <c r="P2432" s="3244">
        <v>0.16800000000000001</v>
      </c>
      <c r="Q2432" s="3244">
        <v>0.16800000000000001</v>
      </c>
      <c r="R2432" s="3244">
        <v>0.16800000000000001</v>
      </c>
      <c r="S2432" s="2542">
        <v>0.56000000000000005</v>
      </c>
      <c r="T2432" s="2960" t="s">
        <v>1529</v>
      </c>
      <c r="U2432" s="2960" t="s">
        <v>1529</v>
      </c>
      <c r="V2432" s="2961" t="s">
        <v>1135</v>
      </c>
      <c r="W2432" s="3244">
        <v>2.8000000000000004E-2</v>
      </c>
      <c r="X2432" s="3244">
        <v>6.720000000000001E-2</v>
      </c>
      <c r="Y2432" s="2961" t="s">
        <v>1529</v>
      </c>
      <c r="Z2432" s="2961" t="s">
        <v>1529</v>
      </c>
      <c r="AA2432" s="2961" t="s">
        <v>1529</v>
      </c>
      <c r="AB2432" s="2961" t="s">
        <v>1529</v>
      </c>
      <c r="AC2432" s="3244">
        <v>6.720000000000001E-2</v>
      </c>
      <c r="AD2432" s="3243">
        <v>11.188800000000001</v>
      </c>
      <c r="AE2432" s="2961" t="s">
        <v>49</v>
      </c>
      <c r="AF2432" s="2491">
        <v>3.6960000000000007E-2</v>
      </c>
      <c r="AG2432" s="2491">
        <v>0.11200000000000002</v>
      </c>
      <c r="AH2432" s="2543" t="s">
        <v>1529</v>
      </c>
      <c r="AI2432" s="2543" t="s">
        <v>1529</v>
      </c>
      <c r="AJ2432" s="2960" t="s">
        <v>1529</v>
      </c>
      <c r="AK2432" s="2543" t="s">
        <v>6215</v>
      </c>
      <c r="AL2432" s="2543" t="s">
        <v>3298</v>
      </c>
      <c r="AM2432" s="3342">
        <v>1.1200000000000001</v>
      </c>
    </row>
    <row r="2433" spans="2:39" s="2801" customFormat="1" ht="12" customHeight="1" x14ac:dyDescent="0.2">
      <c r="B2433" s="4149" t="s">
        <v>6391</v>
      </c>
      <c r="C2433" s="4150"/>
      <c r="D2433" s="3242" t="s">
        <v>6392</v>
      </c>
      <c r="E2433" s="3243">
        <v>33.6</v>
      </c>
      <c r="F2433" s="3243">
        <v>17.561600000000002</v>
      </c>
      <c r="G2433" s="2960" t="s">
        <v>1529</v>
      </c>
      <c r="H2433" s="2960" t="s">
        <v>1529</v>
      </c>
      <c r="I2433" s="2960" t="s">
        <v>1529</v>
      </c>
      <c r="J2433" s="2945">
        <v>104</v>
      </c>
      <c r="K2433" s="3244">
        <v>0.16800000000000001</v>
      </c>
      <c r="L2433" s="3244">
        <v>0.16800000000000001</v>
      </c>
      <c r="M2433" s="2945">
        <v>104</v>
      </c>
      <c r="N2433" s="2945">
        <v>104</v>
      </c>
      <c r="O2433" s="3244">
        <v>0.16800000000000001</v>
      </c>
      <c r="P2433" s="3244">
        <v>0.16800000000000001</v>
      </c>
      <c r="Q2433" s="3244">
        <v>0.16800000000000001</v>
      </c>
      <c r="R2433" s="3244">
        <v>0.16800000000000001</v>
      </c>
      <c r="S2433" s="2542">
        <v>1.1200000000000001</v>
      </c>
      <c r="T2433" s="2960" t="s">
        <v>1529</v>
      </c>
      <c r="U2433" s="2960" t="s">
        <v>1529</v>
      </c>
      <c r="V2433" s="2961" t="s">
        <v>5519</v>
      </c>
      <c r="W2433" s="3244">
        <v>2.8000000000000004E-2</v>
      </c>
      <c r="X2433" s="3244">
        <v>6.720000000000001E-2</v>
      </c>
      <c r="Y2433" s="2961" t="s">
        <v>1529</v>
      </c>
      <c r="Z2433" s="2961" t="s">
        <v>1529</v>
      </c>
      <c r="AA2433" s="2961" t="s">
        <v>1529</v>
      </c>
      <c r="AB2433" s="2961" t="s">
        <v>1529</v>
      </c>
      <c r="AC2433" s="3244">
        <v>6.720000000000001E-2</v>
      </c>
      <c r="AD2433" s="3243">
        <v>14.918400000000002</v>
      </c>
      <c r="AE2433" s="2961" t="s">
        <v>51</v>
      </c>
      <c r="AF2433" s="2491">
        <v>3.6960000000000007E-2</v>
      </c>
      <c r="AG2433" s="2491">
        <v>0.11200000000000002</v>
      </c>
      <c r="AH2433" s="2543" t="s">
        <v>1529</v>
      </c>
      <c r="AI2433" s="2543" t="s">
        <v>1529</v>
      </c>
      <c r="AJ2433" s="2960" t="s">
        <v>1529</v>
      </c>
      <c r="AK2433" s="2543" t="s">
        <v>6220</v>
      </c>
      <c r="AL2433" s="2543" t="s">
        <v>3589</v>
      </c>
      <c r="AM2433" s="3342">
        <v>1.4896000000000003</v>
      </c>
    </row>
    <row r="2434" spans="2:39" s="2801" customFormat="1" ht="12" customHeight="1" x14ac:dyDescent="0.2">
      <c r="B2434" s="4149" t="s">
        <v>6393</v>
      </c>
      <c r="C2434" s="4150"/>
      <c r="D2434" s="3242" t="s">
        <v>6394</v>
      </c>
      <c r="E2434" s="3243">
        <v>39.200000000000003</v>
      </c>
      <c r="F2434" s="3243">
        <v>22.601600000000001</v>
      </c>
      <c r="G2434" s="2960" t="s">
        <v>1529</v>
      </c>
      <c r="H2434" s="2960" t="s">
        <v>1529</v>
      </c>
      <c r="I2434" s="2960" t="s">
        <v>1529</v>
      </c>
      <c r="J2434" s="2945">
        <v>134</v>
      </c>
      <c r="K2434" s="3244">
        <v>0.16800000000000001</v>
      </c>
      <c r="L2434" s="3244">
        <v>0.16800000000000001</v>
      </c>
      <c r="M2434" s="2945">
        <v>134</v>
      </c>
      <c r="N2434" s="2945">
        <v>134</v>
      </c>
      <c r="O2434" s="3244">
        <v>0.16800000000000001</v>
      </c>
      <c r="P2434" s="3244">
        <v>0.16800000000000001</v>
      </c>
      <c r="Q2434" s="3244">
        <v>0.16800000000000001</v>
      </c>
      <c r="R2434" s="3244">
        <v>0.16800000000000001</v>
      </c>
      <c r="S2434" s="2542">
        <v>1.6800000000000002</v>
      </c>
      <c r="T2434" s="2960" t="s">
        <v>1529</v>
      </c>
      <c r="U2434" s="2960" t="s">
        <v>1529</v>
      </c>
      <c r="V2434" s="2961" t="s">
        <v>5524</v>
      </c>
      <c r="W2434" s="3244">
        <v>2.8000000000000004E-2</v>
      </c>
      <c r="X2434" s="3244">
        <v>6.720000000000001E-2</v>
      </c>
      <c r="Y2434" s="2961" t="s">
        <v>1529</v>
      </c>
      <c r="Z2434" s="2961" t="s">
        <v>1529</v>
      </c>
      <c r="AA2434" s="2961" t="s">
        <v>1529</v>
      </c>
      <c r="AB2434" s="2961" t="s">
        <v>1529</v>
      </c>
      <c r="AC2434" s="3244">
        <v>6.720000000000001E-2</v>
      </c>
      <c r="AD2434" s="3243">
        <v>14.918400000000002</v>
      </c>
      <c r="AE2434" s="2961" t="s">
        <v>51</v>
      </c>
      <c r="AF2434" s="2491">
        <v>3.6960000000000007E-2</v>
      </c>
      <c r="AG2434" s="2491">
        <v>0.11200000000000002</v>
      </c>
      <c r="AH2434" s="2543" t="s">
        <v>1529</v>
      </c>
      <c r="AI2434" s="2543" t="s">
        <v>1529</v>
      </c>
      <c r="AJ2434" s="2960" t="s">
        <v>1529</v>
      </c>
      <c r="AK2434" s="2543" t="s">
        <v>6220</v>
      </c>
      <c r="AL2434" s="2543" t="s">
        <v>3589</v>
      </c>
      <c r="AM2434" s="3342">
        <v>1.4896000000000003</v>
      </c>
    </row>
    <row r="2435" spans="2:39" s="2801" customFormat="1" ht="12" customHeight="1" x14ac:dyDescent="0.2">
      <c r="B2435" s="4149" t="s">
        <v>6395</v>
      </c>
      <c r="C2435" s="4150"/>
      <c r="D2435" s="3242" t="s">
        <v>6396</v>
      </c>
      <c r="E2435" s="3243">
        <v>44.800000000000004</v>
      </c>
      <c r="F2435" s="3243">
        <v>23.912000000000003</v>
      </c>
      <c r="G2435" s="2960" t="s">
        <v>1529</v>
      </c>
      <c r="H2435" s="2960" t="s">
        <v>1529</v>
      </c>
      <c r="I2435" s="2960" t="s">
        <v>1529</v>
      </c>
      <c r="J2435" s="2945">
        <v>142</v>
      </c>
      <c r="K2435" s="3244">
        <v>0.16800000000000001</v>
      </c>
      <c r="L2435" s="3244">
        <v>0.16800000000000001</v>
      </c>
      <c r="M2435" s="2945">
        <v>142</v>
      </c>
      <c r="N2435" s="2945">
        <v>142</v>
      </c>
      <c r="O2435" s="3244">
        <v>0.16800000000000001</v>
      </c>
      <c r="P2435" s="3244">
        <v>0.16800000000000001</v>
      </c>
      <c r="Q2435" s="3244">
        <v>0.16800000000000001</v>
      </c>
      <c r="R2435" s="3244">
        <v>0.16800000000000001</v>
      </c>
      <c r="S2435" s="2542">
        <v>2.2400000000000002</v>
      </c>
      <c r="T2435" s="2960" t="s">
        <v>1529</v>
      </c>
      <c r="U2435" s="2960" t="s">
        <v>1529</v>
      </c>
      <c r="V2435" s="2961" t="s">
        <v>5529</v>
      </c>
      <c r="W2435" s="3244">
        <v>2.8000000000000004E-2</v>
      </c>
      <c r="X2435" s="3244">
        <v>6.720000000000001E-2</v>
      </c>
      <c r="Y2435" s="2961" t="s">
        <v>1529</v>
      </c>
      <c r="Z2435" s="2961" t="s">
        <v>1529</v>
      </c>
      <c r="AA2435" s="2961" t="s">
        <v>1529</v>
      </c>
      <c r="AB2435" s="2961" t="s">
        <v>1529</v>
      </c>
      <c r="AC2435" s="3244">
        <v>6.720000000000001E-2</v>
      </c>
      <c r="AD2435" s="3243">
        <v>18.648</v>
      </c>
      <c r="AE2435" s="2961" t="s">
        <v>406</v>
      </c>
      <c r="AF2435" s="2491">
        <v>3.6960000000000007E-2</v>
      </c>
      <c r="AG2435" s="2491">
        <v>0.11200000000000002</v>
      </c>
      <c r="AH2435" s="2543" t="s">
        <v>1529</v>
      </c>
      <c r="AI2435" s="2543" t="s">
        <v>1529</v>
      </c>
      <c r="AJ2435" s="2960" t="s">
        <v>1529</v>
      </c>
      <c r="AK2435" s="2543" t="s">
        <v>6223</v>
      </c>
      <c r="AL2435" s="2543" t="s">
        <v>1674</v>
      </c>
      <c r="AM2435" s="3342">
        <v>1.8704000000000001</v>
      </c>
    </row>
    <row r="2436" spans="2:39" s="2801" customFormat="1" ht="12" customHeight="1" x14ac:dyDescent="0.2">
      <c r="B2436" s="4149" t="s">
        <v>6397</v>
      </c>
      <c r="C2436" s="4150"/>
      <c r="D2436" s="3242" t="s">
        <v>6398</v>
      </c>
      <c r="E2436" s="3243">
        <v>56.000000000000007</v>
      </c>
      <c r="F2436" s="3243">
        <v>30.822400000000002</v>
      </c>
      <c r="G2436" s="2960" t="s">
        <v>1529</v>
      </c>
      <c r="H2436" s="2960" t="s">
        <v>1529</v>
      </c>
      <c r="I2436" s="2960" t="s">
        <v>1529</v>
      </c>
      <c r="J2436" s="2945">
        <v>183</v>
      </c>
      <c r="K2436" s="3244">
        <v>0.16800000000000001</v>
      </c>
      <c r="L2436" s="3244">
        <v>0.16800000000000001</v>
      </c>
      <c r="M2436" s="2945">
        <v>183</v>
      </c>
      <c r="N2436" s="2945">
        <v>183</v>
      </c>
      <c r="O2436" s="3244">
        <v>0.16800000000000001</v>
      </c>
      <c r="P2436" s="3244">
        <v>0.16800000000000001</v>
      </c>
      <c r="Q2436" s="3244">
        <v>0.16800000000000001</v>
      </c>
      <c r="R2436" s="3244">
        <v>0.16800000000000001</v>
      </c>
      <c r="S2436" s="2542">
        <v>2.8000000000000003</v>
      </c>
      <c r="T2436" s="2960" t="s">
        <v>1529</v>
      </c>
      <c r="U2436" s="2960" t="s">
        <v>1529</v>
      </c>
      <c r="V2436" s="2961" t="s">
        <v>1132</v>
      </c>
      <c r="W2436" s="3244">
        <v>2.8000000000000004E-2</v>
      </c>
      <c r="X2436" s="3244">
        <v>6.720000000000001E-2</v>
      </c>
      <c r="Y2436" s="2961" t="s">
        <v>1529</v>
      </c>
      <c r="Z2436" s="2961" t="s">
        <v>1529</v>
      </c>
      <c r="AA2436" s="2961" t="s">
        <v>1529</v>
      </c>
      <c r="AB2436" s="2961" t="s">
        <v>1529</v>
      </c>
      <c r="AC2436" s="3244">
        <v>6.720000000000001E-2</v>
      </c>
      <c r="AD2436" s="3243">
        <v>22.377600000000001</v>
      </c>
      <c r="AE2436" s="2961" t="s">
        <v>5087</v>
      </c>
      <c r="AF2436" s="2491">
        <v>3.6960000000000007E-2</v>
      </c>
      <c r="AG2436" s="2491">
        <v>0.11200000000000002</v>
      </c>
      <c r="AH2436" s="2543" t="s">
        <v>1529</v>
      </c>
      <c r="AI2436" s="2543" t="s">
        <v>1529</v>
      </c>
      <c r="AJ2436" s="2960" t="s">
        <v>1529</v>
      </c>
      <c r="AK2436" s="2543" t="s">
        <v>6226</v>
      </c>
      <c r="AL2436" s="2543" t="s">
        <v>6227</v>
      </c>
      <c r="AM2436" s="3342">
        <v>2.2400000000000002</v>
      </c>
    </row>
    <row r="2437" spans="2:39" s="2801" customFormat="1" ht="12" customHeight="1" x14ac:dyDescent="0.2">
      <c r="B2437" s="4149" t="s">
        <v>6399</v>
      </c>
      <c r="C2437" s="4150"/>
      <c r="D2437" s="3242" t="s">
        <v>6400</v>
      </c>
      <c r="E2437" s="3243">
        <v>67.2</v>
      </c>
      <c r="F2437" s="3243">
        <v>35.492800000000003</v>
      </c>
      <c r="G2437" s="2960" t="s">
        <v>1529</v>
      </c>
      <c r="H2437" s="2960" t="s">
        <v>1529</v>
      </c>
      <c r="I2437" s="2960" t="s">
        <v>1529</v>
      </c>
      <c r="J2437" s="2945">
        <v>226</v>
      </c>
      <c r="K2437" s="3244">
        <v>0.15680000000000002</v>
      </c>
      <c r="L2437" s="3244">
        <v>0.15680000000000002</v>
      </c>
      <c r="M2437" s="2945">
        <v>226</v>
      </c>
      <c r="N2437" s="2945">
        <v>226</v>
      </c>
      <c r="O2437" s="3244">
        <v>0.15680000000000002</v>
      </c>
      <c r="P2437" s="3244">
        <v>0.15680000000000002</v>
      </c>
      <c r="Q2437" s="3244">
        <v>0.15680000000000002</v>
      </c>
      <c r="R2437" s="3244">
        <v>0.15680000000000002</v>
      </c>
      <c r="S2437" s="2542">
        <v>5.6000000000000005</v>
      </c>
      <c r="T2437" s="2960" t="s">
        <v>1529</v>
      </c>
      <c r="U2437" s="2960" t="s">
        <v>1529</v>
      </c>
      <c r="V2437" s="2961" t="s">
        <v>1134</v>
      </c>
      <c r="W2437" s="3244">
        <v>2.8000000000000004E-2</v>
      </c>
      <c r="X2437" s="3244">
        <v>6.720000000000001E-2</v>
      </c>
      <c r="Y2437" s="2961" t="s">
        <v>1529</v>
      </c>
      <c r="Z2437" s="2961" t="s">
        <v>1529</v>
      </c>
      <c r="AA2437" s="2961" t="s">
        <v>1529</v>
      </c>
      <c r="AB2437" s="2961" t="s">
        <v>1529</v>
      </c>
      <c r="AC2437" s="3244">
        <v>6.720000000000001E-2</v>
      </c>
      <c r="AD2437" s="3243">
        <v>26.107200000000002</v>
      </c>
      <c r="AE2437" s="2961" t="s">
        <v>5499</v>
      </c>
      <c r="AF2437" s="2491">
        <v>3.6960000000000007E-2</v>
      </c>
      <c r="AG2437" s="2491">
        <v>0.11200000000000002</v>
      </c>
      <c r="AH2437" s="2543" t="s">
        <v>1529</v>
      </c>
      <c r="AI2437" s="2543" t="s">
        <v>1529</v>
      </c>
      <c r="AJ2437" s="2960" t="s">
        <v>1529</v>
      </c>
      <c r="AK2437" s="2543" t="s">
        <v>6230</v>
      </c>
      <c r="AL2437" s="2543" t="s">
        <v>6231</v>
      </c>
      <c r="AM2437" s="3342">
        <v>2.6096000000000004</v>
      </c>
    </row>
    <row r="2438" spans="2:39" s="2801" customFormat="1" ht="12" customHeight="1" x14ac:dyDescent="0.2">
      <c r="B2438" s="4149" t="s">
        <v>6401</v>
      </c>
      <c r="C2438" s="4150"/>
      <c r="D2438" s="3242" t="s">
        <v>6402</v>
      </c>
      <c r="E2438" s="3243">
        <v>78.400000000000006</v>
      </c>
      <c r="F2438" s="3243">
        <v>42.963200000000001</v>
      </c>
      <c r="G2438" s="2960" t="s">
        <v>1529</v>
      </c>
      <c r="H2438" s="2960" t="s">
        <v>1529</v>
      </c>
      <c r="I2438" s="2960" t="s">
        <v>1529</v>
      </c>
      <c r="J2438" s="2945">
        <v>274</v>
      </c>
      <c r="K2438" s="3244">
        <v>0.15680000000000002</v>
      </c>
      <c r="L2438" s="3244">
        <v>0.15680000000000002</v>
      </c>
      <c r="M2438" s="2945">
        <v>274</v>
      </c>
      <c r="N2438" s="2945">
        <v>274</v>
      </c>
      <c r="O2438" s="3244">
        <v>0.15680000000000002</v>
      </c>
      <c r="P2438" s="3244">
        <v>0.15680000000000002</v>
      </c>
      <c r="Q2438" s="3244">
        <v>0.15680000000000002</v>
      </c>
      <c r="R2438" s="3244">
        <v>0.15680000000000002</v>
      </c>
      <c r="S2438" s="2542">
        <v>5.6000000000000005</v>
      </c>
      <c r="T2438" s="2960" t="s">
        <v>1529</v>
      </c>
      <c r="U2438" s="2960" t="s">
        <v>1529</v>
      </c>
      <c r="V2438" s="2961" t="s">
        <v>1134</v>
      </c>
      <c r="W2438" s="3244">
        <v>2.8000000000000004E-2</v>
      </c>
      <c r="X2438" s="3244">
        <v>6.720000000000001E-2</v>
      </c>
      <c r="Y2438" s="2961" t="s">
        <v>1529</v>
      </c>
      <c r="Z2438" s="2961" t="s">
        <v>1529</v>
      </c>
      <c r="AA2438" s="2961" t="s">
        <v>1529</v>
      </c>
      <c r="AB2438" s="2961" t="s">
        <v>1529</v>
      </c>
      <c r="AC2438" s="3244">
        <v>6.720000000000001E-2</v>
      </c>
      <c r="AD2438" s="3243">
        <v>29.836800000000004</v>
      </c>
      <c r="AE2438" s="2961" t="s">
        <v>56</v>
      </c>
      <c r="AF2438" s="2491">
        <v>3.6960000000000007E-2</v>
      </c>
      <c r="AG2438" s="2491">
        <v>0.11200000000000002</v>
      </c>
      <c r="AH2438" s="2543" t="s">
        <v>1529</v>
      </c>
      <c r="AI2438" s="2543" t="s">
        <v>1529</v>
      </c>
      <c r="AJ2438" s="2960" t="s">
        <v>1529</v>
      </c>
      <c r="AK2438" s="2543" t="s">
        <v>6234</v>
      </c>
      <c r="AL2438" s="2543" t="s">
        <v>6235</v>
      </c>
      <c r="AM2438" s="3342">
        <v>2.9792000000000005</v>
      </c>
    </row>
    <row r="2439" spans="2:39" s="2801" customFormat="1" ht="12" customHeight="1" x14ac:dyDescent="0.2">
      <c r="B2439" s="4149" t="s">
        <v>6403</v>
      </c>
      <c r="C2439" s="4150"/>
      <c r="D2439" s="3242" t="s">
        <v>6404</v>
      </c>
      <c r="E2439" s="3243">
        <v>89.600000000000009</v>
      </c>
      <c r="F2439" s="3243">
        <v>47.633600000000008</v>
      </c>
      <c r="G2439" s="2960" t="s">
        <v>1529</v>
      </c>
      <c r="H2439" s="2960" t="s">
        <v>1529</v>
      </c>
      <c r="I2439" s="2960" t="s">
        <v>1529</v>
      </c>
      <c r="J2439" s="2945">
        <v>327</v>
      </c>
      <c r="K2439" s="3244">
        <v>0.14560000000000001</v>
      </c>
      <c r="L2439" s="3244">
        <v>0.14560000000000001</v>
      </c>
      <c r="M2439" s="2945">
        <v>327</v>
      </c>
      <c r="N2439" s="2945">
        <v>327</v>
      </c>
      <c r="O2439" s="3244">
        <v>0.14560000000000001</v>
      </c>
      <c r="P2439" s="3244">
        <v>0.14560000000000001</v>
      </c>
      <c r="Q2439" s="3244">
        <v>0.14560000000000001</v>
      </c>
      <c r="R2439" s="3244">
        <v>0.14560000000000001</v>
      </c>
      <c r="S2439" s="2542">
        <v>8.4</v>
      </c>
      <c r="T2439" s="2960" t="s">
        <v>1529</v>
      </c>
      <c r="U2439" s="2960" t="s">
        <v>1529</v>
      </c>
      <c r="V2439" s="2961" t="s">
        <v>1118</v>
      </c>
      <c r="W2439" s="3244">
        <v>2.8000000000000004E-2</v>
      </c>
      <c r="X2439" s="3244">
        <v>6.720000000000001E-2</v>
      </c>
      <c r="Y2439" s="2961" t="s">
        <v>1529</v>
      </c>
      <c r="Z2439" s="2961" t="s">
        <v>1529</v>
      </c>
      <c r="AA2439" s="2961" t="s">
        <v>1529</v>
      </c>
      <c r="AB2439" s="2961" t="s">
        <v>1529</v>
      </c>
      <c r="AC2439" s="3244">
        <v>6.720000000000001E-2</v>
      </c>
      <c r="AD2439" s="3243">
        <v>33.566400000000002</v>
      </c>
      <c r="AE2439" s="2961" t="s">
        <v>5508</v>
      </c>
      <c r="AF2439" s="2491">
        <v>3.6960000000000007E-2</v>
      </c>
      <c r="AG2439" s="2491">
        <v>0.11200000000000002</v>
      </c>
      <c r="AH2439" s="2543" t="s">
        <v>1529</v>
      </c>
      <c r="AI2439" s="2543" t="s">
        <v>1529</v>
      </c>
      <c r="AJ2439" s="2960" t="s">
        <v>1529</v>
      </c>
      <c r="AK2439" s="2543" t="s">
        <v>6238</v>
      </c>
      <c r="AL2439" s="2543" t="s">
        <v>4359</v>
      </c>
      <c r="AM2439" s="3342">
        <v>3.3600000000000003</v>
      </c>
    </row>
    <row r="2440" spans="2:39" s="2801" customFormat="1" ht="12" customHeight="1" thickBot="1" x14ac:dyDescent="0.25">
      <c r="B2440" s="4149" t="s">
        <v>6405</v>
      </c>
      <c r="C2440" s="4150"/>
      <c r="D2440" s="2972" t="s">
        <v>6406</v>
      </c>
      <c r="E2440" s="2973">
        <v>112.00000000000001</v>
      </c>
      <c r="F2440" s="2973">
        <v>63.504000000000012</v>
      </c>
      <c r="G2440" s="3062" t="s">
        <v>1529</v>
      </c>
      <c r="H2440" s="3062" t="s">
        <v>1529</v>
      </c>
      <c r="I2440" s="3062" t="s">
        <v>1529</v>
      </c>
      <c r="J2440" s="2734">
        <v>472</v>
      </c>
      <c r="K2440" s="2975">
        <v>0.13440000000000002</v>
      </c>
      <c r="L2440" s="2975">
        <v>0.13440000000000002</v>
      </c>
      <c r="M2440" s="2734">
        <v>472</v>
      </c>
      <c r="N2440" s="2734">
        <v>472</v>
      </c>
      <c r="O2440" s="2975">
        <v>0.13440000000000002</v>
      </c>
      <c r="P2440" s="2975">
        <v>0.13440000000000002</v>
      </c>
      <c r="Q2440" s="2975">
        <v>0.13440000000000002</v>
      </c>
      <c r="R2440" s="2975">
        <v>0.13440000000000002</v>
      </c>
      <c r="S2440" s="2727">
        <v>11.200000000000001</v>
      </c>
      <c r="T2440" s="3062" t="s">
        <v>1529</v>
      </c>
      <c r="U2440" s="3062" t="s">
        <v>1529</v>
      </c>
      <c r="V2440" s="2976" t="s">
        <v>5513</v>
      </c>
      <c r="W2440" s="2975">
        <v>2.8000000000000004E-2</v>
      </c>
      <c r="X2440" s="2975">
        <v>6.720000000000001E-2</v>
      </c>
      <c r="Y2440" s="2976" t="s">
        <v>1529</v>
      </c>
      <c r="Z2440" s="2976" t="s">
        <v>1529</v>
      </c>
      <c r="AA2440" s="2976" t="s">
        <v>1529</v>
      </c>
      <c r="AB2440" s="2976" t="s">
        <v>1529</v>
      </c>
      <c r="AC2440" s="2975">
        <v>6.720000000000001E-2</v>
      </c>
      <c r="AD2440" s="2973">
        <v>37.295999999999999</v>
      </c>
      <c r="AE2440" s="2976" t="s">
        <v>58</v>
      </c>
      <c r="AF2440" s="2538">
        <v>3.6960000000000007E-2</v>
      </c>
      <c r="AG2440" s="2538">
        <v>0.11200000000000002</v>
      </c>
      <c r="AH2440" s="2583" t="s">
        <v>1529</v>
      </c>
      <c r="AI2440" s="2583" t="s">
        <v>1529</v>
      </c>
      <c r="AJ2440" s="3062" t="s">
        <v>1529</v>
      </c>
      <c r="AK2440" s="2583" t="s">
        <v>6241</v>
      </c>
      <c r="AL2440" s="2583" t="s">
        <v>370</v>
      </c>
      <c r="AM2440" s="3343">
        <v>3.7296000000000005</v>
      </c>
    </row>
    <row r="2441" spans="2:39" s="2801" customFormat="1" ht="12" customHeight="1" x14ac:dyDescent="0.2">
      <c r="B2441" s="2503"/>
      <c r="C2441" s="2496"/>
      <c r="D2441" s="4248"/>
      <c r="E2441" s="4248"/>
      <c r="F2441" s="4248"/>
      <c r="G2441" s="4248"/>
      <c r="H2441" s="2496"/>
      <c r="I2441" s="2497"/>
      <c r="J2441" s="2497"/>
      <c r="K2441" s="2497"/>
      <c r="L2441" s="2497"/>
      <c r="M2441" s="2496"/>
      <c r="N2441" s="2497"/>
      <c r="O2441" s="2497"/>
      <c r="P2441" s="2497"/>
      <c r="Q2441" s="2497"/>
      <c r="R2441" s="2497"/>
      <c r="S2441" s="2496"/>
      <c r="T2441" s="2495"/>
      <c r="U2441" s="2495"/>
      <c r="V2441" s="2495"/>
      <c r="W2441" s="2495"/>
      <c r="X2441" s="2495"/>
      <c r="Y2441" s="2495"/>
      <c r="Z2441" s="2495"/>
      <c r="AA2441" s="2495"/>
      <c r="AB2441" s="2495"/>
      <c r="AC2441" s="2495"/>
      <c r="AD2441" s="2495"/>
      <c r="AE2441" s="2495"/>
      <c r="AF2441" s="2495"/>
      <c r="AG2441" s="2495"/>
      <c r="AH2441" s="2495"/>
      <c r="AI2441" s="2495"/>
      <c r="AJ2441" s="2495"/>
      <c r="AK2441" s="2501"/>
      <c r="AL2441" s="3374"/>
      <c r="AM2441" s="3376"/>
    </row>
    <row r="2442" spans="2:39" s="2801" customFormat="1" ht="12" customHeight="1" x14ac:dyDescent="0.2">
      <c r="B2442" s="4236" t="s">
        <v>4985</v>
      </c>
      <c r="C2442" s="4237"/>
      <c r="D2442" s="4269" t="s">
        <v>10</v>
      </c>
      <c r="E2442" s="4269"/>
      <c r="F2442" s="4269"/>
      <c r="G2442" s="4269"/>
      <c r="H2442" s="2499"/>
      <c r="I2442" s="2499"/>
      <c r="J2442" s="2499"/>
      <c r="K2442" s="2499"/>
      <c r="L2442" s="2499"/>
      <c r="M2442" s="2499"/>
      <c r="N2442" s="2499"/>
      <c r="O2442" s="2499"/>
      <c r="P2442" s="2499"/>
      <c r="Q2442" s="2499"/>
      <c r="R2442" s="2499"/>
      <c r="S2442" s="2499"/>
      <c r="T2442" s="2495"/>
      <c r="U2442" s="2495"/>
      <c r="V2442" s="2495"/>
      <c r="W2442" s="2495"/>
      <c r="X2442" s="2495"/>
      <c r="Y2442" s="2495"/>
      <c r="Z2442" s="2495"/>
      <c r="AA2442" s="2495"/>
      <c r="AB2442" s="2495"/>
      <c r="AC2442" s="2495"/>
      <c r="AD2442" s="2495"/>
      <c r="AE2442" s="2495"/>
      <c r="AF2442" s="2495"/>
      <c r="AG2442" s="2495"/>
      <c r="AH2442" s="2495"/>
      <c r="AI2442" s="2495"/>
      <c r="AJ2442" s="2495"/>
      <c r="AK2442" s="2501"/>
      <c r="AL2442" s="3374"/>
      <c r="AM2442" s="3376"/>
    </row>
    <row r="2443" spans="2:39" s="2801" customFormat="1" ht="12" customHeight="1" x14ac:dyDescent="0.2">
      <c r="B2443" s="4236" t="s">
        <v>4986</v>
      </c>
      <c r="C2443" s="4237"/>
      <c r="D2443" s="4269" t="s">
        <v>10</v>
      </c>
      <c r="E2443" s="4269"/>
      <c r="F2443" s="4269"/>
      <c r="G2443" s="4269"/>
      <c r="H2443" s="2499"/>
      <c r="I2443" s="2499"/>
      <c r="J2443" s="2499"/>
      <c r="K2443" s="2499"/>
      <c r="L2443" s="2499"/>
      <c r="M2443" s="2499"/>
      <c r="N2443" s="2499"/>
      <c r="O2443" s="2499"/>
      <c r="P2443" s="2499"/>
      <c r="Q2443" s="2499"/>
      <c r="R2443" s="2499"/>
      <c r="S2443" s="2499"/>
      <c r="T2443" s="2495"/>
      <c r="U2443" s="2495"/>
      <c r="V2443" s="2495"/>
      <c r="W2443" s="2495"/>
      <c r="X2443" s="2495"/>
      <c r="Y2443" s="2495"/>
      <c r="Z2443" s="2495"/>
      <c r="AA2443" s="2495"/>
      <c r="AB2443" s="2495"/>
      <c r="AC2443" s="2495"/>
      <c r="AD2443" s="2495"/>
      <c r="AE2443" s="2495"/>
      <c r="AF2443" s="2495"/>
      <c r="AG2443" s="2495"/>
      <c r="AH2443" s="2495"/>
      <c r="AI2443" s="2495"/>
      <c r="AJ2443" s="2495"/>
      <c r="AK2443" s="2501"/>
      <c r="AL2443" s="3374"/>
      <c r="AM2443" s="3376"/>
    </row>
    <row r="2444" spans="2:39" s="2801" customFormat="1" ht="12" customHeight="1" thickBot="1" x14ac:dyDescent="0.25">
      <c r="B2444" s="4270"/>
      <c r="C2444" s="4271"/>
      <c r="D2444" s="4272"/>
      <c r="E2444" s="4272"/>
      <c r="F2444" s="4272"/>
      <c r="G2444" s="4272"/>
      <c r="H2444" s="2504"/>
      <c r="I2444" s="2504"/>
      <c r="J2444" s="2504"/>
      <c r="K2444" s="2504"/>
      <c r="L2444" s="2504"/>
      <c r="M2444" s="2504"/>
      <c r="N2444" s="2504"/>
      <c r="O2444" s="2504"/>
      <c r="P2444" s="2504"/>
      <c r="Q2444" s="2504"/>
      <c r="R2444" s="2504"/>
      <c r="S2444" s="2504"/>
      <c r="T2444" s="2505"/>
      <c r="U2444" s="2505"/>
      <c r="V2444" s="2505"/>
      <c r="W2444" s="2505"/>
      <c r="X2444" s="2505"/>
      <c r="Y2444" s="2505"/>
      <c r="Z2444" s="2505"/>
      <c r="AA2444" s="2505"/>
      <c r="AB2444" s="2505"/>
      <c r="AC2444" s="2505"/>
      <c r="AD2444" s="2505"/>
      <c r="AE2444" s="2505"/>
      <c r="AF2444" s="2505"/>
      <c r="AG2444" s="2505"/>
      <c r="AH2444" s="2505"/>
      <c r="AI2444" s="2505"/>
      <c r="AJ2444" s="2505"/>
      <c r="AK2444" s="2565"/>
      <c r="AL2444" s="3375"/>
      <c r="AM2444" s="3377"/>
    </row>
    <row r="2445" spans="2:39" s="2801" customFormat="1" ht="12" customHeight="1" thickBot="1" x14ac:dyDescent="0.25">
      <c r="B2445" s="3403"/>
      <c r="C2445" s="3403"/>
      <c r="D2445" s="2621"/>
      <c r="E2445" s="2621"/>
      <c r="F2445" s="2621"/>
      <c r="G2445" s="2621"/>
      <c r="H2445" s="2499"/>
      <c r="I2445" s="2499"/>
      <c r="J2445" s="2499"/>
      <c r="K2445" s="2499"/>
      <c r="L2445" s="2499"/>
      <c r="M2445" s="2499"/>
      <c r="N2445" s="2499"/>
      <c r="O2445" s="2499"/>
      <c r="P2445" s="2499"/>
      <c r="Q2445" s="2499"/>
      <c r="R2445" s="2499"/>
      <c r="S2445" s="2499"/>
      <c r="T2445" s="2495"/>
      <c r="U2445" s="2495"/>
      <c r="V2445" s="2495"/>
      <c r="W2445" s="2495"/>
      <c r="X2445" s="2495"/>
      <c r="Y2445" s="2495"/>
      <c r="Z2445" s="2495"/>
      <c r="AA2445" s="2495"/>
      <c r="AB2445" s="2495"/>
      <c r="AC2445" s="2495"/>
      <c r="AD2445" s="2495"/>
      <c r="AE2445" s="2495"/>
      <c r="AF2445" s="2495"/>
      <c r="AG2445" s="2495"/>
      <c r="AH2445" s="2495"/>
      <c r="AI2445" s="2495"/>
      <c r="AJ2445" s="2495"/>
      <c r="AK2445" s="2501"/>
    </row>
    <row r="2446" spans="2:39" s="2801" customFormat="1" ht="12" customHeight="1" x14ac:dyDescent="0.2">
      <c r="B2446" s="4169" t="s">
        <v>4994</v>
      </c>
      <c r="C2446" s="4170"/>
      <c r="D2446" s="4170"/>
      <c r="E2446" s="4170"/>
      <c r="F2446" s="4170"/>
      <c r="G2446" s="4170"/>
      <c r="H2446" s="4170"/>
      <c r="I2446" s="4170"/>
      <c r="J2446" s="4170"/>
      <c r="K2446" s="4170"/>
      <c r="L2446" s="4170"/>
      <c r="M2446" s="4170"/>
      <c r="N2446" s="4170"/>
      <c r="O2446" s="4170"/>
      <c r="P2446" s="4170"/>
      <c r="Q2446" s="4170"/>
      <c r="R2446" s="4170"/>
      <c r="S2446" s="4170"/>
      <c r="T2446" s="4170"/>
      <c r="U2446" s="4170"/>
      <c r="V2446" s="4170"/>
      <c r="W2446" s="4170"/>
      <c r="X2446" s="4170"/>
      <c r="Y2446" s="4170"/>
      <c r="Z2446" s="4170"/>
      <c r="AA2446" s="4170"/>
      <c r="AB2446" s="4170"/>
      <c r="AC2446" s="4170"/>
      <c r="AD2446" s="4170"/>
      <c r="AE2446" s="4170"/>
      <c r="AF2446" s="4170"/>
      <c r="AG2446" s="4170"/>
      <c r="AH2446" s="4170"/>
      <c r="AI2446" s="4170"/>
      <c r="AJ2446" s="4170"/>
      <c r="AK2446" s="4171"/>
    </row>
    <row r="2447" spans="2:39" s="2801" customFormat="1" ht="12" customHeight="1" x14ac:dyDescent="0.2">
      <c r="B2447" s="2500"/>
      <c r="C2447" s="3402"/>
      <c r="D2447" s="3402"/>
      <c r="E2447" s="3402"/>
      <c r="F2447" s="3402"/>
      <c r="G2447" s="2501"/>
      <c r="H2447" s="2501"/>
      <c r="I2447" s="2501"/>
      <c r="J2447" s="2501"/>
      <c r="K2447" s="2501"/>
      <c r="L2447" s="2501"/>
      <c r="M2447" s="2501"/>
      <c r="N2447" s="2501"/>
      <c r="O2447" s="2501"/>
      <c r="P2447" s="2501"/>
      <c r="Q2447" s="2501"/>
      <c r="R2447" s="2501"/>
      <c r="S2447" s="2501"/>
      <c r="T2447" s="2501"/>
      <c r="U2447" s="2501"/>
      <c r="V2447" s="2501"/>
      <c r="W2447" s="2501"/>
      <c r="X2447" s="2501"/>
      <c r="Y2447" s="2501"/>
      <c r="Z2447" s="2501"/>
      <c r="AA2447" s="2501"/>
      <c r="AB2447" s="2501"/>
      <c r="AC2447" s="2501"/>
      <c r="AD2447" s="2501"/>
      <c r="AE2447" s="2501"/>
      <c r="AF2447" s="2501"/>
      <c r="AG2447" s="2501"/>
      <c r="AH2447" s="2501"/>
      <c r="AI2447" s="2501"/>
      <c r="AJ2447" s="2501"/>
      <c r="AK2447" s="2502"/>
    </row>
    <row r="2448" spans="2:39" s="2801" customFormat="1" ht="12" customHeight="1" x14ac:dyDescent="0.2">
      <c r="B2448" s="2500" t="s">
        <v>4981</v>
      </c>
      <c r="C2448" s="3402"/>
      <c r="D2448" s="4243" t="s">
        <v>6071</v>
      </c>
      <c r="E2448" s="4243"/>
      <c r="F2448" s="4243"/>
      <c r="G2448" s="2501"/>
      <c r="H2448" s="2501"/>
      <c r="I2448" s="2501"/>
      <c r="J2448" s="2501"/>
      <c r="K2448" s="2501"/>
      <c r="L2448" s="2501"/>
      <c r="M2448" s="2501"/>
      <c r="N2448" s="2501"/>
      <c r="O2448" s="2501"/>
      <c r="P2448" s="2501"/>
      <c r="Q2448" s="2501"/>
      <c r="R2448" s="2501"/>
      <c r="S2448" s="2501"/>
      <c r="T2448" s="2501"/>
      <c r="U2448" s="2501"/>
      <c r="V2448" s="2501"/>
      <c r="W2448" s="2501"/>
      <c r="X2448" s="2501"/>
      <c r="Y2448" s="2501"/>
      <c r="Z2448" s="2501"/>
      <c r="AA2448" s="2501"/>
      <c r="AB2448" s="2501"/>
      <c r="AC2448" s="2501"/>
      <c r="AD2448" s="2501"/>
      <c r="AE2448" s="2501"/>
      <c r="AF2448" s="2501"/>
      <c r="AG2448" s="2501"/>
      <c r="AH2448" s="2501"/>
      <c r="AI2448" s="2501"/>
      <c r="AJ2448" s="2501"/>
      <c r="AK2448" s="2502"/>
    </row>
    <row r="2449" spans="2:37" s="2801" customFormat="1" ht="12" customHeight="1" thickBot="1" x14ac:dyDescent="0.25">
      <c r="B2449" s="4176" t="s">
        <v>4995</v>
      </c>
      <c r="C2449" s="4177"/>
      <c r="D2449" s="4175">
        <v>41676</v>
      </c>
      <c r="E2449" s="4175"/>
      <c r="F2449" s="3402"/>
      <c r="G2449" s="2501"/>
      <c r="H2449" s="2501"/>
      <c r="I2449" s="2501"/>
      <c r="J2449" s="2501"/>
      <c r="K2449" s="2501"/>
      <c r="L2449" s="2501"/>
      <c r="M2449" s="2501"/>
      <c r="N2449" s="2501"/>
      <c r="O2449" s="2501"/>
      <c r="P2449" s="2501"/>
      <c r="Q2449" s="2501"/>
      <c r="R2449" s="2501"/>
      <c r="S2449" s="2501"/>
      <c r="T2449" s="2501"/>
      <c r="U2449" s="2501"/>
      <c r="V2449" s="2501"/>
      <c r="W2449" s="2501"/>
      <c r="X2449" s="2501"/>
      <c r="Y2449" s="2501"/>
      <c r="Z2449" s="2501"/>
      <c r="AA2449" s="2501"/>
      <c r="AB2449" s="2501"/>
      <c r="AC2449" s="2501"/>
      <c r="AD2449" s="2501"/>
      <c r="AE2449" s="2501"/>
      <c r="AF2449" s="2501"/>
      <c r="AG2449" s="2501"/>
      <c r="AH2449" s="2501"/>
      <c r="AI2449" s="2501"/>
      <c r="AJ2449" s="2501"/>
      <c r="AK2449" s="2502"/>
    </row>
    <row r="2450" spans="2:37" s="2801" customFormat="1" ht="83.25" customHeight="1" thickBot="1" x14ac:dyDescent="0.25">
      <c r="B2450" s="4179" t="s">
        <v>4996</v>
      </c>
      <c r="C2450" s="4242"/>
      <c r="D2450" s="4181" t="s">
        <v>6367</v>
      </c>
      <c r="E2450" s="4182"/>
      <c r="F2450" s="4182"/>
      <c r="G2450" s="4182"/>
      <c r="H2450" s="4182"/>
      <c r="I2450" s="4182"/>
      <c r="J2450" s="4182"/>
      <c r="K2450" s="4183"/>
      <c r="L2450" s="2501"/>
      <c r="M2450" s="2501"/>
      <c r="N2450" s="2501"/>
      <c r="O2450" s="2501"/>
      <c r="P2450" s="2501"/>
      <c r="Q2450" s="2501"/>
      <c r="R2450" s="2501"/>
      <c r="S2450" s="2501"/>
      <c r="T2450" s="2501"/>
      <c r="U2450" s="2501"/>
      <c r="V2450" s="2501"/>
      <c r="W2450" s="2501"/>
      <c r="X2450" s="2501"/>
      <c r="Y2450" s="2501"/>
      <c r="Z2450" s="2501"/>
      <c r="AA2450" s="2501"/>
      <c r="AB2450" s="2501"/>
      <c r="AC2450" s="2501"/>
      <c r="AD2450" s="2501"/>
      <c r="AE2450" s="2501"/>
      <c r="AF2450" s="2501"/>
      <c r="AG2450" s="2501"/>
      <c r="AH2450" s="2501"/>
      <c r="AI2450" s="2501"/>
      <c r="AJ2450" s="2501"/>
      <c r="AK2450" s="2502"/>
    </row>
    <row r="2451" spans="2:37" s="2801" customFormat="1" ht="12" customHeight="1" thickBot="1" x14ac:dyDescent="0.25">
      <c r="B2451" s="4245"/>
      <c r="C2451" s="4246"/>
      <c r="D2451" s="4246"/>
      <c r="E2451" s="4246"/>
      <c r="F2451" s="4246"/>
      <c r="G2451" s="4246"/>
      <c r="H2451" s="4246"/>
      <c r="I2451" s="4246"/>
      <c r="J2451" s="4246"/>
      <c r="K2451" s="4246"/>
      <c r="L2451" s="4246"/>
      <c r="M2451" s="4246"/>
      <c r="N2451" s="4246"/>
      <c r="O2451" s="4246"/>
      <c r="P2451" s="4246"/>
      <c r="Q2451" s="4246"/>
      <c r="R2451" s="2501"/>
      <c r="S2451" s="2501"/>
      <c r="T2451" s="2501"/>
      <c r="U2451" s="2501"/>
      <c r="V2451" s="2501"/>
      <c r="W2451" s="2501"/>
      <c r="X2451" s="2501"/>
      <c r="Y2451" s="2501"/>
      <c r="Z2451" s="2501"/>
      <c r="AA2451" s="2501"/>
      <c r="AB2451" s="2501"/>
      <c r="AC2451" s="2501"/>
      <c r="AD2451" s="2501"/>
      <c r="AE2451" s="2501"/>
      <c r="AF2451" s="2501"/>
      <c r="AG2451" s="2501"/>
      <c r="AH2451" s="2501"/>
      <c r="AI2451" s="2501"/>
      <c r="AJ2451" s="2501"/>
      <c r="AK2451" s="2502"/>
    </row>
    <row r="2452" spans="2:37" s="2801" customFormat="1" ht="12" customHeight="1" thickBot="1" x14ac:dyDescent="0.25">
      <c r="B2452" s="4189" t="s">
        <v>4997</v>
      </c>
      <c r="C2452" s="4189"/>
      <c r="D2452" s="4189" t="s">
        <v>4987</v>
      </c>
      <c r="E2452" s="4189" t="s">
        <v>4998</v>
      </c>
      <c r="F2452" s="4247" t="s">
        <v>224</v>
      </c>
      <c r="G2452" s="4247"/>
      <c r="H2452" s="4247"/>
      <c r="I2452" s="4247"/>
      <c r="J2452" s="4247"/>
      <c r="K2452" s="4247"/>
      <c r="L2452" s="4247"/>
      <c r="M2452" s="4247"/>
      <c r="N2452" s="4247"/>
      <c r="O2452" s="4247"/>
      <c r="P2452" s="4247"/>
      <c r="Q2452" s="4247"/>
      <c r="R2452" s="4247"/>
      <c r="S2452" s="4247" t="s">
        <v>340</v>
      </c>
      <c r="T2452" s="4247"/>
      <c r="U2452" s="4247"/>
      <c r="V2452" s="4247"/>
      <c r="W2452" s="4247"/>
      <c r="X2452" s="4247"/>
      <c r="Y2452" s="4247"/>
      <c r="Z2452" s="4247"/>
      <c r="AA2452" s="4247"/>
      <c r="AB2452" s="4247"/>
      <c r="AC2452" s="4247"/>
      <c r="AD2452" s="4247" t="s">
        <v>225</v>
      </c>
      <c r="AE2452" s="4247"/>
      <c r="AF2452" s="4247"/>
      <c r="AG2452" s="4247"/>
      <c r="AH2452" s="4188" t="s">
        <v>4982</v>
      </c>
      <c r="AI2452" s="4188"/>
      <c r="AJ2452" s="4188"/>
      <c r="AK2452" s="2502"/>
    </row>
    <row r="2453" spans="2:37" s="2801" customFormat="1" ht="12" customHeight="1" thickBot="1" x14ac:dyDescent="0.25">
      <c r="B2453" s="4203"/>
      <c r="C2453" s="4203"/>
      <c r="D2453" s="4203"/>
      <c r="E2453" s="4203"/>
      <c r="F2453" s="4203" t="s">
        <v>4999</v>
      </c>
      <c r="G2453" s="4203" t="s">
        <v>5000</v>
      </c>
      <c r="H2453" s="4189" t="s">
        <v>5001</v>
      </c>
      <c r="I2453" s="4200" t="s">
        <v>5002</v>
      </c>
      <c r="J2453" s="4200" t="s">
        <v>5003</v>
      </c>
      <c r="K2453" s="4201" t="s">
        <v>5004</v>
      </c>
      <c r="L2453" s="4201" t="s">
        <v>5005</v>
      </c>
      <c r="M2453" s="4200" t="s">
        <v>5006</v>
      </c>
      <c r="N2453" s="4200"/>
      <c r="O2453" s="4201" t="s">
        <v>5007</v>
      </c>
      <c r="P2453" s="4201" t="s">
        <v>5008</v>
      </c>
      <c r="Q2453" s="4201" t="s">
        <v>5009</v>
      </c>
      <c r="R2453" s="4201" t="s">
        <v>5010</v>
      </c>
      <c r="S2453" s="4189" t="s">
        <v>5011</v>
      </c>
      <c r="T2453" s="4189" t="s">
        <v>5012</v>
      </c>
      <c r="U2453" s="4189" t="s">
        <v>5013</v>
      </c>
      <c r="V2453" s="4189" t="s">
        <v>5014</v>
      </c>
      <c r="W2453" s="4189" t="s">
        <v>5015</v>
      </c>
      <c r="X2453" s="4189" t="s">
        <v>5016</v>
      </c>
      <c r="Y2453" s="4189" t="s">
        <v>5017</v>
      </c>
      <c r="Z2453" s="4189" t="s">
        <v>5018</v>
      </c>
      <c r="AA2453" s="4189" t="s">
        <v>5019</v>
      </c>
      <c r="AB2453" s="4200" t="s">
        <v>5020</v>
      </c>
      <c r="AC2453" s="4200" t="s">
        <v>5021</v>
      </c>
      <c r="AD2453" s="4189" t="s">
        <v>5022</v>
      </c>
      <c r="AE2453" s="4189" t="s">
        <v>5023</v>
      </c>
      <c r="AF2453" s="4189" t="s">
        <v>5024</v>
      </c>
      <c r="AG2453" s="4189" t="s">
        <v>5025</v>
      </c>
      <c r="AH2453" s="4189" t="s">
        <v>1150</v>
      </c>
      <c r="AI2453" s="4189" t="s">
        <v>4983</v>
      </c>
      <c r="AJ2453" s="4189" t="s">
        <v>4984</v>
      </c>
      <c r="AK2453" s="2502"/>
    </row>
    <row r="2454" spans="2:37" s="2801" customFormat="1" ht="12" customHeight="1" thickBot="1" x14ac:dyDescent="0.25">
      <c r="B2454" s="4203"/>
      <c r="C2454" s="4203"/>
      <c r="D2454" s="4203"/>
      <c r="E2454" s="4203"/>
      <c r="F2454" s="4203"/>
      <c r="G2454" s="4203"/>
      <c r="H2454" s="4203"/>
      <c r="I2454" s="4201"/>
      <c r="J2454" s="4201"/>
      <c r="K2454" s="4201"/>
      <c r="L2454" s="4201"/>
      <c r="M2454" s="3401" t="s">
        <v>5026</v>
      </c>
      <c r="N2454" s="3400" t="s">
        <v>2793</v>
      </c>
      <c r="O2454" s="4201"/>
      <c r="P2454" s="4201"/>
      <c r="Q2454" s="4201"/>
      <c r="R2454" s="4201"/>
      <c r="S2454" s="4203"/>
      <c r="T2454" s="4203"/>
      <c r="U2454" s="4203"/>
      <c r="V2454" s="4203"/>
      <c r="W2454" s="4203"/>
      <c r="X2454" s="4203"/>
      <c r="Y2454" s="4203"/>
      <c r="Z2454" s="4203"/>
      <c r="AA2454" s="4203"/>
      <c r="AB2454" s="4201"/>
      <c r="AC2454" s="4201"/>
      <c r="AD2454" s="4203"/>
      <c r="AE2454" s="4203"/>
      <c r="AF2454" s="4203"/>
      <c r="AG2454" s="4203"/>
      <c r="AH2454" s="4203"/>
      <c r="AI2454" s="4203"/>
      <c r="AJ2454" s="4203"/>
      <c r="AK2454" s="2502"/>
    </row>
    <row r="2455" spans="2:37" s="2801" customFormat="1" ht="12" customHeight="1" thickBot="1" x14ac:dyDescent="0.25">
      <c r="B2455" s="4274" t="s">
        <v>6366</v>
      </c>
      <c r="C2455" s="4275"/>
      <c r="D2455" s="3265">
        <v>334</v>
      </c>
      <c r="E2455" s="3143">
        <v>16.8</v>
      </c>
      <c r="F2455" s="3162" t="s">
        <v>1529</v>
      </c>
      <c r="G2455" s="2930" t="s">
        <v>1529</v>
      </c>
      <c r="H2455" s="3309" t="s">
        <v>1529</v>
      </c>
      <c r="I2455" s="3309" t="s">
        <v>1529</v>
      </c>
      <c r="J2455" s="3309" t="s">
        <v>1529</v>
      </c>
      <c r="K2455" s="2930" t="s">
        <v>1529</v>
      </c>
      <c r="L2455" s="2930" t="s">
        <v>1529</v>
      </c>
      <c r="M2455" s="2919" t="s">
        <v>1529</v>
      </c>
      <c r="N2455" s="3038" t="s">
        <v>1529</v>
      </c>
      <c r="O2455" s="2930" t="s">
        <v>1529</v>
      </c>
      <c r="P2455" s="2930" t="s">
        <v>1529</v>
      </c>
      <c r="Q2455" s="2930" t="s">
        <v>1529</v>
      </c>
      <c r="R2455" s="2930" t="s">
        <v>1529</v>
      </c>
      <c r="S2455" s="2656" t="s">
        <v>1529</v>
      </c>
      <c r="T2455" s="2930" t="s">
        <v>1529</v>
      </c>
      <c r="U2455" s="3310" t="s">
        <v>1529</v>
      </c>
      <c r="V2455" s="3310" t="s">
        <v>1529</v>
      </c>
      <c r="W2455" s="2930" t="s">
        <v>1529</v>
      </c>
      <c r="X2455" s="2930" t="s">
        <v>1529</v>
      </c>
      <c r="Y2455" s="3310" t="s">
        <v>1529</v>
      </c>
      <c r="Z2455" s="3310" t="s">
        <v>1529</v>
      </c>
      <c r="AA2455" s="3310" t="s">
        <v>1529</v>
      </c>
      <c r="AB2455" s="2930" t="s">
        <v>1529</v>
      </c>
      <c r="AC2455" s="2930" t="s">
        <v>1529</v>
      </c>
      <c r="AD2455" s="3162" t="s">
        <v>1529</v>
      </c>
      <c r="AE2455" s="2515" t="s">
        <v>1529</v>
      </c>
      <c r="AF2455" s="2516" t="s">
        <v>1529</v>
      </c>
      <c r="AG2455" s="2516" t="s">
        <v>1529</v>
      </c>
      <c r="AH2455" s="3036" t="s">
        <v>6072</v>
      </c>
      <c r="AI2455" s="3036"/>
      <c r="AJ2455" s="3143">
        <v>16.8</v>
      </c>
      <c r="AK2455" s="2502"/>
    </row>
    <row r="2456" spans="2:37" s="2801" customFormat="1" ht="12" customHeight="1" x14ac:dyDescent="0.2">
      <c r="B2456" s="2503"/>
      <c r="C2456" s="2496"/>
      <c r="D2456" s="4248"/>
      <c r="E2456" s="4248"/>
      <c r="F2456" s="4248"/>
      <c r="G2456" s="4248"/>
      <c r="H2456" s="2496"/>
      <c r="I2456" s="2497"/>
      <c r="J2456" s="2497"/>
      <c r="K2456" s="2497"/>
      <c r="L2456" s="2497"/>
      <c r="M2456" s="2496"/>
      <c r="N2456" s="2497"/>
      <c r="O2456" s="2497"/>
      <c r="P2456" s="2497"/>
      <c r="Q2456" s="2497"/>
      <c r="R2456" s="2497"/>
      <c r="S2456" s="2496"/>
      <c r="T2456" s="2495"/>
      <c r="U2456" s="2495"/>
      <c r="V2456" s="2495"/>
      <c r="W2456" s="2495"/>
      <c r="X2456" s="2495"/>
      <c r="Y2456" s="2495"/>
      <c r="Z2456" s="2495"/>
      <c r="AA2456" s="2495"/>
      <c r="AB2456" s="2495"/>
      <c r="AC2456" s="2495"/>
      <c r="AD2456" s="2495"/>
      <c r="AE2456" s="2495"/>
      <c r="AF2456" s="2495"/>
      <c r="AG2456" s="2495"/>
      <c r="AH2456" s="2495"/>
      <c r="AI2456" s="2495"/>
      <c r="AJ2456" s="2495"/>
      <c r="AK2456" s="2502"/>
    </row>
    <row r="2457" spans="2:37" s="2801" customFormat="1" ht="12" customHeight="1" x14ac:dyDescent="0.2">
      <c r="B2457" s="4236" t="s">
        <v>4985</v>
      </c>
      <c r="C2457" s="4237"/>
      <c r="D2457" s="4249" t="s">
        <v>4142</v>
      </c>
      <c r="E2457" s="4249"/>
      <c r="F2457" s="4249"/>
      <c r="G2457" s="4249"/>
      <c r="H2457" s="2499"/>
      <c r="I2457" s="2499"/>
      <c r="J2457" s="2499"/>
      <c r="K2457" s="2499"/>
      <c r="L2457" s="2499"/>
      <c r="M2457" s="2499"/>
      <c r="N2457" s="2499"/>
      <c r="O2457" s="2499"/>
      <c r="P2457" s="2499"/>
      <c r="Q2457" s="2499"/>
      <c r="R2457" s="2499"/>
      <c r="S2457" s="2499"/>
      <c r="T2457" s="2495"/>
      <c r="U2457" s="2495"/>
      <c r="V2457" s="2495"/>
      <c r="W2457" s="2495"/>
      <c r="X2457" s="2495"/>
      <c r="Y2457" s="2495"/>
      <c r="Z2457" s="2495"/>
      <c r="AA2457" s="2495"/>
      <c r="AB2457" s="2495"/>
      <c r="AC2457" s="2495"/>
      <c r="AD2457" s="2495"/>
      <c r="AE2457" s="2495"/>
      <c r="AF2457" s="2495"/>
      <c r="AG2457" s="2495"/>
      <c r="AH2457" s="2495"/>
      <c r="AI2457" s="2495"/>
      <c r="AJ2457" s="2495"/>
      <c r="AK2457" s="2502"/>
    </row>
    <row r="2458" spans="2:37" s="2801" customFormat="1" ht="12" customHeight="1" x14ac:dyDescent="0.2">
      <c r="B2458" s="4236" t="s">
        <v>4986</v>
      </c>
      <c r="C2458" s="4237"/>
      <c r="D2458" s="4249" t="s">
        <v>6368</v>
      </c>
      <c r="E2458" s="4249"/>
      <c r="F2458" s="4249"/>
      <c r="G2458" s="4249"/>
      <c r="H2458" s="2499"/>
      <c r="I2458" s="2499"/>
      <c r="J2458" s="2499"/>
      <c r="K2458" s="2499"/>
      <c r="L2458" s="2499"/>
      <c r="M2458" s="2499"/>
      <c r="N2458" s="2499"/>
      <c r="O2458" s="2499"/>
      <c r="P2458" s="2499"/>
      <c r="Q2458" s="2499"/>
      <c r="R2458" s="2499"/>
      <c r="S2458" s="2499"/>
      <c r="T2458" s="2495"/>
      <c r="U2458" s="2495"/>
      <c r="V2458" s="2495"/>
      <c r="W2458" s="2495"/>
      <c r="X2458" s="2495"/>
      <c r="Y2458" s="2495"/>
      <c r="Z2458" s="2495"/>
      <c r="AA2458" s="2495"/>
      <c r="AB2458" s="2495"/>
      <c r="AC2458" s="2495"/>
      <c r="AD2458" s="2495"/>
      <c r="AE2458" s="2495"/>
      <c r="AF2458" s="2495"/>
      <c r="AG2458" s="2495"/>
      <c r="AH2458" s="2495"/>
      <c r="AI2458" s="2495"/>
      <c r="AJ2458" s="2495"/>
      <c r="AK2458" s="2502"/>
    </row>
    <row r="2459" spans="2:37" s="2801" customFormat="1" ht="12" customHeight="1" thickBot="1" x14ac:dyDescent="0.25">
      <c r="B2459" s="4270"/>
      <c r="C2459" s="4271"/>
      <c r="D2459" s="4272"/>
      <c r="E2459" s="4272"/>
      <c r="F2459" s="4272"/>
      <c r="G2459" s="4272"/>
      <c r="H2459" s="2504"/>
      <c r="I2459" s="2504"/>
      <c r="J2459" s="2504"/>
      <c r="K2459" s="2504"/>
      <c r="L2459" s="2504"/>
      <c r="M2459" s="2504"/>
      <c r="N2459" s="2504"/>
      <c r="O2459" s="2504"/>
      <c r="P2459" s="2504"/>
      <c r="Q2459" s="2504"/>
      <c r="R2459" s="2504"/>
      <c r="S2459" s="2504"/>
      <c r="T2459" s="2505"/>
      <c r="U2459" s="2505"/>
      <c r="V2459" s="2505"/>
      <c r="W2459" s="2505"/>
      <c r="X2459" s="2505"/>
      <c r="Y2459" s="2505"/>
      <c r="Z2459" s="2505"/>
      <c r="AA2459" s="2505"/>
      <c r="AB2459" s="2505"/>
      <c r="AC2459" s="2505"/>
      <c r="AD2459" s="2505"/>
      <c r="AE2459" s="2505"/>
      <c r="AF2459" s="2505"/>
      <c r="AG2459" s="2505"/>
      <c r="AH2459" s="2505"/>
      <c r="AI2459" s="2505"/>
      <c r="AJ2459" s="2505"/>
      <c r="AK2459" s="2507"/>
    </row>
    <row r="2460" spans="2:37" s="2801" customFormat="1" ht="12" customHeight="1" thickBot="1" x14ac:dyDescent="0.25">
      <c r="B2460" s="2703"/>
    </row>
    <row r="2461" spans="2:37" s="2801" customFormat="1" ht="12" customHeight="1" x14ac:dyDescent="0.2">
      <c r="B2461" s="4169" t="s">
        <v>4994</v>
      </c>
      <c r="C2461" s="4170"/>
      <c r="D2461" s="4170"/>
      <c r="E2461" s="4170"/>
      <c r="F2461" s="4170"/>
      <c r="G2461" s="4170"/>
      <c r="H2461" s="4170"/>
      <c r="I2461" s="4170"/>
      <c r="J2461" s="4170"/>
      <c r="K2461" s="4170"/>
      <c r="L2461" s="4170"/>
      <c r="M2461" s="4170"/>
      <c r="N2461" s="4170"/>
      <c r="O2461" s="4170"/>
      <c r="P2461" s="4170"/>
      <c r="Q2461" s="4170"/>
      <c r="R2461" s="4170"/>
      <c r="S2461" s="4170"/>
      <c r="T2461" s="4170"/>
      <c r="U2461" s="4170"/>
      <c r="V2461" s="4170"/>
      <c r="W2461" s="4170"/>
      <c r="X2461" s="4170"/>
      <c r="Y2461" s="4170"/>
      <c r="Z2461" s="4170"/>
      <c r="AA2461" s="4170"/>
      <c r="AB2461" s="4170"/>
      <c r="AC2461" s="4170"/>
      <c r="AD2461" s="4170"/>
      <c r="AE2461" s="4170"/>
      <c r="AF2461" s="4170"/>
      <c r="AG2461" s="4170"/>
      <c r="AH2461" s="4170"/>
      <c r="AI2461" s="4170"/>
      <c r="AJ2461" s="4170"/>
      <c r="AK2461" s="4171"/>
    </row>
    <row r="2462" spans="2:37" s="2801" customFormat="1" ht="12" customHeight="1" x14ac:dyDescent="0.2">
      <c r="B2462" s="2500"/>
      <c r="C2462" s="3402"/>
      <c r="D2462" s="3402"/>
      <c r="E2462" s="3402"/>
      <c r="F2462" s="3402"/>
      <c r="G2462" s="2501"/>
      <c r="H2462" s="2501"/>
      <c r="I2462" s="2501"/>
      <c r="J2462" s="2501"/>
      <c r="K2462" s="2501"/>
      <c r="L2462" s="2501"/>
      <c r="M2462" s="2501"/>
      <c r="N2462" s="2501"/>
      <c r="O2462" s="2501"/>
      <c r="P2462" s="2501"/>
      <c r="Q2462" s="2501"/>
      <c r="R2462" s="2501"/>
      <c r="S2462" s="2501"/>
      <c r="T2462" s="2501"/>
      <c r="U2462" s="2501"/>
      <c r="V2462" s="2501"/>
      <c r="W2462" s="2501"/>
      <c r="X2462" s="2501"/>
      <c r="Y2462" s="2501"/>
      <c r="Z2462" s="2501"/>
      <c r="AA2462" s="2501"/>
      <c r="AB2462" s="2501"/>
      <c r="AC2462" s="2501"/>
      <c r="AD2462" s="2501"/>
      <c r="AE2462" s="2501"/>
      <c r="AF2462" s="2501"/>
      <c r="AG2462" s="2501"/>
      <c r="AH2462" s="2501"/>
      <c r="AI2462" s="2501"/>
      <c r="AJ2462" s="2501"/>
      <c r="AK2462" s="2502"/>
    </row>
    <row r="2463" spans="2:37" s="2801" customFormat="1" ht="12" customHeight="1" x14ac:dyDescent="0.2">
      <c r="B2463" s="2500" t="s">
        <v>4981</v>
      </c>
      <c r="C2463" s="3402"/>
      <c r="D2463" s="4243" t="s">
        <v>6071</v>
      </c>
      <c r="E2463" s="4243"/>
      <c r="F2463" s="4243"/>
      <c r="G2463" s="2501"/>
      <c r="H2463" s="2501"/>
      <c r="I2463" s="2501"/>
      <c r="J2463" s="2501"/>
      <c r="K2463" s="2501"/>
      <c r="L2463" s="2501"/>
      <c r="M2463" s="2501"/>
      <c r="N2463" s="2501"/>
      <c r="O2463" s="2501"/>
      <c r="P2463" s="2501"/>
      <c r="Q2463" s="2501"/>
      <c r="R2463" s="2501"/>
      <c r="S2463" s="2501"/>
      <c r="T2463" s="2501"/>
      <c r="U2463" s="2501"/>
      <c r="V2463" s="2501"/>
      <c r="W2463" s="2501"/>
      <c r="X2463" s="2501"/>
      <c r="Y2463" s="2501"/>
      <c r="Z2463" s="2501"/>
      <c r="AA2463" s="2501"/>
      <c r="AB2463" s="2501"/>
      <c r="AC2463" s="2501"/>
      <c r="AD2463" s="2501"/>
      <c r="AE2463" s="2501"/>
      <c r="AF2463" s="2501"/>
      <c r="AG2463" s="2501"/>
      <c r="AH2463" s="2501"/>
      <c r="AI2463" s="2501"/>
      <c r="AJ2463" s="2501"/>
      <c r="AK2463" s="2502"/>
    </row>
    <row r="2464" spans="2:37" s="2801" customFormat="1" ht="12" customHeight="1" thickBot="1" x14ac:dyDescent="0.25">
      <c r="B2464" s="4176" t="s">
        <v>4995</v>
      </c>
      <c r="C2464" s="4177"/>
      <c r="D2464" s="4175">
        <v>41676</v>
      </c>
      <c r="E2464" s="4175"/>
      <c r="F2464" s="3402"/>
      <c r="G2464" s="2501"/>
      <c r="H2464" s="2501"/>
      <c r="I2464" s="2501"/>
      <c r="J2464" s="2501"/>
      <c r="K2464" s="2501"/>
      <c r="L2464" s="2501"/>
      <c r="M2464" s="2501"/>
      <c r="N2464" s="2501"/>
      <c r="O2464" s="2501"/>
      <c r="P2464" s="2501"/>
      <c r="Q2464" s="2501"/>
      <c r="R2464" s="2501"/>
      <c r="S2464" s="2501"/>
      <c r="T2464" s="2501"/>
      <c r="U2464" s="2501"/>
      <c r="V2464" s="2501"/>
      <c r="W2464" s="2501"/>
      <c r="X2464" s="2501"/>
      <c r="Y2464" s="2501"/>
      <c r="Z2464" s="2501"/>
      <c r="AA2464" s="2501"/>
      <c r="AB2464" s="2501"/>
      <c r="AC2464" s="2501"/>
      <c r="AD2464" s="2501"/>
      <c r="AE2464" s="2501"/>
      <c r="AF2464" s="2501"/>
      <c r="AG2464" s="2501"/>
      <c r="AH2464" s="2501"/>
      <c r="AI2464" s="2501"/>
      <c r="AJ2464" s="2501"/>
      <c r="AK2464" s="2502"/>
    </row>
    <row r="2465" spans="2:37" s="2801" customFormat="1" ht="78" customHeight="1" thickBot="1" x14ac:dyDescent="0.25">
      <c r="B2465" s="4179" t="s">
        <v>4996</v>
      </c>
      <c r="C2465" s="4242"/>
      <c r="D2465" s="4181" t="s">
        <v>6365</v>
      </c>
      <c r="E2465" s="4182"/>
      <c r="F2465" s="4182"/>
      <c r="G2465" s="4182"/>
      <c r="H2465" s="4182"/>
      <c r="I2465" s="4182"/>
      <c r="J2465" s="4182"/>
      <c r="K2465" s="4183"/>
      <c r="L2465" s="2501"/>
      <c r="M2465" s="2501"/>
      <c r="N2465" s="2501"/>
      <c r="O2465" s="2501"/>
      <c r="P2465" s="2501"/>
      <c r="Q2465" s="2501"/>
      <c r="R2465" s="2501"/>
      <c r="S2465" s="2501"/>
      <c r="T2465" s="2501"/>
      <c r="U2465" s="2501"/>
      <c r="V2465" s="2501"/>
      <c r="W2465" s="2501"/>
      <c r="X2465" s="2501"/>
      <c r="Y2465" s="2501"/>
      <c r="Z2465" s="2501"/>
      <c r="AA2465" s="2501"/>
      <c r="AB2465" s="2501"/>
      <c r="AC2465" s="2501"/>
      <c r="AD2465" s="2501"/>
      <c r="AE2465" s="2501"/>
      <c r="AF2465" s="2501"/>
      <c r="AG2465" s="2501"/>
      <c r="AH2465" s="2501"/>
      <c r="AI2465" s="2501"/>
      <c r="AJ2465" s="2501"/>
      <c r="AK2465" s="2502"/>
    </row>
    <row r="2466" spans="2:37" s="2801" customFormat="1" ht="12" customHeight="1" thickBot="1" x14ac:dyDescent="0.25">
      <c r="B2466" s="4245"/>
      <c r="C2466" s="4246"/>
      <c r="D2466" s="4246"/>
      <c r="E2466" s="4246"/>
      <c r="F2466" s="4246"/>
      <c r="G2466" s="4246"/>
      <c r="H2466" s="4246"/>
      <c r="I2466" s="4246"/>
      <c r="J2466" s="4246"/>
      <c r="K2466" s="4246"/>
      <c r="L2466" s="4246"/>
      <c r="M2466" s="4246"/>
      <c r="N2466" s="4246"/>
      <c r="O2466" s="4246"/>
      <c r="P2466" s="4246"/>
      <c r="Q2466" s="4246"/>
      <c r="R2466" s="2501"/>
      <c r="S2466" s="2501"/>
      <c r="T2466" s="2501"/>
      <c r="U2466" s="2501"/>
      <c r="V2466" s="2501"/>
      <c r="W2466" s="2501"/>
      <c r="X2466" s="2501"/>
      <c r="Y2466" s="2501"/>
      <c r="Z2466" s="2501"/>
      <c r="AA2466" s="2501"/>
      <c r="AB2466" s="2501"/>
      <c r="AC2466" s="2501"/>
      <c r="AD2466" s="2501"/>
      <c r="AE2466" s="2501"/>
      <c r="AF2466" s="2501"/>
      <c r="AG2466" s="2501"/>
      <c r="AH2466" s="2501"/>
      <c r="AI2466" s="2501"/>
      <c r="AJ2466" s="2501"/>
      <c r="AK2466" s="2502"/>
    </row>
    <row r="2467" spans="2:37" s="2801" customFormat="1" ht="12" customHeight="1" thickBot="1" x14ac:dyDescent="0.25">
      <c r="B2467" s="4189" t="s">
        <v>4997</v>
      </c>
      <c r="C2467" s="4189"/>
      <c r="D2467" s="4189" t="s">
        <v>4987</v>
      </c>
      <c r="E2467" s="4189" t="s">
        <v>4998</v>
      </c>
      <c r="F2467" s="4247" t="s">
        <v>224</v>
      </c>
      <c r="G2467" s="4247"/>
      <c r="H2467" s="4247"/>
      <c r="I2467" s="4247"/>
      <c r="J2467" s="4247"/>
      <c r="K2467" s="4247"/>
      <c r="L2467" s="4247"/>
      <c r="M2467" s="4247"/>
      <c r="N2467" s="4247"/>
      <c r="O2467" s="4247"/>
      <c r="P2467" s="4247"/>
      <c r="Q2467" s="4247"/>
      <c r="R2467" s="4247"/>
      <c r="S2467" s="4247" t="s">
        <v>340</v>
      </c>
      <c r="T2467" s="4247"/>
      <c r="U2467" s="4247"/>
      <c r="V2467" s="4247"/>
      <c r="W2467" s="4247"/>
      <c r="X2467" s="4247"/>
      <c r="Y2467" s="4247"/>
      <c r="Z2467" s="4247"/>
      <c r="AA2467" s="4247"/>
      <c r="AB2467" s="4247"/>
      <c r="AC2467" s="4247"/>
      <c r="AD2467" s="4247" t="s">
        <v>225</v>
      </c>
      <c r="AE2467" s="4247"/>
      <c r="AF2467" s="4247"/>
      <c r="AG2467" s="4247"/>
      <c r="AH2467" s="4188" t="s">
        <v>4982</v>
      </c>
      <c r="AI2467" s="4188"/>
      <c r="AJ2467" s="4188"/>
      <c r="AK2467" s="2502"/>
    </row>
    <row r="2468" spans="2:37" s="2801" customFormat="1" ht="12" customHeight="1" thickBot="1" x14ac:dyDescent="0.25">
      <c r="B2468" s="4203"/>
      <c r="C2468" s="4203"/>
      <c r="D2468" s="4203"/>
      <c r="E2468" s="4203"/>
      <c r="F2468" s="4203" t="s">
        <v>4999</v>
      </c>
      <c r="G2468" s="4203" t="s">
        <v>5000</v>
      </c>
      <c r="H2468" s="4189" t="s">
        <v>5001</v>
      </c>
      <c r="I2468" s="4200" t="s">
        <v>5002</v>
      </c>
      <c r="J2468" s="4200" t="s">
        <v>5003</v>
      </c>
      <c r="K2468" s="4201" t="s">
        <v>5004</v>
      </c>
      <c r="L2468" s="4201" t="s">
        <v>5005</v>
      </c>
      <c r="M2468" s="4200" t="s">
        <v>5006</v>
      </c>
      <c r="N2468" s="4200"/>
      <c r="O2468" s="4201" t="s">
        <v>5007</v>
      </c>
      <c r="P2468" s="4201" t="s">
        <v>5008</v>
      </c>
      <c r="Q2468" s="4201" t="s">
        <v>5009</v>
      </c>
      <c r="R2468" s="4201" t="s">
        <v>5010</v>
      </c>
      <c r="S2468" s="4189" t="s">
        <v>5011</v>
      </c>
      <c r="T2468" s="4189" t="s">
        <v>5012</v>
      </c>
      <c r="U2468" s="4189" t="s">
        <v>5013</v>
      </c>
      <c r="V2468" s="4189" t="s">
        <v>5014</v>
      </c>
      <c r="W2468" s="4189" t="s">
        <v>5015</v>
      </c>
      <c r="X2468" s="4189" t="s">
        <v>5016</v>
      </c>
      <c r="Y2468" s="4189" t="s">
        <v>5017</v>
      </c>
      <c r="Z2468" s="4189" t="s">
        <v>5018</v>
      </c>
      <c r="AA2468" s="4189" t="s">
        <v>5019</v>
      </c>
      <c r="AB2468" s="4200" t="s">
        <v>5020</v>
      </c>
      <c r="AC2468" s="4200" t="s">
        <v>5021</v>
      </c>
      <c r="AD2468" s="4189" t="s">
        <v>5022</v>
      </c>
      <c r="AE2468" s="4189" t="s">
        <v>5023</v>
      </c>
      <c r="AF2468" s="4189" t="s">
        <v>5024</v>
      </c>
      <c r="AG2468" s="4189" t="s">
        <v>5025</v>
      </c>
      <c r="AH2468" s="4189" t="s">
        <v>1150</v>
      </c>
      <c r="AI2468" s="4189" t="s">
        <v>4983</v>
      </c>
      <c r="AJ2468" s="4189" t="s">
        <v>4984</v>
      </c>
      <c r="AK2468" s="2502"/>
    </row>
    <row r="2469" spans="2:37" s="2801" customFormat="1" ht="12" customHeight="1" thickBot="1" x14ac:dyDescent="0.25">
      <c r="B2469" s="4203"/>
      <c r="C2469" s="4203"/>
      <c r="D2469" s="4203"/>
      <c r="E2469" s="4203"/>
      <c r="F2469" s="4203"/>
      <c r="G2469" s="4203"/>
      <c r="H2469" s="4203"/>
      <c r="I2469" s="4201"/>
      <c r="J2469" s="4201"/>
      <c r="K2469" s="4201"/>
      <c r="L2469" s="4201"/>
      <c r="M2469" s="3401" t="s">
        <v>5026</v>
      </c>
      <c r="N2469" s="3400" t="s">
        <v>2793</v>
      </c>
      <c r="O2469" s="4201"/>
      <c r="P2469" s="4201"/>
      <c r="Q2469" s="4201"/>
      <c r="R2469" s="4201"/>
      <c r="S2469" s="4203"/>
      <c r="T2469" s="4203"/>
      <c r="U2469" s="4203"/>
      <c r="V2469" s="4203"/>
      <c r="W2469" s="4203"/>
      <c r="X2469" s="4203"/>
      <c r="Y2469" s="4203"/>
      <c r="Z2469" s="4203"/>
      <c r="AA2469" s="4203"/>
      <c r="AB2469" s="4201"/>
      <c r="AC2469" s="4201"/>
      <c r="AD2469" s="4203"/>
      <c r="AE2469" s="4203"/>
      <c r="AF2469" s="4203"/>
      <c r="AG2469" s="4203"/>
      <c r="AH2469" s="4203"/>
      <c r="AI2469" s="4203"/>
      <c r="AJ2469" s="4203"/>
      <c r="AK2469" s="2502"/>
    </row>
    <row r="2470" spans="2:37" s="2801" customFormat="1" ht="12" customHeight="1" thickBot="1" x14ac:dyDescent="0.25">
      <c r="B2470" s="4274" t="s">
        <v>6366</v>
      </c>
      <c r="C2470" s="4275"/>
      <c r="D2470" s="3265">
        <v>334</v>
      </c>
      <c r="E2470" s="2929">
        <v>16.8</v>
      </c>
      <c r="F2470" s="3162" t="s">
        <v>1529</v>
      </c>
      <c r="G2470" s="2930" t="s">
        <v>1529</v>
      </c>
      <c r="H2470" s="3309" t="s">
        <v>1529</v>
      </c>
      <c r="I2470" s="3309" t="s">
        <v>1529</v>
      </c>
      <c r="J2470" s="3309" t="s">
        <v>1529</v>
      </c>
      <c r="K2470" s="2930" t="s">
        <v>1529</v>
      </c>
      <c r="L2470" s="2930" t="s">
        <v>1529</v>
      </c>
      <c r="M2470" s="2919" t="s">
        <v>1529</v>
      </c>
      <c r="N2470" s="3038" t="s">
        <v>1529</v>
      </c>
      <c r="O2470" s="2930" t="s">
        <v>1529</v>
      </c>
      <c r="P2470" s="2930" t="s">
        <v>1529</v>
      </c>
      <c r="Q2470" s="2930" t="s">
        <v>1529</v>
      </c>
      <c r="R2470" s="2930" t="s">
        <v>1529</v>
      </c>
      <c r="S2470" s="2656" t="s">
        <v>1529</v>
      </c>
      <c r="T2470" s="2930" t="s">
        <v>1529</v>
      </c>
      <c r="U2470" s="3310" t="s">
        <v>1529</v>
      </c>
      <c r="V2470" s="3310" t="s">
        <v>1529</v>
      </c>
      <c r="W2470" s="2930" t="s">
        <v>1529</v>
      </c>
      <c r="X2470" s="2930" t="s">
        <v>1529</v>
      </c>
      <c r="Y2470" s="3310" t="s">
        <v>1529</v>
      </c>
      <c r="Z2470" s="3310" t="s">
        <v>1529</v>
      </c>
      <c r="AA2470" s="3310" t="s">
        <v>1529</v>
      </c>
      <c r="AB2470" s="2930" t="s">
        <v>1529</v>
      </c>
      <c r="AC2470" s="2930" t="s">
        <v>1529</v>
      </c>
      <c r="AD2470" s="3162" t="s">
        <v>1529</v>
      </c>
      <c r="AE2470" s="2515" t="s">
        <v>1529</v>
      </c>
      <c r="AF2470" s="2516" t="s">
        <v>1529</v>
      </c>
      <c r="AG2470" s="2516" t="s">
        <v>1529</v>
      </c>
      <c r="AH2470" s="3036" t="s">
        <v>6072</v>
      </c>
      <c r="AI2470" s="3036"/>
      <c r="AJ2470" s="3311">
        <v>16.8</v>
      </c>
      <c r="AK2470" s="2502"/>
    </row>
    <row r="2471" spans="2:37" s="2801" customFormat="1" ht="12" customHeight="1" x14ac:dyDescent="0.2">
      <c r="B2471" s="2503"/>
      <c r="C2471" s="2496"/>
      <c r="D2471" s="4248"/>
      <c r="E2471" s="4248"/>
      <c r="F2471" s="4248"/>
      <c r="G2471" s="4248"/>
      <c r="H2471" s="2496"/>
      <c r="I2471" s="2497"/>
      <c r="J2471" s="2497"/>
      <c r="K2471" s="2497"/>
      <c r="L2471" s="2497"/>
      <c r="M2471" s="2496"/>
      <c r="N2471" s="2497"/>
      <c r="O2471" s="2497"/>
      <c r="P2471" s="2497"/>
      <c r="Q2471" s="2497"/>
      <c r="R2471" s="2497"/>
      <c r="S2471" s="2496"/>
      <c r="T2471" s="2495"/>
      <c r="U2471" s="2495"/>
      <c r="V2471" s="2495"/>
      <c r="W2471" s="2495"/>
      <c r="X2471" s="2495"/>
      <c r="Y2471" s="2495"/>
      <c r="Z2471" s="2495"/>
      <c r="AA2471" s="2495"/>
      <c r="AB2471" s="2495"/>
      <c r="AC2471" s="2495"/>
      <c r="AD2471" s="2495"/>
      <c r="AE2471" s="2495"/>
      <c r="AF2471" s="2495"/>
      <c r="AG2471" s="2495"/>
      <c r="AH2471" s="2495"/>
      <c r="AI2471" s="2495"/>
      <c r="AJ2471" s="2495"/>
      <c r="AK2471" s="2502"/>
    </row>
    <row r="2472" spans="2:37" s="2801" customFormat="1" ht="12" customHeight="1" x14ac:dyDescent="0.2">
      <c r="B2472" s="4236" t="s">
        <v>4985</v>
      </c>
      <c r="C2472" s="4237"/>
      <c r="D2472" s="4249" t="s">
        <v>6</v>
      </c>
      <c r="E2472" s="4249"/>
      <c r="F2472" s="4249"/>
      <c r="G2472" s="4249"/>
      <c r="H2472" s="2499"/>
      <c r="I2472" s="2499"/>
      <c r="J2472" s="2499"/>
      <c r="K2472" s="2499"/>
      <c r="L2472" s="2499"/>
      <c r="M2472" s="2499"/>
      <c r="N2472" s="2499"/>
      <c r="O2472" s="2499"/>
      <c r="P2472" s="2499"/>
      <c r="Q2472" s="2499"/>
      <c r="R2472" s="2499"/>
      <c r="S2472" s="2499"/>
      <c r="T2472" s="2495"/>
      <c r="U2472" s="2495"/>
      <c r="V2472" s="2495"/>
      <c r="W2472" s="2495"/>
      <c r="X2472" s="2495"/>
      <c r="Y2472" s="2495"/>
      <c r="Z2472" s="2495"/>
      <c r="AA2472" s="2495"/>
      <c r="AB2472" s="2495"/>
      <c r="AC2472" s="2495"/>
      <c r="AD2472" s="2495"/>
      <c r="AE2472" s="2495"/>
      <c r="AF2472" s="2495"/>
      <c r="AG2472" s="2495"/>
      <c r="AH2472" s="2495"/>
      <c r="AI2472" s="2495"/>
      <c r="AJ2472" s="2495"/>
      <c r="AK2472" s="2502"/>
    </row>
    <row r="2473" spans="2:37" s="2801" customFormat="1" ht="12" customHeight="1" x14ac:dyDescent="0.2">
      <c r="B2473" s="4236" t="s">
        <v>4986</v>
      </c>
      <c r="C2473" s="4237"/>
      <c r="D2473" s="4249" t="s">
        <v>10</v>
      </c>
      <c r="E2473" s="4249"/>
      <c r="F2473" s="4249"/>
      <c r="G2473" s="4249"/>
      <c r="H2473" s="2499"/>
      <c r="I2473" s="2499"/>
      <c r="J2473" s="2499"/>
      <c r="K2473" s="2499"/>
      <c r="L2473" s="2499"/>
      <c r="M2473" s="2499"/>
      <c r="N2473" s="2499"/>
      <c r="O2473" s="2499"/>
      <c r="P2473" s="2499"/>
      <c r="Q2473" s="2499"/>
      <c r="R2473" s="2499"/>
      <c r="S2473" s="2499"/>
      <c r="T2473" s="2495"/>
      <c r="U2473" s="2495"/>
      <c r="V2473" s="2495"/>
      <c r="W2473" s="2495"/>
      <c r="X2473" s="2495"/>
      <c r="Y2473" s="2495"/>
      <c r="Z2473" s="2495"/>
      <c r="AA2473" s="2495"/>
      <c r="AB2473" s="2495"/>
      <c r="AC2473" s="2495"/>
      <c r="AD2473" s="2495"/>
      <c r="AE2473" s="2495"/>
      <c r="AF2473" s="2495"/>
      <c r="AG2473" s="2495"/>
      <c r="AH2473" s="2495"/>
      <c r="AI2473" s="2495"/>
      <c r="AJ2473" s="2495"/>
      <c r="AK2473" s="2502"/>
    </row>
    <row r="2474" spans="2:37" s="2801" customFormat="1" ht="12" customHeight="1" thickBot="1" x14ac:dyDescent="0.25">
      <c r="B2474" s="4270"/>
      <c r="C2474" s="4271"/>
      <c r="D2474" s="4272"/>
      <c r="E2474" s="4272"/>
      <c r="F2474" s="4272"/>
      <c r="G2474" s="4272"/>
      <c r="H2474" s="2504"/>
      <c r="I2474" s="2504"/>
      <c r="J2474" s="2504"/>
      <c r="K2474" s="2504"/>
      <c r="L2474" s="2504"/>
      <c r="M2474" s="2504"/>
      <c r="N2474" s="2504"/>
      <c r="O2474" s="2504"/>
      <c r="P2474" s="2504"/>
      <c r="Q2474" s="2504"/>
      <c r="R2474" s="2504"/>
      <c r="S2474" s="2504"/>
      <c r="T2474" s="2505"/>
      <c r="U2474" s="2505"/>
      <c r="V2474" s="2505"/>
      <c r="W2474" s="2505"/>
      <c r="X2474" s="2505"/>
      <c r="Y2474" s="2505"/>
      <c r="Z2474" s="2505"/>
      <c r="AA2474" s="2505"/>
      <c r="AB2474" s="2505"/>
      <c r="AC2474" s="2505"/>
      <c r="AD2474" s="2505"/>
      <c r="AE2474" s="2505"/>
      <c r="AF2474" s="2505"/>
      <c r="AG2474" s="2505"/>
      <c r="AH2474" s="2505"/>
      <c r="AI2474" s="2505"/>
      <c r="AJ2474" s="2505"/>
      <c r="AK2474" s="2507"/>
    </row>
    <row r="2475" spans="2:37" s="2801" customFormat="1" ht="12" customHeight="1" thickBot="1" x14ac:dyDescent="0.25">
      <c r="B2475" s="2703"/>
    </row>
    <row r="2476" spans="2:37" s="2801" customFormat="1" ht="12" customHeight="1" x14ac:dyDescent="0.2">
      <c r="B2476" s="4169" t="s">
        <v>4994</v>
      </c>
      <c r="C2476" s="4170"/>
      <c r="D2476" s="4170"/>
      <c r="E2476" s="4170"/>
      <c r="F2476" s="4170"/>
      <c r="G2476" s="4170"/>
      <c r="H2476" s="4170"/>
      <c r="I2476" s="4170"/>
      <c r="J2476" s="4170"/>
      <c r="K2476" s="4170"/>
      <c r="L2476" s="4170"/>
      <c r="M2476" s="4170"/>
      <c r="N2476" s="4170"/>
      <c r="O2476" s="4170"/>
      <c r="P2476" s="4170"/>
      <c r="Q2476" s="4170"/>
      <c r="R2476" s="4170"/>
      <c r="S2476" s="4170"/>
      <c r="T2476" s="4170"/>
      <c r="U2476" s="4170"/>
      <c r="V2476" s="4170"/>
      <c r="W2476" s="4170"/>
      <c r="X2476" s="4170"/>
      <c r="Y2476" s="4170"/>
      <c r="Z2476" s="4170"/>
      <c r="AA2476" s="4170"/>
      <c r="AB2476" s="4170"/>
      <c r="AC2476" s="4170"/>
      <c r="AD2476" s="4170"/>
      <c r="AE2476" s="4170"/>
      <c r="AF2476" s="4170"/>
      <c r="AG2476" s="4170"/>
      <c r="AH2476" s="4170"/>
      <c r="AI2476" s="4170"/>
      <c r="AJ2476" s="4170"/>
      <c r="AK2476" s="4171"/>
    </row>
    <row r="2477" spans="2:37" s="2801" customFormat="1" ht="12" customHeight="1" x14ac:dyDescent="0.2">
      <c r="B2477" s="2500"/>
      <c r="C2477" s="3402"/>
      <c r="D2477" s="3402"/>
      <c r="E2477" s="3402"/>
      <c r="F2477" s="3402"/>
      <c r="G2477" s="2501"/>
      <c r="H2477" s="2501"/>
      <c r="I2477" s="2501"/>
      <c r="J2477" s="2501"/>
      <c r="K2477" s="2501"/>
      <c r="L2477" s="2501"/>
      <c r="M2477" s="2501"/>
      <c r="N2477" s="2501"/>
      <c r="O2477" s="2501"/>
      <c r="P2477" s="2501"/>
      <c r="Q2477" s="2501"/>
      <c r="R2477" s="2501"/>
      <c r="S2477" s="2501"/>
      <c r="T2477" s="2501"/>
      <c r="U2477" s="2501"/>
      <c r="V2477" s="2501"/>
      <c r="W2477" s="2501"/>
      <c r="X2477" s="2501"/>
      <c r="Y2477" s="2501"/>
      <c r="Z2477" s="2501"/>
      <c r="AA2477" s="2501"/>
      <c r="AB2477" s="2501"/>
      <c r="AC2477" s="2501"/>
      <c r="AD2477" s="2501"/>
      <c r="AE2477" s="2501"/>
      <c r="AF2477" s="2501"/>
      <c r="AG2477" s="2501"/>
      <c r="AH2477" s="2501"/>
      <c r="AI2477" s="2501"/>
      <c r="AJ2477" s="2501"/>
      <c r="AK2477" s="2502"/>
    </row>
    <row r="2478" spans="2:37" s="2801" customFormat="1" ht="12" customHeight="1" x14ac:dyDescent="0.2">
      <c r="B2478" s="2500" t="s">
        <v>4981</v>
      </c>
      <c r="C2478" s="3402"/>
      <c r="D2478" s="4243" t="s">
        <v>6482</v>
      </c>
      <c r="E2478" s="4243"/>
      <c r="F2478" s="4243"/>
      <c r="G2478" s="2501"/>
      <c r="H2478" s="2501"/>
      <c r="I2478" s="2501"/>
      <c r="J2478" s="2501"/>
      <c r="K2478" s="2501"/>
      <c r="L2478" s="2501"/>
      <c r="M2478" s="2501"/>
      <c r="N2478" s="2501"/>
      <c r="O2478" s="2501"/>
      <c r="P2478" s="2501"/>
      <c r="Q2478" s="2501"/>
      <c r="R2478" s="2501"/>
      <c r="S2478" s="2501"/>
      <c r="T2478" s="2501"/>
      <c r="U2478" s="2501"/>
      <c r="V2478" s="2501"/>
      <c r="W2478" s="2501"/>
      <c r="X2478" s="2501"/>
      <c r="Y2478" s="2501"/>
      <c r="Z2478" s="2501"/>
      <c r="AA2478" s="2501"/>
      <c r="AB2478" s="2501"/>
      <c r="AC2478" s="2501"/>
      <c r="AD2478" s="2501"/>
      <c r="AE2478" s="2501"/>
      <c r="AF2478" s="2501"/>
      <c r="AG2478" s="2501"/>
      <c r="AH2478" s="2501"/>
      <c r="AI2478" s="2501"/>
      <c r="AJ2478" s="2501"/>
      <c r="AK2478" s="2502"/>
    </row>
    <row r="2479" spans="2:37" s="2801" customFormat="1" ht="11.25" customHeight="1" thickBot="1" x14ac:dyDescent="0.25">
      <c r="B2479" s="4176" t="s">
        <v>4995</v>
      </c>
      <c r="C2479" s="4177"/>
      <c r="D2479" s="4175">
        <v>41677</v>
      </c>
      <c r="E2479" s="4175"/>
      <c r="F2479" s="3402"/>
      <c r="G2479" s="2501"/>
      <c r="H2479" s="2501"/>
      <c r="I2479" s="2501"/>
      <c r="J2479" s="2501"/>
      <c r="K2479" s="2501"/>
      <c r="L2479" s="2501"/>
      <c r="M2479" s="2501"/>
      <c r="N2479" s="2501"/>
      <c r="O2479" s="2501"/>
      <c r="P2479" s="2501"/>
      <c r="Q2479" s="2501"/>
      <c r="R2479" s="2501"/>
      <c r="S2479" s="2501"/>
      <c r="T2479" s="2501"/>
      <c r="U2479" s="2501"/>
      <c r="V2479" s="2501"/>
      <c r="W2479" s="2501"/>
      <c r="X2479" s="2501"/>
      <c r="Y2479" s="2501"/>
      <c r="Z2479" s="2501"/>
      <c r="AA2479" s="2501"/>
      <c r="AB2479" s="2501"/>
      <c r="AC2479" s="2501"/>
      <c r="AD2479" s="2501"/>
      <c r="AE2479" s="2501"/>
      <c r="AF2479" s="2501"/>
      <c r="AG2479" s="2501"/>
      <c r="AH2479" s="2501"/>
      <c r="AI2479" s="2501"/>
      <c r="AJ2479" s="2501"/>
      <c r="AK2479" s="2502"/>
    </row>
    <row r="2480" spans="2:37" s="2801" customFormat="1" ht="159" customHeight="1" thickBot="1" x14ac:dyDescent="0.25">
      <c r="B2480" s="4179" t="s">
        <v>4996</v>
      </c>
      <c r="C2480" s="4242"/>
      <c r="D2480" s="4181" t="s">
        <v>6356</v>
      </c>
      <c r="E2480" s="4182"/>
      <c r="F2480" s="4182"/>
      <c r="G2480" s="4182"/>
      <c r="H2480" s="4182"/>
      <c r="I2480" s="4182"/>
      <c r="J2480" s="4182"/>
      <c r="K2480" s="4183"/>
      <c r="L2480" s="2501"/>
      <c r="M2480" s="2501"/>
      <c r="N2480" s="2501"/>
      <c r="O2480" s="2501"/>
      <c r="P2480" s="2501"/>
      <c r="Q2480" s="2501"/>
      <c r="R2480" s="2501"/>
      <c r="S2480" s="2501"/>
      <c r="T2480" s="2501"/>
      <c r="U2480" s="2501"/>
      <c r="V2480" s="2501"/>
      <c r="W2480" s="2501"/>
      <c r="X2480" s="2501"/>
      <c r="Y2480" s="2501"/>
      <c r="Z2480" s="2501"/>
      <c r="AA2480" s="2501"/>
      <c r="AB2480" s="2501"/>
      <c r="AC2480" s="2501"/>
      <c r="AD2480" s="2501"/>
      <c r="AE2480" s="2501"/>
      <c r="AF2480" s="2501"/>
      <c r="AG2480" s="2501"/>
      <c r="AH2480" s="2501"/>
      <c r="AI2480" s="2501"/>
      <c r="AJ2480" s="2501"/>
      <c r="AK2480" s="2502"/>
    </row>
    <row r="2481" spans="2:37" s="2801" customFormat="1" ht="12" customHeight="1" thickBot="1" x14ac:dyDescent="0.25">
      <c r="B2481" s="4245"/>
      <c r="C2481" s="4246"/>
      <c r="D2481" s="4246"/>
      <c r="E2481" s="4246"/>
      <c r="F2481" s="4246"/>
      <c r="G2481" s="4246"/>
      <c r="H2481" s="4246"/>
      <c r="I2481" s="4246"/>
      <c r="J2481" s="4246"/>
      <c r="K2481" s="4246"/>
      <c r="L2481" s="4246"/>
      <c r="M2481" s="4246"/>
      <c r="N2481" s="4246"/>
      <c r="O2481" s="4246"/>
      <c r="P2481" s="4246"/>
      <c r="Q2481" s="4246"/>
      <c r="R2481" s="2501"/>
      <c r="S2481" s="2501"/>
      <c r="T2481" s="2501"/>
      <c r="U2481" s="2501"/>
      <c r="V2481" s="2501"/>
      <c r="W2481" s="2501"/>
      <c r="X2481" s="2501"/>
      <c r="Y2481" s="2501"/>
      <c r="Z2481" s="2501"/>
      <c r="AA2481" s="2501"/>
      <c r="AB2481" s="2501"/>
      <c r="AC2481" s="2501"/>
      <c r="AD2481" s="2501"/>
      <c r="AE2481" s="2501"/>
      <c r="AF2481" s="2501"/>
      <c r="AG2481" s="2501"/>
      <c r="AH2481" s="2501"/>
      <c r="AI2481" s="2501"/>
      <c r="AJ2481" s="2501"/>
      <c r="AK2481" s="2502"/>
    </row>
    <row r="2482" spans="2:37" s="2801" customFormat="1" ht="12" customHeight="1" thickBot="1" x14ac:dyDescent="0.25">
      <c r="B2482" s="4189" t="s">
        <v>4997</v>
      </c>
      <c r="C2482" s="4189"/>
      <c r="D2482" s="4189" t="s">
        <v>4987</v>
      </c>
      <c r="E2482" s="4189" t="s">
        <v>4998</v>
      </c>
      <c r="F2482" s="4247" t="s">
        <v>224</v>
      </c>
      <c r="G2482" s="4247"/>
      <c r="H2482" s="4247"/>
      <c r="I2482" s="4247"/>
      <c r="J2482" s="4247"/>
      <c r="K2482" s="4247"/>
      <c r="L2482" s="4247"/>
      <c r="M2482" s="4247"/>
      <c r="N2482" s="4247"/>
      <c r="O2482" s="4247"/>
      <c r="P2482" s="4247"/>
      <c r="Q2482" s="4247"/>
      <c r="R2482" s="4247"/>
      <c r="S2482" s="4247" t="s">
        <v>340</v>
      </c>
      <c r="T2482" s="4247"/>
      <c r="U2482" s="4247"/>
      <c r="V2482" s="4247"/>
      <c r="W2482" s="4247"/>
      <c r="X2482" s="4247"/>
      <c r="Y2482" s="4247"/>
      <c r="Z2482" s="4247"/>
      <c r="AA2482" s="4247"/>
      <c r="AB2482" s="4247"/>
      <c r="AC2482" s="4247"/>
      <c r="AD2482" s="4247" t="s">
        <v>225</v>
      </c>
      <c r="AE2482" s="4247"/>
      <c r="AF2482" s="4247"/>
      <c r="AG2482" s="4247"/>
      <c r="AH2482" s="4188" t="s">
        <v>4982</v>
      </c>
      <c r="AI2482" s="4188"/>
      <c r="AJ2482" s="4188"/>
      <c r="AK2482" s="2502"/>
    </row>
    <row r="2483" spans="2:37" s="2801" customFormat="1" ht="12" customHeight="1" thickBot="1" x14ac:dyDescent="0.25">
      <c r="B2483" s="4203"/>
      <c r="C2483" s="4203"/>
      <c r="D2483" s="4203"/>
      <c r="E2483" s="4203"/>
      <c r="F2483" s="4203" t="s">
        <v>4999</v>
      </c>
      <c r="G2483" s="4203" t="s">
        <v>5000</v>
      </c>
      <c r="H2483" s="4189" t="s">
        <v>5001</v>
      </c>
      <c r="I2483" s="4200" t="s">
        <v>5002</v>
      </c>
      <c r="J2483" s="4200" t="s">
        <v>5003</v>
      </c>
      <c r="K2483" s="4201" t="s">
        <v>5004</v>
      </c>
      <c r="L2483" s="4201" t="s">
        <v>5005</v>
      </c>
      <c r="M2483" s="4200" t="s">
        <v>5006</v>
      </c>
      <c r="N2483" s="4200"/>
      <c r="O2483" s="4201" t="s">
        <v>5007</v>
      </c>
      <c r="P2483" s="4201" t="s">
        <v>5008</v>
      </c>
      <c r="Q2483" s="4201" t="s">
        <v>5009</v>
      </c>
      <c r="R2483" s="4201" t="s">
        <v>5010</v>
      </c>
      <c r="S2483" s="4189" t="s">
        <v>5011</v>
      </c>
      <c r="T2483" s="4189" t="s">
        <v>5012</v>
      </c>
      <c r="U2483" s="4189" t="s">
        <v>5013</v>
      </c>
      <c r="V2483" s="4189" t="s">
        <v>5014</v>
      </c>
      <c r="W2483" s="4189" t="s">
        <v>5015</v>
      </c>
      <c r="X2483" s="4189" t="s">
        <v>5016</v>
      </c>
      <c r="Y2483" s="4189" t="s">
        <v>5017</v>
      </c>
      <c r="Z2483" s="4189" t="s">
        <v>5018</v>
      </c>
      <c r="AA2483" s="4189" t="s">
        <v>5019</v>
      </c>
      <c r="AB2483" s="4200" t="s">
        <v>5020</v>
      </c>
      <c r="AC2483" s="4200" t="s">
        <v>5021</v>
      </c>
      <c r="AD2483" s="4189" t="s">
        <v>5022</v>
      </c>
      <c r="AE2483" s="4189" t="s">
        <v>5023</v>
      </c>
      <c r="AF2483" s="4189" t="s">
        <v>5024</v>
      </c>
      <c r="AG2483" s="4189" t="s">
        <v>5025</v>
      </c>
      <c r="AH2483" s="4189" t="s">
        <v>1150</v>
      </c>
      <c r="AI2483" s="4189" t="s">
        <v>4983</v>
      </c>
      <c r="AJ2483" s="4189" t="s">
        <v>4984</v>
      </c>
      <c r="AK2483" s="2502"/>
    </row>
    <row r="2484" spans="2:37" s="2801" customFormat="1" ht="12" customHeight="1" thickBot="1" x14ac:dyDescent="0.25">
      <c r="B2484" s="4203"/>
      <c r="C2484" s="4203"/>
      <c r="D2484" s="4203"/>
      <c r="E2484" s="4203"/>
      <c r="F2484" s="4203"/>
      <c r="G2484" s="4203"/>
      <c r="H2484" s="4203"/>
      <c r="I2484" s="4201"/>
      <c r="J2484" s="4201"/>
      <c r="K2484" s="4201"/>
      <c r="L2484" s="4201"/>
      <c r="M2484" s="3401" t="s">
        <v>5026</v>
      </c>
      <c r="N2484" s="3400" t="s">
        <v>2793</v>
      </c>
      <c r="O2484" s="4201"/>
      <c r="P2484" s="4201"/>
      <c r="Q2484" s="4201"/>
      <c r="R2484" s="4201"/>
      <c r="S2484" s="4203"/>
      <c r="T2484" s="4203"/>
      <c r="U2484" s="4203"/>
      <c r="V2484" s="4203"/>
      <c r="W2484" s="4203"/>
      <c r="X2484" s="4203"/>
      <c r="Y2484" s="4203"/>
      <c r="Z2484" s="4203"/>
      <c r="AA2484" s="4203"/>
      <c r="AB2484" s="4201"/>
      <c r="AC2484" s="4201"/>
      <c r="AD2484" s="4203"/>
      <c r="AE2484" s="4203"/>
      <c r="AF2484" s="4203"/>
      <c r="AG2484" s="4203"/>
      <c r="AH2484" s="4203"/>
      <c r="AI2484" s="4203"/>
      <c r="AJ2484" s="4203"/>
      <c r="AK2484" s="2502"/>
    </row>
    <row r="2485" spans="2:37" s="2801" customFormat="1" ht="12" customHeight="1" x14ac:dyDescent="0.2">
      <c r="B2485" s="4262" t="s">
        <v>5955</v>
      </c>
      <c r="C2485" s="4263"/>
      <c r="D2485" s="3099" t="s">
        <v>1529</v>
      </c>
      <c r="E2485" s="3099">
        <v>1</v>
      </c>
      <c r="F2485" s="3099" t="s">
        <v>1529</v>
      </c>
      <c r="G2485" s="3099" t="s">
        <v>1529</v>
      </c>
      <c r="H2485" s="3099" t="s">
        <v>1529</v>
      </c>
      <c r="I2485" s="3099" t="s">
        <v>1529</v>
      </c>
      <c r="J2485" s="3099" t="s">
        <v>1529</v>
      </c>
      <c r="K2485" s="3099" t="s">
        <v>1529</v>
      </c>
      <c r="L2485" s="3099" t="s">
        <v>1529</v>
      </c>
      <c r="M2485" s="3099" t="s">
        <v>1529</v>
      </c>
      <c r="N2485" s="3099" t="s">
        <v>1529</v>
      </c>
      <c r="O2485" s="3099" t="s">
        <v>1529</v>
      </c>
      <c r="P2485" s="3099" t="s">
        <v>1529</v>
      </c>
      <c r="Q2485" s="3099" t="s">
        <v>1529</v>
      </c>
      <c r="R2485" s="3099" t="s">
        <v>1529</v>
      </c>
      <c r="S2485" s="3099" t="s">
        <v>1529</v>
      </c>
      <c r="T2485" s="3099" t="s">
        <v>1529</v>
      </c>
      <c r="U2485" s="3099" t="s">
        <v>1529</v>
      </c>
      <c r="V2485" s="3099" t="s">
        <v>1529</v>
      </c>
      <c r="W2485" s="3099" t="s">
        <v>1529</v>
      </c>
      <c r="X2485" s="3099" t="s">
        <v>1529</v>
      </c>
      <c r="Y2485" s="3099" t="s">
        <v>1529</v>
      </c>
      <c r="Z2485" s="3099" t="s">
        <v>1529</v>
      </c>
      <c r="AA2485" s="3099" t="s">
        <v>1529</v>
      </c>
      <c r="AB2485" s="3099" t="s">
        <v>1529</v>
      </c>
      <c r="AC2485" s="3099" t="s">
        <v>1529</v>
      </c>
      <c r="AD2485" s="3071">
        <v>1</v>
      </c>
      <c r="AE2485" s="2579" t="s">
        <v>5946</v>
      </c>
      <c r="AF2485" s="2635" t="s">
        <v>1529</v>
      </c>
      <c r="AG2485" s="2635">
        <v>0.5</v>
      </c>
      <c r="AH2485" s="2574" t="s">
        <v>1529</v>
      </c>
      <c r="AI2485" s="2574" t="s">
        <v>1529</v>
      </c>
      <c r="AJ2485" s="2576" t="s">
        <v>1529</v>
      </c>
      <c r="AK2485" s="2502"/>
    </row>
    <row r="2486" spans="2:37" s="2801" customFormat="1" ht="12" customHeight="1" x14ac:dyDescent="0.2">
      <c r="B2486" s="4276" t="s">
        <v>5956</v>
      </c>
      <c r="C2486" s="4277"/>
      <c r="D2486" s="3104" t="s">
        <v>1529</v>
      </c>
      <c r="E2486" s="3153">
        <v>3</v>
      </c>
      <c r="F2486" s="3153" t="s">
        <v>1529</v>
      </c>
      <c r="G2486" s="2960" t="s">
        <v>1529</v>
      </c>
      <c r="H2486" s="3052" t="s">
        <v>1529</v>
      </c>
      <c r="I2486" s="3052" t="s">
        <v>1529</v>
      </c>
      <c r="J2486" s="3052" t="s">
        <v>1529</v>
      </c>
      <c r="K2486" s="2960" t="s">
        <v>1529</v>
      </c>
      <c r="L2486" s="2960" t="s">
        <v>1529</v>
      </c>
      <c r="M2486" s="3104" t="s">
        <v>1529</v>
      </c>
      <c r="N2486" s="2541" t="s">
        <v>1529</v>
      </c>
      <c r="O2486" s="2960" t="s">
        <v>1529</v>
      </c>
      <c r="P2486" s="2960" t="s">
        <v>1529</v>
      </c>
      <c r="Q2486" s="2960" t="s">
        <v>1529</v>
      </c>
      <c r="R2486" s="2960" t="s">
        <v>1529</v>
      </c>
      <c r="S2486" s="2639" t="s">
        <v>1529</v>
      </c>
      <c r="T2486" s="2960" t="s">
        <v>1529</v>
      </c>
      <c r="U2486" s="2961" t="s">
        <v>1529</v>
      </c>
      <c r="V2486" s="2961" t="s">
        <v>1529</v>
      </c>
      <c r="W2486" s="2960" t="s">
        <v>1529</v>
      </c>
      <c r="X2486" s="2960" t="s">
        <v>1529</v>
      </c>
      <c r="Y2486" s="2961" t="s">
        <v>1529</v>
      </c>
      <c r="Z2486" s="2961" t="s">
        <v>1529</v>
      </c>
      <c r="AA2486" s="2961" t="s">
        <v>1529</v>
      </c>
      <c r="AB2486" s="2960" t="s">
        <v>1529</v>
      </c>
      <c r="AC2486" s="2960" t="s">
        <v>1529</v>
      </c>
      <c r="AD2486" s="3153">
        <v>3</v>
      </c>
      <c r="AE2486" s="2569" t="s">
        <v>5948</v>
      </c>
      <c r="AF2486" s="2640" t="s">
        <v>1529</v>
      </c>
      <c r="AG2486" s="2640">
        <v>0.5</v>
      </c>
      <c r="AH2486" s="2543" t="s">
        <v>1529</v>
      </c>
      <c r="AI2486" s="2543" t="s">
        <v>1529</v>
      </c>
      <c r="AJ2486" s="2957" t="s">
        <v>1529</v>
      </c>
      <c r="AK2486" s="2502"/>
    </row>
    <row r="2487" spans="2:37" s="2801" customFormat="1" ht="12" customHeight="1" x14ac:dyDescent="0.2">
      <c r="B2487" s="4276" t="s">
        <v>5945</v>
      </c>
      <c r="C2487" s="4277"/>
      <c r="D2487" s="3104" t="s">
        <v>1529</v>
      </c>
      <c r="E2487" s="3153">
        <v>1</v>
      </c>
      <c r="F2487" s="3153" t="s">
        <v>1529</v>
      </c>
      <c r="G2487" s="2960" t="s">
        <v>1529</v>
      </c>
      <c r="H2487" s="3052" t="s">
        <v>1529</v>
      </c>
      <c r="I2487" s="3052" t="s">
        <v>1529</v>
      </c>
      <c r="J2487" s="3052" t="s">
        <v>1529</v>
      </c>
      <c r="K2487" s="2960" t="s">
        <v>1529</v>
      </c>
      <c r="L2487" s="2960" t="s">
        <v>1529</v>
      </c>
      <c r="M2487" s="3104" t="s">
        <v>1529</v>
      </c>
      <c r="N2487" s="2541" t="s">
        <v>1529</v>
      </c>
      <c r="O2487" s="2960" t="s">
        <v>1529</v>
      </c>
      <c r="P2487" s="2960" t="s">
        <v>1529</v>
      </c>
      <c r="Q2487" s="2960" t="s">
        <v>1529</v>
      </c>
      <c r="R2487" s="2960" t="s">
        <v>1529</v>
      </c>
      <c r="S2487" s="2639" t="s">
        <v>1529</v>
      </c>
      <c r="T2487" s="2960" t="s">
        <v>1529</v>
      </c>
      <c r="U2487" s="2961" t="s">
        <v>1529</v>
      </c>
      <c r="V2487" s="2961" t="s">
        <v>1529</v>
      </c>
      <c r="W2487" s="2960" t="s">
        <v>1529</v>
      </c>
      <c r="X2487" s="2960" t="s">
        <v>1529</v>
      </c>
      <c r="Y2487" s="2961" t="s">
        <v>1529</v>
      </c>
      <c r="Z2487" s="2961" t="s">
        <v>1529</v>
      </c>
      <c r="AA2487" s="2961" t="s">
        <v>1529</v>
      </c>
      <c r="AB2487" s="2960" t="s">
        <v>1529</v>
      </c>
      <c r="AC2487" s="2960" t="s">
        <v>1529</v>
      </c>
      <c r="AD2487" s="3153">
        <v>1</v>
      </c>
      <c r="AE2487" s="2569" t="s">
        <v>5946</v>
      </c>
      <c r="AF2487" s="2640" t="s">
        <v>1529</v>
      </c>
      <c r="AG2487" s="2640">
        <v>0.5</v>
      </c>
      <c r="AH2487" s="2543" t="s">
        <v>1529</v>
      </c>
      <c r="AI2487" s="2543" t="s">
        <v>1529</v>
      </c>
      <c r="AJ2487" s="2957" t="s">
        <v>1529</v>
      </c>
      <c r="AK2487" s="2502"/>
    </row>
    <row r="2488" spans="2:37" s="2801" customFormat="1" ht="12" customHeight="1" thickBot="1" x14ac:dyDescent="0.25">
      <c r="B2488" s="4278" t="s">
        <v>5957</v>
      </c>
      <c r="C2488" s="4279"/>
      <c r="D2488" s="3259" t="s">
        <v>1529</v>
      </c>
      <c r="E2488" s="3072">
        <v>3</v>
      </c>
      <c r="F2488" s="3072" t="s">
        <v>1529</v>
      </c>
      <c r="G2488" s="3062" t="s">
        <v>1529</v>
      </c>
      <c r="H2488" s="3061" t="s">
        <v>1529</v>
      </c>
      <c r="I2488" s="3061" t="s">
        <v>1529</v>
      </c>
      <c r="J2488" s="3061" t="s">
        <v>1529</v>
      </c>
      <c r="K2488" s="3062" t="s">
        <v>1529</v>
      </c>
      <c r="L2488" s="3062" t="s">
        <v>1529</v>
      </c>
      <c r="M2488" s="3259" t="s">
        <v>1529</v>
      </c>
      <c r="N2488" s="2601" t="s">
        <v>1529</v>
      </c>
      <c r="O2488" s="3062" t="s">
        <v>1529</v>
      </c>
      <c r="P2488" s="3062" t="s">
        <v>1529</v>
      </c>
      <c r="Q2488" s="3062" t="s">
        <v>1529</v>
      </c>
      <c r="R2488" s="3062" t="s">
        <v>1529</v>
      </c>
      <c r="S2488" s="3261" t="s">
        <v>1529</v>
      </c>
      <c r="T2488" s="3062" t="s">
        <v>1529</v>
      </c>
      <c r="U2488" s="2976" t="s">
        <v>1529</v>
      </c>
      <c r="V2488" s="2976" t="s">
        <v>1529</v>
      </c>
      <c r="W2488" s="3062" t="s">
        <v>1529</v>
      </c>
      <c r="X2488" s="3062" t="s">
        <v>1529</v>
      </c>
      <c r="Y2488" s="2976" t="s">
        <v>1529</v>
      </c>
      <c r="Z2488" s="2976" t="s">
        <v>1529</v>
      </c>
      <c r="AA2488" s="2976" t="s">
        <v>1529</v>
      </c>
      <c r="AB2488" s="3062" t="s">
        <v>1529</v>
      </c>
      <c r="AC2488" s="3062" t="s">
        <v>1529</v>
      </c>
      <c r="AD2488" s="3072">
        <v>3</v>
      </c>
      <c r="AE2488" s="2572" t="s">
        <v>5948</v>
      </c>
      <c r="AF2488" s="2743" t="s">
        <v>1529</v>
      </c>
      <c r="AG2488" s="2743">
        <v>0.5</v>
      </c>
      <c r="AH2488" s="2583" t="s">
        <v>1529</v>
      </c>
      <c r="AI2488" s="2583" t="s">
        <v>1529</v>
      </c>
      <c r="AJ2488" s="2978" t="s">
        <v>1529</v>
      </c>
      <c r="AK2488" s="2502"/>
    </row>
    <row r="2489" spans="2:37" s="2801" customFormat="1" ht="12" customHeight="1" x14ac:dyDescent="0.2">
      <c r="B2489" s="2503"/>
      <c r="C2489" s="2496"/>
      <c r="D2489" s="4248"/>
      <c r="E2489" s="4248"/>
      <c r="F2489" s="4248"/>
      <c r="G2489" s="4248"/>
      <c r="H2489" s="2496"/>
      <c r="I2489" s="2497"/>
      <c r="J2489" s="2497"/>
      <c r="K2489" s="2497"/>
      <c r="L2489" s="2497"/>
      <c r="M2489" s="2496"/>
      <c r="N2489" s="2497"/>
      <c r="O2489" s="2497"/>
      <c r="P2489" s="2497"/>
      <c r="Q2489" s="2497"/>
      <c r="R2489" s="2497"/>
      <c r="S2489" s="2496"/>
      <c r="T2489" s="2495"/>
      <c r="U2489" s="2495"/>
      <c r="V2489" s="2495"/>
      <c r="W2489" s="2495"/>
      <c r="X2489" s="2495"/>
      <c r="Y2489" s="2495"/>
      <c r="Z2489" s="2495"/>
      <c r="AA2489" s="2495"/>
      <c r="AB2489" s="2495"/>
      <c r="AC2489" s="2495"/>
      <c r="AD2489" s="2495"/>
      <c r="AE2489" s="2495"/>
      <c r="AF2489" s="2495"/>
      <c r="AG2489" s="2495"/>
      <c r="AH2489" s="2495"/>
      <c r="AI2489" s="2495"/>
      <c r="AJ2489" s="2495"/>
      <c r="AK2489" s="2502"/>
    </row>
    <row r="2490" spans="2:37" s="2801" customFormat="1" ht="12" customHeight="1" x14ac:dyDescent="0.2">
      <c r="B2490" s="4236" t="s">
        <v>4985</v>
      </c>
      <c r="C2490" s="4237"/>
      <c r="D2490" s="4249" t="s">
        <v>1529</v>
      </c>
      <c r="E2490" s="4249"/>
      <c r="F2490" s="4249"/>
      <c r="G2490" s="4249"/>
      <c r="H2490" s="2499"/>
      <c r="I2490" s="2499"/>
      <c r="J2490" s="2499"/>
      <c r="K2490" s="2499"/>
      <c r="L2490" s="2499"/>
      <c r="M2490" s="2499"/>
      <c r="N2490" s="2499"/>
      <c r="O2490" s="2499"/>
      <c r="P2490" s="2499"/>
      <c r="Q2490" s="2499"/>
      <c r="R2490" s="2499"/>
      <c r="S2490" s="2499"/>
      <c r="T2490" s="2495"/>
      <c r="U2490" s="2495"/>
      <c r="V2490" s="2495"/>
      <c r="W2490" s="2495"/>
      <c r="X2490" s="2495"/>
      <c r="Y2490" s="2495"/>
      <c r="Z2490" s="2495"/>
      <c r="AA2490" s="2495"/>
      <c r="AB2490" s="2495"/>
      <c r="AC2490" s="2495"/>
      <c r="AD2490" s="2495"/>
      <c r="AE2490" s="2495"/>
      <c r="AF2490" s="2495"/>
      <c r="AG2490" s="2495"/>
      <c r="AH2490" s="2495"/>
      <c r="AI2490" s="2495"/>
      <c r="AJ2490" s="2495"/>
      <c r="AK2490" s="2502"/>
    </row>
    <row r="2491" spans="2:37" s="2801" customFormat="1" ht="12" customHeight="1" x14ac:dyDescent="0.2">
      <c r="B2491" s="4236" t="s">
        <v>4986</v>
      </c>
      <c r="C2491" s="4237"/>
      <c r="D2491" s="4249" t="s">
        <v>5949</v>
      </c>
      <c r="E2491" s="4249"/>
      <c r="F2491" s="4249"/>
      <c r="G2491" s="4249"/>
      <c r="H2491" s="2499"/>
      <c r="I2491" s="2499"/>
      <c r="J2491" s="2499"/>
      <c r="K2491" s="2499"/>
      <c r="L2491" s="2499"/>
      <c r="M2491" s="2499"/>
      <c r="N2491" s="2499"/>
      <c r="O2491" s="2499"/>
      <c r="P2491" s="2499"/>
      <c r="Q2491" s="2499"/>
      <c r="R2491" s="2499"/>
      <c r="S2491" s="2499"/>
      <c r="T2491" s="2495"/>
      <c r="U2491" s="2495"/>
      <c r="V2491" s="2495"/>
      <c r="W2491" s="2495"/>
      <c r="X2491" s="2495"/>
      <c r="Y2491" s="2495"/>
      <c r="Z2491" s="2495"/>
      <c r="AA2491" s="2495"/>
      <c r="AB2491" s="2495"/>
      <c r="AC2491" s="2495"/>
      <c r="AD2491" s="2495"/>
      <c r="AE2491" s="2495"/>
      <c r="AF2491" s="2495"/>
      <c r="AG2491" s="2495"/>
      <c r="AH2491" s="2495"/>
      <c r="AI2491" s="2495"/>
      <c r="AJ2491" s="2495"/>
      <c r="AK2491" s="2502"/>
    </row>
    <row r="2492" spans="2:37" s="2801" customFormat="1" ht="12" customHeight="1" thickBot="1" x14ac:dyDescent="0.25">
      <c r="B2492" s="4270"/>
      <c r="C2492" s="4271"/>
      <c r="D2492" s="4272"/>
      <c r="E2492" s="4272"/>
      <c r="F2492" s="4272"/>
      <c r="G2492" s="4272"/>
      <c r="H2492" s="2504"/>
      <c r="I2492" s="2504"/>
      <c r="J2492" s="2504"/>
      <c r="K2492" s="2504"/>
      <c r="L2492" s="2504"/>
      <c r="M2492" s="2504"/>
      <c r="N2492" s="2504"/>
      <c r="O2492" s="2504"/>
      <c r="P2492" s="2504"/>
      <c r="Q2492" s="2504"/>
      <c r="R2492" s="2504"/>
      <c r="S2492" s="2504"/>
      <c r="T2492" s="2505"/>
      <c r="U2492" s="2505"/>
      <c r="V2492" s="2505"/>
      <c r="W2492" s="2505"/>
      <c r="X2492" s="2505"/>
      <c r="Y2492" s="2505"/>
      <c r="Z2492" s="2505"/>
      <c r="AA2492" s="2505"/>
      <c r="AB2492" s="2505"/>
      <c r="AC2492" s="2505"/>
      <c r="AD2492" s="2505"/>
      <c r="AE2492" s="2505"/>
      <c r="AF2492" s="2505"/>
      <c r="AG2492" s="2505"/>
      <c r="AH2492" s="2505"/>
      <c r="AI2492" s="2505"/>
      <c r="AJ2492" s="2505"/>
      <c r="AK2492" s="2507"/>
    </row>
    <row r="2493" spans="2:37" s="2801" customFormat="1" ht="12" customHeight="1" thickBot="1" x14ac:dyDescent="0.25">
      <c r="B2493" s="2703"/>
    </row>
    <row r="2494" spans="2:37" s="2801" customFormat="1" ht="12" customHeight="1" x14ac:dyDescent="0.2">
      <c r="B2494" s="4169" t="s">
        <v>4994</v>
      </c>
      <c r="C2494" s="4170"/>
      <c r="D2494" s="4170"/>
      <c r="E2494" s="4170"/>
      <c r="F2494" s="4170"/>
      <c r="G2494" s="4170"/>
      <c r="H2494" s="4170"/>
      <c r="I2494" s="4170"/>
      <c r="J2494" s="4170"/>
      <c r="K2494" s="4170"/>
      <c r="L2494" s="4170"/>
      <c r="M2494" s="4170"/>
      <c r="N2494" s="4170"/>
      <c r="O2494" s="4170"/>
      <c r="P2494" s="4170"/>
      <c r="Q2494" s="4170"/>
      <c r="R2494" s="4170"/>
      <c r="S2494" s="4170"/>
      <c r="T2494" s="4170"/>
      <c r="U2494" s="4170"/>
      <c r="V2494" s="4170"/>
      <c r="W2494" s="4170"/>
      <c r="X2494" s="4170"/>
      <c r="Y2494" s="4170"/>
      <c r="Z2494" s="4170"/>
      <c r="AA2494" s="4170"/>
      <c r="AB2494" s="4170"/>
      <c r="AC2494" s="4170"/>
      <c r="AD2494" s="4170"/>
      <c r="AE2494" s="4170"/>
      <c r="AF2494" s="4170"/>
      <c r="AG2494" s="4170"/>
      <c r="AH2494" s="4170"/>
      <c r="AI2494" s="4170"/>
      <c r="AJ2494" s="4170"/>
      <c r="AK2494" s="4171"/>
    </row>
    <row r="2495" spans="2:37" s="2801" customFormat="1" ht="12" customHeight="1" x14ac:dyDescent="0.2">
      <c r="B2495" s="2500"/>
      <c r="C2495" s="3402"/>
      <c r="D2495" s="3402"/>
      <c r="E2495" s="3402"/>
      <c r="F2495" s="3402"/>
      <c r="G2495" s="2501"/>
      <c r="H2495" s="2501"/>
      <c r="I2495" s="2501"/>
      <c r="J2495" s="2501"/>
      <c r="K2495" s="2501"/>
      <c r="L2495" s="2501"/>
      <c r="M2495" s="2501"/>
      <c r="N2495" s="2501"/>
      <c r="O2495" s="2501"/>
      <c r="P2495" s="2501"/>
      <c r="Q2495" s="2501"/>
      <c r="R2495" s="2501"/>
      <c r="S2495" s="2501"/>
      <c r="T2495" s="2501"/>
      <c r="U2495" s="2501"/>
      <c r="V2495" s="2501"/>
      <c r="W2495" s="2501"/>
      <c r="X2495" s="2501"/>
      <c r="Y2495" s="2501"/>
      <c r="Z2495" s="2501"/>
      <c r="AA2495" s="2501"/>
      <c r="AB2495" s="2501"/>
      <c r="AC2495" s="2501"/>
      <c r="AD2495" s="2501"/>
      <c r="AE2495" s="2501"/>
      <c r="AF2495" s="2501"/>
      <c r="AG2495" s="2501"/>
      <c r="AH2495" s="2501"/>
      <c r="AI2495" s="2501"/>
      <c r="AJ2495" s="2501"/>
      <c r="AK2495" s="2502"/>
    </row>
    <row r="2496" spans="2:37" s="2801" customFormat="1" ht="12" customHeight="1" x14ac:dyDescent="0.2">
      <c r="B2496" s="2500" t="s">
        <v>4981</v>
      </c>
      <c r="C2496" s="3686"/>
      <c r="D2496" s="4243" t="s">
        <v>5958</v>
      </c>
      <c r="E2496" s="4243"/>
      <c r="F2496" s="4243"/>
      <c r="G2496" s="3152"/>
      <c r="H2496" s="3152"/>
      <c r="I2496" s="3152"/>
      <c r="J2496" s="3152"/>
      <c r="K2496" s="3152"/>
      <c r="L2496" s="3152"/>
      <c r="M2496" s="3152"/>
      <c r="N2496" s="3152"/>
      <c r="O2496" s="3152"/>
      <c r="P2496" s="3152"/>
      <c r="Q2496" s="3152"/>
      <c r="R2496" s="3152"/>
      <c r="S2496" s="3152"/>
      <c r="T2496" s="3152"/>
      <c r="U2496" s="3152"/>
      <c r="V2496" s="3152"/>
      <c r="W2496" s="3152"/>
      <c r="X2496" s="3152"/>
      <c r="Y2496" s="3152"/>
      <c r="Z2496" s="3152"/>
      <c r="AA2496" s="3152"/>
      <c r="AB2496" s="3152"/>
      <c r="AC2496" s="3152"/>
      <c r="AD2496" s="3152"/>
      <c r="AE2496" s="3152"/>
      <c r="AF2496" s="3152"/>
      <c r="AG2496" s="3152"/>
      <c r="AH2496" s="3152"/>
      <c r="AI2496" s="3152"/>
      <c r="AJ2496" s="3152"/>
      <c r="AK2496" s="3687"/>
    </row>
    <row r="2497" spans="2:37" s="2801" customFormat="1" ht="12" customHeight="1" thickBot="1" x14ac:dyDescent="0.25">
      <c r="B2497" s="4176" t="s">
        <v>4995</v>
      </c>
      <c r="C2497" s="4177"/>
      <c r="D2497" s="4175">
        <v>41678</v>
      </c>
      <c r="E2497" s="4175"/>
      <c r="F2497" s="3686"/>
      <c r="G2497" s="3152"/>
      <c r="H2497" s="3152"/>
      <c r="I2497" s="3152"/>
      <c r="J2497" s="3152"/>
      <c r="K2497" s="3152"/>
      <c r="L2497" s="3152"/>
      <c r="M2497" s="3152"/>
      <c r="N2497" s="3152"/>
      <c r="O2497" s="3152"/>
      <c r="P2497" s="3152"/>
      <c r="Q2497" s="3152"/>
      <c r="R2497" s="3152"/>
      <c r="S2497" s="3152"/>
      <c r="T2497" s="3152"/>
      <c r="U2497" s="3152"/>
      <c r="V2497" s="3152"/>
      <c r="W2497" s="3152"/>
      <c r="X2497" s="3152"/>
      <c r="Y2497" s="3152"/>
      <c r="Z2497" s="3152"/>
      <c r="AA2497" s="3152"/>
      <c r="AB2497" s="3152"/>
      <c r="AC2497" s="3152"/>
      <c r="AD2497" s="3152"/>
      <c r="AE2497" s="3152"/>
      <c r="AF2497" s="3152"/>
      <c r="AG2497" s="3152"/>
      <c r="AH2497" s="3152"/>
      <c r="AI2497" s="3152"/>
      <c r="AJ2497" s="3152"/>
      <c r="AK2497" s="3687"/>
    </row>
    <row r="2498" spans="2:37" s="2801" customFormat="1" ht="117" customHeight="1" thickBot="1" x14ac:dyDescent="0.25">
      <c r="B2498" s="4179" t="s">
        <v>4996</v>
      </c>
      <c r="C2498" s="4242"/>
      <c r="D2498" s="4181" t="s">
        <v>6351</v>
      </c>
      <c r="E2498" s="4182"/>
      <c r="F2498" s="4182"/>
      <c r="G2498" s="4182"/>
      <c r="H2498" s="4182"/>
      <c r="I2498" s="4182"/>
      <c r="J2498" s="4182"/>
      <c r="K2498" s="4183"/>
      <c r="L2498" s="3152"/>
      <c r="M2498" s="3152"/>
      <c r="N2498" s="3152"/>
      <c r="O2498" s="3152"/>
      <c r="P2498" s="3152"/>
      <c r="Q2498" s="3152"/>
      <c r="R2498" s="3152"/>
      <c r="S2498" s="3152"/>
      <c r="T2498" s="3152"/>
      <c r="U2498" s="3152"/>
      <c r="V2498" s="3152"/>
      <c r="W2498" s="3152"/>
      <c r="X2498" s="3152"/>
      <c r="Y2498" s="3152"/>
      <c r="Z2498" s="3152"/>
      <c r="AA2498" s="3152"/>
      <c r="AB2498" s="3152"/>
      <c r="AC2498" s="3152"/>
      <c r="AD2498" s="3152"/>
      <c r="AE2498" s="3152"/>
      <c r="AF2498" s="3152"/>
      <c r="AG2498" s="3152"/>
      <c r="AH2498" s="3152"/>
      <c r="AI2498" s="3152"/>
      <c r="AJ2498" s="3152"/>
      <c r="AK2498" s="3687"/>
    </row>
    <row r="2499" spans="2:37" s="2801" customFormat="1" ht="12" customHeight="1" thickBot="1" x14ac:dyDescent="0.25">
      <c r="B2499" s="4245"/>
      <c r="C2499" s="4246"/>
      <c r="D2499" s="4246"/>
      <c r="E2499" s="4246"/>
      <c r="F2499" s="4246"/>
      <c r="G2499" s="4246"/>
      <c r="H2499" s="4246"/>
      <c r="I2499" s="4246"/>
      <c r="J2499" s="4246"/>
      <c r="K2499" s="4246"/>
      <c r="L2499" s="4246"/>
      <c r="M2499" s="4246"/>
      <c r="N2499" s="4246"/>
      <c r="O2499" s="4246"/>
      <c r="P2499" s="4246"/>
      <c r="Q2499" s="4246"/>
      <c r="R2499" s="3152"/>
      <c r="S2499" s="3152"/>
      <c r="T2499" s="3152"/>
      <c r="U2499" s="3152"/>
      <c r="V2499" s="3152"/>
      <c r="W2499" s="3152"/>
      <c r="X2499" s="3152"/>
      <c r="Y2499" s="3152"/>
      <c r="Z2499" s="3152"/>
      <c r="AA2499" s="3152"/>
      <c r="AB2499" s="3152"/>
      <c r="AC2499" s="3152"/>
      <c r="AD2499" s="3152"/>
      <c r="AE2499" s="3152"/>
      <c r="AF2499" s="3152"/>
      <c r="AG2499" s="3152"/>
      <c r="AH2499" s="3152"/>
      <c r="AI2499" s="3152"/>
      <c r="AJ2499" s="3152"/>
      <c r="AK2499" s="3687"/>
    </row>
    <row r="2500" spans="2:37" s="2801" customFormat="1" ht="12" customHeight="1" thickBot="1" x14ac:dyDescent="0.25">
      <c r="B2500" s="4189" t="s">
        <v>4997</v>
      </c>
      <c r="C2500" s="4189"/>
      <c r="D2500" s="4189" t="s">
        <v>4987</v>
      </c>
      <c r="E2500" s="4189" t="s">
        <v>4998</v>
      </c>
      <c r="F2500" s="4247" t="s">
        <v>224</v>
      </c>
      <c r="G2500" s="4247"/>
      <c r="H2500" s="4247"/>
      <c r="I2500" s="4247"/>
      <c r="J2500" s="4247"/>
      <c r="K2500" s="4247"/>
      <c r="L2500" s="4247"/>
      <c r="M2500" s="4247"/>
      <c r="N2500" s="4247"/>
      <c r="O2500" s="4247"/>
      <c r="P2500" s="4247"/>
      <c r="Q2500" s="4247"/>
      <c r="R2500" s="4247"/>
      <c r="S2500" s="4247" t="s">
        <v>340</v>
      </c>
      <c r="T2500" s="4247"/>
      <c r="U2500" s="4247"/>
      <c r="V2500" s="4247"/>
      <c r="W2500" s="4247"/>
      <c r="X2500" s="4247"/>
      <c r="Y2500" s="4247"/>
      <c r="Z2500" s="4247"/>
      <c r="AA2500" s="4247"/>
      <c r="AB2500" s="4247"/>
      <c r="AC2500" s="4247"/>
      <c r="AD2500" s="4247" t="s">
        <v>225</v>
      </c>
      <c r="AE2500" s="4247"/>
      <c r="AF2500" s="4247"/>
      <c r="AG2500" s="4247"/>
      <c r="AH2500" s="4188" t="s">
        <v>4982</v>
      </c>
      <c r="AI2500" s="4188"/>
      <c r="AJ2500" s="4188"/>
      <c r="AK2500" s="3687"/>
    </row>
    <row r="2501" spans="2:37" s="2801" customFormat="1" ht="12" customHeight="1" thickBot="1" x14ac:dyDescent="0.25">
      <c r="B2501" s="4203"/>
      <c r="C2501" s="4203"/>
      <c r="D2501" s="4203"/>
      <c r="E2501" s="4203"/>
      <c r="F2501" s="4203" t="s">
        <v>4999</v>
      </c>
      <c r="G2501" s="4203" t="s">
        <v>5000</v>
      </c>
      <c r="H2501" s="4189" t="s">
        <v>5001</v>
      </c>
      <c r="I2501" s="4200" t="s">
        <v>5002</v>
      </c>
      <c r="J2501" s="4200" t="s">
        <v>5003</v>
      </c>
      <c r="K2501" s="4201" t="s">
        <v>5004</v>
      </c>
      <c r="L2501" s="4201" t="s">
        <v>5005</v>
      </c>
      <c r="M2501" s="4200" t="s">
        <v>5006</v>
      </c>
      <c r="N2501" s="4200"/>
      <c r="O2501" s="4201" t="s">
        <v>5007</v>
      </c>
      <c r="P2501" s="4201" t="s">
        <v>5008</v>
      </c>
      <c r="Q2501" s="4201" t="s">
        <v>5009</v>
      </c>
      <c r="R2501" s="4201" t="s">
        <v>5010</v>
      </c>
      <c r="S2501" s="4189" t="s">
        <v>5011</v>
      </c>
      <c r="T2501" s="4189" t="s">
        <v>5012</v>
      </c>
      <c r="U2501" s="4189" t="s">
        <v>5013</v>
      </c>
      <c r="V2501" s="4189" t="s">
        <v>5014</v>
      </c>
      <c r="W2501" s="4189" t="s">
        <v>5015</v>
      </c>
      <c r="X2501" s="4189" t="s">
        <v>5016</v>
      </c>
      <c r="Y2501" s="4189" t="s">
        <v>5017</v>
      </c>
      <c r="Z2501" s="4189" t="s">
        <v>5018</v>
      </c>
      <c r="AA2501" s="4189" t="s">
        <v>5019</v>
      </c>
      <c r="AB2501" s="4200" t="s">
        <v>5020</v>
      </c>
      <c r="AC2501" s="4200" t="s">
        <v>5021</v>
      </c>
      <c r="AD2501" s="4189" t="s">
        <v>5022</v>
      </c>
      <c r="AE2501" s="4189" t="s">
        <v>5023</v>
      </c>
      <c r="AF2501" s="4189" t="s">
        <v>5024</v>
      </c>
      <c r="AG2501" s="4189" t="s">
        <v>5025</v>
      </c>
      <c r="AH2501" s="4189" t="s">
        <v>1150</v>
      </c>
      <c r="AI2501" s="4189" t="s">
        <v>4983</v>
      </c>
      <c r="AJ2501" s="4189" t="s">
        <v>4984</v>
      </c>
      <c r="AK2501" s="3687"/>
    </row>
    <row r="2502" spans="2:37" s="2801" customFormat="1" ht="12" customHeight="1" thickBot="1" x14ac:dyDescent="0.25">
      <c r="B2502" s="4203"/>
      <c r="C2502" s="4203"/>
      <c r="D2502" s="4203"/>
      <c r="E2502" s="4203"/>
      <c r="F2502" s="4203"/>
      <c r="G2502" s="4203"/>
      <c r="H2502" s="4203"/>
      <c r="I2502" s="4201"/>
      <c r="J2502" s="4201"/>
      <c r="K2502" s="4201"/>
      <c r="L2502" s="4201"/>
      <c r="M2502" s="3684" t="s">
        <v>5026</v>
      </c>
      <c r="N2502" s="3685" t="s">
        <v>2793</v>
      </c>
      <c r="O2502" s="4201"/>
      <c r="P2502" s="4201"/>
      <c r="Q2502" s="4201"/>
      <c r="R2502" s="4201"/>
      <c r="S2502" s="4203"/>
      <c r="T2502" s="4203"/>
      <c r="U2502" s="4203"/>
      <c r="V2502" s="4203"/>
      <c r="W2502" s="4203"/>
      <c r="X2502" s="4203"/>
      <c r="Y2502" s="4203"/>
      <c r="Z2502" s="4203"/>
      <c r="AA2502" s="4203"/>
      <c r="AB2502" s="4201"/>
      <c r="AC2502" s="4201"/>
      <c r="AD2502" s="4203"/>
      <c r="AE2502" s="4203"/>
      <c r="AF2502" s="4203"/>
      <c r="AG2502" s="4203"/>
      <c r="AH2502" s="4203"/>
      <c r="AI2502" s="4203"/>
      <c r="AJ2502" s="4203"/>
      <c r="AK2502" s="3687"/>
    </row>
    <row r="2503" spans="2:37" s="2801" customFormat="1" ht="12" customHeight="1" x14ac:dyDescent="0.2">
      <c r="B2503" s="4262" t="s">
        <v>5955</v>
      </c>
      <c r="C2503" s="4263"/>
      <c r="D2503" s="3099" t="s">
        <v>1529</v>
      </c>
      <c r="E2503" s="3430">
        <v>1</v>
      </c>
      <c r="F2503" s="3099" t="s">
        <v>1529</v>
      </c>
      <c r="G2503" s="3099" t="s">
        <v>1529</v>
      </c>
      <c r="H2503" s="3099" t="s">
        <v>1529</v>
      </c>
      <c r="I2503" s="3099" t="s">
        <v>1529</v>
      </c>
      <c r="J2503" s="3099" t="s">
        <v>1529</v>
      </c>
      <c r="K2503" s="3099" t="s">
        <v>1529</v>
      </c>
      <c r="L2503" s="3099" t="s">
        <v>1529</v>
      </c>
      <c r="M2503" s="3099" t="s">
        <v>1529</v>
      </c>
      <c r="N2503" s="3099" t="s">
        <v>1529</v>
      </c>
      <c r="O2503" s="3099" t="s">
        <v>1529</v>
      </c>
      <c r="P2503" s="3099" t="s">
        <v>1529</v>
      </c>
      <c r="Q2503" s="3099" t="s">
        <v>1529</v>
      </c>
      <c r="R2503" s="3099" t="s">
        <v>1529</v>
      </c>
      <c r="S2503" s="3099" t="s">
        <v>1529</v>
      </c>
      <c r="T2503" s="3099" t="s">
        <v>1529</v>
      </c>
      <c r="U2503" s="3099" t="s">
        <v>1529</v>
      </c>
      <c r="V2503" s="3099" t="s">
        <v>1529</v>
      </c>
      <c r="W2503" s="3099" t="s">
        <v>1529</v>
      </c>
      <c r="X2503" s="3099" t="s">
        <v>1529</v>
      </c>
      <c r="Y2503" s="3099" t="s">
        <v>1529</v>
      </c>
      <c r="Z2503" s="3099" t="s">
        <v>1529</v>
      </c>
      <c r="AA2503" s="3099" t="s">
        <v>1529</v>
      </c>
      <c r="AB2503" s="3099" t="s">
        <v>1529</v>
      </c>
      <c r="AC2503" s="3099" t="s">
        <v>1529</v>
      </c>
      <c r="AD2503" s="3071">
        <v>1</v>
      </c>
      <c r="AE2503" s="2579" t="s">
        <v>5946</v>
      </c>
      <c r="AF2503" s="2635" t="s">
        <v>1529</v>
      </c>
      <c r="AG2503" s="2635">
        <v>0.1</v>
      </c>
      <c r="AH2503" s="2574" t="s">
        <v>1529</v>
      </c>
      <c r="AI2503" s="2574" t="s">
        <v>1529</v>
      </c>
      <c r="AJ2503" s="2576" t="s">
        <v>1529</v>
      </c>
      <c r="AK2503" s="3687"/>
    </row>
    <row r="2504" spans="2:37" s="2801" customFormat="1" ht="12" customHeight="1" thickBot="1" x14ac:dyDescent="0.25">
      <c r="B2504" s="4278" t="s">
        <v>5956</v>
      </c>
      <c r="C2504" s="4279"/>
      <c r="D2504" s="3259" t="s">
        <v>1529</v>
      </c>
      <c r="E2504" s="3020">
        <v>3</v>
      </c>
      <c r="F2504" s="3072" t="s">
        <v>1529</v>
      </c>
      <c r="G2504" s="3062" t="s">
        <v>1529</v>
      </c>
      <c r="H2504" s="3061" t="s">
        <v>1529</v>
      </c>
      <c r="I2504" s="3061" t="s">
        <v>1529</v>
      </c>
      <c r="J2504" s="3061" t="s">
        <v>1529</v>
      </c>
      <c r="K2504" s="3062" t="s">
        <v>1529</v>
      </c>
      <c r="L2504" s="3062" t="s">
        <v>1529</v>
      </c>
      <c r="M2504" s="3259" t="s">
        <v>1529</v>
      </c>
      <c r="N2504" s="2601" t="s">
        <v>1529</v>
      </c>
      <c r="O2504" s="3062" t="s">
        <v>1529</v>
      </c>
      <c r="P2504" s="3062" t="s">
        <v>1529</v>
      </c>
      <c r="Q2504" s="3062" t="s">
        <v>1529</v>
      </c>
      <c r="R2504" s="3062" t="s">
        <v>1529</v>
      </c>
      <c r="S2504" s="3261" t="s">
        <v>1529</v>
      </c>
      <c r="T2504" s="3062" t="s">
        <v>1529</v>
      </c>
      <c r="U2504" s="2976" t="s">
        <v>1529</v>
      </c>
      <c r="V2504" s="2976" t="s">
        <v>1529</v>
      </c>
      <c r="W2504" s="3062" t="s">
        <v>1529</v>
      </c>
      <c r="X2504" s="3062" t="s">
        <v>1529</v>
      </c>
      <c r="Y2504" s="2976" t="s">
        <v>1529</v>
      </c>
      <c r="Z2504" s="2976" t="s">
        <v>1529</v>
      </c>
      <c r="AA2504" s="2976" t="s">
        <v>1529</v>
      </c>
      <c r="AB2504" s="3062" t="s">
        <v>1529</v>
      </c>
      <c r="AC2504" s="3062" t="s">
        <v>1529</v>
      </c>
      <c r="AD2504" s="3072">
        <v>3</v>
      </c>
      <c r="AE2504" s="2572" t="s">
        <v>5948</v>
      </c>
      <c r="AF2504" s="2743" t="s">
        <v>1529</v>
      </c>
      <c r="AG2504" s="2743">
        <v>0.1</v>
      </c>
      <c r="AH2504" s="2583" t="s">
        <v>1529</v>
      </c>
      <c r="AI2504" s="2583" t="s">
        <v>1529</v>
      </c>
      <c r="AJ2504" s="2978" t="s">
        <v>1529</v>
      </c>
      <c r="AK2504" s="3687"/>
    </row>
    <row r="2505" spans="2:37" s="2801" customFormat="1" ht="12" customHeight="1" x14ac:dyDescent="0.2">
      <c r="B2505" s="2503"/>
      <c r="C2505" s="2496"/>
      <c r="D2505" s="4248"/>
      <c r="E2505" s="4248"/>
      <c r="F2505" s="4248"/>
      <c r="G2505" s="4248"/>
      <c r="H2505" s="2496"/>
      <c r="I2505" s="2497"/>
      <c r="J2505" s="2497"/>
      <c r="K2505" s="2497"/>
      <c r="L2505" s="2497"/>
      <c r="M2505" s="2496"/>
      <c r="N2505" s="2497"/>
      <c r="O2505" s="2497"/>
      <c r="P2505" s="2497"/>
      <c r="Q2505" s="2497"/>
      <c r="R2505" s="2497"/>
      <c r="S2505" s="2496"/>
      <c r="T2505" s="2495"/>
      <c r="U2505" s="2495"/>
      <c r="V2505" s="2495"/>
      <c r="W2505" s="2495"/>
      <c r="X2505" s="2495"/>
      <c r="Y2505" s="2495"/>
      <c r="Z2505" s="2495"/>
      <c r="AA2505" s="2495"/>
      <c r="AB2505" s="2495"/>
      <c r="AC2505" s="2495"/>
      <c r="AD2505" s="2495"/>
      <c r="AE2505" s="2495"/>
      <c r="AF2505" s="2495"/>
      <c r="AG2505" s="2495"/>
      <c r="AH2505" s="2495"/>
      <c r="AI2505" s="2495"/>
      <c r="AJ2505" s="2495"/>
      <c r="AK2505" s="3687"/>
    </row>
    <row r="2506" spans="2:37" s="2801" customFormat="1" ht="12" customHeight="1" x14ac:dyDescent="0.2">
      <c r="B2506" s="4236" t="s">
        <v>4985</v>
      </c>
      <c r="C2506" s="4237"/>
      <c r="D2506" s="4249" t="s">
        <v>1529</v>
      </c>
      <c r="E2506" s="4249"/>
      <c r="F2506" s="4249"/>
      <c r="G2506" s="4249"/>
      <c r="H2506" s="2499"/>
      <c r="I2506" s="2499"/>
      <c r="J2506" s="2499"/>
      <c r="K2506" s="2499"/>
      <c r="L2506" s="2499"/>
      <c r="M2506" s="2499"/>
      <c r="N2506" s="2499"/>
      <c r="O2506" s="2499"/>
      <c r="P2506" s="2499"/>
      <c r="Q2506" s="2499"/>
      <c r="R2506" s="2499"/>
      <c r="S2506" s="2499"/>
      <c r="T2506" s="2495"/>
      <c r="U2506" s="2495"/>
      <c r="V2506" s="2495"/>
      <c r="W2506" s="2495"/>
      <c r="X2506" s="2495"/>
      <c r="Y2506" s="2495"/>
      <c r="Z2506" s="2495"/>
      <c r="AA2506" s="2495"/>
      <c r="AB2506" s="2495"/>
      <c r="AC2506" s="2495"/>
      <c r="AD2506" s="2495"/>
      <c r="AE2506" s="2495"/>
      <c r="AF2506" s="2495"/>
      <c r="AG2506" s="2495"/>
      <c r="AH2506" s="2495"/>
      <c r="AI2506" s="2495"/>
      <c r="AJ2506" s="2495"/>
      <c r="AK2506" s="3687"/>
    </row>
    <row r="2507" spans="2:37" s="2801" customFormat="1" ht="12" customHeight="1" x14ac:dyDescent="0.2">
      <c r="B2507" s="4236" t="s">
        <v>4986</v>
      </c>
      <c r="C2507" s="4237"/>
      <c r="D2507" s="4249" t="s">
        <v>5949</v>
      </c>
      <c r="E2507" s="4249"/>
      <c r="F2507" s="4249"/>
      <c r="G2507" s="4249"/>
      <c r="H2507" s="2499"/>
      <c r="I2507" s="2499"/>
      <c r="J2507" s="2499"/>
      <c r="K2507" s="2499"/>
      <c r="L2507" s="2499"/>
      <c r="M2507" s="2499"/>
      <c r="N2507" s="2499"/>
      <c r="O2507" s="2499"/>
      <c r="P2507" s="2499"/>
      <c r="Q2507" s="2499"/>
      <c r="R2507" s="2499"/>
      <c r="S2507" s="2499"/>
      <c r="T2507" s="2495"/>
      <c r="U2507" s="2495"/>
      <c r="V2507" s="2495"/>
      <c r="W2507" s="2495"/>
      <c r="X2507" s="2495"/>
      <c r="Y2507" s="2495"/>
      <c r="Z2507" s="2495"/>
      <c r="AA2507" s="2495"/>
      <c r="AB2507" s="2495"/>
      <c r="AC2507" s="2495"/>
      <c r="AD2507" s="2495"/>
      <c r="AE2507" s="2495"/>
      <c r="AF2507" s="2495"/>
      <c r="AG2507" s="2495"/>
      <c r="AH2507" s="2495"/>
      <c r="AI2507" s="2495"/>
      <c r="AJ2507" s="2495"/>
      <c r="AK2507" s="3687"/>
    </row>
    <row r="2508" spans="2:37" s="2801" customFormat="1" ht="12" customHeight="1" thickBot="1" x14ac:dyDescent="0.25">
      <c r="B2508" s="4270"/>
      <c r="C2508" s="4271"/>
      <c r="D2508" s="4272"/>
      <c r="E2508" s="4272"/>
      <c r="F2508" s="4272"/>
      <c r="G2508" s="4272"/>
      <c r="H2508" s="2504"/>
      <c r="I2508" s="2504"/>
      <c r="J2508" s="2504"/>
      <c r="K2508" s="2504"/>
      <c r="L2508" s="2504"/>
      <c r="M2508" s="2504"/>
      <c r="N2508" s="2504"/>
      <c r="O2508" s="2504"/>
      <c r="P2508" s="2504"/>
      <c r="Q2508" s="2504"/>
      <c r="R2508" s="2504"/>
      <c r="S2508" s="2504"/>
      <c r="T2508" s="2505"/>
      <c r="U2508" s="2505"/>
      <c r="V2508" s="2505"/>
      <c r="W2508" s="2505"/>
      <c r="X2508" s="2505"/>
      <c r="Y2508" s="2505"/>
      <c r="Z2508" s="2505"/>
      <c r="AA2508" s="2505"/>
      <c r="AB2508" s="2505"/>
      <c r="AC2508" s="2505"/>
      <c r="AD2508" s="2505"/>
      <c r="AE2508" s="2505"/>
      <c r="AF2508" s="2505"/>
      <c r="AG2508" s="2505"/>
      <c r="AH2508" s="2505"/>
      <c r="AI2508" s="2505"/>
      <c r="AJ2508" s="2505"/>
      <c r="AK2508" s="3688"/>
    </row>
    <row r="2509" spans="2:37" s="2801" customFormat="1" ht="12" customHeight="1" thickBot="1" x14ac:dyDescent="0.25">
      <c r="B2509" s="2703"/>
    </row>
    <row r="2510" spans="2:37" s="2801" customFormat="1" ht="12" customHeight="1" x14ac:dyDescent="0.2">
      <c r="B2510" s="4169" t="s">
        <v>4994</v>
      </c>
      <c r="C2510" s="4170"/>
      <c r="D2510" s="4170"/>
      <c r="E2510" s="4170"/>
      <c r="F2510" s="4170"/>
      <c r="G2510" s="4170"/>
      <c r="H2510" s="4170"/>
      <c r="I2510" s="4170"/>
      <c r="J2510" s="4170"/>
      <c r="K2510" s="4170"/>
      <c r="L2510" s="4170"/>
      <c r="M2510" s="4170"/>
      <c r="N2510" s="4170"/>
      <c r="O2510" s="4170"/>
      <c r="P2510" s="4170"/>
      <c r="Q2510" s="4170"/>
      <c r="R2510" s="4170"/>
      <c r="S2510" s="4170"/>
      <c r="T2510" s="4170"/>
      <c r="U2510" s="4170"/>
      <c r="V2510" s="4170"/>
      <c r="W2510" s="4170"/>
      <c r="X2510" s="4170"/>
      <c r="Y2510" s="4170"/>
      <c r="Z2510" s="4170"/>
      <c r="AA2510" s="4170"/>
      <c r="AB2510" s="4170"/>
      <c r="AC2510" s="4170"/>
      <c r="AD2510" s="4170"/>
      <c r="AE2510" s="4170"/>
      <c r="AF2510" s="4170"/>
      <c r="AG2510" s="4170"/>
      <c r="AH2510" s="4170"/>
      <c r="AI2510" s="4170"/>
      <c r="AJ2510" s="4170"/>
      <c r="AK2510" s="4171"/>
    </row>
    <row r="2511" spans="2:37" s="2801" customFormat="1" ht="12" customHeight="1" x14ac:dyDescent="0.2">
      <c r="B2511" s="2500"/>
      <c r="C2511" s="3402"/>
      <c r="D2511" s="3402"/>
      <c r="E2511" s="3402"/>
      <c r="F2511" s="3402"/>
      <c r="G2511" s="2501"/>
      <c r="H2511" s="2501"/>
      <c r="I2511" s="2501"/>
      <c r="J2511" s="2501"/>
      <c r="K2511" s="2501"/>
      <c r="L2511" s="2501"/>
      <c r="M2511" s="2501"/>
      <c r="N2511" s="2501"/>
      <c r="O2511" s="2501"/>
      <c r="P2511" s="2501"/>
      <c r="Q2511" s="2501"/>
      <c r="R2511" s="2501"/>
      <c r="S2511" s="2501"/>
      <c r="T2511" s="2501"/>
      <c r="U2511" s="2501"/>
      <c r="V2511" s="2501"/>
      <c r="W2511" s="2501"/>
      <c r="X2511" s="2501"/>
      <c r="Y2511" s="2501"/>
      <c r="Z2511" s="2501"/>
      <c r="AA2511" s="2501"/>
      <c r="AB2511" s="2501"/>
      <c r="AC2511" s="2501"/>
      <c r="AD2511" s="2501"/>
      <c r="AE2511" s="2501"/>
      <c r="AF2511" s="2501"/>
      <c r="AG2511" s="2501"/>
      <c r="AH2511" s="2501"/>
      <c r="AI2511" s="2501"/>
      <c r="AJ2511" s="2501"/>
      <c r="AK2511" s="2502"/>
    </row>
    <row r="2512" spans="2:37" s="2801" customFormat="1" ht="24.75" customHeight="1" x14ac:dyDescent="0.2">
      <c r="B2512" s="2500" t="s">
        <v>4981</v>
      </c>
      <c r="C2512" s="3686"/>
      <c r="D2512" s="4243" t="s">
        <v>5943</v>
      </c>
      <c r="E2512" s="4243"/>
      <c r="F2512" s="4243"/>
      <c r="G2512" s="3152"/>
      <c r="H2512" s="3152"/>
      <c r="I2512" s="3152"/>
      <c r="J2512" s="3152"/>
      <c r="K2512" s="3152"/>
      <c r="L2512" s="3152"/>
      <c r="M2512" s="3152"/>
      <c r="N2512" s="3152"/>
      <c r="O2512" s="3152"/>
      <c r="P2512" s="3152"/>
      <c r="Q2512" s="3152"/>
      <c r="R2512" s="3152"/>
      <c r="S2512" s="3152"/>
      <c r="T2512" s="3152"/>
      <c r="U2512" s="3152"/>
      <c r="V2512" s="3152"/>
      <c r="W2512" s="3152"/>
      <c r="X2512" s="3152"/>
      <c r="Y2512" s="3152"/>
      <c r="Z2512" s="3152"/>
      <c r="AA2512" s="3152"/>
      <c r="AB2512" s="3152"/>
      <c r="AC2512" s="3152"/>
      <c r="AD2512" s="3152"/>
      <c r="AE2512" s="3152"/>
      <c r="AF2512" s="3152"/>
      <c r="AG2512" s="3152"/>
      <c r="AH2512" s="3152"/>
      <c r="AI2512" s="3152"/>
      <c r="AJ2512" s="3152"/>
      <c r="AK2512" s="3687"/>
    </row>
    <row r="2513" spans="2:37" s="2801" customFormat="1" ht="24.75" customHeight="1" thickBot="1" x14ac:dyDescent="0.25">
      <c r="B2513" s="4176" t="s">
        <v>4995</v>
      </c>
      <c r="C2513" s="4177"/>
      <c r="D2513" s="4175">
        <v>41677</v>
      </c>
      <c r="E2513" s="4175"/>
      <c r="F2513" s="3686"/>
      <c r="G2513" s="3152"/>
      <c r="H2513" s="3152"/>
      <c r="I2513" s="3152"/>
      <c r="J2513" s="3152"/>
      <c r="K2513" s="3152"/>
      <c r="L2513" s="3152"/>
      <c r="M2513" s="3152"/>
      <c r="N2513" s="3152"/>
      <c r="O2513" s="3152"/>
      <c r="P2513" s="3152"/>
      <c r="Q2513" s="3152"/>
      <c r="R2513" s="3152"/>
      <c r="S2513" s="3152"/>
      <c r="T2513" s="3152"/>
      <c r="U2513" s="3152"/>
      <c r="V2513" s="3152"/>
      <c r="W2513" s="3152"/>
      <c r="X2513" s="3152"/>
      <c r="Y2513" s="3152"/>
      <c r="Z2513" s="3152"/>
      <c r="AA2513" s="3152"/>
      <c r="AB2513" s="3152"/>
      <c r="AC2513" s="3152"/>
      <c r="AD2513" s="3152"/>
      <c r="AE2513" s="3152"/>
      <c r="AF2513" s="3152"/>
      <c r="AG2513" s="3152"/>
      <c r="AH2513" s="3152"/>
      <c r="AI2513" s="3152"/>
      <c r="AJ2513" s="3152"/>
      <c r="AK2513" s="3687"/>
    </row>
    <row r="2514" spans="2:37" s="2801" customFormat="1" ht="89.25" customHeight="1" thickBot="1" x14ac:dyDescent="0.25">
      <c r="B2514" s="4179" t="s">
        <v>4996</v>
      </c>
      <c r="C2514" s="4242"/>
      <c r="D2514" s="4181" t="s">
        <v>6350</v>
      </c>
      <c r="E2514" s="4182"/>
      <c r="F2514" s="4182"/>
      <c r="G2514" s="4182"/>
      <c r="H2514" s="4182"/>
      <c r="I2514" s="4182"/>
      <c r="J2514" s="4182"/>
      <c r="K2514" s="4183"/>
      <c r="L2514" s="3152"/>
      <c r="M2514" s="3152"/>
      <c r="N2514" s="3152"/>
      <c r="O2514" s="3152"/>
      <c r="P2514" s="3152"/>
      <c r="Q2514" s="3152"/>
      <c r="R2514" s="3152"/>
      <c r="S2514" s="3152"/>
      <c r="T2514" s="3152"/>
      <c r="U2514" s="3152"/>
      <c r="V2514" s="3152"/>
      <c r="W2514" s="3152"/>
      <c r="X2514" s="3152"/>
      <c r="Y2514" s="3152"/>
      <c r="Z2514" s="3152"/>
      <c r="AA2514" s="3152"/>
      <c r="AB2514" s="3152"/>
      <c r="AC2514" s="3152"/>
      <c r="AD2514" s="3152"/>
      <c r="AE2514" s="3152"/>
      <c r="AF2514" s="3152"/>
      <c r="AG2514" s="3152"/>
      <c r="AH2514" s="3152"/>
      <c r="AI2514" s="3152"/>
      <c r="AJ2514" s="3152"/>
      <c r="AK2514" s="3687"/>
    </row>
    <row r="2515" spans="2:37" s="2801" customFormat="1" ht="24.75" customHeight="1" thickBot="1" x14ac:dyDescent="0.25">
      <c r="B2515" s="4245"/>
      <c r="C2515" s="4246"/>
      <c r="D2515" s="4246"/>
      <c r="E2515" s="4246"/>
      <c r="F2515" s="4246"/>
      <c r="G2515" s="4246"/>
      <c r="H2515" s="4246"/>
      <c r="I2515" s="4246"/>
      <c r="J2515" s="4246"/>
      <c r="K2515" s="4246"/>
      <c r="L2515" s="4246"/>
      <c r="M2515" s="4246"/>
      <c r="N2515" s="4246"/>
      <c r="O2515" s="4246"/>
      <c r="P2515" s="4246"/>
      <c r="Q2515" s="4246"/>
      <c r="R2515" s="3152"/>
      <c r="S2515" s="3152"/>
      <c r="T2515" s="3152"/>
      <c r="U2515" s="3152"/>
      <c r="V2515" s="3152"/>
      <c r="W2515" s="3152"/>
      <c r="X2515" s="3152"/>
      <c r="Y2515" s="3152"/>
      <c r="Z2515" s="3152"/>
      <c r="AA2515" s="3152"/>
      <c r="AB2515" s="3152"/>
      <c r="AC2515" s="3152"/>
      <c r="AD2515" s="3152"/>
      <c r="AE2515" s="3152"/>
      <c r="AF2515" s="3152"/>
      <c r="AG2515" s="3152"/>
      <c r="AH2515" s="3152"/>
      <c r="AI2515" s="3152"/>
      <c r="AJ2515" s="3152"/>
      <c r="AK2515" s="3687"/>
    </row>
    <row r="2516" spans="2:37" s="2801" customFormat="1" ht="24.75" customHeight="1" thickBot="1" x14ac:dyDescent="0.25">
      <c r="B2516" s="4189" t="s">
        <v>4997</v>
      </c>
      <c r="C2516" s="4189"/>
      <c r="D2516" s="4189" t="s">
        <v>4987</v>
      </c>
      <c r="E2516" s="4189" t="s">
        <v>4998</v>
      </c>
      <c r="F2516" s="4247" t="s">
        <v>224</v>
      </c>
      <c r="G2516" s="4247"/>
      <c r="H2516" s="4247"/>
      <c r="I2516" s="4247"/>
      <c r="J2516" s="4247"/>
      <c r="K2516" s="4247"/>
      <c r="L2516" s="4247"/>
      <c r="M2516" s="4247"/>
      <c r="N2516" s="4247"/>
      <c r="O2516" s="4247"/>
      <c r="P2516" s="4247"/>
      <c r="Q2516" s="4247"/>
      <c r="R2516" s="4247"/>
      <c r="S2516" s="4247" t="s">
        <v>340</v>
      </c>
      <c r="T2516" s="4247"/>
      <c r="U2516" s="4247"/>
      <c r="V2516" s="4247"/>
      <c r="W2516" s="4247"/>
      <c r="X2516" s="4247"/>
      <c r="Y2516" s="4247"/>
      <c r="Z2516" s="4247"/>
      <c r="AA2516" s="4247"/>
      <c r="AB2516" s="4247"/>
      <c r="AC2516" s="4247"/>
      <c r="AD2516" s="4247" t="s">
        <v>225</v>
      </c>
      <c r="AE2516" s="4247"/>
      <c r="AF2516" s="4247"/>
      <c r="AG2516" s="4247"/>
      <c r="AH2516" s="4188" t="s">
        <v>4982</v>
      </c>
      <c r="AI2516" s="4188"/>
      <c r="AJ2516" s="4188"/>
      <c r="AK2516" s="3687"/>
    </row>
    <row r="2517" spans="2:37" s="2801" customFormat="1" ht="24.75" customHeight="1" thickBot="1" x14ac:dyDescent="0.25">
      <c r="B2517" s="4203"/>
      <c r="C2517" s="4203"/>
      <c r="D2517" s="4203"/>
      <c r="E2517" s="4203"/>
      <c r="F2517" s="4203" t="s">
        <v>4999</v>
      </c>
      <c r="G2517" s="4203" t="s">
        <v>5000</v>
      </c>
      <c r="H2517" s="4189" t="s">
        <v>5001</v>
      </c>
      <c r="I2517" s="4200" t="s">
        <v>5002</v>
      </c>
      <c r="J2517" s="4200" t="s">
        <v>5003</v>
      </c>
      <c r="K2517" s="4201" t="s">
        <v>5004</v>
      </c>
      <c r="L2517" s="4201" t="s">
        <v>5005</v>
      </c>
      <c r="M2517" s="4200" t="s">
        <v>5006</v>
      </c>
      <c r="N2517" s="4200"/>
      <c r="O2517" s="4201" t="s">
        <v>5007</v>
      </c>
      <c r="P2517" s="4201" t="s">
        <v>5008</v>
      </c>
      <c r="Q2517" s="4201" t="s">
        <v>5009</v>
      </c>
      <c r="R2517" s="4201" t="s">
        <v>5010</v>
      </c>
      <c r="S2517" s="4189" t="s">
        <v>5011</v>
      </c>
      <c r="T2517" s="4189" t="s">
        <v>5012</v>
      </c>
      <c r="U2517" s="4189" t="s">
        <v>5013</v>
      </c>
      <c r="V2517" s="4189" t="s">
        <v>5014</v>
      </c>
      <c r="W2517" s="4189" t="s">
        <v>5015</v>
      </c>
      <c r="X2517" s="4189" t="s">
        <v>5016</v>
      </c>
      <c r="Y2517" s="4189" t="s">
        <v>5017</v>
      </c>
      <c r="Z2517" s="4189" t="s">
        <v>5018</v>
      </c>
      <c r="AA2517" s="4189" t="s">
        <v>5019</v>
      </c>
      <c r="AB2517" s="4200" t="s">
        <v>5020</v>
      </c>
      <c r="AC2517" s="4200" t="s">
        <v>5021</v>
      </c>
      <c r="AD2517" s="4189" t="s">
        <v>5022</v>
      </c>
      <c r="AE2517" s="4189" t="s">
        <v>5023</v>
      </c>
      <c r="AF2517" s="4189" t="s">
        <v>5024</v>
      </c>
      <c r="AG2517" s="4189" t="s">
        <v>5025</v>
      </c>
      <c r="AH2517" s="4189" t="s">
        <v>1150</v>
      </c>
      <c r="AI2517" s="4189" t="s">
        <v>4983</v>
      </c>
      <c r="AJ2517" s="4189" t="s">
        <v>4984</v>
      </c>
      <c r="AK2517" s="3687"/>
    </row>
    <row r="2518" spans="2:37" s="2801" customFormat="1" ht="24.75" customHeight="1" thickBot="1" x14ac:dyDescent="0.25">
      <c r="B2518" s="4203"/>
      <c r="C2518" s="4203"/>
      <c r="D2518" s="4203"/>
      <c r="E2518" s="4203"/>
      <c r="F2518" s="4203"/>
      <c r="G2518" s="4203"/>
      <c r="H2518" s="4203"/>
      <c r="I2518" s="4201"/>
      <c r="J2518" s="4201"/>
      <c r="K2518" s="4201"/>
      <c r="L2518" s="4201"/>
      <c r="M2518" s="3684" t="s">
        <v>5026</v>
      </c>
      <c r="N2518" s="3685" t="s">
        <v>2793</v>
      </c>
      <c r="O2518" s="4201"/>
      <c r="P2518" s="4201"/>
      <c r="Q2518" s="4201"/>
      <c r="R2518" s="4201"/>
      <c r="S2518" s="4203"/>
      <c r="T2518" s="4203"/>
      <c r="U2518" s="4203"/>
      <c r="V2518" s="4203"/>
      <c r="W2518" s="4203"/>
      <c r="X2518" s="4203"/>
      <c r="Y2518" s="4203"/>
      <c r="Z2518" s="4203"/>
      <c r="AA2518" s="4203"/>
      <c r="AB2518" s="4201"/>
      <c r="AC2518" s="4201"/>
      <c r="AD2518" s="4203"/>
      <c r="AE2518" s="4203"/>
      <c r="AF2518" s="4203"/>
      <c r="AG2518" s="4203"/>
      <c r="AH2518" s="4203"/>
      <c r="AI2518" s="4203"/>
      <c r="AJ2518" s="4203"/>
      <c r="AK2518" s="3687"/>
    </row>
    <row r="2519" spans="2:37" s="2801" customFormat="1" ht="24.75" customHeight="1" x14ac:dyDescent="0.2">
      <c r="B2519" s="4262" t="s">
        <v>5945</v>
      </c>
      <c r="C2519" s="4263"/>
      <c r="D2519" s="3099" t="s">
        <v>1529</v>
      </c>
      <c r="E2519" s="3430">
        <v>1</v>
      </c>
      <c r="F2519" s="3099" t="s">
        <v>1529</v>
      </c>
      <c r="G2519" s="3099" t="s">
        <v>1529</v>
      </c>
      <c r="H2519" s="3099" t="s">
        <v>1529</v>
      </c>
      <c r="I2519" s="3099" t="s">
        <v>1529</v>
      </c>
      <c r="J2519" s="3099" t="s">
        <v>1529</v>
      </c>
      <c r="K2519" s="3099" t="s">
        <v>1529</v>
      </c>
      <c r="L2519" s="3099" t="s">
        <v>1529</v>
      </c>
      <c r="M2519" s="3099" t="s">
        <v>1529</v>
      </c>
      <c r="N2519" s="3099" t="s">
        <v>1529</v>
      </c>
      <c r="O2519" s="3099" t="s">
        <v>1529</v>
      </c>
      <c r="P2519" s="3099" t="s">
        <v>1529</v>
      </c>
      <c r="Q2519" s="3099" t="s">
        <v>1529</v>
      </c>
      <c r="R2519" s="3099" t="s">
        <v>1529</v>
      </c>
      <c r="S2519" s="3099" t="s">
        <v>1529</v>
      </c>
      <c r="T2519" s="3099" t="s">
        <v>1529</v>
      </c>
      <c r="U2519" s="3099" t="s">
        <v>1529</v>
      </c>
      <c r="V2519" s="3099" t="s">
        <v>1529</v>
      </c>
      <c r="W2519" s="3099" t="s">
        <v>1529</v>
      </c>
      <c r="X2519" s="3099" t="s">
        <v>1529</v>
      </c>
      <c r="Y2519" s="3099" t="s">
        <v>1529</v>
      </c>
      <c r="Z2519" s="3099" t="s">
        <v>1529</v>
      </c>
      <c r="AA2519" s="3099" t="s">
        <v>1529</v>
      </c>
      <c r="AB2519" s="3099" t="s">
        <v>1529</v>
      </c>
      <c r="AC2519" s="3099" t="s">
        <v>1529</v>
      </c>
      <c r="AD2519" s="3071">
        <v>1</v>
      </c>
      <c r="AE2519" s="2579" t="s">
        <v>5946</v>
      </c>
      <c r="AF2519" s="2635" t="s">
        <v>1529</v>
      </c>
      <c r="AG2519" s="2635">
        <v>0.1</v>
      </c>
      <c r="AH2519" s="2574" t="s">
        <v>1529</v>
      </c>
      <c r="AI2519" s="2574" t="s">
        <v>1529</v>
      </c>
      <c r="AJ2519" s="2576" t="s">
        <v>1529</v>
      </c>
      <c r="AK2519" s="3687"/>
    </row>
    <row r="2520" spans="2:37" s="2801" customFormat="1" ht="24.75" customHeight="1" thickBot="1" x14ac:dyDescent="0.25">
      <c r="B2520" s="4278" t="s">
        <v>5947</v>
      </c>
      <c r="C2520" s="4279"/>
      <c r="D2520" s="3259" t="s">
        <v>1529</v>
      </c>
      <c r="E2520" s="3020">
        <v>3</v>
      </c>
      <c r="F2520" s="3072" t="s">
        <v>1529</v>
      </c>
      <c r="G2520" s="3062" t="s">
        <v>1529</v>
      </c>
      <c r="H2520" s="3061" t="s">
        <v>1529</v>
      </c>
      <c r="I2520" s="3061" t="s">
        <v>1529</v>
      </c>
      <c r="J2520" s="3061" t="s">
        <v>1529</v>
      </c>
      <c r="K2520" s="3062" t="s">
        <v>1529</v>
      </c>
      <c r="L2520" s="3062" t="s">
        <v>1529</v>
      </c>
      <c r="M2520" s="3259" t="s">
        <v>1529</v>
      </c>
      <c r="N2520" s="2601" t="s">
        <v>1529</v>
      </c>
      <c r="O2520" s="3062" t="s">
        <v>1529</v>
      </c>
      <c r="P2520" s="3062" t="s">
        <v>1529</v>
      </c>
      <c r="Q2520" s="3062" t="s">
        <v>1529</v>
      </c>
      <c r="R2520" s="3062" t="s">
        <v>1529</v>
      </c>
      <c r="S2520" s="3261" t="s">
        <v>1529</v>
      </c>
      <c r="T2520" s="3062" t="s">
        <v>1529</v>
      </c>
      <c r="U2520" s="2976" t="s">
        <v>1529</v>
      </c>
      <c r="V2520" s="2976" t="s">
        <v>1529</v>
      </c>
      <c r="W2520" s="3062" t="s">
        <v>1529</v>
      </c>
      <c r="X2520" s="3062" t="s">
        <v>1529</v>
      </c>
      <c r="Y2520" s="2976" t="s">
        <v>1529</v>
      </c>
      <c r="Z2520" s="2976" t="s">
        <v>1529</v>
      </c>
      <c r="AA2520" s="2976" t="s">
        <v>1529</v>
      </c>
      <c r="AB2520" s="3062" t="s">
        <v>1529</v>
      </c>
      <c r="AC2520" s="3062" t="s">
        <v>1529</v>
      </c>
      <c r="AD2520" s="3072">
        <v>3</v>
      </c>
      <c r="AE2520" s="2572" t="s">
        <v>5948</v>
      </c>
      <c r="AF2520" s="2743" t="s">
        <v>1529</v>
      </c>
      <c r="AG2520" s="2743">
        <v>0.1</v>
      </c>
      <c r="AH2520" s="2583" t="s">
        <v>1529</v>
      </c>
      <c r="AI2520" s="2583" t="s">
        <v>1529</v>
      </c>
      <c r="AJ2520" s="2978" t="s">
        <v>1529</v>
      </c>
      <c r="AK2520" s="3687"/>
    </row>
    <row r="2521" spans="2:37" s="2801" customFormat="1" ht="24.75" customHeight="1" x14ac:dyDescent="0.2">
      <c r="B2521" s="2503"/>
      <c r="C2521" s="2496"/>
      <c r="D2521" s="4248"/>
      <c r="E2521" s="4248"/>
      <c r="F2521" s="4248"/>
      <c r="G2521" s="4248"/>
      <c r="H2521" s="2496"/>
      <c r="I2521" s="2497"/>
      <c r="J2521" s="2497"/>
      <c r="K2521" s="2497"/>
      <c r="L2521" s="2497"/>
      <c r="M2521" s="2496"/>
      <c r="N2521" s="2497"/>
      <c r="O2521" s="2497"/>
      <c r="P2521" s="2497"/>
      <c r="Q2521" s="2497"/>
      <c r="R2521" s="2497"/>
      <c r="S2521" s="2496"/>
      <c r="T2521" s="2495"/>
      <c r="U2521" s="2495"/>
      <c r="V2521" s="2495"/>
      <c r="W2521" s="2495"/>
      <c r="X2521" s="2495"/>
      <c r="Y2521" s="2495"/>
      <c r="Z2521" s="2495"/>
      <c r="AA2521" s="2495"/>
      <c r="AB2521" s="2495"/>
      <c r="AC2521" s="2495"/>
      <c r="AD2521" s="2495"/>
      <c r="AE2521" s="2495"/>
      <c r="AF2521" s="2495"/>
      <c r="AG2521" s="2495"/>
      <c r="AH2521" s="2495"/>
      <c r="AI2521" s="2495"/>
      <c r="AJ2521" s="2495"/>
      <c r="AK2521" s="3687"/>
    </row>
    <row r="2522" spans="2:37" s="2801" customFormat="1" ht="24.75" customHeight="1" x14ac:dyDescent="0.2">
      <c r="B2522" s="4236" t="s">
        <v>4985</v>
      </c>
      <c r="C2522" s="4237"/>
      <c r="D2522" s="4249" t="s">
        <v>1529</v>
      </c>
      <c r="E2522" s="4249"/>
      <c r="F2522" s="4249"/>
      <c r="G2522" s="4249"/>
      <c r="H2522" s="2499"/>
      <c r="I2522" s="2499"/>
      <c r="J2522" s="2499"/>
      <c r="K2522" s="2499"/>
      <c r="L2522" s="2499"/>
      <c r="M2522" s="2499"/>
      <c r="N2522" s="2499"/>
      <c r="O2522" s="2499"/>
      <c r="P2522" s="2499"/>
      <c r="Q2522" s="2499"/>
      <c r="R2522" s="2499"/>
      <c r="S2522" s="2499"/>
      <c r="T2522" s="2495"/>
      <c r="U2522" s="2495"/>
      <c r="V2522" s="2495"/>
      <c r="W2522" s="2495"/>
      <c r="X2522" s="2495"/>
      <c r="Y2522" s="2495"/>
      <c r="Z2522" s="2495"/>
      <c r="AA2522" s="2495"/>
      <c r="AB2522" s="2495"/>
      <c r="AC2522" s="2495"/>
      <c r="AD2522" s="2495"/>
      <c r="AE2522" s="2495"/>
      <c r="AF2522" s="2495"/>
      <c r="AG2522" s="2495"/>
      <c r="AH2522" s="2495"/>
      <c r="AI2522" s="2495"/>
      <c r="AJ2522" s="2495"/>
      <c r="AK2522" s="3687"/>
    </row>
    <row r="2523" spans="2:37" s="2801" customFormat="1" ht="24.75" customHeight="1" x14ac:dyDescent="0.2">
      <c r="B2523" s="4236" t="s">
        <v>4986</v>
      </c>
      <c r="C2523" s="4237"/>
      <c r="D2523" s="4249" t="s">
        <v>5949</v>
      </c>
      <c r="E2523" s="4249"/>
      <c r="F2523" s="4249"/>
      <c r="G2523" s="4249"/>
      <c r="H2523" s="2499"/>
      <c r="I2523" s="2499"/>
      <c r="J2523" s="2499"/>
      <c r="K2523" s="2499"/>
      <c r="L2523" s="2499"/>
      <c r="M2523" s="2499"/>
      <c r="N2523" s="2499"/>
      <c r="O2523" s="2499"/>
      <c r="P2523" s="2499"/>
      <c r="Q2523" s="2499"/>
      <c r="R2523" s="2499"/>
      <c r="S2523" s="2499"/>
      <c r="T2523" s="2495"/>
      <c r="U2523" s="2495"/>
      <c r="V2523" s="2495"/>
      <c r="W2523" s="2495"/>
      <c r="X2523" s="2495"/>
      <c r="Y2523" s="2495"/>
      <c r="Z2523" s="2495"/>
      <c r="AA2523" s="2495"/>
      <c r="AB2523" s="2495"/>
      <c r="AC2523" s="2495"/>
      <c r="AD2523" s="2495"/>
      <c r="AE2523" s="2495"/>
      <c r="AF2523" s="2495"/>
      <c r="AG2523" s="2495"/>
      <c r="AH2523" s="2495"/>
      <c r="AI2523" s="2495"/>
      <c r="AJ2523" s="2495"/>
      <c r="AK2523" s="3687"/>
    </row>
    <row r="2524" spans="2:37" s="2801" customFormat="1" ht="24.75" customHeight="1" thickBot="1" x14ac:dyDescent="0.25">
      <c r="B2524" s="4270"/>
      <c r="C2524" s="4271"/>
      <c r="D2524" s="4272"/>
      <c r="E2524" s="4272"/>
      <c r="F2524" s="4272"/>
      <c r="G2524" s="4272"/>
      <c r="H2524" s="2504"/>
      <c r="I2524" s="2504"/>
      <c r="J2524" s="2504"/>
      <c r="K2524" s="2504"/>
      <c r="L2524" s="2504"/>
      <c r="M2524" s="2504"/>
      <c r="N2524" s="2504"/>
      <c r="O2524" s="2504"/>
      <c r="P2524" s="2504"/>
      <c r="Q2524" s="2504"/>
      <c r="R2524" s="2504"/>
      <c r="S2524" s="2504"/>
      <c r="T2524" s="2505"/>
      <c r="U2524" s="2505"/>
      <c r="V2524" s="2505"/>
      <c r="W2524" s="2505"/>
      <c r="X2524" s="2505"/>
      <c r="Y2524" s="2505"/>
      <c r="Z2524" s="2505"/>
      <c r="AA2524" s="2505"/>
      <c r="AB2524" s="2505"/>
      <c r="AC2524" s="2505"/>
      <c r="AD2524" s="2505"/>
      <c r="AE2524" s="2505"/>
      <c r="AF2524" s="2505"/>
      <c r="AG2524" s="2505"/>
      <c r="AH2524" s="2505"/>
      <c r="AI2524" s="2505"/>
      <c r="AJ2524" s="2505"/>
      <c r="AK2524" s="3688"/>
    </row>
    <row r="2525" spans="2:37" s="2801" customFormat="1" ht="12" customHeight="1" thickBot="1" x14ac:dyDescent="0.25">
      <c r="B2525" s="2703"/>
    </row>
    <row r="2526" spans="2:37" s="2801" customFormat="1" ht="20.25" x14ac:dyDescent="0.2">
      <c r="B2526" s="4169" t="s">
        <v>4994</v>
      </c>
      <c r="C2526" s="4170"/>
      <c r="D2526" s="4170"/>
      <c r="E2526" s="4170"/>
      <c r="F2526" s="4170"/>
      <c r="G2526" s="4170"/>
      <c r="H2526" s="4170"/>
      <c r="I2526" s="4170"/>
      <c r="J2526" s="4170"/>
      <c r="K2526" s="4170"/>
      <c r="L2526" s="4170"/>
      <c r="M2526" s="4170"/>
      <c r="N2526" s="4170"/>
      <c r="O2526" s="4170"/>
      <c r="P2526" s="4170"/>
      <c r="Q2526" s="4170"/>
      <c r="R2526" s="4170"/>
      <c r="S2526" s="4170"/>
      <c r="T2526" s="4170"/>
      <c r="U2526" s="4170"/>
      <c r="V2526" s="4170"/>
      <c r="W2526" s="4170"/>
      <c r="X2526" s="4170"/>
      <c r="Y2526" s="4170"/>
      <c r="Z2526" s="4170"/>
      <c r="AA2526" s="4170"/>
      <c r="AB2526" s="4170"/>
      <c r="AC2526" s="4170"/>
      <c r="AD2526" s="4170"/>
      <c r="AE2526" s="4170"/>
      <c r="AF2526" s="4170"/>
      <c r="AG2526" s="4170"/>
      <c r="AH2526" s="4170"/>
      <c r="AI2526" s="4170"/>
      <c r="AJ2526" s="4170"/>
      <c r="AK2526" s="4171"/>
    </row>
    <row r="2527" spans="2:37" s="2801" customFormat="1" x14ac:dyDescent="0.2">
      <c r="B2527" s="2500"/>
      <c r="C2527" s="3366"/>
      <c r="D2527" s="3366"/>
      <c r="E2527" s="3366"/>
      <c r="F2527" s="3366"/>
      <c r="G2527" s="2501"/>
      <c r="H2527" s="2501"/>
      <c r="I2527" s="2501"/>
      <c r="J2527" s="2501"/>
      <c r="K2527" s="2501"/>
      <c r="L2527" s="2501"/>
      <c r="M2527" s="2501"/>
      <c r="N2527" s="2501"/>
      <c r="O2527" s="2501"/>
      <c r="P2527" s="2501"/>
      <c r="Q2527" s="2501"/>
      <c r="R2527" s="2501"/>
      <c r="S2527" s="2501"/>
      <c r="T2527" s="2501"/>
      <c r="U2527" s="2501"/>
      <c r="V2527" s="2501"/>
      <c r="W2527" s="2501"/>
      <c r="X2527" s="2501"/>
      <c r="Y2527" s="2501"/>
      <c r="Z2527" s="2501"/>
      <c r="AA2527" s="2501"/>
      <c r="AB2527" s="2501"/>
      <c r="AC2527" s="2501"/>
      <c r="AD2527" s="2501"/>
      <c r="AE2527" s="2501"/>
      <c r="AF2527" s="2501"/>
      <c r="AG2527" s="2501"/>
      <c r="AH2527" s="2501"/>
      <c r="AI2527" s="2501"/>
      <c r="AJ2527" s="2501"/>
      <c r="AK2527" s="2502"/>
    </row>
    <row r="2528" spans="2:37" s="2801" customFormat="1" x14ac:dyDescent="0.2">
      <c r="B2528" s="2500" t="s">
        <v>4981</v>
      </c>
      <c r="C2528" s="3366"/>
      <c r="D2528" s="4243" t="s">
        <v>6298</v>
      </c>
      <c r="E2528" s="4243"/>
      <c r="F2528" s="4243"/>
      <c r="G2528" s="2501"/>
      <c r="H2528" s="2501"/>
      <c r="I2528" s="2501"/>
      <c r="J2528" s="2501"/>
      <c r="K2528" s="2501"/>
      <c r="L2528" s="2501"/>
      <c r="M2528" s="2501"/>
      <c r="N2528" s="2501"/>
      <c r="O2528" s="2501"/>
      <c r="P2528" s="2501"/>
      <c r="Q2528" s="2501"/>
      <c r="R2528" s="2501"/>
      <c r="S2528" s="2501"/>
      <c r="T2528" s="2501"/>
      <c r="U2528" s="2501"/>
      <c r="V2528" s="2501"/>
      <c r="W2528" s="2501"/>
      <c r="X2528" s="2501"/>
      <c r="Y2528" s="2501"/>
      <c r="Z2528" s="2501"/>
      <c r="AA2528" s="2501"/>
      <c r="AB2528" s="2501"/>
      <c r="AC2528" s="2501"/>
      <c r="AD2528" s="2501"/>
      <c r="AE2528" s="2501"/>
      <c r="AF2528" s="2501"/>
      <c r="AG2528" s="2501"/>
      <c r="AH2528" s="2501"/>
      <c r="AI2528" s="2501"/>
      <c r="AJ2528" s="2501"/>
      <c r="AK2528" s="2502"/>
    </row>
    <row r="2529" spans="2:39" s="2801" customFormat="1" ht="13.5" thickBot="1" x14ac:dyDescent="0.25">
      <c r="B2529" s="4176" t="s">
        <v>4995</v>
      </c>
      <c r="C2529" s="4177"/>
      <c r="D2529" s="4175">
        <v>41646</v>
      </c>
      <c r="E2529" s="4175"/>
      <c r="F2529" s="3366"/>
      <c r="G2529" s="2501"/>
      <c r="H2529" s="2501"/>
      <c r="I2529" s="2501"/>
      <c r="J2529" s="2501"/>
      <c r="K2529" s="2501"/>
      <c r="L2529" s="2501"/>
      <c r="M2529" s="2501"/>
      <c r="N2529" s="2501"/>
      <c r="O2529" s="2501"/>
      <c r="P2529" s="2501"/>
      <c r="Q2529" s="2501"/>
      <c r="R2529" s="2501"/>
      <c r="S2529" s="2501"/>
      <c r="T2529" s="2501"/>
      <c r="U2529" s="2501"/>
      <c r="V2529" s="2501"/>
      <c r="W2529" s="2501"/>
      <c r="X2529" s="2501"/>
      <c r="Y2529" s="2501"/>
      <c r="Z2529" s="2501"/>
      <c r="AA2529" s="2501"/>
      <c r="AB2529" s="2501"/>
      <c r="AC2529" s="2501"/>
      <c r="AD2529" s="2501"/>
      <c r="AE2529" s="2501"/>
      <c r="AF2529" s="2501"/>
      <c r="AG2529" s="2501"/>
      <c r="AH2529" s="2501"/>
      <c r="AI2529" s="2501"/>
      <c r="AJ2529" s="2501"/>
      <c r="AK2529" s="2502"/>
    </row>
    <row r="2530" spans="2:39" s="2801" customFormat="1" ht="63" customHeight="1" thickBot="1" x14ac:dyDescent="0.25">
      <c r="B2530" s="4179" t="s">
        <v>4996</v>
      </c>
      <c r="C2530" s="4242"/>
      <c r="D2530" s="4181" t="s">
        <v>6299</v>
      </c>
      <c r="E2530" s="4182"/>
      <c r="F2530" s="4182"/>
      <c r="G2530" s="4182"/>
      <c r="H2530" s="4182"/>
      <c r="I2530" s="4182"/>
      <c r="J2530" s="4182"/>
      <c r="K2530" s="4183"/>
      <c r="L2530" s="2501"/>
      <c r="M2530" s="2501"/>
      <c r="N2530" s="2501"/>
      <c r="O2530" s="2501"/>
      <c r="P2530" s="2501"/>
      <c r="Q2530" s="2501"/>
      <c r="R2530" s="2501"/>
      <c r="S2530" s="2501"/>
      <c r="T2530" s="2501"/>
      <c r="U2530" s="2501"/>
      <c r="V2530" s="2501"/>
      <c r="W2530" s="2501"/>
      <c r="X2530" s="2501"/>
      <c r="Y2530" s="2501"/>
      <c r="Z2530" s="2501"/>
      <c r="AA2530" s="2501"/>
      <c r="AB2530" s="2501"/>
      <c r="AC2530" s="2501"/>
      <c r="AD2530" s="2501"/>
      <c r="AE2530" s="2501"/>
      <c r="AF2530" s="2501"/>
      <c r="AG2530" s="2501"/>
      <c r="AH2530" s="2501"/>
      <c r="AI2530" s="2501"/>
      <c r="AJ2530" s="2501"/>
      <c r="AK2530" s="2502"/>
    </row>
    <row r="2531" spans="2:39" s="2801" customFormat="1" ht="13.5" thickBot="1" x14ac:dyDescent="0.25">
      <c r="B2531" s="4245"/>
      <c r="C2531" s="4246"/>
      <c r="D2531" s="4246"/>
      <c r="E2531" s="4246"/>
      <c r="F2531" s="4246"/>
      <c r="G2531" s="4246"/>
      <c r="H2531" s="4246"/>
      <c r="I2531" s="4246"/>
      <c r="J2531" s="4246"/>
      <c r="K2531" s="4246"/>
      <c r="L2531" s="4246"/>
      <c r="M2531" s="4246"/>
      <c r="N2531" s="4246"/>
      <c r="O2531" s="4246"/>
      <c r="P2531" s="4246"/>
      <c r="Q2531" s="4246"/>
      <c r="R2531" s="2501"/>
      <c r="S2531" s="2501"/>
      <c r="T2531" s="2501"/>
      <c r="U2531" s="2501"/>
      <c r="V2531" s="2501"/>
      <c r="W2531" s="2501"/>
      <c r="X2531" s="2501"/>
      <c r="Y2531" s="2501"/>
      <c r="Z2531" s="2501"/>
      <c r="AA2531" s="2501"/>
      <c r="AB2531" s="2501"/>
      <c r="AC2531" s="2501"/>
      <c r="AD2531" s="2501"/>
      <c r="AE2531" s="2501"/>
      <c r="AF2531" s="2501"/>
      <c r="AG2531" s="2501"/>
      <c r="AH2531" s="2501"/>
      <c r="AI2531" s="2501"/>
      <c r="AJ2531" s="2501"/>
      <c r="AK2531" s="2502"/>
    </row>
    <row r="2532" spans="2:39" s="2801" customFormat="1" ht="13.5" thickBot="1" x14ac:dyDescent="0.25">
      <c r="B2532" s="4189" t="s">
        <v>4997</v>
      </c>
      <c r="C2532" s="4189"/>
      <c r="D2532" s="4189" t="s">
        <v>4987</v>
      </c>
      <c r="E2532" s="4189" t="s">
        <v>4998</v>
      </c>
      <c r="F2532" s="4247" t="s">
        <v>224</v>
      </c>
      <c r="G2532" s="4247"/>
      <c r="H2532" s="4247"/>
      <c r="I2532" s="4247"/>
      <c r="J2532" s="4247"/>
      <c r="K2532" s="4247"/>
      <c r="L2532" s="4247"/>
      <c r="M2532" s="4247"/>
      <c r="N2532" s="4247"/>
      <c r="O2532" s="4247"/>
      <c r="P2532" s="4247"/>
      <c r="Q2532" s="4247"/>
      <c r="R2532" s="4247"/>
      <c r="S2532" s="4247" t="s">
        <v>340</v>
      </c>
      <c r="T2532" s="4247"/>
      <c r="U2532" s="4247"/>
      <c r="V2532" s="4247"/>
      <c r="W2532" s="4247"/>
      <c r="X2532" s="4247"/>
      <c r="Y2532" s="4247"/>
      <c r="Z2532" s="4247"/>
      <c r="AA2532" s="4247"/>
      <c r="AB2532" s="4247"/>
      <c r="AC2532" s="4247"/>
      <c r="AD2532" s="4247" t="s">
        <v>225</v>
      </c>
      <c r="AE2532" s="4247"/>
      <c r="AF2532" s="4247"/>
      <c r="AG2532" s="4247"/>
      <c r="AH2532" s="4188" t="s">
        <v>4982</v>
      </c>
      <c r="AI2532" s="4188"/>
      <c r="AJ2532" s="4188"/>
      <c r="AK2532" s="2502"/>
    </row>
    <row r="2533" spans="2:39" s="2801" customFormat="1" ht="13.5" thickBot="1" x14ac:dyDescent="0.25">
      <c r="B2533" s="4203"/>
      <c r="C2533" s="4203"/>
      <c r="D2533" s="4203"/>
      <c r="E2533" s="4203"/>
      <c r="F2533" s="4203" t="s">
        <v>4999</v>
      </c>
      <c r="G2533" s="4203" t="s">
        <v>5000</v>
      </c>
      <c r="H2533" s="4189" t="s">
        <v>5001</v>
      </c>
      <c r="I2533" s="4200" t="s">
        <v>5002</v>
      </c>
      <c r="J2533" s="4200" t="s">
        <v>5003</v>
      </c>
      <c r="K2533" s="4201" t="s">
        <v>5004</v>
      </c>
      <c r="L2533" s="4201" t="s">
        <v>5005</v>
      </c>
      <c r="M2533" s="4200" t="s">
        <v>5006</v>
      </c>
      <c r="N2533" s="4200"/>
      <c r="O2533" s="4201" t="s">
        <v>5007</v>
      </c>
      <c r="P2533" s="4201" t="s">
        <v>5008</v>
      </c>
      <c r="Q2533" s="4201" t="s">
        <v>5009</v>
      </c>
      <c r="R2533" s="4201" t="s">
        <v>5010</v>
      </c>
      <c r="S2533" s="4189" t="s">
        <v>5011</v>
      </c>
      <c r="T2533" s="4189" t="s">
        <v>5012</v>
      </c>
      <c r="U2533" s="4189" t="s">
        <v>5013</v>
      </c>
      <c r="V2533" s="4189" t="s">
        <v>5014</v>
      </c>
      <c r="W2533" s="4189" t="s">
        <v>5015</v>
      </c>
      <c r="X2533" s="4189" t="s">
        <v>5016</v>
      </c>
      <c r="Y2533" s="4189" t="s">
        <v>5017</v>
      </c>
      <c r="Z2533" s="4189" t="s">
        <v>5018</v>
      </c>
      <c r="AA2533" s="4189" t="s">
        <v>5019</v>
      </c>
      <c r="AB2533" s="4200" t="s">
        <v>5020</v>
      </c>
      <c r="AC2533" s="4200" t="s">
        <v>5021</v>
      </c>
      <c r="AD2533" s="4189" t="s">
        <v>5022</v>
      </c>
      <c r="AE2533" s="4189" t="s">
        <v>5023</v>
      </c>
      <c r="AF2533" s="4189" t="s">
        <v>5024</v>
      </c>
      <c r="AG2533" s="4189" t="s">
        <v>5025</v>
      </c>
      <c r="AH2533" s="4189" t="s">
        <v>1150</v>
      </c>
      <c r="AI2533" s="4189" t="s">
        <v>4983</v>
      </c>
      <c r="AJ2533" s="4189" t="s">
        <v>4984</v>
      </c>
      <c r="AK2533" s="2502"/>
    </row>
    <row r="2534" spans="2:39" s="2801" customFormat="1" ht="13.5" thickBot="1" x14ac:dyDescent="0.25">
      <c r="B2534" s="4203"/>
      <c r="C2534" s="4203"/>
      <c r="D2534" s="4203"/>
      <c r="E2534" s="4203"/>
      <c r="F2534" s="4203"/>
      <c r="G2534" s="4203"/>
      <c r="H2534" s="4203"/>
      <c r="I2534" s="4201"/>
      <c r="J2534" s="4201"/>
      <c r="K2534" s="4201"/>
      <c r="L2534" s="4201"/>
      <c r="M2534" s="3364" t="s">
        <v>5026</v>
      </c>
      <c r="N2534" s="3365" t="s">
        <v>2793</v>
      </c>
      <c r="O2534" s="4201"/>
      <c r="P2534" s="4201"/>
      <c r="Q2534" s="4201"/>
      <c r="R2534" s="4201"/>
      <c r="S2534" s="4203"/>
      <c r="T2534" s="4203"/>
      <c r="U2534" s="4203"/>
      <c r="V2534" s="4203"/>
      <c r="W2534" s="4203"/>
      <c r="X2534" s="4203"/>
      <c r="Y2534" s="4203"/>
      <c r="Z2534" s="4203"/>
      <c r="AA2534" s="4203"/>
      <c r="AB2534" s="4201"/>
      <c r="AC2534" s="4201"/>
      <c r="AD2534" s="4203"/>
      <c r="AE2534" s="4203"/>
      <c r="AF2534" s="4203"/>
      <c r="AG2534" s="4203"/>
      <c r="AH2534" s="4203"/>
      <c r="AI2534" s="4203"/>
      <c r="AJ2534" s="4203"/>
      <c r="AK2534" s="2502"/>
    </row>
    <row r="2535" spans="2:39" s="2801" customFormat="1" ht="73.5" customHeight="1" x14ac:dyDescent="0.2">
      <c r="B2535" s="5085" t="s">
        <v>6300</v>
      </c>
      <c r="C2535" s="5086"/>
      <c r="D2535" s="3233" t="s">
        <v>6301</v>
      </c>
      <c r="E2535" s="3234">
        <v>13.440000000000001</v>
      </c>
      <c r="F2535" s="3234">
        <v>2.61</v>
      </c>
      <c r="G2535" s="3058" t="s">
        <v>1529</v>
      </c>
      <c r="H2535" s="3058" t="s">
        <v>1529</v>
      </c>
      <c r="I2535" s="3058" t="s">
        <v>1529</v>
      </c>
      <c r="J2535" s="2965">
        <v>13</v>
      </c>
      <c r="K2535" s="3235">
        <v>0.16800000000000001</v>
      </c>
      <c r="L2535" s="3235">
        <v>0.16800000000000001</v>
      </c>
      <c r="M2535" s="2965">
        <v>13</v>
      </c>
      <c r="N2535" s="2965">
        <v>13</v>
      </c>
      <c r="O2535" s="3235">
        <v>0.16800000000000001</v>
      </c>
      <c r="P2535" s="3235">
        <v>0.16800000000000001</v>
      </c>
      <c r="Q2535" s="3235">
        <v>0.16800000000000001</v>
      </c>
      <c r="R2535" s="3235">
        <v>0.16800000000000001</v>
      </c>
      <c r="S2535" s="3058" t="s">
        <v>1529</v>
      </c>
      <c r="T2535" s="3058" t="s">
        <v>1529</v>
      </c>
      <c r="U2535" s="3058" t="s">
        <v>1529</v>
      </c>
      <c r="V2535" s="2967" t="s">
        <v>1529</v>
      </c>
      <c r="W2535" s="3235" t="s">
        <v>1529</v>
      </c>
      <c r="X2535" s="3235">
        <v>6.720000000000001E-2</v>
      </c>
      <c r="Y2535" s="2967" t="s">
        <v>1529</v>
      </c>
      <c r="Z2535" s="2967" t="s">
        <v>1529</v>
      </c>
      <c r="AA2535" s="2967" t="s">
        <v>1529</v>
      </c>
      <c r="AB2535" s="2967" t="s">
        <v>1529</v>
      </c>
      <c r="AC2535" s="3235">
        <v>6.720000000000001E-2</v>
      </c>
      <c r="AD2535" s="3234" t="s">
        <v>1529</v>
      </c>
      <c r="AE2535" s="2967" t="s">
        <v>1529</v>
      </c>
      <c r="AF2535" s="2616" t="s">
        <v>1529</v>
      </c>
      <c r="AG2535" s="2616">
        <f>0.5*1.12</f>
        <v>0.56000000000000005</v>
      </c>
      <c r="AH2535" s="3387" t="s">
        <v>6181</v>
      </c>
      <c r="AI2535" s="2574" t="s">
        <v>4991</v>
      </c>
      <c r="AJ2535" s="2969">
        <f>9.99*1.12</f>
        <v>11.188800000000001</v>
      </c>
      <c r="AK2535" s="2502"/>
    </row>
    <row r="2536" spans="2:39" s="2801" customFormat="1" ht="75.75" customHeight="1" thickBot="1" x14ac:dyDescent="0.25">
      <c r="B2536" s="5078" t="s">
        <v>6302</v>
      </c>
      <c r="C2536" s="5079"/>
      <c r="D2536" s="2972" t="s">
        <v>6303</v>
      </c>
      <c r="E2536" s="2973">
        <v>16.8</v>
      </c>
      <c r="F2536" s="2973">
        <f>5.01*1.12</f>
        <v>5.6112000000000002</v>
      </c>
      <c r="G2536" s="3062" t="s">
        <v>1529</v>
      </c>
      <c r="H2536" s="3062" t="s">
        <v>1529</v>
      </c>
      <c r="I2536" s="3062" t="s">
        <v>1529</v>
      </c>
      <c r="J2536" s="2734">
        <v>33</v>
      </c>
      <c r="K2536" s="2975">
        <v>0.16800000000000001</v>
      </c>
      <c r="L2536" s="2975">
        <v>0.16800000000000001</v>
      </c>
      <c r="M2536" s="2734">
        <v>33</v>
      </c>
      <c r="N2536" s="2734">
        <v>33</v>
      </c>
      <c r="O2536" s="2975">
        <v>0.16800000000000001</v>
      </c>
      <c r="P2536" s="2975">
        <v>0.16800000000000001</v>
      </c>
      <c r="Q2536" s="2975">
        <v>0.16800000000000001</v>
      </c>
      <c r="R2536" s="2975">
        <v>0.16800000000000001</v>
      </c>
      <c r="S2536" s="3062" t="s">
        <v>1529</v>
      </c>
      <c r="T2536" s="3062" t="s">
        <v>1529</v>
      </c>
      <c r="U2536" s="3062" t="s">
        <v>1529</v>
      </c>
      <c r="V2536" s="2976" t="s">
        <v>1529</v>
      </c>
      <c r="W2536" s="2975" t="s">
        <v>1529</v>
      </c>
      <c r="X2536" s="2975">
        <v>6.720000000000001E-2</v>
      </c>
      <c r="Y2536" s="2976" t="s">
        <v>1529</v>
      </c>
      <c r="Z2536" s="2976" t="s">
        <v>1529</v>
      </c>
      <c r="AA2536" s="2976" t="s">
        <v>1529</v>
      </c>
      <c r="AB2536" s="2976" t="s">
        <v>1529</v>
      </c>
      <c r="AC2536" s="2975">
        <v>6.720000000000001E-2</v>
      </c>
      <c r="AD2536" s="2973" t="s">
        <v>1529</v>
      </c>
      <c r="AE2536" s="2976" t="s">
        <v>1529</v>
      </c>
      <c r="AF2536" s="2538" t="s">
        <v>1529</v>
      </c>
      <c r="AG2536" s="2538">
        <f>0.5*1.12</f>
        <v>0.56000000000000005</v>
      </c>
      <c r="AH2536" s="2884" t="s">
        <v>6181</v>
      </c>
      <c r="AI2536" s="2583" t="s">
        <v>4991</v>
      </c>
      <c r="AJ2536" s="2978">
        <f>9.99*1.12</f>
        <v>11.188800000000001</v>
      </c>
      <c r="AK2536" s="2502"/>
    </row>
    <row r="2537" spans="2:39" s="2801" customFormat="1" x14ac:dyDescent="0.2">
      <c r="B2537" s="2503"/>
      <c r="C2537" s="2496"/>
      <c r="D2537" s="4248"/>
      <c r="E2537" s="4248"/>
      <c r="F2537" s="4248"/>
      <c r="G2537" s="4248"/>
      <c r="H2537" s="2496"/>
      <c r="I2537" s="2497"/>
      <c r="J2537" s="2497"/>
      <c r="K2537" s="2497"/>
      <c r="L2537" s="2497"/>
      <c r="M2537" s="2496"/>
      <c r="N2537" s="2497"/>
      <c r="O2537" s="2497"/>
      <c r="P2537" s="2497"/>
      <c r="Q2537" s="2497"/>
      <c r="R2537" s="2497"/>
      <c r="S2537" s="2496"/>
      <c r="T2537" s="2495"/>
      <c r="U2537" s="2495"/>
      <c r="V2537" s="2495"/>
      <c r="W2537" s="2495"/>
      <c r="X2537" s="2495"/>
      <c r="Y2537" s="2495"/>
      <c r="Z2537" s="2495"/>
      <c r="AA2537" s="2495"/>
      <c r="AB2537" s="2495"/>
      <c r="AC2537" s="2495"/>
      <c r="AD2537" s="2495"/>
      <c r="AE2537" s="2495"/>
      <c r="AF2537" s="2495"/>
      <c r="AG2537" s="2495"/>
      <c r="AH2537" s="2495"/>
      <c r="AI2537" s="2495"/>
      <c r="AJ2537" s="2495"/>
      <c r="AK2537" s="2502"/>
    </row>
    <row r="2538" spans="2:39" s="2801" customFormat="1" x14ac:dyDescent="0.2">
      <c r="B2538" s="4236" t="s">
        <v>4985</v>
      </c>
      <c r="C2538" s="4237"/>
      <c r="D2538" s="4249" t="s">
        <v>10</v>
      </c>
      <c r="E2538" s="4249"/>
      <c r="F2538" s="4249"/>
      <c r="G2538" s="4249"/>
      <c r="H2538" s="2499"/>
      <c r="I2538" s="2499"/>
      <c r="J2538" s="2499"/>
      <c r="K2538" s="2499"/>
      <c r="L2538" s="2499"/>
      <c r="M2538" s="2499"/>
      <c r="N2538" s="2499"/>
      <c r="O2538" s="2499"/>
      <c r="P2538" s="2499"/>
      <c r="Q2538" s="2499"/>
      <c r="R2538" s="2499"/>
      <c r="S2538" s="2499"/>
      <c r="T2538" s="2495"/>
      <c r="U2538" s="2495"/>
      <c r="V2538" s="2495"/>
      <c r="W2538" s="2495"/>
      <c r="X2538" s="2495"/>
      <c r="Y2538" s="2495"/>
      <c r="Z2538" s="2495"/>
      <c r="AA2538" s="2495"/>
      <c r="AB2538" s="2495"/>
      <c r="AC2538" s="2495"/>
      <c r="AD2538" s="2495"/>
      <c r="AE2538" s="2495"/>
      <c r="AF2538" s="2495"/>
      <c r="AG2538" s="2495"/>
      <c r="AH2538" s="2495"/>
      <c r="AI2538" s="2495"/>
      <c r="AJ2538" s="2495"/>
      <c r="AK2538" s="2502"/>
    </row>
    <row r="2539" spans="2:39" s="2801" customFormat="1" x14ac:dyDescent="0.2">
      <c r="B2539" s="4236" t="s">
        <v>4986</v>
      </c>
      <c r="C2539" s="4237"/>
      <c r="D2539" s="4249" t="s">
        <v>10</v>
      </c>
      <c r="E2539" s="4249"/>
      <c r="F2539" s="4249"/>
      <c r="G2539" s="4249"/>
      <c r="H2539" s="2499"/>
      <c r="I2539" s="2499"/>
      <c r="J2539" s="2499"/>
      <c r="K2539" s="2499"/>
      <c r="L2539" s="2499"/>
      <c r="M2539" s="2499"/>
      <c r="N2539" s="2499"/>
      <c r="O2539" s="2499"/>
      <c r="P2539" s="2499"/>
      <c r="Q2539" s="2499"/>
      <c r="R2539" s="2499"/>
      <c r="S2539" s="2499"/>
      <c r="T2539" s="2495"/>
      <c r="U2539" s="2495"/>
      <c r="V2539" s="2495"/>
      <c r="W2539" s="2495"/>
      <c r="X2539" s="2495"/>
      <c r="Y2539" s="2495"/>
      <c r="Z2539" s="2495"/>
      <c r="AA2539" s="2495"/>
      <c r="AB2539" s="2495"/>
      <c r="AC2539" s="2495"/>
      <c r="AD2539" s="2495"/>
      <c r="AE2539" s="2495"/>
      <c r="AF2539" s="2495"/>
      <c r="AG2539" s="2495"/>
      <c r="AH2539" s="2495"/>
      <c r="AI2539" s="2495"/>
      <c r="AJ2539" s="2495"/>
      <c r="AK2539" s="2502"/>
    </row>
    <row r="2540" spans="2:39" s="2801" customFormat="1" ht="15.75" thickBot="1" x14ac:dyDescent="0.25">
      <c r="B2540" s="4270"/>
      <c r="C2540" s="4271"/>
      <c r="D2540" s="4272"/>
      <c r="E2540" s="4272"/>
      <c r="F2540" s="4272"/>
      <c r="G2540" s="4272"/>
      <c r="H2540" s="2504"/>
      <c r="I2540" s="2504"/>
      <c r="J2540" s="2504"/>
      <c r="K2540" s="2504"/>
      <c r="L2540" s="2504"/>
      <c r="M2540" s="2504"/>
      <c r="N2540" s="2504"/>
      <c r="O2540" s="2504"/>
      <c r="P2540" s="2504"/>
      <c r="Q2540" s="2504"/>
      <c r="R2540" s="2504"/>
      <c r="S2540" s="2504"/>
      <c r="T2540" s="2505"/>
      <c r="U2540" s="2505"/>
      <c r="V2540" s="2505"/>
      <c r="W2540" s="2505"/>
      <c r="X2540" s="2505"/>
      <c r="Y2540" s="2505"/>
      <c r="Z2540" s="2505"/>
      <c r="AA2540" s="2505"/>
      <c r="AB2540" s="2505"/>
      <c r="AC2540" s="2505"/>
      <c r="AD2540" s="2505"/>
      <c r="AE2540" s="2505"/>
      <c r="AF2540" s="2505"/>
      <c r="AG2540" s="2505"/>
      <c r="AH2540" s="2505"/>
      <c r="AI2540" s="2505"/>
      <c r="AJ2540" s="2505"/>
      <c r="AK2540" s="2507"/>
    </row>
    <row r="2541" spans="2:39" s="2801" customFormat="1" x14ac:dyDescent="0.2">
      <c r="B2541" s="2703"/>
    </row>
    <row r="2542" spans="2:39" s="2801" customFormat="1" ht="21" thickBot="1" x14ac:dyDescent="0.25">
      <c r="B2542" s="5080" t="s">
        <v>4994</v>
      </c>
      <c r="C2542" s="5081"/>
      <c r="D2542" s="5081"/>
      <c r="E2542" s="5081"/>
      <c r="F2542" s="5081"/>
      <c r="G2542" s="5081"/>
      <c r="H2542" s="5081"/>
      <c r="I2542" s="5081"/>
      <c r="J2542" s="5081"/>
      <c r="K2542" s="5081"/>
      <c r="L2542" s="5081"/>
      <c r="M2542" s="5081"/>
      <c r="N2542" s="5081"/>
      <c r="O2542" s="5081"/>
      <c r="P2542" s="5081"/>
      <c r="Q2542" s="5081"/>
      <c r="R2542" s="5081"/>
      <c r="S2542" s="5081"/>
      <c r="T2542" s="5081"/>
      <c r="U2542" s="5081"/>
      <c r="V2542" s="5081"/>
      <c r="W2542" s="5081"/>
      <c r="X2542" s="5081"/>
      <c r="Y2542" s="5081"/>
      <c r="Z2542" s="5081"/>
      <c r="AA2542" s="5081"/>
      <c r="AB2542" s="5081"/>
      <c r="AC2542" s="5081"/>
      <c r="AD2542" s="5081"/>
      <c r="AE2542" s="5081"/>
      <c r="AF2542" s="5081"/>
      <c r="AG2542" s="5081"/>
      <c r="AH2542" s="5081"/>
      <c r="AI2542" s="5081"/>
      <c r="AJ2542" s="5081"/>
      <c r="AK2542" s="5081"/>
      <c r="AL2542" s="5081"/>
      <c r="AM2542" s="5081"/>
    </row>
    <row r="2543" spans="2:39" s="2801" customFormat="1" x14ac:dyDescent="0.2">
      <c r="B2543" s="3385"/>
      <c r="C2543" s="3386"/>
      <c r="D2543" s="3386"/>
      <c r="E2543" s="3386"/>
      <c r="F2543" s="3386"/>
      <c r="G2543" s="3382"/>
      <c r="H2543" s="3382"/>
      <c r="I2543" s="3382"/>
      <c r="J2543" s="3382"/>
      <c r="K2543" s="3382"/>
      <c r="L2543" s="3382"/>
      <c r="M2543" s="3382"/>
      <c r="N2543" s="3382"/>
      <c r="O2543" s="3382"/>
      <c r="P2543" s="3382"/>
      <c r="Q2543" s="3382"/>
      <c r="R2543" s="3382"/>
      <c r="S2543" s="3382"/>
      <c r="T2543" s="3382"/>
      <c r="U2543" s="3382"/>
      <c r="V2543" s="3382"/>
      <c r="W2543" s="3382"/>
      <c r="X2543" s="3382"/>
      <c r="Y2543" s="3382"/>
      <c r="Z2543" s="3382"/>
      <c r="AA2543" s="3382"/>
      <c r="AB2543" s="3382"/>
      <c r="AC2543" s="3382"/>
      <c r="AD2543" s="3382"/>
      <c r="AE2543" s="3382"/>
      <c r="AF2543" s="3382"/>
      <c r="AG2543" s="3382"/>
      <c r="AH2543" s="3382"/>
      <c r="AI2543" s="3382"/>
      <c r="AJ2543" s="3382"/>
      <c r="AK2543" s="3382"/>
      <c r="AL2543" s="3383"/>
      <c r="AM2543" s="3384"/>
    </row>
    <row r="2544" spans="2:39" s="2801" customFormat="1" x14ac:dyDescent="0.2">
      <c r="B2544" s="2500" t="s">
        <v>4981</v>
      </c>
      <c r="C2544" s="3366"/>
      <c r="D2544" s="4243" t="s">
        <v>6260</v>
      </c>
      <c r="E2544" s="4243"/>
      <c r="F2544" s="4243"/>
      <c r="G2544" s="2501"/>
      <c r="H2544" s="2501"/>
      <c r="I2544" s="2501"/>
      <c r="J2544" s="2501"/>
      <c r="K2544" s="2501"/>
      <c r="L2544" s="2501"/>
      <c r="M2544" s="2501"/>
      <c r="N2544" s="2501"/>
      <c r="O2544" s="2501"/>
      <c r="P2544" s="2501"/>
      <c r="Q2544" s="2501"/>
      <c r="R2544" s="2501"/>
      <c r="S2544" s="2501"/>
      <c r="T2544" s="2501"/>
      <c r="U2544" s="2501"/>
      <c r="V2544" s="2501"/>
      <c r="W2544" s="2501"/>
      <c r="X2544" s="2501"/>
      <c r="Y2544" s="2501"/>
      <c r="Z2544" s="2501"/>
      <c r="AA2544" s="2501"/>
      <c r="AB2544" s="2501"/>
      <c r="AC2544" s="2501"/>
      <c r="AD2544" s="2501"/>
      <c r="AE2544" s="2501"/>
      <c r="AF2544" s="2501"/>
      <c r="AG2544" s="2501"/>
      <c r="AH2544" s="2501"/>
      <c r="AI2544" s="2501"/>
      <c r="AJ2544" s="2501"/>
      <c r="AK2544" s="2501"/>
      <c r="AL2544" s="3374"/>
      <c r="AM2544" s="3376"/>
    </row>
    <row r="2545" spans="2:39" s="2801" customFormat="1" ht="13.5" thickBot="1" x14ac:dyDescent="0.25">
      <c r="B2545" s="4176" t="s">
        <v>4995</v>
      </c>
      <c r="C2545" s="4177"/>
      <c r="D2545" s="4175">
        <v>41646</v>
      </c>
      <c r="E2545" s="4175"/>
      <c r="F2545" s="3366"/>
      <c r="G2545" s="2501"/>
      <c r="H2545" s="2501"/>
      <c r="I2545" s="2501"/>
      <c r="J2545" s="2501"/>
      <c r="K2545" s="2501"/>
      <c r="L2545" s="2501"/>
      <c r="M2545" s="2501"/>
      <c r="N2545" s="2501"/>
      <c r="O2545" s="2501"/>
      <c r="P2545" s="2501"/>
      <c r="Q2545" s="2501"/>
      <c r="R2545" s="2501"/>
      <c r="S2545" s="2501"/>
      <c r="T2545" s="2501"/>
      <c r="U2545" s="2501"/>
      <c r="V2545" s="2501"/>
      <c r="W2545" s="2501"/>
      <c r="X2545" s="2501"/>
      <c r="Y2545" s="2501"/>
      <c r="Z2545" s="2501"/>
      <c r="AA2545" s="2501"/>
      <c r="AB2545" s="2501"/>
      <c r="AC2545" s="2501"/>
      <c r="AD2545" s="2501"/>
      <c r="AE2545" s="2501"/>
      <c r="AF2545" s="2501"/>
      <c r="AG2545" s="2501"/>
      <c r="AH2545" s="2501"/>
      <c r="AI2545" s="2501"/>
      <c r="AJ2545" s="2501"/>
      <c r="AK2545" s="2501"/>
      <c r="AL2545" s="3374"/>
      <c r="AM2545" s="3376"/>
    </row>
    <row r="2546" spans="2:39" s="2801" customFormat="1" ht="108" customHeight="1" thickBot="1" x14ac:dyDescent="0.25">
      <c r="B2546" s="4357" t="s">
        <v>4996</v>
      </c>
      <c r="C2546" s="5082"/>
      <c r="D2546" s="4181" t="s">
        <v>6261</v>
      </c>
      <c r="E2546" s="4182"/>
      <c r="F2546" s="4182"/>
      <c r="G2546" s="4182"/>
      <c r="H2546" s="4182"/>
      <c r="I2546" s="4182"/>
      <c r="J2546" s="4182"/>
      <c r="K2546" s="4183"/>
      <c r="L2546" s="2565"/>
      <c r="M2546" s="2565"/>
      <c r="N2546" s="2565"/>
      <c r="O2546" s="2565"/>
      <c r="P2546" s="2565"/>
      <c r="Q2546" s="2565"/>
      <c r="R2546" s="2565"/>
      <c r="S2546" s="2565"/>
      <c r="T2546" s="2565"/>
      <c r="U2546" s="2565"/>
      <c r="V2546" s="2565"/>
      <c r="W2546" s="2565"/>
      <c r="X2546" s="2565"/>
      <c r="Y2546" s="2565"/>
      <c r="Z2546" s="2565"/>
      <c r="AA2546" s="2565"/>
      <c r="AB2546" s="2565"/>
      <c r="AC2546" s="2565"/>
      <c r="AD2546" s="2565"/>
      <c r="AE2546" s="2565"/>
      <c r="AF2546" s="2565"/>
      <c r="AG2546" s="2565"/>
      <c r="AH2546" s="2565"/>
      <c r="AI2546" s="2565"/>
      <c r="AJ2546" s="2565"/>
      <c r="AK2546" s="2565"/>
      <c r="AL2546" s="3375"/>
      <c r="AM2546" s="3377"/>
    </row>
    <row r="2547" spans="2:39" s="2801" customFormat="1" ht="13.5" customHeight="1" thickBot="1" x14ac:dyDescent="0.25">
      <c r="B2547" s="4245"/>
      <c r="C2547" s="4246"/>
      <c r="D2547" s="4246"/>
      <c r="E2547" s="4246"/>
      <c r="F2547" s="4246"/>
      <c r="G2547" s="4246"/>
      <c r="H2547" s="4246"/>
      <c r="I2547" s="4246"/>
      <c r="J2547" s="4246"/>
      <c r="K2547" s="4246"/>
      <c r="L2547" s="4246"/>
      <c r="M2547" s="4246"/>
      <c r="N2547" s="4246"/>
      <c r="O2547" s="4246"/>
      <c r="P2547" s="4246"/>
      <c r="Q2547" s="4246"/>
      <c r="R2547" s="2501"/>
      <c r="S2547" s="2501"/>
      <c r="T2547" s="2501"/>
      <c r="U2547" s="2501"/>
      <c r="V2547" s="2501"/>
      <c r="W2547" s="2501"/>
      <c r="X2547" s="2501"/>
      <c r="Y2547" s="2501"/>
      <c r="Z2547" s="2501"/>
      <c r="AA2547" s="2501"/>
      <c r="AB2547" s="2501"/>
      <c r="AC2547" s="2501"/>
      <c r="AD2547" s="2501"/>
      <c r="AE2547" s="2501"/>
      <c r="AF2547" s="2501"/>
      <c r="AG2547" s="2501"/>
      <c r="AH2547" s="2501"/>
      <c r="AI2547" s="2501"/>
      <c r="AJ2547" s="2501"/>
      <c r="AK2547" s="2501"/>
      <c r="AL2547" s="3375"/>
    </row>
    <row r="2548" spans="2:39" s="2801" customFormat="1" ht="13.5" thickBot="1" x14ac:dyDescent="0.25">
      <c r="B2548" s="4189" t="s">
        <v>4997</v>
      </c>
      <c r="C2548" s="4189"/>
      <c r="D2548" s="4189" t="s">
        <v>4987</v>
      </c>
      <c r="E2548" s="4189" t="s">
        <v>4998</v>
      </c>
      <c r="F2548" s="4247" t="s">
        <v>224</v>
      </c>
      <c r="G2548" s="4247"/>
      <c r="H2548" s="4247"/>
      <c r="I2548" s="4247"/>
      <c r="J2548" s="4247"/>
      <c r="K2548" s="4247"/>
      <c r="L2548" s="4247"/>
      <c r="M2548" s="4247"/>
      <c r="N2548" s="4247"/>
      <c r="O2548" s="4247"/>
      <c r="P2548" s="4247"/>
      <c r="Q2548" s="4247"/>
      <c r="R2548" s="4247"/>
      <c r="S2548" s="4247" t="s">
        <v>340</v>
      </c>
      <c r="T2548" s="4247"/>
      <c r="U2548" s="4247"/>
      <c r="V2548" s="4247"/>
      <c r="W2548" s="4247"/>
      <c r="X2548" s="4247"/>
      <c r="Y2548" s="4247"/>
      <c r="Z2548" s="4247"/>
      <c r="AA2548" s="4247"/>
      <c r="AB2548" s="4247"/>
      <c r="AC2548" s="4247"/>
      <c r="AD2548" s="4247" t="s">
        <v>225</v>
      </c>
      <c r="AE2548" s="4247"/>
      <c r="AF2548" s="4247"/>
      <c r="AG2548" s="4247"/>
      <c r="AH2548" s="4188" t="s">
        <v>4982</v>
      </c>
      <c r="AI2548" s="4188"/>
      <c r="AJ2548" s="4188"/>
      <c r="AK2548" s="4188" t="s">
        <v>4982</v>
      </c>
      <c r="AL2548" s="4286"/>
      <c r="AM2548" s="4188"/>
    </row>
    <row r="2549" spans="2:39" s="2801" customFormat="1" ht="13.5" customHeight="1" thickBot="1" x14ac:dyDescent="0.25">
      <c r="B2549" s="4203"/>
      <c r="C2549" s="4203"/>
      <c r="D2549" s="4203"/>
      <c r="E2549" s="4203"/>
      <c r="F2549" s="4203" t="s">
        <v>4999</v>
      </c>
      <c r="G2549" s="4203" t="s">
        <v>5000</v>
      </c>
      <c r="H2549" s="4189" t="s">
        <v>5001</v>
      </c>
      <c r="I2549" s="4200" t="s">
        <v>5002</v>
      </c>
      <c r="J2549" s="4200" t="s">
        <v>5003</v>
      </c>
      <c r="K2549" s="4201" t="s">
        <v>5004</v>
      </c>
      <c r="L2549" s="4201" t="s">
        <v>5005</v>
      </c>
      <c r="M2549" s="4200" t="s">
        <v>5006</v>
      </c>
      <c r="N2549" s="4200"/>
      <c r="O2549" s="4201" t="s">
        <v>5007</v>
      </c>
      <c r="P2549" s="4201" t="s">
        <v>5008</v>
      </c>
      <c r="Q2549" s="4201" t="s">
        <v>5009</v>
      </c>
      <c r="R2549" s="4201" t="s">
        <v>5010</v>
      </c>
      <c r="S2549" s="4189" t="s">
        <v>5011</v>
      </c>
      <c r="T2549" s="4189" t="s">
        <v>5012</v>
      </c>
      <c r="U2549" s="4189" t="s">
        <v>5013</v>
      </c>
      <c r="V2549" s="4189" t="s">
        <v>5014</v>
      </c>
      <c r="W2549" s="4189" t="s">
        <v>5015</v>
      </c>
      <c r="X2549" s="4189" t="s">
        <v>5016</v>
      </c>
      <c r="Y2549" s="4189" t="s">
        <v>5017</v>
      </c>
      <c r="Z2549" s="4189" t="s">
        <v>5018</v>
      </c>
      <c r="AA2549" s="4189" t="s">
        <v>5019</v>
      </c>
      <c r="AB2549" s="4200" t="s">
        <v>5020</v>
      </c>
      <c r="AC2549" s="4200" t="s">
        <v>5021</v>
      </c>
      <c r="AD2549" s="4189" t="s">
        <v>5022</v>
      </c>
      <c r="AE2549" s="4189" t="s">
        <v>5023</v>
      </c>
      <c r="AF2549" s="4189" t="s">
        <v>5024</v>
      </c>
      <c r="AG2549" s="4189" t="s">
        <v>5025</v>
      </c>
      <c r="AH2549" s="4189" t="s">
        <v>1150</v>
      </c>
      <c r="AI2549" s="4189" t="s">
        <v>4983</v>
      </c>
      <c r="AJ2549" s="4189" t="s">
        <v>4984</v>
      </c>
      <c r="AK2549" s="4189" t="s">
        <v>1150</v>
      </c>
      <c r="AL2549" s="4189" t="s">
        <v>4983</v>
      </c>
      <c r="AM2549" s="4189" t="s">
        <v>4984</v>
      </c>
    </row>
    <row r="2550" spans="2:39" s="2801" customFormat="1" ht="13.5" customHeight="1" thickBot="1" x14ac:dyDescent="0.25">
      <c r="B2550" s="4203"/>
      <c r="C2550" s="4203"/>
      <c r="D2550" s="4203"/>
      <c r="E2550" s="4203"/>
      <c r="F2550" s="4203"/>
      <c r="G2550" s="4203"/>
      <c r="H2550" s="4203"/>
      <c r="I2550" s="4201"/>
      <c r="J2550" s="4201"/>
      <c r="K2550" s="4201"/>
      <c r="L2550" s="4201"/>
      <c r="M2550" s="3364" t="s">
        <v>5026</v>
      </c>
      <c r="N2550" s="3365" t="s">
        <v>2793</v>
      </c>
      <c r="O2550" s="4201"/>
      <c r="P2550" s="4201"/>
      <c r="Q2550" s="4201"/>
      <c r="R2550" s="4201"/>
      <c r="S2550" s="4203"/>
      <c r="T2550" s="4203"/>
      <c r="U2550" s="4203"/>
      <c r="V2550" s="4203"/>
      <c r="W2550" s="4203"/>
      <c r="X2550" s="4203"/>
      <c r="Y2550" s="4203"/>
      <c r="Z2550" s="4203"/>
      <c r="AA2550" s="4203"/>
      <c r="AB2550" s="4201"/>
      <c r="AC2550" s="4201"/>
      <c r="AD2550" s="4203"/>
      <c r="AE2550" s="4203"/>
      <c r="AF2550" s="4203"/>
      <c r="AG2550" s="4203"/>
      <c r="AH2550" s="4203"/>
      <c r="AI2550" s="4203"/>
      <c r="AJ2550" s="4203"/>
      <c r="AK2550" s="4203"/>
      <c r="AL2550" s="4203"/>
      <c r="AM2550" s="4203"/>
    </row>
    <row r="2551" spans="2:39" s="2801" customFormat="1" ht="38.25" x14ac:dyDescent="0.2">
      <c r="B2551" s="4222" t="s">
        <v>6262</v>
      </c>
      <c r="C2551" s="4223"/>
      <c r="D2551" s="3233" t="s">
        <v>6263</v>
      </c>
      <c r="E2551" s="3234">
        <v>28.000000000000004</v>
      </c>
      <c r="F2551" s="3234">
        <v>10.651200000000001</v>
      </c>
      <c r="G2551" s="3058" t="s">
        <v>1529</v>
      </c>
      <c r="H2551" s="3058" t="s">
        <v>1529</v>
      </c>
      <c r="I2551" s="3058" t="s">
        <v>1529</v>
      </c>
      <c r="J2551" s="2965">
        <v>63</v>
      </c>
      <c r="K2551" s="3235">
        <v>0.16800000000000001</v>
      </c>
      <c r="L2551" s="3235">
        <v>0.16800000000000001</v>
      </c>
      <c r="M2551" s="2965">
        <v>63</v>
      </c>
      <c r="N2551" s="2965">
        <v>63</v>
      </c>
      <c r="O2551" s="3235">
        <v>0.16800000000000001</v>
      </c>
      <c r="P2551" s="3235">
        <v>0.16800000000000001</v>
      </c>
      <c r="Q2551" s="3235">
        <v>0.16800000000000001</v>
      </c>
      <c r="R2551" s="3235">
        <v>0.16800000000000001</v>
      </c>
      <c r="S2551" s="2626">
        <v>0.56000000000000005</v>
      </c>
      <c r="T2551" s="3058" t="s">
        <v>1529</v>
      </c>
      <c r="U2551" s="3058" t="s">
        <v>1529</v>
      </c>
      <c r="V2551" s="2967" t="s">
        <v>1135</v>
      </c>
      <c r="W2551" s="3235">
        <v>2.8000000000000004E-2</v>
      </c>
      <c r="X2551" s="3235">
        <v>6.720000000000001E-2</v>
      </c>
      <c r="Y2551" s="2967" t="s">
        <v>1529</v>
      </c>
      <c r="Z2551" s="2967" t="s">
        <v>1529</v>
      </c>
      <c r="AA2551" s="2967" t="s">
        <v>1529</v>
      </c>
      <c r="AB2551" s="2967" t="s">
        <v>1529</v>
      </c>
      <c r="AC2551" s="3235">
        <v>6.720000000000001E-2</v>
      </c>
      <c r="AD2551" s="3234">
        <v>11.188800000000001</v>
      </c>
      <c r="AE2551" s="2967" t="s">
        <v>49</v>
      </c>
      <c r="AF2551" s="2616">
        <v>3.6960000000000007E-2</v>
      </c>
      <c r="AG2551" s="2616">
        <v>0.11200000000000002</v>
      </c>
      <c r="AH2551" s="2574" t="s">
        <v>5646</v>
      </c>
      <c r="AI2551" s="2574" t="s">
        <v>4991</v>
      </c>
      <c r="AJ2551" s="3058">
        <v>5.6000000000000005</v>
      </c>
      <c r="AK2551" s="2574" t="s">
        <v>6215</v>
      </c>
      <c r="AL2551" s="2574" t="s">
        <v>3298</v>
      </c>
      <c r="AM2551" s="3137">
        <v>1.1200000000000001</v>
      </c>
    </row>
    <row r="2552" spans="2:39" s="2801" customFormat="1" ht="38.25" x14ac:dyDescent="0.2">
      <c r="B2552" s="4149" t="s">
        <v>6264</v>
      </c>
      <c r="C2552" s="5041"/>
      <c r="D2552" s="3242" t="s">
        <v>6265</v>
      </c>
      <c r="E2552" s="3243">
        <v>33.6</v>
      </c>
      <c r="F2552" s="3243">
        <v>15.691199999999998</v>
      </c>
      <c r="G2552" s="2960" t="s">
        <v>1529</v>
      </c>
      <c r="H2552" s="2960" t="s">
        <v>1529</v>
      </c>
      <c r="I2552" s="2960" t="s">
        <v>1529</v>
      </c>
      <c r="J2552" s="2945">
        <v>93</v>
      </c>
      <c r="K2552" s="3244">
        <v>0.16800000000000001</v>
      </c>
      <c r="L2552" s="3244">
        <v>0.16800000000000001</v>
      </c>
      <c r="M2552" s="2945">
        <v>93</v>
      </c>
      <c r="N2552" s="2945">
        <v>93</v>
      </c>
      <c r="O2552" s="3244">
        <v>0.16800000000000001</v>
      </c>
      <c r="P2552" s="3244">
        <v>0.16800000000000001</v>
      </c>
      <c r="Q2552" s="3244">
        <v>0.16800000000000001</v>
      </c>
      <c r="R2552" s="3244">
        <v>0.16800000000000001</v>
      </c>
      <c r="S2552" s="2542">
        <v>1.1200000000000001</v>
      </c>
      <c r="T2552" s="2960" t="s">
        <v>1529</v>
      </c>
      <c r="U2552" s="2960" t="s">
        <v>1529</v>
      </c>
      <c r="V2552" s="2961" t="s">
        <v>5519</v>
      </c>
      <c r="W2552" s="3244">
        <v>2.8000000000000004E-2</v>
      </c>
      <c r="X2552" s="3244">
        <v>6.720000000000001E-2</v>
      </c>
      <c r="Y2552" s="2961" t="s">
        <v>1529</v>
      </c>
      <c r="Z2552" s="2961" t="s">
        <v>1529</v>
      </c>
      <c r="AA2552" s="2961" t="s">
        <v>1529</v>
      </c>
      <c r="AB2552" s="2961" t="s">
        <v>1529</v>
      </c>
      <c r="AC2552" s="3244">
        <v>6.720000000000001E-2</v>
      </c>
      <c r="AD2552" s="3243">
        <v>11.188800000000001</v>
      </c>
      <c r="AE2552" s="2961" t="s">
        <v>49</v>
      </c>
      <c r="AF2552" s="2491">
        <v>3.6960000000000007E-2</v>
      </c>
      <c r="AG2552" s="2491">
        <v>0.11200000000000002</v>
      </c>
      <c r="AH2552" s="2543" t="s">
        <v>5646</v>
      </c>
      <c r="AI2552" s="2543" t="s">
        <v>4991</v>
      </c>
      <c r="AJ2552" s="2960">
        <v>5.6000000000000005</v>
      </c>
      <c r="AK2552" s="2543" t="s">
        <v>6215</v>
      </c>
      <c r="AL2552" s="2543" t="s">
        <v>3298</v>
      </c>
      <c r="AM2552" s="3342">
        <v>1.1200000000000001</v>
      </c>
    </row>
    <row r="2553" spans="2:39" s="2801" customFormat="1" ht="38.25" x14ac:dyDescent="0.2">
      <c r="B2553" s="4149" t="s">
        <v>6266</v>
      </c>
      <c r="C2553" s="5041"/>
      <c r="D2553" s="3242" t="s">
        <v>6267</v>
      </c>
      <c r="E2553" s="3243">
        <v>39.200000000000003</v>
      </c>
      <c r="F2553" s="3243">
        <v>17.0016</v>
      </c>
      <c r="G2553" s="2960" t="s">
        <v>1529</v>
      </c>
      <c r="H2553" s="2960" t="s">
        <v>1529</v>
      </c>
      <c r="I2553" s="2960" t="s">
        <v>1529</v>
      </c>
      <c r="J2553" s="2945">
        <v>101</v>
      </c>
      <c r="K2553" s="3244">
        <v>0.16800000000000001</v>
      </c>
      <c r="L2553" s="3244">
        <v>0.16800000000000001</v>
      </c>
      <c r="M2553" s="2945">
        <v>101</v>
      </c>
      <c r="N2553" s="2945">
        <v>101</v>
      </c>
      <c r="O2553" s="3244">
        <v>0.16800000000000001</v>
      </c>
      <c r="P2553" s="3244">
        <v>0.16800000000000001</v>
      </c>
      <c r="Q2553" s="3244">
        <v>0.16800000000000001</v>
      </c>
      <c r="R2553" s="3244">
        <v>0.16800000000000001</v>
      </c>
      <c r="S2553" s="2542">
        <v>1.6800000000000002</v>
      </c>
      <c r="T2553" s="2960" t="s">
        <v>1529</v>
      </c>
      <c r="U2553" s="2960" t="s">
        <v>1529</v>
      </c>
      <c r="V2553" s="2961" t="s">
        <v>5524</v>
      </c>
      <c r="W2553" s="3244">
        <v>2.8000000000000004E-2</v>
      </c>
      <c r="X2553" s="3244">
        <v>6.720000000000001E-2</v>
      </c>
      <c r="Y2553" s="2961" t="s">
        <v>1529</v>
      </c>
      <c r="Z2553" s="2961" t="s">
        <v>1529</v>
      </c>
      <c r="AA2553" s="2961" t="s">
        <v>1529</v>
      </c>
      <c r="AB2553" s="2961" t="s">
        <v>1529</v>
      </c>
      <c r="AC2553" s="3244">
        <v>6.720000000000001E-2</v>
      </c>
      <c r="AD2553" s="3243">
        <v>14.918400000000002</v>
      </c>
      <c r="AE2553" s="2961" t="s">
        <v>51</v>
      </c>
      <c r="AF2553" s="2491">
        <v>3.6960000000000007E-2</v>
      </c>
      <c r="AG2553" s="2491">
        <v>0.11200000000000002</v>
      </c>
      <c r="AH2553" s="2543" t="s">
        <v>5646</v>
      </c>
      <c r="AI2553" s="2543" t="s">
        <v>4991</v>
      </c>
      <c r="AJ2553" s="2960">
        <v>5.6000000000000005</v>
      </c>
      <c r="AK2553" s="2543" t="s">
        <v>6220</v>
      </c>
      <c r="AL2553" s="2543" t="s">
        <v>3589</v>
      </c>
      <c r="AM2553" s="3342">
        <v>1.4896000000000003</v>
      </c>
    </row>
    <row r="2554" spans="2:39" s="2801" customFormat="1" ht="38.25" x14ac:dyDescent="0.2">
      <c r="B2554" s="4149" t="s">
        <v>6268</v>
      </c>
      <c r="C2554" s="5041"/>
      <c r="D2554" s="3242" t="s">
        <v>6269</v>
      </c>
      <c r="E2554" s="3243">
        <v>44.800000000000004</v>
      </c>
      <c r="F2554" s="3243">
        <v>18.312000000000005</v>
      </c>
      <c r="G2554" s="2960" t="s">
        <v>1529</v>
      </c>
      <c r="H2554" s="2960" t="s">
        <v>1529</v>
      </c>
      <c r="I2554" s="2960" t="s">
        <v>1529</v>
      </c>
      <c r="J2554" s="2945">
        <v>109</v>
      </c>
      <c r="K2554" s="3244">
        <v>0.16800000000000001</v>
      </c>
      <c r="L2554" s="3244">
        <v>0.16800000000000001</v>
      </c>
      <c r="M2554" s="2945">
        <v>109</v>
      </c>
      <c r="N2554" s="2945">
        <v>109</v>
      </c>
      <c r="O2554" s="3244">
        <v>0.16800000000000001</v>
      </c>
      <c r="P2554" s="3244">
        <v>0.16800000000000001</v>
      </c>
      <c r="Q2554" s="3244">
        <v>0.16800000000000001</v>
      </c>
      <c r="R2554" s="3244">
        <v>0.16800000000000001</v>
      </c>
      <c r="S2554" s="2542">
        <v>2.2400000000000002</v>
      </c>
      <c r="T2554" s="2960" t="s">
        <v>1529</v>
      </c>
      <c r="U2554" s="2960" t="s">
        <v>1529</v>
      </c>
      <c r="V2554" s="2961" t="s">
        <v>5529</v>
      </c>
      <c r="W2554" s="3244">
        <v>2.8000000000000004E-2</v>
      </c>
      <c r="X2554" s="3244">
        <v>6.720000000000001E-2</v>
      </c>
      <c r="Y2554" s="2961" t="s">
        <v>1529</v>
      </c>
      <c r="Z2554" s="2961" t="s">
        <v>1529</v>
      </c>
      <c r="AA2554" s="2961" t="s">
        <v>1529</v>
      </c>
      <c r="AB2554" s="2961" t="s">
        <v>1529</v>
      </c>
      <c r="AC2554" s="3244">
        <v>6.720000000000001E-2</v>
      </c>
      <c r="AD2554" s="3243">
        <v>18.648</v>
      </c>
      <c r="AE2554" s="2961" t="s">
        <v>406</v>
      </c>
      <c r="AF2554" s="2491">
        <v>3.6960000000000007E-2</v>
      </c>
      <c r="AG2554" s="2491">
        <v>0.11200000000000002</v>
      </c>
      <c r="AH2554" s="2543" t="s">
        <v>5646</v>
      </c>
      <c r="AI2554" s="2543" t="s">
        <v>4991</v>
      </c>
      <c r="AJ2554" s="2960">
        <v>5.6000000000000005</v>
      </c>
      <c r="AK2554" s="2543" t="s">
        <v>6223</v>
      </c>
      <c r="AL2554" s="2543" t="s">
        <v>1674</v>
      </c>
      <c r="AM2554" s="3342">
        <v>1.8704000000000001</v>
      </c>
    </row>
    <row r="2555" spans="2:39" s="2801" customFormat="1" ht="38.25" x14ac:dyDescent="0.2">
      <c r="B2555" s="4149" t="s">
        <v>6270</v>
      </c>
      <c r="C2555" s="5041"/>
      <c r="D2555" s="3242" t="s">
        <v>6271</v>
      </c>
      <c r="E2555" s="3243">
        <v>56.000000000000007</v>
      </c>
      <c r="F2555" s="3243">
        <v>25.2224</v>
      </c>
      <c r="G2555" s="2960" t="s">
        <v>1529</v>
      </c>
      <c r="H2555" s="2960" t="s">
        <v>1529</v>
      </c>
      <c r="I2555" s="2960" t="s">
        <v>1529</v>
      </c>
      <c r="J2555" s="2945">
        <v>150</v>
      </c>
      <c r="K2555" s="3244">
        <v>0.16800000000000001</v>
      </c>
      <c r="L2555" s="3244">
        <v>0.16800000000000001</v>
      </c>
      <c r="M2555" s="2945">
        <v>150</v>
      </c>
      <c r="N2555" s="2945">
        <v>150</v>
      </c>
      <c r="O2555" s="3244">
        <v>0.16800000000000001</v>
      </c>
      <c r="P2555" s="3244">
        <v>0.16800000000000001</v>
      </c>
      <c r="Q2555" s="3244">
        <v>0.16800000000000001</v>
      </c>
      <c r="R2555" s="3244">
        <v>0.16800000000000001</v>
      </c>
      <c r="S2555" s="2542">
        <v>2.8000000000000003</v>
      </c>
      <c r="T2555" s="2960" t="s">
        <v>1529</v>
      </c>
      <c r="U2555" s="2960" t="s">
        <v>1529</v>
      </c>
      <c r="V2555" s="2961" t="s">
        <v>1132</v>
      </c>
      <c r="W2555" s="3244">
        <v>2.8000000000000004E-2</v>
      </c>
      <c r="X2555" s="3244">
        <v>6.720000000000001E-2</v>
      </c>
      <c r="Y2555" s="2961" t="s">
        <v>1529</v>
      </c>
      <c r="Z2555" s="2961" t="s">
        <v>1529</v>
      </c>
      <c r="AA2555" s="2961" t="s">
        <v>1529</v>
      </c>
      <c r="AB2555" s="2961" t="s">
        <v>1529</v>
      </c>
      <c r="AC2555" s="3244">
        <v>6.720000000000001E-2</v>
      </c>
      <c r="AD2555" s="3243">
        <v>22.377600000000001</v>
      </c>
      <c r="AE2555" s="2961" t="s">
        <v>5087</v>
      </c>
      <c r="AF2555" s="2491">
        <v>3.6960000000000007E-2</v>
      </c>
      <c r="AG2555" s="2491">
        <v>0.11200000000000002</v>
      </c>
      <c r="AH2555" s="2543" t="s">
        <v>5646</v>
      </c>
      <c r="AI2555" s="2543" t="s">
        <v>4991</v>
      </c>
      <c r="AJ2555" s="2960">
        <v>5.6000000000000005</v>
      </c>
      <c r="AK2555" s="2543" t="s">
        <v>6226</v>
      </c>
      <c r="AL2555" s="2543" t="s">
        <v>6227</v>
      </c>
      <c r="AM2555" s="3342">
        <v>2.2400000000000002</v>
      </c>
    </row>
    <row r="2556" spans="2:39" s="2801" customFormat="1" ht="38.25" x14ac:dyDescent="0.2">
      <c r="B2556" s="4149" t="s">
        <v>6272</v>
      </c>
      <c r="C2556" s="5041"/>
      <c r="D2556" s="3242" t="s">
        <v>6273</v>
      </c>
      <c r="E2556" s="3243">
        <v>67.2</v>
      </c>
      <c r="F2556" s="3243">
        <v>29.892800000000001</v>
      </c>
      <c r="G2556" s="2960" t="s">
        <v>1529</v>
      </c>
      <c r="H2556" s="2960" t="s">
        <v>1529</v>
      </c>
      <c r="I2556" s="2960" t="s">
        <v>1529</v>
      </c>
      <c r="J2556" s="2945">
        <v>190</v>
      </c>
      <c r="K2556" s="3244">
        <v>0.15680000000000002</v>
      </c>
      <c r="L2556" s="3244">
        <v>0.15680000000000002</v>
      </c>
      <c r="M2556" s="2945">
        <v>190</v>
      </c>
      <c r="N2556" s="2945">
        <v>190</v>
      </c>
      <c r="O2556" s="3244">
        <v>0.15680000000000002</v>
      </c>
      <c r="P2556" s="3244">
        <v>0.15680000000000002</v>
      </c>
      <c r="Q2556" s="3244">
        <v>0.15680000000000002</v>
      </c>
      <c r="R2556" s="3244">
        <v>0.15680000000000002</v>
      </c>
      <c r="S2556" s="2542">
        <v>5.6000000000000005</v>
      </c>
      <c r="T2556" s="2960" t="s">
        <v>1529</v>
      </c>
      <c r="U2556" s="2960" t="s">
        <v>1529</v>
      </c>
      <c r="V2556" s="2961" t="s">
        <v>1134</v>
      </c>
      <c r="W2556" s="3244">
        <v>2.8000000000000004E-2</v>
      </c>
      <c r="X2556" s="3244">
        <v>6.720000000000001E-2</v>
      </c>
      <c r="Y2556" s="2961" t="s">
        <v>1529</v>
      </c>
      <c r="Z2556" s="2961" t="s">
        <v>1529</v>
      </c>
      <c r="AA2556" s="2961" t="s">
        <v>1529</v>
      </c>
      <c r="AB2556" s="2961" t="s">
        <v>1529</v>
      </c>
      <c r="AC2556" s="3244">
        <v>6.720000000000001E-2</v>
      </c>
      <c r="AD2556" s="3243">
        <v>26.107200000000002</v>
      </c>
      <c r="AE2556" s="2961" t="s">
        <v>5499</v>
      </c>
      <c r="AF2556" s="2491">
        <v>3.6960000000000007E-2</v>
      </c>
      <c r="AG2556" s="2491">
        <v>0.11200000000000002</v>
      </c>
      <c r="AH2556" s="2543" t="s">
        <v>5646</v>
      </c>
      <c r="AI2556" s="2543" t="s">
        <v>4991</v>
      </c>
      <c r="AJ2556" s="2960">
        <v>5.6000000000000005</v>
      </c>
      <c r="AK2556" s="2543" t="s">
        <v>6230</v>
      </c>
      <c r="AL2556" s="2543" t="s">
        <v>6231</v>
      </c>
      <c r="AM2556" s="3342">
        <v>2.6096000000000004</v>
      </c>
    </row>
    <row r="2557" spans="2:39" s="2801" customFormat="1" ht="38.25" x14ac:dyDescent="0.2">
      <c r="B2557" s="4149" t="s">
        <v>6274</v>
      </c>
      <c r="C2557" s="5041"/>
      <c r="D2557" s="3242" t="s">
        <v>6275</v>
      </c>
      <c r="E2557" s="3243">
        <v>78.400000000000006</v>
      </c>
      <c r="F2557" s="3243">
        <v>37.363200000000006</v>
      </c>
      <c r="G2557" s="2960" t="s">
        <v>1529</v>
      </c>
      <c r="H2557" s="2960" t="s">
        <v>1529</v>
      </c>
      <c r="I2557" s="2960" t="s">
        <v>1529</v>
      </c>
      <c r="J2557" s="2945">
        <v>238</v>
      </c>
      <c r="K2557" s="3244">
        <v>0.15680000000000002</v>
      </c>
      <c r="L2557" s="3244">
        <v>0.15680000000000002</v>
      </c>
      <c r="M2557" s="2945">
        <v>238</v>
      </c>
      <c r="N2557" s="2945">
        <v>238</v>
      </c>
      <c r="O2557" s="3244">
        <v>0.15680000000000002</v>
      </c>
      <c r="P2557" s="3244">
        <v>0.15680000000000002</v>
      </c>
      <c r="Q2557" s="3244">
        <v>0.15680000000000002</v>
      </c>
      <c r="R2557" s="3244">
        <v>0.15680000000000002</v>
      </c>
      <c r="S2557" s="2542">
        <v>5.6000000000000005</v>
      </c>
      <c r="T2557" s="2960" t="s">
        <v>1529</v>
      </c>
      <c r="U2557" s="2960" t="s">
        <v>1529</v>
      </c>
      <c r="V2557" s="2961" t="s">
        <v>1134</v>
      </c>
      <c r="W2557" s="3244">
        <v>2.8000000000000004E-2</v>
      </c>
      <c r="X2557" s="3244">
        <v>6.720000000000001E-2</v>
      </c>
      <c r="Y2557" s="2961" t="s">
        <v>1529</v>
      </c>
      <c r="Z2557" s="2961" t="s">
        <v>1529</v>
      </c>
      <c r="AA2557" s="2961" t="s">
        <v>1529</v>
      </c>
      <c r="AB2557" s="2961" t="s">
        <v>1529</v>
      </c>
      <c r="AC2557" s="3244">
        <v>6.720000000000001E-2</v>
      </c>
      <c r="AD2557" s="3243">
        <v>29.836800000000004</v>
      </c>
      <c r="AE2557" s="2961" t="s">
        <v>56</v>
      </c>
      <c r="AF2557" s="2491">
        <v>3.6960000000000007E-2</v>
      </c>
      <c r="AG2557" s="2491">
        <v>0.11200000000000002</v>
      </c>
      <c r="AH2557" s="2543" t="s">
        <v>5646</v>
      </c>
      <c r="AI2557" s="2543" t="s">
        <v>4991</v>
      </c>
      <c r="AJ2557" s="2960">
        <v>5.6000000000000005</v>
      </c>
      <c r="AK2557" s="2543" t="s">
        <v>6234</v>
      </c>
      <c r="AL2557" s="2543" t="s">
        <v>6235</v>
      </c>
      <c r="AM2557" s="3342">
        <v>2.9792000000000005</v>
      </c>
    </row>
    <row r="2558" spans="2:39" s="2801" customFormat="1" ht="38.25" x14ac:dyDescent="0.2">
      <c r="B2558" s="4149" t="s">
        <v>6276</v>
      </c>
      <c r="C2558" s="5041"/>
      <c r="D2558" s="3242" t="s">
        <v>6277</v>
      </c>
      <c r="E2558" s="3243">
        <v>89.600000000000009</v>
      </c>
      <c r="F2558" s="3243">
        <v>42.033600000000007</v>
      </c>
      <c r="G2558" s="2960" t="s">
        <v>1529</v>
      </c>
      <c r="H2558" s="2960" t="s">
        <v>1529</v>
      </c>
      <c r="I2558" s="2960" t="s">
        <v>1529</v>
      </c>
      <c r="J2558" s="2945">
        <v>288</v>
      </c>
      <c r="K2558" s="3244">
        <v>0.14560000000000001</v>
      </c>
      <c r="L2558" s="3244">
        <v>0.14560000000000001</v>
      </c>
      <c r="M2558" s="2945">
        <v>288</v>
      </c>
      <c r="N2558" s="2945">
        <v>288</v>
      </c>
      <c r="O2558" s="3244">
        <v>0.14560000000000001</v>
      </c>
      <c r="P2558" s="3244">
        <v>0.14560000000000001</v>
      </c>
      <c r="Q2558" s="3244">
        <v>0.14560000000000001</v>
      </c>
      <c r="R2558" s="3244">
        <v>0.14560000000000001</v>
      </c>
      <c r="S2558" s="2542">
        <v>8.4</v>
      </c>
      <c r="T2558" s="2960" t="s">
        <v>1529</v>
      </c>
      <c r="U2558" s="2960" t="s">
        <v>1529</v>
      </c>
      <c r="V2558" s="2961" t="s">
        <v>1118</v>
      </c>
      <c r="W2558" s="3244">
        <v>2.8000000000000004E-2</v>
      </c>
      <c r="X2558" s="3244">
        <v>6.720000000000001E-2</v>
      </c>
      <c r="Y2558" s="2961" t="s">
        <v>1529</v>
      </c>
      <c r="Z2558" s="2961" t="s">
        <v>1529</v>
      </c>
      <c r="AA2558" s="2961" t="s">
        <v>1529</v>
      </c>
      <c r="AB2558" s="2961" t="s">
        <v>1529</v>
      </c>
      <c r="AC2558" s="3244">
        <v>6.720000000000001E-2</v>
      </c>
      <c r="AD2558" s="3243">
        <v>33.566400000000002</v>
      </c>
      <c r="AE2558" s="2961" t="s">
        <v>5508</v>
      </c>
      <c r="AF2558" s="2491">
        <v>3.6960000000000007E-2</v>
      </c>
      <c r="AG2558" s="2491">
        <v>0.11200000000000002</v>
      </c>
      <c r="AH2558" s="2543" t="s">
        <v>5646</v>
      </c>
      <c r="AI2558" s="2543" t="s">
        <v>4991</v>
      </c>
      <c r="AJ2558" s="2960">
        <v>5.6000000000000005</v>
      </c>
      <c r="AK2558" s="2543" t="s">
        <v>6238</v>
      </c>
      <c r="AL2558" s="2543" t="s">
        <v>4359</v>
      </c>
      <c r="AM2558" s="3342">
        <v>3.3600000000000003</v>
      </c>
    </row>
    <row r="2559" spans="2:39" s="2801" customFormat="1" ht="38.25" x14ac:dyDescent="0.2">
      <c r="B2559" s="4149" t="s">
        <v>6278</v>
      </c>
      <c r="C2559" s="5041"/>
      <c r="D2559" s="3242" t="s">
        <v>6279</v>
      </c>
      <c r="E2559" s="3243">
        <v>112.00000000000001</v>
      </c>
      <c r="F2559" s="3243">
        <v>57.904000000000011</v>
      </c>
      <c r="G2559" s="2960" t="s">
        <v>1529</v>
      </c>
      <c r="H2559" s="2960" t="s">
        <v>1529</v>
      </c>
      <c r="I2559" s="2960" t="s">
        <v>1529</v>
      </c>
      <c r="J2559" s="2945">
        <v>430</v>
      </c>
      <c r="K2559" s="3244">
        <v>0.13440000000000002</v>
      </c>
      <c r="L2559" s="3244">
        <v>0.13440000000000002</v>
      </c>
      <c r="M2559" s="2945">
        <v>430</v>
      </c>
      <c r="N2559" s="2945">
        <v>430</v>
      </c>
      <c r="O2559" s="3244">
        <v>0.13440000000000002</v>
      </c>
      <c r="P2559" s="3244">
        <v>0.13440000000000002</v>
      </c>
      <c r="Q2559" s="3244">
        <v>0.13440000000000002</v>
      </c>
      <c r="R2559" s="3244">
        <v>0.13440000000000002</v>
      </c>
      <c r="S2559" s="2542">
        <v>11.200000000000001</v>
      </c>
      <c r="T2559" s="2960" t="s">
        <v>1529</v>
      </c>
      <c r="U2559" s="2960" t="s">
        <v>1529</v>
      </c>
      <c r="V2559" s="2961" t="s">
        <v>5513</v>
      </c>
      <c r="W2559" s="3244">
        <v>2.8000000000000004E-2</v>
      </c>
      <c r="X2559" s="3244">
        <v>6.720000000000001E-2</v>
      </c>
      <c r="Y2559" s="2961" t="s">
        <v>1529</v>
      </c>
      <c r="Z2559" s="2961" t="s">
        <v>1529</v>
      </c>
      <c r="AA2559" s="2961" t="s">
        <v>1529</v>
      </c>
      <c r="AB2559" s="2961" t="s">
        <v>1529</v>
      </c>
      <c r="AC2559" s="3244">
        <v>6.720000000000001E-2</v>
      </c>
      <c r="AD2559" s="3243">
        <v>37.295999999999999</v>
      </c>
      <c r="AE2559" s="2961" t="s">
        <v>58</v>
      </c>
      <c r="AF2559" s="2491">
        <v>3.6960000000000007E-2</v>
      </c>
      <c r="AG2559" s="2491">
        <v>0.11200000000000002</v>
      </c>
      <c r="AH2559" s="2543" t="s">
        <v>5646</v>
      </c>
      <c r="AI2559" s="2543" t="s">
        <v>4991</v>
      </c>
      <c r="AJ2559" s="2960">
        <v>5.6000000000000005</v>
      </c>
      <c r="AK2559" s="2543" t="s">
        <v>6241</v>
      </c>
      <c r="AL2559" s="2543" t="s">
        <v>370</v>
      </c>
      <c r="AM2559" s="3342">
        <v>3.7296000000000005</v>
      </c>
    </row>
    <row r="2560" spans="2:39" s="2801" customFormat="1" ht="25.5" x14ac:dyDescent="0.2">
      <c r="B2560" s="4149" t="s">
        <v>6280</v>
      </c>
      <c r="C2560" s="5041"/>
      <c r="D2560" s="3242" t="s">
        <v>6281</v>
      </c>
      <c r="E2560" s="3243">
        <v>28.000000000000004</v>
      </c>
      <c r="F2560" s="3243">
        <v>16.251200000000001</v>
      </c>
      <c r="G2560" s="2960" t="s">
        <v>1529</v>
      </c>
      <c r="H2560" s="2960" t="s">
        <v>1529</v>
      </c>
      <c r="I2560" s="2960" t="s">
        <v>1529</v>
      </c>
      <c r="J2560" s="2945">
        <v>96</v>
      </c>
      <c r="K2560" s="3244">
        <v>0.16800000000000001</v>
      </c>
      <c r="L2560" s="3244">
        <v>0.16800000000000001</v>
      </c>
      <c r="M2560" s="2945">
        <v>96</v>
      </c>
      <c r="N2560" s="2945">
        <v>96</v>
      </c>
      <c r="O2560" s="3244">
        <v>0.16800000000000001</v>
      </c>
      <c r="P2560" s="3244">
        <v>0.16800000000000001</v>
      </c>
      <c r="Q2560" s="3244">
        <v>0.16800000000000001</v>
      </c>
      <c r="R2560" s="3244">
        <v>0.16800000000000001</v>
      </c>
      <c r="S2560" s="2542">
        <v>0.56000000000000005</v>
      </c>
      <c r="T2560" s="2960" t="s">
        <v>1529</v>
      </c>
      <c r="U2560" s="2960" t="s">
        <v>1529</v>
      </c>
      <c r="V2560" s="2961" t="s">
        <v>1135</v>
      </c>
      <c r="W2560" s="3244">
        <v>2.8000000000000004E-2</v>
      </c>
      <c r="X2560" s="3244">
        <v>6.720000000000001E-2</v>
      </c>
      <c r="Y2560" s="2961" t="s">
        <v>1529</v>
      </c>
      <c r="Z2560" s="2961" t="s">
        <v>1529</v>
      </c>
      <c r="AA2560" s="2961" t="s">
        <v>1529</v>
      </c>
      <c r="AB2560" s="2961" t="s">
        <v>1529</v>
      </c>
      <c r="AC2560" s="3244">
        <v>6.720000000000001E-2</v>
      </c>
      <c r="AD2560" s="3243">
        <v>11.188800000000001</v>
      </c>
      <c r="AE2560" s="2961" t="s">
        <v>49</v>
      </c>
      <c r="AF2560" s="2491">
        <v>3.6960000000000007E-2</v>
      </c>
      <c r="AG2560" s="2491">
        <v>0.11200000000000002</v>
      </c>
      <c r="AH2560" s="2543" t="s">
        <v>1529</v>
      </c>
      <c r="AI2560" s="2543" t="s">
        <v>1529</v>
      </c>
      <c r="AJ2560" s="2960" t="s">
        <v>1529</v>
      </c>
      <c r="AK2560" s="2543" t="s">
        <v>6215</v>
      </c>
      <c r="AL2560" s="2543" t="s">
        <v>3298</v>
      </c>
      <c r="AM2560" s="3342">
        <v>1.1200000000000001</v>
      </c>
    </row>
    <row r="2561" spans="2:39" s="2801" customFormat="1" ht="25.5" x14ac:dyDescent="0.2">
      <c r="B2561" s="4149" t="s">
        <v>6282</v>
      </c>
      <c r="C2561" s="5041"/>
      <c r="D2561" s="3242" t="s">
        <v>6283</v>
      </c>
      <c r="E2561" s="3243">
        <v>33.6</v>
      </c>
      <c r="F2561" s="3243">
        <v>17.561600000000002</v>
      </c>
      <c r="G2561" s="2960" t="s">
        <v>1529</v>
      </c>
      <c r="H2561" s="2960" t="s">
        <v>1529</v>
      </c>
      <c r="I2561" s="2960" t="s">
        <v>1529</v>
      </c>
      <c r="J2561" s="2945">
        <v>104</v>
      </c>
      <c r="K2561" s="3244">
        <v>0.16800000000000001</v>
      </c>
      <c r="L2561" s="3244">
        <v>0.16800000000000001</v>
      </c>
      <c r="M2561" s="2945">
        <v>104</v>
      </c>
      <c r="N2561" s="2945">
        <v>104</v>
      </c>
      <c r="O2561" s="3244">
        <v>0.16800000000000001</v>
      </c>
      <c r="P2561" s="3244">
        <v>0.16800000000000001</v>
      </c>
      <c r="Q2561" s="3244">
        <v>0.16800000000000001</v>
      </c>
      <c r="R2561" s="3244">
        <v>0.16800000000000001</v>
      </c>
      <c r="S2561" s="2542">
        <v>1.1200000000000001</v>
      </c>
      <c r="T2561" s="2960" t="s">
        <v>1529</v>
      </c>
      <c r="U2561" s="2960" t="s">
        <v>1529</v>
      </c>
      <c r="V2561" s="2961" t="s">
        <v>5519</v>
      </c>
      <c r="W2561" s="3244">
        <v>2.8000000000000004E-2</v>
      </c>
      <c r="X2561" s="3244">
        <v>6.720000000000001E-2</v>
      </c>
      <c r="Y2561" s="2961" t="s">
        <v>1529</v>
      </c>
      <c r="Z2561" s="2961" t="s">
        <v>1529</v>
      </c>
      <c r="AA2561" s="2961" t="s">
        <v>1529</v>
      </c>
      <c r="AB2561" s="2961" t="s">
        <v>1529</v>
      </c>
      <c r="AC2561" s="3244">
        <v>6.720000000000001E-2</v>
      </c>
      <c r="AD2561" s="3243">
        <v>14.918400000000002</v>
      </c>
      <c r="AE2561" s="2961" t="s">
        <v>51</v>
      </c>
      <c r="AF2561" s="2491">
        <v>3.6960000000000007E-2</v>
      </c>
      <c r="AG2561" s="2491">
        <v>0.11200000000000002</v>
      </c>
      <c r="AH2561" s="2543" t="s">
        <v>1529</v>
      </c>
      <c r="AI2561" s="2543" t="s">
        <v>1529</v>
      </c>
      <c r="AJ2561" s="2960" t="s">
        <v>1529</v>
      </c>
      <c r="AK2561" s="2543" t="s">
        <v>6220</v>
      </c>
      <c r="AL2561" s="2543" t="s">
        <v>3589</v>
      </c>
      <c r="AM2561" s="3342">
        <v>1.4896000000000003</v>
      </c>
    </row>
    <row r="2562" spans="2:39" s="2801" customFormat="1" ht="25.5" x14ac:dyDescent="0.2">
      <c r="B2562" s="4149" t="s">
        <v>6284</v>
      </c>
      <c r="C2562" s="5041"/>
      <c r="D2562" s="3242" t="s">
        <v>6285</v>
      </c>
      <c r="E2562" s="3243">
        <v>39.200000000000003</v>
      </c>
      <c r="F2562" s="3243">
        <v>22.601600000000001</v>
      </c>
      <c r="G2562" s="2960" t="s">
        <v>1529</v>
      </c>
      <c r="H2562" s="2960" t="s">
        <v>1529</v>
      </c>
      <c r="I2562" s="2960" t="s">
        <v>1529</v>
      </c>
      <c r="J2562" s="2945">
        <v>134</v>
      </c>
      <c r="K2562" s="3244">
        <v>0.16800000000000001</v>
      </c>
      <c r="L2562" s="3244">
        <v>0.16800000000000001</v>
      </c>
      <c r="M2562" s="2945">
        <v>134</v>
      </c>
      <c r="N2562" s="2945">
        <v>134</v>
      </c>
      <c r="O2562" s="3244">
        <v>0.16800000000000001</v>
      </c>
      <c r="P2562" s="3244">
        <v>0.16800000000000001</v>
      </c>
      <c r="Q2562" s="3244">
        <v>0.16800000000000001</v>
      </c>
      <c r="R2562" s="3244">
        <v>0.16800000000000001</v>
      </c>
      <c r="S2562" s="2542">
        <v>1.6800000000000002</v>
      </c>
      <c r="T2562" s="2960" t="s">
        <v>1529</v>
      </c>
      <c r="U2562" s="2960" t="s">
        <v>1529</v>
      </c>
      <c r="V2562" s="2961" t="s">
        <v>5524</v>
      </c>
      <c r="W2562" s="3244">
        <v>2.8000000000000004E-2</v>
      </c>
      <c r="X2562" s="3244">
        <v>6.720000000000001E-2</v>
      </c>
      <c r="Y2562" s="2961" t="s">
        <v>1529</v>
      </c>
      <c r="Z2562" s="2961" t="s">
        <v>1529</v>
      </c>
      <c r="AA2562" s="2961" t="s">
        <v>1529</v>
      </c>
      <c r="AB2562" s="2961" t="s">
        <v>1529</v>
      </c>
      <c r="AC2562" s="3244">
        <v>6.720000000000001E-2</v>
      </c>
      <c r="AD2562" s="3243">
        <v>14.918400000000002</v>
      </c>
      <c r="AE2562" s="2961" t="s">
        <v>51</v>
      </c>
      <c r="AF2562" s="2491">
        <v>3.6960000000000007E-2</v>
      </c>
      <c r="AG2562" s="2491">
        <v>0.11200000000000002</v>
      </c>
      <c r="AH2562" s="2543" t="s">
        <v>1529</v>
      </c>
      <c r="AI2562" s="2543" t="s">
        <v>1529</v>
      </c>
      <c r="AJ2562" s="2960" t="s">
        <v>1529</v>
      </c>
      <c r="AK2562" s="2543" t="s">
        <v>6220</v>
      </c>
      <c r="AL2562" s="2543" t="s">
        <v>3589</v>
      </c>
      <c r="AM2562" s="3342">
        <v>1.4896000000000003</v>
      </c>
    </row>
    <row r="2563" spans="2:39" s="2801" customFormat="1" ht="25.5" x14ac:dyDescent="0.2">
      <c r="B2563" s="4149" t="s">
        <v>6286</v>
      </c>
      <c r="C2563" s="5041"/>
      <c r="D2563" s="3242" t="s">
        <v>6287</v>
      </c>
      <c r="E2563" s="3243">
        <v>44.800000000000004</v>
      </c>
      <c r="F2563" s="3243">
        <v>23.912000000000003</v>
      </c>
      <c r="G2563" s="2960" t="s">
        <v>1529</v>
      </c>
      <c r="H2563" s="2960" t="s">
        <v>1529</v>
      </c>
      <c r="I2563" s="2960" t="s">
        <v>1529</v>
      </c>
      <c r="J2563" s="2945">
        <v>142</v>
      </c>
      <c r="K2563" s="3244">
        <v>0.16800000000000001</v>
      </c>
      <c r="L2563" s="3244">
        <v>0.16800000000000001</v>
      </c>
      <c r="M2563" s="2945">
        <v>142</v>
      </c>
      <c r="N2563" s="2945">
        <v>142</v>
      </c>
      <c r="O2563" s="3244">
        <v>0.16800000000000001</v>
      </c>
      <c r="P2563" s="3244">
        <v>0.16800000000000001</v>
      </c>
      <c r="Q2563" s="3244">
        <v>0.16800000000000001</v>
      </c>
      <c r="R2563" s="3244">
        <v>0.16800000000000001</v>
      </c>
      <c r="S2563" s="2542">
        <v>2.2400000000000002</v>
      </c>
      <c r="T2563" s="2960" t="s">
        <v>1529</v>
      </c>
      <c r="U2563" s="2960" t="s">
        <v>1529</v>
      </c>
      <c r="V2563" s="2961" t="s">
        <v>5529</v>
      </c>
      <c r="W2563" s="3244">
        <v>2.8000000000000004E-2</v>
      </c>
      <c r="X2563" s="3244">
        <v>6.720000000000001E-2</v>
      </c>
      <c r="Y2563" s="2961" t="s">
        <v>1529</v>
      </c>
      <c r="Z2563" s="2961" t="s">
        <v>1529</v>
      </c>
      <c r="AA2563" s="2961" t="s">
        <v>1529</v>
      </c>
      <c r="AB2563" s="2961" t="s">
        <v>1529</v>
      </c>
      <c r="AC2563" s="3244">
        <v>6.720000000000001E-2</v>
      </c>
      <c r="AD2563" s="3243">
        <v>18.648</v>
      </c>
      <c r="AE2563" s="2961" t="s">
        <v>406</v>
      </c>
      <c r="AF2563" s="2491">
        <v>3.6960000000000007E-2</v>
      </c>
      <c r="AG2563" s="2491">
        <v>0.11200000000000002</v>
      </c>
      <c r="AH2563" s="2543" t="s">
        <v>1529</v>
      </c>
      <c r="AI2563" s="2543" t="s">
        <v>1529</v>
      </c>
      <c r="AJ2563" s="2960" t="s">
        <v>1529</v>
      </c>
      <c r="AK2563" s="2543" t="s">
        <v>6223</v>
      </c>
      <c r="AL2563" s="2543" t="s">
        <v>1674</v>
      </c>
      <c r="AM2563" s="3342">
        <v>1.8704000000000001</v>
      </c>
    </row>
    <row r="2564" spans="2:39" s="2801" customFormat="1" ht="25.5" x14ac:dyDescent="0.2">
      <c r="B2564" s="4149" t="s">
        <v>6288</v>
      </c>
      <c r="C2564" s="5041"/>
      <c r="D2564" s="3242" t="s">
        <v>6289</v>
      </c>
      <c r="E2564" s="3243">
        <v>56.000000000000007</v>
      </c>
      <c r="F2564" s="3243">
        <v>30.822400000000002</v>
      </c>
      <c r="G2564" s="2960" t="s">
        <v>1529</v>
      </c>
      <c r="H2564" s="2960" t="s">
        <v>1529</v>
      </c>
      <c r="I2564" s="2960" t="s">
        <v>1529</v>
      </c>
      <c r="J2564" s="2945">
        <v>183</v>
      </c>
      <c r="K2564" s="3244">
        <v>0.16800000000000001</v>
      </c>
      <c r="L2564" s="3244">
        <v>0.16800000000000001</v>
      </c>
      <c r="M2564" s="2945">
        <v>183</v>
      </c>
      <c r="N2564" s="2945">
        <v>183</v>
      </c>
      <c r="O2564" s="3244">
        <v>0.16800000000000001</v>
      </c>
      <c r="P2564" s="3244">
        <v>0.16800000000000001</v>
      </c>
      <c r="Q2564" s="3244">
        <v>0.16800000000000001</v>
      </c>
      <c r="R2564" s="3244">
        <v>0.16800000000000001</v>
      </c>
      <c r="S2564" s="2542">
        <v>2.8000000000000003</v>
      </c>
      <c r="T2564" s="2960" t="s">
        <v>1529</v>
      </c>
      <c r="U2564" s="2960" t="s">
        <v>1529</v>
      </c>
      <c r="V2564" s="2961" t="s">
        <v>1132</v>
      </c>
      <c r="W2564" s="3244">
        <v>2.8000000000000004E-2</v>
      </c>
      <c r="X2564" s="3244">
        <v>6.720000000000001E-2</v>
      </c>
      <c r="Y2564" s="2961" t="s">
        <v>1529</v>
      </c>
      <c r="Z2564" s="2961" t="s">
        <v>1529</v>
      </c>
      <c r="AA2564" s="2961" t="s">
        <v>1529</v>
      </c>
      <c r="AB2564" s="2961" t="s">
        <v>1529</v>
      </c>
      <c r="AC2564" s="3244">
        <v>6.720000000000001E-2</v>
      </c>
      <c r="AD2564" s="3243">
        <v>22.377600000000001</v>
      </c>
      <c r="AE2564" s="2961" t="s">
        <v>5087</v>
      </c>
      <c r="AF2564" s="2491">
        <v>3.6960000000000007E-2</v>
      </c>
      <c r="AG2564" s="2491">
        <v>0.11200000000000002</v>
      </c>
      <c r="AH2564" s="2543" t="s">
        <v>1529</v>
      </c>
      <c r="AI2564" s="2543" t="s">
        <v>1529</v>
      </c>
      <c r="AJ2564" s="2960" t="s">
        <v>1529</v>
      </c>
      <c r="AK2564" s="2543" t="s">
        <v>6226</v>
      </c>
      <c r="AL2564" s="2543" t="s">
        <v>6227</v>
      </c>
      <c r="AM2564" s="3342">
        <v>2.2400000000000002</v>
      </c>
    </row>
    <row r="2565" spans="2:39" s="2801" customFormat="1" ht="25.5" x14ac:dyDescent="0.2">
      <c r="B2565" s="4149" t="s">
        <v>6290</v>
      </c>
      <c r="C2565" s="5041"/>
      <c r="D2565" s="3242" t="s">
        <v>6291</v>
      </c>
      <c r="E2565" s="3243">
        <v>67.2</v>
      </c>
      <c r="F2565" s="3243">
        <v>35.492800000000003</v>
      </c>
      <c r="G2565" s="2960" t="s">
        <v>1529</v>
      </c>
      <c r="H2565" s="2960" t="s">
        <v>1529</v>
      </c>
      <c r="I2565" s="2960" t="s">
        <v>1529</v>
      </c>
      <c r="J2565" s="2945">
        <v>226</v>
      </c>
      <c r="K2565" s="3244">
        <v>0.15680000000000002</v>
      </c>
      <c r="L2565" s="3244">
        <v>0.15680000000000002</v>
      </c>
      <c r="M2565" s="2945">
        <v>226</v>
      </c>
      <c r="N2565" s="2945">
        <v>226</v>
      </c>
      <c r="O2565" s="3244">
        <v>0.15680000000000002</v>
      </c>
      <c r="P2565" s="3244">
        <v>0.15680000000000002</v>
      </c>
      <c r="Q2565" s="3244">
        <v>0.15680000000000002</v>
      </c>
      <c r="R2565" s="3244">
        <v>0.15680000000000002</v>
      </c>
      <c r="S2565" s="2542">
        <v>5.6000000000000005</v>
      </c>
      <c r="T2565" s="2960" t="s">
        <v>1529</v>
      </c>
      <c r="U2565" s="2960" t="s">
        <v>1529</v>
      </c>
      <c r="V2565" s="2961" t="s">
        <v>1134</v>
      </c>
      <c r="W2565" s="3244">
        <v>2.8000000000000004E-2</v>
      </c>
      <c r="X2565" s="3244">
        <v>6.720000000000001E-2</v>
      </c>
      <c r="Y2565" s="2961" t="s">
        <v>1529</v>
      </c>
      <c r="Z2565" s="2961" t="s">
        <v>1529</v>
      </c>
      <c r="AA2565" s="2961" t="s">
        <v>1529</v>
      </c>
      <c r="AB2565" s="2961" t="s">
        <v>1529</v>
      </c>
      <c r="AC2565" s="3244">
        <v>6.720000000000001E-2</v>
      </c>
      <c r="AD2565" s="3243">
        <v>26.107200000000002</v>
      </c>
      <c r="AE2565" s="2961" t="s">
        <v>5499</v>
      </c>
      <c r="AF2565" s="2491">
        <v>3.6960000000000007E-2</v>
      </c>
      <c r="AG2565" s="2491">
        <v>0.11200000000000002</v>
      </c>
      <c r="AH2565" s="2543" t="s">
        <v>1529</v>
      </c>
      <c r="AI2565" s="2543" t="s">
        <v>1529</v>
      </c>
      <c r="AJ2565" s="2960" t="s">
        <v>1529</v>
      </c>
      <c r="AK2565" s="2543" t="s">
        <v>6230</v>
      </c>
      <c r="AL2565" s="2543" t="s">
        <v>6231</v>
      </c>
      <c r="AM2565" s="3342">
        <v>2.6096000000000004</v>
      </c>
    </row>
    <row r="2566" spans="2:39" s="2801" customFormat="1" ht="25.5" x14ac:dyDescent="0.2">
      <c r="B2566" s="4149" t="s">
        <v>6292</v>
      </c>
      <c r="C2566" s="5041"/>
      <c r="D2566" s="3242" t="s">
        <v>6293</v>
      </c>
      <c r="E2566" s="3243">
        <v>78.400000000000006</v>
      </c>
      <c r="F2566" s="3243">
        <v>42.963200000000001</v>
      </c>
      <c r="G2566" s="2960" t="s">
        <v>1529</v>
      </c>
      <c r="H2566" s="2960" t="s">
        <v>1529</v>
      </c>
      <c r="I2566" s="2960" t="s">
        <v>1529</v>
      </c>
      <c r="J2566" s="2945">
        <v>274</v>
      </c>
      <c r="K2566" s="3244">
        <v>0.15680000000000002</v>
      </c>
      <c r="L2566" s="3244">
        <v>0.15680000000000002</v>
      </c>
      <c r="M2566" s="2945">
        <v>274</v>
      </c>
      <c r="N2566" s="2945">
        <v>274</v>
      </c>
      <c r="O2566" s="3244">
        <v>0.15680000000000002</v>
      </c>
      <c r="P2566" s="3244">
        <v>0.15680000000000002</v>
      </c>
      <c r="Q2566" s="3244">
        <v>0.15680000000000002</v>
      </c>
      <c r="R2566" s="3244">
        <v>0.15680000000000002</v>
      </c>
      <c r="S2566" s="2542">
        <v>5.6000000000000005</v>
      </c>
      <c r="T2566" s="2960" t="s">
        <v>1529</v>
      </c>
      <c r="U2566" s="2960" t="s">
        <v>1529</v>
      </c>
      <c r="V2566" s="2961" t="s">
        <v>1134</v>
      </c>
      <c r="W2566" s="3244">
        <v>2.8000000000000004E-2</v>
      </c>
      <c r="X2566" s="3244">
        <v>6.720000000000001E-2</v>
      </c>
      <c r="Y2566" s="2961" t="s">
        <v>1529</v>
      </c>
      <c r="Z2566" s="2961" t="s">
        <v>1529</v>
      </c>
      <c r="AA2566" s="2961" t="s">
        <v>1529</v>
      </c>
      <c r="AB2566" s="2961" t="s">
        <v>1529</v>
      </c>
      <c r="AC2566" s="3244">
        <v>6.720000000000001E-2</v>
      </c>
      <c r="AD2566" s="3243">
        <v>29.836800000000004</v>
      </c>
      <c r="AE2566" s="2961" t="s">
        <v>56</v>
      </c>
      <c r="AF2566" s="2491">
        <v>3.6960000000000007E-2</v>
      </c>
      <c r="AG2566" s="2491">
        <v>0.11200000000000002</v>
      </c>
      <c r="AH2566" s="2543" t="s">
        <v>1529</v>
      </c>
      <c r="AI2566" s="2543" t="s">
        <v>1529</v>
      </c>
      <c r="AJ2566" s="2960" t="s">
        <v>1529</v>
      </c>
      <c r="AK2566" s="2543" t="s">
        <v>6234</v>
      </c>
      <c r="AL2566" s="2543" t="s">
        <v>6235</v>
      </c>
      <c r="AM2566" s="3342">
        <v>2.9792000000000005</v>
      </c>
    </row>
    <row r="2567" spans="2:39" s="2801" customFormat="1" ht="25.5" x14ac:dyDescent="0.2">
      <c r="B2567" s="4149" t="s">
        <v>6294</v>
      </c>
      <c r="C2567" s="5041"/>
      <c r="D2567" s="3242" t="s">
        <v>6295</v>
      </c>
      <c r="E2567" s="3243">
        <v>89.600000000000009</v>
      </c>
      <c r="F2567" s="3243">
        <v>47.633600000000008</v>
      </c>
      <c r="G2567" s="2960" t="s">
        <v>1529</v>
      </c>
      <c r="H2567" s="2960" t="s">
        <v>1529</v>
      </c>
      <c r="I2567" s="2960" t="s">
        <v>1529</v>
      </c>
      <c r="J2567" s="2945">
        <v>327</v>
      </c>
      <c r="K2567" s="3244">
        <v>0.14560000000000001</v>
      </c>
      <c r="L2567" s="3244">
        <v>0.14560000000000001</v>
      </c>
      <c r="M2567" s="2945">
        <v>327</v>
      </c>
      <c r="N2567" s="2945">
        <v>327</v>
      </c>
      <c r="O2567" s="3244">
        <v>0.14560000000000001</v>
      </c>
      <c r="P2567" s="3244">
        <v>0.14560000000000001</v>
      </c>
      <c r="Q2567" s="3244">
        <v>0.14560000000000001</v>
      </c>
      <c r="R2567" s="3244">
        <v>0.14560000000000001</v>
      </c>
      <c r="S2567" s="2542">
        <v>8.4</v>
      </c>
      <c r="T2567" s="2960" t="s">
        <v>1529</v>
      </c>
      <c r="U2567" s="2960" t="s">
        <v>1529</v>
      </c>
      <c r="V2567" s="2961" t="s">
        <v>1118</v>
      </c>
      <c r="W2567" s="3244">
        <v>2.8000000000000004E-2</v>
      </c>
      <c r="X2567" s="3244">
        <v>6.720000000000001E-2</v>
      </c>
      <c r="Y2567" s="2961" t="s">
        <v>1529</v>
      </c>
      <c r="Z2567" s="2961" t="s">
        <v>1529</v>
      </c>
      <c r="AA2567" s="2961" t="s">
        <v>1529</v>
      </c>
      <c r="AB2567" s="2961" t="s">
        <v>1529</v>
      </c>
      <c r="AC2567" s="3244">
        <v>6.720000000000001E-2</v>
      </c>
      <c r="AD2567" s="3243">
        <v>33.566400000000002</v>
      </c>
      <c r="AE2567" s="2961" t="s">
        <v>5508</v>
      </c>
      <c r="AF2567" s="2491">
        <v>3.6960000000000007E-2</v>
      </c>
      <c r="AG2567" s="2491">
        <v>0.11200000000000002</v>
      </c>
      <c r="AH2567" s="2543" t="s">
        <v>1529</v>
      </c>
      <c r="AI2567" s="2543" t="s">
        <v>1529</v>
      </c>
      <c r="AJ2567" s="2960" t="s">
        <v>1529</v>
      </c>
      <c r="AK2567" s="2543" t="s">
        <v>6238</v>
      </c>
      <c r="AL2567" s="2543" t="s">
        <v>4359</v>
      </c>
      <c r="AM2567" s="3342">
        <v>3.3600000000000003</v>
      </c>
    </row>
    <row r="2568" spans="2:39" s="2801" customFormat="1" ht="26.25" thickBot="1" x14ac:dyDescent="0.25">
      <c r="B2568" s="4149" t="s">
        <v>6296</v>
      </c>
      <c r="C2568" s="5041"/>
      <c r="D2568" s="2972" t="s">
        <v>6297</v>
      </c>
      <c r="E2568" s="2973">
        <v>112.00000000000001</v>
      </c>
      <c r="F2568" s="2973">
        <v>63.504000000000012</v>
      </c>
      <c r="G2568" s="3062" t="s">
        <v>1529</v>
      </c>
      <c r="H2568" s="3062" t="s">
        <v>1529</v>
      </c>
      <c r="I2568" s="3062" t="s">
        <v>1529</v>
      </c>
      <c r="J2568" s="2734">
        <v>472</v>
      </c>
      <c r="K2568" s="2975">
        <v>0.13440000000000002</v>
      </c>
      <c r="L2568" s="2975">
        <v>0.13440000000000002</v>
      </c>
      <c r="M2568" s="2734">
        <v>472</v>
      </c>
      <c r="N2568" s="2734">
        <v>472</v>
      </c>
      <c r="O2568" s="2975">
        <v>0.13440000000000002</v>
      </c>
      <c r="P2568" s="2975">
        <v>0.13440000000000002</v>
      </c>
      <c r="Q2568" s="2975">
        <v>0.13440000000000002</v>
      </c>
      <c r="R2568" s="2975">
        <v>0.13440000000000002</v>
      </c>
      <c r="S2568" s="2727">
        <v>11.200000000000001</v>
      </c>
      <c r="T2568" s="3062" t="s">
        <v>1529</v>
      </c>
      <c r="U2568" s="3062" t="s">
        <v>1529</v>
      </c>
      <c r="V2568" s="2976" t="s">
        <v>5513</v>
      </c>
      <c r="W2568" s="2975">
        <v>2.8000000000000004E-2</v>
      </c>
      <c r="X2568" s="2975">
        <v>6.720000000000001E-2</v>
      </c>
      <c r="Y2568" s="2976" t="s">
        <v>1529</v>
      </c>
      <c r="Z2568" s="2976" t="s">
        <v>1529</v>
      </c>
      <c r="AA2568" s="2976" t="s">
        <v>1529</v>
      </c>
      <c r="AB2568" s="2976" t="s">
        <v>1529</v>
      </c>
      <c r="AC2568" s="2975">
        <v>6.720000000000001E-2</v>
      </c>
      <c r="AD2568" s="2973">
        <v>37.295999999999999</v>
      </c>
      <c r="AE2568" s="2976" t="s">
        <v>58</v>
      </c>
      <c r="AF2568" s="2538">
        <v>3.6960000000000007E-2</v>
      </c>
      <c r="AG2568" s="2538">
        <v>0.11200000000000002</v>
      </c>
      <c r="AH2568" s="2583" t="s">
        <v>1529</v>
      </c>
      <c r="AI2568" s="2583" t="s">
        <v>1529</v>
      </c>
      <c r="AJ2568" s="3062" t="s">
        <v>1529</v>
      </c>
      <c r="AK2568" s="2583" t="s">
        <v>6241</v>
      </c>
      <c r="AL2568" s="2583" t="s">
        <v>370</v>
      </c>
      <c r="AM2568" s="3343">
        <v>3.7296000000000005</v>
      </c>
    </row>
    <row r="2569" spans="2:39" s="2801" customFormat="1" x14ac:dyDescent="0.2">
      <c r="B2569" s="2503"/>
      <c r="C2569" s="2496"/>
      <c r="D2569" s="4248"/>
      <c r="E2569" s="4248"/>
      <c r="F2569" s="4248"/>
      <c r="G2569" s="4248"/>
      <c r="H2569" s="2496"/>
      <c r="I2569" s="2497"/>
      <c r="J2569" s="2497"/>
      <c r="K2569" s="2497"/>
      <c r="L2569" s="2497"/>
      <c r="M2569" s="2496"/>
      <c r="N2569" s="2497"/>
      <c r="O2569" s="2497"/>
      <c r="P2569" s="2497"/>
      <c r="Q2569" s="2497"/>
      <c r="R2569" s="2497"/>
      <c r="S2569" s="2496"/>
      <c r="T2569" s="2495"/>
      <c r="U2569" s="2495"/>
      <c r="V2569" s="2495"/>
      <c r="W2569" s="2495"/>
      <c r="X2569" s="2495"/>
      <c r="Y2569" s="2495"/>
      <c r="Z2569" s="2495"/>
      <c r="AA2569" s="2495"/>
      <c r="AB2569" s="2495"/>
      <c r="AC2569" s="2495"/>
      <c r="AD2569" s="2495"/>
      <c r="AE2569" s="2495"/>
      <c r="AF2569" s="2495"/>
      <c r="AG2569" s="2495"/>
      <c r="AH2569" s="2495"/>
      <c r="AI2569" s="2495"/>
      <c r="AJ2569" s="2495"/>
      <c r="AK2569" s="2502"/>
    </row>
    <row r="2570" spans="2:39" s="2801" customFormat="1" ht="14.25" x14ac:dyDescent="0.2">
      <c r="B2570" s="4236" t="s">
        <v>4985</v>
      </c>
      <c r="C2570" s="4237"/>
      <c r="D2570" s="4269" t="s">
        <v>10</v>
      </c>
      <c r="E2570" s="4269"/>
      <c r="F2570" s="4269"/>
      <c r="G2570" s="4269"/>
      <c r="H2570" s="2499"/>
      <c r="I2570" s="2499"/>
      <c r="J2570" s="2499"/>
      <c r="K2570" s="2499"/>
      <c r="L2570" s="2499"/>
      <c r="M2570" s="2499"/>
      <c r="N2570" s="2499"/>
      <c r="O2570" s="2499"/>
      <c r="P2570" s="2499"/>
      <c r="Q2570" s="2499"/>
      <c r="R2570" s="2499"/>
      <c r="S2570" s="2499"/>
      <c r="T2570" s="2495"/>
      <c r="U2570" s="2495"/>
      <c r="V2570" s="2495"/>
      <c r="W2570" s="2495"/>
      <c r="X2570" s="2495"/>
      <c r="Y2570" s="2495"/>
      <c r="Z2570" s="2495"/>
      <c r="AA2570" s="2495"/>
      <c r="AB2570" s="2495"/>
      <c r="AC2570" s="2495"/>
      <c r="AD2570" s="2495"/>
      <c r="AE2570" s="2495"/>
      <c r="AF2570" s="2495"/>
      <c r="AG2570" s="2495"/>
      <c r="AH2570" s="2495"/>
      <c r="AI2570" s="2495"/>
      <c r="AJ2570" s="2495"/>
      <c r="AK2570" s="2502"/>
    </row>
    <row r="2571" spans="2:39" s="2801" customFormat="1" ht="14.25" x14ac:dyDescent="0.2">
      <c r="B2571" s="4236" t="s">
        <v>4986</v>
      </c>
      <c r="C2571" s="4237"/>
      <c r="D2571" s="4269" t="s">
        <v>10</v>
      </c>
      <c r="E2571" s="4269"/>
      <c r="F2571" s="4269"/>
      <c r="G2571" s="4269"/>
      <c r="H2571" s="2499"/>
      <c r="I2571" s="2499"/>
      <c r="J2571" s="2499"/>
      <c r="K2571" s="2499"/>
      <c r="L2571" s="2499"/>
      <c r="M2571" s="2499"/>
      <c r="N2571" s="2499"/>
      <c r="O2571" s="2499"/>
      <c r="P2571" s="2499"/>
      <c r="Q2571" s="2499"/>
      <c r="R2571" s="2499"/>
      <c r="S2571" s="2499"/>
      <c r="T2571" s="2495"/>
      <c r="U2571" s="2495"/>
      <c r="V2571" s="2495"/>
      <c r="W2571" s="2495"/>
      <c r="X2571" s="2495"/>
      <c r="Y2571" s="2495"/>
      <c r="Z2571" s="2495"/>
      <c r="AA2571" s="2495"/>
      <c r="AB2571" s="2495"/>
      <c r="AC2571" s="2495"/>
      <c r="AD2571" s="2495"/>
      <c r="AE2571" s="2495"/>
      <c r="AF2571" s="2495"/>
      <c r="AG2571" s="2495"/>
      <c r="AH2571" s="2495"/>
      <c r="AI2571" s="2495"/>
      <c r="AJ2571" s="2495"/>
      <c r="AK2571" s="2502"/>
    </row>
    <row r="2572" spans="2:39" s="2801" customFormat="1" ht="15.75" thickBot="1" x14ac:dyDescent="0.25">
      <c r="B2572" s="4270"/>
      <c r="C2572" s="4271"/>
      <c r="D2572" s="4272"/>
      <c r="E2572" s="4272"/>
      <c r="F2572" s="4272"/>
      <c r="G2572" s="4272"/>
      <c r="H2572" s="2504"/>
      <c r="I2572" s="2504"/>
      <c r="J2572" s="2504"/>
      <c r="K2572" s="2504"/>
      <c r="L2572" s="2504"/>
      <c r="M2572" s="2504"/>
      <c r="N2572" s="2504"/>
      <c r="O2572" s="2504"/>
      <c r="P2572" s="2504"/>
      <c r="Q2572" s="2504"/>
      <c r="R2572" s="2504"/>
      <c r="S2572" s="2504"/>
      <c r="T2572" s="2505"/>
      <c r="U2572" s="2505"/>
      <c r="V2572" s="2505"/>
      <c r="W2572" s="2505"/>
      <c r="X2572" s="2505"/>
      <c r="Y2572" s="2505"/>
      <c r="Z2572" s="2505"/>
      <c r="AA2572" s="2505"/>
      <c r="AB2572" s="2505"/>
      <c r="AC2572" s="2505"/>
      <c r="AD2572" s="2505"/>
      <c r="AE2572" s="2505"/>
      <c r="AF2572" s="2505"/>
      <c r="AG2572" s="2505"/>
      <c r="AH2572" s="2505"/>
      <c r="AI2572" s="2505"/>
      <c r="AJ2572" s="2505"/>
      <c r="AK2572" s="2507"/>
    </row>
    <row r="2573" spans="2:39" s="2801" customFormat="1" ht="12.75" customHeight="1" thickBot="1" x14ac:dyDescent="0.25">
      <c r="B2573" s="2703"/>
    </row>
    <row r="2574" spans="2:39" s="2801" customFormat="1" ht="13.5" customHeight="1" x14ac:dyDescent="0.2">
      <c r="B2574" s="4169" t="s">
        <v>4994</v>
      </c>
      <c r="C2574" s="4170"/>
      <c r="D2574" s="4170"/>
      <c r="E2574" s="4170"/>
      <c r="F2574" s="4170"/>
      <c r="G2574" s="4170"/>
      <c r="H2574" s="4170"/>
      <c r="I2574" s="4170"/>
      <c r="J2574" s="4170"/>
      <c r="K2574" s="4170"/>
      <c r="L2574" s="4170"/>
      <c r="M2574" s="4170"/>
      <c r="N2574" s="4170"/>
      <c r="O2574" s="4170"/>
      <c r="P2574" s="4170"/>
      <c r="Q2574" s="4170"/>
      <c r="R2574" s="4170"/>
      <c r="S2574" s="4170"/>
      <c r="T2574" s="4170"/>
      <c r="U2574" s="4170"/>
      <c r="V2574" s="4170"/>
      <c r="W2574" s="4170"/>
      <c r="X2574" s="4170"/>
      <c r="Y2574" s="4170"/>
      <c r="Z2574" s="4170"/>
      <c r="AA2574" s="4170"/>
      <c r="AB2574" s="4170"/>
      <c r="AC2574" s="4170"/>
      <c r="AD2574" s="4170"/>
      <c r="AE2574" s="4170"/>
      <c r="AF2574" s="4170"/>
      <c r="AG2574" s="4170"/>
      <c r="AH2574" s="4170"/>
      <c r="AI2574" s="4170"/>
      <c r="AJ2574" s="4170"/>
      <c r="AK2574" s="4170"/>
      <c r="AL2574" s="4170"/>
      <c r="AM2574" s="4171"/>
    </row>
    <row r="2575" spans="2:39" s="2801" customFormat="1" x14ac:dyDescent="0.2">
      <c r="B2575" s="2500"/>
      <c r="C2575" s="3366"/>
      <c r="D2575" s="3366"/>
      <c r="E2575" s="3366"/>
      <c r="F2575" s="3366"/>
      <c r="G2575" s="2501"/>
      <c r="H2575" s="2501"/>
      <c r="I2575" s="2501"/>
      <c r="J2575" s="2501"/>
      <c r="K2575" s="2501"/>
      <c r="L2575" s="2501"/>
      <c r="M2575" s="2501"/>
      <c r="N2575" s="2501"/>
      <c r="O2575" s="2501"/>
      <c r="P2575" s="2501"/>
      <c r="Q2575" s="2501"/>
      <c r="R2575" s="2501"/>
      <c r="S2575" s="2501"/>
      <c r="T2575" s="2501"/>
      <c r="U2575" s="2501"/>
      <c r="V2575" s="2501"/>
      <c r="W2575" s="2501"/>
      <c r="X2575" s="2501"/>
      <c r="Y2575" s="2501"/>
      <c r="Z2575" s="2501"/>
      <c r="AA2575" s="2501"/>
      <c r="AB2575" s="2501"/>
      <c r="AC2575" s="2501"/>
      <c r="AD2575" s="2501"/>
      <c r="AE2575" s="2501"/>
      <c r="AF2575" s="2501"/>
      <c r="AG2575" s="2501"/>
      <c r="AH2575" s="2501"/>
      <c r="AI2575" s="2501"/>
      <c r="AJ2575" s="2501"/>
      <c r="AK2575" s="2501"/>
      <c r="AL2575" s="3374"/>
      <c r="AM2575" s="3376"/>
    </row>
    <row r="2576" spans="2:39" s="2801" customFormat="1" ht="13.5" customHeight="1" x14ac:dyDescent="0.2">
      <c r="B2576" s="2500" t="s">
        <v>4981</v>
      </c>
      <c r="C2576" s="3366"/>
      <c r="D2576" s="4243" t="s">
        <v>6211</v>
      </c>
      <c r="E2576" s="4243"/>
      <c r="F2576" s="4243"/>
      <c r="G2576" s="2501"/>
      <c r="H2576" s="2501"/>
      <c r="I2576" s="2501"/>
      <c r="J2576" s="2501"/>
      <c r="K2576" s="2501"/>
      <c r="L2576" s="2501"/>
      <c r="M2576" s="2501"/>
      <c r="N2576" s="2501"/>
      <c r="O2576" s="2501"/>
      <c r="P2576" s="2501"/>
      <c r="Q2576" s="2501"/>
      <c r="R2576" s="2501"/>
      <c r="S2576" s="2501"/>
      <c r="T2576" s="2501"/>
      <c r="U2576" s="2501"/>
      <c r="V2576" s="2501"/>
      <c r="W2576" s="2501"/>
      <c r="X2576" s="2501"/>
      <c r="Y2576" s="2501"/>
      <c r="Z2576" s="2501"/>
      <c r="AA2576" s="2501"/>
      <c r="AB2576" s="2501"/>
      <c r="AC2576" s="2501"/>
      <c r="AD2576" s="2501"/>
      <c r="AE2576" s="2501"/>
      <c r="AF2576" s="2501"/>
      <c r="AG2576" s="2501"/>
      <c r="AH2576" s="2501"/>
      <c r="AI2576" s="2501"/>
      <c r="AJ2576" s="2501"/>
      <c r="AK2576" s="2501"/>
      <c r="AL2576" s="3374"/>
      <c r="AM2576" s="3376"/>
    </row>
    <row r="2577" spans="2:39" s="2801" customFormat="1" ht="13.5" customHeight="1" thickBot="1" x14ac:dyDescent="0.25">
      <c r="B2577" s="4176" t="s">
        <v>4995</v>
      </c>
      <c r="C2577" s="4177"/>
      <c r="D2577" s="4175">
        <v>41646</v>
      </c>
      <c r="E2577" s="4175"/>
      <c r="F2577" s="3366"/>
      <c r="G2577" s="2501"/>
      <c r="H2577" s="2501"/>
      <c r="I2577" s="2501"/>
      <c r="J2577" s="2501"/>
      <c r="K2577" s="2501"/>
      <c r="L2577" s="2501"/>
      <c r="M2577" s="2501"/>
      <c r="N2577" s="2501"/>
      <c r="O2577" s="2501"/>
      <c r="P2577" s="2501"/>
      <c r="Q2577" s="2501"/>
      <c r="R2577" s="2501"/>
      <c r="S2577" s="2501"/>
      <c r="T2577" s="2501"/>
      <c r="U2577" s="2501"/>
      <c r="V2577" s="2501"/>
      <c r="W2577" s="2501"/>
      <c r="X2577" s="2501"/>
      <c r="Y2577" s="2501"/>
      <c r="Z2577" s="2501"/>
      <c r="AA2577" s="2501"/>
      <c r="AB2577" s="2501"/>
      <c r="AC2577" s="2501"/>
      <c r="AD2577" s="2501"/>
      <c r="AE2577" s="2501"/>
      <c r="AF2577" s="2501"/>
      <c r="AG2577" s="2501"/>
      <c r="AH2577" s="2501"/>
      <c r="AI2577" s="2501"/>
      <c r="AJ2577" s="2501"/>
      <c r="AK2577" s="2501"/>
      <c r="AL2577" s="3374"/>
      <c r="AM2577" s="3376"/>
    </row>
    <row r="2578" spans="2:39" s="2801" customFormat="1" ht="112.5" customHeight="1" thickBot="1" x14ac:dyDescent="0.25">
      <c r="B2578" s="4179" t="s">
        <v>4996</v>
      </c>
      <c r="C2578" s="4242"/>
      <c r="D2578" s="4181" t="s">
        <v>6212</v>
      </c>
      <c r="E2578" s="4182"/>
      <c r="F2578" s="4182"/>
      <c r="G2578" s="4182"/>
      <c r="H2578" s="4182"/>
      <c r="I2578" s="4182"/>
      <c r="J2578" s="4182"/>
      <c r="K2578" s="4183"/>
      <c r="L2578" s="2501"/>
      <c r="M2578" s="2501"/>
      <c r="N2578" s="2501"/>
      <c r="O2578" s="2501"/>
      <c r="P2578" s="2501"/>
      <c r="Q2578" s="2501"/>
      <c r="R2578" s="2501"/>
      <c r="S2578" s="2501"/>
      <c r="T2578" s="2501"/>
      <c r="U2578" s="2501"/>
      <c r="V2578" s="2501"/>
      <c r="W2578" s="2501"/>
      <c r="X2578" s="2501"/>
      <c r="Y2578" s="2501"/>
      <c r="Z2578" s="2501"/>
      <c r="AA2578" s="2501"/>
      <c r="AB2578" s="2501"/>
      <c r="AC2578" s="2501"/>
      <c r="AD2578" s="2501"/>
      <c r="AE2578" s="2501"/>
      <c r="AF2578" s="2501"/>
      <c r="AG2578" s="2501"/>
      <c r="AH2578" s="2501"/>
      <c r="AI2578" s="2501"/>
      <c r="AJ2578" s="2501"/>
      <c r="AK2578" s="2501"/>
      <c r="AL2578" s="3374"/>
      <c r="AM2578" s="3376"/>
    </row>
    <row r="2579" spans="2:39" s="2801" customFormat="1" ht="13.5" thickBot="1" x14ac:dyDescent="0.25">
      <c r="B2579" s="4245"/>
      <c r="C2579" s="4246"/>
      <c r="D2579" s="4246"/>
      <c r="E2579" s="4246"/>
      <c r="F2579" s="4246"/>
      <c r="G2579" s="4246"/>
      <c r="H2579" s="4246"/>
      <c r="I2579" s="4246"/>
      <c r="J2579" s="4246"/>
      <c r="K2579" s="4246"/>
      <c r="L2579" s="4246"/>
      <c r="M2579" s="4246"/>
      <c r="N2579" s="4246"/>
      <c r="O2579" s="4246"/>
      <c r="P2579" s="4246"/>
      <c r="Q2579" s="4246"/>
      <c r="R2579" s="2565"/>
      <c r="S2579" s="2565"/>
      <c r="T2579" s="2565"/>
      <c r="U2579" s="2565"/>
      <c r="V2579" s="2565"/>
      <c r="W2579" s="2565"/>
      <c r="X2579" s="2565"/>
      <c r="Y2579" s="2565"/>
      <c r="Z2579" s="2565"/>
      <c r="AA2579" s="2565"/>
      <c r="AB2579" s="2565"/>
      <c r="AC2579" s="2565"/>
      <c r="AD2579" s="2565"/>
      <c r="AE2579" s="2565"/>
      <c r="AF2579" s="2565"/>
      <c r="AG2579" s="2565"/>
      <c r="AH2579" s="2565"/>
      <c r="AI2579" s="2565"/>
      <c r="AJ2579" s="2565"/>
      <c r="AK2579" s="2565"/>
      <c r="AL2579" s="3375"/>
      <c r="AM2579" s="3377"/>
    </row>
    <row r="2580" spans="2:39" s="2801" customFormat="1" ht="13.5" thickBot="1" x14ac:dyDescent="0.25">
      <c r="B2580" s="4189" t="s">
        <v>4997</v>
      </c>
      <c r="C2580" s="4189"/>
      <c r="D2580" s="4189" t="s">
        <v>4987</v>
      </c>
      <c r="E2580" s="4189" t="s">
        <v>4998</v>
      </c>
      <c r="F2580" s="4247" t="s">
        <v>224</v>
      </c>
      <c r="G2580" s="4247"/>
      <c r="H2580" s="4247"/>
      <c r="I2580" s="4247"/>
      <c r="J2580" s="4247"/>
      <c r="K2580" s="4247"/>
      <c r="L2580" s="4247"/>
      <c r="M2580" s="4247"/>
      <c r="N2580" s="4247"/>
      <c r="O2580" s="4247"/>
      <c r="P2580" s="4247"/>
      <c r="Q2580" s="4247"/>
      <c r="R2580" s="4247"/>
      <c r="S2580" s="4247" t="s">
        <v>340</v>
      </c>
      <c r="T2580" s="4247"/>
      <c r="U2580" s="4247"/>
      <c r="V2580" s="4247"/>
      <c r="W2580" s="4247"/>
      <c r="X2580" s="4247"/>
      <c r="Y2580" s="4247"/>
      <c r="Z2580" s="4247"/>
      <c r="AA2580" s="4247"/>
      <c r="AB2580" s="4247"/>
      <c r="AC2580" s="4247"/>
      <c r="AD2580" s="4247" t="s">
        <v>225</v>
      </c>
      <c r="AE2580" s="4247"/>
      <c r="AF2580" s="4247"/>
      <c r="AG2580" s="4247"/>
      <c r="AH2580" s="4188" t="s">
        <v>4982</v>
      </c>
      <c r="AI2580" s="4188"/>
      <c r="AJ2580" s="4188"/>
      <c r="AK2580" s="4188" t="s">
        <v>4982</v>
      </c>
      <c r="AL2580" s="4286"/>
      <c r="AM2580" s="4286"/>
    </row>
    <row r="2581" spans="2:39" s="2801" customFormat="1" ht="13.5" thickBot="1" x14ac:dyDescent="0.25">
      <c r="B2581" s="4203"/>
      <c r="C2581" s="4203"/>
      <c r="D2581" s="4203"/>
      <c r="E2581" s="4203"/>
      <c r="F2581" s="4203" t="s">
        <v>4999</v>
      </c>
      <c r="G2581" s="4203" t="s">
        <v>5000</v>
      </c>
      <c r="H2581" s="4189" t="s">
        <v>5001</v>
      </c>
      <c r="I2581" s="4200" t="s">
        <v>5002</v>
      </c>
      <c r="J2581" s="4200" t="s">
        <v>5003</v>
      </c>
      <c r="K2581" s="4201" t="s">
        <v>5004</v>
      </c>
      <c r="L2581" s="4201" t="s">
        <v>5005</v>
      </c>
      <c r="M2581" s="4200" t="s">
        <v>5006</v>
      </c>
      <c r="N2581" s="4200"/>
      <c r="O2581" s="4201" t="s">
        <v>5007</v>
      </c>
      <c r="P2581" s="4201" t="s">
        <v>5008</v>
      </c>
      <c r="Q2581" s="4201" t="s">
        <v>5009</v>
      </c>
      <c r="R2581" s="4201" t="s">
        <v>5010</v>
      </c>
      <c r="S2581" s="4189" t="s">
        <v>5011</v>
      </c>
      <c r="T2581" s="4189" t="s">
        <v>5012</v>
      </c>
      <c r="U2581" s="4189" t="s">
        <v>5013</v>
      </c>
      <c r="V2581" s="4189" t="s">
        <v>5014</v>
      </c>
      <c r="W2581" s="4189" t="s">
        <v>5015</v>
      </c>
      <c r="X2581" s="4189" t="s">
        <v>5016</v>
      </c>
      <c r="Y2581" s="4189" t="s">
        <v>5017</v>
      </c>
      <c r="Z2581" s="4189" t="s">
        <v>5018</v>
      </c>
      <c r="AA2581" s="4189" t="s">
        <v>5019</v>
      </c>
      <c r="AB2581" s="4200" t="s">
        <v>5020</v>
      </c>
      <c r="AC2581" s="4200" t="s">
        <v>5021</v>
      </c>
      <c r="AD2581" s="4189" t="s">
        <v>5022</v>
      </c>
      <c r="AE2581" s="4189" t="s">
        <v>5023</v>
      </c>
      <c r="AF2581" s="4189" t="s">
        <v>5024</v>
      </c>
      <c r="AG2581" s="4189" t="s">
        <v>5025</v>
      </c>
      <c r="AH2581" s="4189" t="s">
        <v>1150</v>
      </c>
      <c r="AI2581" s="4189" t="s">
        <v>4983</v>
      </c>
      <c r="AJ2581" s="4189" t="s">
        <v>4984</v>
      </c>
      <c r="AK2581" s="4189" t="s">
        <v>1150</v>
      </c>
      <c r="AL2581" s="4189" t="s">
        <v>4983</v>
      </c>
      <c r="AM2581" s="4189" t="s">
        <v>4984</v>
      </c>
    </row>
    <row r="2582" spans="2:39" s="2801" customFormat="1" ht="13.5" thickBot="1" x14ac:dyDescent="0.25">
      <c r="B2582" s="4203"/>
      <c r="C2582" s="4203"/>
      <c r="D2582" s="4203"/>
      <c r="E2582" s="4203"/>
      <c r="F2582" s="4203"/>
      <c r="G2582" s="4203"/>
      <c r="H2582" s="4203"/>
      <c r="I2582" s="4201"/>
      <c r="J2582" s="4201"/>
      <c r="K2582" s="4201"/>
      <c r="L2582" s="4201"/>
      <c r="M2582" s="3364" t="s">
        <v>5026</v>
      </c>
      <c r="N2582" s="3365" t="s">
        <v>2793</v>
      </c>
      <c r="O2582" s="4201"/>
      <c r="P2582" s="4201"/>
      <c r="Q2582" s="4201"/>
      <c r="R2582" s="4201"/>
      <c r="S2582" s="4203"/>
      <c r="T2582" s="4203"/>
      <c r="U2582" s="4203"/>
      <c r="V2582" s="4203"/>
      <c r="W2582" s="4203"/>
      <c r="X2582" s="4203"/>
      <c r="Y2582" s="4203"/>
      <c r="Z2582" s="4203"/>
      <c r="AA2582" s="4203"/>
      <c r="AB2582" s="4201"/>
      <c r="AC2582" s="4201"/>
      <c r="AD2582" s="4203"/>
      <c r="AE2582" s="4203"/>
      <c r="AF2582" s="4203"/>
      <c r="AG2582" s="4203"/>
      <c r="AH2582" s="4203"/>
      <c r="AI2582" s="4203"/>
      <c r="AJ2582" s="4203"/>
      <c r="AK2582" s="4203"/>
      <c r="AL2582" s="4203"/>
      <c r="AM2582" s="4203"/>
    </row>
    <row r="2583" spans="2:39" s="2801" customFormat="1" ht="38.25" x14ac:dyDescent="0.2">
      <c r="B2583" s="4222" t="s">
        <v>6213</v>
      </c>
      <c r="C2583" s="4223"/>
      <c r="D2583" s="3233" t="s">
        <v>6214</v>
      </c>
      <c r="E2583" s="3234">
        <v>28.000000000000004</v>
      </c>
      <c r="F2583" s="3234">
        <v>10.651200000000001</v>
      </c>
      <c r="G2583" s="3058" t="s">
        <v>1529</v>
      </c>
      <c r="H2583" s="3058" t="s">
        <v>1529</v>
      </c>
      <c r="I2583" s="3058" t="s">
        <v>1529</v>
      </c>
      <c r="J2583" s="2965">
        <v>63</v>
      </c>
      <c r="K2583" s="3235">
        <v>0.16800000000000001</v>
      </c>
      <c r="L2583" s="3235">
        <v>0.16800000000000001</v>
      </c>
      <c r="M2583" s="2965">
        <v>63</v>
      </c>
      <c r="N2583" s="2965">
        <v>63</v>
      </c>
      <c r="O2583" s="3235">
        <v>0.16800000000000001</v>
      </c>
      <c r="P2583" s="3235">
        <v>0.16800000000000001</v>
      </c>
      <c r="Q2583" s="3235">
        <v>0.16800000000000001</v>
      </c>
      <c r="R2583" s="3235">
        <v>0.16800000000000001</v>
      </c>
      <c r="S2583" s="2626">
        <v>0.56000000000000005</v>
      </c>
      <c r="T2583" s="3058" t="s">
        <v>1529</v>
      </c>
      <c r="U2583" s="3058" t="s">
        <v>1529</v>
      </c>
      <c r="V2583" s="2967" t="s">
        <v>1135</v>
      </c>
      <c r="W2583" s="3235">
        <v>2.8000000000000004E-2</v>
      </c>
      <c r="X2583" s="3235">
        <v>6.720000000000001E-2</v>
      </c>
      <c r="Y2583" s="2967" t="s">
        <v>1529</v>
      </c>
      <c r="Z2583" s="2967" t="s">
        <v>1529</v>
      </c>
      <c r="AA2583" s="2967" t="s">
        <v>1529</v>
      </c>
      <c r="AB2583" s="2967" t="s">
        <v>1529</v>
      </c>
      <c r="AC2583" s="3235">
        <v>6.720000000000001E-2</v>
      </c>
      <c r="AD2583" s="3234">
        <v>11.188800000000001</v>
      </c>
      <c r="AE2583" s="2967" t="s">
        <v>49</v>
      </c>
      <c r="AF2583" s="2616">
        <v>3.6960000000000007E-2</v>
      </c>
      <c r="AG2583" s="2616">
        <v>0.11200000000000002</v>
      </c>
      <c r="AH2583" s="2574" t="s">
        <v>5646</v>
      </c>
      <c r="AI2583" s="2574" t="s">
        <v>4991</v>
      </c>
      <c r="AJ2583" s="3058">
        <v>5.6000000000000005</v>
      </c>
      <c r="AK2583" s="2574" t="s">
        <v>6215</v>
      </c>
      <c r="AL2583" s="2574" t="s">
        <v>3298</v>
      </c>
      <c r="AM2583" s="3137">
        <v>1.1200000000000001</v>
      </c>
    </row>
    <row r="2584" spans="2:39" s="2801" customFormat="1" ht="38.25" x14ac:dyDescent="0.2">
      <c r="B2584" s="4149" t="s">
        <v>6216</v>
      </c>
      <c r="C2584" s="5041"/>
      <c r="D2584" s="3242" t="s">
        <v>6217</v>
      </c>
      <c r="E2584" s="3243">
        <v>33.6</v>
      </c>
      <c r="F2584" s="3243">
        <v>15.691199999999998</v>
      </c>
      <c r="G2584" s="2960" t="s">
        <v>1529</v>
      </c>
      <c r="H2584" s="2960" t="s">
        <v>1529</v>
      </c>
      <c r="I2584" s="2960" t="s">
        <v>1529</v>
      </c>
      <c r="J2584" s="2945">
        <v>93</v>
      </c>
      <c r="K2584" s="3244">
        <v>0.16800000000000001</v>
      </c>
      <c r="L2584" s="3244">
        <v>0.16800000000000001</v>
      </c>
      <c r="M2584" s="2945">
        <v>93</v>
      </c>
      <c r="N2584" s="2945">
        <v>93</v>
      </c>
      <c r="O2584" s="3244">
        <v>0.16800000000000001</v>
      </c>
      <c r="P2584" s="3244">
        <v>0.16800000000000001</v>
      </c>
      <c r="Q2584" s="3244">
        <v>0.16800000000000001</v>
      </c>
      <c r="R2584" s="3244">
        <v>0.16800000000000001</v>
      </c>
      <c r="S2584" s="2542">
        <v>1.1200000000000001</v>
      </c>
      <c r="T2584" s="2960" t="s">
        <v>1529</v>
      </c>
      <c r="U2584" s="2960" t="s">
        <v>1529</v>
      </c>
      <c r="V2584" s="2961" t="s">
        <v>5519</v>
      </c>
      <c r="W2584" s="3244">
        <v>2.8000000000000004E-2</v>
      </c>
      <c r="X2584" s="3244">
        <v>6.720000000000001E-2</v>
      </c>
      <c r="Y2584" s="2961" t="s">
        <v>1529</v>
      </c>
      <c r="Z2584" s="2961" t="s">
        <v>1529</v>
      </c>
      <c r="AA2584" s="2961" t="s">
        <v>1529</v>
      </c>
      <c r="AB2584" s="2961" t="s">
        <v>1529</v>
      </c>
      <c r="AC2584" s="3244">
        <v>6.720000000000001E-2</v>
      </c>
      <c r="AD2584" s="3243">
        <v>11.188800000000001</v>
      </c>
      <c r="AE2584" s="2961" t="s">
        <v>49</v>
      </c>
      <c r="AF2584" s="2491">
        <v>3.6960000000000007E-2</v>
      </c>
      <c r="AG2584" s="2491">
        <v>0.11200000000000002</v>
      </c>
      <c r="AH2584" s="2543" t="s">
        <v>5646</v>
      </c>
      <c r="AI2584" s="2543" t="s">
        <v>4991</v>
      </c>
      <c r="AJ2584" s="2960">
        <v>5.6000000000000005</v>
      </c>
      <c r="AK2584" s="2543" t="s">
        <v>6215</v>
      </c>
      <c r="AL2584" s="2543" t="s">
        <v>3298</v>
      </c>
      <c r="AM2584" s="3342">
        <v>1.1200000000000001</v>
      </c>
    </row>
    <row r="2585" spans="2:39" s="2801" customFormat="1" ht="38.25" x14ac:dyDescent="0.2">
      <c r="B2585" s="4149" t="s">
        <v>6218</v>
      </c>
      <c r="C2585" s="5041"/>
      <c r="D2585" s="3242" t="s">
        <v>6219</v>
      </c>
      <c r="E2585" s="3243">
        <v>39.200000000000003</v>
      </c>
      <c r="F2585" s="3243">
        <v>17.0016</v>
      </c>
      <c r="G2585" s="2960" t="s">
        <v>1529</v>
      </c>
      <c r="H2585" s="2960" t="s">
        <v>1529</v>
      </c>
      <c r="I2585" s="2960" t="s">
        <v>1529</v>
      </c>
      <c r="J2585" s="2945">
        <v>101</v>
      </c>
      <c r="K2585" s="3244">
        <v>0.16800000000000001</v>
      </c>
      <c r="L2585" s="3244">
        <v>0.16800000000000001</v>
      </c>
      <c r="M2585" s="2945">
        <v>101</v>
      </c>
      <c r="N2585" s="2945">
        <v>101</v>
      </c>
      <c r="O2585" s="3244">
        <v>0.16800000000000001</v>
      </c>
      <c r="P2585" s="3244">
        <v>0.16800000000000001</v>
      </c>
      <c r="Q2585" s="3244">
        <v>0.16800000000000001</v>
      </c>
      <c r="R2585" s="3244">
        <v>0.16800000000000001</v>
      </c>
      <c r="S2585" s="2542">
        <v>1.6800000000000002</v>
      </c>
      <c r="T2585" s="2960" t="s">
        <v>1529</v>
      </c>
      <c r="U2585" s="2960" t="s">
        <v>1529</v>
      </c>
      <c r="V2585" s="2961" t="s">
        <v>5524</v>
      </c>
      <c r="W2585" s="3244">
        <v>2.8000000000000004E-2</v>
      </c>
      <c r="X2585" s="3244">
        <v>6.720000000000001E-2</v>
      </c>
      <c r="Y2585" s="2961" t="s">
        <v>1529</v>
      </c>
      <c r="Z2585" s="2961" t="s">
        <v>1529</v>
      </c>
      <c r="AA2585" s="2961" t="s">
        <v>1529</v>
      </c>
      <c r="AB2585" s="2961" t="s">
        <v>1529</v>
      </c>
      <c r="AC2585" s="3244">
        <v>6.720000000000001E-2</v>
      </c>
      <c r="AD2585" s="3243">
        <v>14.918400000000002</v>
      </c>
      <c r="AE2585" s="2961" t="s">
        <v>51</v>
      </c>
      <c r="AF2585" s="2491">
        <v>3.6960000000000007E-2</v>
      </c>
      <c r="AG2585" s="2491">
        <v>0.11200000000000002</v>
      </c>
      <c r="AH2585" s="2543" t="s">
        <v>5646</v>
      </c>
      <c r="AI2585" s="2543" t="s">
        <v>4991</v>
      </c>
      <c r="AJ2585" s="2960">
        <v>5.6000000000000005</v>
      </c>
      <c r="AK2585" s="2543" t="s">
        <v>6220</v>
      </c>
      <c r="AL2585" s="2543" t="s">
        <v>3589</v>
      </c>
      <c r="AM2585" s="3342">
        <v>1.4896000000000003</v>
      </c>
    </row>
    <row r="2586" spans="2:39" s="2801" customFormat="1" ht="38.25" x14ac:dyDescent="0.2">
      <c r="B2586" s="4149" t="s">
        <v>6221</v>
      </c>
      <c r="C2586" s="5041"/>
      <c r="D2586" s="3242" t="s">
        <v>6222</v>
      </c>
      <c r="E2586" s="3243">
        <v>44.800000000000004</v>
      </c>
      <c r="F2586" s="3243">
        <v>18.312000000000005</v>
      </c>
      <c r="G2586" s="2960" t="s">
        <v>1529</v>
      </c>
      <c r="H2586" s="2960" t="s">
        <v>1529</v>
      </c>
      <c r="I2586" s="2960" t="s">
        <v>1529</v>
      </c>
      <c r="J2586" s="2945">
        <v>109</v>
      </c>
      <c r="K2586" s="3244">
        <v>0.16800000000000001</v>
      </c>
      <c r="L2586" s="3244">
        <v>0.16800000000000001</v>
      </c>
      <c r="M2586" s="2945">
        <v>109</v>
      </c>
      <c r="N2586" s="2945">
        <v>109</v>
      </c>
      <c r="O2586" s="3244">
        <v>0.16800000000000001</v>
      </c>
      <c r="P2586" s="3244">
        <v>0.16800000000000001</v>
      </c>
      <c r="Q2586" s="3244">
        <v>0.16800000000000001</v>
      </c>
      <c r="R2586" s="3244">
        <v>0.16800000000000001</v>
      </c>
      <c r="S2586" s="2542">
        <v>2.2400000000000002</v>
      </c>
      <c r="T2586" s="2960" t="s">
        <v>1529</v>
      </c>
      <c r="U2586" s="2960" t="s">
        <v>1529</v>
      </c>
      <c r="V2586" s="2961" t="s">
        <v>5529</v>
      </c>
      <c r="W2586" s="3244">
        <v>2.8000000000000004E-2</v>
      </c>
      <c r="X2586" s="3244">
        <v>6.720000000000001E-2</v>
      </c>
      <c r="Y2586" s="2961" t="s">
        <v>1529</v>
      </c>
      <c r="Z2586" s="2961" t="s">
        <v>1529</v>
      </c>
      <c r="AA2586" s="2961" t="s">
        <v>1529</v>
      </c>
      <c r="AB2586" s="2961" t="s">
        <v>1529</v>
      </c>
      <c r="AC2586" s="3244">
        <v>6.720000000000001E-2</v>
      </c>
      <c r="AD2586" s="3243">
        <v>18.648</v>
      </c>
      <c r="AE2586" s="2961" t="s">
        <v>406</v>
      </c>
      <c r="AF2586" s="2491">
        <v>3.6960000000000007E-2</v>
      </c>
      <c r="AG2586" s="2491">
        <v>0.11200000000000002</v>
      </c>
      <c r="AH2586" s="2543" t="s">
        <v>5646</v>
      </c>
      <c r="AI2586" s="2543" t="s">
        <v>4991</v>
      </c>
      <c r="AJ2586" s="2960">
        <v>5.6000000000000005</v>
      </c>
      <c r="AK2586" s="2543" t="s">
        <v>6223</v>
      </c>
      <c r="AL2586" s="2543" t="s">
        <v>1674</v>
      </c>
      <c r="AM2586" s="3342">
        <v>1.8704000000000001</v>
      </c>
    </row>
    <row r="2587" spans="2:39" s="2801" customFormat="1" ht="38.25" x14ac:dyDescent="0.2">
      <c r="B2587" s="4149" t="s">
        <v>6224</v>
      </c>
      <c r="C2587" s="5041"/>
      <c r="D2587" s="3242" t="s">
        <v>6225</v>
      </c>
      <c r="E2587" s="3243">
        <v>56.000000000000007</v>
      </c>
      <c r="F2587" s="3243">
        <v>25.2224</v>
      </c>
      <c r="G2587" s="2960" t="s">
        <v>1529</v>
      </c>
      <c r="H2587" s="2960" t="s">
        <v>1529</v>
      </c>
      <c r="I2587" s="2960" t="s">
        <v>1529</v>
      </c>
      <c r="J2587" s="2945">
        <v>150</v>
      </c>
      <c r="K2587" s="3244">
        <v>0.16800000000000001</v>
      </c>
      <c r="L2587" s="3244">
        <v>0.16800000000000001</v>
      </c>
      <c r="M2587" s="2945">
        <v>150</v>
      </c>
      <c r="N2587" s="2945">
        <v>150</v>
      </c>
      <c r="O2587" s="3244">
        <v>0.16800000000000001</v>
      </c>
      <c r="P2587" s="3244">
        <v>0.16800000000000001</v>
      </c>
      <c r="Q2587" s="3244">
        <v>0.16800000000000001</v>
      </c>
      <c r="R2587" s="3244">
        <v>0.16800000000000001</v>
      </c>
      <c r="S2587" s="2542">
        <v>2.8000000000000003</v>
      </c>
      <c r="T2587" s="2960" t="s">
        <v>1529</v>
      </c>
      <c r="U2587" s="2960" t="s">
        <v>1529</v>
      </c>
      <c r="V2587" s="2961" t="s">
        <v>1132</v>
      </c>
      <c r="W2587" s="3244">
        <v>2.8000000000000004E-2</v>
      </c>
      <c r="X2587" s="3244">
        <v>6.720000000000001E-2</v>
      </c>
      <c r="Y2587" s="2961" t="s">
        <v>1529</v>
      </c>
      <c r="Z2587" s="2961" t="s">
        <v>1529</v>
      </c>
      <c r="AA2587" s="2961" t="s">
        <v>1529</v>
      </c>
      <c r="AB2587" s="2961" t="s">
        <v>1529</v>
      </c>
      <c r="AC2587" s="3244">
        <v>6.720000000000001E-2</v>
      </c>
      <c r="AD2587" s="3243">
        <v>22.377600000000001</v>
      </c>
      <c r="AE2587" s="2961" t="s">
        <v>5087</v>
      </c>
      <c r="AF2587" s="2491">
        <v>3.6960000000000007E-2</v>
      </c>
      <c r="AG2587" s="2491">
        <v>0.11200000000000002</v>
      </c>
      <c r="AH2587" s="2543" t="s">
        <v>5646</v>
      </c>
      <c r="AI2587" s="2543" t="s">
        <v>4991</v>
      </c>
      <c r="AJ2587" s="2960">
        <v>5.6000000000000005</v>
      </c>
      <c r="AK2587" s="2543" t="s">
        <v>6226</v>
      </c>
      <c r="AL2587" s="2543" t="s">
        <v>6227</v>
      </c>
      <c r="AM2587" s="3342">
        <v>2.2400000000000002</v>
      </c>
    </row>
    <row r="2588" spans="2:39" s="2801" customFormat="1" ht="38.25" x14ac:dyDescent="0.2">
      <c r="B2588" s="4149" t="s">
        <v>6228</v>
      </c>
      <c r="C2588" s="5041"/>
      <c r="D2588" s="3242" t="s">
        <v>6229</v>
      </c>
      <c r="E2588" s="3243">
        <v>67.2</v>
      </c>
      <c r="F2588" s="3243">
        <v>29.892800000000001</v>
      </c>
      <c r="G2588" s="2960" t="s">
        <v>1529</v>
      </c>
      <c r="H2588" s="2960" t="s">
        <v>1529</v>
      </c>
      <c r="I2588" s="2960" t="s">
        <v>1529</v>
      </c>
      <c r="J2588" s="2945">
        <v>190</v>
      </c>
      <c r="K2588" s="3244">
        <v>0.15680000000000002</v>
      </c>
      <c r="L2588" s="3244">
        <v>0.15680000000000002</v>
      </c>
      <c r="M2588" s="2945">
        <v>190</v>
      </c>
      <c r="N2588" s="2945">
        <v>190</v>
      </c>
      <c r="O2588" s="3244">
        <v>0.15680000000000002</v>
      </c>
      <c r="P2588" s="3244">
        <v>0.15680000000000002</v>
      </c>
      <c r="Q2588" s="3244">
        <v>0.15680000000000002</v>
      </c>
      <c r="R2588" s="3244">
        <v>0.15680000000000002</v>
      </c>
      <c r="S2588" s="2542">
        <v>5.6000000000000005</v>
      </c>
      <c r="T2588" s="2960" t="s">
        <v>1529</v>
      </c>
      <c r="U2588" s="2960" t="s">
        <v>1529</v>
      </c>
      <c r="V2588" s="2961" t="s">
        <v>1134</v>
      </c>
      <c r="W2588" s="3244">
        <v>2.8000000000000004E-2</v>
      </c>
      <c r="X2588" s="3244">
        <v>6.720000000000001E-2</v>
      </c>
      <c r="Y2588" s="2961" t="s">
        <v>1529</v>
      </c>
      <c r="Z2588" s="2961" t="s">
        <v>1529</v>
      </c>
      <c r="AA2588" s="2961" t="s">
        <v>1529</v>
      </c>
      <c r="AB2588" s="2961" t="s">
        <v>1529</v>
      </c>
      <c r="AC2588" s="3244">
        <v>6.720000000000001E-2</v>
      </c>
      <c r="AD2588" s="3243">
        <v>26.107200000000002</v>
      </c>
      <c r="AE2588" s="2961" t="s">
        <v>5499</v>
      </c>
      <c r="AF2588" s="2491">
        <v>3.6960000000000007E-2</v>
      </c>
      <c r="AG2588" s="2491">
        <v>0.11200000000000002</v>
      </c>
      <c r="AH2588" s="2543" t="s">
        <v>5646</v>
      </c>
      <c r="AI2588" s="2543" t="s">
        <v>4991</v>
      </c>
      <c r="AJ2588" s="2960">
        <v>5.6000000000000005</v>
      </c>
      <c r="AK2588" s="2543" t="s">
        <v>6230</v>
      </c>
      <c r="AL2588" s="2543" t="s">
        <v>6231</v>
      </c>
      <c r="AM2588" s="3342">
        <v>2.6096000000000004</v>
      </c>
    </row>
    <row r="2589" spans="2:39" s="2801" customFormat="1" ht="38.25" x14ac:dyDescent="0.2">
      <c r="B2589" s="4149" t="s">
        <v>6232</v>
      </c>
      <c r="C2589" s="5041"/>
      <c r="D2589" s="3242" t="s">
        <v>6233</v>
      </c>
      <c r="E2589" s="3243">
        <v>78.400000000000006</v>
      </c>
      <c r="F2589" s="3243">
        <v>37.363200000000006</v>
      </c>
      <c r="G2589" s="2960" t="s">
        <v>1529</v>
      </c>
      <c r="H2589" s="2960" t="s">
        <v>1529</v>
      </c>
      <c r="I2589" s="2960" t="s">
        <v>1529</v>
      </c>
      <c r="J2589" s="2945">
        <v>238</v>
      </c>
      <c r="K2589" s="3244">
        <v>0.15680000000000002</v>
      </c>
      <c r="L2589" s="3244">
        <v>0.15680000000000002</v>
      </c>
      <c r="M2589" s="2945">
        <v>238</v>
      </c>
      <c r="N2589" s="2945">
        <v>238</v>
      </c>
      <c r="O2589" s="3244">
        <v>0.15680000000000002</v>
      </c>
      <c r="P2589" s="3244">
        <v>0.15680000000000002</v>
      </c>
      <c r="Q2589" s="3244">
        <v>0.15680000000000002</v>
      </c>
      <c r="R2589" s="3244">
        <v>0.15680000000000002</v>
      </c>
      <c r="S2589" s="2542">
        <v>5.6000000000000005</v>
      </c>
      <c r="T2589" s="2960" t="s">
        <v>1529</v>
      </c>
      <c r="U2589" s="2960" t="s">
        <v>1529</v>
      </c>
      <c r="V2589" s="2961" t="s">
        <v>1134</v>
      </c>
      <c r="W2589" s="3244">
        <v>2.8000000000000004E-2</v>
      </c>
      <c r="X2589" s="3244">
        <v>6.720000000000001E-2</v>
      </c>
      <c r="Y2589" s="2961" t="s">
        <v>1529</v>
      </c>
      <c r="Z2589" s="2961" t="s">
        <v>1529</v>
      </c>
      <c r="AA2589" s="2961" t="s">
        <v>1529</v>
      </c>
      <c r="AB2589" s="2961" t="s">
        <v>1529</v>
      </c>
      <c r="AC2589" s="3244">
        <v>6.720000000000001E-2</v>
      </c>
      <c r="AD2589" s="3243">
        <v>29.836800000000004</v>
      </c>
      <c r="AE2589" s="2961" t="s">
        <v>56</v>
      </c>
      <c r="AF2589" s="2491">
        <v>3.6960000000000007E-2</v>
      </c>
      <c r="AG2589" s="2491">
        <v>0.11200000000000002</v>
      </c>
      <c r="AH2589" s="2543" t="s">
        <v>5646</v>
      </c>
      <c r="AI2589" s="2543" t="s">
        <v>4991</v>
      </c>
      <c r="AJ2589" s="2960">
        <v>5.6000000000000005</v>
      </c>
      <c r="AK2589" s="2543" t="s">
        <v>6234</v>
      </c>
      <c r="AL2589" s="2543" t="s">
        <v>6235</v>
      </c>
      <c r="AM2589" s="3342">
        <v>2.9792000000000005</v>
      </c>
    </row>
    <row r="2590" spans="2:39" s="2801" customFormat="1" ht="38.25" x14ac:dyDescent="0.2">
      <c r="B2590" s="4149" t="s">
        <v>6236</v>
      </c>
      <c r="C2590" s="5041"/>
      <c r="D2590" s="3242" t="s">
        <v>6237</v>
      </c>
      <c r="E2590" s="3243">
        <v>89.600000000000009</v>
      </c>
      <c r="F2590" s="3243">
        <v>42.033600000000007</v>
      </c>
      <c r="G2590" s="2960" t="s">
        <v>1529</v>
      </c>
      <c r="H2590" s="2960" t="s">
        <v>1529</v>
      </c>
      <c r="I2590" s="2960" t="s">
        <v>1529</v>
      </c>
      <c r="J2590" s="2945">
        <v>288</v>
      </c>
      <c r="K2590" s="3244">
        <v>0.14560000000000001</v>
      </c>
      <c r="L2590" s="3244">
        <v>0.14560000000000001</v>
      </c>
      <c r="M2590" s="2945">
        <v>288</v>
      </c>
      <c r="N2590" s="2945">
        <v>288</v>
      </c>
      <c r="O2590" s="3244">
        <v>0.14560000000000001</v>
      </c>
      <c r="P2590" s="3244">
        <v>0.14560000000000001</v>
      </c>
      <c r="Q2590" s="3244">
        <v>0.14560000000000001</v>
      </c>
      <c r="R2590" s="3244">
        <v>0.14560000000000001</v>
      </c>
      <c r="S2590" s="2542">
        <v>8.4</v>
      </c>
      <c r="T2590" s="2960" t="s">
        <v>1529</v>
      </c>
      <c r="U2590" s="2960" t="s">
        <v>1529</v>
      </c>
      <c r="V2590" s="2961" t="s">
        <v>1118</v>
      </c>
      <c r="W2590" s="3244">
        <v>2.8000000000000004E-2</v>
      </c>
      <c r="X2590" s="3244">
        <v>6.720000000000001E-2</v>
      </c>
      <c r="Y2590" s="2961" t="s">
        <v>1529</v>
      </c>
      <c r="Z2590" s="2961" t="s">
        <v>1529</v>
      </c>
      <c r="AA2590" s="2961" t="s">
        <v>1529</v>
      </c>
      <c r="AB2590" s="2961" t="s">
        <v>1529</v>
      </c>
      <c r="AC2590" s="3244">
        <v>6.720000000000001E-2</v>
      </c>
      <c r="AD2590" s="3243">
        <v>33.566400000000002</v>
      </c>
      <c r="AE2590" s="2961" t="s">
        <v>5508</v>
      </c>
      <c r="AF2590" s="2491">
        <v>3.6960000000000007E-2</v>
      </c>
      <c r="AG2590" s="2491">
        <v>0.11200000000000002</v>
      </c>
      <c r="AH2590" s="2543" t="s">
        <v>5646</v>
      </c>
      <c r="AI2590" s="2543" t="s">
        <v>4991</v>
      </c>
      <c r="AJ2590" s="2960">
        <v>5.6000000000000005</v>
      </c>
      <c r="AK2590" s="2543" t="s">
        <v>6238</v>
      </c>
      <c r="AL2590" s="2543" t="s">
        <v>4359</v>
      </c>
      <c r="AM2590" s="3342">
        <v>3.3600000000000003</v>
      </c>
    </row>
    <row r="2591" spans="2:39" s="2801" customFormat="1" ht="38.25" x14ac:dyDescent="0.2">
      <c r="B2591" s="4149" t="s">
        <v>6239</v>
      </c>
      <c r="C2591" s="5041"/>
      <c r="D2591" s="3242" t="s">
        <v>6240</v>
      </c>
      <c r="E2591" s="3243">
        <v>112.00000000000001</v>
      </c>
      <c r="F2591" s="3243">
        <v>57.904000000000011</v>
      </c>
      <c r="G2591" s="2960" t="s">
        <v>1529</v>
      </c>
      <c r="H2591" s="2960" t="s">
        <v>1529</v>
      </c>
      <c r="I2591" s="2960" t="s">
        <v>1529</v>
      </c>
      <c r="J2591" s="2945">
        <v>430</v>
      </c>
      <c r="K2591" s="3244">
        <v>0.13440000000000002</v>
      </c>
      <c r="L2591" s="3244">
        <v>0.13440000000000002</v>
      </c>
      <c r="M2591" s="2945">
        <v>430</v>
      </c>
      <c r="N2591" s="2945">
        <v>430</v>
      </c>
      <c r="O2591" s="3244">
        <v>0.13440000000000002</v>
      </c>
      <c r="P2591" s="3244">
        <v>0.13440000000000002</v>
      </c>
      <c r="Q2591" s="3244">
        <v>0.13440000000000002</v>
      </c>
      <c r="R2591" s="3244">
        <v>0.13440000000000002</v>
      </c>
      <c r="S2591" s="2542">
        <v>11.200000000000001</v>
      </c>
      <c r="T2591" s="2960" t="s">
        <v>1529</v>
      </c>
      <c r="U2591" s="2960" t="s">
        <v>1529</v>
      </c>
      <c r="V2591" s="2961" t="s">
        <v>5513</v>
      </c>
      <c r="W2591" s="3244">
        <v>2.8000000000000004E-2</v>
      </c>
      <c r="X2591" s="3244">
        <v>6.720000000000001E-2</v>
      </c>
      <c r="Y2591" s="2961" t="s">
        <v>1529</v>
      </c>
      <c r="Z2591" s="2961" t="s">
        <v>1529</v>
      </c>
      <c r="AA2591" s="2961" t="s">
        <v>1529</v>
      </c>
      <c r="AB2591" s="2961" t="s">
        <v>1529</v>
      </c>
      <c r="AC2591" s="3244">
        <v>6.720000000000001E-2</v>
      </c>
      <c r="AD2591" s="3243">
        <v>37.295999999999999</v>
      </c>
      <c r="AE2591" s="2961" t="s">
        <v>58</v>
      </c>
      <c r="AF2591" s="2491">
        <v>3.6960000000000007E-2</v>
      </c>
      <c r="AG2591" s="2491">
        <v>0.11200000000000002</v>
      </c>
      <c r="AH2591" s="2543" t="s">
        <v>5646</v>
      </c>
      <c r="AI2591" s="2543" t="s">
        <v>4991</v>
      </c>
      <c r="AJ2591" s="2960">
        <v>5.6000000000000005</v>
      </c>
      <c r="AK2591" s="2543" t="s">
        <v>6241</v>
      </c>
      <c r="AL2591" s="2543" t="s">
        <v>370</v>
      </c>
      <c r="AM2591" s="3342">
        <v>3.7296000000000005</v>
      </c>
    </row>
    <row r="2592" spans="2:39" s="2801" customFormat="1" ht="25.5" x14ac:dyDescent="0.2">
      <c r="B2592" s="4149" t="s">
        <v>6242</v>
      </c>
      <c r="C2592" s="5041"/>
      <c r="D2592" s="3242" t="s">
        <v>6243</v>
      </c>
      <c r="E2592" s="3243">
        <v>28.000000000000004</v>
      </c>
      <c r="F2592" s="3243">
        <v>16.251200000000001</v>
      </c>
      <c r="G2592" s="2960" t="s">
        <v>1529</v>
      </c>
      <c r="H2592" s="2960" t="s">
        <v>1529</v>
      </c>
      <c r="I2592" s="2960" t="s">
        <v>1529</v>
      </c>
      <c r="J2592" s="2945">
        <v>96</v>
      </c>
      <c r="K2592" s="3244">
        <v>0.16800000000000001</v>
      </c>
      <c r="L2592" s="3244">
        <v>0.16800000000000001</v>
      </c>
      <c r="M2592" s="2945">
        <v>96</v>
      </c>
      <c r="N2592" s="2945">
        <v>96</v>
      </c>
      <c r="O2592" s="3244">
        <v>0.16800000000000001</v>
      </c>
      <c r="P2592" s="3244">
        <v>0.16800000000000001</v>
      </c>
      <c r="Q2592" s="3244">
        <v>0.16800000000000001</v>
      </c>
      <c r="R2592" s="3244">
        <v>0.16800000000000001</v>
      </c>
      <c r="S2592" s="2542">
        <v>0.56000000000000005</v>
      </c>
      <c r="T2592" s="2960" t="s">
        <v>1529</v>
      </c>
      <c r="U2592" s="2960" t="s">
        <v>1529</v>
      </c>
      <c r="V2592" s="2961" t="s">
        <v>1135</v>
      </c>
      <c r="W2592" s="3244">
        <v>2.8000000000000004E-2</v>
      </c>
      <c r="X2592" s="3244">
        <v>6.720000000000001E-2</v>
      </c>
      <c r="Y2592" s="2961" t="s">
        <v>1529</v>
      </c>
      <c r="Z2592" s="2961" t="s">
        <v>1529</v>
      </c>
      <c r="AA2592" s="2961" t="s">
        <v>1529</v>
      </c>
      <c r="AB2592" s="2961" t="s">
        <v>1529</v>
      </c>
      <c r="AC2592" s="3244">
        <v>6.720000000000001E-2</v>
      </c>
      <c r="AD2592" s="3243">
        <v>11.188800000000001</v>
      </c>
      <c r="AE2592" s="2961" t="s">
        <v>49</v>
      </c>
      <c r="AF2592" s="2491">
        <v>3.6960000000000007E-2</v>
      </c>
      <c r="AG2592" s="2491">
        <v>0.11200000000000002</v>
      </c>
      <c r="AH2592" s="2543" t="s">
        <v>1529</v>
      </c>
      <c r="AI2592" s="2543" t="s">
        <v>1529</v>
      </c>
      <c r="AJ2592" s="2960" t="s">
        <v>1529</v>
      </c>
      <c r="AK2592" s="2543" t="s">
        <v>6215</v>
      </c>
      <c r="AL2592" s="2543" t="s">
        <v>3298</v>
      </c>
      <c r="AM2592" s="3342">
        <v>1.1200000000000001</v>
      </c>
    </row>
    <row r="2593" spans="2:39" s="2801" customFormat="1" ht="25.5" x14ac:dyDescent="0.2">
      <c r="B2593" s="4149" t="s">
        <v>6244</v>
      </c>
      <c r="C2593" s="5041"/>
      <c r="D2593" s="3242" t="s">
        <v>6245</v>
      </c>
      <c r="E2593" s="3243">
        <v>33.6</v>
      </c>
      <c r="F2593" s="3243">
        <v>17.561600000000002</v>
      </c>
      <c r="G2593" s="2960" t="s">
        <v>1529</v>
      </c>
      <c r="H2593" s="2960" t="s">
        <v>1529</v>
      </c>
      <c r="I2593" s="2960" t="s">
        <v>1529</v>
      </c>
      <c r="J2593" s="2945">
        <v>104</v>
      </c>
      <c r="K2593" s="3244">
        <v>0.16800000000000001</v>
      </c>
      <c r="L2593" s="3244">
        <v>0.16800000000000001</v>
      </c>
      <c r="M2593" s="2945">
        <v>104</v>
      </c>
      <c r="N2593" s="2945">
        <v>104</v>
      </c>
      <c r="O2593" s="3244">
        <v>0.16800000000000001</v>
      </c>
      <c r="P2593" s="3244">
        <v>0.16800000000000001</v>
      </c>
      <c r="Q2593" s="3244">
        <v>0.16800000000000001</v>
      </c>
      <c r="R2593" s="3244">
        <v>0.16800000000000001</v>
      </c>
      <c r="S2593" s="2542">
        <v>1.1200000000000001</v>
      </c>
      <c r="T2593" s="2960" t="s">
        <v>1529</v>
      </c>
      <c r="U2593" s="2960" t="s">
        <v>1529</v>
      </c>
      <c r="V2593" s="2961" t="s">
        <v>5519</v>
      </c>
      <c r="W2593" s="3244">
        <v>2.8000000000000004E-2</v>
      </c>
      <c r="X2593" s="3244">
        <v>6.720000000000001E-2</v>
      </c>
      <c r="Y2593" s="2961" t="s">
        <v>1529</v>
      </c>
      <c r="Z2593" s="2961" t="s">
        <v>1529</v>
      </c>
      <c r="AA2593" s="2961" t="s">
        <v>1529</v>
      </c>
      <c r="AB2593" s="2961" t="s">
        <v>1529</v>
      </c>
      <c r="AC2593" s="3244">
        <v>6.720000000000001E-2</v>
      </c>
      <c r="AD2593" s="3243">
        <v>14.918400000000002</v>
      </c>
      <c r="AE2593" s="2961" t="s">
        <v>51</v>
      </c>
      <c r="AF2593" s="2491">
        <v>3.6960000000000007E-2</v>
      </c>
      <c r="AG2593" s="2491">
        <v>0.11200000000000002</v>
      </c>
      <c r="AH2593" s="2543" t="s">
        <v>1529</v>
      </c>
      <c r="AI2593" s="2543" t="s">
        <v>1529</v>
      </c>
      <c r="AJ2593" s="2960" t="s">
        <v>1529</v>
      </c>
      <c r="AK2593" s="2543" t="s">
        <v>6220</v>
      </c>
      <c r="AL2593" s="2543" t="s">
        <v>3589</v>
      </c>
      <c r="AM2593" s="3342">
        <v>1.4896000000000003</v>
      </c>
    </row>
    <row r="2594" spans="2:39" s="2801" customFormat="1" ht="25.5" x14ac:dyDescent="0.2">
      <c r="B2594" s="4149" t="s">
        <v>6246</v>
      </c>
      <c r="C2594" s="5041"/>
      <c r="D2594" s="3242" t="s">
        <v>6247</v>
      </c>
      <c r="E2594" s="3243">
        <v>39.200000000000003</v>
      </c>
      <c r="F2594" s="3243">
        <v>22.601600000000001</v>
      </c>
      <c r="G2594" s="2960" t="s">
        <v>1529</v>
      </c>
      <c r="H2594" s="2960" t="s">
        <v>1529</v>
      </c>
      <c r="I2594" s="2960" t="s">
        <v>1529</v>
      </c>
      <c r="J2594" s="2945">
        <v>134</v>
      </c>
      <c r="K2594" s="3244">
        <v>0.16800000000000001</v>
      </c>
      <c r="L2594" s="3244">
        <v>0.16800000000000001</v>
      </c>
      <c r="M2594" s="2945">
        <v>134</v>
      </c>
      <c r="N2594" s="2945">
        <v>134</v>
      </c>
      <c r="O2594" s="3244">
        <v>0.16800000000000001</v>
      </c>
      <c r="P2594" s="3244">
        <v>0.16800000000000001</v>
      </c>
      <c r="Q2594" s="3244">
        <v>0.16800000000000001</v>
      </c>
      <c r="R2594" s="3244">
        <v>0.16800000000000001</v>
      </c>
      <c r="S2594" s="2542">
        <v>1.6800000000000002</v>
      </c>
      <c r="T2594" s="2960" t="s">
        <v>1529</v>
      </c>
      <c r="U2594" s="2960" t="s">
        <v>1529</v>
      </c>
      <c r="V2594" s="2961" t="s">
        <v>5524</v>
      </c>
      <c r="W2594" s="3244">
        <v>2.8000000000000004E-2</v>
      </c>
      <c r="X2594" s="3244">
        <v>6.720000000000001E-2</v>
      </c>
      <c r="Y2594" s="2961" t="s">
        <v>1529</v>
      </c>
      <c r="Z2594" s="2961" t="s">
        <v>1529</v>
      </c>
      <c r="AA2594" s="2961" t="s">
        <v>1529</v>
      </c>
      <c r="AB2594" s="2961" t="s">
        <v>1529</v>
      </c>
      <c r="AC2594" s="3244">
        <v>6.720000000000001E-2</v>
      </c>
      <c r="AD2594" s="3243">
        <v>14.918400000000002</v>
      </c>
      <c r="AE2594" s="2961" t="s">
        <v>51</v>
      </c>
      <c r="AF2594" s="2491">
        <v>3.6960000000000007E-2</v>
      </c>
      <c r="AG2594" s="2491">
        <v>0.11200000000000002</v>
      </c>
      <c r="AH2594" s="2543" t="s">
        <v>1529</v>
      </c>
      <c r="AI2594" s="2543" t="s">
        <v>1529</v>
      </c>
      <c r="AJ2594" s="2960" t="s">
        <v>1529</v>
      </c>
      <c r="AK2594" s="2543" t="s">
        <v>6220</v>
      </c>
      <c r="AL2594" s="2543" t="s">
        <v>3589</v>
      </c>
      <c r="AM2594" s="3342">
        <v>1.4896000000000003</v>
      </c>
    </row>
    <row r="2595" spans="2:39" s="2801" customFormat="1" ht="25.5" x14ac:dyDescent="0.2">
      <c r="B2595" s="4149" t="s">
        <v>6248</v>
      </c>
      <c r="C2595" s="5041"/>
      <c r="D2595" s="3242" t="s">
        <v>6249</v>
      </c>
      <c r="E2595" s="3243">
        <v>44.800000000000004</v>
      </c>
      <c r="F2595" s="3243">
        <v>23.912000000000003</v>
      </c>
      <c r="G2595" s="2960" t="s">
        <v>1529</v>
      </c>
      <c r="H2595" s="2960" t="s">
        <v>1529</v>
      </c>
      <c r="I2595" s="2960" t="s">
        <v>1529</v>
      </c>
      <c r="J2595" s="2945">
        <v>142</v>
      </c>
      <c r="K2595" s="3244">
        <v>0.16800000000000001</v>
      </c>
      <c r="L2595" s="3244">
        <v>0.16800000000000001</v>
      </c>
      <c r="M2595" s="2945">
        <v>142</v>
      </c>
      <c r="N2595" s="2945">
        <v>142</v>
      </c>
      <c r="O2595" s="3244">
        <v>0.16800000000000001</v>
      </c>
      <c r="P2595" s="3244">
        <v>0.16800000000000001</v>
      </c>
      <c r="Q2595" s="3244">
        <v>0.16800000000000001</v>
      </c>
      <c r="R2595" s="3244">
        <v>0.16800000000000001</v>
      </c>
      <c r="S2595" s="2542">
        <v>2.2400000000000002</v>
      </c>
      <c r="T2595" s="2960" t="s">
        <v>1529</v>
      </c>
      <c r="U2595" s="2960" t="s">
        <v>1529</v>
      </c>
      <c r="V2595" s="2961" t="s">
        <v>5529</v>
      </c>
      <c r="W2595" s="3244">
        <v>2.8000000000000004E-2</v>
      </c>
      <c r="X2595" s="3244">
        <v>6.720000000000001E-2</v>
      </c>
      <c r="Y2595" s="2961" t="s">
        <v>1529</v>
      </c>
      <c r="Z2595" s="2961" t="s">
        <v>1529</v>
      </c>
      <c r="AA2595" s="2961" t="s">
        <v>1529</v>
      </c>
      <c r="AB2595" s="2961" t="s">
        <v>1529</v>
      </c>
      <c r="AC2595" s="3244">
        <v>6.720000000000001E-2</v>
      </c>
      <c r="AD2595" s="3243">
        <v>18.648</v>
      </c>
      <c r="AE2595" s="2961" t="s">
        <v>406</v>
      </c>
      <c r="AF2595" s="2491">
        <v>3.6960000000000007E-2</v>
      </c>
      <c r="AG2595" s="2491">
        <v>0.11200000000000002</v>
      </c>
      <c r="AH2595" s="2543" t="s">
        <v>1529</v>
      </c>
      <c r="AI2595" s="2543" t="s">
        <v>1529</v>
      </c>
      <c r="AJ2595" s="2960" t="s">
        <v>1529</v>
      </c>
      <c r="AK2595" s="2543" t="s">
        <v>6223</v>
      </c>
      <c r="AL2595" s="2543" t="s">
        <v>1674</v>
      </c>
      <c r="AM2595" s="3342">
        <v>1.8704000000000001</v>
      </c>
    </row>
    <row r="2596" spans="2:39" s="2801" customFormat="1" ht="25.5" x14ac:dyDescent="0.2">
      <c r="B2596" s="4149" t="s">
        <v>6250</v>
      </c>
      <c r="C2596" s="5041"/>
      <c r="D2596" s="3242" t="s">
        <v>6251</v>
      </c>
      <c r="E2596" s="3243">
        <v>56.000000000000007</v>
      </c>
      <c r="F2596" s="3243">
        <v>30.822400000000002</v>
      </c>
      <c r="G2596" s="2960" t="s">
        <v>1529</v>
      </c>
      <c r="H2596" s="2960" t="s">
        <v>1529</v>
      </c>
      <c r="I2596" s="2960" t="s">
        <v>1529</v>
      </c>
      <c r="J2596" s="2945">
        <v>183</v>
      </c>
      <c r="K2596" s="3244">
        <v>0.16800000000000001</v>
      </c>
      <c r="L2596" s="3244">
        <v>0.16800000000000001</v>
      </c>
      <c r="M2596" s="2945">
        <v>183</v>
      </c>
      <c r="N2596" s="2945">
        <v>183</v>
      </c>
      <c r="O2596" s="3244">
        <v>0.16800000000000001</v>
      </c>
      <c r="P2596" s="3244">
        <v>0.16800000000000001</v>
      </c>
      <c r="Q2596" s="3244">
        <v>0.16800000000000001</v>
      </c>
      <c r="R2596" s="3244">
        <v>0.16800000000000001</v>
      </c>
      <c r="S2596" s="2542">
        <v>2.8000000000000003</v>
      </c>
      <c r="T2596" s="2960" t="s">
        <v>1529</v>
      </c>
      <c r="U2596" s="2960" t="s">
        <v>1529</v>
      </c>
      <c r="V2596" s="2961" t="s">
        <v>1132</v>
      </c>
      <c r="W2596" s="3244">
        <v>2.8000000000000004E-2</v>
      </c>
      <c r="X2596" s="3244">
        <v>6.720000000000001E-2</v>
      </c>
      <c r="Y2596" s="2961" t="s">
        <v>1529</v>
      </c>
      <c r="Z2596" s="2961" t="s">
        <v>1529</v>
      </c>
      <c r="AA2596" s="2961" t="s">
        <v>1529</v>
      </c>
      <c r="AB2596" s="2961" t="s">
        <v>1529</v>
      </c>
      <c r="AC2596" s="3244">
        <v>6.720000000000001E-2</v>
      </c>
      <c r="AD2596" s="3243">
        <v>22.377600000000001</v>
      </c>
      <c r="AE2596" s="2961" t="s">
        <v>5087</v>
      </c>
      <c r="AF2596" s="2491">
        <v>3.6960000000000007E-2</v>
      </c>
      <c r="AG2596" s="2491">
        <v>0.11200000000000002</v>
      </c>
      <c r="AH2596" s="2543" t="s">
        <v>1529</v>
      </c>
      <c r="AI2596" s="2543" t="s">
        <v>1529</v>
      </c>
      <c r="AJ2596" s="2960" t="s">
        <v>1529</v>
      </c>
      <c r="AK2596" s="2543" t="s">
        <v>6226</v>
      </c>
      <c r="AL2596" s="2543" t="s">
        <v>6227</v>
      </c>
      <c r="AM2596" s="3342">
        <v>2.2400000000000002</v>
      </c>
    </row>
    <row r="2597" spans="2:39" s="2801" customFormat="1" ht="25.5" x14ac:dyDescent="0.2">
      <c r="B2597" s="4149" t="s">
        <v>6252</v>
      </c>
      <c r="C2597" s="5041"/>
      <c r="D2597" s="3242" t="s">
        <v>6253</v>
      </c>
      <c r="E2597" s="3243">
        <v>67.2</v>
      </c>
      <c r="F2597" s="3243">
        <v>35.492800000000003</v>
      </c>
      <c r="G2597" s="2960" t="s">
        <v>1529</v>
      </c>
      <c r="H2597" s="2960" t="s">
        <v>1529</v>
      </c>
      <c r="I2597" s="2960" t="s">
        <v>1529</v>
      </c>
      <c r="J2597" s="2945">
        <v>226</v>
      </c>
      <c r="K2597" s="3244">
        <v>0.15680000000000002</v>
      </c>
      <c r="L2597" s="3244">
        <v>0.15680000000000002</v>
      </c>
      <c r="M2597" s="2945">
        <v>226</v>
      </c>
      <c r="N2597" s="2945">
        <v>226</v>
      </c>
      <c r="O2597" s="3244">
        <v>0.15680000000000002</v>
      </c>
      <c r="P2597" s="3244">
        <v>0.15680000000000002</v>
      </c>
      <c r="Q2597" s="3244">
        <v>0.15680000000000002</v>
      </c>
      <c r="R2597" s="3244">
        <v>0.15680000000000002</v>
      </c>
      <c r="S2597" s="2542">
        <v>5.6000000000000005</v>
      </c>
      <c r="T2597" s="2960" t="s">
        <v>1529</v>
      </c>
      <c r="U2597" s="2960" t="s">
        <v>1529</v>
      </c>
      <c r="V2597" s="2961" t="s">
        <v>1134</v>
      </c>
      <c r="W2597" s="3244">
        <v>2.8000000000000004E-2</v>
      </c>
      <c r="X2597" s="3244">
        <v>6.720000000000001E-2</v>
      </c>
      <c r="Y2597" s="2961" t="s">
        <v>1529</v>
      </c>
      <c r="Z2597" s="2961" t="s">
        <v>1529</v>
      </c>
      <c r="AA2597" s="2961" t="s">
        <v>1529</v>
      </c>
      <c r="AB2597" s="2961" t="s">
        <v>1529</v>
      </c>
      <c r="AC2597" s="3244">
        <v>6.720000000000001E-2</v>
      </c>
      <c r="AD2597" s="3243">
        <v>26.107200000000002</v>
      </c>
      <c r="AE2597" s="2961" t="s">
        <v>5499</v>
      </c>
      <c r="AF2597" s="2491">
        <v>3.6960000000000007E-2</v>
      </c>
      <c r="AG2597" s="2491">
        <v>0.11200000000000002</v>
      </c>
      <c r="AH2597" s="2543" t="s">
        <v>1529</v>
      </c>
      <c r="AI2597" s="2543" t="s">
        <v>1529</v>
      </c>
      <c r="AJ2597" s="2960" t="s">
        <v>1529</v>
      </c>
      <c r="AK2597" s="2543" t="s">
        <v>6230</v>
      </c>
      <c r="AL2597" s="2543" t="s">
        <v>6231</v>
      </c>
      <c r="AM2597" s="3342">
        <v>2.6096000000000004</v>
      </c>
    </row>
    <row r="2598" spans="2:39" s="2801" customFormat="1" ht="25.5" x14ac:dyDescent="0.2">
      <c r="B2598" s="4149" t="s">
        <v>6254</v>
      </c>
      <c r="C2598" s="5041"/>
      <c r="D2598" s="3242" t="s">
        <v>6255</v>
      </c>
      <c r="E2598" s="3243">
        <v>78.400000000000006</v>
      </c>
      <c r="F2598" s="3243">
        <v>42.963200000000001</v>
      </c>
      <c r="G2598" s="2960" t="s">
        <v>1529</v>
      </c>
      <c r="H2598" s="2960" t="s">
        <v>1529</v>
      </c>
      <c r="I2598" s="2960" t="s">
        <v>1529</v>
      </c>
      <c r="J2598" s="2945">
        <v>274</v>
      </c>
      <c r="K2598" s="3244">
        <v>0.15680000000000002</v>
      </c>
      <c r="L2598" s="3244">
        <v>0.15680000000000002</v>
      </c>
      <c r="M2598" s="2945">
        <v>274</v>
      </c>
      <c r="N2598" s="2945">
        <v>274</v>
      </c>
      <c r="O2598" s="3244">
        <v>0.15680000000000002</v>
      </c>
      <c r="P2598" s="3244">
        <v>0.15680000000000002</v>
      </c>
      <c r="Q2598" s="3244">
        <v>0.15680000000000002</v>
      </c>
      <c r="R2598" s="3244">
        <v>0.15680000000000002</v>
      </c>
      <c r="S2598" s="2542">
        <v>5.6000000000000005</v>
      </c>
      <c r="T2598" s="2960" t="s">
        <v>1529</v>
      </c>
      <c r="U2598" s="2960" t="s">
        <v>1529</v>
      </c>
      <c r="V2598" s="2961" t="s">
        <v>1134</v>
      </c>
      <c r="W2598" s="3244">
        <v>2.8000000000000004E-2</v>
      </c>
      <c r="X2598" s="3244">
        <v>6.720000000000001E-2</v>
      </c>
      <c r="Y2598" s="2961" t="s">
        <v>1529</v>
      </c>
      <c r="Z2598" s="2961" t="s">
        <v>1529</v>
      </c>
      <c r="AA2598" s="2961" t="s">
        <v>1529</v>
      </c>
      <c r="AB2598" s="2961" t="s">
        <v>1529</v>
      </c>
      <c r="AC2598" s="3244">
        <v>6.720000000000001E-2</v>
      </c>
      <c r="AD2598" s="3243">
        <v>29.836800000000004</v>
      </c>
      <c r="AE2598" s="2961" t="s">
        <v>56</v>
      </c>
      <c r="AF2598" s="2491">
        <v>3.6960000000000007E-2</v>
      </c>
      <c r="AG2598" s="2491">
        <v>0.11200000000000002</v>
      </c>
      <c r="AH2598" s="2543" t="s">
        <v>1529</v>
      </c>
      <c r="AI2598" s="2543" t="s">
        <v>1529</v>
      </c>
      <c r="AJ2598" s="2960" t="s">
        <v>1529</v>
      </c>
      <c r="AK2598" s="2543" t="s">
        <v>6234</v>
      </c>
      <c r="AL2598" s="2543" t="s">
        <v>6235</v>
      </c>
      <c r="AM2598" s="3342">
        <v>2.9792000000000005</v>
      </c>
    </row>
    <row r="2599" spans="2:39" s="2801" customFormat="1" ht="25.5" x14ac:dyDescent="0.2">
      <c r="B2599" s="4149" t="s">
        <v>6256</v>
      </c>
      <c r="C2599" s="5041"/>
      <c r="D2599" s="3242" t="s">
        <v>6257</v>
      </c>
      <c r="E2599" s="3243">
        <v>89.600000000000009</v>
      </c>
      <c r="F2599" s="3243">
        <v>47.633600000000008</v>
      </c>
      <c r="G2599" s="2960" t="s">
        <v>1529</v>
      </c>
      <c r="H2599" s="2960" t="s">
        <v>1529</v>
      </c>
      <c r="I2599" s="2960" t="s">
        <v>1529</v>
      </c>
      <c r="J2599" s="2945">
        <v>327</v>
      </c>
      <c r="K2599" s="3244">
        <v>0.14560000000000001</v>
      </c>
      <c r="L2599" s="3244">
        <v>0.14560000000000001</v>
      </c>
      <c r="M2599" s="2945">
        <v>327</v>
      </c>
      <c r="N2599" s="2945">
        <v>327</v>
      </c>
      <c r="O2599" s="3244">
        <v>0.14560000000000001</v>
      </c>
      <c r="P2599" s="3244">
        <v>0.14560000000000001</v>
      </c>
      <c r="Q2599" s="3244">
        <v>0.14560000000000001</v>
      </c>
      <c r="R2599" s="3244">
        <v>0.14560000000000001</v>
      </c>
      <c r="S2599" s="2542">
        <v>8.4</v>
      </c>
      <c r="T2599" s="2960" t="s">
        <v>1529</v>
      </c>
      <c r="U2599" s="2960" t="s">
        <v>1529</v>
      </c>
      <c r="V2599" s="2961" t="s">
        <v>1118</v>
      </c>
      <c r="W2599" s="3244">
        <v>2.8000000000000004E-2</v>
      </c>
      <c r="X2599" s="3244">
        <v>6.720000000000001E-2</v>
      </c>
      <c r="Y2599" s="2961" t="s">
        <v>1529</v>
      </c>
      <c r="Z2599" s="2961" t="s">
        <v>1529</v>
      </c>
      <c r="AA2599" s="2961" t="s">
        <v>1529</v>
      </c>
      <c r="AB2599" s="2961" t="s">
        <v>1529</v>
      </c>
      <c r="AC2599" s="3244">
        <v>6.720000000000001E-2</v>
      </c>
      <c r="AD2599" s="3243">
        <v>33.566400000000002</v>
      </c>
      <c r="AE2599" s="2961" t="s">
        <v>5508</v>
      </c>
      <c r="AF2599" s="2491">
        <v>3.6960000000000007E-2</v>
      </c>
      <c r="AG2599" s="2491">
        <v>0.11200000000000002</v>
      </c>
      <c r="AH2599" s="2543" t="s">
        <v>1529</v>
      </c>
      <c r="AI2599" s="2543" t="s">
        <v>1529</v>
      </c>
      <c r="AJ2599" s="2960" t="s">
        <v>1529</v>
      </c>
      <c r="AK2599" s="2543" t="s">
        <v>6238</v>
      </c>
      <c r="AL2599" s="2543" t="s">
        <v>4359</v>
      </c>
      <c r="AM2599" s="3342">
        <v>3.3600000000000003</v>
      </c>
    </row>
    <row r="2600" spans="2:39" s="2801" customFormat="1" ht="26.25" thickBot="1" x14ac:dyDescent="0.25">
      <c r="B2600" s="4149" t="s">
        <v>6258</v>
      </c>
      <c r="C2600" s="5041"/>
      <c r="D2600" s="2972" t="s">
        <v>6259</v>
      </c>
      <c r="E2600" s="2973">
        <v>112.00000000000001</v>
      </c>
      <c r="F2600" s="2973">
        <v>63.504000000000012</v>
      </c>
      <c r="G2600" s="3062" t="s">
        <v>1529</v>
      </c>
      <c r="H2600" s="3062" t="s">
        <v>1529</v>
      </c>
      <c r="I2600" s="3062" t="s">
        <v>1529</v>
      </c>
      <c r="J2600" s="2734">
        <v>472</v>
      </c>
      <c r="K2600" s="2975">
        <v>0.13440000000000002</v>
      </c>
      <c r="L2600" s="2975">
        <v>0.13440000000000002</v>
      </c>
      <c r="M2600" s="2734">
        <v>472</v>
      </c>
      <c r="N2600" s="2734">
        <v>472</v>
      </c>
      <c r="O2600" s="2975">
        <v>0.13440000000000002</v>
      </c>
      <c r="P2600" s="2975">
        <v>0.13440000000000002</v>
      </c>
      <c r="Q2600" s="2975">
        <v>0.13440000000000002</v>
      </c>
      <c r="R2600" s="2975">
        <v>0.13440000000000002</v>
      </c>
      <c r="S2600" s="2727">
        <v>11.200000000000001</v>
      </c>
      <c r="T2600" s="3062" t="s">
        <v>1529</v>
      </c>
      <c r="U2600" s="3062" t="s">
        <v>1529</v>
      </c>
      <c r="V2600" s="2976" t="s">
        <v>5513</v>
      </c>
      <c r="W2600" s="2975">
        <v>2.8000000000000004E-2</v>
      </c>
      <c r="X2600" s="2975">
        <v>6.720000000000001E-2</v>
      </c>
      <c r="Y2600" s="2976" t="s">
        <v>1529</v>
      </c>
      <c r="Z2600" s="2976" t="s">
        <v>1529</v>
      </c>
      <c r="AA2600" s="2976" t="s">
        <v>1529</v>
      </c>
      <c r="AB2600" s="2976" t="s">
        <v>1529</v>
      </c>
      <c r="AC2600" s="2975">
        <v>6.720000000000001E-2</v>
      </c>
      <c r="AD2600" s="2973">
        <v>37.295999999999999</v>
      </c>
      <c r="AE2600" s="2976" t="s">
        <v>58</v>
      </c>
      <c r="AF2600" s="2538">
        <v>3.6960000000000007E-2</v>
      </c>
      <c r="AG2600" s="2538">
        <v>0.11200000000000002</v>
      </c>
      <c r="AH2600" s="2583" t="s">
        <v>1529</v>
      </c>
      <c r="AI2600" s="2583" t="s">
        <v>1529</v>
      </c>
      <c r="AJ2600" s="3062" t="s">
        <v>1529</v>
      </c>
      <c r="AK2600" s="2583" t="s">
        <v>6241</v>
      </c>
      <c r="AL2600" s="2583" t="s">
        <v>370</v>
      </c>
      <c r="AM2600" s="3343">
        <v>3.7296000000000005</v>
      </c>
    </row>
    <row r="2601" spans="2:39" s="2801" customFormat="1" x14ac:dyDescent="0.2">
      <c r="B2601" s="3378"/>
      <c r="C2601" s="3379"/>
      <c r="D2601" s="5077"/>
      <c r="E2601" s="5077"/>
      <c r="F2601" s="5077"/>
      <c r="G2601" s="5077"/>
      <c r="H2601" s="3379"/>
      <c r="I2601" s="3380"/>
      <c r="J2601" s="3380"/>
      <c r="K2601" s="3380"/>
      <c r="L2601" s="3380"/>
      <c r="M2601" s="3379"/>
      <c r="N2601" s="3380"/>
      <c r="O2601" s="3380"/>
      <c r="P2601" s="3380"/>
      <c r="Q2601" s="3380"/>
      <c r="R2601" s="3380"/>
      <c r="S2601" s="3379"/>
      <c r="T2601" s="3381"/>
      <c r="U2601" s="3381"/>
      <c r="V2601" s="3381"/>
      <c r="W2601" s="3381"/>
      <c r="X2601" s="3381"/>
      <c r="Y2601" s="3381"/>
      <c r="Z2601" s="3381"/>
      <c r="AA2601" s="3381"/>
      <c r="AB2601" s="3381"/>
      <c r="AC2601" s="3381"/>
      <c r="AD2601" s="3381"/>
      <c r="AE2601" s="3381"/>
      <c r="AF2601" s="3381"/>
      <c r="AG2601" s="3381"/>
      <c r="AH2601" s="3381"/>
      <c r="AI2601" s="3381"/>
      <c r="AJ2601" s="3381"/>
      <c r="AK2601" s="3382"/>
      <c r="AL2601" s="3383"/>
      <c r="AM2601" s="3384"/>
    </row>
    <row r="2602" spans="2:39" s="2801" customFormat="1" ht="14.25" x14ac:dyDescent="0.2">
      <c r="B2602" s="4236" t="s">
        <v>4985</v>
      </c>
      <c r="C2602" s="4237"/>
      <c r="D2602" s="4269" t="s">
        <v>10</v>
      </c>
      <c r="E2602" s="4269"/>
      <c r="F2602" s="4269"/>
      <c r="G2602" s="4269"/>
      <c r="H2602" s="2499"/>
      <c r="I2602" s="2499"/>
      <c r="J2602" s="2499"/>
      <c r="K2602" s="2499"/>
      <c r="L2602" s="2499"/>
      <c r="M2602" s="2499"/>
      <c r="N2602" s="2499"/>
      <c r="O2602" s="2499"/>
      <c r="P2602" s="2499"/>
      <c r="Q2602" s="2499"/>
      <c r="R2602" s="2499"/>
      <c r="S2602" s="2499"/>
      <c r="T2602" s="2495"/>
      <c r="U2602" s="2495"/>
      <c r="V2602" s="2495"/>
      <c r="W2602" s="2495"/>
      <c r="X2602" s="2495"/>
      <c r="Y2602" s="2495"/>
      <c r="Z2602" s="2495"/>
      <c r="AA2602" s="2495"/>
      <c r="AB2602" s="2495"/>
      <c r="AC2602" s="2495"/>
      <c r="AD2602" s="2495"/>
      <c r="AE2602" s="2495"/>
      <c r="AF2602" s="2495"/>
      <c r="AG2602" s="2495"/>
      <c r="AH2602" s="2495"/>
      <c r="AI2602" s="2495"/>
      <c r="AJ2602" s="2495"/>
      <c r="AK2602" s="2501"/>
      <c r="AL2602" s="3374"/>
      <c r="AM2602" s="3376"/>
    </row>
    <row r="2603" spans="2:39" s="2801" customFormat="1" ht="14.25" x14ac:dyDescent="0.2">
      <c r="B2603" s="4236" t="s">
        <v>4986</v>
      </c>
      <c r="C2603" s="4237"/>
      <c r="D2603" s="4269" t="s">
        <v>10</v>
      </c>
      <c r="E2603" s="4269"/>
      <c r="F2603" s="4269"/>
      <c r="G2603" s="4269"/>
      <c r="H2603" s="2499"/>
      <c r="I2603" s="2499"/>
      <c r="J2603" s="2499"/>
      <c r="K2603" s="2499"/>
      <c r="L2603" s="2499"/>
      <c r="M2603" s="2499"/>
      <c r="N2603" s="2499"/>
      <c r="O2603" s="2499"/>
      <c r="P2603" s="2499"/>
      <c r="Q2603" s="2499"/>
      <c r="R2603" s="2499"/>
      <c r="S2603" s="2499"/>
      <c r="T2603" s="2495"/>
      <c r="U2603" s="2495"/>
      <c r="V2603" s="2495"/>
      <c r="W2603" s="2495"/>
      <c r="X2603" s="2495"/>
      <c r="Y2603" s="2495"/>
      <c r="Z2603" s="2495"/>
      <c r="AA2603" s="2495"/>
      <c r="AB2603" s="2495"/>
      <c r="AC2603" s="2495"/>
      <c r="AD2603" s="2495"/>
      <c r="AE2603" s="2495"/>
      <c r="AF2603" s="2495"/>
      <c r="AG2603" s="2495"/>
      <c r="AH2603" s="2495"/>
      <c r="AI2603" s="2495"/>
      <c r="AJ2603" s="2495"/>
      <c r="AK2603" s="2501"/>
      <c r="AL2603" s="3374"/>
      <c r="AM2603" s="3376"/>
    </row>
    <row r="2604" spans="2:39" s="2801" customFormat="1" ht="15.75" thickBot="1" x14ac:dyDescent="0.25">
      <c r="B2604" s="4270"/>
      <c r="C2604" s="4271"/>
      <c r="D2604" s="4272"/>
      <c r="E2604" s="4272"/>
      <c r="F2604" s="4272"/>
      <c r="G2604" s="4272"/>
      <c r="H2604" s="2504"/>
      <c r="I2604" s="2504"/>
      <c r="J2604" s="2504"/>
      <c r="K2604" s="2504"/>
      <c r="L2604" s="2504"/>
      <c r="M2604" s="2504"/>
      <c r="N2604" s="2504"/>
      <c r="O2604" s="2504"/>
      <c r="P2604" s="2504"/>
      <c r="Q2604" s="2504"/>
      <c r="R2604" s="2504"/>
      <c r="S2604" s="2504"/>
      <c r="T2604" s="2505"/>
      <c r="U2604" s="2505"/>
      <c r="V2604" s="2505"/>
      <c r="W2604" s="2505"/>
      <c r="X2604" s="2505"/>
      <c r="Y2604" s="2505"/>
      <c r="Z2604" s="2505"/>
      <c r="AA2604" s="2505"/>
      <c r="AB2604" s="2505"/>
      <c r="AC2604" s="2505"/>
      <c r="AD2604" s="2505"/>
      <c r="AE2604" s="2505"/>
      <c r="AF2604" s="2505"/>
      <c r="AG2604" s="2505"/>
      <c r="AH2604" s="2505"/>
      <c r="AI2604" s="2505"/>
      <c r="AJ2604" s="2505"/>
      <c r="AK2604" s="2565"/>
      <c r="AL2604" s="3375"/>
      <c r="AM2604" s="3377"/>
    </row>
    <row r="2605" spans="2:39" s="2801" customFormat="1" ht="13.5" thickBot="1" x14ac:dyDescent="0.25">
      <c r="B2605" s="2703"/>
    </row>
    <row r="2606" spans="2:39" s="2801" customFormat="1" ht="20.25" x14ac:dyDescent="0.2">
      <c r="B2606" s="4169" t="s">
        <v>4994</v>
      </c>
      <c r="C2606" s="4170"/>
      <c r="D2606" s="4170"/>
      <c r="E2606" s="4170"/>
      <c r="F2606" s="4170"/>
      <c r="G2606" s="4170"/>
      <c r="H2606" s="4170"/>
      <c r="I2606" s="4170"/>
      <c r="J2606" s="4170"/>
      <c r="K2606" s="4170"/>
      <c r="L2606" s="4170"/>
      <c r="M2606" s="4170"/>
      <c r="N2606" s="4170"/>
      <c r="O2606" s="4170"/>
      <c r="P2606" s="4170"/>
      <c r="Q2606" s="4170"/>
      <c r="R2606" s="4170"/>
      <c r="S2606" s="4170"/>
      <c r="T2606" s="4170"/>
      <c r="U2606" s="4170"/>
      <c r="V2606" s="4170"/>
      <c r="W2606" s="4170"/>
      <c r="X2606" s="4170"/>
      <c r="Y2606" s="4170"/>
      <c r="Z2606" s="4170"/>
      <c r="AA2606" s="4170"/>
      <c r="AB2606" s="4170"/>
      <c r="AC2606" s="4170"/>
      <c r="AD2606" s="4170"/>
      <c r="AE2606" s="4170"/>
      <c r="AF2606" s="4170"/>
      <c r="AG2606" s="4170"/>
      <c r="AH2606" s="4170"/>
      <c r="AI2606" s="4170"/>
      <c r="AJ2606" s="4170"/>
      <c r="AK2606" s="4171"/>
    </row>
    <row r="2607" spans="2:39" s="2801" customFormat="1" x14ac:dyDescent="0.2">
      <c r="B2607" s="2500"/>
      <c r="C2607" s="3338"/>
      <c r="D2607" s="3338"/>
      <c r="E2607" s="3338"/>
      <c r="F2607" s="3338"/>
      <c r="G2607" s="2501"/>
      <c r="H2607" s="2501"/>
      <c r="I2607" s="2501"/>
      <c r="J2607" s="2501"/>
      <c r="K2607" s="2501"/>
      <c r="L2607" s="2501"/>
      <c r="M2607" s="2501"/>
      <c r="N2607" s="2501"/>
      <c r="O2607" s="2501"/>
      <c r="P2607" s="2501"/>
      <c r="Q2607" s="2501"/>
      <c r="R2607" s="2501"/>
      <c r="S2607" s="2501"/>
      <c r="T2607" s="2501"/>
      <c r="U2607" s="2501"/>
      <c r="V2607" s="2501"/>
      <c r="W2607" s="2501"/>
      <c r="X2607" s="2501"/>
      <c r="Y2607" s="2501"/>
      <c r="Z2607" s="2501"/>
      <c r="AA2607" s="2501"/>
      <c r="AB2607" s="2501"/>
      <c r="AC2607" s="2501"/>
      <c r="AD2607" s="2501"/>
      <c r="AE2607" s="2501"/>
      <c r="AF2607" s="2501"/>
      <c r="AG2607" s="2501"/>
      <c r="AH2607" s="2501"/>
      <c r="AI2607" s="2501"/>
      <c r="AJ2607" s="2501"/>
      <c r="AK2607" s="2502"/>
    </row>
    <row r="2608" spans="2:39" s="2801" customFormat="1" x14ac:dyDescent="0.2">
      <c r="B2608" s="2500" t="s">
        <v>4981</v>
      </c>
      <c r="C2608" s="3338"/>
      <c r="D2608" s="4243" t="s">
        <v>6189</v>
      </c>
      <c r="E2608" s="4243"/>
      <c r="F2608" s="4243"/>
      <c r="G2608" s="2501"/>
      <c r="H2608" s="2501"/>
      <c r="I2608" s="2501"/>
      <c r="J2608" s="2501"/>
      <c r="K2608" s="2501"/>
      <c r="L2608" s="2501"/>
      <c r="M2608" s="2501"/>
      <c r="N2608" s="2501"/>
      <c r="O2608" s="2501"/>
      <c r="P2608" s="2501"/>
      <c r="Q2608" s="2501"/>
      <c r="R2608" s="2501"/>
      <c r="S2608" s="2501"/>
      <c r="T2608" s="2501"/>
      <c r="U2608" s="2501"/>
      <c r="V2608" s="2501"/>
      <c r="W2608" s="2501"/>
      <c r="X2608" s="2501"/>
      <c r="Y2608" s="2501"/>
      <c r="Z2608" s="2501"/>
      <c r="AA2608" s="2501"/>
      <c r="AB2608" s="2501"/>
      <c r="AC2608" s="2501"/>
      <c r="AD2608" s="2501"/>
      <c r="AE2608" s="2501"/>
      <c r="AF2608" s="2501"/>
      <c r="AG2608" s="2501"/>
      <c r="AH2608" s="2501"/>
      <c r="AI2608" s="2501"/>
      <c r="AJ2608" s="2501"/>
      <c r="AK2608" s="2502"/>
    </row>
    <row r="2609" spans="2:37" s="2801" customFormat="1" ht="13.5" thickBot="1" x14ac:dyDescent="0.25">
      <c r="B2609" s="4176" t="s">
        <v>4995</v>
      </c>
      <c r="C2609" s="4177"/>
      <c r="D2609" s="4175">
        <v>41632</v>
      </c>
      <c r="E2609" s="4175"/>
      <c r="F2609" s="3338"/>
      <c r="G2609" s="2501"/>
      <c r="H2609" s="2501"/>
      <c r="I2609" s="2501"/>
      <c r="J2609" s="2501"/>
      <c r="K2609" s="2501"/>
      <c r="L2609" s="2501"/>
      <c r="M2609" s="2501"/>
      <c r="N2609" s="2501"/>
      <c r="O2609" s="2501"/>
      <c r="P2609" s="2501"/>
      <c r="Q2609" s="2501"/>
      <c r="R2609" s="2501"/>
      <c r="S2609" s="2501"/>
      <c r="T2609" s="2501"/>
      <c r="U2609" s="2501"/>
      <c r="V2609" s="2501"/>
      <c r="W2609" s="2501"/>
      <c r="X2609" s="2501"/>
      <c r="Y2609" s="2501"/>
      <c r="Z2609" s="2501"/>
      <c r="AA2609" s="2501"/>
      <c r="AB2609" s="2501"/>
      <c r="AC2609" s="2501"/>
      <c r="AD2609" s="2501"/>
      <c r="AE2609" s="2501"/>
      <c r="AF2609" s="2501"/>
      <c r="AG2609" s="2501"/>
      <c r="AH2609" s="2501"/>
      <c r="AI2609" s="2501"/>
      <c r="AJ2609" s="2501"/>
      <c r="AK2609" s="2502"/>
    </row>
    <row r="2610" spans="2:37" s="2801" customFormat="1" ht="123" customHeight="1" thickBot="1" x14ac:dyDescent="0.25">
      <c r="B2610" s="4179" t="s">
        <v>4996</v>
      </c>
      <c r="C2610" s="4242"/>
      <c r="D2610" s="4181" t="s">
        <v>6190</v>
      </c>
      <c r="E2610" s="4182"/>
      <c r="F2610" s="4182"/>
      <c r="G2610" s="4182"/>
      <c r="H2610" s="4182"/>
      <c r="I2610" s="4182"/>
      <c r="J2610" s="4182"/>
      <c r="K2610" s="4183"/>
      <c r="L2610" s="2501"/>
      <c r="M2610" s="2501"/>
      <c r="N2610" s="2501"/>
      <c r="O2610" s="2501"/>
      <c r="P2610" s="2501"/>
      <c r="Q2610" s="2501"/>
      <c r="R2610" s="2501"/>
      <c r="S2610" s="2501"/>
      <c r="T2610" s="2501"/>
      <c r="U2610" s="2501"/>
      <c r="V2610" s="2501"/>
      <c r="W2610" s="2501"/>
      <c r="X2610" s="2501"/>
      <c r="Y2610" s="2501"/>
      <c r="Z2610" s="2501"/>
      <c r="AA2610" s="2501"/>
      <c r="AB2610" s="2501"/>
      <c r="AC2610" s="2501"/>
      <c r="AD2610" s="2501"/>
      <c r="AE2610" s="2501"/>
      <c r="AF2610" s="2501"/>
      <c r="AG2610" s="2501"/>
      <c r="AH2610" s="2501"/>
      <c r="AI2610" s="2501"/>
      <c r="AJ2610" s="2501"/>
      <c r="AK2610" s="2502"/>
    </row>
    <row r="2611" spans="2:37" s="2801" customFormat="1" ht="13.5" thickBot="1" x14ac:dyDescent="0.25">
      <c r="B2611" s="4245"/>
      <c r="C2611" s="4246"/>
      <c r="D2611" s="4246"/>
      <c r="E2611" s="4246"/>
      <c r="F2611" s="4246"/>
      <c r="G2611" s="4246"/>
      <c r="H2611" s="4246"/>
      <c r="I2611" s="4246"/>
      <c r="J2611" s="4246"/>
      <c r="K2611" s="4246"/>
      <c r="L2611" s="4246"/>
      <c r="M2611" s="4246"/>
      <c r="N2611" s="4246"/>
      <c r="O2611" s="4246"/>
      <c r="P2611" s="4246"/>
      <c r="Q2611" s="4246"/>
      <c r="R2611" s="2501"/>
      <c r="S2611" s="2501"/>
      <c r="T2611" s="2501"/>
      <c r="U2611" s="2501"/>
      <c r="V2611" s="2501"/>
      <c r="W2611" s="2501"/>
      <c r="X2611" s="2501"/>
      <c r="Y2611" s="2501"/>
      <c r="Z2611" s="2501"/>
      <c r="AA2611" s="2501"/>
      <c r="AB2611" s="2501"/>
      <c r="AC2611" s="2501"/>
      <c r="AD2611" s="2501"/>
      <c r="AE2611" s="2501"/>
      <c r="AF2611" s="2501"/>
      <c r="AG2611" s="2501"/>
      <c r="AH2611" s="2501"/>
      <c r="AI2611" s="2501"/>
      <c r="AJ2611" s="2501"/>
      <c r="AK2611" s="2502"/>
    </row>
    <row r="2612" spans="2:37" s="2801" customFormat="1" ht="13.5" thickBot="1" x14ac:dyDescent="0.25">
      <c r="B2612" s="4189" t="s">
        <v>4997</v>
      </c>
      <c r="C2612" s="4189"/>
      <c r="D2612" s="4189" t="s">
        <v>4987</v>
      </c>
      <c r="E2612" s="4189" t="s">
        <v>4998</v>
      </c>
      <c r="F2612" s="4247" t="s">
        <v>224</v>
      </c>
      <c r="G2612" s="4247"/>
      <c r="H2612" s="4247"/>
      <c r="I2612" s="4247"/>
      <c r="J2612" s="4247"/>
      <c r="K2612" s="4247"/>
      <c r="L2612" s="4247"/>
      <c r="M2612" s="4247"/>
      <c r="N2612" s="4247"/>
      <c r="O2612" s="4247"/>
      <c r="P2612" s="4247"/>
      <c r="Q2612" s="4247"/>
      <c r="R2612" s="4247"/>
      <c r="S2612" s="4247" t="s">
        <v>340</v>
      </c>
      <c r="T2612" s="4247"/>
      <c r="U2612" s="4247"/>
      <c r="V2612" s="4247"/>
      <c r="W2612" s="4247"/>
      <c r="X2612" s="4247"/>
      <c r="Y2612" s="4247"/>
      <c r="Z2612" s="4247"/>
      <c r="AA2612" s="4247"/>
      <c r="AB2612" s="4247"/>
      <c r="AC2612" s="4247"/>
      <c r="AD2612" s="4247" t="s">
        <v>225</v>
      </c>
      <c r="AE2612" s="4247"/>
      <c r="AF2612" s="4247"/>
      <c r="AG2612" s="4247"/>
      <c r="AH2612" s="4188" t="s">
        <v>4982</v>
      </c>
      <c r="AI2612" s="4188"/>
      <c r="AJ2612" s="4188"/>
      <c r="AK2612" s="2502"/>
    </row>
    <row r="2613" spans="2:37" s="2801" customFormat="1" ht="13.5" thickBot="1" x14ac:dyDescent="0.25">
      <c r="B2613" s="4203"/>
      <c r="C2613" s="4203"/>
      <c r="D2613" s="4203"/>
      <c r="E2613" s="4203"/>
      <c r="F2613" s="4203" t="s">
        <v>4999</v>
      </c>
      <c r="G2613" s="4203" t="s">
        <v>5000</v>
      </c>
      <c r="H2613" s="4189" t="s">
        <v>5001</v>
      </c>
      <c r="I2613" s="4200" t="s">
        <v>5002</v>
      </c>
      <c r="J2613" s="4200" t="s">
        <v>5003</v>
      </c>
      <c r="K2613" s="4201" t="s">
        <v>5004</v>
      </c>
      <c r="L2613" s="4201" t="s">
        <v>5005</v>
      </c>
      <c r="M2613" s="4200" t="s">
        <v>5006</v>
      </c>
      <c r="N2613" s="4200"/>
      <c r="O2613" s="4201" t="s">
        <v>5007</v>
      </c>
      <c r="P2613" s="4201" t="s">
        <v>5008</v>
      </c>
      <c r="Q2613" s="4201" t="s">
        <v>5009</v>
      </c>
      <c r="R2613" s="4201" t="s">
        <v>5010</v>
      </c>
      <c r="S2613" s="4189" t="s">
        <v>5011</v>
      </c>
      <c r="T2613" s="4189" t="s">
        <v>5012</v>
      </c>
      <c r="U2613" s="4189" t="s">
        <v>5013</v>
      </c>
      <c r="V2613" s="4189" t="s">
        <v>5014</v>
      </c>
      <c r="W2613" s="4189" t="s">
        <v>5015</v>
      </c>
      <c r="X2613" s="4189" t="s">
        <v>5016</v>
      </c>
      <c r="Y2613" s="4189" t="s">
        <v>5017</v>
      </c>
      <c r="Z2613" s="4189" t="s">
        <v>5018</v>
      </c>
      <c r="AA2613" s="4189" t="s">
        <v>5019</v>
      </c>
      <c r="AB2613" s="4200" t="s">
        <v>5020</v>
      </c>
      <c r="AC2613" s="4200" t="s">
        <v>5021</v>
      </c>
      <c r="AD2613" s="4189" t="s">
        <v>5022</v>
      </c>
      <c r="AE2613" s="4189" t="s">
        <v>5023</v>
      </c>
      <c r="AF2613" s="4189" t="s">
        <v>5024</v>
      </c>
      <c r="AG2613" s="4189" t="s">
        <v>5025</v>
      </c>
      <c r="AH2613" s="4189" t="s">
        <v>1150</v>
      </c>
      <c r="AI2613" s="4189" t="s">
        <v>4983</v>
      </c>
      <c r="AJ2613" s="4189" t="s">
        <v>4984</v>
      </c>
      <c r="AK2613" s="2502"/>
    </row>
    <row r="2614" spans="2:37" s="2801" customFormat="1" ht="13.5" thickBot="1" x14ac:dyDescent="0.25">
      <c r="B2614" s="4203"/>
      <c r="C2614" s="4203"/>
      <c r="D2614" s="4203"/>
      <c r="E2614" s="4203"/>
      <c r="F2614" s="4203"/>
      <c r="G2614" s="4203"/>
      <c r="H2614" s="4203"/>
      <c r="I2614" s="4201"/>
      <c r="J2614" s="4201"/>
      <c r="K2614" s="4201"/>
      <c r="L2614" s="4201"/>
      <c r="M2614" s="3336" t="s">
        <v>5026</v>
      </c>
      <c r="N2614" s="3337" t="s">
        <v>2793</v>
      </c>
      <c r="O2614" s="4201"/>
      <c r="P2614" s="4201"/>
      <c r="Q2614" s="4201"/>
      <c r="R2614" s="4201"/>
      <c r="S2614" s="4203"/>
      <c r="T2614" s="4203"/>
      <c r="U2614" s="4203"/>
      <c r="V2614" s="4203"/>
      <c r="W2614" s="4203"/>
      <c r="X2614" s="4203"/>
      <c r="Y2614" s="4203"/>
      <c r="Z2614" s="4203"/>
      <c r="AA2614" s="4203"/>
      <c r="AB2614" s="4201"/>
      <c r="AC2614" s="4201"/>
      <c r="AD2614" s="4203"/>
      <c r="AE2614" s="4203"/>
      <c r="AF2614" s="4203"/>
      <c r="AG2614" s="4203"/>
      <c r="AH2614" s="4203"/>
      <c r="AI2614" s="4203"/>
      <c r="AJ2614" s="4203"/>
      <c r="AK2614" s="2502"/>
    </row>
    <row r="2615" spans="2:37" s="2801" customFormat="1" ht="25.5" x14ac:dyDescent="0.2">
      <c r="B2615" s="5072" t="s">
        <v>6191</v>
      </c>
      <c r="C2615" s="5073"/>
      <c r="D2615" s="3233" t="s">
        <v>1529</v>
      </c>
      <c r="E2615" s="3234" t="s">
        <v>1529</v>
      </c>
      <c r="F2615" s="3234" t="s">
        <v>1529</v>
      </c>
      <c r="G2615" s="3235" t="s">
        <v>1529</v>
      </c>
      <c r="H2615" s="3236" t="s">
        <v>1529</v>
      </c>
      <c r="I2615" s="3236" t="s">
        <v>1529</v>
      </c>
      <c r="J2615" s="3236" t="s">
        <v>1529</v>
      </c>
      <c r="K2615" s="3235" t="s">
        <v>1529</v>
      </c>
      <c r="L2615" s="3235" t="s">
        <v>1529</v>
      </c>
      <c r="M2615" s="3233" t="s">
        <v>1529</v>
      </c>
      <c r="N2615" s="2625" t="s">
        <v>1529</v>
      </c>
      <c r="O2615" s="3235" t="s">
        <v>1529</v>
      </c>
      <c r="P2615" s="3235" t="s">
        <v>1529</v>
      </c>
      <c r="Q2615" s="3235" t="s">
        <v>1529</v>
      </c>
      <c r="R2615" s="3235" t="s">
        <v>1529</v>
      </c>
      <c r="S2615" s="2626" t="s">
        <v>1529</v>
      </c>
      <c r="T2615" s="3235" t="s">
        <v>1529</v>
      </c>
      <c r="U2615" s="3238" t="s">
        <v>1529</v>
      </c>
      <c r="V2615" s="3238" t="s">
        <v>1529</v>
      </c>
      <c r="W2615" s="3235" t="s">
        <v>1529</v>
      </c>
      <c r="X2615" s="3235" t="s">
        <v>1529</v>
      </c>
      <c r="Y2615" s="3238" t="s">
        <v>1529</v>
      </c>
      <c r="Z2615" s="3238" t="s">
        <v>1529</v>
      </c>
      <c r="AA2615" s="3238" t="s">
        <v>1529</v>
      </c>
      <c r="AB2615" s="3235" t="s">
        <v>1529</v>
      </c>
      <c r="AC2615" s="3235" t="s">
        <v>1529</v>
      </c>
      <c r="AD2615" s="3234" t="s">
        <v>1529</v>
      </c>
      <c r="AE2615" s="2523" t="s">
        <v>1529</v>
      </c>
      <c r="AF2615" s="2524" t="s">
        <v>1529</v>
      </c>
      <c r="AG2615" s="2524" t="s">
        <v>1529</v>
      </c>
      <c r="AH2615" s="2627" t="s">
        <v>6192</v>
      </c>
      <c r="AI2615" s="2627" t="s">
        <v>5295</v>
      </c>
      <c r="AJ2615" s="3100">
        <v>14.99</v>
      </c>
      <c r="AK2615" s="2502"/>
    </row>
    <row r="2616" spans="2:37" s="2801" customFormat="1" ht="25.5" x14ac:dyDescent="0.2">
      <c r="B2616" s="4159" t="s">
        <v>6193</v>
      </c>
      <c r="C2616" s="5076"/>
      <c r="D2616" s="3242" t="s">
        <v>1529</v>
      </c>
      <c r="E2616" s="3243" t="s">
        <v>1529</v>
      </c>
      <c r="F2616" s="3243" t="s">
        <v>1529</v>
      </c>
      <c r="G2616" s="3244" t="s">
        <v>1529</v>
      </c>
      <c r="H2616" s="3245" t="s">
        <v>1529</v>
      </c>
      <c r="I2616" s="3245" t="s">
        <v>1529</v>
      </c>
      <c r="J2616" s="3245" t="s">
        <v>1529</v>
      </c>
      <c r="K2616" s="3244" t="s">
        <v>1529</v>
      </c>
      <c r="L2616" s="3244" t="s">
        <v>1529</v>
      </c>
      <c r="M2616" s="3242" t="s">
        <v>1529</v>
      </c>
      <c r="N2616" s="2630" t="s">
        <v>1529</v>
      </c>
      <c r="O2616" s="3244" t="s">
        <v>1529</v>
      </c>
      <c r="P2616" s="3244" t="s">
        <v>1529</v>
      </c>
      <c r="Q2616" s="3244" t="s">
        <v>1529</v>
      </c>
      <c r="R2616" s="3244" t="s">
        <v>1529</v>
      </c>
      <c r="S2616" s="2542" t="s">
        <v>1529</v>
      </c>
      <c r="T2616" s="3244" t="s">
        <v>1529</v>
      </c>
      <c r="U2616" s="3247" t="s">
        <v>1529</v>
      </c>
      <c r="V2616" s="3247" t="s">
        <v>1529</v>
      </c>
      <c r="W2616" s="3244" t="s">
        <v>1529</v>
      </c>
      <c r="X2616" s="3244" t="s">
        <v>1529</v>
      </c>
      <c r="Y2616" s="3247" t="s">
        <v>1529</v>
      </c>
      <c r="Z2616" s="3247" t="s">
        <v>1529</v>
      </c>
      <c r="AA2616" s="3247" t="s">
        <v>1529</v>
      </c>
      <c r="AB2616" s="3244" t="s">
        <v>1529</v>
      </c>
      <c r="AC2616" s="3244" t="s">
        <v>1529</v>
      </c>
      <c r="AD2616" s="3243" t="s">
        <v>1529</v>
      </c>
      <c r="AE2616" s="2512" t="s">
        <v>1529</v>
      </c>
      <c r="AF2616" s="2513" t="s">
        <v>1529</v>
      </c>
      <c r="AG2616" s="2513" t="s">
        <v>1529</v>
      </c>
      <c r="AH2616" s="2632" t="s">
        <v>3117</v>
      </c>
      <c r="AI2616" s="2632" t="s">
        <v>5295</v>
      </c>
      <c r="AJ2616" s="3325">
        <v>0.5</v>
      </c>
      <c r="AK2616" s="2502"/>
    </row>
    <row r="2617" spans="2:37" s="2801" customFormat="1" ht="25.5" x14ac:dyDescent="0.2">
      <c r="B2617" s="4159" t="s">
        <v>6194</v>
      </c>
      <c r="C2617" s="5076"/>
      <c r="D2617" s="3242" t="s">
        <v>1529</v>
      </c>
      <c r="E2617" s="3243" t="s">
        <v>1529</v>
      </c>
      <c r="F2617" s="3243" t="s">
        <v>1529</v>
      </c>
      <c r="G2617" s="3244" t="s">
        <v>1529</v>
      </c>
      <c r="H2617" s="3245" t="s">
        <v>1529</v>
      </c>
      <c r="I2617" s="3245" t="s">
        <v>1529</v>
      </c>
      <c r="J2617" s="3245" t="s">
        <v>1529</v>
      </c>
      <c r="K2617" s="3244" t="s">
        <v>1529</v>
      </c>
      <c r="L2617" s="3244" t="s">
        <v>1529</v>
      </c>
      <c r="M2617" s="3242" t="s">
        <v>1529</v>
      </c>
      <c r="N2617" s="2630" t="s">
        <v>1529</v>
      </c>
      <c r="O2617" s="3244" t="s">
        <v>1529</v>
      </c>
      <c r="P2617" s="3244" t="s">
        <v>1529</v>
      </c>
      <c r="Q2617" s="3244" t="s">
        <v>1529</v>
      </c>
      <c r="R2617" s="3244" t="s">
        <v>1529</v>
      </c>
      <c r="S2617" s="2542" t="s">
        <v>1529</v>
      </c>
      <c r="T2617" s="3244" t="s">
        <v>1529</v>
      </c>
      <c r="U2617" s="3247" t="s">
        <v>1529</v>
      </c>
      <c r="V2617" s="3247" t="s">
        <v>1529</v>
      </c>
      <c r="W2617" s="3244" t="s">
        <v>1529</v>
      </c>
      <c r="X2617" s="3244" t="s">
        <v>1529</v>
      </c>
      <c r="Y2617" s="3247" t="s">
        <v>1529</v>
      </c>
      <c r="Z2617" s="3247" t="s">
        <v>1529</v>
      </c>
      <c r="AA2617" s="3247" t="s">
        <v>1529</v>
      </c>
      <c r="AB2617" s="3244" t="s">
        <v>1529</v>
      </c>
      <c r="AC2617" s="3244" t="s">
        <v>1529</v>
      </c>
      <c r="AD2617" s="3243" t="s">
        <v>1529</v>
      </c>
      <c r="AE2617" s="2512" t="s">
        <v>1529</v>
      </c>
      <c r="AF2617" s="2513" t="s">
        <v>1529</v>
      </c>
      <c r="AG2617" s="2513" t="s">
        <v>1529</v>
      </c>
      <c r="AH2617" s="2632" t="s">
        <v>5296</v>
      </c>
      <c r="AI2617" s="2632" t="s">
        <v>5295</v>
      </c>
      <c r="AJ2617" s="3325">
        <v>0.5</v>
      </c>
      <c r="AK2617" s="2502"/>
    </row>
    <row r="2618" spans="2:37" s="2801" customFormat="1" ht="39" thickBot="1" x14ac:dyDescent="0.25">
      <c r="B2618" s="5074" t="s">
        <v>6195</v>
      </c>
      <c r="C2618" s="5075"/>
      <c r="D2618" s="2972" t="s">
        <v>1529</v>
      </c>
      <c r="E2618" s="2973" t="s">
        <v>1529</v>
      </c>
      <c r="F2618" s="2973" t="s">
        <v>1529</v>
      </c>
      <c r="G2618" s="2975" t="s">
        <v>1529</v>
      </c>
      <c r="H2618" s="3201" t="s">
        <v>1529</v>
      </c>
      <c r="I2618" s="3201" t="s">
        <v>1529</v>
      </c>
      <c r="J2618" s="3201" t="s">
        <v>1529</v>
      </c>
      <c r="K2618" s="2975" t="s">
        <v>1529</v>
      </c>
      <c r="L2618" s="2975" t="s">
        <v>1529</v>
      </c>
      <c r="M2618" s="2972" t="s">
        <v>1529</v>
      </c>
      <c r="N2618" s="3149" t="s">
        <v>1529</v>
      </c>
      <c r="O2618" s="2975" t="s">
        <v>1529</v>
      </c>
      <c r="P2618" s="2975" t="s">
        <v>1529</v>
      </c>
      <c r="Q2618" s="2975" t="s">
        <v>1529</v>
      </c>
      <c r="R2618" s="2975" t="s">
        <v>1529</v>
      </c>
      <c r="S2618" s="2727" t="s">
        <v>1529</v>
      </c>
      <c r="T2618" s="2975" t="s">
        <v>1529</v>
      </c>
      <c r="U2618" s="3344" t="s">
        <v>1529</v>
      </c>
      <c r="V2618" s="3344" t="s">
        <v>1529</v>
      </c>
      <c r="W2618" s="2975" t="s">
        <v>1529</v>
      </c>
      <c r="X2618" s="2975" t="s">
        <v>1529</v>
      </c>
      <c r="Y2618" s="3344" t="s">
        <v>1529</v>
      </c>
      <c r="Z2618" s="3344" t="s">
        <v>1529</v>
      </c>
      <c r="AA2618" s="3344" t="s">
        <v>1529</v>
      </c>
      <c r="AB2618" s="2975" t="s">
        <v>1529</v>
      </c>
      <c r="AC2618" s="2975" t="s">
        <v>1529</v>
      </c>
      <c r="AD2618" s="2973" t="s">
        <v>1529</v>
      </c>
      <c r="AE2618" s="2554" t="s">
        <v>1529</v>
      </c>
      <c r="AF2618" s="2555" t="s">
        <v>1529</v>
      </c>
      <c r="AG2618" s="2555" t="s">
        <v>1529</v>
      </c>
      <c r="AH2618" s="2556" t="s">
        <v>5297</v>
      </c>
      <c r="AI2618" s="2556" t="s">
        <v>5295</v>
      </c>
      <c r="AJ2618" s="3326"/>
      <c r="AK2618" s="2502"/>
    </row>
    <row r="2619" spans="2:37" s="2801" customFormat="1" x14ac:dyDescent="0.2">
      <c r="B2619" s="2503"/>
      <c r="C2619" s="2496"/>
      <c r="D2619" s="4248"/>
      <c r="E2619" s="4248"/>
      <c r="F2619" s="4248"/>
      <c r="G2619" s="4248"/>
      <c r="H2619" s="2496"/>
      <c r="I2619" s="2497"/>
      <c r="J2619" s="2497"/>
      <c r="K2619" s="2497"/>
      <c r="L2619" s="2497"/>
      <c r="M2619" s="2496"/>
      <c r="N2619" s="2497"/>
      <c r="O2619" s="2497"/>
      <c r="P2619" s="2497"/>
      <c r="Q2619" s="2497"/>
      <c r="R2619" s="2497"/>
      <c r="S2619" s="2496"/>
      <c r="T2619" s="2495"/>
      <c r="U2619" s="2495"/>
      <c r="V2619" s="2495"/>
      <c r="W2619" s="2495"/>
      <c r="X2619" s="2495"/>
      <c r="Y2619" s="2495"/>
      <c r="Z2619" s="2495"/>
      <c r="AA2619" s="2495"/>
      <c r="AB2619" s="2495"/>
      <c r="AC2619" s="2495"/>
      <c r="AD2619" s="2495"/>
      <c r="AE2619" s="2495"/>
      <c r="AF2619" s="2495"/>
      <c r="AG2619" s="2495"/>
      <c r="AH2619" s="2495"/>
      <c r="AI2619" s="2495"/>
      <c r="AJ2619" s="2495"/>
      <c r="AK2619" s="2502"/>
    </row>
    <row r="2620" spans="2:37" s="2801" customFormat="1" x14ac:dyDescent="0.2">
      <c r="B2620" s="4236" t="s">
        <v>4985</v>
      </c>
      <c r="C2620" s="4237"/>
      <c r="D2620" s="4249" t="s">
        <v>1529</v>
      </c>
      <c r="E2620" s="4249"/>
      <c r="F2620" s="4249"/>
      <c r="G2620" s="4249"/>
      <c r="H2620" s="2499"/>
      <c r="I2620" s="2499"/>
      <c r="J2620" s="2499"/>
      <c r="K2620" s="2499"/>
      <c r="L2620" s="2499"/>
      <c r="M2620" s="2499"/>
      <c r="N2620" s="2499"/>
      <c r="O2620" s="2499"/>
      <c r="P2620" s="2499"/>
      <c r="Q2620" s="2499"/>
      <c r="R2620" s="2499"/>
      <c r="S2620" s="2499"/>
      <c r="T2620" s="2495"/>
      <c r="U2620" s="2495"/>
      <c r="V2620" s="2495"/>
      <c r="W2620" s="2495"/>
      <c r="X2620" s="2495"/>
      <c r="Y2620" s="2495"/>
      <c r="Z2620" s="2495"/>
      <c r="AA2620" s="2495"/>
      <c r="AB2620" s="2495"/>
      <c r="AC2620" s="2495"/>
      <c r="AD2620" s="2495"/>
      <c r="AE2620" s="2495"/>
      <c r="AF2620" s="2495"/>
      <c r="AG2620" s="2495"/>
      <c r="AH2620" s="2495"/>
      <c r="AI2620" s="2495"/>
      <c r="AJ2620" s="2495"/>
      <c r="AK2620" s="2502"/>
    </row>
    <row r="2621" spans="2:37" s="2801" customFormat="1" x14ac:dyDescent="0.2">
      <c r="B2621" s="4236" t="s">
        <v>4986</v>
      </c>
      <c r="C2621" s="4237"/>
      <c r="D2621" s="4249" t="s">
        <v>5082</v>
      </c>
      <c r="E2621" s="4249"/>
      <c r="F2621" s="4249"/>
      <c r="G2621" s="4249"/>
      <c r="H2621" s="2499"/>
      <c r="I2621" s="2499"/>
      <c r="J2621" s="2499"/>
      <c r="K2621" s="2499"/>
      <c r="L2621" s="2499"/>
      <c r="M2621" s="2499"/>
      <c r="N2621" s="2499"/>
      <c r="O2621" s="2499"/>
      <c r="P2621" s="2499"/>
      <c r="Q2621" s="2499"/>
      <c r="R2621" s="2499"/>
      <c r="S2621" s="2499"/>
      <c r="T2621" s="2495"/>
      <c r="U2621" s="2495"/>
      <c r="V2621" s="2495"/>
      <c r="W2621" s="2495"/>
      <c r="X2621" s="2495"/>
      <c r="Y2621" s="2495"/>
      <c r="Z2621" s="2495"/>
      <c r="AA2621" s="2495"/>
      <c r="AB2621" s="2495"/>
      <c r="AC2621" s="2495"/>
      <c r="AD2621" s="2495"/>
      <c r="AE2621" s="2495"/>
      <c r="AF2621" s="2495"/>
      <c r="AG2621" s="2495"/>
      <c r="AH2621" s="2495"/>
      <c r="AI2621" s="2495"/>
      <c r="AJ2621" s="2495"/>
      <c r="AK2621" s="2502"/>
    </row>
    <row r="2622" spans="2:37" s="2801" customFormat="1" ht="15.75" thickBot="1" x14ac:dyDescent="0.25">
      <c r="B2622" s="4270"/>
      <c r="C2622" s="4271"/>
      <c r="D2622" s="4272"/>
      <c r="E2622" s="4272"/>
      <c r="F2622" s="4272"/>
      <c r="G2622" s="4272"/>
      <c r="H2622" s="2504"/>
      <c r="I2622" s="2504"/>
      <c r="J2622" s="2504"/>
      <c r="K2622" s="2504"/>
      <c r="L2622" s="2504"/>
      <c r="M2622" s="2504"/>
      <c r="N2622" s="2504"/>
      <c r="O2622" s="2504"/>
      <c r="P2622" s="2504"/>
      <c r="Q2622" s="2504"/>
      <c r="R2622" s="2504"/>
      <c r="S2622" s="2504"/>
      <c r="T2622" s="2505"/>
      <c r="U2622" s="2505"/>
      <c r="V2622" s="2505"/>
      <c r="W2622" s="2505"/>
      <c r="X2622" s="2505"/>
      <c r="Y2622" s="2505"/>
      <c r="Z2622" s="2505"/>
      <c r="AA2622" s="2505"/>
      <c r="AB2622" s="2505"/>
      <c r="AC2622" s="2505"/>
      <c r="AD2622" s="2505"/>
      <c r="AE2622" s="2505"/>
      <c r="AF2622" s="2505"/>
      <c r="AG2622" s="2505"/>
      <c r="AH2622" s="2505"/>
      <c r="AI2622" s="2505"/>
      <c r="AJ2622" s="2505"/>
      <c r="AK2622" s="2507"/>
    </row>
    <row r="2623" spans="2:37" s="2801" customFormat="1" ht="13.5" thickBot="1" x14ac:dyDescent="0.25">
      <c r="B2623" s="2703"/>
    </row>
    <row r="2624" spans="2:37" s="2801" customFormat="1" ht="20.25" x14ac:dyDescent="0.2">
      <c r="B2624" s="4169" t="s">
        <v>4994</v>
      </c>
      <c r="C2624" s="4170"/>
      <c r="D2624" s="4170"/>
      <c r="E2624" s="4170"/>
      <c r="F2624" s="4170"/>
      <c r="G2624" s="4170"/>
      <c r="H2624" s="4170"/>
      <c r="I2624" s="4170"/>
      <c r="J2624" s="4170"/>
      <c r="K2624" s="4170"/>
      <c r="L2624" s="4170"/>
      <c r="M2624" s="4170"/>
      <c r="N2624" s="4170"/>
      <c r="O2624" s="4170"/>
      <c r="P2624" s="4170"/>
      <c r="Q2624" s="4170"/>
      <c r="R2624" s="4170"/>
      <c r="S2624" s="4170"/>
      <c r="T2624" s="4170"/>
      <c r="U2624" s="4170"/>
      <c r="V2624" s="4170"/>
      <c r="W2624" s="4170"/>
      <c r="X2624" s="4170"/>
      <c r="Y2624" s="4170"/>
      <c r="Z2624" s="4170"/>
      <c r="AA2624" s="4170"/>
      <c r="AB2624" s="4170"/>
      <c r="AC2624" s="4170"/>
      <c r="AD2624" s="4170"/>
      <c r="AE2624" s="4170"/>
      <c r="AF2624" s="4170"/>
      <c r="AG2624" s="4170"/>
      <c r="AH2624" s="4170"/>
      <c r="AI2624" s="4170"/>
      <c r="AJ2624" s="4170"/>
      <c r="AK2624" s="4171"/>
    </row>
    <row r="2625" spans="2:37" s="2801" customFormat="1" x14ac:dyDescent="0.2">
      <c r="B2625" s="2500"/>
      <c r="C2625" s="3338"/>
      <c r="D2625" s="3338"/>
      <c r="E2625" s="3338"/>
      <c r="F2625" s="3338"/>
      <c r="G2625" s="2501"/>
      <c r="H2625" s="2501"/>
      <c r="I2625" s="2501"/>
      <c r="J2625" s="2501"/>
      <c r="K2625" s="2501"/>
      <c r="L2625" s="2501"/>
      <c r="M2625" s="2501"/>
      <c r="N2625" s="2501"/>
      <c r="O2625" s="2501"/>
      <c r="P2625" s="2501"/>
      <c r="Q2625" s="2501"/>
      <c r="R2625" s="2501"/>
      <c r="S2625" s="2501"/>
      <c r="T2625" s="2501"/>
      <c r="U2625" s="2501"/>
      <c r="V2625" s="2501"/>
      <c r="W2625" s="2501"/>
      <c r="X2625" s="2501"/>
      <c r="Y2625" s="2501"/>
      <c r="Z2625" s="2501"/>
      <c r="AA2625" s="2501"/>
      <c r="AB2625" s="2501"/>
      <c r="AC2625" s="2501"/>
      <c r="AD2625" s="2501"/>
      <c r="AE2625" s="2501"/>
      <c r="AF2625" s="2501"/>
      <c r="AG2625" s="2501"/>
      <c r="AH2625" s="2501"/>
      <c r="AI2625" s="2501"/>
      <c r="AJ2625" s="2501"/>
      <c r="AK2625" s="2502"/>
    </row>
    <row r="2626" spans="2:37" s="2801" customFormat="1" x14ac:dyDescent="0.2">
      <c r="B2626" s="2500" t="s">
        <v>4981</v>
      </c>
      <c r="C2626" s="3338"/>
      <c r="D2626" s="4243" t="s">
        <v>6186</v>
      </c>
      <c r="E2626" s="4243"/>
      <c r="F2626" s="4243"/>
      <c r="G2626" s="2501"/>
      <c r="H2626" s="2501"/>
      <c r="I2626" s="2501"/>
      <c r="J2626" s="2501"/>
      <c r="K2626" s="2501"/>
      <c r="L2626" s="2501"/>
      <c r="M2626" s="2501"/>
      <c r="N2626" s="2501"/>
      <c r="O2626" s="2501"/>
      <c r="P2626" s="2501"/>
      <c r="Q2626" s="2501"/>
      <c r="R2626" s="2501"/>
      <c r="S2626" s="2501"/>
      <c r="T2626" s="2501"/>
      <c r="U2626" s="2501"/>
      <c r="V2626" s="2501"/>
      <c r="W2626" s="2501"/>
      <c r="X2626" s="2501"/>
      <c r="Y2626" s="2501"/>
      <c r="Z2626" s="2501"/>
      <c r="AA2626" s="2501"/>
      <c r="AB2626" s="2501"/>
      <c r="AC2626" s="2501"/>
      <c r="AD2626" s="2501"/>
      <c r="AE2626" s="2501"/>
      <c r="AF2626" s="2501"/>
      <c r="AG2626" s="2501"/>
      <c r="AH2626" s="2501"/>
      <c r="AI2626" s="2501"/>
      <c r="AJ2626" s="2501"/>
      <c r="AK2626" s="2502"/>
    </row>
    <row r="2627" spans="2:37" s="2801" customFormat="1" ht="13.5" thickBot="1" x14ac:dyDescent="0.25">
      <c r="B2627" s="4176" t="s">
        <v>4995</v>
      </c>
      <c r="C2627" s="4177"/>
      <c r="D2627" s="4175">
        <v>41633</v>
      </c>
      <c r="E2627" s="4175"/>
      <c r="F2627" s="3338"/>
      <c r="G2627" s="2501"/>
      <c r="H2627" s="2501"/>
      <c r="I2627" s="2501"/>
      <c r="J2627" s="2501"/>
      <c r="K2627" s="2501"/>
      <c r="L2627" s="2501"/>
      <c r="M2627" s="2501"/>
      <c r="N2627" s="2501"/>
      <c r="O2627" s="2501"/>
      <c r="P2627" s="2501"/>
      <c r="Q2627" s="2501"/>
      <c r="R2627" s="2501"/>
      <c r="S2627" s="2501"/>
      <c r="T2627" s="2501"/>
      <c r="U2627" s="2501"/>
      <c r="V2627" s="2501"/>
      <c r="W2627" s="2501"/>
      <c r="X2627" s="2501"/>
      <c r="Y2627" s="2501"/>
      <c r="Z2627" s="2501"/>
      <c r="AA2627" s="2501"/>
      <c r="AB2627" s="2501"/>
      <c r="AC2627" s="2501"/>
      <c r="AD2627" s="2501"/>
      <c r="AE2627" s="2501"/>
      <c r="AF2627" s="2501"/>
      <c r="AG2627" s="2501"/>
      <c r="AH2627" s="2501"/>
      <c r="AI2627" s="2501"/>
      <c r="AJ2627" s="2501"/>
      <c r="AK2627" s="2502"/>
    </row>
    <row r="2628" spans="2:37" s="2801" customFormat="1" ht="72.75" customHeight="1" thickBot="1" x14ac:dyDescent="0.25">
      <c r="B2628" s="4179" t="s">
        <v>4996</v>
      </c>
      <c r="C2628" s="4242"/>
      <c r="D2628" s="4181" t="s">
        <v>6187</v>
      </c>
      <c r="E2628" s="4182"/>
      <c r="F2628" s="4182"/>
      <c r="G2628" s="4182"/>
      <c r="H2628" s="4182"/>
      <c r="I2628" s="4182"/>
      <c r="J2628" s="4182"/>
      <c r="K2628" s="4183"/>
      <c r="L2628" s="2501"/>
      <c r="M2628" s="2501"/>
      <c r="N2628" s="2501"/>
      <c r="O2628" s="2501"/>
      <c r="P2628" s="2501"/>
      <c r="Q2628" s="2501"/>
      <c r="R2628" s="2501"/>
      <c r="S2628" s="2501"/>
      <c r="T2628" s="2501"/>
      <c r="U2628" s="2501"/>
      <c r="V2628" s="2501"/>
      <c r="W2628" s="2501"/>
      <c r="X2628" s="2501"/>
      <c r="Y2628" s="2501"/>
      <c r="Z2628" s="2501"/>
      <c r="AA2628" s="2501"/>
      <c r="AB2628" s="2501"/>
      <c r="AC2628" s="2501"/>
      <c r="AD2628" s="2501"/>
      <c r="AE2628" s="2501"/>
      <c r="AF2628" s="2501"/>
      <c r="AG2628" s="2501"/>
      <c r="AH2628" s="2501"/>
      <c r="AI2628" s="2501"/>
      <c r="AJ2628" s="2501"/>
      <c r="AK2628" s="2502"/>
    </row>
    <row r="2629" spans="2:37" s="2801" customFormat="1" ht="13.5" thickBot="1" x14ac:dyDescent="0.25">
      <c r="B2629" s="4245"/>
      <c r="C2629" s="4246"/>
      <c r="D2629" s="4246"/>
      <c r="E2629" s="4246"/>
      <c r="F2629" s="4246"/>
      <c r="G2629" s="4246"/>
      <c r="H2629" s="4246"/>
      <c r="I2629" s="4246"/>
      <c r="J2629" s="4246"/>
      <c r="K2629" s="4246"/>
      <c r="L2629" s="4246"/>
      <c r="M2629" s="4246"/>
      <c r="N2629" s="4246"/>
      <c r="O2629" s="4246"/>
      <c r="P2629" s="4246"/>
      <c r="Q2629" s="4246"/>
      <c r="R2629" s="2501"/>
      <c r="S2629" s="2501"/>
      <c r="T2629" s="2501"/>
      <c r="U2629" s="2501"/>
      <c r="V2629" s="2501"/>
      <c r="W2629" s="2501"/>
      <c r="X2629" s="2501"/>
      <c r="Y2629" s="2501"/>
      <c r="Z2629" s="2501"/>
      <c r="AA2629" s="2501"/>
      <c r="AB2629" s="2501"/>
      <c r="AC2629" s="2501"/>
      <c r="AD2629" s="2501"/>
      <c r="AE2629" s="2501"/>
      <c r="AF2629" s="2501"/>
      <c r="AG2629" s="2501"/>
      <c r="AH2629" s="2501"/>
      <c r="AI2629" s="2501"/>
      <c r="AJ2629" s="2501"/>
      <c r="AK2629" s="2502"/>
    </row>
    <row r="2630" spans="2:37" s="2801" customFormat="1" ht="13.5" thickBot="1" x14ac:dyDescent="0.25">
      <c r="B2630" s="4189" t="s">
        <v>4997</v>
      </c>
      <c r="C2630" s="4189"/>
      <c r="D2630" s="4189" t="s">
        <v>4987</v>
      </c>
      <c r="E2630" s="4189" t="s">
        <v>4998</v>
      </c>
      <c r="F2630" s="4247" t="s">
        <v>224</v>
      </c>
      <c r="G2630" s="4247"/>
      <c r="H2630" s="4247"/>
      <c r="I2630" s="4247"/>
      <c r="J2630" s="4247"/>
      <c r="K2630" s="4247"/>
      <c r="L2630" s="4247"/>
      <c r="M2630" s="4247"/>
      <c r="N2630" s="4247"/>
      <c r="O2630" s="4247"/>
      <c r="P2630" s="4247"/>
      <c r="Q2630" s="4247"/>
      <c r="R2630" s="4247"/>
      <c r="S2630" s="4247" t="s">
        <v>340</v>
      </c>
      <c r="T2630" s="4247"/>
      <c r="U2630" s="4247"/>
      <c r="V2630" s="4247"/>
      <c r="W2630" s="4247"/>
      <c r="X2630" s="4247"/>
      <c r="Y2630" s="4247"/>
      <c r="Z2630" s="4247"/>
      <c r="AA2630" s="4247"/>
      <c r="AB2630" s="4247"/>
      <c r="AC2630" s="4247"/>
      <c r="AD2630" s="4247" t="s">
        <v>225</v>
      </c>
      <c r="AE2630" s="4247"/>
      <c r="AF2630" s="4247"/>
      <c r="AG2630" s="4247"/>
      <c r="AH2630" s="4188" t="s">
        <v>4982</v>
      </c>
      <c r="AI2630" s="4188"/>
      <c r="AJ2630" s="4188"/>
      <c r="AK2630" s="2502"/>
    </row>
    <row r="2631" spans="2:37" s="2801" customFormat="1" ht="13.5" thickBot="1" x14ac:dyDescent="0.25">
      <c r="B2631" s="4203"/>
      <c r="C2631" s="4203"/>
      <c r="D2631" s="4203"/>
      <c r="E2631" s="4203"/>
      <c r="F2631" s="4203" t="s">
        <v>4999</v>
      </c>
      <c r="G2631" s="4203" t="s">
        <v>5000</v>
      </c>
      <c r="H2631" s="4189" t="s">
        <v>5001</v>
      </c>
      <c r="I2631" s="4200" t="s">
        <v>5002</v>
      </c>
      <c r="J2631" s="4200" t="s">
        <v>5003</v>
      </c>
      <c r="K2631" s="4201" t="s">
        <v>5004</v>
      </c>
      <c r="L2631" s="4201" t="s">
        <v>5005</v>
      </c>
      <c r="M2631" s="4200" t="s">
        <v>5006</v>
      </c>
      <c r="N2631" s="4200"/>
      <c r="O2631" s="4201" t="s">
        <v>5007</v>
      </c>
      <c r="P2631" s="4201" t="s">
        <v>5008</v>
      </c>
      <c r="Q2631" s="4201" t="s">
        <v>5009</v>
      </c>
      <c r="R2631" s="4201" t="s">
        <v>5010</v>
      </c>
      <c r="S2631" s="4189" t="s">
        <v>5011</v>
      </c>
      <c r="T2631" s="4189" t="s">
        <v>5012</v>
      </c>
      <c r="U2631" s="4189" t="s">
        <v>5013</v>
      </c>
      <c r="V2631" s="4189" t="s">
        <v>5014</v>
      </c>
      <c r="W2631" s="4189" t="s">
        <v>5015</v>
      </c>
      <c r="X2631" s="4189" t="s">
        <v>5016</v>
      </c>
      <c r="Y2631" s="4189" t="s">
        <v>5017</v>
      </c>
      <c r="Z2631" s="4189" t="s">
        <v>5018</v>
      </c>
      <c r="AA2631" s="4189" t="s">
        <v>5019</v>
      </c>
      <c r="AB2631" s="4200" t="s">
        <v>5020</v>
      </c>
      <c r="AC2631" s="4200" t="s">
        <v>5021</v>
      </c>
      <c r="AD2631" s="4189" t="s">
        <v>5022</v>
      </c>
      <c r="AE2631" s="4189" t="s">
        <v>5023</v>
      </c>
      <c r="AF2631" s="4189" t="s">
        <v>5024</v>
      </c>
      <c r="AG2631" s="4189" t="s">
        <v>5025</v>
      </c>
      <c r="AH2631" s="4189" t="s">
        <v>1150</v>
      </c>
      <c r="AI2631" s="4189" t="s">
        <v>4983</v>
      </c>
      <c r="AJ2631" s="4189" t="s">
        <v>4984</v>
      </c>
      <c r="AK2631" s="2502"/>
    </row>
    <row r="2632" spans="2:37" s="2801" customFormat="1" x14ac:dyDescent="0.2">
      <c r="B2632" s="4203"/>
      <c r="C2632" s="4203"/>
      <c r="D2632" s="4203"/>
      <c r="E2632" s="4203"/>
      <c r="F2632" s="4203"/>
      <c r="G2632" s="4203"/>
      <c r="H2632" s="4203"/>
      <c r="I2632" s="4201"/>
      <c r="J2632" s="4201"/>
      <c r="K2632" s="4201"/>
      <c r="L2632" s="4201"/>
      <c r="M2632" s="3336" t="s">
        <v>5026</v>
      </c>
      <c r="N2632" s="3337" t="s">
        <v>2793</v>
      </c>
      <c r="O2632" s="4201"/>
      <c r="P2632" s="4201"/>
      <c r="Q2632" s="4201"/>
      <c r="R2632" s="4201"/>
      <c r="S2632" s="4203"/>
      <c r="T2632" s="4203"/>
      <c r="U2632" s="4203"/>
      <c r="V2632" s="4203"/>
      <c r="W2632" s="4203"/>
      <c r="X2632" s="4203"/>
      <c r="Y2632" s="4203"/>
      <c r="Z2632" s="4203"/>
      <c r="AA2632" s="4203"/>
      <c r="AB2632" s="4201"/>
      <c r="AC2632" s="4201"/>
      <c r="AD2632" s="4203"/>
      <c r="AE2632" s="4203"/>
      <c r="AF2632" s="4203"/>
      <c r="AG2632" s="4203"/>
      <c r="AH2632" s="4203"/>
      <c r="AI2632" s="4203"/>
      <c r="AJ2632" s="4203"/>
      <c r="AK2632" s="2502"/>
    </row>
    <row r="2633" spans="2:37" s="2801" customFormat="1" ht="24" x14ac:dyDescent="0.2">
      <c r="B2633" s="5071" t="s">
        <v>3117</v>
      </c>
      <c r="C2633" s="5071"/>
      <c r="D2633" s="3243" t="s">
        <v>1529</v>
      </c>
      <c r="E2633" s="3243" t="s">
        <v>1529</v>
      </c>
      <c r="F2633" s="3243" t="s">
        <v>1529</v>
      </c>
      <c r="G2633" s="3243" t="s">
        <v>1529</v>
      </c>
      <c r="H2633" s="3243" t="s">
        <v>1529</v>
      </c>
      <c r="I2633" s="3243" t="s">
        <v>1529</v>
      </c>
      <c r="J2633" s="3243" t="s">
        <v>1529</v>
      </c>
      <c r="K2633" s="3243" t="s">
        <v>1529</v>
      </c>
      <c r="L2633" s="3243" t="s">
        <v>1529</v>
      </c>
      <c r="M2633" s="3243" t="s">
        <v>1529</v>
      </c>
      <c r="N2633" s="3243" t="s">
        <v>1529</v>
      </c>
      <c r="O2633" s="3243" t="s">
        <v>1529</v>
      </c>
      <c r="P2633" s="3243" t="s">
        <v>1529</v>
      </c>
      <c r="Q2633" s="3243" t="s">
        <v>1529</v>
      </c>
      <c r="R2633" s="3243" t="s">
        <v>1529</v>
      </c>
      <c r="S2633" s="3243" t="s">
        <v>1529</v>
      </c>
      <c r="T2633" s="3243" t="s">
        <v>1529</v>
      </c>
      <c r="U2633" s="3243" t="s">
        <v>1529</v>
      </c>
      <c r="V2633" s="3243" t="s">
        <v>1529</v>
      </c>
      <c r="W2633" s="3243" t="s">
        <v>1529</v>
      </c>
      <c r="X2633" s="3243" t="s">
        <v>1529</v>
      </c>
      <c r="Y2633" s="3243" t="s">
        <v>1529</v>
      </c>
      <c r="Z2633" s="3243" t="s">
        <v>1529</v>
      </c>
      <c r="AA2633" s="3243" t="s">
        <v>1529</v>
      </c>
      <c r="AB2633" s="3243" t="s">
        <v>1529</v>
      </c>
      <c r="AC2633" s="3243" t="s">
        <v>1529</v>
      </c>
      <c r="AD2633" s="3243" t="s">
        <v>1529</v>
      </c>
      <c r="AE2633" s="3243" t="s">
        <v>1529</v>
      </c>
      <c r="AF2633" s="3243" t="s">
        <v>1529</v>
      </c>
      <c r="AG2633" s="3243" t="s">
        <v>1529</v>
      </c>
      <c r="AH2633" s="2775" t="s">
        <v>3117</v>
      </c>
      <c r="AI2633" s="2775" t="s">
        <v>5295</v>
      </c>
      <c r="AJ2633" s="2775">
        <v>0.75</v>
      </c>
      <c r="AK2633" s="2502"/>
    </row>
    <row r="2634" spans="2:37" s="2801" customFormat="1" ht="24" x14ac:dyDescent="0.2">
      <c r="B2634" s="5071" t="s">
        <v>5296</v>
      </c>
      <c r="C2634" s="5071"/>
      <c r="D2634" s="3243" t="s">
        <v>1529</v>
      </c>
      <c r="E2634" s="3243" t="s">
        <v>1529</v>
      </c>
      <c r="F2634" s="3243" t="s">
        <v>1529</v>
      </c>
      <c r="G2634" s="3243" t="s">
        <v>1529</v>
      </c>
      <c r="H2634" s="3243" t="s">
        <v>1529</v>
      </c>
      <c r="I2634" s="3243" t="s">
        <v>1529</v>
      </c>
      <c r="J2634" s="3243" t="s">
        <v>1529</v>
      </c>
      <c r="K2634" s="3243" t="s">
        <v>1529</v>
      </c>
      <c r="L2634" s="3243" t="s">
        <v>1529</v>
      </c>
      <c r="M2634" s="3243" t="s">
        <v>1529</v>
      </c>
      <c r="N2634" s="3243" t="s">
        <v>1529</v>
      </c>
      <c r="O2634" s="3243" t="s">
        <v>1529</v>
      </c>
      <c r="P2634" s="3243" t="s">
        <v>1529</v>
      </c>
      <c r="Q2634" s="3243" t="s">
        <v>1529</v>
      </c>
      <c r="R2634" s="3243" t="s">
        <v>1529</v>
      </c>
      <c r="S2634" s="3243" t="s">
        <v>1529</v>
      </c>
      <c r="T2634" s="3243" t="s">
        <v>1529</v>
      </c>
      <c r="U2634" s="3243" t="s">
        <v>1529</v>
      </c>
      <c r="V2634" s="3243" t="s">
        <v>1529</v>
      </c>
      <c r="W2634" s="3243" t="s">
        <v>1529</v>
      </c>
      <c r="X2634" s="3243" t="s">
        <v>1529</v>
      </c>
      <c r="Y2634" s="3243" t="s">
        <v>1529</v>
      </c>
      <c r="Z2634" s="3243" t="s">
        <v>1529</v>
      </c>
      <c r="AA2634" s="3243" t="s">
        <v>1529</v>
      </c>
      <c r="AB2634" s="3243" t="s">
        <v>1529</v>
      </c>
      <c r="AC2634" s="3243" t="s">
        <v>1529</v>
      </c>
      <c r="AD2634" s="3243" t="s">
        <v>1529</v>
      </c>
      <c r="AE2634" s="3243" t="s">
        <v>1529</v>
      </c>
      <c r="AF2634" s="3243" t="s">
        <v>1529</v>
      </c>
      <c r="AG2634" s="3243" t="s">
        <v>1529</v>
      </c>
      <c r="AH2634" s="2775" t="s">
        <v>5296</v>
      </c>
      <c r="AI2634" s="2775" t="s">
        <v>5295</v>
      </c>
      <c r="AJ2634" s="2775">
        <v>0.75</v>
      </c>
      <c r="AK2634" s="2502"/>
    </row>
    <row r="2635" spans="2:37" s="2801" customFormat="1" ht="36" x14ac:dyDescent="0.2">
      <c r="B2635" s="5071" t="s">
        <v>6188</v>
      </c>
      <c r="C2635" s="5071"/>
      <c r="D2635" s="3243" t="s">
        <v>1529</v>
      </c>
      <c r="E2635" s="3243" t="s">
        <v>1529</v>
      </c>
      <c r="F2635" s="3243" t="s">
        <v>1529</v>
      </c>
      <c r="G2635" s="3243" t="s">
        <v>1529</v>
      </c>
      <c r="H2635" s="3243" t="s">
        <v>1529</v>
      </c>
      <c r="I2635" s="3243" t="s">
        <v>1529</v>
      </c>
      <c r="J2635" s="3243" t="s">
        <v>1529</v>
      </c>
      <c r="K2635" s="3243" t="s">
        <v>1529</v>
      </c>
      <c r="L2635" s="3243" t="s">
        <v>1529</v>
      </c>
      <c r="M2635" s="3243" t="s">
        <v>1529</v>
      </c>
      <c r="N2635" s="3243" t="s">
        <v>1529</v>
      </c>
      <c r="O2635" s="3243" t="s">
        <v>1529</v>
      </c>
      <c r="P2635" s="3243" t="s">
        <v>1529</v>
      </c>
      <c r="Q2635" s="3243" t="s">
        <v>1529</v>
      </c>
      <c r="R2635" s="3243" t="s">
        <v>1529</v>
      </c>
      <c r="S2635" s="3243" t="s">
        <v>1529</v>
      </c>
      <c r="T2635" s="3243" t="s">
        <v>1529</v>
      </c>
      <c r="U2635" s="3243" t="s">
        <v>1529</v>
      </c>
      <c r="V2635" s="3243" t="s">
        <v>1529</v>
      </c>
      <c r="W2635" s="3243" t="s">
        <v>1529</v>
      </c>
      <c r="X2635" s="3243" t="s">
        <v>1529</v>
      </c>
      <c r="Y2635" s="3243" t="s">
        <v>1529</v>
      </c>
      <c r="Z2635" s="3243" t="s">
        <v>1529</v>
      </c>
      <c r="AA2635" s="3243" t="s">
        <v>1529</v>
      </c>
      <c r="AB2635" s="3243" t="s">
        <v>1529</v>
      </c>
      <c r="AC2635" s="3243" t="s">
        <v>1529</v>
      </c>
      <c r="AD2635" s="3243" t="s">
        <v>1529</v>
      </c>
      <c r="AE2635" s="3243" t="s">
        <v>1529</v>
      </c>
      <c r="AF2635" s="3243" t="s">
        <v>1529</v>
      </c>
      <c r="AG2635" s="3243" t="s">
        <v>1529</v>
      </c>
      <c r="AH2635" s="2775" t="s">
        <v>5297</v>
      </c>
      <c r="AI2635" s="2775" t="s">
        <v>5295</v>
      </c>
      <c r="AJ2635" s="2775">
        <v>0.75</v>
      </c>
      <c r="AK2635" s="2502"/>
    </row>
    <row r="2636" spans="2:37" s="2801" customFormat="1" x14ac:dyDescent="0.2">
      <c r="B2636" s="2503"/>
      <c r="C2636" s="2496"/>
      <c r="D2636" s="4248"/>
      <c r="E2636" s="4248"/>
      <c r="F2636" s="4248"/>
      <c r="G2636" s="4248"/>
      <c r="H2636" s="2496"/>
      <c r="I2636" s="2497"/>
      <c r="J2636" s="2497"/>
      <c r="K2636" s="2497"/>
      <c r="L2636" s="2497"/>
      <c r="M2636" s="2496"/>
      <c r="N2636" s="2497"/>
      <c r="O2636" s="2497"/>
      <c r="P2636" s="2497"/>
      <c r="Q2636" s="2497"/>
      <c r="R2636" s="2497"/>
      <c r="S2636" s="2496"/>
      <c r="T2636" s="2495"/>
      <c r="U2636" s="2495"/>
      <c r="V2636" s="2495"/>
      <c r="W2636" s="2495"/>
      <c r="X2636" s="2495"/>
      <c r="Y2636" s="2495"/>
      <c r="Z2636" s="2495"/>
      <c r="AA2636" s="2495"/>
      <c r="AB2636" s="2495"/>
      <c r="AC2636" s="2495"/>
      <c r="AD2636" s="2495"/>
      <c r="AE2636" s="2495"/>
      <c r="AF2636" s="2495"/>
      <c r="AG2636" s="2495"/>
      <c r="AH2636" s="2495"/>
      <c r="AI2636" s="2495"/>
      <c r="AJ2636" s="2495"/>
      <c r="AK2636" s="2502"/>
    </row>
    <row r="2637" spans="2:37" s="2801" customFormat="1" x14ac:dyDescent="0.2">
      <c r="B2637" s="4236" t="s">
        <v>4985</v>
      </c>
      <c r="C2637" s="4237"/>
      <c r="D2637" s="4249" t="s">
        <v>1529</v>
      </c>
      <c r="E2637" s="4249"/>
      <c r="F2637" s="4249"/>
      <c r="G2637" s="4249"/>
      <c r="H2637" s="2499"/>
      <c r="I2637" s="2499"/>
      <c r="J2637" s="2499"/>
      <c r="K2637" s="2499"/>
      <c r="L2637" s="2499"/>
      <c r="M2637" s="2499"/>
      <c r="N2637" s="2499"/>
      <c r="O2637" s="2499"/>
      <c r="P2637" s="2499"/>
      <c r="Q2637" s="2499"/>
      <c r="R2637" s="2499"/>
      <c r="S2637" s="2499"/>
      <c r="T2637" s="2495"/>
      <c r="U2637" s="2495"/>
      <c r="V2637" s="2495"/>
      <c r="W2637" s="2495"/>
      <c r="X2637" s="2495"/>
      <c r="Y2637" s="2495"/>
      <c r="Z2637" s="2495"/>
      <c r="AA2637" s="2495"/>
      <c r="AB2637" s="2495"/>
      <c r="AC2637" s="2495"/>
      <c r="AD2637" s="2495"/>
      <c r="AE2637" s="2495"/>
      <c r="AF2637" s="2495"/>
      <c r="AG2637" s="2495"/>
      <c r="AH2637" s="2495"/>
      <c r="AI2637" s="2495"/>
      <c r="AJ2637" s="2495"/>
      <c r="AK2637" s="2502"/>
    </row>
    <row r="2638" spans="2:37" s="2801" customFormat="1" x14ac:dyDescent="0.2">
      <c r="B2638" s="4236" t="s">
        <v>4986</v>
      </c>
      <c r="C2638" s="4237"/>
      <c r="D2638" s="4249" t="s">
        <v>5082</v>
      </c>
      <c r="E2638" s="4249"/>
      <c r="F2638" s="4249"/>
      <c r="G2638" s="4249"/>
      <c r="H2638" s="2499"/>
      <c r="I2638" s="2499"/>
      <c r="J2638" s="2499"/>
      <c r="K2638" s="2499"/>
      <c r="L2638" s="2499"/>
      <c r="M2638" s="2499"/>
      <c r="N2638" s="2499"/>
      <c r="O2638" s="2499"/>
      <c r="P2638" s="2499"/>
      <c r="Q2638" s="2499"/>
      <c r="R2638" s="2499"/>
      <c r="S2638" s="2499"/>
      <c r="T2638" s="2495"/>
      <c r="U2638" s="2495"/>
      <c r="V2638" s="2495"/>
      <c r="W2638" s="2495"/>
      <c r="X2638" s="2495"/>
      <c r="Y2638" s="2495"/>
      <c r="Z2638" s="2495"/>
      <c r="AA2638" s="2495"/>
      <c r="AB2638" s="2495"/>
      <c r="AC2638" s="2495"/>
      <c r="AD2638" s="2495"/>
      <c r="AE2638" s="2495"/>
      <c r="AF2638" s="2495"/>
      <c r="AG2638" s="2495"/>
      <c r="AH2638" s="2495"/>
      <c r="AI2638" s="2495"/>
      <c r="AJ2638" s="2495"/>
      <c r="AK2638" s="2502"/>
    </row>
    <row r="2639" spans="2:37" s="2801" customFormat="1" ht="15.75" thickBot="1" x14ac:dyDescent="0.25">
      <c r="B2639" s="4270"/>
      <c r="C2639" s="4271"/>
      <c r="D2639" s="4272"/>
      <c r="E2639" s="4272"/>
      <c r="F2639" s="4272"/>
      <c r="G2639" s="4272"/>
      <c r="H2639" s="2504"/>
      <c r="I2639" s="2504"/>
      <c r="J2639" s="2504"/>
      <c r="K2639" s="2504"/>
      <c r="L2639" s="2504"/>
      <c r="M2639" s="2504"/>
      <c r="N2639" s="2504"/>
      <c r="O2639" s="2504"/>
      <c r="P2639" s="2504"/>
      <c r="Q2639" s="2504"/>
      <c r="R2639" s="2504"/>
      <c r="S2639" s="2504"/>
      <c r="T2639" s="2505"/>
      <c r="U2639" s="2505"/>
      <c r="V2639" s="2505"/>
      <c r="W2639" s="2505"/>
      <c r="X2639" s="2505"/>
      <c r="Y2639" s="2505"/>
      <c r="Z2639" s="2505"/>
      <c r="AA2639" s="2505"/>
      <c r="AB2639" s="2505"/>
      <c r="AC2639" s="2505"/>
      <c r="AD2639" s="2505"/>
      <c r="AE2639" s="2505"/>
      <c r="AF2639" s="2505"/>
      <c r="AG2639" s="2505"/>
      <c r="AH2639" s="2505"/>
      <c r="AI2639" s="2505"/>
      <c r="AJ2639" s="2505"/>
      <c r="AK2639" s="2507"/>
    </row>
    <row r="2640" spans="2:37" s="2801" customFormat="1" ht="13.5" thickBot="1" x14ac:dyDescent="0.25">
      <c r="B2640" s="2703"/>
    </row>
    <row r="2641" spans="2:37" s="2801" customFormat="1" ht="20.25" x14ac:dyDescent="0.2">
      <c r="B2641" s="4169" t="s">
        <v>4994</v>
      </c>
      <c r="C2641" s="4170"/>
      <c r="D2641" s="4170"/>
      <c r="E2641" s="4170"/>
      <c r="F2641" s="4170"/>
      <c r="G2641" s="4170"/>
      <c r="H2641" s="4170"/>
      <c r="I2641" s="4170"/>
      <c r="J2641" s="4170"/>
      <c r="K2641" s="4170"/>
      <c r="L2641" s="4170"/>
      <c r="M2641" s="4170"/>
      <c r="N2641" s="4170"/>
      <c r="O2641" s="4170"/>
      <c r="P2641" s="4170"/>
      <c r="Q2641" s="4170"/>
      <c r="R2641" s="4170"/>
      <c r="S2641" s="4170"/>
      <c r="T2641" s="4170"/>
      <c r="U2641" s="4170"/>
      <c r="V2641" s="4170"/>
      <c r="W2641" s="4170"/>
      <c r="X2641" s="4170"/>
      <c r="Y2641" s="4170"/>
      <c r="Z2641" s="4170"/>
      <c r="AA2641" s="4170"/>
      <c r="AB2641" s="4170"/>
      <c r="AC2641" s="4170"/>
      <c r="AD2641" s="4170"/>
      <c r="AE2641" s="4170"/>
      <c r="AF2641" s="4170"/>
      <c r="AG2641" s="4170"/>
      <c r="AH2641" s="4170"/>
      <c r="AI2641" s="4170"/>
      <c r="AJ2641" s="4170"/>
      <c r="AK2641" s="4171"/>
    </row>
    <row r="2642" spans="2:37" s="2801" customFormat="1" x14ac:dyDescent="0.2">
      <c r="B2642" s="2500"/>
      <c r="C2642" s="3338"/>
      <c r="D2642" s="3338"/>
      <c r="E2642" s="3338"/>
      <c r="F2642" s="3338"/>
      <c r="G2642" s="2501"/>
      <c r="H2642" s="2501"/>
      <c r="I2642" s="2501"/>
      <c r="J2642" s="2501"/>
      <c r="K2642" s="2501"/>
      <c r="L2642" s="2501"/>
      <c r="M2642" s="2501"/>
      <c r="N2642" s="2501"/>
      <c r="O2642" s="2501"/>
      <c r="P2642" s="2501"/>
      <c r="Q2642" s="2501"/>
      <c r="R2642" s="2501"/>
      <c r="S2642" s="2501"/>
      <c r="T2642" s="2501"/>
      <c r="U2642" s="2501"/>
      <c r="V2642" s="2501"/>
      <c r="W2642" s="2501"/>
      <c r="X2642" s="2501"/>
      <c r="Y2642" s="2501"/>
      <c r="Z2642" s="2501"/>
      <c r="AA2642" s="2501"/>
      <c r="AB2642" s="2501"/>
      <c r="AC2642" s="2501"/>
      <c r="AD2642" s="2501"/>
      <c r="AE2642" s="2501"/>
      <c r="AF2642" s="2501"/>
      <c r="AG2642" s="2501"/>
      <c r="AH2642" s="2501"/>
      <c r="AI2642" s="2501"/>
      <c r="AJ2642" s="2501"/>
      <c r="AK2642" s="2502"/>
    </row>
    <row r="2643" spans="2:37" s="2801" customFormat="1" x14ac:dyDescent="0.2">
      <c r="B2643" s="2500" t="s">
        <v>4981</v>
      </c>
      <c r="C2643" s="3338"/>
      <c r="D2643" s="4243" t="s">
        <v>6182</v>
      </c>
      <c r="E2643" s="4243"/>
      <c r="F2643" s="4243"/>
      <c r="G2643" s="2501"/>
      <c r="H2643" s="2501"/>
      <c r="I2643" s="2501"/>
      <c r="J2643" s="2501"/>
      <c r="K2643" s="2501"/>
      <c r="L2643" s="2501"/>
      <c r="M2643" s="2501"/>
      <c r="N2643" s="2501"/>
      <c r="O2643" s="2501"/>
      <c r="P2643" s="2501"/>
      <c r="Q2643" s="2501"/>
      <c r="R2643" s="2501"/>
      <c r="S2643" s="2501"/>
      <c r="T2643" s="2501"/>
      <c r="U2643" s="2501"/>
      <c r="V2643" s="2501"/>
      <c r="W2643" s="2501"/>
      <c r="X2643" s="2501"/>
      <c r="Y2643" s="2501"/>
      <c r="Z2643" s="2501"/>
      <c r="AA2643" s="2501"/>
      <c r="AB2643" s="2501"/>
      <c r="AC2643" s="2501"/>
      <c r="AD2643" s="2501"/>
      <c r="AE2643" s="2501"/>
      <c r="AF2643" s="2501"/>
      <c r="AG2643" s="2501"/>
      <c r="AH2643" s="2501"/>
      <c r="AI2643" s="2501"/>
      <c r="AJ2643" s="2501"/>
      <c r="AK2643" s="2502"/>
    </row>
    <row r="2644" spans="2:37" s="2801" customFormat="1" ht="13.5" thickBot="1" x14ac:dyDescent="0.25">
      <c r="B2644" s="4176" t="s">
        <v>4995</v>
      </c>
      <c r="C2644" s="4177"/>
      <c r="D2644" s="4175">
        <v>41619</v>
      </c>
      <c r="E2644" s="4175"/>
      <c r="F2644" s="3338"/>
      <c r="G2644" s="2501"/>
      <c r="H2644" s="2501"/>
      <c r="I2644" s="2501"/>
      <c r="J2644" s="2501"/>
      <c r="K2644" s="2501"/>
      <c r="L2644" s="2501"/>
      <c r="M2644" s="2501"/>
      <c r="N2644" s="2501"/>
      <c r="O2644" s="2501"/>
      <c r="P2644" s="2501"/>
      <c r="Q2644" s="2501"/>
      <c r="R2644" s="2501"/>
      <c r="S2644" s="2501"/>
      <c r="T2644" s="2501"/>
      <c r="U2644" s="2501"/>
      <c r="V2644" s="2501"/>
      <c r="W2644" s="2501"/>
      <c r="X2644" s="2501"/>
      <c r="Y2644" s="2501"/>
      <c r="Z2644" s="2501"/>
      <c r="AA2644" s="2501"/>
      <c r="AB2644" s="2501"/>
      <c r="AC2644" s="2501"/>
      <c r="AD2644" s="2501"/>
      <c r="AE2644" s="2501"/>
      <c r="AF2644" s="2501"/>
      <c r="AG2644" s="2501"/>
      <c r="AH2644" s="2501"/>
      <c r="AI2644" s="2501"/>
      <c r="AJ2644" s="2501"/>
      <c r="AK2644" s="2502"/>
    </row>
    <row r="2645" spans="2:37" s="2801" customFormat="1" ht="119.25" customHeight="1" thickBot="1" x14ac:dyDescent="0.25">
      <c r="B2645" s="4179" t="s">
        <v>4996</v>
      </c>
      <c r="C2645" s="4242"/>
      <c r="D2645" s="4181" t="s">
        <v>6183</v>
      </c>
      <c r="E2645" s="4182"/>
      <c r="F2645" s="4182"/>
      <c r="G2645" s="4182"/>
      <c r="H2645" s="4182"/>
      <c r="I2645" s="4182"/>
      <c r="J2645" s="4182"/>
      <c r="K2645" s="4183"/>
      <c r="L2645" s="2501"/>
      <c r="M2645" s="2501"/>
      <c r="N2645" s="2501"/>
      <c r="O2645" s="2501"/>
      <c r="P2645" s="2501"/>
      <c r="Q2645" s="2501"/>
      <c r="R2645" s="2501"/>
      <c r="S2645" s="2501"/>
      <c r="T2645" s="2501"/>
      <c r="U2645" s="2501"/>
      <c r="V2645" s="2501"/>
      <c r="W2645" s="2501"/>
      <c r="X2645" s="2501"/>
      <c r="Y2645" s="2501"/>
      <c r="Z2645" s="2501"/>
      <c r="AA2645" s="2501"/>
      <c r="AB2645" s="2501"/>
      <c r="AC2645" s="2501"/>
      <c r="AD2645" s="2501"/>
      <c r="AE2645" s="2501"/>
      <c r="AF2645" s="2501"/>
      <c r="AG2645" s="2501"/>
      <c r="AH2645" s="2501"/>
      <c r="AI2645" s="2501"/>
      <c r="AJ2645" s="2501"/>
      <c r="AK2645" s="2502"/>
    </row>
    <row r="2646" spans="2:37" s="2801" customFormat="1" ht="13.5" thickBot="1" x14ac:dyDescent="0.25">
      <c r="B2646" s="4245"/>
      <c r="C2646" s="4246"/>
      <c r="D2646" s="4246"/>
      <c r="E2646" s="4246"/>
      <c r="F2646" s="4246"/>
      <c r="G2646" s="4246"/>
      <c r="H2646" s="4246"/>
      <c r="I2646" s="4246"/>
      <c r="J2646" s="4246"/>
      <c r="K2646" s="4246"/>
      <c r="L2646" s="4246"/>
      <c r="M2646" s="4246"/>
      <c r="N2646" s="4246"/>
      <c r="O2646" s="4246"/>
      <c r="P2646" s="4246"/>
      <c r="Q2646" s="4246"/>
      <c r="R2646" s="2501"/>
      <c r="S2646" s="2501"/>
      <c r="T2646" s="2501"/>
      <c r="U2646" s="2501"/>
      <c r="V2646" s="2501"/>
      <c r="W2646" s="2501"/>
      <c r="X2646" s="2501"/>
      <c r="Y2646" s="2501"/>
      <c r="Z2646" s="2501"/>
      <c r="AA2646" s="2501"/>
      <c r="AB2646" s="2501"/>
      <c r="AC2646" s="2501"/>
      <c r="AD2646" s="2501"/>
      <c r="AE2646" s="2501"/>
      <c r="AF2646" s="2501"/>
      <c r="AG2646" s="2501"/>
      <c r="AH2646" s="2501"/>
      <c r="AI2646" s="2501"/>
      <c r="AJ2646" s="2501"/>
      <c r="AK2646" s="2502"/>
    </row>
    <row r="2647" spans="2:37" s="2801" customFormat="1" ht="13.5" thickBot="1" x14ac:dyDescent="0.25">
      <c r="B2647" s="4189" t="s">
        <v>4997</v>
      </c>
      <c r="C2647" s="4189"/>
      <c r="D2647" s="4189" t="s">
        <v>4987</v>
      </c>
      <c r="E2647" s="4189" t="s">
        <v>4998</v>
      </c>
      <c r="F2647" s="4247" t="s">
        <v>224</v>
      </c>
      <c r="G2647" s="4247"/>
      <c r="H2647" s="4247"/>
      <c r="I2647" s="4247"/>
      <c r="J2647" s="4247"/>
      <c r="K2647" s="4247"/>
      <c r="L2647" s="4247"/>
      <c r="M2647" s="4247"/>
      <c r="N2647" s="4247"/>
      <c r="O2647" s="4247"/>
      <c r="P2647" s="4247"/>
      <c r="Q2647" s="4247"/>
      <c r="R2647" s="4247"/>
      <c r="S2647" s="4247" t="s">
        <v>340</v>
      </c>
      <c r="T2647" s="4247"/>
      <c r="U2647" s="4247"/>
      <c r="V2647" s="4247"/>
      <c r="W2647" s="4247"/>
      <c r="X2647" s="4247"/>
      <c r="Y2647" s="4247"/>
      <c r="Z2647" s="4247"/>
      <c r="AA2647" s="4247"/>
      <c r="AB2647" s="4247"/>
      <c r="AC2647" s="4247"/>
      <c r="AD2647" s="4247" t="s">
        <v>225</v>
      </c>
      <c r="AE2647" s="4247"/>
      <c r="AF2647" s="4247"/>
      <c r="AG2647" s="4247"/>
      <c r="AH2647" s="4188" t="s">
        <v>4982</v>
      </c>
      <c r="AI2647" s="4188"/>
      <c r="AJ2647" s="4188"/>
      <c r="AK2647" s="2502"/>
    </row>
    <row r="2648" spans="2:37" s="2801" customFormat="1" ht="13.5" thickBot="1" x14ac:dyDescent="0.25">
      <c r="B2648" s="4203"/>
      <c r="C2648" s="4203"/>
      <c r="D2648" s="4203"/>
      <c r="E2648" s="4203"/>
      <c r="F2648" s="4203" t="s">
        <v>4999</v>
      </c>
      <c r="G2648" s="4203" t="s">
        <v>5000</v>
      </c>
      <c r="H2648" s="4189" t="s">
        <v>5001</v>
      </c>
      <c r="I2648" s="4200" t="s">
        <v>5002</v>
      </c>
      <c r="J2648" s="4200" t="s">
        <v>5003</v>
      </c>
      <c r="K2648" s="4201" t="s">
        <v>5004</v>
      </c>
      <c r="L2648" s="4201" t="s">
        <v>5005</v>
      </c>
      <c r="M2648" s="4200" t="s">
        <v>5006</v>
      </c>
      <c r="N2648" s="4200"/>
      <c r="O2648" s="4201" t="s">
        <v>5007</v>
      </c>
      <c r="P2648" s="4201" t="s">
        <v>5008</v>
      </c>
      <c r="Q2648" s="4201" t="s">
        <v>5009</v>
      </c>
      <c r="R2648" s="4201" t="s">
        <v>5010</v>
      </c>
      <c r="S2648" s="4189" t="s">
        <v>5011</v>
      </c>
      <c r="T2648" s="4189" t="s">
        <v>5012</v>
      </c>
      <c r="U2648" s="4189" t="s">
        <v>5013</v>
      </c>
      <c r="V2648" s="4189" t="s">
        <v>5014</v>
      </c>
      <c r="W2648" s="4189" t="s">
        <v>5015</v>
      </c>
      <c r="X2648" s="4189" t="s">
        <v>5016</v>
      </c>
      <c r="Y2648" s="4189" t="s">
        <v>5017</v>
      </c>
      <c r="Z2648" s="4189" t="s">
        <v>5018</v>
      </c>
      <c r="AA2648" s="4189" t="s">
        <v>5019</v>
      </c>
      <c r="AB2648" s="4200" t="s">
        <v>5020</v>
      </c>
      <c r="AC2648" s="4200" t="s">
        <v>5021</v>
      </c>
      <c r="AD2648" s="4189" t="s">
        <v>5022</v>
      </c>
      <c r="AE2648" s="4189" t="s">
        <v>5023</v>
      </c>
      <c r="AF2648" s="4189" t="s">
        <v>5024</v>
      </c>
      <c r="AG2648" s="4189" t="s">
        <v>5025</v>
      </c>
      <c r="AH2648" s="4189" t="s">
        <v>1150</v>
      </c>
      <c r="AI2648" s="4189" t="s">
        <v>4983</v>
      </c>
      <c r="AJ2648" s="4189" t="s">
        <v>4984</v>
      </c>
      <c r="AK2648" s="2502"/>
    </row>
    <row r="2649" spans="2:37" s="2801" customFormat="1" ht="13.5" thickBot="1" x14ac:dyDescent="0.25">
      <c r="B2649" s="4203"/>
      <c r="C2649" s="4203"/>
      <c r="D2649" s="4203"/>
      <c r="E2649" s="4203"/>
      <c r="F2649" s="4203"/>
      <c r="G2649" s="4203"/>
      <c r="H2649" s="4203"/>
      <c r="I2649" s="4201"/>
      <c r="J2649" s="4201"/>
      <c r="K2649" s="4201"/>
      <c r="L2649" s="4201"/>
      <c r="M2649" s="3336" t="s">
        <v>5026</v>
      </c>
      <c r="N2649" s="3337" t="s">
        <v>2793</v>
      </c>
      <c r="O2649" s="4201"/>
      <c r="P2649" s="4201"/>
      <c r="Q2649" s="4201"/>
      <c r="R2649" s="4201"/>
      <c r="S2649" s="4203"/>
      <c r="T2649" s="4203"/>
      <c r="U2649" s="4203"/>
      <c r="V2649" s="4203"/>
      <c r="W2649" s="4203"/>
      <c r="X2649" s="4203"/>
      <c r="Y2649" s="4203"/>
      <c r="Z2649" s="4203"/>
      <c r="AA2649" s="4203"/>
      <c r="AB2649" s="4201"/>
      <c r="AC2649" s="4201"/>
      <c r="AD2649" s="4203"/>
      <c r="AE2649" s="4203"/>
      <c r="AF2649" s="4203"/>
      <c r="AG2649" s="4203"/>
      <c r="AH2649" s="4203"/>
      <c r="AI2649" s="4203"/>
      <c r="AJ2649" s="4203"/>
      <c r="AK2649" s="2502"/>
    </row>
    <row r="2650" spans="2:37" s="2801" customFormat="1" ht="102.75" thickBot="1" x14ac:dyDescent="0.25">
      <c r="B2650" s="5069" t="s">
        <v>6184</v>
      </c>
      <c r="C2650" s="5070"/>
      <c r="D2650" s="3265" t="s">
        <v>6185</v>
      </c>
      <c r="E2650" s="3169">
        <f>19*1.12</f>
        <v>21.28</v>
      </c>
      <c r="F2650" s="3169">
        <f>5.01*1.12</f>
        <v>5.6112000000000002</v>
      </c>
      <c r="G2650" s="2929" t="s">
        <v>1529</v>
      </c>
      <c r="H2650" s="2929" t="s">
        <v>1529</v>
      </c>
      <c r="I2650" s="2929" t="s">
        <v>1529</v>
      </c>
      <c r="J2650" s="2922">
        <v>33</v>
      </c>
      <c r="K2650" s="2929">
        <v>0.16800000000000001</v>
      </c>
      <c r="L2650" s="2929">
        <v>0.16800000000000001</v>
      </c>
      <c r="M2650" s="2922">
        <v>33</v>
      </c>
      <c r="N2650" s="2922">
        <v>33</v>
      </c>
      <c r="O2650" s="2929">
        <v>0.16800000000000001</v>
      </c>
      <c r="P2650" s="2929">
        <v>0.16800000000000001</v>
      </c>
      <c r="Q2650" s="2929">
        <v>0.16800000000000001</v>
      </c>
      <c r="R2650" s="2929">
        <v>0.16800000000000001</v>
      </c>
      <c r="S2650" s="3132" t="s">
        <v>1529</v>
      </c>
      <c r="T2650" s="2929" t="s">
        <v>1529</v>
      </c>
      <c r="U2650" s="2929" t="s">
        <v>1529</v>
      </c>
      <c r="V2650" s="2925" t="s">
        <v>1529</v>
      </c>
      <c r="W2650" s="2929" t="s">
        <v>1529</v>
      </c>
      <c r="X2650" s="2929">
        <v>6.720000000000001E-2</v>
      </c>
      <c r="Y2650" s="2925" t="s">
        <v>1529</v>
      </c>
      <c r="Z2650" s="2925" t="s">
        <v>1529</v>
      </c>
      <c r="AA2650" s="2925" t="s">
        <v>1529</v>
      </c>
      <c r="AB2650" s="2925" t="s">
        <v>1529</v>
      </c>
      <c r="AC2650" s="2929">
        <v>6.720000000000001E-2</v>
      </c>
      <c r="AD2650" s="3169" t="s">
        <v>1529</v>
      </c>
      <c r="AE2650" s="2925" t="s">
        <v>1529</v>
      </c>
      <c r="AF2650" s="3321" t="s">
        <v>1529</v>
      </c>
      <c r="AG2650" s="3321">
        <f>0.5*1.12</f>
        <v>0.56000000000000005</v>
      </c>
      <c r="AH2650" s="2878" t="s">
        <v>6181</v>
      </c>
      <c r="AI2650" s="2878" t="s">
        <v>4991</v>
      </c>
      <c r="AJ2650" s="2928">
        <f>13.99*1.12</f>
        <v>15.668800000000001</v>
      </c>
      <c r="AK2650" s="2502"/>
    </row>
    <row r="2651" spans="2:37" s="2801" customFormat="1" x14ac:dyDescent="0.2">
      <c r="B2651" s="2503"/>
      <c r="C2651" s="2496"/>
      <c r="D2651" s="4248"/>
      <c r="E2651" s="4248"/>
      <c r="F2651" s="4248"/>
      <c r="G2651" s="4248"/>
      <c r="H2651" s="2496"/>
      <c r="I2651" s="2497"/>
      <c r="J2651" s="2497"/>
      <c r="K2651" s="2497"/>
      <c r="L2651" s="2497"/>
      <c r="M2651" s="2496"/>
      <c r="N2651" s="2497"/>
      <c r="O2651" s="2497"/>
      <c r="P2651" s="2497"/>
      <c r="Q2651" s="2497"/>
      <c r="R2651" s="2497"/>
      <c r="S2651" s="2496"/>
      <c r="T2651" s="2495"/>
      <c r="U2651" s="2495"/>
      <c r="V2651" s="2495"/>
      <c r="W2651" s="2495"/>
      <c r="X2651" s="2495"/>
      <c r="Y2651" s="2495"/>
      <c r="Z2651" s="2495"/>
      <c r="AA2651" s="2495"/>
      <c r="AB2651" s="2495"/>
      <c r="AC2651" s="2495"/>
      <c r="AD2651" s="2495"/>
      <c r="AE2651" s="2495"/>
      <c r="AF2651" s="2495"/>
      <c r="AG2651" s="2495"/>
      <c r="AH2651" s="2495"/>
      <c r="AI2651" s="2495"/>
      <c r="AJ2651" s="2495"/>
      <c r="AK2651" s="2502"/>
    </row>
    <row r="2652" spans="2:37" s="2801" customFormat="1" ht="12.75" customHeight="1" x14ac:dyDescent="0.2">
      <c r="B2652" s="4236" t="s">
        <v>4985</v>
      </c>
      <c r="C2652" s="4237"/>
      <c r="D2652" s="4269" t="s">
        <v>10</v>
      </c>
      <c r="E2652" s="4269"/>
      <c r="F2652" s="4269"/>
      <c r="G2652" s="4269"/>
      <c r="H2652" s="2499"/>
      <c r="I2652" s="2499"/>
      <c r="J2652" s="2499"/>
      <c r="K2652" s="2499"/>
      <c r="L2652" s="2499"/>
      <c r="M2652" s="2499"/>
      <c r="N2652" s="2499"/>
      <c r="O2652" s="2499"/>
      <c r="P2652" s="2499"/>
      <c r="Q2652" s="2499"/>
      <c r="R2652" s="2499"/>
      <c r="S2652" s="2499"/>
      <c r="T2652" s="2495"/>
      <c r="U2652" s="2495"/>
      <c r="V2652" s="2495"/>
      <c r="W2652" s="2495"/>
      <c r="X2652" s="2495"/>
      <c r="Y2652" s="2495"/>
      <c r="Z2652" s="2495"/>
      <c r="AA2652" s="2495"/>
      <c r="AB2652" s="2495"/>
      <c r="AC2652" s="2495"/>
      <c r="AD2652" s="2495"/>
      <c r="AE2652" s="2495"/>
      <c r="AF2652" s="2495"/>
      <c r="AG2652" s="2495"/>
      <c r="AH2652" s="2495"/>
      <c r="AI2652" s="2495"/>
      <c r="AJ2652" s="2495"/>
      <c r="AK2652" s="2502"/>
    </row>
    <row r="2653" spans="2:37" s="2801" customFormat="1" ht="13.5" customHeight="1" x14ac:dyDescent="0.2">
      <c r="B2653" s="4236" t="s">
        <v>4986</v>
      </c>
      <c r="C2653" s="4237"/>
      <c r="D2653" s="4269" t="s">
        <v>10</v>
      </c>
      <c r="E2653" s="4269"/>
      <c r="F2653" s="4269"/>
      <c r="G2653" s="4269"/>
      <c r="H2653" s="2499"/>
      <c r="I2653" s="2499"/>
      <c r="J2653" s="2499"/>
      <c r="K2653" s="2499"/>
      <c r="L2653" s="2499"/>
      <c r="M2653" s="2499"/>
      <c r="N2653" s="2499"/>
      <c r="O2653" s="2499"/>
      <c r="P2653" s="2499"/>
      <c r="Q2653" s="2499"/>
      <c r="R2653" s="2499"/>
      <c r="S2653" s="2499"/>
      <c r="T2653" s="2495"/>
      <c r="U2653" s="2495"/>
      <c r="V2653" s="2495"/>
      <c r="W2653" s="2495"/>
      <c r="X2653" s="2495"/>
      <c r="Y2653" s="2495"/>
      <c r="Z2653" s="2495"/>
      <c r="AA2653" s="2495"/>
      <c r="AB2653" s="2495"/>
      <c r="AC2653" s="2495"/>
      <c r="AD2653" s="2495"/>
      <c r="AE2653" s="2495"/>
      <c r="AF2653" s="2495"/>
      <c r="AG2653" s="2495"/>
      <c r="AH2653" s="2495"/>
      <c r="AI2653" s="2495"/>
      <c r="AJ2653" s="2495"/>
      <c r="AK2653" s="2502"/>
    </row>
    <row r="2654" spans="2:37" s="2801" customFormat="1" ht="13.5" customHeight="1" thickBot="1" x14ac:dyDescent="0.25">
      <c r="B2654" s="4270"/>
      <c r="C2654" s="4271"/>
      <c r="D2654" s="4272"/>
      <c r="E2654" s="4272"/>
      <c r="F2654" s="4272"/>
      <c r="G2654" s="4272"/>
      <c r="H2654" s="2504"/>
      <c r="I2654" s="2504"/>
      <c r="J2654" s="2504"/>
      <c r="K2654" s="2504"/>
      <c r="L2654" s="2504"/>
      <c r="M2654" s="2504"/>
      <c r="N2654" s="2504"/>
      <c r="O2654" s="2504"/>
      <c r="P2654" s="2504"/>
      <c r="Q2654" s="2504"/>
      <c r="R2654" s="2504"/>
      <c r="S2654" s="2504"/>
      <c r="T2654" s="2505"/>
      <c r="U2654" s="2505"/>
      <c r="V2654" s="2505"/>
      <c r="W2654" s="2505"/>
      <c r="X2654" s="2505"/>
      <c r="Y2654" s="2505"/>
      <c r="Z2654" s="2505"/>
      <c r="AA2654" s="2505"/>
      <c r="AB2654" s="2505"/>
      <c r="AC2654" s="2505"/>
      <c r="AD2654" s="2505"/>
      <c r="AE2654" s="2505"/>
      <c r="AF2654" s="2505"/>
      <c r="AG2654" s="2505"/>
      <c r="AH2654" s="2505"/>
      <c r="AI2654" s="2505"/>
      <c r="AJ2654" s="2505"/>
      <c r="AK2654" s="2507"/>
    </row>
    <row r="2655" spans="2:37" s="2801" customFormat="1" ht="13.5" thickBot="1" x14ac:dyDescent="0.25">
      <c r="B2655" s="2703"/>
    </row>
    <row r="2656" spans="2:37" s="2801" customFormat="1" ht="13.5" customHeight="1" x14ac:dyDescent="0.2">
      <c r="B2656" s="4169" t="s">
        <v>4994</v>
      </c>
      <c r="C2656" s="4170"/>
      <c r="D2656" s="4170"/>
      <c r="E2656" s="4170"/>
      <c r="F2656" s="4170"/>
      <c r="G2656" s="4170"/>
      <c r="H2656" s="4170"/>
      <c r="I2656" s="4170"/>
      <c r="J2656" s="4170"/>
      <c r="K2656" s="4170"/>
      <c r="L2656" s="4170"/>
      <c r="M2656" s="4170"/>
      <c r="N2656" s="4170"/>
      <c r="O2656" s="4170"/>
      <c r="P2656" s="4170"/>
      <c r="Q2656" s="4170"/>
      <c r="R2656" s="4170"/>
      <c r="S2656" s="4170"/>
      <c r="T2656" s="4170"/>
      <c r="U2656" s="4170"/>
      <c r="V2656" s="4170"/>
      <c r="W2656" s="4170"/>
      <c r="X2656" s="4170"/>
      <c r="Y2656" s="4170"/>
      <c r="Z2656" s="4170"/>
      <c r="AA2656" s="4170"/>
      <c r="AB2656" s="4170"/>
      <c r="AC2656" s="4170"/>
      <c r="AD2656" s="4170"/>
      <c r="AE2656" s="4170"/>
      <c r="AF2656" s="4170"/>
      <c r="AG2656" s="4170"/>
      <c r="AH2656" s="4170"/>
      <c r="AI2656" s="4170"/>
      <c r="AJ2656" s="4170"/>
      <c r="AK2656" s="4171"/>
    </row>
    <row r="2657" spans="2:37" s="2801" customFormat="1" ht="13.5" customHeight="1" x14ac:dyDescent="0.2">
      <c r="B2657" s="2500"/>
      <c r="C2657" s="3338"/>
      <c r="D2657" s="3338"/>
      <c r="E2657" s="3338"/>
      <c r="F2657" s="3338"/>
      <c r="G2657" s="2501"/>
      <c r="H2657" s="2501"/>
      <c r="I2657" s="2501"/>
      <c r="J2657" s="2501"/>
      <c r="K2657" s="2501"/>
      <c r="L2657" s="2501"/>
      <c r="M2657" s="2501"/>
      <c r="N2657" s="2501"/>
      <c r="O2657" s="2501"/>
      <c r="P2657" s="2501"/>
      <c r="Q2657" s="2501"/>
      <c r="R2657" s="2501"/>
      <c r="S2657" s="2501"/>
      <c r="T2657" s="2501"/>
      <c r="U2657" s="2501"/>
      <c r="V2657" s="2501"/>
      <c r="W2657" s="2501"/>
      <c r="X2657" s="2501"/>
      <c r="Y2657" s="2501"/>
      <c r="Z2657" s="2501"/>
      <c r="AA2657" s="2501"/>
      <c r="AB2657" s="2501"/>
      <c r="AC2657" s="2501"/>
      <c r="AD2657" s="2501"/>
      <c r="AE2657" s="2501"/>
      <c r="AF2657" s="2501"/>
      <c r="AG2657" s="2501"/>
      <c r="AH2657" s="2501"/>
      <c r="AI2657" s="2501"/>
      <c r="AJ2657" s="2501"/>
      <c r="AK2657" s="2502"/>
    </row>
    <row r="2658" spans="2:37" s="2801" customFormat="1" x14ac:dyDescent="0.2">
      <c r="B2658" s="2500" t="s">
        <v>4981</v>
      </c>
      <c r="C2658" s="3338"/>
      <c r="D2658" s="4243" t="s">
        <v>6177</v>
      </c>
      <c r="E2658" s="4243"/>
      <c r="F2658" s="4243"/>
      <c r="G2658" s="2501"/>
      <c r="H2658" s="2501"/>
      <c r="I2658" s="2501"/>
      <c r="J2658" s="2501"/>
      <c r="K2658" s="2501"/>
      <c r="L2658" s="2501"/>
      <c r="M2658" s="2501"/>
      <c r="N2658" s="2501"/>
      <c r="O2658" s="2501"/>
      <c r="P2658" s="2501"/>
      <c r="Q2658" s="2501"/>
      <c r="R2658" s="2501"/>
      <c r="S2658" s="2501"/>
      <c r="T2658" s="2501"/>
      <c r="U2658" s="2501"/>
      <c r="V2658" s="2501"/>
      <c r="W2658" s="2501"/>
      <c r="X2658" s="2501"/>
      <c r="Y2658" s="2501"/>
      <c r="Z2658" s="2501"/>
      <c r="AA2658" s="2501"/>
      <c r="AB2658" s="2501"/>
      <c r="AC2658" s="2501"/>
      <c r="AD2658" s="2501"/>
      <c r="AE2658" s="2501"/>
      <c r="AF2658" s="2501"/>
      <c r="AG2658" s="2501"/>
      <c r="AH2658" s="2501"/>
      <c r="AI2658" s="2501"/>
      <c r="AJ2658" s="2501"/>
      <c r="AK2658" s="2502"/>
    </row>
    <row r="2659" spans="2:37" s="2801" customFormat="1" ht="13.5" customHeight="1" thickBot="1" x14ac:dyDescent="0.25">
      <c r="B2659" s="4176" t="s">
        <v>4995</v>
      </c>
      <c r="C2659" s="4177"/>
      <c r="D2659" s="4175">
        <v>41610</v>
      </c>
      <c r="E2659" s="4175"/>
      <c r="F2659" s="3338"/>
      <c r="G2659" s="2501"/>
      <c r="H2659" s="2501"/>
      <c r="I2659" s="2501"/>
      <c r="J2659" s="2501"/>
      <c r="K2659" s="2501"/>
      <c r="L2659" s="2501"/>
      <c r="M2659" s="2501"/>
      <c r="N2659" s="2501"/>
      <c r="O2659" s="2501"/>
      <c r="P2659" s="2501"/>
      <c r="Q2659" s="2501"/>
      <c r="R2659" s="2501"/>
      <c r="S2659" s="2501"/>
      <c r="T2659" s="2501"/>
      <c r="U2659" s="2501"/>
      <c r="V2659" s="2501"/>
      <c r="W2659" s="2501"/>
      <c r="X2659" s="2501"/>
      <c r="Y2659" s="2501"/>
      <c r="Z2659" s="2501"/>
      <c r="AA2659" s="2501"/>
      <c r="AB2659" s="2501"/>
      <c r="AC2659" s="2501"/>
      <c r="AD2659" s="2501"/>
      <c r="AE2659" s="2501"/>
      <c r="AF2659" s="2501"/>
      <c r="AG2659" s="2501"/>
      <c r="AH2659" s="2501"/>
      <c r="AI2659" s="2501"/>
      <c r="AJ2659" s="2501"/>
      <c r="AK2659" s="2502"/>
    </row>
    <row r="2660" spans="2:37" s="2801" customFormat="1" ht="121.5" customHeight="1" thickBot="1" x14ac:dyDescent="0.25">
      <c r="B2660" s="4179" t="s">
        <v>4996</v>
      </c>
      <c r="C2660" s="4242"/>
      <c r="D2660" s="4181" t="s">
        <v>6178</v>
      </c>
      <c r="E2660" s="4182"/>
      <c r="F2660" s="4182"/>
      <c r="G2660" s="4182"/>
      <c r="H2660" s="4182"/>
      <c r="I2660" s="4182"/>
      <c r="J2660" s="4182"/>
      <c r="K2660" s="4183"/>
      <c r="L2660" s="2501"/>
      <c r="M2660" s="2501"/>
      <c r="N2660" s="2501"/>
      <c r="O2660" s="2501"/>
      <c r="P2660" s="2501"/>
      <c r="Q2660" s="2501"/>
      <c r="R2660" s="2501"/>
      <c r="S2660" s="2501"/>
      <c r="T2660" s="2501"/>
      <c r="U2660" s="2501"/>
      <c r="V2660" s="2501"/>
      <c r="W2660" s="2501"/>
      <c r="X2660" s="2501"/>
      <c r="Y2660" s="2501"/>
      <c r="Z2660" s="2501"/>
      <c r="AA2660" s="2501"/>
      <c r="AB2660" s="2501"/>
      <c r="AC2660" s="2501"/>
      <c r="AD2660" s="2501"/>
      <c r="AE2660" s="2501"/>
      <c r="AF2660" s="2501"/>
      <c r="AG2660" s="2501"/>
      <c r="AH2660" s="2501"/>
      <c r="AI2660" s="2501"/>
      <c r="AJ2660" s="2501"/>
      <c r="AK2660" s="2502"/>
    </row>
    <row r="2661" spans="2:37" s="2801" customFormat="1" ht="13.5" customHeight="1" thickBot="1" x14ac:dyDescent="0.25">
      <c r="B2661" s="4245"/>
      <c r="C2661" s="4246"/>
      <c r="D2661" s="4246"/>
      <c r="E2661" s="4246"/>
      <c r="F2661" s="4246"/>
      <c r="G2661" s="4246"/>
      <c r="H2661" s="4246"/>
      <c r="I2661" s="4246"/>
      <c r="J2661" s="4246"/>
      <c r="K2661" s="4246"/>
      <c r="L2661" s="4246"/>
      <c r="M2661" s="4246"/>
      <c r="N2661" s="4246"/>
      <c r="O2661" s="4246"/>
      <c r="P2661" s="4246"/>
      <c r="Q2661" s="4246"/>
      <c r="R2661" s="2501"/>
      <c r="S2661" s="2501"/>
      <c r="T2661" s="2501"/>
      <c r="U2661" s="2501"/>
      <c r="V2661" s="2501"/>
      <c r="W2661" s="2501"/>
      <c r="X2661" s="2501"/>
      <c r="Y2661" s="2501"/>
      <c r="Z2661" s="2501"/>
      <c r="AA2661" s="2501"/>
      <c r="AB2661" s="2501"/>
      <c r="AC2661" s="2501"/>
      <c r="AD2661" s="2501"/>
      <c r="AE2661" s="2501"/>
      <c r="AF2661" s="2501"/>
      <c r="AG2661" s="2501"/>
      <c r="AH2661" s="2501"/>
      <c r="AI2661" s="2501"/>
      <c r="AJ2661" s="2501"/>
      <c r="AK2661" s="2502"/>
    </row>
    <row r="2662" spans="2:37" s="2801" customFormat="1" ht="12.75" customHeight="1" thickBot="1" x14ac:dyDescent="0.25">
      <c r="B2662" s="4189" t="s">
        <v>4997</v>
      </c>
      <c r="C2662" s="4189"/>
      <c r="D2662" s="4189" t="s">
        <v>4987</v>
      </c>
      <c r="E2662" s="4189" t="s">
        <v>4998</v>
      </c>
      <c r="F2662" s="4247" t="s">
        <v>224</v>
      </c>
      <c r="G2662" s="4247"/>
      <c r="H2662" s="4247"/>
      <c r="I2662" s="4247"/>
      <c r="J2662" s="4247"/>
      <c r="K2662" s="4247"/>
      <c r="L2662" s="4247"/>
      <c r="M2662" s="4247"/>
      <c r="N2662" s="4247"/>
      <c r="O2662" s="4247"/>
      <c r="P2662" s="4247"/>
      <c r="Q2662" s="4247"/>
      <c r="R2662" s="4247"/>
      <c r="S2662" s="4247" t="s">
        <v>340</v>
      </c>
      <c r="T2662" s="4247"/>
      <c r="U2662" s="4247"/>
      <c r="V2662" s="4247"/>
      <c r="W2662" s="4247"/>
      <c r="X2662" s="4247"/>
      <c r="Y2662" s="4247"/>
      <c r="Z2662" s="4247"/>
      <c r="AA2662" s="4247"/>
      <c r="AB2662" s="4247"/>
      <c r="AC2662" s="4247"/>
      <c r="AD2662" s="4247" t="s">
        <v>225</v>
      </c>
      <c r="AE2662" s="4247"/>
      <c r="AF2662" s="4247"/>
      <c r="AG2662" s="4247"/>
      <c r="AH2662" s="4188" t="s">
        <v>4982</v>
      </c>
      <c r="AI2662" s="4188"/>
      <c r="AJ2662" s="4188"/>
      <c r="AK2662" s="2502"/>
    </row>
    <row r="2663" spans="2:37" s="2801" customFormat="1" ht="13.5" thickBot="1" x14ac:dyDescent="0.25">
      <c r="B2663" s="4203"/>
      <c r="C2663" s="4203"/>
      <c r="D2663" s="4203"/>
      <c r="E2663" s="4203"/>
      <c r="F2663" s="4203" t="s">
        <v>4999</v>
      </c>
      <c r="G2663" s="4203" t="s">
        <v>5000</v>
      </c>
      <c r="H2663" s="4189" t="s">
        <v>5001</v>
      </c>
      <c r="I2663" s="4200" t="s">
        <v>5002</v>
      </c>
      <c r="J2663" s="4200" t="s">
        <v>5003</v>
      </c>
      <c r="K2663" s="4201" t="s">
        <v>5004</v>
      </c>
      <c r="L2663" s="4201" t="s">
        <v>5005</v>
      </c>
      <c r="M2663" s="4200" t="s">
        <v>5006</v>
      </c>
      <c r="N2663" s="4200"/>
      <c r="O2663" s="4201" t="s">
        <v>5007</v>
      </c>
      <c r="P2663" s="4201" t="s">
        <v>5008</v>
      </c>
      <c r="Q2663" s="4201" t="s">
        <v>5009</v>
      </c>
      <c r="R2663" s="4201" t="s">
        <v>5010</v>
      </c>
      <c r="S2663" s="4189" t="s">
        <v>5011</v>
      </c>
      <c r="T2663" s="4189" t="s">
        <v>5012</v>
      </c>
      <c r="U2663" s="4189" t="s">
        <v>5013</v>
      </c>
      <c r="V2663" s="4189" t="s">
        <v>5014</v>
      </c>
      <c r="W2663" s="4189" t="s">
        <v>5015</v>
      </c>
      <c r="X2663" s="4189" t="s">
        <v>5016</v>
      </c>
      <c r="Y2663" s="4189" t="s">
        <v>5017</v>
      </c>
      <c r="Z2663" s="4189" t="s">
        <v>5018</v>
      </c>
      <c r="AA2663" s="4189" t="s">
        <v>5019</v>
      </c>
      <c r="AB2663" s="4200" t="s">
        <v>5020</v>
      </c>
      <c r="AC2663" s="4200" t="s">
        <v>5021</v>
      </c>
      <c r="AD2663" s="4189" t="s">
        <v>5022</v>
      </c>
      <c r="AE2663" s="4189" t="s">
        <v>5023</v>
      </c>
      <c r="AF2663" s="4189" t="s">
        <v>5024</v>
      </c>
      <c r="AG2663" s="4189" t="s">
        <v>5025</v>
      </c>
      <c r="AH2663" s="4189" t="s">
        <v>1150</v>
      </c>
      <c r="AI2663" s="4189" t="s">
        <v>4983</v>
      </c>
      <c r="AJ2663" s="4189" t="s">
        <v>4984</v>
      </c>
      <c r="AK2663" s="2502"/>
    </row>
    <row r="2664" spans="2:37" s="2801" customFormat="1" ht="13.5" customHeight="1" thickBot="1" x14ac:dyDescent="0.25">
      <c r="B2664" s="4203"/>
      <c r="C2664" s="4203"/>
      <c r="D2664" s="4203"/>
      <c r="E2664" s="4203"/>
      <c r="F2664" s="4203"/>
      <c r="G2664" s="4203"/>
      <c r="H2664" s="4203"/>
      <c r="I2664" s="4201"/>
      <c r="J2664" s="4201"/>
      <c r="K2664" s="4201"/>
      <c r="L2664" s="4201"/>
      <c r="M2664" s="3336" t="s">
        <v>5026</v>
      </c>
      <c r="N2664" s="3337" t="s">
        <v>2793</v>
      </c>
      <c r="O2664" s="4201"/>
      <c r="P2664" s="4201"/>
      <c r="Q2664" s="4201"/>
      <c r="R2664" s="4201"/>
      <c r="S2664" s="4203"/>
      <c r="T2664" s="4203"/>
      <c r="U2664" s="4203"/>
      <c r="V2664" s="4203"/>
      <c r="W2664" s="4203"/>
      <c r="X2664" s="4203"/>
      <c r="Y2664" s="4203"/>
      <c r="Z2664" s="4203"/>
      <c r="AA2664" s="4203"/>
      <c r="AB2664" s="4201"/>
      <c r="AC2664" s="4201"/>
      <c r="AD2664" s="4203"/>
      <c r="AE2664" s="4203"/>
      <c r="AF2664" s="4203"/>
      <c r="AG2664" s="4203"/>
      <c r="AH2664" s="4203"/>
      <c r="AI2664" s="4203"/>
      <c r="AJ2664" s="4203"/>
      <c r="AK2664" s="2502"/>
    </row>
    <row r="2665" spans="2:37" s="2801" customFormat="1" ht="18" customHeight="1" thickBot="1" x14ac:dyDescent="0.25">
      <c r="B2665" s="3358" t="s">
        <v>6179</v>
      </c>
      <c r="C2665" s="3350"/>
      <c r="D2665" s="3351" t="s">
        <v>6180</v>
      </c>
      <c r="E2665" s="3352">
        <f>15*1.12</f>
        <v>16.8</v>
      </c>
      <c r="F2665" s="3352">
        <f>5.01*1.12</f>
        <v>5.6112000000000002</v>
      </c>
      <c r="G2665" s="3353" t="s">
        <v>1529</v>
      </c>
      <c r="H2665" s="3353" t="s">
        <v>1529</v>
      </c>
      <c r="I2665" s="3353" t="s">
        <v>1529</v>
      </c>
      <c r="J2665" s="3354">
        <v>33</v>
      </c>
      <c r="K2665" s="3355">
        <v>0.16800000000000001</v>
      </c>
      <c r="L2665" s="3355">
        <v>0.16800000000000001</v>
      </c>
      <c r="M2665" s="3354">
        <v>33</v>
      </c>
      <c r="N2665" s="3354">
        <v>33</v>
      </c>
      <c r="O2665" s="3355">
        <v>0.16800000000000001</v>
      </c>
      <c r="P2665" s="3355">
        <v>0.16800000000000001</v>
      </c>
      <c r="Q2665" s="3355">
        <v>0.16800000000000001</v>
      </c>
      <c r="R2665" s="3355">
        <v>0.16800000000000001</v>
      </c>
      <c r="S2665" s="3014">
        <v>0.56000000000000005</v>
      </c>
      <c r="T2665" s="3353" t="s">
        <v>1529</v>
      </c>
      <c r="U2665" s="3353" t="s">
        <v>1529</v>
      </c>
      <c r="V2665" s="3356" t="s">
        <v>1529</v>
      </c>
      <c r="W2665" s="3355" t="s">
        <v>1529</v>
      </c>
      <c r="X2665" s="3355">
        <v>6.720000000000001E-2</v>
      </c>
      <c r="Y2665" s="3356" t="s">
        <v>1529</v>
      </c>
      <c r="Z2665" s="3356" t="s">
        <v>1529</v>
      </c>
      <c r="AA2665" s="3356" t="s">
        <v>1529</v>
      </c>
      <c r="AB2665" s="3356" t="s">
        <v>1529</v>
      </c>
      <c r="AC2665" s="3355">
        <v>6.720000000000001E-2</v>
      </c>
      <c r="AD2665" s="3352" t="s">
        <v>1529</v>
      </c>
      <c r="AE2665" s="3356" t="s">
        <v>1529</v>
      </c>
      <c r="AF2665" s="3016" t="s">
        <v>1529</v>
      </c>
      <c r="AG2665" s="3016">
        <f>0.5*1.12</f>
        <v>0.56000000000000005</v>
      </c>
      <c r="AH2665" s="3017" t="s">
        <v>6181</v>
      </c>
      <c r="AI2665" s="3017" t="s">
        <v>4991</v>
      </c>
      <c r="AJ2665" s="3357">
        <f>9.99*1.12</f>
        <v>11.188800000000001</v>
      </c>
      <c r="AK2665" s="2502"/>
    </row>
    <row r="2666" spans="2:37" s="2801" customFormat="1" x14ac:dyDescent="0.2">
      <c r="B2666" s="2503"/>
      <c r="C2666" s="2496"/>
      <c r="D2666" s="4248"/>
      <c r="E2666" s="4248"/>
      <c r="F2666" s="4248"/>
      <c r="G2666" s="4248"/>
      <c r="H2666" s="2496"/>
      <c r="I2666" s="2497"/>
      <c r="J2666" s="2497"/>
      <c r="K2666" s="2497"/>
      <c r="L2666" s="2497"/>
      <c r="M2666" s="2496"/>
      <c r="N2666" s="2497"/>
      <c r="O2666" s="2497"/>
      <c r="P2666" s="2497"/>
      <c r="Q2666" s="2497"/>
      <c r="R2666" s="2497"/>
      <c r="S2666" s="2496"/>
      <c r="T2666" s="2495"/>
      <c r="U2666" s="2495"/>
      <c r="V2666" s="2495"/>
      <c r="W2666" s="2495"/>
      <c r="X2666" s="2495"/>
      <c r="Y2666" s="2495"/>
      <c r="Z2666" s="2495"/>
      <c r="AA2666" s="2495"/>
      <c r="AB2666" s="2495"/>
      <c r="AC2666" s="2495"/>
      <c r="AD2666" s="2495"/>
      <c r="AE2666" s="2495"/>
      <c r="AF2666" s="2495"/>
      <c r="AG2666" s="2495"/>
      <c r="AH2666" s="2495"/>
      <c r="AI2666" s="2495"/>
      <c r="AJ2666" s="2495"/>
      <c r="AK2666" s="2502"/>
    </row>
    <row r="2667" spans="2:37" s="2801" customFormat="1" ht="14.25" x14ac:dyDescent="0.2">
      <c r="B2667" s="4236" t="s">
        <v>4985</v>
      </c>
      <c r="C2667" s="4237"/>
      <c r="D2667" s="4269" t="s">
        <v>10</v>
      </c>
      <c r="E2667" s="4269"/>
      <c r="F2667" s="4269"/>
      <c r="G2667" s="4269"/>
      <c r="H2667" s="2499"/>
      <c r="I2667" s="2499"/>
      <c r="J2667" s="2499"/>
      <c r="K2667" s="2499"/>
      <c r="L2667" s="2499"/>
      <c r="M2667" s="2499"/>
      <c r="N2667" s="2499"/>
      <c r="O2667" s="2499"/>
      <c r="P2667" s="2499"/>
      <c r="Q2667" s="2499"/>
      <c r="R2667" s="2499"/>
      <c r="S2667" s="2499"/>
      <c r="T2667" s="2495"/>
      <c r="U2667" s="2495"/>
      <c r="V2667" s="2495"/>
      <c r="W2667" s="2495"/>
      <c r="X2667" s="2495"/>
      <c r="Y2667" s="2495"/>
      <c r="Z2667" s="2495"/>
      <c r="AA2667" s="2495"/>
      <c r="AB2667" s="2495"/>
      <c r="AC2667" s="2495"/>
      <c r="AD2667" s="2495"/>
      <c r="AE2667" s="2495"/>
      <c r="AF2667" s="2495"/>
      <c r="AG2667" s="2495"/>
      <c r="AH2667" s="2495"/>
      <c r="AI2667" s="2495"/>
      <c r="AJ2667" s="2495"/>
      <c r="AK2667" s="2502"/>
    </row>
    <row r="2668" spans="2:37" s="2801" customFormat="1" ht="14.25" x14ac:dyDescent="0.2">
      <c r="B2668" s="4236" t="s">
        <v>4986</v>
      </c>
      <c r="C2668" s="4237"/>
      <c r="D2668" s="4269" t="s">
        <v>10</v>
      </c>
      <c r="E2668" s="4269"/>
      <c r="F2668" s="4269"/>
      <c r="G2668" s="4269"/>
      <c r="H2668" s="2499"/>
      <c r="I2668" s="2499"/>
      <c r="J2668" s="2499"/>
      <c r="K2668" s="2499"/>
      <c r="L2668" s="2499"/>
      <c r="M2668" s="2499"/>
      <c r="N2668" s="2499"/>
      <c r="O2668" s="2499"/>
      <c r="P2668" s="2499"/>
      <c r="Q2668" s="2499"/>
      <c r="R2668" s="2499"/>
      <c r="S2668" s="2499"/>
      <c r="T2668" s="2495"/>
      <c r="U2668" s="2495"/>
      <c r="V2668" s="2495"/>
      <c r="W2668" s="2495"/>
      <c r="X2668" s="2495"/>
      <c r="Y2668" s="2495"/>
      <c r="Z2668" s="2495"/>
      <c r="AA2668" s="2495"/>
      <c r="AB2668" s="2495"/>
      <c r="AC2668" s="2495"/>
      <c r="AD2668" s="2495"/>
      <c r="AE2668" s="2495"/>
      <c r="AF2668" s="2495"/>
      <c r="AG2668" s="2495"/>
      <c r="AH2668" s="2495"/>
      <c r="AI2668" s="2495"/>
      <c r="AJ2668" s="2495"/>
      <c r="AK2668" s="2502"/>
    </row>
    <row r="2669" spans="2:37" s="2801" customFormat="1" ht="15.75" thickBot="1" x14ac:dyDescent="0.25">
      <c r="B2669" s="4270"/>
      <c r="C2669" s="4271"/>
      <c r="D2669" s="4272"/>
      <c r="E2669" s="4272"/>
      <c r="F2669" s="4272"/>
      <c r="G2669" s="4272"/>
      <c r="H2669" s="2504"/>
      <c r="I2669" s="2504"/>
      <c r="J2669" s="2504"/>
      <c r="K2669" s="2504"/>
      <c r="L2669" s="2504"/>
      <c r="M2669" s="2504"/>
      <c r="N2669" s="2504"/>
      <c r="O2669" s="2504"/>
      <c r="P2669" s="2504"/>
      <c r="Q2669" s="2504"/>
      <c r="R2669" s="2504"/>
      <c r="S2669" s="2504"/>
      <c r="T2669" s="2505"/>
      <c r="U2669" s="2505"/>
      <c r="V2669" s="2505"/>
      <c r="W2669" s="2505"/>
      <c r="X2669" s="2505"/>
      <c r="Y2669" s="2505"/>
      <c r="Z2669" s="2505"/>
      <c r="AA2669" s="2505"/>
      <c r="AB2669" s="2505"/>
      <c r="AC2669" s="2505"/>
      <c r="AD2669" s="2505"/>
      <c r="AE2669" s="2505"/>
      <c r="AF2669" s="2505"/>
      <c r="AG2669" s="2505"/>
      <c r="AH2669" s="2505"/>
      <c r="AI2669" s="2505"/>
      <c r="AJ2669" s="2505"/>
      <c r="AK2669" s="2507"/>
    </row>
    <row r="2670" spans="2:37" s="2801" customFormat="1" ht="12.75" customHeight="1" thickBot="1" x14ac:dyDescent="0.25">
      <c r="B2670" s="2703"/>
    </row>
    <row r="2671" spans="2:37" s="2801" customFormat="1" ht="13.5" customHeight="1" x14ac:dyDescent="0.2">
      <c r="B2671" s="4169" t="s">
        <v>4994</v>
      </c>
      <c r="C2671" s="4170"/>
      <c r="D2671" s="4170"/>
      <c r="E2671" s="4170"/>
      <c r="F2671" s="4170"/>
      <c r="G2671" s="4170"/>
      <c r="H2671" s="4170"/>
      <c r="I2671" s="4170"/>
      <c r="J2671" s="4170"/>
      <c r="K2671" s="4170"/>
      <c r="L2671" s="4170"/>
      <c r="M2671" s="4170"/>
      <c r="N2671" s="4170"/>
      <c r="O2671" s="4170"/>
      <c r="P2671" s="4170"/>
      <c r="Q2671" s="4170"/>
      <c r="R2671" s="4170"/>
      <c r="S2671" s="4170"/>
      <c r="T2671" s="4170"/>
      <c r="U2671" s="4170"/>
      <c r="V2671" s="4170"/>
      <c r="W2671" s="4170"/>
      <c r="X2671" s="4170"/>
      <c r="Y2671" s="4170"/>
      <c r="Z2671" s="4170"/>
      <c r="AA2671" s="4170"/>
      <c r="AB2671" s="4170"/>
      <c r="AC2671" s="4170"/>
      <c r="AD2671" s="4170"/>
      <c r="AE2671" s="4170"/>
      <c r="AF2671" s="4170"/>
      <c r="AG2671" s="4170"/>
      <c r="AH2671" s="4170"/>
      <c r="AI2671" s="4170"/>
      <c r="AJ2671" s="4170"/>
      <c r="AK2671" s="4171"/>
    </row>
    <row r="2672" spans="2:37" s="2801" customFormat="1" x14ac:dyDescent="0.2">
      <c r="B2672" s="2500"/>
      <c r="C2672" s="3293"/>
      <c r="D2672" s="3293"/>
      <c r="E2672" s="3293"/>
      <c r="F2672" s="3293"/>
      <c r="G2672" s="2501"/>
      <c r="H2672" s="2501"/>
      <c r="I2672" s="2501"/>
      <c r="J2672" s="2501"/>
      <c r="K2672" s="2501"/>
      <c r="L2672" s="2501"/>
      <c r="M2672" s="2501"/>
      <c r="N2672" s="2501"/>
      <c r="O2672" s="2501"/>
      <c r="P2672" s="2501"/>
      <c r="Q2672" s="2501"/>
      <c r="R2672" s="2501"/>
      <c r="S2672" s="2501"/>
      <c r="T2672" s="2501"/>
      <c r="U2672" s="2501"/>
      <c r="V2672" s="2501"/>
      <c r="W2672" s="2501"/>
      <c r="X2672" s="2501"/>
      <c r="Y2672" s="2501"/>
      <c r="Z2672" s="2501"/>
      <c r="AA2672" s="2501"/>
      <c r="AB2672" s="2501"/>
      <c r="AC2672" s="2501"/>
      <c r="AD2672" s="2501"/>
      <c r="AE2672" s="2501"/>
      <c r="AF2672" s="2501"/>
      <c r="AG2672" s="2501"/>
      <c r="AH2672" s="2501"/>
      <c r="AI2672" s="2501"/>
      <c r="AJ2672" s="2501"/>
      <c r="AK2672" s="2502"/>
    </row>
    <row r="2673" spans="2:37" s="2801" customFormat="1" ht="13.5" customHeight="1" x14ac:dyDescent="0.2">
      <c r="B2673" s="2500" t="s">
        <v>4981</v>
      </c>
      <c r="C2673" s="3293"/>
      <c r="D2673" s="4243" t="s">
        <v>5798</v>
      </c>
      <c r="E2673" s="4243"/>
      <c r="F2673" s="4243"/>
      <c r="G2673" s="2501"/>
      <c r="H2673" s="2501"/>
      <c r="I2673" s="2501"/>
      <c r="J2673" s="2501"/>
      <c r="K2673" s="2501"/>
      <c r="L2673" s="2501"/>
      <c r="M2673" s="2501"/>
      <c r="N2673" s="2501"/>
      <c r="O2673" s="2501"/>
      <c r="P2673" s="2501"/>
      <c r="Q2673" s="2501"/>
      <c r="R2673" s="2501"/>
      <c r="S2673" s="2501"/>
      <c r="T2673" s="2501"/>
      <c r="U2673" s="2501"/>
      <c r="V2673" s="2501"/>
      <c r="W2673" s="2501"/>
      <c r="X2673" s="2501"/>
      <c r="Y2673" s="2501"/>
      <c r="Z2673" s="2501"/>
      <c r="AA2673" s="2501"/>
      <c r="AB2673" s="2501"/>
      <c r="AC2673" s="2501"/>
      <c r="AD2673" s="2501"/>
      <c r="AE2673" s="2501"/>
      <c r="AF2673" s="2501"/>
      <c r="AG2673" s="2501"/>
      <c r="AH2673" s="2501"/>
      <c r="AI2673" s="2501"/>
      <c r="AJ2673" s="2501"/>
      <c r="AK2673" s="2502"/>
    </row>
    <row r="2674" spans="2:37" s="2801" customFormat="1" ht="13.5" customHeight="1" thickBot="1" x14ac:dyDescent="0.25">
      <c r="B2674" s="4176" t="s">
        <v>4995</v>
      </c>
      <c r="C2674" s="4177"/>
      <c r="D2674" s="4175">
        <v>41590</v>
      </c>
      <c r="E2674" s="4175"/>
      <c r="F2674" s="3293"/>
      <c r="G2674" s="2501"/>
      <c r="H2674" s="2501"/>
      <c r="I2674" s="2501"/>
      <c r="J2674" s="2501"/>
      <c r="K2674" s="2501"/>
      <c r="L2674" s="2501"/>
      <c r="M2674" s="2501"/>
      <c r="N2674" s="2501"/>
      <c r="O2674" s="2501"/>
      <c r="P2674" s="2501"/>
      <c r="Q2674" s="2501"/>
      <c r="R2674" s="2501"/>
      <c r="S2674" s="2501"/>
      <c r="T2674" s="2501"/>
      <c r="U2674" s="2501"/>
      <c r="V2674" s="2501"/>
      <c r="W2674" s="2501"/>
      <c r="X2674" s="2501"/>
      <c r="Y2674" s="2501"/>
      <c r="Z2674" s="2501"/>
      <c r="AA2674" s="2501"/>
      <c r="AB2674" s="2501"/>
      <c r="AC2674" s="2501"/>
      <c r="AD2674" s="2501"/>
      <c r="AE2674" s="2501"/>
      <c r="AF2674" s="2501"/>
      <c r="AG2674" s="2501"/>
      <c r="AH2674" s="2501"/>
      <c r="AI2674" s="2501"/>
      <c r="AJ2674" s="2501"/>
      <c r="AK2674" s="2502"/>
    </row>
    <row r="2675" spans="2:37" s="2801" customFormat="1" ht="182.25" customHeight="1" thickBot="1" x14ac:dyDescent="0.25">
      <c r="B2675" s="4179" t="s">
        <v>4996</v>
      </c>
      <c r="C2675" s="4242"/>
      <c r="D2675" s="4181" t="s">
        <v>6070</v>
      </c>
      <c r="E2675" s="4182"/>
      <c r="F2675" s="4182"/>
      <c r="G2675" s="4182"/>
      <c r="H2675" s="4182"/>
      <c r="I2675" s="4182"/>
      <c r="J2675" s="4182"/>
      <c r="K2675" s="4183"/>
      <c r="L2675" s="2501"/>
      <c r="M2675" s="2501"/>
      <c r="N2675" s="2501"/>
      <c r="O2675" s="2501"/>
      <c r="P2675" s="2501"/>
      <c r="Q2675" s="2501"/>
      <c r="R2675" s="2501"/>
      <c r="S2675" s="2501"/>
      <c r="T2675" s="2501"/>
      <c r="U2675" s="2501"/>
      <c r="V2675" s="2501"/>
      <c r="W2675" s="2501"/>
      <c r="X2675" s="2501"/>
      <c r="Y2675" s="2501"/>
      <c r="Z2675" s="2501"/>
      <c r="AA2675" s="2501"/>
      <c r="AB2675" s="2501"/>
      <c r="AC2675" s="2501"/>
      <c r="AD2675" s="2501"/>
      <c r="AE2675" s="2501"/>
      <c r="AF2675" s="2501"/>
      <c r="AG2675" s="2501"/>
      <c r="AH2675" s="2501"/>
      <c r="AI2675" s="2501"/>
      <c r="AJ2675" s="2501"/>
      <c r="AK2675" s="2502"/>
    </row>
    <row r="2676" spans="2:37" s="2801" customFormat="1" ht="13.5" thickBot="1" x14ac:dyDescent="0.25">
      <c r="B2676" s="4245"/>
      <c r="C2676" s="4246"/>
      <c r="D2676" s="4246"/>
      <c r="E2676" s="4246"/>
      <c r="F2676" s="4246"/>
      <c r="G2676" s="4246"/>
      <c r="H2676" s="4246"/>
      <c r="I2676" s="4246"/>
      <c r="J2676" s="4246"/>
      <c r="K2676" s="4246"/>
      <c r="L2676" s="4246"/>
      <c r="M2676" s="4246"/>
      <c r="N2676" s="4246"/>
      <c r="O2676" s="4246"/>
      <c r="P2676" s="4246"/>
      <c r="Q2676" s="4246"/>
      <c r="R2676" s="2501"/>
      <c r="S2676" s="2501"/>
      <c r="T2676" s="2501"/>
      <c r="U2676" s="2501"/>
      <c r="V2676" s="2501"/>
      <c r="W2676" s="2501"/>
      <c r="X2676" s="2501"/>
      <c r="Y2676" s="2501"/>
      <c r="Z2676" s="2501"/>
      <c r="AA2676" s="2501"/>
      <c r="AB2676" s="2501"/>
      <c r="AC2676" s="2501"/>
      <c r="AD2676" s="2501"/>
      <c r="AE2676" s="2501"/>
      <c r="AF2676" s="2501"/>
      <c r="AG2676" s="2501"/>
      <c r="AH2676" s="2501"/>
      <c r="AI2676" s="2501"/>
      <c r="AJ2676" s="2501"/>
      <c r="AK2676" s="2502"/>
    </row>
    <row r="2677" spans="2:37" s="2801" customFormat="1" ht="13.5" thickBot="1" x14ac:dyDescent="0.25">
      <c r="B2677" s="4189" t="s">
        <v>4997</v>
      </c>
      <c r="C2677" s="4189"/>
      <c r="D2677" s="4189" t="s">
        <v>4987</v>
      </c>
      <c r="E2677" s="4189" t="s">
        <v>4998</v>
      </c>
      <c r="F2677" s="4247" t="s">
        <v>224</v>
      </c>
      <c r="G2677" s="4247"/>
      <c r="H2677" s="4247"/>
      <c r="I2677" s="4247"/>
      <c r="J2677" s="4247"/>
      <c r="K2677" s="4247"/>
      <c r="L2677" s="4247"/>
      <c r="M2677" s="4247"/>
      <c r="N2677" s="4247"/>
      <c r="O2677" s="4247"/>
      <c r="P2677" s="4247"/>
      <c r="Q2677" s="4247"/>
      <c r="R2677" s="4247"/>
      <c r="S2677" s="4247" t="s">
        <v>340</v>
      </c>
      <c r="T2677" s="4247"/>
      <c r="U2677" s="4247"/>
      <c r="V2677" s="4247"/>
      <c r="W2677" s="4247"/>
      <c r="X2677" s="4247"/>
      <c r="Y2677" s="4247"/>
      <c r="Z2677" s="4247"/>
      <c r="AA2677" s="4247"/>
      <c r="AB2677" s="4247"/>
      <c r="AC2677" s="4247"/>
      <c r="AD2677" s="4247" t="s">
        <v>225</v>
      </c>
      <c r="AE2677" s="4247"/>
      <c r="AF2677" s="4247"/>
      <c r="AG2677" s="4247"/>
      <c r="AH2677" s="4188" t="s">
        <v>4982</v>
      </c>
      <c r="AI2677" s="4188"/>
      <c r="AJ2677" s="4188"/>
      <c r="AK2677" s="2502"/>
    </row>
    <row r="2678" spans="2:37" s="2801" customFormat="1" ht="13.5" thickBot="1" x14ac:dyDescent="0.25">
      <c r="B2678" s="4203"/>
      <c r="C2678" s="4203"/>
      <c r="D2678" s="4203"/>
      <c r="E2678" s="4203"/>
      <c r="F2678" s="4203" t="s">
        <v>4999</v>
      </c>
      <c r="G2678" s="4203" t="s">
        <v>5000</v>
      </c>
      <c r="H2678" s="4189" t="s">
        <v>5001</v>
      </c>
      <c r="I2678" s="4200" t="s">
        <v>5002</v>
      </c>
      <c r="J2678" s="4200" t="s">
        <v>5003</v>
      </c>
      <c r="K2678" s="4201" t="s">
        <v>5004</v>
      </c>
      <c r="L2678" s="4201" t="s">
        <v>5005</v>
      </c>
      <c r="M2678" s="4200" t="s">
        <v>5006</v>
      </c>
      <c r="N2678" s="4200"/>
      <c r="O2678" s="4201" t="s">
        <v>5007</v>
      </c>
      <c r="P2678" s="4201" t="s">
        <v>5008</v>
      </c>
      <c r="Q2678" s="4201" t="s">
        <v>5009</v>
      </c>
      <c r="R2678" s="4201" t="s">
        <v>5010</v>
      </c>
      <c r="S2678" s="4189" t="s">
        <v>5011</v>
      </c>
      <c r="T2678" s="4189" t="s">
        <v>5012</v>
      </c>
      <c r="U2678" s="4189" t="s">
        <v>5013</v>
      </c>
      <c r="V2678" s="4189" t="s">
        <v>5014</v>
      </c>
      <c r="W2678" s="4189" t="s">
        <v>5015</v>
      </c>
      <c r="X2678" s="4189" t="s">
        <v>5016</v>
      </c>
      <c r="Y2678" s="4189" t="s">
        <v>5017</v>
      </c>
      <c r="Z2678" s="4189" t="s">
        <v>5018</v>
      </c>
      <c r="AA2678" s="4189" t="s">
        <v>5019</v>
      </c>
      <c r="AB2678" s="4200" t="s">
        <v>5020</v>
      </c>
      <c r="AC2678" s="4200" t="s">
        <v>5021</v>
      </c>
      <c r="AD2678" s="4189" t="s">
        <v>5022</v>
      </c>
      <c r="AE2678" s="4189" t="s">
        <v>5023</v>
      </c>
      <c r="AF2678" s="4189" t="s">
        <v>5024</v>
      </c>
      <c r="AG2678" s="4189" t="s">
        <v>5025</v>
      </c>
      <c r="AH2678" s="4189" t="s">
        <v>1150</v>
      </c>
      <c r="AI2678" s="4189" t="s">
        <v>4983</v>
      </c>
      <c r="AJ2678" s="4189" t="s">
        <v>4984</v>
      </c>
      <c r="AK2678" s="2502"/>
    </row>
    <row r="2679" spans="2:37" s="2801" customFormat="1" ht="13.5" thickBot="1" x14ac:dyDescent="0.25">
      <c r="B2679" s="4203"/>
      <c r="C2679" s="4203"/>
      <c r="D2679" s="4203"/>
      <c r="E2679" s="4203"/>
      <c r="F2679" s="4203"/>
      <c r="G2679" s="4203"/>
      <c r="H2679" s="4203"/>
      <c r="I2679" s="4201"/>
      <c r="J2679" s="4201"/>
      <c r="K2679" s="4201"/>
      <c r="L2679" s="4201"/>
      <c r="M2679" s="3294" t="s">
        <v>5026</v>
      </c>
      <c r="N2679" s="3295" t="s">
        <v>2793</v>
      </c>
      <c r="O2679" s="4201"/>
      <c r="P2679" s="4201"/>
      <c r="Q2679" s="4201"/>
      <c r="R2679" s="4201"/>
      <c r="S2679" s="4203"/>
      <c r="T2679" s="4203"/>
      <c r="U2679" s="4203"/>
      <c r="V2679" s="4203"/>
      <c r="W2679" s="4203"/>
      <c r="X2679" s="4203"/>
      <c r="Y2679" s="4203"/>
      <c r="Z2679" s="4203"/>
      <c r="AA2679" s="4203"/>
      <c r="AB2679" s="4201"/>
      <c r="AC2679" s="4201"/>
      <c r="AD2679" s="4203"/>
      <c r="AE2679" s="4203"/>
      <c r="AF2679" s="4203"/>
      <c r="AG2679" s="4203"/>
      <c r="AH2679" s="4203"/>
      <c r="AI2679" s="4203"/>
      <c r="AJ2679" s="4203"/>
      <c r="AK2679" s="2502"/>
    </row>
    <row r="2680" spans="2:37" s="2801" customFormat="1" ht="25.5" customHeight="1" thickBot="1" x14ac:dyDescent="0.25">
      <c r="B2680" s="4238" t="s">
        <v>5799</v>
      </c>
      <c r="C2680" s="4239"/>
      <c r="D2680" s="3265" t="s">
        <v>1529</v>
      </c>
      <c r="E2680" s="3265">
        <v>14.99</v>
      </c>
      <c r="F2680" s="3265" t="s">
        <v>1529</v>
      </c>
      <c r="G2680" s="3265" t="s">
        <v>1529</v>
      </c>
      <c r="H2680" s="3265" t="s">
        <v>1529</v>
      </c>
      <c r="I2680" s="3265" t="s">
        <v>1529</v>
      </c>
      <c r="J2680" s="3265" t="s">
        <v>1529</v>
      </c>
      <c r="K2680" s="3265" t="s">
        <v>1529</v>
      </c>
      <c r="L2680" s="3265" t="s">
        <v>1529</v>
      </c>
      <c r="M2680" s="3265" t="s">
        <v>1529</v>
      </c>
      <c r="N2680" s="3265" t="s">
        <v>1529</v>
      </c>
      <c r="O2680" s="3265" t="s">
        <v>1529</v>
      </c>
      <c r="P2680" s="3265" t="s">
        <v>1529</v>
      </c>
      <c r="Q2680" s="3265" t="s">
        <v>1529</v>
      </c>
      <c r="R2680" s="3265" t="s">
        <v>1529</v>
      </c>
      <c r="S2680" s="3265" t="s">
        <v>1529</v>
      </c>
      <c r="T2680" s="3265" t="s">
        <v>1529</v>
      </c>
      <c r="U2680" s="3265" t="s">
        <v>1529</v>
      </c>
      <c r="V2680" s="3265" t="s">
        <v>1529</v>
      </c>
      <c r="W2680" s="3265" t="s">
        <v>1529</v>
      </c>
      <c r="X2680" s="3265" t="s">
        <v>1529</v>
      </c>
      <c r="Y2680" s="3265" t="s">
        <v>1529</v>
      </c>
      <c r="Z2680" s="3265" t="s">
        <v>1529</v>
      </c>
      <c r="AA2680" s="3265" t="s">
        <v>1529</v>
      </c>
      <c r="AB2680" s="3265" t="s">
        <v>1529</v>
      </c>
      <c r="AC2680" s="3265" t="s">
        <v>1529</v>
      </c>
      <c r="AD2680" s="3169">
        <v>14.99</v>
      </c>
      <c r="AE2680" s="2876" t="s">
        <v>4991</v>
      </c>
      <c r="AF2680" s="2877" t="s">
        <v>1529</v>
      </c>
      <c r="AG2680" s="2877">
        <v>0.1</v>
      </c>
      <c r="AH2680" s="2878" t="s">
        <v>1529</v>
      </c>
      <c r="AI2680" s="2878" t="s">
        <v>1529</v>
      </c>
      <c r="AJ2680" s="2879" t="s">
        <v>1529</v>
      </c>
      <c r="AK2680" s="2502"/>
    </row>
    <row r="2681" spans="2:37" s="2801" customFormat="1" x14ac:dyDescent="0.2">
      <c r="B2681" s="2503"/>
      <c r="C2681" s="2496"/>
      <c r="D2681" s="4248"/>
      <c r="E2681" s="4248"/>
      <c r="F2681" s="4248"/>
      <c r="G2681" s="4248"/>
      <c r="H2681" s="2496"/>
      <c r="I2681" s="2497"/>
      <c r="J2681" s="2497"/>
      <c r="K2681" s="2497"/>
      <c r="L2681" s="2497"/>
      <c r="M2681" s="2496"/>
      <c r="N2681" s="2497"/>
      <c r="O2681" s="2497"/>
      <c r="P2681" s="2497"/>
      <c r="Q2681" s="2497"/>
      <c r="R2681" s="2497"/>
      <c r="S2681" s="2496"/>
      <c r="T2681" s="2495"/>
      <c r="U2681" s="2495"/>
      <c r="V2681" s="2495"/>
      <c r="W2681" s="2495"/>
      <c r="X2681" s="2495"/>
      <c r="Y2681" s="2495"/>
      <c r="Z2681" s="2495"/>
      <c r="AA2681" s="2495"/>
      <c r="AB2681" s="2495"/>
      <c r="AC2681" s="2495"/>
      <c r="AD2681" s="2495"/>
      <c r="AE2681" s="2495"/>
      <c r="AF2681" s="2495"/>
      <c r="AG2681" s="2495"/>
      <c r="AH2681" s="2495"/>
      <c r="AI2681" s="2495"/>
      <c r="AJ2681" s="2495"/>
      <c r="AK2681" s="2502"/>
    </row>
    <row r="2682" spans="2:37" s="2801" customFormat="1" x14ac:dyDescent="0.2">
      <c r="B2682" s="4236" t="s">
        <v>4985</v>
      </c>
      <c r="C2682" s="4237"/>
      <c r="D2682" s="4249" t="s">
        <v>1529</v>
      </c>
      <c r="E2682" s="4249"/>
      <c r="F2682" s="4249"/>
      <c r="G2682" s="4249"/>
      <c r="H2682" s="2499"/>
      <c r="I2682" s="2499"/>
      <c r="J2682" s="2499"/>
      <c r="K2682" s="2499"/>
      <c r="L2682" s="2499"/>
      <c r="M2682" s="2499"/>
      <c r="N2682" s="2499"/>
      <c r="O2682" s="2499"/>
      <c r="P2682" s="2499"/>
      <c r="Q2682" s="2499"/>
      <c r="R2682" s="2499"/>
      <c r="S2682" s="2499"/>
      <c r="T2682" s="2495"/>
      <c r="U2682" s="2495"/>
      <c r="V2682" s="2495"/>
      <c r="W2682" s="2495"/>
      <c r="X2682" s="2495"/>
      <c r="Y2682" s="2495"/>
      <c r="Z2682" s="2495"/>
      <c r="AA2682" s="2495"/>
      <c r="AB2682" s="2495"/>
      <c r="AC2682" s="2495"/>
      <c r="AD2682" s="2495"/>
      <c r="AE2682" s="2495"/>
      <c r="AF2682" s="2495"/>
      <c r="AG2682" s="2495"/>
      <c r="AH2682" s="2495"/>
      <c r="AI2682" s="2495"/>
      <c r="AJ2682" s="2495"/>
      <c r="AK2682" s="2502"/>
    </row>
    <row r="2683" spans="2:37" s="2801" customFormat="1" x14ac:dyDescent="0.2">
      <c r="B2683" s="4236" t="s">
        <v>4986</v>
      </c>
      <c r="C2683" s="4237"/>
      <c r="D2683" s="4249" t="s">
        <v>5580</v>
      </c>
      <c r="E2683" s="4249"/>
      <c r="F2683" s="4249"/>
      <c r="G2683" s="4249"/>
      <c r="H2683" s="2499"/>
      <c r="I2683" s="2499"/>
      <c r="J2683" s="2499"/>
      <c r="K2683" s="2499"/>
      <c r="L2683" s="2499"/>
      <c r="M2683" s="2499"/>
      <c r="N2683" s="2499"/>
      <c r="O2683" s="2499"/>
      <c r="P2683" s="2499"/>
      <c r="Q2683" s="2499"/>
      <c r="R2683" s="2499"/>
      <c r="S2683" s="2499"/>
      <c r="T2683" s="2495"/>
      <c r="U2683" s="2495"/>
      <c r="V2683" s="2495"/>
      <c r="W2683" s="2495"/>
      <c r="X2683" s="2495"/>
      <c r="Y2683" s="2495"/>
      <c r="Z2683" s="2495"/>
      <c r="AA2683" s="2495"/>
      <c r="AB2683" s="2495"/>
      <c r="AC2683" s="2495"/>
      <c r="AD2683" s="2495"/>
      <c r="AE2683" s="2495"/>
      <c r="AF2683" s="2495"/>
      <c r="AG2683" s="2495"/>
      <c r="AH2683" s="2495"/>
      <c r="AI2683" s="2495"/>
      <c r="AJ2683" s="2495"/>
      <c r="AK2683" s="2502"/>
    </row>
    <row r="2684" spans="2:37" s="2801" customFormat="1" ht="15.75" thickBot="1" x14ac:dyDescent="0.25">
      <c r="B2684" s="4270"/>
      <c r="C2684" s="4271"/>
      <c r="D2684" s="4272"/>
      <c r="E2684" s="4272"/>
      <c r="F2684" s="4272"/>
      <c r="G2684" s="4272"/>
      <c r="H2684" s="2504"/>
      <c r="I2684" s="2504"/>
      <c r="J2684" s="2504"/>
      <c r="K2684" s="2504"/>
      <c r="L2684" s="2504"/>
      <c r="M2684" s="2504"/>
      <c r="N2684" s="2504"/>
      <c r="O2684" s="2504"/>
      <c r="P2684" s="2504"/>
      <c r="Q2684" s="2504"/>
      <c r="R2684" s="2504"/>
      <c r="S2684" s="2504"/>
      <c r="T2684" s="2505"/>
      <c r="U2684" s="2505"/>
      <c r="V2684" s="2505"/>
      <c r="W2684" s="2505"/>
      <c r="X2684" s="2505"/>
      <c r="Y2684" s="2505"/>
      <c r="Z2684" s="2505"/>
      <c r="AA2684" s="2505"/>
      <c r="AB2684" s="2505"/>
      <c r="AC2684" s="2505"/>
      <c r="AD2684" s="2505"/>
      <c r="AE2684" s="2505"/>
      <c r="AF2684" s="2505"/>
      <c r="AG2684" s="2505"/>
      <c r="AH2684" s="2505"/>
      <c r="AI2684" s="2505"/>
      <c r="AJ2684" s="2505"/>
      <c r="AK2684" s="2507"/>
    </row>
    <row r="2685" spans="2:37" s="2801" customFormat="1" ht="13.5" thickBot="1" x14ac:dyDescent="0.25">
      <c r="B2685" s="2703"/>
    </row>
    <row r="2686" spans="2:37" s="2801" customFormat="1" ht="20.25" x14ac:dyDescent="0.2">
      <c r="B2686" s="4169" t="s">
        <v>4994</v>
      </c>
      <c r="C2686" s="4170"/>
      <c r="D2686" s="4170"/>
      <c r="E2686" s="4170"/>
      <c r="F2686" s="4170"/>
      <c r="G2686" s="4170"/>
      <c r="H2686" s="4170"/>
      <c r="I2686" s="4170"/>
      <c r="J2686" s="4170"/>
      <c r="K2686" s="4170"/>
      <c r="L2686" s="4170"/>
      <c r="M2686" s="4170"/>
      <c r="N2686" s="4170"/>
      <c r="O2686" s="4170"/>
      <c r="P2686" s="4170"/>
      <c r="Q2686" s="4170"/>
      <c r="R2686" s="4170"/>
      <c r="S2686" s="4170"/>
      <c r="T2686" s="4170"/>
      <c r="U2686" s="4170"/>
      <c r="V2686" s="4170"/>
      <c r="W2686" s="4170"/>
      <c r="X2686" s="4170"/>
      <c r="Y2686" s="4170"/>
      <c r="Z2686" s="4170"/>
      <c r="AA2686" s="4170"/>
      <c r="AB2686" s="4170"/>
      <c r="AC2686" s="4170"/>
      <c r="AD2686" s="4170"/>
      <c r="AE2686" s="4170"/>
      <c r="AF2686" s="4170"/>
      <c r="AG2686" s="4170"/>
      <c r="AH2686" s="4170"/>
      <c r="AI2686" s="4170"/>
      <c r="AJ2686" s="4170"/>
      <c r="AK2686" s="4171"/>
    </row>
    <row r="2687" spans="2:37" s="2801" customFormat="1" x14ac:dyDescent="0.2">
      <c r="B2687" s="2500"/>
      <c r="C2687" s="3293"/>
      <c r="D2687" s="3293"/>
      <c r="E2687" s="3293"/>
      <c r="F2687" s="3293"/>
      <c r="G2687" s="2501"/>
      <c r="H2687" s="2501"/>
      <c r="I2687" s="2501"/>
      <c r="J2687" s="2501"/>
      <c r="K2687" s="2501"/>
      <c r="L2687" s="2501"/>
      <c r="M2687" s="2501"/>
      <c r="N2687" s="2501"/>
      <c r="O2687" s="2501"/>
      <c r="P2687" s="2501"/>
      <c r="Q2687" s="2501"/>
      <c r="R2687" s="2501"/>
      <c r="S2687" s="2501"/>
      <c r="T2687" s="2501"/>
      <c r="U2687" s="2501"/>
      <c r="V2687" s="2501"/>
      <c r="W2687" s="2501"/>
      <c r="X2687" s="2501"/>
      <c r="Y2687" s="2501"/>
      <c r="Z2687" s="2501"/>
      <c r="AA2687" s="2501"/>
      <c r="AB2687" s="2501"/>
      <c r="AC2687" s="2501"/>
      <c r="AD2687" s="2501"/>
      <c r="AE2687" s="2501"/>
      <c r="AF2687" s="2501"/>
      <c r="AG2687" s="2501"/>
      <c r="AH2687" s="2501"/>
      <c r="AI2687" s="2501"/>
      <c r="AJ2687" s="2501"/>
      <c r="AK2687" s="2502"/>
    </row>
    <row r="2688" spans="2:37" s="2801" customFormat="1" x14ac:dyDescent="0.2">
      <c r="B2688" s="2500" t="s">
        <v>4981</v>
      </c>
      <c r="C2688" s="3293"/>
      <c r="D2688" s="4243" t="s">
        <v>6065</v>
      </c>
      <c r="E2688" s="4243"/>
      <c r="F2688" s="4243"/>
      <c r="G2688" s="2501"/>
      <c r="H2688" s="2501"/>
      <c r="I2688" s="2501"/>
      <c r="J2688" s="2501"/>
      <c r="K2688" s="2501"/>
      <c r="L2688" s="2501"/>
      <c r="M2688" s="2501"/>
      <c r="N2688" s="2501"/>
      <c r="O2688" s="2501"/>
      <c r="P2688" s="2501"/>
      <c r="Q2688" s="2501"/>
      <c r="R2688" s="2501"/>
      <c r="S2688" s="2501"/>
      <c r="T2688" s="2501"/>
      <c r="U2688" s="2501"/>
      <c r="V2688" s="2501"/>
      <c r="W2688" s="2501"/>
      <c r="X2688" s="2501"/>
      <c r="Y2688" s="2501"/>
      <c r="Z2688" s="2501"/>
      <c r="AA2688" s="2501"/>
      <c r="AB2688" s="2501"/>
      <c r="AC2688" s="2501"/>
      <c r="AD2688" s="2501"/>
      <c r="AE2688" s="2501"/>
      <c r="AF2688" s="2501"/>
      <c r="AG2688" s="2501"/>
      <c r="AH2688" s="2501"/>
      <c r="AI2688" s="2501"/>
      <c r="AJ2688" s="2501"/>
      <c r="AK2688" s="2502"/>
    </row>
    <row r="2689" spans="2:37" s="2801" customFormat="1" ht="13.5" thickBot="1" x14ac:dyDescent="0.25">
      <c r="B2689" s="4176" t="s">
        <v>4995</v>
      </c>
      <c r="C2689" s="4177"/>
      <c r="D2689" s="4175">
        <v>41585</v>
      </c>
      <c r="E2689" s="4175"/>
      <c r="F2689" s="3293"/>
      <c r="G2689" s="2501"/>
      <c r="H2689" s="2501"/>
      <c r="I2689" s="2501"/>
      <c r="J2689" s="2501"/>
      <c r="K2689" s="2501"/>
      <c r="L2689" s="2501"/>
      <c r="M2689" s="2501"/>
      <c r="N2689" s="2501"/>
      <c r="O2689" s="2501"/>
      <c r="P2689" s="2501"/>
      <c r="Q2689" s="2501"/>
      <c r="R2689" s="2501"/>
      <c r="S2689" s="2501"/>
      <c r="T2689" s="2501"/>
      <c r="U2689" s="2501"/>
      <c r="V2689" s="2501"/>
      <c r="W2689" s="2501"/>
      <c r="X2689" s="2501"/>
      <c r="Y2689" s="2501"/>
      <c r="Z2689" s="2501"/>
      <c r="AA2689" s="2501"/>
      <c r="AB2689" s="2501"/>
      <c r="AC2689" s="2501"/>
      <c r="AD2689" s="2501"/>
      <c r="AE2689" s="2501"/>
      <c r="AF2689" s="2501"/>
      <c r="AG2689" s="2501"/>
      <c r="AH2689" s="2501"/>
      <c r="AI2689" s="2501"/>
      <c r="AJ2689" s="2501"/>
      <c r="AK2689" s="2502"/>
    </row>
    <row r="2690" spans="2:37" s="2801" customFormat="1" ht="363.75" customHeight="1" thickBot="1" x14ac:dyDescent="0.25">
      <c r="B2690" s="4179" t="s">
        <v>4996</v>
      </c>
      <c r="C2690" s="4242"/>
      <c r="D2690" s="4181" t="s">
        <v>6066</v>
      </c>
      <c r="E2690" s="4182"/>
      <c r="F2690" s="4182"/>
      <c r="G2690" s="4182"/>
      <c r="H2690" s="4182"/>
      <c r="I2690" s="4182"/>
      <c r="J2690" s="4182"/>
      <c r="K2690" s="4183"/>
      <c r="L2690" s="2501"/>
      <c r="M2690" s="2501"/>
      <c r="N2690" s="2501"/>
      <c r="O2690" s="2501"/>
      <c r="P2690" s="2501"/>
      <c r="Q2690" s="2501"/>
      <c r="R2690" s="2501"/>
      <c r="S2690" s="2501"/>
      <c r="T2690" s="2501"/>
      <c r="U2690" s="2501"/>
      <c r="V2690" s="2501"/>
      <c r="W2690" s="2501"/>
      <c r="X2690" s="2501"/>
      <c r="Y2690" s="2501"/>
      <c r="Z2690" s="2501"/>
      <c r="AA2690" s="2501"/>
      <c r="AB2690" s="2501"/>
      <c r="AC2690" s="2501"/>
      <c r="AD2690" s="2501"/>
      <c r="AE2690" s="2501"/>
      <c r="AF2690" s="2501"/>
      <c r="AG2690" s="2501"/>
      <c r="AH2690" s="2501"/>
      <c r="AI2690" s="2501"/>
      <c r="AJ2690" s="2501"/>
      <c r="AK2690" s="2502"/>
    </row>
    <row r="2691" spans="2:37" s="2801" customFormat="1" ht="13.5" thickBot="1" x14ac:dyDescent="0.25">
      <c r="B2691" s="4245"/>
      <c r="C2691" s="4246"/>
      <c r="D2691" s="4246"/>
      <c r="E2691" s="4246"/>
      <c r="F2691" s="4246"/>
      <c r="G2691" s="4246"/>
      <c r="H2691" s="4246"/>
      <c r="I2691" s="4246"/>
      <c r="J2691" s="4246"/>
      <c r="K2691" s="4246"/>
      <c r="L2691" s="4246"/>
      <c r="M2691" s="4246"/>
      <c r="N2691" s="4246"/>
      <c r="O2691" s="4246"/>
      <c r="P2691" s="4246"/>
      <c r="Q2691" s="4246"/>
      <c r="R2691" s="2501"/>
      <c r="S2691" s="2501"/>
      <c r="T2691" s="2501"/>
      <c r="U2691" s="2501"/>
      <c r="V2691" s="2501"/>
      <c r="W2691" s="2501"/>
      <c r="X2691" s="2501"/>
      <c r="Y2691" s="2501"/>
      <c r="Z2691" s="2501"/>
      <c r="AA2691" s="2501"/>
      <c r="AB2691" s="2501"/>
      <c r="AC2691" s="2501"/>
      <c r="AD2691" s="2501"/>
      <c r="AE2691" s="2501"/>
      <c r="AF2691" s="2501"/>
      <c r="AG2691" s="2501"/>
      <c r="AH2691" s="2501"/>
      <c r="AI2691" s="2501"/>
      <c r="AJ2691" s="2501"/>
      <c r="AK2691" s="2502"/>
    </row>
    <row r="2692" spans="2:37" s="2801" customFormat="1" ht="13.5" thickBot="1" x14ac:dyDescent="0.25">
      <c r="B2692" s="4189" t="s">
        <v>4997</v>
      </c>
      <c r="C2692" s="4189"/>
      <c r="D2692" s="4189" t="s">
        <v>4987</v>
      </c>
      <c r="E2692" s="4189" t="s">
        <v>4998</v>
      </c>
      <c r="F2692" s="4247" t="s">
        <v>224</v>
      </c>
      <c r="G2692" s="4247"/>
      <c r="H2692" s="4247"/>
      <c r="I2692" s="4247"/>
      <c r="J2692" s="4247"/>
      <c r="K2692" s="4247"/>
      <c r="L2692" s="4247"/>
      <c r="M2692" s="4247"/>
      <c r="N2692" s="4247"/>
      <c r="O2692" s="4247"/>
      <c r="P2692" s="4247"/>
      <c r="Q2692" s="4247"/>
      <c r="R2692" s="4247"/>
      <c r="S2692" s="4247" t="s">
        <v>340</v>
      </c>
      <c r="T2692" s="4247"/>
      <c r="U2692" s="4247"/>
      <c r="V2692" s="4247"/>
      <c r="W2692" s="4247"/>
      <c r="X2692" s="4247"/>
      <c r="Y2692" s="4247"/>
      <c r="Z2692" s="4247"/>
      <c r="AA2692" s="4247"/>
      <c r="AB2692" s="4247"/>
      <c r="AC2692" s="4247"/>
      <c r="AD2692" s="4247" t="s">
        <v>225</v>
      </c>
      <c r="AE2692" s="4247"/>
      <c r="AF2692" s="4247"/>
      <c r="AG2692" s="4247"/>
      <c r="AH2692" s="4188" t="s">
        <v>4982</v>
      </c>
      <c r="AI2692" s="4188"/>
      <c r="AJ2692" s="4188"/>
      <c r="AK2692" s="2502"/>
    </row>
    <row r="2693" spans="2:37" s="2801" customFormat="1" ht="13.5" thickBot="1" x14ac:dyDescent="0.25">
      <c r="B2693" s="4203"/>
      <c r="C2693" s="4203"/>
      <c r="D2693" s="4203"/>
      <c r="E2693" s="4203"/>
      <c r="F2693" s="4203" t="s">
        <v>4999</v>
      </c>
      <c r="G2693" s="4203" t="s">
        <v>5000</v>
      </c>
      <c r="H2693" s="4189" t="s">
        <v>5001</v>
      </c>
      <c r="I2693" s="4200" t="s">
        <v>5002</v>
      </c>
      <c r="J2693" s="4200" t="s">
        <v>5003</v>
      </c>
      <c r="K2693" s="4201" t="s">
        <v>5004</v>
      </c>
      <c r="L2693" s="4201" t="s">
        <v>5005</v>
      </c>
      <c r="M2693" s="4200" t="s">
        <v>5006</v>
      </c>
      <c r="N2693" s="4200"/>
      <c r="O2693" s="4201" t="s">
        <v>5007</v>
      </c>
      <c r="P2693" s="4201" t="s">
        <v>5008</v>
      </c>
      <c r="Q2693" s="4201" t="s">
        <v>5009</v>
      </c>
      <c r="R2693" s="4201" t="s">
        <v>5010</v>
      </c>
      <c r="S2693" s="4189" t="s">
        <v>5011</v>
      </c>
      <c r="T2693" s="4189" t="s">
        <v>5012</v>
      </c>
      <c r="U2693" s="4189" t="s">
        <v>5013</v>
      </c>
      <c r="V2693" s="4189" t="s">
        <v>5014</v>
      </c>
      <c r="W2693" s="4189" t="s">
        <v>5015</v>
      </c>
      <c r="X2693" s="4189" t="s">
        <v>5016</v>
      </c>
      <c r="Y2693" s="4189" t="s">
        <v>5017</v>
      </c>
      <c r="Z2693" s="4189" t="s">
        <v>5018</v>
      </c>
      <c r="AA2693" s="4189" t="s">
        <v>5019</v>
      </c>
      <c r="AB2693" s="4200" t="s">
        <v>5020</v>
      </c>
      <c r="AC2693" s="4200" t="s">
        <v>5021</v>
      </c>
      <c r="AD2693" s="4189" t="s">
        <v>5022</v>
      </c>
      <c r="AE2693" s="4189" t="s">
        <v>5023</v>
      </c>
      <c r="AF2693" s="4189" t="s">
        <v>5024</v>
      </c>
      <c r="AG2693" s="4189" t="s">
        <v>5025</v>
      </c>
      <c r="AH2693" s="4189" t="s">
        <v>1150</v>
      </c>
      <c r="AI2693" s="4189" t="s">
        <v>4983</v>
      </c>
      <c r="AJ2693" s="4189" t="s">
        <v>4984</v>
      </c>
      <c r="AK2693" s="2502"/>
    </row>
    <row r="2694" spans="2:37" s="2801" customFormat="1" ht="13.5" thickBot="1" x14ac:dyDescent="0.25">
      <c r="B2694" s="4203"/>
      <c r="C2694" s="4203"/>
      <c r="D2694" s="4203"/>
      <c r="E2694" s="4203"/>
      <c r="F2694" s="4203"/>
      <c r="G2694" s="4203"/>
      <c r="H2694" s="4203"/>
      <c r="I2694" s="4201"/>
      <c r="J2694" s="4201"/>
      <c r="K2694" s="4201"/>
      <c r="L2694" s="4201"/>
      <c r="M2694" s="3294" t="s">
        <v>5026</v>
      </c>
      <c r="N2694" s="3295" t="s">
        <v>2793</v>
      </c>
      <c r="O2694" s="4201"/>
      <c r="P2694" s="4201"/>
      <c r="Q2694" s="4201"/>
      <c r="R2694" s="4201"/>
      <c r="S2694" s="4203"/>
      <c r="T2694" s="4203"/>
      <c r="U2694" s="4203"/>
      <c r="V2694" s="4203"/>
      <c r="W2694" s="4203"/>
      <c r="X2694" s="4203"/>
      <c r="Y2694" s="4203"/>
      <c r="Z2694" s="4203"/>
      <c r="AA2694" s="4203"/>
      <c r="AB2694" s="4201"/>
      <c r="AC2694" s="4201"/>
      <c r="AD2694" s="4203"/>
      <c r="AE2694" s="4203"/>
      <c r="AF2694" s="4203"/>
      <c r="AG2694" s="4203"/>
      <c r="AH2694" s="4203"/>
      <c r="AI2694" s="4203"/>
      <c r="AJ2694" s="4203"/>
      <c r="AK2694" s="2502"/>
    </row>
    <row r="2695" spans="2:37" s="2801" customFormat="1" ht="25.5" x14ac:dyDescent="0.2">
      <c r="B2695" s="4262" t="s">
        <v>6067</v>
      </c>
      <c r="C2695" s="4263"/>
      <c r="D2695" s="3099" t="s">
        <v>1529</v>
      </c>
      <c r="E2695" s="3099" t="s">
        <v>1529</v>
      </c>
      <c r="F2695" s="3099" t="s">
        <v>1529</v>
      </c>
      <c r="G2695" s="3099" t="s">
        <v>1529</v>
      </c>
      <c r="H2695" s="3099" t="s">
        <v>1529</v>
      </c>
      <c r="I2695" s="3099" t="s">
        <v>1529</v>
      </c>
      <c r="J2695" s="3099" t="s">
        <v>1529</v>
      </c>
      <c r="K2695" s="3099" t="s">
        <v>1529</v>
      </c>
      <c r="L2695" s="3099" t="s">
        <v>1529</v>
      </c>
      <c r="M2695" s="3099" t="s">
        <v>1529</v>
      </c>
      <c r="N2695" s="3099" t="s">
        <v>1529</v>
      </c>
      <c r="O2695" s="3099" t="s">
        <v>1529</v>
      </c>
      <c r="P2695" s="3099" t="s">
        <v>1529</v>
      </c>
      <c r="Q2695" s="3099" t="s">
        <v>1529</v>
      </c>
      <c r="R2695" s="3099" t="s">
        <v>1529</v>
      </c>
      <c r="S2695" s="3099" t="s">
        <v>1529</v>
      </c>
      <c r="T2695" s="3099" t="s">
        <v>1529</v>
      </c>
      <c r="U2695" s="3099" t="s">
        <v>1529</v>
      </c>
      <c r="V2695" s="3099" t="s">
        <v>1529</v>
      </c>
      <c r="W2695" s="3099" t="s">
        <v>1529</v>
      </c>
      <c r="X2695" s="3099" t="s">
        <v>1529</v>
      </c>
      <c r="Y2695" s="3099" t="s">
        <v>1529</v>
      </c>
      <c r="Z2695" s="3099" t="s">
        <v>1529</v>
      </c>
      <c r="AA2695" s="3099" t="s">
        <v>1529</v>
      </c>
      <c r="AB2695" s="3099" t="s">
        <v>1529</v>
      </c>
      <c r="AC2695" s="3099" t="s">
        <v>1529</v>
      </c>
      <c r="AD2695" s="3099" t="s">
        <v>1529</v>
      </c>
      <c r="AE2695" s="3099" t="s">
        <v>1529</v>
      </c>
      <c r="AF2695" s="2635" t="s">
        <v>1529</v>
      </c>
      <c r="AG2695" s="2635">
        <v>2.4900000000000002</v>
      </c>
      <c r="AH2695" s="2574" t="s">
        <v>6068</v>
      </c>
      <c r="AI2695" s="2574" t="s">
        <v>1529</v>
      </c>
      <c r="AJ2695" s="2576">
        <v>4.99</v>
      </c>
      <c r="AK2695" s="2502"/>
    </row>
    <row r="2696" spans="2:37" s="2801" customFormat="1" ht="26.25" thickBot="1" x14ac:dyDescent="0.25">
      <c r="B2696" s="4265" t="s">
        <v>6069</v>
      </c>
      <c r="C2696" s="4266"/>
      <c r="D2696" s="3259" t="s">
        <v>1529</v>
      </c>
      <c r="E2696" s="3259" t="s">
        <v>1529</v>
      </c>
      <c r="F2696" s="3259" t="s">
        <v>1529</v>
      </c>
      <c r="G2696" s="3259" t="s">
        <v>1529</v>
      </c>
      <c r="H2696" s="3259" t="s">
        <v>1529</v>
      </c>
      <c r="I2696" s="3259" t="s">
        <v>1529</v>
      </c>
      <c r="J2696" s="3259" t="s">
        <v>1529</v>
      </c>
      <c r="K2696" s="3259" t="s">
        <v>1529</v>
      </c>
      <c r="L2696" s="3259" t="s">
        <v>1529</v>
      </c>
      <c r="M2696" s="3259" t="s">
        <v>1529</v>
      </c>
      <c r="N2696" s="3259" t="s">
        <v>1529</v>
      </c>
      <c r="O2696" s="3259" t="s">
        <v>1529</v>
      </c>
      <c r="P2696" s="3259" t="s">
        <v>1529</v>
      </c>
      <c r="Q2696" s="3259" t="s">
        <v>1529</v>
      </c>
      <c r="R2696" s="3259" t="s">
        <v>1529</v>
      </c>
      <c r="S2696" s="3259" t="s">
        <v>1529</v>
      </c>
      <c r="T2696" s="3259" t="s">
        <v>1529</v>
      </c>
      <c r="U2696" s="3259" t="s">
        <v>1529</v>
      </c>
      <c r="V2696" s="3259" t="s">
        <v>1529</v>
      </c>
      <c r="W2696" s="3259" t="s">
        <v>1529</v>
      </c>
      <c r="X2696" s="3259" t="s">
        <v>1529</v>
      </c>
      <c r="Y2696" s="3259" t="s">
        <v>1529</v>
      </c>
      <c r="Z2696" s="3259" t="s">
        <v>1529</v>
      </c>
      <c r="AA2696" s="3259" t="s">
        <v>1529</v>
      </c>
      <c r="AB2696" s="3259" t="s">
        <v>1529</v>
      </c>
      <c r="AC2696" s="3259" t="s">
        <v>1529</v>
      </c>
      <c r="AD2696" s="3259" t="s">
        <v>1529</v>
      </c>
      <c r="AE2696" s="3259" t="s">
        <v>1529</v>
      </c>
      <c r="AF2696" s="2743" t="s">
        <v>1529</v>
      </c>
      <c r="AG2696" s="2743">
        <v>6.99</v>
      </c>
      <c r="AH2696" s="2583" t="s">
        <v>6068</v>
      </c>
      <c r="AI2696" s="2583" t="s">
        <v>1529</v>
      </c>
      <c r="AJ2696" s="2584">
        <v>4.99</v>
      </c>
      <c r="AK2696" s="2502"/>
    </row>
    <row r="2697" spans="2:37" s="2801" customFormat="1" x14ac:dyDescent="0.2">
      <c r="B2697" s="2503"/>
      <c r="C2697" s="2496"/>
      <c r="D2697" s="4248"/>
      <c r="E2697" s="4248"/>
      <c r="F2697" s="4248"/>
      <c r="G2697" s="4248"/>
      <c r="H2697" s="2496"/>
      <c r="I2697" s="2497"/>
      <c r="J2697" s="2497"/>
      <c r="K2697" s="2497"/>
      <c r="L2697" s="2497"/>
      <c r="M2697" s="2496"/>
      <c r="N2697" s="2497"/>
      <c r="O2697" s="2497"/>
      <c r="P2697" s="2497"/>
      <c r="Q2697" s="2497"/>
      <c r="R2697" s="2497"/>
      <c r="S2697" s="2496"/>
      <c r="T2697" s="2495"/>
      <c r="U2697" s="2495"/>
      <c r="V2697" s="2495"/>
      <c r="W2697" s="2495"/>
      <c r="X2697" s="2495"/>
      <c r="Y2697" s="2495"/>
      <c r="Z2697" s="2495"/>
      <c r="AA2697" s="2495"/>
      <c r="AB2697" s="2495"/>
      <c r="AC2697" s="2495"/>
      <c r="AD2697" s="2495"/>
      <c r="AE2697" s="2495"/>
      <c r="AF2697" s="2495"/>
      <c r="AG2697" s="2495"/>
      <c r="AH2697" s="2495"/>
      <c r="AI2697" s="2495"/>
      <c r="AJ2697" s="2495"/>
      <c r="AK2697" s="2502"/>
    </row>
    <row r="2698" spans="2:37" s="2801" customFormat="1" x14ac:dyDescent="0.2">
      <c r="B2698" s="4236" t="s">
        <v>4985</v>
      </c>
      <c r="C2698" s="4237"/>
      <c r="D2698" s="4249" t="s">
        <v>1529</v>
      </c>
      <c r="E2698" s="4249"/>
      <c r="F2698" s="4249"/>
      <c r="G2698" s="4249"/>
      <c r="H2698" s="2499"/>
      <c r="I2698" s="2499"/>
      <c r="J2698" s="2499"/>
      <c r="K2698" s="2499"/>
      <c r="L2698" s="2499"/>
      <c r="M2698" s="2499"/>
      <c r="N2698" s="2499"/>
      <c r="O2698" s="2499"/>
      <c r="P2698" s="2499"/>
      <c r="Q2698" s="2499"/>
      <c r="R2698" s="2499"/>
      <c r="S2698" s="2499"/>
      <c r="T2698" s="2495"/>
      <c r="U2698" s="2495"/>
      <c r="V2698" s="2495"/>
      <c r="W2698" s="2495"/>
      <c r="X2698" s="2495"/>
      <c r="Y2698" s="2495"/>
      <c r="Z2698" s="2495"/>
      <c r="AA2698" s="2495"/>
      <c r="AB2698" s="2495"/>
      <c r="AC2698" s="2495"/>
      <c r="AD2698" s="2495"/>
      <c r="AE2698" s="2495"/>
      <c r="AF2698" s="2495"/>
      <c r="AG2698" s="2495"/>
      <c r="AH2698" s="2495"/>
      <c r="AI2698" s="2495"/>
      <c r="AJ2698" s="2495"/>
      <c r="AK2698" s="2502"/>
    </row>
    <row r="2699" spans="2:37" s="2801" customFormat="1" x14ac:dyDescent="0.2">
      <c r="B2699" s="4236" t="s">
        <v>4986</v>
      </c>
      <c r="C2699" s="4237"/>
      <c r="D2699" s="4249" t="s">
        <v>5949</v>
      </c>
      <c r="E2699" s="4249"/>
      <c r="F2699" s="4249"/>
      <c r="G2699" s="4249"/>
      <c r="H2699" s="2499"/>
      <c r="I2699" s="2499"/>
      <c r="J2699" s="2499"/>
      <c r="K2699" s="2499"/>
      <c r="L2699" s="2499"/>
      <c r="M2699" s="2499"/>
      <c r="N2699" s="2499"/>
      <c r="O2699" s="2499"/>
      <c r="P2699" s="2499"/>
      <c r="Q2699" s="2499"/>
      <c r="R2699" s="2499"/>
      <c r="S2699" s="2499"/>
      <c r="T2699" s="2495"/>
      <c r="U2699" s="2495"/>
      <c r="V2699" s="2495"/>
      <c r="W2699" s="2495"/>
      <c r="X2699" s="2495"/>
      <c r="Y2699" s="2495"/>
      <c r="Z2699" s="2495"/>
      <c r="AA2699" s="2495"/>
      <c r="AB2699" s="2495"/>
      <c r="AC2699" s="2495"/>
      <c r="AD2699" s="2495"/>
      <c r="AE2699" s="2495"/>
      <c r="AF2699" s="2495"/>
      <c r="AG2699" s="2495"/>
      <c r="AH2699" s="2495"/>
      <c r="AI2699" s="2495"/>
      <c r="AJ2699" s="2495"/>
      <c r="AK2699" s="2502"/>
    </row>
    <row r="2700" spans="2:37" s="2801" customFormat="1" ht="15.75" thickBot="1" x14ac:dyDescent="0.25">
      <c r="B2700" s="4270"/>
      <c r="C2700" s="4271"/>
      <c r="D2700" s="4272"/>
      <c r="E2700" s="4272"/>
      <c r="F2700" s="4272"/>
      <c r="G2700" s="4272"/>
      <c r="H2700" s="2504"/>
      <c r="I2700" s="2504"/>
      <c r="J2700" s="2504"/>
      <c r="K2700" s="2504"/>
      <c r="L2700" s="2504"/>
      <c r="M2700" s="2504"/>
      <c r="N2700" s="2504"/>
      <c r="O2700" s="2504"/>
      <c r="P2700" s="2504"/>
      <c r="Q2700" s="2504"/>
      <c r="R2700" s="2504"/>
      <c r="S2700" s="2504"/>
      <c r="T2700" s="2505"/>
      <c r="U2700" s="2505"/>
      <c r="V2700" s="2505"/>
      <c r="W2700" s="2505"/>
      <c r="X2700" s="2505"/>
      <c r="Y2700" s="2505"/>
      <c r="Z2700" s="2505"/>
      <c r="AA2700" s="2505"/>
      <c r="AB2700" s="2505"/>
      <c r="AC2700" s="2505"/>
      <c r="AD2700" s="2505"/>
      <c r="AE2700" s="2505"/>
      <c r="AF2700" s="2505"/>
      <c r="AG2700" s="2505"/>
      <c r="AH2700" s="2505"/>
      <c r="AI2700" s="2505"/>
      <c r="AJ2700" s="2505"/>
      <c r="AK2700" s="2507"/>
    </row>
    <row r="2701" spans="2:37" s="2801" customFormat="1" ht="13.5" thickBot="1" x14ac:dyDescent="0.25">
      <c r="B2701" s="2703"/>
    </row>
    <row r="2702" spans="2:37" s="2801" customFormat="1" ht="13.5" customHeight="1" x14ac:dyDescent="0.2">
      <c r="B2702" s="4169" t="s">
        <v>4994</v>
      </c>
      <c r="C2702" s="4170"/>
      <c r="D2702" s="4170"/>
      <c r="E2702" s="4170"/>
      <c r="F2702" s="4170"/>
      <c r="G2702" s="4170"/>
      <c r="H2702" s="4170"/>
      <c r="I2702" s="4170"/>
      <c r="J2702" s="4170"/>
      <c r="K2702" s="4170"/>
      <c r="L2702" s="4170"/>
      <c r="M2702" s="4170"/>
      <c r="N2702" s="4170"/>
      <c r="O2702" s="4170"/>
      <c r="P2702" s="4170"/>
      <c r="Q2702" s="4170"/>
      <c r="R2702" s="4170"/>
      <c r="S2702" s="4170"/>
      <c r="T2702" s="4170"/>
      <c r="U2702" s="4170"/>
      <c r="V2702" s="4170"/>
      <c r="W2702" s="4170"/>
      <c r="X2702" s="4170"/>
      <c r="Y2702" s="4170"/>
      <c r="Z2702" s="4170"/>
      <c r="AA2702" s="4170"/>
      <c r="AB2702" s="4170"/>
      <c r="AC2702" s="4170"/>
      <c r="AD2702" s="4170"/>
      <c r="AE2702" s="4170"/>
      <c r="AF2702" s="4170"/>
      <c r="AG2702" s="4170"/>
      <c r="AH2702" s="4170"/>
      <c r="AI2702" s="4170"/>
      <c r="AJ2702" s="4170"/>
      <c r="AK2702" s="4171"/>
    </row>
    <row r="2703" spans="2:37" s="2801" customFormat="1" ht="13.5" customHeight="1" x14ac:dyDescent="0.2">
      <c r="B2703" s="2500"/>
      <c r="C2703" s="3293"/>
      <c r="D2703" s="3293"/>
      <c r="E2703" s="3293"/>
      <c r="F2703" s="3293"/>
      <c r="G2703" s="2501"/>
      <c r="H2703" s="2501"/>
      <c r="I2703" s="2501"/>
      <c r="J2703" s="2501"/>
      <c r="K2703" s="2501"/>
      <c r="L2703" s="2501"/>
      <c r="M2703" s="2501"/>
      <c r="N2703" s="2501"/>
      <c r="O2703" s="2501"/>
      <c r="P2703" s="2501"/>
      <c r="Q2703" s="2501"/>
      <c r="R2703" s="2501"/>
      <c r="S2703" s="2501"/>
      <c r="T2703" s="2501"/>
      <c r="U2703" s="2501"/>
      <c r="V2703" s="2501"/>
      <c r="W2703" s="2501"/>
      <c r="X2703" s="2501"/>
      <c r="Y2703" s="2501"/>
      <c r="Z2703" s="2501"/>
      <c r="AA2703" s="2501"/>
      <c r="AB2703" s="2501"/>
      <c r="AC2703" s="2501"/>
      <c r="AD2703" s="2501"/>
      <c r="AE2703" s="2501"/>
      <c r="AF2703" s="2501"/>
      <c r="AG2703" s="2501"/>
      <c r="AH2703" s="2501"/>
      <c r="AI2703" s="2501"/>
      <c r="AJ2703" s="2501"/>
      <c r="AK2703" s="2502"/>
    </row>
    <row r="2704" spans="2:37" s="2801" customFormat="1" x14ac:dyDescent="0.2">
      <c r="B2704" s="2500" t="s">
        <v>4981</v>
      </c>
      <c r="C2704" s="3293"/>
      <c r="D2704" s="4243" t="s">
        <v>6061</v>
      </c>
      <c r="E2704" s="4243"/>
      <c r="F2704" s="4243"/>
      <c r="G2704" s="2501"/>
      <c r="H2704" s="2501"/>
      <c r="I2704" s="2501"/>
      <c r="J2704" s="2501"/>
      <c r="K2704" s="2501"/>
      <c r="L2704" s="2501"/>
      <c r="M2704" s="2501"/>
      <c r="N2704" s="2501"/>
      <c r="O2704" s="2501"/>
      <c r="P2704" s="2501"/>
      <c r="Q2704" s="2501"/>
      <c r="R2704" s="2501"/>
      <c r="S2704" s="2501"/>
      <c r="T2704" s="2501"/>
      <c r="U2704" s="2501"/>
      <c r="V2704" s="2501"/>
      <c r="W2704" s="2501"/>
      <c r="X2704" s="2501"/>
      <c r="Y2704" s="2501"/>
      <c r="Z2704" s="2501"/>
      <c r="AA2704" s="2501"/>
      <c r="AB2704" s="2501"/>
      <c r="AC2704" s="2501"/>
      <c r="AD2704" s="2501"/>
      <c r="AE2704" s="2501"/>
      <c r="AF2704" s="2501"/>
      <c r="AG2704" s="2501"/>
      <c r="AH2704" s="2501"/>
      <c r="AI2704" s="2501"/>
      <c r="AJ2704" s="2501"/>
      <c r="AK2704" s="2502"/>
    </row>
    <row r="2705" spans="2:37" s="2801" customFormat="1" ht="13.5" customHeight="1" thickBot="1" x14ac:dyDescent="0.25">
      <c r="B2705" s="4176" t="s">
        <v>4995</v>
      </c>
      <c r="C2705" s="4177"/>
      <c r="D2705" s="4175">
        <v>41590</v>
      </c>
      <c r="E2705" s="4175"/>
      <c r="F2705" s="3293"/>
      <c r="G2705" s="2501"/>
      <c r="H2705" s="2501"/>
      <c r="I2705" s="2501"/>
      <c r="J2705" s="2501"/>
      <c r="K2705" s="2501"/>
      <c r="L2705" s="2501"/>
      <c r="M2705" s="2501"/>
      <c r="N2705" s="2501"/>
      <c r="O2705" s="2501"/>
      <c r="P2705" s="2501"/>
      <c r="Q2705" s="2501"/>
      <c r="R2705" s="2501"/>
      <c r="S2705" s="2501"/>
      <c r="T2705" s="2501"/>
      <c r="U2705" s="2501"/>
      <c r="V2705" s="2501"/>
      <c r="W2705" s="2501"/>
      <c r="X2705" s="2501"/>
      <c r="Y2705" s="2501"/>
      <c r="Z2705" s="2501"/>
      <c r="AA2705" s="2501"/>
      <c r="AB2705" s="2501"/>
      <c r="AC2705" s="2501"/>
      <c r="AD2705" s="2501"/>
      <c r="AE2705" s="2501"/>
      <c r="AF2705" s="2501"/>
      <c r="AG2705" s="2501"/>
      <c r="AH2705" s="2501"/>
      <c r="AI2705" s="2501"/>
      <c r="AJ2705" s="2501"/>
      <c r="AK2705" s="2502"/>
    </row>
    <row r="2706" spans="2:37" s="2801" customFormat="1" ht="172.5" customHeight="1" thickBot="1" x14ac:dyDescent="0.25">
      <c r="B2706" s="4179" t="s">
        <v>4996</v>
      </c>
      <c r="C2706" s="4242"/>
      <c r="D2706" s="4181" t="s">
        <v>6062</v>
      </c>
      <c r="E2706" s="4182"/>
      <c r="F2706" s="4182"/>
      <c r="G2706" s="4182"/>
      <c r="H2706" s="4182"/>
      <c r="I2706" s="4182"/>
      <c r="J2706" s="4182"/>
      <c r="K2706" s="4183"/>
      <c r="L2706" s="2501"/>
      <c r="M2706" s="2501"/>
      <c r="N2706" s="2501"/>
      <c r="O2706" s="2501"/>
      <c r="P2706" s="2501"/>
      <c r="Q2706" s="2501"/>
      <c r="R2706" s="2501"/>
      <c r="S2706" s="2501"/>
      <c r="T2706" s="2501"/>
      <c r="U2706" s="2501"/>
      <c r="V2706" s="2501"/>
      <c r="W2706" s="2501"/>
      <c r="X2706" s="2501"/>
      <c r="Y2706" s="2501"/>
      <c r="Z2706" s="2501"/>
      <c r="AA2706" s="2501"/>
      <c r="AB2706" s="2501"/>
      <c r="AC2706" s="2501"/>
      <c r="AD2706" s="2501"/>
      <c r="AE2706" s="2501"/>
      <c r="AF2706" s="2501"/>
      <c r="AG2706" s="2501"/>
      <c r="AH2706" s="2501"/>
      <c r="AI2706" s="2501"/>
      <c r="AJ2706" s="2501"/>
      <c r="AK2706" s="2502"/>
    </row>
    <row r="2707" spans="2:37" s="2801" customFormat="1" ht="13.5" thickBot="1" x14ac:dyDescent="0.25">
      <c r="B2707" s="4245"/>
      <c r="C2707" s="4246"/>
      <c r="D2707" s="4246"/>
      <c r="E2707" s="4246"/>
      <c r="F2707" s="4246"/>
      <c r="G2707" s="4246"/>
      <c r="H2707" s="4246"/>
      <c r="I2707" s="4246"/>
      <c r="J2707" s="4246"/>
      <c r="K2707" s="4246"/>
      <c r="L2707" s="4246"/>
      <c r="M2707" s="4246"/>
      <c r="N2707" s="4246"/>
      <c r="O2707" s="4246"/>
      <c r="P2707" s="4246"/>
      <c r="Q2707" s="4246"/>
      <c r="R2707" s="2501"/>
      <c r="S2707" s="2501"/>
      <c r="T2707" s="2501"/>
      <c r="U2707" s="2501"/>
      <c r="V2707" s="2501"/>
      <c r="W2707" s="2501"/>
      <c r="X2707" s="2501"/>
      <c r="Y2707" s="2501"/>
      <c r="Z2707" s="2501"/>
      <c r="AA2707" s="2501"/>
      <c r="AB2707" s="2501"/>
      <c r="AC2707" s="2501"/>
      <c r="AD2707" s="2501"/>
      <c r="AE2707" s="2501"/>
      <c r="AF2707" s="2501"/>
      <c r="AG2707" s="2501"/>
      <c r="AH2707" s="2501"/>
      <c r="AI2707" s="2501"/>
      <c r="AJ2707" s="2501"/>
      <c r="AK2707" s="2502"/>
    </row>
    <row r="2708" spans="2:37" s="2801" customFormat="1" ht="13.5" thickBot="1" x14ac:dyDescent="0.25">
      <c r="B2708" s="4189" t="s">
        <v>4997</v>
      </c>
      <c r="C2708" s="4189"/>
      <c r="D2708" s="4189" t="s">
        <v>4987</v>
      </c>
      <c r="E2708" s="4189" t="s">
        <v>4998</v>
      </c>
      <c r="F2708" s="4247" t="s">
        <v>224</v>
      </c>
      <c r="G2708" s="4247"/>
      <c r="H2708" s="4247"/>
      <c r="I2708" s="4247"/>
      <c r="J2708" s="4247"/>
      <c r="K2708" s="4247"/>
      <c r="L2708" s="4247"/>
      <c r="M2708" s="4247"/>
      <c r="N2708" s="4247"/>
      <c r="O2708" s="4247"/>
      <c r="P2708" s="4247"/>
      <c r="Q2708" s="4247"/>
      <c r="R2708" s="4247"/>
      <c r="S2708" s="4247" t="s">
        <v>340</v>
      </c>
      <c r="T2708" s="4247"/>
      <c r="U2708" s="4247"/>
      <c r="V2708" s="4247"/>
      <c r="W2708" s="4247"/>
      <c r="X2708" s="4247"/>
      <c r="Y2708" s="4247"/>
      <c r="Z2708" s="4247"/>
      <c r="AA2708" s="4247"/>
      <c r="AB2708" s="4247"/>
      <c r="AC2708" s="4247"/>
      <c r="AD2708" s="4247" t="s">
        <v>225</v>
      </c>
      <c r="AE2708" s="4247"/>
      <c r="AF2708" s="4247"/>
      <c r="AG2708" s="4247"/>
      <c r="AH2708" s="4188" t="s">
        <v>4982</v>
      </c>
      <c r="AI2708" s="4188"/>
      <c r="AJ2708" s="4188"/>
      <c r="AK2708" s="2502"/>
    </row>
    <row r="2709" spans="2:37" s="2801" customFormat="1" ht="13.5" thickBot="1" x14ac:dyDescent="0.25">
      <c r="B2709" s="4203"/>
      <c r="C2709" s="4203"/>
      <c r="D2709" s="4203"/>
      <c r="E2709" s="4203"/>
      <c r="F2709" s="4203" t="s">
        <v>4999</v>
      </c>
      <c r="G2709" s="4203" t="s">
        <v>5000</v>
      </c>
      <c r="H2709" s="4189" t="s">
        <v>5001</v>
      </c>
      <c r="I2709" s="4200" t="s">
        <v>5002</v>
      </c>
      <c r="J2709" s="4200" t="s">
        <v>5003</v>
      </c>
      <c r="K2709" s="4201" t="s">
        <v>5004</v>
      </c>
      <c r="L2709" s="4201" t="s">
        <v>5005</v>
      </c>
      <c r="M2709" s="4200" t="s">
        <v>5006</v>
      </c>
      <c r="N2709" s="4200"/>
      <c r="O2709" s="4201" t="s">
        <v>5007</v>
      </c>
      <c r="P2709" s="4201" t="s">
        <v>5008</v>
      </c>
      <c r="Q2709" s="4201" t="s">
        <v>5009</v>
      </c>
      <c r="R2709" s="4201" t="s">
        <v>5010</v>
      </c>
      <c r="S2709" s="4189" t="s">
        <v>5011</v>
      </c>
      <c r="T2709" s="4189" t="s">
        <v>5012</v>
      </c>
      <c r="U2709" s="4189" t="s">
        <v>5013</v>
      </c>
      <c r="V2709" s="4189" t="s">
        <v>5014</v>
      </c>
      <c r="W2709" s="4189" t="s">
        <v>5015</v>
      </c>
      <c r="X2709" s="4189" t="s">
        <v>5016</v>
      </c>
      <c r="Y2709" s="4189" t="s">
        <v>5017</v>
      </c>
      <c r="Z2709" s="4189" t="s">
        <v>5018</v>
      </c>
      <c r="AA2709" s="4189" t="s">
        <v>5019</v>
      </c>
      <c r="AB2709" s="4200" t="s">
        <v>5020</v>
      </c>
      <c r="AC2709" s="4200" t="s">
        <v>5021</v>
      </c>
      <c r="AD2709" s="4189" t="s">
        <v>5022</v>
      </c>
      <c r="AE2709" s="4189" t="s">
        <v>5023</v>
      </c>
      <c r="AF2709" s="4189" t="s">
        <v>5024</v>
      </c>
      <c r="AG2709" s="4189" t="s">
        <v>5025</v>
      </c>
      <c r="AH2709" s="4189" t="s">
        <v>1150</v>
      </c>
      <c r="AI2709" s="4189" t="s">
        <v>4983</v>
      </c>
      <c r="AJ2709" s="4189" t="s">
        <v>4984</v>
      </c>
      <c r="AK2709" s="2502"/>
    </row>
    <row r="2710" spans="2:37" s="2801" customFormat="1" ht="13.5" thickBot="1" x14ac:dyDescent="0.25">
      <c r="B2710" s="4203"/>
      <c r="C2710" s="4203"/>
      <c r="D2710" s="4203"/>
      <c r="E2710" s="4203"/>
      <c r="F2710" s="4203"/>
      <c r="G2710" s="4203"/>
      <c r="H2710" s="4203"/>
      <c r="I2710" s="4201"/>
      <c r="J2710" s="4201"/>
      <c r="K2710" s="4201"/>
      <c r="L2710" s="4201"/>
      <c r="M2710" s="3294" t="s">
        <v>5026</v>
      </c>
      <c r="N2710" s="3295" t="s">
        <v>2793</v>
      </c>
      <c r="O2710" s="4201"/>
      <c r="P2710" s="4201"/>
      <c r="Q2710" s="4201"/>
      <c r="R2710" s="4201"/>
      <c r="S2710" s="4203"/>
      <c r="T2710" s="4203"/>
      <c r="U2710" s="4203"/>
      <c r="V2710" s="4203"/>
      <c r="W2710" s="4203"/>
      <c r="X2710" s="4203"/>
      <c r="Y2710" s="4203"/>
      <c r="Z2710" s="4203"/>
      <c r="AA2710" s="4203"/>
      <c r="AB2710" s="4201"/>
      <c r="AC2710" s="4201"/>
      <c r="AD2710" s="4203"/>
      <c r="AE2710" s="4203"/>
      <c r="AF2710" s="4203"/>
      <c r="AG2710" s="4203"/>
      <c r="AH2710" s="4203"/>
      <c r="AI2710" s="4203"/>
      <c r="AJ2710" s="4203"/>
      <c r="AK2710" s="2502"/>
    </row>
    <row r="2711" spans="2:37" s="2801" customFormat="1" ht="38.25" customHeight="1" thickBot="1" x14ac:dyDescent="0.25">
      <c r="B2711" s="4238" t="s">
        <v>6063</v>
      </c>
      <c r="C2711" s="4239"/>
      <c r="D2711" s="3265" t="s">
        <v>1529</v>
      </c>
      <c r="E2711" s="3265">
        <v>9.99</v>
      </c>
      <c r="F2711" s="3265" t="s">
        <v>1529</v>
      </c>
      <c r="G2711" s="3265" t="s">
        <v>1529</v>
      </c>
      <c r="H2711" s="3265" t="s">
        <v>1529</v>
      </c>
      <c r="I2711" s="3265" t="s">
        <v>1529</v>
      </c>
      <c r="J2711" s="3265" t="s">
        <v>1529</v>
      </c>
      <c r="K2711" s="3265" t="s">
        <v>1529</v>
      </c>
      <c r="L2711" s="3265" t="s">
        <v>1529</v>
      </c>
      <c r="M2711" s="3265" t="s">
        <v>1529</v>
      </c>
      <c r="N2711" s="3265" t="s">
        <v>1529</v>
      </c>
      <c r="O2711" s="3265" t="s">
        <v>1529</v>
      </c>
      <c r="P2711" s="3265" t="s">
        <v>1529</v>
      </c>
      <c r="Q2711" s="3265" t="s">
        <v>1529</v>
      </c>
      <c r="R2711" s="3265" t="s">
        <v>1529</v>
      </c>
      <c r="S2711" s="3265" t="s">
        <v>1529</v>
      </c>
      <c r="T2711" s="3265" t="s">
        <v>1529</v>
      </c>
      <c r="U2711" s="3265" t="s">
        <v>1529</v>
      </c>
      <c r="V2711" s="3265" t="s">
        <v>1529</v>
      </c>
      <c r="W2711" s="3265" t="s">
        <v>1529</v>
      </c>
      <c r="X2711" s="3265" t="s">
        <v>1529</v>
      </c>
      <c r="Y2711" s="3265" t="s">
        <v>1529</v>
      </c>
      <c r="Z2711" s="3265" t="s">
        <v>1529</v>
      </c>
      <c r="AA2711" s="3265" t="s">
        <v>1529</v>
      </c>
      <c r="AB2711" s="3265" t="s">
        <v>1529</v>
      </c>
      <c r="AC2711" s="3265" t="s">
        <v>1529</v>
      </c>
      <c r="AD2711" s="3169">
        <v>9.99</v>
      </c>
      <c r="AE2711" s="2876" t="s">
        <v>4991</v>
      </c>
      <c r="AF2711" s="2877" t="s">
        <v>1529</v>
      </c>
      <c r="AG2711" s="2877">
        <v>0.1</v>
      </c>
      <c r="AH2711" s="2878" t="s">
        <v>1529</v>
      </c>
      <c r="AI2711" s="2878" t="s">
        <v>1529</v>
      </c>
      <c r="AJ2711" s="2879" t="s">
        <v>1529</v>
      </c>
      <c r="AK2711" s="2502"/>
    </row>
    <row r="2712" spans="2:37" s="2801" customFormat="1" x14ac:dyDescent="0.2">
      <c r="B2712" s="2503"/>
      <c r="C2712" s="2496"/>
      <c r="D2712" s="4248"/>
      <c r="E2712" s="4248"/>
      <c r="F2712" s="4248"/>
      <c r="G2712" s="4248"/>
      <c r="H2712" s="2496"/>
      <c r="I2712" s="2497"/>
      <c r="J2712" s="2497"/>
      <c r="K2712" s="2497"/>
      <c r="L2712" s="2497"/>
      <c r="M2712" s="2496"/>
      <c r="N2712" s="2497"/>
      <c r="O2712" s="2497"/>
      <c r="P2712" s="2497"/>
      <c r="Q2712" s="2497"/>
      <c r="R2712" s="2497"/>
      <c r="S2712" s="2496"/>
      <c r="T2712" s="2495"/>
      <c r="U2712" s="2495"/>
      <c r="V2712" s="2495"/>
      <c r="W2712" s="2495"/>
      <c r="X2712" s="2495"/>
      <c r="Y2712" s="2495"/>
      <c r="Z2712" s="2495"/>
      <c r="AA2712" s="2495"/>
      <c r="AB2712" s="2495"/>
      <c r="AC2712" s="2495"/>
      <c r="AD2712" s="2495"/>
      <c r="AE2712" s="2495"/>
      <c r="AF2712" s="2495"/>
      <c r="AG2712" s="2495"/>
      <c r="AH2712" s="2495"/>
      <c r="AI2712" s="2495"/>
      <c r="AJ2712" s="2495"/>
      <c r="AK2712" s="2502"/>
    </row>
    <row r="2713" spans="2:37" s="2801" customFormat="1" x14ac:dyDescent="0.2">
      <c r="B2713" s="4236" t="s">
        <v>4985</v>
      </c>
      <c r="C2713" s="4237"/>
      <c r="D2713" s="4249" t="s">
        <v>1529</v>
      </c>
      <c r="E2713" s="4249"/>
      <c r="F2713" s="4249"/>
      <c r="G2713" s="4249"/>
      <c r="H2713" s="2499"/>
      <c r="I2713" s="2499"/>
      <c r="J2713" s="2499"/>
      <c r="K2713" s="2499"/>
      <c r="L2713" s="2499"/>
      <c r="M2713" s="2499"/>
      <c r="N2713" s="2499"/>
      <c r="O2713" s="2499"/>
      <c r="P2713" s="2499"/>
      <c r="Q2713" s="2499"/>
      <c r="R2713" s="2499"/>
      <c r="S2713" s="2499"/>
      <c r="T2713" s="2495"/>
      <c r="U2713" s="2495"/>
      <c r="V2713" s="2495"/>
      <c r="W2713" s="2495"/>
      <c r="X2713" s="2495"/>
      <c r="Y2713" s="2495"/>
      <c r="Z2713" s="2495"/>
      <c r="AA2713" s="2495"/>
      <c r="AB2713" s="2495"/>
      <c r="AC2713" s="2495"/>
      <c r="AD2713" s="2495"/>
      <c r="AE2713" s="2495"/>
      <c r="AF2713" s="2495"/>
      <c r="AG2713" s="2495"/>
      <c r="AH2713" s="2495"/>
      <c r="AI2713" s="2495"/>
      <c r="AJ2713" s="2495"/>
      <c r="AK2713" s="2502"/>
    </row>
    <row r="2714" spans="2:37" s="2801" customFormat="1" x14ac:dyDescent="0.2">
      <c r="B2714" s="4236" t="s">
        <v>4986</v>
      </c>
      <c r="C2714" s="4237"/>
      <c r="D2714" s="4249" t="s">
        <v>6064</v>
      </c>
      <c r="E2714" s="4249"/>
      <c r="F2714" s="4249"/>
      <c r="G2714" s="4249"/>
      <c r="H2714" s="2499"/>
      <c r="I2714" s="2499"/>
      <c r="J2714" s="2499"/>
      <c r="K2714" s="2499"/>
      <c r="L2714" s="2499"/>
      <c r="M2714" s="2499"/>
      <c r="N2714" s="2499"/>
      <c r="O2714" s="2499"/>
      <c r="P2714" s="2499"/>
      <c r="Q2714" s="2499"/>
      <c r="R2714" s="2499"/>
      <c r="S2714" s="2499"/>
      <c r="T2714" s="2495"/>
      <c r="U2714" s="2495"/>
      <c r="V2714" s="2495"/>
      <c r="W2714" s="2495"/>
      <c r="X2714" s="2495"/>
      <c r="Y2714" s="2495"/>
      <c r="Z2714" s="2495"/>
      <c r="AA2714" s="2495"/>
      <c r="AB2714" s="2495"/>
      <c r="AC2714" s="2495"/>
      <c r="AD2714" s="2495"/>
      <c r="AE2714" s="2495"/>
      <c r="AF2714" s="2495"/>
      <c r="AG2714" s="2495"/>
      <c r="AH2714" s="2495"/>
      <c r="AI2714" s="2495"/>
      <c r="AJ2714" s="2495"/>
      <c r="AK2714" s="2502"/>
    </row>
    <row r="2715" spans="2:37" s="2801" customFormat="1" ht="15.75" thickBot="1" x14ac:dyDescent="0.25">
      <c r="B2715" s="4270"/>
      <c r="C2715" s="4271"/>
      <c r="D2715" s="4272"/>
      <c r="E2715" s="4272"/>
      <c r="F2715" s="4272"/>
      <c r="G2715" s="4272"/>
      <c r="H2715" s="2504"/>
      <c r="I2715" s="2504"/>
      <c r="J2715" s="2504"/>
      <c r="K2715" s="2504"/>
      <c r="L2715" s="2504"/>
      <c r="M2715" s="2504"/>
      <c r="N2715" s="2504"/>
      <c r="O2715" s="2504"/>
      <c r="P2715" s="2504"/>
      <c r="Q2715" s="2504"/>
      <c r="R2715" s="2504"/>
      <c r="S2715" s="2504"/>
      <c r="T2715" s="2505"/>
      <c r="U2715" s="2505"/>
      <c r="V2715" s="2505"/>
      <c r="W2715" s="2505"/>
      <c r="X2715" s="2505"/>
      <c r="Y2715" s="2505"/>
      <c r="Z2715" s="2505"/>
      <c r="AA2715" s="2505"/>
      <c r="AB2715" s="2505"/>
      <c r="AC2715" s="2505"/>
      <c r="AD2715" s="2505"/>
      <c r="AE2715" s="2505"/>
      <c r="AF2715" s="2505"/>
      <c r="AG2715" s="2505"/>
      <c r="AH2715" s="2505"/>
      <c r="AI2715" s="2505"/>
      <c r="AJ2715" s="2505"/>
      <c r="AK2715" s="2507"/>
    </row>
    <row r="2716" spans="2:37" s="2801" customFormat="1" ht="13.5" thickBot="1" x14ac:dyDescent="0.25">
      <c r="B2716" s="2703"/>
    </row>
    <row r="2717" spans="2:37" s="2801" customFormat="1" ht="20.25" x14ac:dyDescent="0.2">
      <c r="B2717" s="4169" t="s">
        <v>4994</v>
      </c>
      <c r="C2717" s="4170"/>
      <c r="D2717" s="4170"/>
      <c r="E2717" s="4170"/>
      <c r="F2717" s="4170"/>
      <c r="G2717" s="4170"/>
      <c r="H2717" s="4170"/>
      <c r="I2717" s="4170"/>
      <c r="J2717" s="4170"/>
      <c r="K2717" s="4170"/>
      <c r="L2717" s="4170"/>
      <c r="M2717" s="4170"/>
      <c r="N2717" s="4170"/>
      <c r="O2717" s="4170"/>
      <c r="P2717" s="4170"/>
      <c r="Q2717" s="4170"/>
      <c r="R2717" s="4170"/>
      <c r="S2717" s="4170"/>
      <c r="T2717" s="4170"/>
      <c r="U2717" s="4170"/>
      <c r="V2717" s="4170"/>
      <c r="W2717" s="4170"/>
      <c r="X2717" s="4170"/>
      <c r="Y2717" s="4170"/>
      <c r="Z2717" s="4170"/>
      <c r="AA2717" s="4170"/>
      <c r="AB2717" s="4170"/>
      <c r="AC2717" s="4170"/>
      <c r="AD2717" s="4170"/>
      <c r="AE2717" s="4170"/>
      <c r="AF2717" s="4170"/>
      <c r="AG2717" s="4170"/>
      <c r="AH2717" s="4170"/>
      <c r="AI2717" s="4170"/>
      <c r="AJ2717" s="4170"/>
      <c r="AK2717" s="4171"/>
    </row>
    <row r="2718" spans="2:37" s="2801" customFormat="1" x14ac:dyDescent="0.2">
      <c r="B2718" s="2500"/>
      <c r="C2718" s="3293"/>
      <c r="D2718" s="3293"/>
      <c r="E2718" s="3293"/>
      <c r="F2718" s="3293"/>
      <c r="G2718" s="2501"/>
      <c r="H2718" s="2501"/>
      <c r="I2718" s="2501"/>
      <c r="J2718" s="2501"/>
      <c r="K2718" s="2501"/>
      <c r="L2718" s="2501"/>
      <c r="M2718" s="2501"/>
      <c r="N2718" s="2501"/>
      <c r="O2718" s="2501"/>
      <c r="P2718" s="2501"/>
      <c r="Q2718" s="2501"/>
      <c r="R2718" s="2501"/>
      <c r="S2718" s="2501"/>
      <c r="T2718" s="2501"/>
      <c r="U2718" s="2501"/>
      <c r="V2718" s="2501"/>
      <c r="W2718" s="2501"/>
      <c r="X2718" s="2501"/>
      <c r="Y2718" s="2501"/>
      <c r="Z2718" s="2501"/>
      <c r="AA2718" s="2501"/>
      <c r="AB2718" s="2501"/>
      <c r="AC2718" s="2501"/>
      <c r="AD2718" s="2501"/>
      <c r="AE2718" s="2501"/>
      <c r="AF2718" s="2501"/>
      <c r="AG2718" s="2501"/>
      <c r="AH2718" s="2501"/>
      <c r="AI2718" s="2501"/>
      <c r="AJ2718" s="2501"/>
      <c r="AK2718" s="2502"/>
    </row>
    <row r="2719" spans="2:37" s="2801" customFormat="1" ht="13.5" customHeight="1" x14ac:dyDescent="0.2">
      <c r="B2719" s="2500" t="s">
        <v>4981</v>
      </c>
      <c r="C2719" s="3293"/>
      <c r="D2719" s="4243" t="s">
        <v>6040</v>
      </c>
      <c r="E2719" s="4243"/>
      <c r="F2719" s="4243"/>
      <c r="G2719" s="2501"/>
      <c r="H2719" s="2501"/>
      <c r="I2719" s="2501"/>
      <c r="J2719" s="2501"/>
      <c r="K2719" s="2501"/>
      <c r="L2719" s="2501"/>
      <c r="M2719" s="2501"/>
      <c r="N2719" s="2501"/>
      <c r="O2719" s="2501"/>
      <c r="P2719" s="2501"/>
      <c r="Q2719" s="2501"/>
      <c r="R2719" s="2501"/>
      <c r="S2719" s="2501"/>
      <c r="T2719" s="2501"/>
      <c r="U2719" s="2501"/>
      <c r="V2719" s="2501"/>
      <c r="W2719" s="2501"/>
      <c r="X2719" s="2501"/>
      <c r="Y2719" s="2501"/>
      <c r="Z2719" s="2501"/>
      <c r="AA2719" s="2501"/>
      <c r="AB2719" s="2501"/>
      <c r="AC2719" s="2501"/>
      <c r="AD2719" s="2501"/>
      <c r="AE2719" s="2501"/>
      <c r="AF2719" s="2501"/>
      <c r="AG2719" s="2501"/>
      <c r="AH2719" s="2501"/>
      <c r="AI2719" s="2501"/>
      <c r="AJ2719" s="2501"/>
      <c r="AK2719" s="2502"/>
    </row>
    <row r="2720" spans="2:37" s="2801" customFormat="1" ht="13.5" customHeight="1" thickBot="1" x14ac:dyDescent="0.25">
      <c r="B2720" s="4176" t="s">
        <v>4995</v>
      </c>
      <c r="C2720" s="4177"/>
      <c r="D2720" s="4175">
        <v>41589</v>
      </c>
      <c r="E2720" s="4175"/>
      <c r="F2720" s="3293"/>
      <c r="G2720" s="2501"/>
      <c r="H2720" s="2501"/>
      <c r="I2720" s="2501"/>
      <c r="J2720" s="2501"/>
      <c r="K2720" s="2501"/>
      <c r="L2720" s="2501"/>
      <c r="M2720" s="2501"/>
      <c r="N2720" s="2501"/>
      <c r="O2720" s="2501"/>
      <c r="P2720" s="2501"/>
      <c r="Q2720" s="2501"/>
      <c r="R2720" s="2501"/>
      <c r="S2720" s="2501"/>
      <c r="T2720" s="2501"/>
      <c r="U2720" s="2501"/>
      <c r="V2720" s="2501"/>
      <c r="W2720" s="2501"/>
      <c r="X2720" s="2501"/>
      <c r="Y2720" s="2501"/>
      <c r="Z2720" s="2501"/>
      <c r="AA2720" s="2501"/>
      <c r="AB2720" s="2501"/>
      <c r="AC2720" s="2501"/>
      <c r="AD2720" s="2501"/>
      <c r="AE2720" s="2501"/>
      <c r="AF2720" s="2501"/>
      <c r="AG2720" s="2501"/>
      <c r="AH2720" s="2501"/>
      <c r="AI2720" s="2501"/>
      <c r="AJ2720" s="2501"/>
      <c r="AK2720" s="2502"/>
    </row>
    <row r="2721" spans="2:37" s="2801" customFormat="1" ht="120" customHeight="1" thickBot="1" x14ac:dyDescent="0.25">
      <c r="B2721" s="4179" t="s">
        <v>4996</v>
      </c>
      <c r="C2721" s="4242"/>
      <c r="D2721" s="4181" t="s">
        <v>6058</v>
      </c>
      <c r="E2721" s="4182"/>
      <c r="F2721" s="4182"/>
      <c r="G2721" s="4182"/>
      <c r="H2721" s="4182"/>
      <c r="I2721" s="4182"/>
      <c r="J2721" s="4182"/>
      <c r="K2721" s="4183"/>
      <c r="L2721" s="2501"/>
      <c r="M2721" s="2501"/>
      <c r="N2721" s="2501"/>
      <c r="O2721" s="2501"/>
      <c r="P2721" s="2501"/>
      <c r="Q2721" s="2501"/>
      <c r="R2721" s="2501"/>
      <c r="S2721" s="2501"/>
      <c r="T2721" s="2501"/>
      <c r="U2721" s="2501"/>
      <c r="V2721" s="2501"/>
      <c r="W2721" s="2501"/>
      <c r="X2721" s="2501"/>
      <c r="Y2721" s="2501"/>
      <c r="Z2721" s="2501"/>
      <c r="AA2721" s="2501"/>
      <c r="AB2721" s="2501"/>
      <c r="AC2721" s="2501"/>
      <c r="AD2721" s="2501"/>
      <c r="AE2721" s="2501"/>
      <c r="AF2721" s="2501"/>
      <c r="AG2721" s="2501"/>
      <c r="AH2721" s="2501"/>
      <c r="AI2721" s="2501"/>
      <c r="AJ2721" s="2501"/>
      <c r="AK2721" s="2502"/>
    </row>
    <row r="2722" spans="2:37" s="2801" customFormat="1" ht="13.5" customHeight="1" thickBot="1" x14ac:dyDescent="0.25">
      <c r="B2722" s="4245"/>
      <c r="C2722" s="4246"/>
      <c r="D2722" s="4246"/>
      <c r="E2722" s="4246"/>
      <c r="F2722" s="4246"/>
      <c r="G2722" s="4246"/>
      <c r="H2722" s="4246"/>
      <c r="I2722" s="4246"/>
      <c r="J2722" s="4246"/>
      <c r="K2722" s="4246"/>
      <c r="L2722" s="4246"/>
      <c r="M2722" s="4246"/>
      <c r="N2722" s="4246"/>
      <c r="O2722" s="4246"/>
      <c r="P2722" s="4246"/>
      <c r="Q2722" s="4246"/>
      <c r="R2722" s="2501"/>
      <c r="S2722" s="2501"/>
      <c r="T2722" s="2501"/>
      <c r="U2722" s="2501"/>
      <c r="V2722" s="2501"/>
      <c r="W2722" s="2501"/>
      <c r="X2722" s="2501"/>
      <c r="Y2722" s="2501"/>
      <c r="Z2722" s="2501"/>
      <c r="AA2722" s="2501"/>
      <c r="AB2722" s="2501"/>
      <c r="AC2722" s="2501"/>
      <c r="AD2722" s="2501"/>
      <c r="AE2722" s="2501"/>
      <c r="AF2722" s="2501"/>
      <c r="AG2722" s="2501"/>
      <c r="AH2722" s="2501"/>
      <c r="AI2722" s="2501"/>
      <c r="AJ2722" s="2501"/>
      <c r="AK2722" s="2502"/>
    </row>
    <row r="2723" spans="2:37" s="2801" customFormat="1" ht="13.5" customHeight="1" thickBot="1" x14ac:dyDescent="0.25">
      <c r="B2723" s="4189" t="s">
        <v>4997</v>
      </c>
      <c r="C2723" s="4189"/>
      <c r="D2723" s="4189" t="s">
        <v>4987</v>
      </c>
      <c r="E2723" s="4189" t="s">
        <v>4998</v>
      </c>
      <c r="F2723" s="4247" t="s">
        <v>224</v>
      </c>
      <c r="G2723" s="4247"/>
      <c r="H2723" s="4247"/>
      <c r="I2723" s="4247"/>
      <c r="J2723" s="4247"/>
      <c r="K2723" s="4247"/>
      <c r="L2723" s="4247"/>
      <c r="M2723" s="4247"/>
      <c r="N2723" s="4247"/>
      <c r="O2723" s="4247"/>
      <c r="P2723" s="4247"/>
      <c r="Q2723" s="4247"/>
      <c r="R2723" s="4247"/>
      <c r="S2723" s="4247" t="s">
        <v>340</v>
      </c>
      <c r="T2723" s="4247"/>
      <c r="U2723" s="4247"/>
      <c r="V2723" s="4247"/>
      <c r="W2723" s="4247"/>
      <c r="X2723" s="4247"/>
      <c r="Y2723" s="4247"/>
      <c r="Z2723" s="4247"/>
      <c r="AA2723" s="4247"/>
      <c r="AB2723" s="4247"/>
      <c r="AC2723" s="4247"/>
      <c r="AD2723" s="4247" t="s">
        <v>225</v>
      </c>
      <c r="AE2723" s="4247"/>
      <c r="AF2723" s="4247"/>
      <c r="AG2723" s="4247"/>
      <c r="AH2723" s="4188" t="s">
        <v>4982</v>
      </c>
      <c r="AI2723" s="4188"/>
      <c r="AJ2723" s="4188"/>
      <c r="AK2723" s="2502"/>
    </row>
    <row r="2724" spans="2:37" s="2801" customFormat="1" ht="13.5" customHeight="1" thickBot="1" x14ac:dyDescent="0.25">
      <c r="B2724" s="4203"/>
      <c r="C2724" s="4203"/>
      <c r="D2724" s="4203"/>
      <c r="E2724" s="4203"/>
      <c r="F2724" s="4203" t="s">
        <v>4999</v>
      </c>
      <c r="G2724" s="4203" t="s">
        <v>5000</v>
      </c>
      <c r="H2724" s="4189" t="s">
        <v>5001</v>
      </c>
      <c r="I2724" s="4200" t="s">
        <v>5002</v>
      </c>
      <c r="J2724" s="4200" t="s">
        <v>5003</v>
      </c>
      <c r="K2724" s="4201" t="s">
        <v>5004</v>
      </c>
      <c r="L2724" s="4201" t="s">
        <v>5005</v>
      </c>
      <c r="M2724" s="4200" t="s">
        <v>5006</v>
      </c>
      <c r="N2724" s="4200"/>
      <c r="O2724" s="4201" t="s">
        <v>5007</v>
      </c>
      <c r="P2724" s="4201" t="s">
        <v>5008</v>
      </c>
      <c r="Q2724" s="4201" t="s">
        <v>5009</v>
      </c>
      <c r="R2724" s="4201" t="s">
        <v>5010</v>
      </c>
      <c r="S2724" s="4189" t="s">
        <v>5011</v>
      </c>
      <c r="T2724" s="4189" t="s">
        <v>5012</v>
      </c>
      <c r="U2724" s="4189" t="s">
        <v>5013</v>
      </c>
      <c r="V2724" s="4189" t="s">
        <v>5014</v>
      </c>
      <c r="W2724" s="4189" t="s">
        <v>5015</v>
      </c>
      <c r="X2724" s="4189" t="s">
        <v>5016</v>
      </c>
      <c r="Y2724" s="4189" t="s">
        <v>5017</v>
      </c>
      <c r="Z2724" s="4189" t="s">
        <v>5018</v>
      </c>
      <c r="AA2724" s="4189" t="s">
        <v>5019</v>
      </c>
      <c r="AB2724" s="4200" t="s">
        <v>5020</v>
      </c>
      <c r="AC2724" s="4200" t="s">
        <v>5021</v>
      </c>
      <c r="AD2724" s="4189" t="s">
        <v>5022</v>
      </c>
      <c r="AE2724" s="4189" t="s">
        <v>5023</v>
      </c>
      <c r="AF2724" s="4189" t="s">
        <v>5024</v>
      </c>
      <c r="AG2724" s="4189" t="s">
        <v>5025</v>
      </c>
      <c r="AH2724" s="4189" t="s">
        <v>1150</v>
      </c>
      <c r="AI2724" s="4189" t="s">
        <v>4983</v>
      </c>
      <c r="AJ2724" s="4189" t="s">
        <v>4984</v>
      </c>
      <c r="AK2724" s="2502"/>
    </row>
    <row r="2725" spans="2:37" s="2801" customFormat="1" ht="13.5" thickBot="1" x14ac:dyDescent="0.25">
      <c r="B2725" s="4203"/>
      <c r="C2725" s="4203"/>
      <c r="D2725" s="4203"/>
      <c r="E2725" s="4203"/>
      <c r="F2725" s="4203"/>
      <c r="G2725" s="4203"/>
      <c r="H2725" s="4203"/>
      <c r="I2725" s="4201"/>
      <c r="J2725" s="4201"/>
      <c r="K2725" s="4201"/>
      <c r="L2725" s="4201"/>
      <c r="M2725" s="3294" t="s">
        <v>5026</v>
      </c>
      <c r="N2725" s="3295" t="s">
        <v>2793</v>
      </c>
      <c r="O2725" s="4201"/>
      <c r="P2725" s="4201"/>
      <c r="Q2725" s="4201"/>
      <c r="R2725" s="4201"/>
      <c r="S2725" s="4203"/>
      <c r="T2725" s="4203"/>
      <c r="U2725" s="4203"/>
      <c r="V2725" s="4203"/>
      <c r="W2725" s="4203"/>
      <c r="X2725" s="4203"/>
      <c r="Y2725" s="4203"/>
      <c r="Z2725" s="4203"/>
      <c r="AA2725" s="4203"/>
      <c r="AB2725" s="4201"/>
      <c r="AC2725" s="4201"/>
      <c r="AD2725" s="4203"/>
      <c r="AE2725" s="4203"/>
      <c r="AF2725" s="4203"/>
      <c r="AG2725" s="4203"/>
      <c r="AH2725" s="4203"/>
      <c r="AI2725" s="4203"/>
      <c r="AJ2725" s="4203"/>
      <c r="AK2725" s="2502"/>
    </row>
    <row r="2726" spans="2:37" s="2801" customFormat="1" ht="13.5" customHeight="1" x14ac:dyDescent="0.2">
      <c r="B2726" s="5054" t="s">
        <v>6059</v>
      </c>
      <c r="C2726" s="5055"/>
      <c r="D2726" s="3281"/>
      <c r="E2726" s="2886">
        <f>AD2726</f>
        <v>19.989999999999998</v>
      </c>
      <c r="F2726" s="3099" t="s">
        <v>1529</v>
      </c>
      <c r="G2726" s="3099" t="s">
        <v>1529</v>
      </c>
      <c r="H2726" s="3099" t="s">
        <v>1529</v>
      </c>
      <c r="I2726" s="3099" t="s">
        <v>1529</v>
      </c>
      <c r="J2726" s="3099" t="s">
        <v>1529</v>
      </c>
      <c r="K2726" s="3099" t="s">
        <v>1529</v>
      </c>
      <c r="L2726" s="3099">
        <v>0.18</v>
      </c>
      <c r="M2726" s="3099" t="s">
        <v>1529</v>
      </c>
      <c r="N2726" s="3099" t="s">
        <v>1529</v>
      </c>
      <c r="O2726" s="3099" t="s">
        <v>1529</v>
      </c>
      <c r="P2726" s="3099" t="s">
        <v>1529</v>
      </c>
      <c r="Q2726" s="3099">
        <v>0.18</v>
      </c>
      <c r="R2726" s="3099">
        <v>0.18</v>
      </c>
      <c r="S2726" s="3099" t="s">
        <v>1529</v>
      </c>
      <c r="T2726" s="3099" t="s">
        <v>1529</v>
      </c>
      <c r="U2726" s="3099" t="s">
        <v>1529</v>
      </c>
      <c r="V2726" s="3099" t="s">
        <v>1529</v>
      </c>
      <c r="W2726" s="3099" t="s">
        <v>1529</v>
      </c>
      <c r="X2726" s="2887">
        <v>0.06</v>
      </c>
      <c r="Y2726" s="3099" t="s">
        <v>1529</v>
      </c>
      <c r="Z2726" s="3099" t="s">
        <v>1529</v>
      </c>
      <c r="AA2726" s="3099">
        <v>50</v>
      </c>
      <c r="AB2726" s="2887">
        <v>0.06</v>
      </c>
      <c r="AC2726" s="3099" t="s">
        <v>1529</v>
      </c>
      <c r="AD2726" s="3282">
        <v>19.989999999999998</v>
      </c>
      <c r="AE2726" s="3283">
        <v>1000</v>
      </c>
      <c r="AF2726" s="2887">
        <f>AD2726/AE2726</f>
        <v>1.9989999999999997E-2</v>
      </c>
      <c r="AG2726" s="2887">
        <v>0.1</v>
      </c>
      <c r="AH2726" s="3099" t="s">
        <v>1529</v>
      </c>
      <c r="AI2726" s="3099" t="s">
        <v>1529</v>
      </c>
      <c r="AJ2726" s="2891">
        <v>2.4900000000000002</v>
      </c>
      <c r="AK2726" s="2502"/>
    </row>
    <row r="2727" spans="2:37" s="2801" customFormat="1" ht="13.5" customHeight="1" x14ac:dyDescent="0.2">
      <c r="B2727" s="4289" t="s">
        <v>6060</v>
      </c>
      <c r="C2727" s="4290"/>
      <c r="D2727" s="3285"/>
      <c r="E2727" s="2893">
        <f t="shared" ref="E2727:E2733" si="15">AD2727</f>
        <v>24.99</v>
      </c>
      <c r="F2727" s="3104" t="s">
        <v>1529</v>
      </c>
      <c r="G2727" s="3104" t="s">
        <v>1529</v>
      </c>
      <c r="H2727" s="3104" t="s">
        <v>1529</v>
      </c>
      <c r="I2727" s="3104" t="s">
        <v>1529</v>
      </c>
      <c r="J2727" s="3104" t="s">
        <v>1529</v>
      </c>
      <c r="K2727" s="3104" t="s">
        <v>1529</v>
      </c>
      <c r="L2727" s="3104">
        <v>0.18</v>
      </c>
      <c r="M2727" s="3104" t="s">
        <v>1529</v>
      </c>
      <c r="N2727" s="3104" t="s">
        <v>1529</v>
      </c>
      <c r="O2727" s="3104" t="s">
        <v>1529</v>
      </c>
      <c r="P2727" s="3104" t="s">
        <v>1529</v>
      </c>
      <c r="Q2727" s="3104">
        <v>0.18</v>
      </c>
      <c r="R2727" s="3104">
        <v>0.18</v>
      </c>
      <c r="S2727" s="3104" t="s">
        <v>1529</v>
      </c>
      <c r="T2727" s="3104" t="s">
        <v>1529</v>
      </c>
      <c r="U2727" s="3104" t="s">
        <v>1529</v>
      </c>
      <c r="V2727" s="3104" t="s">
        <v>1529</v>
      </c>
      <c r="W2727" s="3104" t="s">
        <v>1529</v>
      </c>
      <c r="X2727" s="2894">
        <v>0.06</v>
      </c>
      <c r="Y2727" s="3104" t="s">
        <v>1529</v>
      </c>
      <c r="Z2727" s="3104" t="s">
        <v>1529</v>
      </c>
      <c r="AA2727" s="3104">
        <v>50</v>
      </c>
      <c r="AB2727" s="2894">
        <v>0.06</v>
      </c>
      <c r="AC2727" s="3104" t="s">
        <v>1529</v>
      </c>
      <c r="AD2727" s="3286">
        <v>24.99</v>
      </c>
      <c r="AE2727" s="3287">
        <v>1500</v>
      </c>
      <c r="AF2727" s="2894">
        <f t="shared" ref="AF2727:AF2733" si="16">AD2727/AE2727</f>
        <v>1.6659999999999998E-2</v>
      </c>
      <c r="AG2727" s="2894">
        <v>0.1</v>
      </c>
      <c r="AH2727" s="3104" t="s">
        <v>1529</v>
      </c>
      <c r="AI2727" s="3104" t="s">
        <v>1529</v>
      </c>
      <c r="AJ2727" s="2898">
        <v>2.99</v>
      </c>
      <c r="AK2727" s="2502"/>
    </row>
    <row r="2728" spans="2:37" s="2801" customFormat="1" x14ac:dyDescent="0.2">
      <c r="B2728" s="4289" t="s">
        <v>6046</v>
      </c>
      <c r="C2728" s="4290"/>
      <c r="D2728" s="3285"/>
      <c r="E2728" s="2893">
        <f t="shared" si="15"/>
        <v>34.99</v>
      </c>
      <c r="F2728" s="3104" t="s">
        <v>1529</v>
      </c>
      <c r="G2728" s="3104" t="s">
        <v>1529</v>
      </c>
      <c r="H2728" s="3104" t="s">
        <v>1529</v>
      </c>
      <c r="I2728" s="3104" t="s">
        <v>1529</v>
      </c>
      <c r="J2728" s="3104" t="s">
        <v>1529</v>
      </c>
      <c r="K2728" s="3104" t="s">
        <v>1529</v>
      </c>
      <c r="L2728" s="3104">
        <v>0.18</v>
      </c>
      <c r="M2728" s="3104" t="s">
        <v>1529</v>
      </c>
      <c r="N2728" s="3104" t="s">
        <v>1529</v>
      </c>
      <c r="O2728" s="3104" t="s">
        <v>1529</v>
      </c>
      <c r="P2728" s="3104" t="s">
        <v>1529</v>
      </c>
      <c r="Q2728" s="3104">
        <v>0.18</v>
      </c>
      <c r="R2728" s="3104">
        <v>0.18</v>
      </c>
      <c r="S2728" s="3104" t="s">
        <v>1529</v>
      </c>
      <c r="T2728" s="3104" t="s">
        <v>1529</v>
      </c>
      <c r="U2728" s="3104" t="s">
        <v>1529</v>
      </c>
      <c r="V2728" s="3104" t="s">
        <v>1529</v>
      </c>
      <c r="W2728" s="3104" t="s">
        <v>1529</v>
      </c>
      <c r="X2728" s="2894">
        <v>0.06</v>
      </c>
      <c r="Y2728" s="3104" t="s">
        <v>1529</v>
      </c>
      <c r="Z2728" s="3104" t="s">
        <v>1529</v>
      </c>
      <c r="AA2728" s="3104">
        <v>50</v>
      </c>
      <c r="AB2728" s="2894">
        <v>0.06</v>
      </c>
      <c r="AC2728" s="3104" t="s">
        <v>1529</v>
      </c>
      <c r="AD2728" s="3286">
        <v>34.99</v>
      </c>
      <c r="AE2728" s="3287">
        <v>2000</v>
      </c>
      <c r="AF2728" s="2894">
        <f t="shared" si="16"/>
        <v>1.7495E-2</v>
      </c>
      <c r="AG2728" s="2894">
        <v>0.1</v>
      </c>
      <c r="AH2728" s="3104" t="s">
        <v>1529</v>
      </c>
      <c r="AI2728" s="3104" t="s">
        <v>1529</v>
      </c>
      <c r="AJ2728" s="2898">
        <v>3.49</v>
      </c>
      <c r="AK2728" s="2502"/>
    </row>
    <row r="2729" spans="2:37" s="2801" customFormat="1" x14ac:dyDescent="0.2">
      <c r="B2729" s="4289" t="s">
        <v>6048</v>
      </c>
      <c r="C2729" s="4290"/>
      <c r="D2729" s="3285"/>
      <c r="E2729" s="2893">
        <f t="shared" si="15"/>
        <v>39.99</v>
      </c>
      <c r="F2729" s="3104" t="s">
        <v>1529</v>
      </c>
      <c r="G2729" s="3104" t="s">
        <v>1529</v>
      </c>
      <c r="H2729" s="3104" t="s">
        <v>1529</v>
      </c>
      <c r="I2729" s="3104" t="s">
        <v>1529</v>
      </c>
      <c r="J2729" s="3104" t="s">
        <v>1529</v>
      </c>
      <c r="K2729" s="3104" t="s">
        <v>1529</v>
      </c>
      <c r="L2729" s="3104">
        <v>0.18</v>
      </c>
      <c r="M2729" s="3104" t="s">
        <v>1529</v>
      </c>
      <c r="N2729" s="3104" t="s">
        <v>1529</v>
      </c>
      <c r="O2729" s="3104" t="s">
        <v>1529</v>
      </c>
      <c r="P2729" s="3104" t="s">
        <v>1529</v>
      </c>
      <c r="Q2729" s="3104">
        <v>0.18</v>
      </c>
      <c r="R2729" s="3104">
        <v>0.18</v>
      </c>
      <c r="S2729" s="3104" t="s">
        <v>1529</v>
      </c>
      <c r="T2729" s="3104" t="s">
        <v>1529</v>
      </c>
      <c r="U2729" s="3104" t="s">
        <v>1529</v>
      </c>
      <c r="V2729" s="3104" t="s">
        <v>1529</v>
      </c>
      <c r="W2729" s="3104" t="s">
        <v>1529</v>
      </c>
      <c r="X2729" s="2894">
        <v>0.06</v>
      </c>
      <c r="Y2729" s="3104" t="s">
        <v>1529</v>
      </c>
      <c r="Z2729" s="3104" t="s">
        <v>1529</v>
      </c>
      <c r="AA2729" s="3104">
        <v>50</v>
      </c>
      <c r="AB2729" s="2894">
        <v>0.06</v>
      </c>
      <c r="AC2729" s="3104" t="s">
        <v>1529</v>
      </c>
      <c r="AD2729" s="3286">
        <v>39.99</v>
      </c>
      <c r="AE2729" s="3287">
        <v>3000</v>
      </c>
      <c r="AF2729" s="2894">
        <f t="shared" si="16"/>
        <v>1.333E-2</v>
      </c>
      <c r="AG2729" s="2894">
        <v>0.1</v>
      </c>
      <c r="AH2729" s="3104" t="s">
        <v>1529</v>
      </c>
      <c r="AI2729" s="3104" t="s">
        <v>1529</v>
      </c>
      <c r="AJ2729" s="2898">
        <v>3.99</v>
      </c>
      <c r="AK2729" s="2502"/>
    </row>
    <row r="2730" spans="2:37" s="2801" customFormat="1" x14ac:dyDescent="0.2">
      <c r="B2730" s="4289" t="s">
        <v>6050</v>
      </c>
      <c r="C2730" s="4290"/>
      <c r="D2730" s="3285"/>
      <c r="E2730" s="2893">
        <f t="shared" si="15"/>
        <v>59.99</v>
      </c>
      <c r="F2730" s="3104" t="s">
        <v>1529</v>
      </c>
      <c r="G2730" s="3104" t="s">
        <v>1529</v>
      </c>
      <c r="H2730" s="3104" t="s">
        <v>1529</v>
      </c>
      <c r="I2730" s="3104" t="s">
        <v>1529</v>
      </c>
      <c r="J2730" s="3104" t="s">
        <v>1529</v>
      </c>
      <c r="K2730" s="3104" t="s">
        <v>1529</v>
      </c>
      <c r="L2730" s="3104">
        <v>0.18</v>
      </c>
      <c r="M2730" s="3104" t="s">
        <v>1529</v>
      </c>
      <c r="N2730" s="3104" t="s">
        <v>1529</v>
      </c>
      <c r="O2730" s="3104" t="s">
        <v>1529</v>
      </c>
      <c r="P2730" s="3104" t="s">
        <v>1529</v>
      </c>
      <c r="Q2730" s="3104">
        <v>0.18</v>
      </c>
      <c r="R2730" s="3104">
        <v>0.18</v>
      </c>
      <c r="S2730" s="3104" t="s">
        <v>1529</v>
      </c>
      <c r="T2730" s="3104" t="s">
        <v>1529</v>
      </c>
      <c r="U2730" s="3104" t="s">
        <v>1529</v>
      </c>
      <c r="V2730" s="3104" t="s">
        <v>1529</v>
      </c>
      <c r="W2730" s="3104" t="s">
        <v>1529</v>
      </c>
      <c r="X2730" s="2894">
        <v>0.06</v>
      </c>
      <c r="Y2730" s="3104" t="s">
        <v>1529</v>
      </c>
      <c r="Z2730" s="3104" t="s">
        <v>1529</v>
      </c>
      <c r="AA2730" s="3104">
        <v>50</v>
      </c>
      <c r="AB2730" s="2894">
        <v>0.06</v>
      </c>
      <c r="AC2730" s="3104" t="s">
        <v>1529</v>
      </c>
      <c r="AD2730" s="3286">
        <v>59.99</v>
      </c>
      <c r="AE2730" s="3287">
        <v>10000</v>
      </c>
      <c r="AF2730" s="2894">
        <f t="shared" si="16"/>
        <v>5.999E-3</v>
      </c>
      <c r="AG2730" s="2894">
        <v>0.1</v>
      </c>
      <c r="AH2730" s="3104" t="s">
        <v>1529</v>
      </c>
      <c r="AI2730" s="3104" t="s">
        <v>1529</v>
      </c>
      <c r="AJ2730" s="2898">
        <v>3.99</v>
      </c>
      <c r="AK2730" s="2502"/>
    </row>
    <row r="2731" spans="2:37" s="2801" customFormat="1" x14ac:dyDescent="0.2">
      <c r="B2731" s="4289" t="s">
        <v>6052</v>
      </c>
      <c r="C2731" s="4290"/>
      <c r="D2731" s="3285"/>
      <c r="E2731" s="2893">
        <f t="shared" si="15"/>
        <v>29.99</v>
      </c>
      <c r="F2731" s="3104" t="s">
        <v>1529</v>
      </c>
      <c r="G2731" s="3104" t="s">
        <v>1529</v>
      </c>
      <c r="H2731" s="3104" t="s">
        <v>1529</v>
      </c>
      <c r="I2731" s="3104" t="s">
        <v>1529</v>
      </c>
      <c r="J2731" s="3104" t="s">
        <v>1529</v>
      </c>
      <c r="K2731" s="3104" t="s">
        <v>1529</v>
      </c>
      <c r="L2731" s="3104">
        <v>0.18</v>
      </c>
      <c r="M2731" s="3104" t="s">
        <v>1529</v>
      </c>
      <c r="N2731" s="3104" t="s">
        <v>1529</v>
      </c>
      <c r="O2731" s="3104" t="s">
        <v>1529</v>
      </c>
      <c r="P2731" s="3104" t="s">
        <v>1529</v>
      </c>
      <c r="Q2731" s="3104">
        <v>0.18</v>
      </c>
      <c r="R2731" s="3104">
        <v>0.18</v>
      </c>
      <c r="S2731" s="3104" t="s">
        <v>1529</v>
      </c>
      <c r="T2731" s="3104" t="s">
        <v>1529</v>
      </c>
      <c r="U2731" s="3104" t="s">
        <v>1529</v>
      </c>
      <c r="V2731" s="3104" t="s">
        <v>1529</v>
      </c>
      <c r="W2731" s="3104" t="s">
        <v>1529</v>
      </c>
      <c r="X2731" s="2894">
        <v>0.06</v>
      </c>
      <c r="Y2731" s="3104" t="s">
        <v>1529</v>
      </c>
      <c r="Z2731" s="3104" t="s">
        <v>1529</v>
      </c>
      <c r="AA2731" s="3104">
        <v>50</v>
      </c>
      <c r="AB2731" s="2894">
        <v>0.06</v>
      </c>
      <c r="AC2731" s="3104" t="s">
        <v>1529</v>
      </c>
      <c r="AD2731" s="3286">
        <v>29.99</v>
      </c>
      <c r="AE2731" s="3287">
        <v>1000</v>
      </c>
      <c r="AF2731" s="2894">
        <f t="shared" si="16"/>
        <v>2.9989999999999999E-2</v>
      </c>
      <c r="AG2731" s="2894">
        <v>0.1</v>
      </c>
      <c r="AH2731" s="3104" t="s">
        <v>1529</v>
      </c>
      <c r="AI2731" s="3104" t="s">
        <v>1529</v>
      </c>
      <c r="AJ2731" s="2898">
        <v>3.99</v>
      </c>
      <c r="AK2731" s="2502"/>
    </row>
    <row r="2732" spans="2:37" s="2801" customFormat="1" x14ac:dyDescent="0.2">
      <c r="B2732" s="4289" t="s">
        <v>6054</v>
      </c>
      <c r="C2732" s="4290"/>
      <c r="D2732" s="3285"/>
      <c r="E2732" s="2893">
        <f t="shared" si="15"/>
        <v>34.99</v>
      </c>
      <c r="F2732" s="3104" t="s">
        <v>1529</v>
      </c>
      <c r="G2732" s="3104" t="s">
        <v>1529</v>
      </c>
      <c r="H2732" s="3104" t="s">
        <v>1529</v>
      </c>
      <c r="I2732" s="3104" t="s">
        <v>1529</v>
      </c>
      <c r="J2732" s="3104" t="s">
        <v>1529</v>
      </c>
      <c r="K2732" s="3104" t="s">
        <v>1529</v>
      </c>
      <c r="L2732" s="3104">
        <v>0.18</v>
      </c>
      <c r="M2732" s="3104" t="s">
        <v>1529</v>
      </c>
      <c r="N2732" s="3104" t="s">
        <v>1529</v>
      </c>
      <c r="O2732" s="3104" t="s">
        <v>1529</v>
      </c>
      <c r="P2732" s="3104" t="s">
        <v>1529</v>
      </c>
      <c r="Q2732" s="3104">
        <v>0.18</v>
      </c>
      <c r="R2732" s="3104">
        <v>0.18</v>
      </c>
      <c r="S2732" s="3104" t="s">
        <v>1529</v>
      </c>
      <c r="T2732" s="3104" t="s">
        <v>1529</v>
      </c>
      <c r="U2732" s="3104" t="s">
        <v>1529</v>
      </c>
      <c r="V2732" s="3104" t="s">
        <v>1529</v>
      </c>
      <c r="W2732" s="3104" t="s">
        <v>1529</v>
      </c>
      <c r="X2732" s="2894">
        <v>0.06</v>
      </c>
      <c r="Y2732" s="3104" t="s">
        <v>1529</v>
      </c>
      <c r="Z2732" s="3104" t="s">
        <v>1529</v>
      </c>
      <c r="AA2732" s="3104">
        <v>50</v>
      </c>
      <c r="AB2732" s="2894">
        <v>0.06</v>
      </c>
      <c r="AC2732" s="3104" t="s">
        <v>1529</v>
      </c>
      <c r="AD2732" s="3286">
        <v>34.99</v>
      </c>
      <c r="AE2732" s="3287">
        <v>1500</v>
      </c>
      <c r="AF2732" s="2894">
        <f t="shared" si="16"/>
        <v>2.3326666666666669E-2</v>
      </c>
      <c r="AG2732" s="2894">
        <v>0.1</v>
      </c>
      <c r="AH2732" s="3104" t="s">
        <v>1529</v>
      </c>
      <c r="AI2732" s="3104" t="s">
        <v>1529</v>
      </c>
      <c r="AJ2732" s="2898">
        <v>2.4900000000000002</v>
      </c>
      <c r="AK2732" s="2502"/>
    </row>
    <row r="2733" spans="2:37" s="2801" customFormat="1" ht="13.5" thickBot="1" x14ac:dyDescent="0.25">
      <c r="B2733" s="5052" t="s">
        <v>6056</v>
      </c>
      <c r="C2733" s="5053"/>
      <c r="D2733" s="3289"/>
      <c r="E2733" s="2984">
        <f t="shared" si="15"/>
        <v>44.99</v>
      </c>
      <c r="F2733" s="3259" t="s">
        <v>1529</v>
      </c>
      <c r="G2733" s="3259" t="s">
        <v>1529</v>
      </c>
      <c r="H2733" s="3259" t="s">
        <v>1529</v>
      </c>
      <c r="I2733" s="3259" t="s">
        <v>1529</v>
      </c>
      <c r="J2733" s="3259" t="s">
        <v>1529</v>
      </c>
      <c r="K2733" s="3259" t="s">
        <v>1529</v>
      </c>
      <c r="L2733" s="3259">
        <v>0.18</v>
      </c>
      <c r="M2733" s="3259" t="s">
        <v>1529</v>
      </c>
      <c r="N2733" s="3259" t="s">
        <v>1529</v>
      </c>
      <c r="O2733" s="3259" t="s">
        <v>1529</v>
      </c>
      <c r="P2733" s="3259" t="s">
        <v>1529</v>
      </c>
      <c r="Q2733" s="3259">
        <v>0.18</v>
      </c>
      <c r="R2733" s="3259">
        <v>0.18</v>
      </c>
      <c r="S2733" s="3259" t="s">
        <v>1529</v>
      </c>
      <c r="T2733" s="3259" t="s">
        <v>1529</v>
      </c>
      <c r="U2733" s="3259" t="s">
        <v>1529</v>
      </c>
      <c r="V2733" s="3259" t="s">
        <v>1529</v>
      </c>
      <c r="W2733" s="3259" t="s">
        <v>1529</v>
      </c>
      <c r="X2733" s="2985">
        <v>0.06</v>
      </c>
      <c r="Y2733" s="3259" t="s">
        <v>1529</v>
      </c>
      <c r="Z2733" s="3259" t="s">
        <v>1529</v>
      </c>
      <c r="AA2733" s="3259">
        <v>50</v>
      </c>
      <c r="AB2733" s="2985">
        <v>0.06</v>
      </c>
      <c r="AC2733" s="3259" t="s">
        <v>1529</v>
      </c>
      <c r="AD2733" s="3305">
        <v>44.99</v>
      </c>
      <c r="AE2733" s="3290">
        <v>2000</v>
      </c>
      <c r="AF2733" s="2985">
        <f t="shared" si="16"/>
        <v>2.2495000000000001E-2</v>
      </c>
      <c r="AG2733" s="2985">
        <v>0.1</v>
      </c>
      <c r="AH2733" s="3259" t="s">
        <v>1529</v>
      </c>
      <c r="AI2733" s="3259" t="s">
        <v>1529</v>
      </c>
      <c r="AJ2733" s="2989">
        <v>2.99</v>
      </c>
      <c r="AK2733" s="2502"/>
    </row>
    <row r="2734" spans="2:37" s="2801" customFormat="1" x14ac:dyDescent="0.2">
      <c r="B2734" s="2503"/>
      <c r="C2734" s="2496"/>
      <c r="D2734" s="4248"/>
      <c r="E2734" s="4248"/>
      <c r="F2734" s="4248"/>
      <c r="G2734" s="4248"/>
      <c r="H2734" s="2496"/>
      <c r="I2734" s="2497"/>
      <c r="J2734" s="2497"/>
      <c r="K2734" s="2497"/>
      <c r="L2734" s="2497"/>
      <c r="M2734" s="2496"/>
      <c r="N2734" s="2497"/>
      <c r="O2734" s="2497"/>
      <c r="P2734" s="2497"/>
      <c r="Q2734" s="2497"/>
      <c r="R2734" s="2497"/>
      <c r="S2734" s="2496"/>
      <c r="T2734" s="2495"/>
      <c r="U2734" s="2495"/>
      <c r="V2734" s="2495"/>
      <c r="W2734" s="2495"/>
      <c r="X2734" s="2495"/>
      <c r="Y2734" s="2495"/>
      <c r="Z2734" s="2495"/>
      <c r="AA2734" s="2495"/>
      <c r="AB2734" s="2495"/>
      <c r="AC2734" s="2495"/>
      <c r="AD2734" s="2495"/>
      <c r="AE2734" s="2495"/>
      <c r="AF2734" s="2495"/>
      <c r="AG2734" s="2495"/>
      <c r="AH2734" s="2495"/>
      <c r="AI2734" s="2495"/>
      <c r="AJ2734" s="2495"/>
      <c r="AK2734" s="2502"/>
    </row>
    <row r="2735" spans="2:37" s="2801" customFormat="1" x14ac:dyDescent="0.2">
      <c r="B2735" s="4236" t="s">
        <v>4985</v>
      </c>
      <c r="C2735" s="4237"/>
      <c r="D2735" s="4249" t="s">
        <v>6035</v>
      </c>
      <c r="E2735" s="4249"/>
      <c r="F2735" s="4249"/>
      <c r="G2735" s="4249"/>
      <c r="H2735" s="2499"/>
      <c r="I2735" s="2499"/>
      <c r="J2735" s="2499"/>
      <c r="K2735" s="2499"/>
      <c r="L2735" s="2499"/>
      <c r="M2735" s="2499"/>
      <c r="N2735" s="2499"/>
      <c r="O2735" s="2499"/>
      <c r="P2735" s="2499"/>
      <c r="Q2735" s="2499"/>
      <c r="R2735" s="2499"/>
      <c r="S2735" s="2499"/>
      <c r="T2735" s="2495"/>
      <c r="U2735" s="2495"/>
      <c r="V2735" s="2495"/>
      <c r="W2735" s="2495"/>
      <c r="X2735" s="2495"/>
      <c r="Y2735" s="2495"/>
      <c r="Z2735" s="2495"/>
      <c r="AA2735" s="2495"/>
      <c r="AB2735" s="2495"/>
      <c r="AC2735" s="2495"/>
      <c r="AD2735" s="2495"/>
      <c r="AE2735" s="2495"/>
      <c r="AF2735" s="2495"/>
      <c r="AG2735" s="2495"/>
      <c r="AH2735" s="2495"/>
      <c r="AI2735" s="2495"/>
      <c r="AJ2735" s="2495"/>
      <c r="AK2735" s="2502"/>
    </row>
    <row r="2736" spans="2:37" s="2801" customFormat="1" x14ac:dyDescent="0.2">
      <c r="B2736" s="4236" t="s">
        <v>4986</v>
      </c>
      <c r="C2736" s="4237"/>
      <c r="D2736" s="4249" t="s">
        <v>1512</v>
      </c>
      <c r="E2736" s="4249"/>
      <c r="F2736" s="4249"/>
      <c r="G2736" s="4249"/>
      <c r="H2736" s="2499"/>
      <c r="I2736" s="2499"/>
      <c r="J2736" s="2499"/>
      <c r="K2736" s="2499"/>
      <c r="L2736" s="2499"/>
      <c r="M2736" s="2499"/>
      <c r="N2736" s="2499"/>
      <c r="O2736" s="2499"/>
      <c r="P2736" s="2499"/>
      <c r="Q2736" s="2499"/>
      <c r="R2736" s="2499"/>
      <c r="S2736" s="2499"/>
      <c r="T2736" s="2495"/>
      <c r="U2736" s="2495"/>
      <c r="V2736" s="2495"/>
      <c r="W2736" s="2495"/>
      <c r="X2736" s="2495"/>
      <c r="Y2736" s="2495"/>
      <c r="Z2736" s="2495"/>
      <c r="AA2736" s="2495"/>
      <c r="AB2736" s="2495"/>
      <c r="AC2736" s="2495"/>
      <c r="AD2736" s="2495"/>
      <c r="AE2736" s="2495"/>
      <c r="AF2736" s="2495"/>
      <c r="AG2736" s="2495"/>
      <c r="AH2736" s="2495"/>
      <c r="AI2736" s="2495"/>
      <c r="AJ2736" s="2495"/>
      <c r="AK2736" s="2502"/>
    </row>
    <row r="2737" spans="2:37" s="2801" customFormat="1" ht="15.75" thickBot="1" x14ac:dyDescent="0.25">
      <c r="B2737" s="4270"/>
      <c r="C2737" s="4271"/>
      <c r="D2737" s="4272"/>
      <c r="E2737" s="4272"/>
      <c r="F2737" s="4272"/>
      <c r="G2737" s="4272"/>
      <c r="H2737" s="2504"/>
      <c r="I2737" s="2504"/>
      <c r="J2737" s="2504"/>
      <c r="K2737" s="2504"/>
      <c r="L2737" s="2504"/>
      <c r="M2737" s="2504"/>
      <c r="N2737" s="2504"/>
      <c r="O2737" s="2504"/>
      <c r="P2737" s="2504"/>
      <c r="Q2737" s="2504"/>
      <c r="R2737" s="2504"/>
      <c r="S2737" s="2504"/>
      <c r="T2737" s="2505"/>
      <c r="U2737" s="2505"/>
      <c r="V2737" s="2505"/>
      <c r="W2737" s="2505"/>
      <c r="X2737" s="2505"/>
      <c r="Y2737" s="2505"/>
      <c r="Z2737" s="2505"/>
      <c r="AA2737" s="2505"/>
      <c r="AB2737" s="2505"/>
      <c r="AC2737" s="2505"/>
      <c r="AD2737" s="2505"/>
      <c r="AE2737" s="2505"/>
      <c r="AF2737" s="2505"/>
      <c r="AG2737" s="2505"/>
      <c r="AH2737" s="2505"/>
      <c r="AI2737" s="2505"/>
      <c r="AJ2737" s="2505"/>
      <c r="AK2737" s="2507"/>
    </row>
    <row r="2738" spans="2:37" s="2801" customFormat="1" ht="13.5" thickBot="1" x14ac:dyDescent="0.25">
      <c r="B2738" s="2703"/>
    </row>
    <row r="2739" spans="2:37" s="2801" customFormat="1" ht="20.25" x14ac:dyDescent="0.2">
      <c r="B2739" s="4169" t="s">
        <v>4994</v>
      </c>
      <c r="C2739" s="4170"/>
      <c r="D2739" s="4170"/>
      <c r="E2739" s="4170"/>
      <c r="F2739" s="4170"/>
      <c r="G2739" s="4170"/>
      <c r="H2739" s="4170"/>
      <c r="I2739" s="4170"/>
      <c r="J2739" s="4170"/>
      <c r="K2739" s="4170"/>
      <c r="L2739" s="4170"/>
      <c r="M2739" s="4170"/>
      <c r="N2739" s="4170"/>
      <c r="O2739" s="4170"/>
      <c r="P2739" s="4170"/>
      <c r="Q2739" s="4170"/>
      <c r="R2739" s="4170"/>
      <c r="S2739" s="4170"/>
      <c r="T2739" s="4170"/>
      <c r="U2739" s="4170"/>
      <c r="V2739" s="4170"/>
      <c r="W2739" s="4170"/>
      <c r="X2739" s="4170"/>
      <c r="Y2739" s="4170"/>
      <c r="Z2739" s="4170"/>
      <c r="AA2739" s="4170"/>
      <c r="AB2739" s="4170"/>
      <c r="AC2739" s="4170"/>
      <c r="AD2739" s="4170"/>
      <c r="AE2739" s="4170"/>
      <c r="AF2739" s="4170"/>
      <c r="AG2739" s="4170"/>
      <c r="AH2739" s="4170"/>
      <c r="AI2739" s="4170"/>
      <c r="AJ2739" s="4170"/>
      <c r="AK2739" s="4171"/>
    </row>
    <row r="2740" spans="2:37" s="2801" customFormat="1" x14ac:dyDescent="0.2">
      <c r="B2740" s="2500"/>
      <c r="C2740" s="3293"/>
      <c r="D2740" s="3293"/>
      <c r="E2740" s="3293"/>
      <c r="F2740" s="3293"/>
      <c r="G2740" s="2501"/>
      <c r="H2740" s="2501"/>
      <c r="I2740" s="2501"/>
      <c r="J2740" s="2501"/>
      <c r="K2740" s="2501"/>
      <c r="L2740" s="2501"/>
      <c r="M2740" s="2501"/>
      <c r="N2740" s="2501"/>
      <c r="O2740" s="2501"/>
      <c r="P2740" s="2501"/>
      <c r="Q2740" s="2501"/>
      <c r="R2740" s="2501"/>
      <c r="S2740" s="2501"/>
      <c r="T2740" s="2501"/>
      <c r="U2740" s="2501"/>
      <c r="V2740" s="2501"/>
      <c r="W2740" s="2501"/>
      <c r="X2740" s="2501"/>
      <c r="Y2740" s="2501"/>
      <c r="Z2740" s="2501"/>
      <c r="AA2740" s="2501"/>
      <c r="AB2740" s="2501"/>
      <c r="AC2740" s="2501"/>
      <c r="AD2740" s="2501"/>
      <c r="AE2740" s="2501"/>
      <c r="AF2740" s="2501"/>
      <c r="AG2740" s="2501"/>
      <c r="AH2740" s="2501"/>
      <c r="AI2740" s="2501"/>
      <c r="AJ2740" s="2501"/>
      <c r="AK2740" s="2502"/>
    </row>
    <row r="2741" spans="2:37" s="2801" customFormat="1" x14ac:dyDescent="0.2">
      <c r="B2741" s="2500" t="s">
        <v>4981</v>
      </c>
      <c r="C2741" s="3293"/>
      <c r="D2741" s="4243" t="s">
        <v>6040</v>
      </c>
      <c r="E2741" s="4243"/>
      <c r="F2741" s="4243"/>
      <c r="G2741" s="2501"/>
      <c r="H2741" s="2501"/>
      <c r="I2741" s="2501"/>
      <c r="J2741" s="2501"/>
      <c r="K2741" s="2501"/>
      <c r="L2741" s="2501"/>
      <c r="M2741" s="2501"/>
      <c r="N2741" s="2501"/>
      <c r="O2741" s="2501"/>
      <c r="P2741" s="2501"/>
      <c r="Q2741" s="2501"/>
      <c r="R2741" s="2501"/>
      <c r="S2741" s="2501"/>
      <c r="T2741" s="2501"/>
      <c r="U2741" s="2501"/>
      <c r="V2741" s="2501"/>
      <c r="W2741" s="2501"/>
      <c r="X2741" s="2501"/>
      <c r="Y2741" s="2501"/>
      <c r="Z2741" s="2501"/>
      <c r="AA2741" s="2501"/>
      <c r="AB2741" s="2501"/>
      <c r="AC2741" s="2501"/>
      <c r="AD2741" s="2501"/>
      <c r="AE2741" s="2501"/>
      <c r="AF2741" s="2501"/>
      <c r="AG2741" s="2501"/>
      <c r="AH2741" s="2501"/>
      <c r="AI2741" s="2501"/>
      <c r="AJ2741" s="2501"/>
      <c r="AK2741" s="2502"/>
    </row>
    <row r="2742" spans="2:37" s="2801" customFormat="1" ht="13.5" thickBot="1" x14ac:dyDescent="0.25">
      <c r="B2742" s="4176" t="s">
        <v>4995</v>
      </c>
      <c r="C2742" s="4177"/>
      <c r="D2742" s="4175">
        <v>41597</v>
      </c>
      <c r="E2742" s="4175"/>
      <c r="F2742" s="3293"/>
      <c r="G2742" s="2501"/>
      <c r="H2742" s="2501"/>
      <c r="I2742" s="2501"/>
      <c r="J2742" s="2501"/>
      <c r="K2742" s="2501"/>
      <c r="L2742" s="2501"/>
      <c r="M2742" s="2501"/>
      <c r="N2742" s="2501"/>
      <c r="O2742" s="2501"/>
      <c r="P2742" s="2501"/>
      <c r="Q2742" s="2501"/>
      <c r="R2742" s="2501"/>
      <c r="S2742" s="2501"/>
      <c r="T2742" s="2501"/>
      <c r="U2742" s="2501"/>
      <c r="V2742" s="2501"/>
      <c r="W2742" s="2501"/>
      <c r="X2742" s="2501"/>
      <c r="Y2742" s="2501"/>
      <c r="Z2742" s="2501"/>
      <c r="AA2742" s="2501"/>
      <c r="AB2742" s="2501"/>
      <c r="AC2742" s="2501"/>
      <c r="AD2742" s="2501"/>
      <c r="AE2742" s="2501"/>
      <c r="AF2742" s="2501"/>
      <c r="AG2742" s="2501"/>
      <c r="AH2742" s="2501"/>
      <c r="AI2742" s="2501"/>
      <c r="AJ2742" s="2501"/>
      <c r="AK2742" s="2502"/>
    </row>
    <row r="2743" spans="2:37" s="2801" customFormat="1" ht="117" customHeight="1" thickBot="1" x14ac:dyDescent="0.25">
      <c r="B2743" s="4179" t="s">
        <v>4996</v>
      </c>
      <c r="C2743" s="4242"/>
      <c r="D2743" s="4181" t="s">
        <v>6041</v>
      </c>
      <c r="E2743" s="4182"/>
      <c r="F2743" s="4182"/>
      <c r="G2743" s="4182"/>
      <c r="H2743" s="4182"/>
      <c r="I2743" s="4182"/>
      <c r="J2743" s="4182"/>
      <c r="K2743" s="4183"/>
      <c r="L2743" s="2501"/>
      <c r="M2743" s="2501"/>
      <c r="N2743" s="2501"/>
      <c r="O2743" s="2501"/>
      <c r="P2743" s="2501"/>
      <c r="Q2743" s="2501"/>
      <c r="R2743" s="2501"/>
      <c r="S2743" s="2501"/>
      <c r="T2743" s="2501"/>
      <c r="U2743" s="2501"/>
      <c r="V2743" s="2501"/>
      <c r="W2743" s="2501"/>
      <c r="X2743" s="2501"/>
      <c r="Y2743" s="2501"/>
      <c r="Z2743" s="2501"/>
      <c r="AA2743" s="2501"/>
      <c r="AB2743" s="2501"/>
      <c r="AC2743" s="2501"/>
      <c r="AD2743" s="2501"/>
      <c r="AE2743" s="2501"/>
      <c r="AF2743" s="2501"/>
      <c r="AG2743" s="2501"/>
      <c r="AH2743" s="2501"/>
      <c r="AI2743" s="2501"/>
      <c r="AJ2743" s="2501"/>
      <c r="AK2743" s="2502"/>
    </row>
    <row r="2744" spans="2:37" s="2801" customFormat="1" ht="13.5" thickBot="1" x14ac:dyDescent="0.25">
      <c r="B2744" s="4245"/>
      <c r="C2744" s="4246"/>
      <c r="D2744" s="4246"/>
      <c r="E2744" s="4246"/>
      <c r="F2744" s="4246"/>
      <c r="G2744" s="4246"/>
      <c r="H2744" s="4246"/>
      <c r="I2744" s="4246"/>
      <c r="J2744" s="4246"/>
      <c r="K2744" s="4246"/>
      <c r="L2744" s="4246"/>
      <c r="M2744" s="4246"/>
      <c r="N2744" s="4246"/>
      <c r="O2744" s="4246"/>
      <c r="P2744" s="4246"/>
      <c r="Q2744" s="4246"/>
      <c r="R2744" s="2501"/>
      <c r="S2744" s="2501"/>
      <c r="T2744" s="2501"/>
      <c r="U2744" s="2501"/>
      <c r="V2744" s="2501"/>
      <c r="W2744" s="2501"/>
      <c r="X2744" s="2501"/>
      <c r="Y2744" s="2501"/>
      <c r="Z2744" s="2501"/>
      <c r="AA2744" s="2501"/>
      <c r="AB2744" s="2501"/>
      <c r="AC2744" s="2501"/>
      <c r="AD2744" s="2501"/>
      <c r="AE2744" s="2501"/>
      <c r="AF2744" s="2501"/>
      <c r="AG2744" s="2501"/>
      <c r="AH2744" s="2501"/>
      <c r="AI2744" s="2501"/>
      <c r="AJ2744" s="2501"/>
      <c r="AK2744" s="2502"/>
    </row>
    <row r="2745" spans="2:37" s="2801" customFormat="1" ht="13.5" thickBot="1" x14ac:dyDescent="0.25">
      <c r="B2745" s="4189" t="s">
        <v>4997</v>
      </c>
      <c r="C2745" s="4189"/>
      <c r="D2745" s="4189" t="s">
        <v>4987</v>
      </c>
      <c r="E2745" s="4189" t="s">
        <v>4998</v>
      </c>
      <c r="F2745" s="4247" t="s">
        <v>224</v>
      </c>
      <c r="G2745" s="4247"/>
      <c r="H2745" s="4247"/>
      <c r="I2745" s="4247"/>
      <c r="J2745" s="4247"/>
      <c r="K2745" s="4247"/>
      <c r="L2745" s="4247"/>
      <c r="M2745" s="4247"/>
      <c r="N2745" s="4247"/>
      <c r="O2745" s="4247"/>
      <c r="P2745" s="4247"/>
      <c r="Q2745" s="4247"/>
      <c r="R2745" s="4247"/>
      <c r="S2745" s="4247" t="s">
        <v>340</v>
      </c>
      <c r="T2745" s="4247"/>
      <c r="U2745" s="4247"/>
      <c r="V2745" s="4247"/>
      <c r="W2745" s="4247"/>
      <c r="X2745" s="4247"/>
      <c r="Y2745" s="4247"/>
      <c r="Z2745" s="4247"/>
      <c r="AA2745" s="4247"/>
      <c r="AB2745" s="4247"/>
      <c r="AC2745" s="4247"/>
      <c r="AD2745" s="4247" t="s">
        <v>225</v>
      </c>
      <c r="AE2745" s="4247"/>
      <c r="AF2745" s="4247"/>
      <c r="AG2745" s="4247"/>
      <c r="AH2745" s="4188" t="s">
        <v>4982</v>
      </c>
      <c r="AI2745" s="4188"/>
      <c r="AJ2745" s="4188"/>
      <c r="AK2745" s="2502"/>
    </row>
    <row r="2746" spans="2:37" s="2801" customFormat="1" ht="13.5" thickBot="1" x14ac:dyDescent="0.25">
      <c r="B2746" s="4203"/>
      <c r="C2746" s="4203"/>
      <c r="D2746" s="4203"/>
      <c r="E2746" s="4203"/>
      <c r="F2746" s="4203" t="s">
        <v>4999</v>
      </c>
      <c r="G2746" s="4203" t="s">
        <v>5000</v>
      </c>
      <c r="H2746" s="4189" t="s">
        <v>5001</v>
      </c>
      <c r="I2746" s="4200" t="s">
        <v>5002</v>
      </c>
      <c r="J2746" s="4200" t="s">
        <v>5003</v>
      </c>
      <c r="K2746" s="4201" t="s">
        <v>5004</v>
      </c>
      <c r="L2746" s="4201" t="s">
        <v>5005</v>
      </c>
      <c r="M2746" s="4200" t="s">
        <v>5006</v>
      </c>
      <c r="N2746" s="4200"/>
      <c r="O2746" s="4201" t="s">
        <v>5007</v>
      </c>
      <c r="P2746" s="4201" t="s">
        <v>5008</v>
      </c>
      <c r="Q2746" s="4201" t="s">
        <v>5009</v>
      </c>
      <c r="R2746" s="4201" t="s">
        <v>5010</v>
      </c>
      <c r="S2746" s="4189" t="s">
        <v>5011</v>
      </c>
      <c r="T2746" s="4189" t="s">
        <v>5012</v>
      </c>
      <c r="U2746" s="4189" t="s">
        <v>5013</v>
      </c>
      <c r="V2746" s="4189" t="s">
        <v>5014</v>
      </c>
      <c r="W2746" s="4189" t="s">
        <v>5015</v>
      </c>
      <c r="X2746" s="4189" t="s">
        <v>5016</v>
      </c>
      <c r="Y2746" s="4189" t="s">
        <v>5017</v>
      </c>
      <c r="Z2746" s="4189" t="s">
        <v>5018</v>
      </c>
      <c r="AA2746" s="4189" t="s">
        <v>5019</v>
      </c>
      <c r="AB2746" s="4200" t="s">
        <v>5020</v>
      </c>
      <c r="AC2746" s="4200" t="s">
        <v>5021</v>
      </c>
      <c r="AD2746" s="4189" t="s">
        <v>5022</v>
      </c>
      <c r="AE2746" s="4189" t="s">
        <v>5023</v>
      </c>
      <c r="AF2746" s="4189" t="s">
        <v>5024</v>
      </c>
      <c r="AG2746" s="4189" t="s">
        <v>5025</v>
      </c>
      <c r="AH2746" s="4189" t="s">
        <v>1150</v>
      </c>
      <c r="AI2746" s="4189" t="s">
        <v>4983</v>
      </c>
      <c r="AJ2746" s="4189" t="s">
        <v>4984</v>
      </c>
      <c r="AK2746" s="2502"/>
    </row>
    <row r="2747" spans="2:37" s="2801" customFormat="1" ht="13.5" thickBot="1" x14ac:dyDescent="0.25">
      <c r="B2747" s="4203"/>
      <c r="C2747" s="4203"/>
      <c r="D2747" s="4203"/>
      <c r="E2747" s="4203"/>
      <c r="F2747" s="4203"/>
      <c r="G2747" s="4203"/>
      <c r="H2747" s="4203"/>
      <c r="I2747" s="4201"/>
      <c r="J2747" s="4201"/>
      <c r="K2747" s="4201"/>
      <c r="L2747" s="4201"/>
      <c r="M2747" s="3294" t="s">
        <v>5026</v>
      </c>
      <c r="N2747" s="3295" t="s">
        <v>2793</v>
      </c>
      <c r="O2747" s="4201"/>
      <c r="P2747" s="4201"/>
      <c r="Q2747" s="4201"/>
      <c r="R2747" s="4201"/>
      <c r="S2747" s="4203"/>
      <c r="T2747" s="4203"/>
      <c r="U2747" s="4203"/>
      <c r="V2747" s="4203"/>
      <c r="W2747" s="4203"/>
      <c r="X2747" s="4203"/>
      <c r="Y2747" s="4203"/>
      <c r="Z2747" s="4203"/>
      <c r="AA2747" s="4203"/>
      <c r="AB2747" s="4201"/>
      <c r="AC2747" s="4201"/>
      <c r="AD2747" s="4203"/>
      <c r="AE2747" s="4203"/>
      <c r="AF2747" s="4203"/>
      <c r="AG2747" s="4203"/>
      <c r="AH2747" s="4203"/>
      <c r="AI2747" s="4203"/>
      <c r="AJ2747" s="4203"/>
      <c r="AK2747" s="2502"/>
    </row>
    <row r="2748" spans="2:37" s="2801" customFormat="1" x14ac:dyDescent="0.2">
      <c r="B2748" s="5054" t="s">
        <v>6042</v>
      </c>
      <c r="C2748" s="5055"/>
      <c r="D2748" s="3281" t="s">
        <v>6043</v>
      </c>
      <c r="E2748" s="2886">
        <v>29.99</v>
      </c>
      <c r="F2748" s="3099" t="s">
        <v>1529</v>
      </c>
      <c r="G2748" s="3099" t="s">
        <v>1529</v>
      </c>
      <c r="H2748" s="3099" t="s">
        <v>1529</v>
      </c>
      <c r="I2748" s="3099" t="s">
        <v>1529</v>
      </c>
      <c r="J2748" s="3099" t="s">
        <v>1529</v>
      </c>
      <c r="K2748" s="3099" t="s">
        <v>1529</v>
      </c>
      <c r="L2748" s="3099">
        <v>0.18</v>
      </c>
      <c r="M2748" s="3099" t="s">
        <v>1529</v>
      </c>
      <c r="N2748" s="3099" t="s">
        <v>1529</v>
      </c>
      <c r="O2748" s="3099" t="s">
        <v>1529</v>
      </c>
      <c r="P2748" s="3099" t="s">
        <v>1529</v>
      </c>
      <c r="Q2748" s="3099">
        <v>0.18</v>
      </c>
      <c r="R2748" s="3099">
        <v>0.18</v>
      </c>
      <c r="S2748" s="3099" t="s">
        <v>1529</v>
      </c>
      <c r="T2748" s="3099" t="s">
        <v>1529</v>
      </c>
      <c r="U2748" s="3099" t="s">
        <v>1529</v>
      </c>
      <c r="V2748" s="3099" t="s">
        <v>1529</v>
      </c>
      <c r="W2748" s="3099" t="s">
        <v>1529</v>
      </c>
      <c r="X2748" s="2887">
        <v>0.06</v>
      </c>
      <c r="Y2748" s="3099" t="s">
        <v>1529</v>
      </c>
      <c r="Z2748" s="3099" t="s">
        <v>1529</v>
      </c>
      <c r="AA2748" s="3099" t="s">
        <v>1529</v>
      </c>
      <c r="AB2748" s="2887">
        <v>0.06</v>
      </c>
      <c r="AC2748" s="3099" t="s">
        <v>1529</v>
      </c>
      <c r="AD2748" s="3282">
        <v>24.99</v>
      </c>
      <c r="AE2748" s="3283">
        <v>1000</v>
      </c>
      <c r="AF2748" s="2887">
        <f>AD2748/AE2748</f>
        <v>2.4989999999999998E-2</v>
      </c>
      <c r="AG2748" s="2887">
        <v>0.1</v>
      </c>
      <c r="AH2748" s="3099" t="s">
        <v>1529</v>
      </c>
      <c r="AI2748" s="3099" t="s">
        <v>1529</v>
      </c>
      <c r="AJ2748" s="2891">
        <v>2.4900000000000002</v>
      </c>
      <c r="AK2748" s="2502"/>
    </row>
    <row r="2749" spans="2:37" s="2801" customFormat="1" x14ac:dyDescent="0.2">
      <c r="B2749" s="4289" t="s">
        <v>6044</v>
      </c>
      <c r="C2749" s="4290"/>
      <c r="D2749" s="3285" t="s">
        <v>6045</v>
      </c>
      <c r="E2749" s="2893">
        <v>34.99</v>
      </c>
      <c r="F2749" s="3104" t="s">
        <v>1529</v>
      </c>
      <c r="G2749" s="3104" t="s">
        <v>1529</v>
      </c>
      <c r="H2749" s="3104" t="s">
        <v>1529</v>
      </c>
      <c r="I2749" s="3104" t="s">
        <v>1529</v>
      </c>
      <c r="J2749" s="3104" t="s">
        <v>1529</v>
      </c>
      <c r="K2749" s="3104" t="s">
        <v>1529</v>
      </c>
      <c r="L2749" s="3104">
        <v>0.18</v>
      </c>
      <c r="M2749" s="3104" t="s">
        <v>1529</v>
      </c>
      <c r="N2749" s="3104" t="s">
        <v>1529</v>
      </c>
      <c r="O2749" s="3104" t="s">
        <v>1529</v>
      </c>
      <c r="P2749" s="3104" t="s">
        <v>1529</v>
      </c>
      <c r="Q2749" s="3104">
        <v>0.18</v>
      </c>
      <c r="R2749" s="3104">
        <v>0.18</v>
      </c>
      <c r="S2749" s="3104" t="s">
        <v>1529</v>
      </c>
      <c r="T2749" s="3104" t="s">
        <v>1529</v>
      </c>
      <c r="U2749" s="3104" t="s">
        <v>1529</v>
      </c>
      <c r="V2749" s="3104" t="s">
        <v>1529</v>
      </c>
      <c r="W2749" s="3104" t="s">
        <v>1529</v>
      </c>
      <c r="X2749" s="2894">
        <v>0.06</v>
      </c>
      <c r="Y2749" s="3104" t="s">
        <v>1529</v>
      </c>
      <c r="Z2749" s="3104" t="s">
        <v>1529</v>
      </c>
      <c r="AA2749" s="3104" t="s">
        <v>1529</v>
      </c>
      <c r="AB2749" s="2894">
        <v>0.06</v>
      </c>
      <c r="AC2749" s="3104" t="s">
        <v>1529</v>
      </c>
      <c r="AD2749" s="3286">
        <v>29.99</v>
      </c>
      <c r="AE2749" s="3287">
        <v>1500</v>
      </c>
      <c r="AF2749" s="2894">
        <f t="shared" ref="AF2749:AF2755" si="17">AD2749/AE2749</f>
        <v>1.9993333333333332E-2</v>
      </c>
      <c r="AG2749" s="2894">
        <v>0.1</v>
      </c>
      <c r="AH2749" s="3104" t="s">
        <v>1529</v>
      </c>
      <c r="AI2749" s="3104" t="s">
        <v>1529</v>
      </c>
      <c r="AJ2749" s="2898">
        <v>2.99</v>
      </c>
      <c r="AK2749" s="2502"/>
    </row>
    <row r="2750" spans="2:37" s="2801" customFormat="1" x14ac:dyDescent="0.2">
      <c r="B2750" s="4289" t="s">
        <v>6046</v>
      </c>
      <c r="C2750" s="4290"/>
      <c r="D2750" s="3285" t="s">
        <v>6047</v>
      </c>
      <c r="E2750" s="2893">
        <v>44.99</v>
      </c>
      <c r="F2750" s="3104" t="s">
        <v>1529</v>
      </c>
      <c r="G2750" s="3104" t="s">
        <v>1529</v>
      </c>
      <c r="H2750" s="3104" t="s">
        <v>1529</v>
      </c>
      <c r="I2750" s="3104" t="s">
        <v>1529</v>
      </c>
      <c r="J2750" s="3104" t="s">
        <v>1529</v>
      </c>
      <c r="K2750" s="3104" t="s">
        <v>1529</v>
      </c>
      <c r="L2750" s="3104">
        <v>0.18</v>
      </c>
      <c r="M2750" s="3104" t="s">
        <v>1529</v>
      </c>
      <c r="N2750" s="3104" t="s">
        <v>1529</v>
      </c>
      <c r="O2750" s="3104" t="s">
        <v>1529</v>
      </c>
      <c r="P2750" s="3104" t="s">
        <v>1529</v>
      </c>
      <c r="Q2750" s="3104">
        <v>0.18</v>
      </c>
      <c r="R2750" s="3104">
        <v>0.18</v>
      </c>
      <c r="S2750" s="3104" t="s">
        <v>1529</v>
      </c>
      <c r="T2750" s="3104" t="s">
        <v>1529</v>
      </c>
      <c r="U2750" s="3104" t="s">
        <v>1529</v>
      </c>
      <c r="V2750" s="3104" t="s">
        <v>1529</v>
      </c>
      <c r="W2750" s="3104" t="s">
        <v>1529</v>
      </c>
      <c r="X2750" s="2894">
        <v>0.06</v>
      </c>
      <c r="Y2750" s="3104" t="s">
        <v>1529</v>
      </c>
      <c r="Z2750" s="3104" t="s">
        <v>1529</v>
      </c>
      <c r="AA2750" s="3104" t="s">
        <v>1529</v>
      </c>
      <c r="AB2750" s="2894">
        <v>0.06</v>
      </c>
      <c r="AC2750" s="3104" t="s">
        <v>1529</v>
      </c>
      <c r="AD2750" s="3286">
        <v>34.99</v>
      </c>
      <c r="AE2750" s="3287">
        <v>2000</v>
      </c>
      <c r="AF2750" s="2894">
        <f t="shared" si="17"/>
        <v>1.7495E-2</v>
      </c>
      <c r="AG2750" s="2894">
        <v>0.1</v>
      </c>
      <c r="AH2750" s="3104" t="s">
        <v>1529</v>
      </c>
      <c r="AI2750" s="3104" t="s">
        <v>1529</v>
      </c>
      <c r="AJ2750" s="2898">
        <v>3.49</v>
      </c>
      <c r="AK2750" s="2502"/>
    </row>
    <row r="2751" spans="2:37" s="2801" customFormat="1" x14ac:dyDescent="0.2">
      <c r="B2751" s="4289" t="s">
        <v>6048</v>
      </c>
      <c r="C2751" s="4290"/>
      <c r="D2751" s="3285" t="s">
        <v>6049</v>
      </c>
      <c r="E2751" s="2893">
        <v>49.99</v>
      </c>
      <c r="F2751" s="3104" t="s">
        <v>1529</v>
      </c>
      <c r="G2751" s="3104" t="s">
        <v>1529</v>
      </c>
      <c r="H2751" s="3104" t="s">
        <v>1529</v>
      </c>
      <c r="I2751" s="3104" t="s">
        <v>1529</v>
      </c>
      <c r="J2751" s="3104" t="s">
        <v>1529</v>
      </c>
      <c r="K2751" s="3104" t="s">
        <v>1529</v>
      </c>
      <c r="L2751" s="3104">
        <v>0.18</v>
      </c>
      <c r="M2751" s="3104" t="s">
        <v>1529</v>
      </c>
      <c r="N2751" s="3104" t="s">
        <v>1529</v>
      </c>
      <c r="O2751" s="3104" t="s">
        <v>1529</v>
      </c>
      <c r="P2751" s="3104" t="s">
        <v>1529</v>
      </c>
      <c r="Q2751" s="3104">
        <v>0.18</v>
      </c>
      <c r="R2751" s="3104">
        <v>0.18</v>
      </c>
      <c r="S2751" s="3104" t="s">
        <v>1529</v>
      </c>
      <c r="T2751" s="3104" t="s">
        <v>1529</v>
      </c>
      <c r="U2751" s="3104" t="s">
        <v>1529</v>
      </c>
      <c r="V2751" s="3104" t="s">
        <v>1529</v>
      </c>
      <c r="W2751" s="3104" t="s">
        <v>1529</v>
      </c>
      <c r="X2751" s="2894">
        <v>0.06</v>
      </c>
      <c r="Y2751" s="3104" t="s">
        <v>1529</v>
      </c>
      <c r="Z2751" s="3104" t="s">
        <v>1529</v>
      </c>
      <c r="AA2751" s="3104" t="s">
        <v>1529</v>
      </c>
      <c r="AB2751" s="2894">
        <v>0.06</v>
      </c>
      <c r="AC2751" s="3104" t="s">
        <v>1529</v>
      </c>
      <c r="AD2751" s="3286">
        <v>39.99</v>
      </c>
      <c r="AE2751" s="3287">
        <v>3000</v>
      </c>
      <c r="AF2751" s="2894">
        <f t="shared" si="17"/>
        <v>1.333E-2</v>
      </c>
      <c r="AG2751" s="2894">
        <v>0.1</v>
      </c>
      <c r="AH2751" s="3104" t="s">
        <v>1529</v>
      </c>
      <c r="AI2751" s="3104" t="s">
        <v>1529</v>
      </c>
      <c r="AJ2751" s="2898">
        <v>3.99</v>
      </c>
      <c r="AK2751" s="2502"/>
    </row>
    <row r="2752" spans="2:37" s="2801" customFormat="1" x14ac:dyDescent="0.2">
      <c r="B2752" s="4289" t="s">
        <v>6050</v>
      </c>
      <c r="C2752" s="4290"/>
      <c r="D2752" s="3285" t="s">
        <v>6051</v>
      </c>
      <c r="E2752" s="2893">
        <v>69.989999999999995</v>
      </c>
      <c r="F2752" s="3104" t="s">
        <v>1529</v>
      </c>
      <c r="G2752" s="3104" t="s">
        <v>1529</v>
      </c>
      <c r="H2752" s="3104" t="s">
        <v>1529</v>
      </c>
      <c r="I2752" s="3104" t="s">
        <v>1529</v>
      </c>
      <c r="J2752" s="3104" t="s">
        <v>1529</v>
      </c>
      <c r="K2752" s="3104" t="s">
        <v>1529</v>
      </c>
      <c r="L2752" s="3104">
        <v>0.18</v>
      </c>
      <c r="M2752" s="3104" t="s">
        <v>1529</v>
      </c>
      <c r="N2752" s="3104" t="s">
        <v>1529</v>
      </c>
      <c r="O2752" s="3104" t="s">
        <v>1529</v>
      </c>
      <c r="P2752" s="3104" t="s">
        <v>1529</v>
      </c>
      <c r="Q2752" s="3104">
        <v>0.18</v>
      </c>
      <c r="R2752" s="3104">
        <v>0.18</v>
      </c>
      <c r="S2752" s="3104" t="s">
        <v>1529</v>
      </c>
      <c r="T2752" s="3104" t="s">
        <v>1529</v>
      </c>
      <c r="U2752" s="3104" t="s">
        <v>1529</v>
      </c>
      <c r="V2752" s="3104" t="s">
        <v>1529</v>
      </c>
      <c r="W2752" s="3104" t="s">
        <v>1529</v>
      </c>
      <c r="X2752" s="2894">
        <v>0.06</v>
      </c>
      <c r="Y2752" s="3104" t="s">
        <v>1529</v>
      </c>
      <c r="Z2752" s="3104" t="s">
        <v>1529</v>
      </c>
      <c r="AA2752" s="3104" t="s">
        <v>1529</v>
      </c>
      <c r="AB2752" s="2894">
        <v>0.06</v>
      </c>
      <c r="AC2752" s="3104" t="s">
        <v>1529</v>
      </c>
      <c r="AD2752" s="3286">
        <v>59.99</v>
      </c>
      <c r="AE2752" s="3287">
        <v>10000</v>
      </c>
      <c r="AF2752" s="2894">
        <f t="shared" si="17"/>
        <v>5.999E-3</v>
      </c>
      <c r="AG2752" s="2894">
        <v>0.1</v>
      </c>
      <c r="AH2752" s="3104" t="s">
        <v>1529</v>
      </c>
      <c r="AI2752" s="3104" t="s">
        <v>1529</v>
      </c>
      <c r="AJ2752" s="2898">
        <v>3.99</v>
      </c>
      <c r="AK2752" s="2502"/>
    </row>
    <row r="2753" spans="2:37" s="2801" customFormat="1" x14ac:dyDescent="0.2">
      <c r="B2753" s="4289" t="s">
        <v>6052</v>
      </c>
      <c r="C2753" s="4290"/>
      <c r="D2753" s="3285" t="s">
        <v>6053</v>
      </c>
      <c r="E2753" s="2893">
        <v>29.99</v>
      </c>
      <c r="F2753" s="3104" t="s">
        <v>1529</v>
      </c>
      <c r="G2753" s="3104" t="s">
        <v>1529</v>
      </c>
      <c r="H2753" s="3104" t="s">
        <v>1529</v>
      </c>
      <c r="I2753" s="3104" t="s">
        <v>1529</v>
      </c>
      <c r="J2753" s="3104" t="s">
        <v>1529</v>
      </c>
      <c r="K2753" s="3104" t="s">
        <v>1529</v>
      </c>
      <c r="L2753" s="3104">
        <v>0.18</v>
      </c>
      <c r="M2753" s="3104" t="s">
        <v>1529</v>
      </c>
      <c r="N2753" s="3104" t="s">
        <v>1529</v>
      </c>
      <c r="O2753" s="3104" t="s">
        <v>1529</v>
      </c>
      <c r="P2753" s="3104" t="s">
        <v>1529</v>
      </c>
      <c r="Q2753" s="3104">
        <v>0.18</v>
      </c>
      <c r="R2753" s="3104">
        <v>0.18</v>
      </c>
      <c r="S2753" s="3104" t="s">
        <v>1529</v>
      </c>
      <c r="T2753" s="3104" t="s">
        <v>1529</v>
      </c>
      <c r="U2753" s="3104" t="s">
        <v>1529</v>
      </c>
      <c r="V2753" s="3104" t="s">
        <v>1529</v>
      </c>
      <c r="W2753" s="3104" t="s">
        <v>1529</v>
      </c>
      <c r="X2753" s="2894">
        <v>0.06</v>
      </c>
      <c r="Y2753" s="3104" t="s">
        <v>1529</v>
      </c>
      <c r="Z2753" s="3104" t="s">
        <v>1529</v>
      </c>
      <c r="AA2753" s="3104" t="s">
        <v>1529</v>
      </c>
      <c r="AB2753" s="2894">
        <v>0.06</v>
      </c>
      <c r="AC2753" s="3104" t="s">
        <v>1529</v>
      </c>
      <c r="AD2753" s="3286">
        <v>29.99</v>
      </c>
      <c r="AE2753" s="3287">
        <v>1000</v>
      </c>
      <c r="AF2753" s="2894">
        <f t="shared" si="17"/>
        <v>2.9989999999999999E-2</v>
      </c>
      <c r="AG2753" s="2894">
        <v>0.1</v>
      </c>
      <c r="AH2753" s="3104" t="s">
        <v>1529</v>
      </c>
      <c r="AI2753" s="3104" t="s">
        <v>1529</v>
      </c>
      <c r="AJ2753" s="2898">
        <v>3.99</v>
      </c>
      <c r="AK2753" s="2502"/>
    </row>
    <row r="2754" spans="2:37" s="2801" customFormat="1" x14ac:dyDescent="0.2">
      <c r="B2754" s="4289" t="s">
        <v>6054</v>
      </c>
      <c r="C2754" s="4290"/>
      <c r="D2754" s="3285" t="s">
        <v>6055</v>
      </c>
      <c r="E2754" s="2893">
        <v>34.99</v>
      </c>
      <c r="F2754" s="3104" t="s">
        <v>1529</v>
      </c>
      <c r="G2754" s="3104" t="s">
        <v>1529</v>
      </c>
      <c r="H2754" s="3104" t="s">
        <v>1529</v>
      </c>
      <c r="I2754" s="3104" t="s">
        <v>1529</v>
      </c>
      <c r="J2754" s="3104" t="s">
        <v>1529</v>
      </c>
      <c r="K2754" s="3104" t="s">
        <v>1529</v>
      </c>
      <c r="L2754" s="3104">
        <v>0.18</v>
      </c>
      <c r="M2754" s="3104" t="s">
        <v>1529</v>
      </c>
      <c r="N2754" s="3104" t="s">
        <v>1529</v>
      </c>
      <c r="O2754" s="3104" t="s">
        <v>1529</v>
      </c>
      <c r="P2754" s="3104" t="s">
        <v>1529</v>
      </c>
      <c r="Q2754" s="3104">
        <v>0.18</v>
      </c>
      <c r="R2754" s="3104">
        <v>0.18</v>
      </c>
      <c r="S2754" s="3104" t="s">
        <v>1529</v>
      </c>
      <c r="T2754" s="3104" t="s">
        <v>1529</v>
      </c>
      <c r="U2754" s="3104" t="s">
        <v>1529</v>
      </c>
      <c r="V2754" s="3104" t="s">
        <v>1529</v>
      </c>
      <c r="W2754" s="3104" t="s">
        <v>1529</v>
      </c>
      <c r="X2754" s="2894">
        <v>0.06</v>
      </c>
      <c r="Y2754" s="3104" t="s">
        <v>1529</v>
      </c>
      <c r="Z2754" s="3104" t="s">
        <v>1529</v>
      </c>
      <c r="AA2754" s="3104" t="s">
        <v>1529</v>
      </c>
      <c r="AB2754" s="2894">
        <v>0.06</v>
      </c>
      <c r="AC2754" s="3104" t="s">
        <v>1529</v>
      </c>
      <c r="AD2754" s="3286">
        <v>34.99</v>
      </c>
      <c r="AE2754" s="3287">
        <v>1500</v>
      </c>
      <c r="AF2754" s="2894">
        <f t="shared" si="17"/>
        <v>2.3326666666666669E-2</v>
      </c>
      <c r="AG2754" s="2894">
        <v>0.1</v>
      </c>
      <c r="AH2754" s="3104" t="s">
        <v>1529</v>
      </c>
      <c r="AI2754" s="3104" t="s">
        <v>1529</v>
      </c>
      <c r="AJ2754" s="2898">
        <v>2.4900000000000002</v>
      </c>
      <c r="AK2754" s="2502"/>
    </row>
    <row r="2755" spans="2:37" s="2801" customFormat="1" ht="13.5" thickBot="1" x14ac:dyDescent="0.25">
      <c r="B2755" s="5052" t="s">
        <v>6056</v>
      </c>
      <c r="C2755" s="5053"/>
      <c r="D2755" s="3289" t="s">
        <v>6057</v>
      </c>
      <c r="E2755" s="2984">
        <v>44.99</v>
      </c>
      <c r="F2755" s="3259" t="s">
        <v>1529</v>
      </c>
      <c r="G2755" s="3259" t="s">
        <v>1529</v>
      </c>
      <c r="H2755" s="3259" t="s">
        <v>1529</v>
      </c>
      <c r="I2755" s="3259" t="s">
        <v>1529</v>
      </c>
      <c r="J2755" s="3259" t="s">
        <v>1529</v>
      </c>
      <c r="K2755" s="3259" t="s">
        <v>1529</v>
      </c>
      <c r="L2755" s="3259">
        <v>0.18</v>
      </c>
      <c r="M2755" s="3259" t="s">
        <v>1529</v>
      </c>
      <c r="N2755" s="3259" t="s">
        <v>1529</v>
      </c>
      <c r="O2755" s="3259" t="s">
        <v>1529</v>
      </c>
      <c r="P2755" s="3259" t="s">
        <v>1529</v>
      </c>
      <c r="Q2755" s="3259">
        <v>0.18</v>
      </c>
      <c r="R2755" s="3259">
        <v>0.18</v>
      </c>
      <c r="S2755" s="3259" t="s">
        <v>1529</v>
      </c>
      <c r="T2755" s="3259" t="s">
        <v>1529</v>
      </c>
      <c r="U2755" s="3259" t="s">
        <v>1529</v>
      </c>
      <c r="V2755" s="3259" t="s">
        <v>1529</v>
      </c>
      <c r="W2755" s="3259" t="s">
        <v>1529</v>
      </c>
      <c r="X2755" s="2985">
        <v>0.06</v>
      </c>
      <c r="Y2755" s="3259" t="s">
        <v>1529</v>
      </c>
      <c r="Z2755" s="3259" t="s">
        <v>1529</v>
      </c>
      <c r="AA2755" s="3259" t="s">
        <v>1529</v>
      </c>
      <c r="AB2755" s="2985">
        <v>0.06</v>
      </c>
      <c r="AC2755" s="3259" t="s">
        <v>1529</v>
      </c>
      <c r="AD2755" s="3305">
        <v>44.99</v>
      </c>
      <c r="AE2755" s="3290">
        <v>2000</v>
      </c>
      <c r="AF2755" s="2985">
        <f t="shared" si="17"/>
        <v>2.2495000000000001E-2</v>
      </c>
      <c r="AG2755" s="2985">
        <v>0.1</v>
      </c>
      <c r="AH2755" s="3259" t="s">
        <v>1529</v>
      </c>
      <c r="AI2755" s="3259" t="s">
        <v>1529</v>
      </c>
      <c r="AJ2755" s="2989">
        <v>2.99</v>
      </c>
      <c r="AK2755" s="2502"/>
    </row>
    <row r="2756" spans="2:37" s="2801" customFormat="1" x14ac:dyDescent="0.2">
      <c r="B2756" s="2503"/>
      <c r="C2756" s="2496"/>
      <c r="D2756" s="4248"/>
      <c r="E2756" s="4248"/>
      <c r="F2756" s="4248"/>
      <c r="G2756" s="4248"/>
      <c r="H2756" s="2496"/>
      <c r="I2756" s="2497"/>
      <c r="J2756" s="2497"/>
      <c r="K2756" s="2497"/>
      <c r="L2756" s="2497"/>
      <c r="M2756" s="2496"/>
      <c r="N2756" s="2497"/>
      <c r="O2756" s="2497"/>
      <c r="P2756" s="2497"/>
      <c r="Q2756" s="2497"/>
      <c r="R2756" s="2497"/>
      <c r="S2756" s="2496"/>
      <c r="T2756" s="2495"/>
      <c r="U2756" s="2495"/>
      <c r="V2756" s="2495"/>
      <c r="W2756" s="2495"/>
      <c r="X2756" s="2495"/>
      <c r="Y2756" s="2495"/>
      <c r="Z2756" s="2495"/>
      <c r="AA2756" s="2495"/>
      <c r="AB2756" s="2495"/>
      <c r="AC2756" s="2495"/>
      <c r="AD2756" s="2495"/>
      <c r="AE2756" s="2495"/>
      <c r="AF2756" s="2495"/>
      <c r="AG2756" s="2495"/>
      <c r="AH2756" s="2495"/>
      <c r="AI2756" s="2495"/>
      <c r="AJ2756" s="2495"/>
      <c r="AK2756" s="2502"/>
    </row>
    <row r="2757" spans="2:37" s="2801" customFormat="1" x14ac:dyDescent="0.2">
      <c r="B2757" s="4236" t="s">
        <v>4985</v>
      </c>
      <c r="C2757" s="4237"/>
      <c r="D2757" s="4249" t="s">
        <v>6035</v>
      </c>
      <c r="E2757" s="4249"/>
      <c r="F2757" s="4249"/>
      <c r="G2757" s="4249"/>
      <c r="H2757" s="2499"/>
      <c r="I2757" s="2499"/>
      <c r="J2757" s="2499"/>
      <c r="K2757" s="2499"/>
      <c r="L2757" s="2499"/>
      <c r="M2757" s="2499"/>
      <c r="N2757" s="2499"/>
      <c r="O2757" s="2499"/>
      <c r="P2757" s="2499"/>
      <c r="Q2757" s="2499"/>
      <c r="R2757" s="2499"/>
      <c r="S2757" s="2499"/>
      <c r="T2757" s="2495"/>
      <c r="U2757" s="2495"/>
      <c r="V2757" s="2495"/>
      <c r="W2757" s="2495"/>
      <c r="X2757" s="2495"/>
      <c r="Y2757" s="2495"/>
      <c r="Z2757" s="2495"/>
      <c r="AA2757" s="2495"/>
      <c r="AB2757" s="2495"/>
      <c r="AC2757" s="2495"/>
      <c r="AD2757" s="2495"/>
      <c r="AE2757" s="2495"/>
      <c r="AF2757" s="2495"/>
      <c r="AG2757" s="2495"/>
      <c r="AH2757" s="2495"/>
      <c r="AI2757" s="2495"/>
      <c r="AJ2757" s="2495"/>
      <c r="AK2757" s="2502"/>
    </row>
    <row r="2758" spans="2:37" s="2801" customFormat="1" x14ac:dyDescent="0.2">
      <c r="B2758" s="4236" t="s">
        <v>4986</v>
      </c>
      <c r="C2758" s="4237"/>
      <c r="D2758" s="4249" t="s">
        <v>1512</v>
      </c>
      <c r="E2758" s="4249"/>
      <c r="F2758" s="4249"/>
      <c r="G2758" s="4249"/>
      <c r="H2758" s="2499"/>
      <c r="I2758" s="2499"/>
      <c r="J2758" s="2499"/>
      <c r="K2758" s="2499"/>
      <c r="L2758" s="2499"/>
      <c r="M2758" s="2499"/>
      <c r="N2758" s="2499"/>
      <c r="O2758" s="2499"/>
      <c r="P2758" s="2499"/>
      <c r="Q2758" s="2499"/>
      <c r="R2758" s="2499"/>
      <c r="S2758" s="2499"/>
      <c r="T2758" s="2495"/>
      <c r="U2758" s="2495"/>
      <c r="V2758" s="2495"/>
      <c r="W2758" s="2495"/>
      <c r="X2758" s="2495"/>
      <c r="Y2758" s="2495"/>
      <c r="Z2758" s="2495"/>
      <c r="AA2758" s="2495"/>
      <c r="AB2758" s="2495"/>
      <c r="AC2758" s="2495"/>
      <c r="AD2758" s="2495"/>
      <c r="AE2758" s="2495"/>
      <c r="AF2758" s="2495"/>
      <c r="AG2758" s="2495"/>
      <c r="AH2758" s="2495"/>
      <c r="AI2758" s="2495"/>
      <c r="AJ2758" s="2495"/>
      <c r="AK2758" s="2502"/>
    </row>
    <row r="2759" spans="2:37" s="2801" customFormat="1" ht="15.75" thickBot="1" x14ac:dyDescent="0.25">
      <c r="B2759" s="4270"/>
      <c r="C2759" s="4271"/>
      <c r="D2759" s="4272"/>
      <c r="E2759" s="4272"/>
      <c r="F2759" s="4272"/>
      <c r="G2759" s="4272"/>
      <c r="H2759" s="2504"/>
      <c r="I2759" s="2504"/>
      <c r="J2759" s="2504"/>
      <c r="K2759" s="2504"/>
      <c r="L2759" s="2504"/>
      <c r="M2759" s="2504"/>
      <c r="N2759" s="2504"/>
      <c r="O2759" s="2504"/>
      <c r="P2759" s="2504"/>
      <c r="Q2759" s="2504"/>
      <c r="R2759" s="2504"/>
      <c r="S2759" s="2504"/>
      <c r="T2759" s="2505"/>
      <c r="U2759" s="2505"/>
      <c r="V2759" s="2505"/>
      <c r="W2759" s="2505"/>
      <c r="X2759" s="2505"/>
      <c r="Y2759" s="2505"/>
      <c r="Z2759" s="2505"/>
      <c r="AA2759" s="2505"/>
      <c r="AB2759" s="2505"/>
      <c r="AC2759" s="2505"/>
      <c r="AD2759" s="2505"/>
      <c r="AE2759" s="2505"/>
      <c r="AF2759" s="2505"/>
      <c r="AG2759" s="2505"/>
      <c r="AH2759" s="2505"/>
      <c r="AI2759" s="2505"/>
      <c r="AJ2759" s="2505"/>
      <c r="AK2759" s="2507"/>
    </row>
    <row r="2760" spans="2:37" s="2801" customFormat="1" ht="13.5" thickBot="1" x14ac:dyDescent="0.25">
      <c r="B2760" s="2703"/>
    </row>
    <row r="2761" spans="2:37" s="2801" customFormat="1" ht="20.25" x14ac:dyDescent="0.2">
      <c r="B2761" s="4169" t="s">
        <v>4994</v>
      </c>
      <c r="C2761" s="4170"/>
      <c r="D2761" s="4170"/>
      <c r="E2761" s="4170"/>
      <c r="F2761" s="4170"/>
      <c r="G2761" s="4170"/>
      <c r="H2761" s="4170"/>
      <c r="I2761" s="4170"/>
      <c r="J2761" s="4170"/>
      <c r="K2761" s="4170"/>
      <c r="L2761" s="4170"/>
      <c r="M2761" s="4170"/>
      <c r="N2761" s="4170"/>
      <c r="O2761" s="4170"/>
      <c r="P2761" s="4170"/>
      <c r="Q2761" s="4170"/>
      <c r="R2761" s="4170"/>
      <c r="S2761" s="4170"/>
      <c r="T2761" s="4170"/>
      <c r="U2761" s="4170"/>
      <c r="V2761" s="4170"/>
      <c r="W2761" s="4170"/>
      <c r="X2761" s="4170"/>
      <c r="Y2761" s="4170"/>
      <c r="Z2761" s="4170"/>
      <c r="AA2761" s="4170"/>
      <c r="AB2761" s="4170"/>
      <c r="AC2761" s="4170"/>
      <c r="AD2761" s="4170"/>
      <c r="AE2761" s="4170"/>
      <c r="AF2761" s="4170"/>
      <c r="AG2761" s="4170"/>
      <c r="AH2761" s="4170"/>
      <c r="AI2761" s="4170"/>
      <c r="AJ2761" s="4170"/>
      <c r="AK2761" s="4171"/>
    </row>
    <row r="2762" spans="2:37" s="2801" customFormat="1" x14ac:dyDescent="0.2">
      <c r="B2762" s="2500"/>
      <c r="C2762" s="3293"/>
      <c r="D2762" s="3293"/>
      <c r="E2762" s="3293"/>
      <c r="F2762" s="3293"/>
      <c r="G2762" s="2501"/>
      <c r="H2762" s="2501"/>
      <c r="I2762" s="2501"/>
      <c r="J2762" s="2501"/>
      <c r="K2762" s="2501"/>
      <c r="L2762" s="2501"/>
      <c r="M2762" s="2501"/>
      <c r="N2762" s="2501"/>
      <c r="O2762" s="2501"/>
      <c r="P2762" s="2501"/>
      <c r="Q2762" s="2501"/>
      <c r="R2762" s="2501"/>
      <c r="S2762" s="2501"/>
      <c r="T2762" s="2501"/>
      <c r="U2762" s="2501"/>
      <c r="V2762" s="2501"/>
      <c r="W2762" s="2501"/>
      <c r="X2762" s="2501"/>
      <c r="Y2762" s="2501"/>
      <c r="Z2762" s="2501"/>
      <c r="AA2762" s="2501"/>
      <c r="AB2762" s="2501"/>
      <c r="AC2762" s="2501"/>
      <c r="AD2762" s="2501"/>
      <c r="AE2762" s="2501"/>
      <c r="AF2762" s="2501"/>
      <c r="AG2762" s="2501"/>
      <c r="AH2762" s="2501"/>
      <c r="AI2762" s="2501"/>
      <c r="AJ2762" s="2501"/>
      <c r="AK2762" s="2502"/>
    </row>
    <row r="2763" spans="2:37" s="2801" customFormat="1" x14ac:dyDescent="0.2">
      <c r="B2763" s="2500" t="s">
        <v>4981</v>
      </c>
      <c r="C2763" s="3293"/>
      <c r="D2763" s="4243" t="s">
        <v>5992</v>
      </c>
      <c r="E2763" s="4243"/>
      <c r="F2763" s="4243"/>
      <c r="G2763" s="2501"/>
      <c r="H2763" s="2501"/>
      <c r="I2763" s="2501"/>
      <c r="J2763" s="2501"/>
      <c r="K2763" s="2501"/>
      <c r="L2763" s="2501"/>
      <c r="M2763" s="2501"/>
      <c r="N2763" s="2501"/>
      <c r="O2763" s="2501"/>
      <c r="P2763" s="2501"/>
      <c r="Q2763" s="2501"/>
      <c r="R2763" s="2501"/>
      <c r="S2763" s="2501"/>
      <c r="T2763" s="2501"/>
      <c r="U2763" s="2501"/>
      <c r="V2763" s="2501"/>
      <c r="W2763" s="2501"/>
      <c r="X2763" s="2501"/>
      <c r="Y2763" s="2501"/>
      <c r="Z2763" s="2501"/>
      <c r="AA2763" s="2501"/>
      <c r="AB2763" s="2501"/>
      <c r="AC2763" s="2501"/>
      <c r="AD2763" s="2501"/>
      <c r="AE2763" s="2501"/>
      <c r="AF2763" s="2501"/>
      <c r="AG2763" s="2501"/>
      <c r="AH2763" s="2501"/>
      <c r="AI2763" s="2501"/>
      <c r="AJ2763" s="2501"/>
      <c r="AK2763" s="2502"/>
    </row>
    <row r="2764" spans="2:37" s="2801" customFormat="1" ht="13.5" thickBot="1" x14ac:dyDescent="0.25">
      <c r="B2764" s="4176" t="s">
        <v>4995</v>
      </c>
      <c r="C2764" s="4177"/>
      <c r="D2764" s="4175">
        <v>41589</v>
      </c>
      <c r="E2764" s="4175"/>
      <c r="F2764" s="3293"/>
      <c r="G2764" s="2501"/>
      <c r="H2764" s="2501"/>
      <c r="I2764" s="2501"/>
      <c r="J2764" s="2501"/>
      <c r="K2764" s="2501"/>
      <c r="L2764" s="2501"/>
      <c r="M2764" s="2501"/>
      <c r="N2764" s="2501"/>
      <c r="O2764" s="2501"/>
      <c r="P2764" s="2501"/>
      <c r="Q2764" s="2501"/>
      <c r="R2764" s="2501"/>
      <c r="S2764" s="2501"/>
      <c r="T2764" s="2501"/>
      <c r="U2764" s="2501"/>
      <c r="V2764" s="2501"/>
      <c r="W2764" s="2501"/>
      <c r="X2764" s="2501"/>
      <c r="Y2764" s="2501"/>
      <c r="Z2764" s="2501"/>
      <c r="AA2764" s="2501"/>
      <c r="AB2764" s="2501"/>
      <c r="AC2764" s="2501"/>
      <c r="AD2764" s="2501"/>
      <c r="AE2764" s="2501"/>
      <c r="AF2764" s="2501"/>
      <c r="AG2764" s="2501"/>
      <c r="AH2764" s="2501"/>
      <c r="AI2764" s="2501"/>
      <c r="AJ2764" s="2501"/>
      <c r="AK2764" s="2502"/>
    </row>
    <row r="2765" spans="2:37" s="2801" customFormat="1" ht="173.25" customHeight="1" thickBot="1" x14ac:dyDescent="0.25">
      <c r="B2765" s="4179" t="s">
        <v>4996</v>
      </c>
      <c r="C2765" s="4242"/>
      <c r="D2765" s="4181" t="s">
        <v>6036</v>
      </c>
      <c r="E2765" s="4182"/>
      <c r="F2765" s="4182"/>
      <c r="G2765" s="4182"/>
      <c r="H2765" s="4182"/>
      <c r="I2765" s="4182"/>
      <c r="J2765" s="4182"/>
      <c r="K2765" s="4183"/>
      <c r="L2765" s="2501"/>
      <c r="M2765" s="2501"/>
      <c r="N2765" s="2501"/>
      <c r="O2765" s="2501"/>
      <c r="P2765" s="2501"/>
      <c r="Q2765" s="2501"/>
      <c r="R2765" s="2501"/>
      <c r="S2765" s="2501"/>
      <c r="T2765" s="2501"/>
      <c r="U2765" s="2501"/>
      <c r="V2765" s="2501"/>
      <c r="W2765" s="2501"/>
      <c r="X2765" s="2501"/>
      <c r="Y2765" s="2501"/>
      <c r="Z2765" s="2501"/>
      <c r="AA2765" s="2501"/>
      <c r="AB2765" s="2501"/>
      <c r="AC2765" s="2501"/>
      <c r="AD2765" s="2501"/>
      <c r="AE2765" s="2501"/>
      <c r="AF2765" s="2501"/>
      <c r="AG2765" s="2501"/>
      <c r="AH2765" s="2501"/>
      <c r="AI2765" s="2501"/>
      <c r="AJ2765" s="2501"/>
      <c r="AK2765" s="2502"/>
    </row>
    <row r="2766" spans="2:37" s="2801" customFormat="1" ht="13.5" customHeight="1" thickBot="1" x14ac:dyDescent="0.25">
      <c r="B2766" s="4245"/>
      <c r="C2766" s="4246"/>
      <c r="D2766" s="4246"/>
      <c r="E2766" s="4246"/>
      <c r="F2766" s="4246"/>
      <c r="G2766" s="4246"/>
      <c r="H2766" s="4246"/>
      <c r="I2766" s="4246"/>
      <c r="J2766" s="4246"/>
      <c r="K2766" s="4246"/>
      <c r="L2766" s="4246"/>
      <c r="M2766" s="4246"/>
      <c r="N2766" s="4246"/>
      <c r="O2766" s="4246"/>
      <c r="P2766" s="4246"/>
      <c r="Q2766" s="4246"/>
      <c r="R2766" s="2501"/>
      <c r="S2766" s="2501"/>
      <c r="T2766" s="2501"/>
      <c r="U2766" s="2501"/>
      <c r="V2766" s="2501"/>
      <c r="W2766" s="2501"/>
      <c r="X2766" s="2501"/>
      <c r="Y2766" s="2501"/>
      <c r="Z2766" s="2501"/>
      <c r="AA2766" s="2501"/>
      <c r="AB2766" s="2501"/>
      <c r="AC2766" s="2501"/>
      <c r="AD2766" s="2501"/>
      <c r="AE2766" s="2501"/>
      <c r="AF2766" s="2501"/>
      <c r="AG2766" s="2501"/>
      <c r="AH2766" s="2501"/>
      <c r="AI2766" s="2501"/>
      <c r="AJ2766" s="2501"/>
      <c r="AK2766" s="2502"/>
    </row>
    <row r="2767" spans="2:37" s="2801" customFormat="1" ht="13.5" thickBot="1" x14ac:dyDescent="0.25">
      <c r="B2767" s="4189" t="s">
        <v>4997</v>
      </c>
      <c r="C2767" s="4189"/>
      <c r="D2767" s="4189" t="s">
        <v>4987</v>
      </c>
      <c r="E2767" s="4189" t="s">
        <v>4998</v>
      </c>
      <c r="F2767" s="4247" t="s">
        <v>224</v>
      </c>
      <c r="G2767" s="4247"/>
      <c r="H2767" s="4247"/>
      <c r="I2767" s="4247"/>
      <c r="J2767" s="4247"/>
      <c r="K2767" s="4247"/>
      <c r="L2767" s="4247"/>
      <c r="M2767" s="4247"/>
      <c r="N2767" s="4247"/>
      <c r="O2767" s="4247"/>
      <c r="P2767" s="4247"/>
      <c r="Q2767" s="4247"/>
      <c r="R2767" s="4247"/>
      <c r="S2767" s="4247" t="s">
        <v>340</v>
      </c>
      <c r="T2767" s="4247"/>
      <c r="U2767" s="4247"/>
      <c r="V2767" s="4247"/>
      <c r="W2767" s="4247"/>
      <c r="X2767" s="4247"/>
      <c r="Y2767" s="4247"/>
      <c r="Z2767" s="4247"/>
      <c r="AA2767" s="4247"/>
      <c r="AB2767" s="4247"/>
      <c r="AC2767" s="4247"/>
      <c r="AD2767" s="4247" t="s">
        <v>225</v>
      </c>
      <c r="AE2767" s="4247"/>
      <c r="AF2767" s="4247"/>
      <c r="AG2767" s="4247"/>
      <c r="AH2767" s="4188" t="s">
        <v>4982</v>
      </c>
      <c r="AI2767" s="4188"/>
      <c r="AJ2767" s="4188"/>
      <c r="AK2767" s="2502"/>
    </row>
    <row r="2768" spans="2:37" s="2801" customFormat="1" ht="13.5" customHeight="1" thickBot="1" x14ac:dyDescent="0.25">
      <c r="B2768" s="4203"/>
      <c r="C2768" s="4203"/>
      <c r="D2768" s="4203"/>
      <c r="E2768" s="4203"/>
      <c r="F2768" s="4203" t="s">
        <v>4999</v>
      </c>
      <c r="G2768" s="4203" t="s">
        <v>5000</v>
      </c>
      <c r="H2768" s="4189" t="s">
        <v>5001</v>
      </c>
      <c r="I2768" s="4200" t="s">
        <v>5002</v>
      </c>
      <c r="J2768" s="4200" t="s">
        <v>5003</v>
      </c>
      <c r="K2768" s="4201" t="s">
        <v>5004</v>
      </c>
      <c r="L2768" s="4201" t="s">
        <v>5005</v>
      </c>
      <c r="M2768" s="4200" t="s">
        <v>5006</v>
      </c>
      <c r="N2768" s="4200"/>
      <c r="O2768" s="4201" t="s">
        <v>5007</v>
      </c>
      <c r="P2768" s="4201" t="s">
        <v>5008</v>
      </c>
      <c r="Q2768" s="4201" t="s">
        <v>5009</v>
      </c>
      <c r="R2768" s="4201" t="s">
        <v>5010</v>
      </c>
      <c r="S2768" s="4189" t="s">
        <v>5011</v>
      </c>
      <c r="T2768" s="4189" t="s">
        <v>5012</v>
      </c>
      <c r="U2768" s="4189" t="s">
        <v>5013</v>
      </c>
      <c r="V2768" s="4189" t="s">
        <v>5014</v>
      </c>
      <c r="W2768" s="4189" t="s">
        <v>5015</v>
      </c>
      <c r="X2768" s="4189" t="s">
        <v>5016</v>
      </c>
      <c r="Y2768" s="4189" t="s">
        <v>5017</v>
      </c>
      <c r="Z2768" s="4189" t="s">
        <v>5018</v>
      </c>
      <c r="AA2768" s="4189" t="s">
        <v>5019</v>
      </c>
      <c r="AB2768" s="4200" t="s">
        <v>5020</v>
      </c>
      <c r="AC2768" s="4200" t="s">
        <v>5021</v>
      </c>
      <c r="AD2768" s="4189" t="s">
        <v>5022</v>
      </c>
      <c r="AE2768" s="4189" t="s">
        <v>5023</v>
      </c>
      <c r="AF2768" s="4189" t="s">
        <v>5024</v>
      </c>
      <c r="AG2768" s="4189" t="s">
        <v>5025</v>
      </c>
      <c r="AH2768" s="4189" t="s">
        <v>1150</v>
      </c>
      <c r="AI2768" s="4189" t="s">
        <v>4983</v>
      </c>
      <c r="AJ2768" s="4189" t="s">
        <v>4984</v>
      </c>
      <c r="AK2768" s="2502"/>
    </row>
    <row r="2769" spans="2:37" s="2801" customFormat="1" ht="13.5" customHeight="1" thickBot="1" x14ac:dyDescent="0.25">
      <c r="B2769" s="4203"/>
      <c r="C2769" s="4203"/>
      <c r="D2769" s="4203"/>
      <c r="E2769" s="4203"/>
      <c r="F2769" s="4203"/>
      <c r="G2769" s="4203"/>
      <c r="H2769" s="4203"/>
      <c r="I2769" s="4201"/>
      <c r="J2769" s="4201"/>
      <c r="K2769" s="4201"/>
      <c r="L2769" s="4201"/>
      <c r="M2769" s="3294" t="s">
        <v>5026</v>
      </c>
      <c r="N2769" s="3295" t="s">
        <v>2793</v>
      </c>
      <c r="O2769" s="4201"/>
      <c r="P2769" s="4201"/>
      <c r="Q2769" s="4201"/>
      <c r="R2769" s="4201"/>
      <c r="S2769" s="4203"/>
      <c r="T2769" s="4203"/>
      <c r="U2769" s="4203"/>
      <c r="V2769" s="4203"/>
      <c r="W2769" s="4203"/>
      <c r="X2769" s="4203"/>
      <c r="Y2769" s="4203"/>
      <c r="Z2769" s="4203"/>
      <c r="AA2769" s="4203"/>
      <c r="AB2769" s="4201"/>
      <c r="AC2769" s="4201"/>
      <c r="AD2769" s="4203"/>
      <c r="AE2769" s="4203"/>
      <c r="AF2769" s="4203"/>
      <c r="AG2769" s="4203"/>
      <c r="AH2769" s="4203"/>
      <c r="AI2769" s="4203"/>
      <c r="AJ2769" s="4203"/>
      <c r="AK2769" s="2502"/>
    </row>
    <row r="2770" spans="2:37" s="2801" customFormat="1" x14ac:dyDescent="0.2">
      <c r="B2770" s="5060" t="s">
        <v>6037</v>
      </c>
      <c r="C2770" s="5061"/>
      <c r="D2770" s="3281"/>
      <c r="E2770" s="2886">
        <v>29.99</v>
      </c>
      <c r="F2770" s="3099" t="s">
        <v>1529</v>
      </c>
      <c r="G2770" s="3099" t="s">
        <v>1529</v>
      </c>
      <c r="H2770" s="3099" t="s">
        <v>1529</v>
      </c>
      <c r="I2770" s="3099" t="s">
        <v>1529</v>
      </c>
      <c r="J2770" s="3099" t="s">
        <v>1529</v>
      </c>
      <c r="K2770" s="3099" t="s">
        <v>1529</v>
      </c>
      <c r="L2770" s="3099">
        <v>0.18</v>
      </c>
      <c r="M2770" s="3099" t="s">
        <v>1529</v>
      </c>
      <c r="N2770" s="3099" t="s">
        <v>1529</v>
      </c>
      <c r="O2770" s="3099" t="s">
        <v>1529</v>
      </c>
      <c r="P2770" s="3099" t="s">
        <v>1529</v>
      </c>
      <c r="Q2770" s="3099">
        <v>0.18</v>
      </c>
      <c r="R2770" s="3099">
        <v>0.18</v>
      </c>
      <c r="S2770" s="3099" t="s">
        <v>1529</v>
      </c>
      <c r="T2770" s="3099" t="s">
        <v>1529</v>
      </c>
      <c r="U2770" s="3099" t="s">
        <v>1529</v>
      </c>
      <c r="V2770" s="3099" t="s">
        <v>1529</v>
      </c>
      <c r="W2770" s="3099" t="s">
        <v>1529</v>
      </c>
      <c r="X2770" s="2887">
        <v>0.06</v>
      </c>
      <c r="Y2770" s="3099" t="s">
        <v>1529</v>
      </c>
      <c r="Z2770" s="3099" t="s">
        <v>1529</v>
      </c>
      <c r="AA2770" s="3099">
        <v>50</v>
      </c>
      <c r="AB2770" s="2887">
        <v>0.06</v>
      </c>
      <c r="AC2770" s="3099" t="s">
        <v>1529</v>
      </c>
      <c r="AD2770" s="3282">
        <v>19.989999999999998</v>
      </c>
      <c r="AE2770" s="3283">
        <v>1000</v>
      </c>
      <c r="AF2770" s="2887">
        <f>AD2770/AE2770</f>
        <v>1.9989999999999997E-2</v>
      </c>
      <c r="AG2770" s="2887">
        <v>0.1</v>
      </c>
      <c r="AH2770" s="2890" t="s">
        <v>4522</v>
      </c>
      <c r="AI2770" s="2889">
        <v>100</v>
      </c>
      <c r="AJ2770" s="2891">
        <v>2.4900000000000002</v>
      </c>
      <c r="AK2770" s="2502"/>
    </row>
    <row r="2771" spans="2:37" s="2801" customFormat="1" x14ac:dyDescent="0.2">
      <c r="B2771" s="4289" t="s">
        <v>6038</v>
      </c>
      <c r="C2771" s="4290"/>
      <c r="D2771" s="3285"/>
      <c r="E2771" s="2893">
        <v>34.989999999999995</v>
      </c>
      <c r="F2771" s="3104" t="s">
        <v>1529</v>
      </c>
      <c r="G2771" s="3104" t="s">
        <v>1529</v>
      </c>
      <c r="H2771" s="3104" t="s">
        <v>1529</v>
      </c>
      <c r="I2771" s="3104" t="s">
        <v>1529</v>
      </c>
      <c r="J2771" s="3104" t="s">
        <v>1529</v>
      </c>
      <c r="K2771" s="3104" t="s">
        <v>1529</v>
      </c>
      <c r="L2771" s="3104">
        <v>0.18</v>
      </c>
      <c r="M2771" s="3104" t="s">
        <v>1529</v>
      </c>
      <c r="N2771" s="3104" t="s">
        <v>1529</v>
      </c>
      <c r="O2771" s="3104" t="s">
        <v>1529</v>
      </c>
      <c r="P2771" s="3104" t="s">
        <v>1529</v>
      </c>
      <c r="Q2771" s="3104">
        <v>0.18</v>
      </c>
      <c r="R2771" s="3104">
        <v>0.18</v>
      </c>
      <c r="S2771" s="3104" t="s">
        <v>1529</v>
      </c>
      <c r="T2771" s="3104" t="s">
        <v>1529</v>
      </c>
      <c r="U2771" s="3104" t="s">
        <v>1529</v>
      </c>
      <c r="V2771" s="3104" t="s">
        <v>1529</v>
      </c>
      <c r="W2771" s="3104" t="s">
        <v>1529</v>
      </c>
      <c r="X2771" s="2894">
        <v>0.06</v>
      </c>
      <c r="Y2771" s="3104" t="s">
        <v>1529</v>
      </c>
      <c r="Z2771" s="3104" t="s">
        <v>1529</v>
      </c>
      <c r="AA2771" s="3104">
        <v>50</v>
      </c>
      <c r="AB2771" s="2894">
        <v>0.06</v>
      </c>
      <c r="AC2771" s="3104" t="s">
        <v>1529</v>
      </c>
      <c r="AD2771" s="3286">
        <v>24.99</v>
      </c>
      <c r="AE2771" s="3287">
        <v>1500</v>
      </c>
      <c r="AF2771" s="2894">
        <f t="shared" ref="AF2771:AF2781" si="18">AD2771/AE2771</f>
        <v>1.6659999999999998E-2</v>
      </c>
      <c r="AG2771" s="2894">
        <v>0.1</v>
      </c>
      <c r="AH2771" s="2897" t="s">
        <v>4522</v>
      </c>
      <c r="AI2771" s="2896">
        <v>150</v>
      </c>
      <c r="AJ2771" s="2898">
        <v>2.99</v>
      </c>
      <c r="AK2771" s="2502"/>
    </row>
    <row r="2772" spans="2:37" s="2801" customFormat="1" x14ac:dyDescent="0.2">
      <c r="B2772" s="4289" t="s">
        <v>5996</v>
      </c>
      <c r="C2772" s="4290"/>
      <c r="D2772" s="3285"/>
      <c r="E2772" s="2893">
        <v>44.99</v>
      </c>
      <c r="F2772" s="3104" t="s">
        <v>1529</v>
      </c>
      <c r="G2772" s="3104" t="s">
        <v>1529</v>
      </c>
      <c r="H2772" s="3104" t="s">
        <v>1529</v>
      </c>
      <c r="I2772" s="3104" t="s">
        <v>1529</v>
      </c>
      <c r="J2772" s="3104" t="s">
        <v>1529</v>
      </c>
      <c r="K2772" s="3104" t="s">
        <v>1529</v>
      </c>
      <c r="L2772" s="3104">
        <v>0.18</v>
      </c>
      <c r="M2772" s="3104" t="s">
        <v>1529</v>
      </c>
      <c r="N2772" s="3104" t="s">
        <v>1529</v>
      </c>
      <c r="O2772" s="3104" t="s">
        <v>1529</v>
      </c>
      <c r="P2772" s="3104" t="s">
        <v>1529</v>
      </c>
      <c r="Q2772" s="3104">
        <v>0.18</v>
      </c>
      <c r="R2772" s="3104">
        <v>0.18</v>
      </c>
      <c r="S2772" s="3104" t="s">
        <v>1529</v>
      </c>
      <c r="T2772" s="3104" t="s">
        <v>1529</v>
      </c>
      <c r="U2772" s="3104" t="s">
        <v>1529</v>
      </c>
      <c r="V2772" s="3104" t="s">
        <v>1529</v>
      </c>
      <c r="W2772" s="3104" t="s">
        <v>1529</v>
      </c>
      <c r="X2772" s="2894">
        <v>0.06</v>
      </c>
      <c r="Y2772" s="3104" t="s">
        <v>1529</v>
      </c>
      <c r="Z2772" s="3104" t="s">
        <v>1529</v>
      </c>
      <c r="AA2772" s="3104">
        <v>50</v>
      </c>
      <c r="AB2772" s="2894">
        <v>0.06</v>
      </c>
      <c r="AC2772" s="3104" t="s">
        <v>1529</v>
      </c>
      <c r="AD2772" s="3286">
        <v>34.99</v>
      </c>
      <c r="AE2772" s="3287">
        <v>2000</v>
      </c>
      <c r="AF2772" s="2894">
        <f t="shared" si="18"/>
        <v>1.7495E-2</v>
      </c>
      <c r="AG2772" s="2894">
        <v>0.1</v>
      </c>
      <c r="AH2772" s="2897" t="s">
        <v>4522</v>
      </c>
      <c r="AI2772" s="2896">
        <v>200</v>
      </c>
      <c r="AJ2772" s="2898">
        <v>3.49</v>
      </c>
      <c r="AK2772" s="2502"/>
    </row>
    <row r="2773" spans="2:37" s="2801" customFormat="1" x14ac:dyDescent="0.2">
      <c r="B2773" s="4289" t="s">
        <v>5997</v>
      </c>
      <c r="C2773" s="4290"/>
      <c r="D2773" s="3285"/>
      <c r="E2773" s="2893">
        <v>49.99</v>
      </c>
      <c r="F2773" s="3104" t="s">
        <v>1529</v>
      </c>
      <c r="G2773" s="3104" t="s">
        <v>1529</v>
      </c>
      <c r="H2773" s="3104" t="s">
        <v>1529</v>
      </c>
      <c r="I2773" s="3104" t="s">
        <v>1529</v>
      </c>
      <c r="J2773" s="3104" t="s">
        <v>1529</v>
      </c>
      <c r="K2773" s="3104" t="s">
        <v>1529</v>
      </c>
      <c r="L2773" s="3104">
        <v>0.18</v>
      </c>
      <c r="M2773" s="3104" t="s">
        <v>1529</v>
      </c>
      <c r="N2773" s="3104" t="s">
        <v>1529</v>
      </c>
      <c r="O2773" s="3104" t="s">
        <v>1529</v>
      </c>
      <c r="P2773" s="3104" t="s">
        <v>1529</v>
      </c>
      <c r="Q2773" s="3104">
        <v>0.18</v>
      </c>
      <c r="R2773" s="3104">
        <v>0.18</v>
      </c>
      <c r="S2773" s="3104" t="s">
        <v>1529</v>
      </c>
      <c r="T2773" s="3104" t="s">
        <v>1529</v>
      </c>
      <c r="U2773" s="3104" t="s">
        <v>1529</v>
      </c>
      <c r="V2773" s="3104" t="s">
        <v>1529</v>
      </c>
      <c r="W2773" s="3104" t="s">
        <v>1529</v>
      </c>
      <c r="X2773" s="2894">
        <v>0.06</v>
      </c>
      <c r="Y2773" s="3104" t="s">
        <v>1529</v>
      </c>
      <c r="Z2773" s="3104" t="s">
        <v>1529</v>
      </c>
      <c r="AA2773" s="3104">
        <v>50</v>
      </c>
      <c r="AB2773" s="2894">
        <v>0.06</v>
      </c>
      <c r="AC2773" s="3104" t="s">
        <v>1529</v>
      </c>
      <c r="AD2773" s="3286">
        <v>39.99</v>
      </c>
      <c r="AE2773" s="3287">
        <v>3000</v>
      </c>
      <c r="AF2773" s="2894">
        <f t="shared" si="18"/>
        <v>1.333E-2</v>
      </c>
      <c r="AG2773" s="2894">
        <v>0.1</v>
      </c>
      <c r="AH2773" s="2897" t="s">
        <v>4522</v>
      </c>
      <c r="AI2773" s="2896">
        <v>300</v>
      </c>
      <c r="AJ2773" s="2898">
        <v>3.99</v>
      </c>
      <c r="AK2773" s="2502"/>
    </row>
    <row r="2774" spans="2:37" s="2801" customFormat="1" x14ac:dyDescent="0.2">
      <c r="B2774" s="4289" t="s">
        <v>5998</v>
      </c>
      <c r="C2774" s="4290"/>
      <c r="D2774" s="3285"/>
      <c r="E2774" s="2893">
        <v>59.99</v>
      </c>
      <c r="F2774" s="3104" t="s">
        <v>1529</v>
      </c>
      <c r="G2774" s="3104" t="s">
        <v>1529</v>
      </c>
      <c r="H2774" s="3104" t="s">
        <v>1529</v>
      </c>
      <c r="I2774" s="3104" t="s">
        <v>1529</v>
      </c>
      <c r="J2774" s="3104" t="s">
        <v>1529</v>
      </c>
      <c r="K2774" s="3104" t="s">
        <v>1529</v>
      </c>
      <c r="L2774" s="3104">
        <v>0.18</v>
      </c>
      <c r="M2774" s="3104" t="s">
        <v>1529</v>
      </c>
      <c r="N2774" s="3104" t="s">
        <v>1529</v>
      </c>
      <c r="O2774" s="3104" t="s">
        <v>1529</v>
      </c>
      <c r="P2774" s="3104" t="s">
        <v>1529</v>
      </c>
      <c r="Q2774" s="3104">
        <v>0.18</v>
      </c>
      <c r="R2774" s="3104">
        <v>0.18</v>
      </c>
      <c r="S2774" s="3104" t="s">
        <v>1529</v>
      </c>
      <c r="T2774" s="3104" t="s">
        <v>1529</v>
      </c>
      <c r="U2774" s="3104" t="s">
        <v>1529</v>
      </c>
      <c r="V2774" s="3104" t="s">
        <v>1529</v>
      </c>
      <c r="W2774" s="3104" t="s">
        <v>1529</v>
      </c>
      <c r="X2774" s="2894">
        <v>0.06</v>
      </c>
      <c r="Y2774" s="3104" t="s">
        <v>1529</v>
      </c>
      <c r="Z2774" s="3104" t="s">
        <v>1529</v>
      </c>
      <c r="AA2774" s="3104">
        <v>50</v>
      </c>
      <c r="AB2774" s="2894">
        <v>0.06</v>
      </c>
      <c r="AC2774" s="3104" t="s">
        <v>1529</v>
      </c>
      <c r="AD2774" s="3286">
        <v>49.99</v>
      </c>
      <c r="AE2774" s="3287">
        <v>5000</v>
      </c>
      <c r="AF2774" s="2894">
        <f t="shared" si="18"/>
        <v>9.9979999999999999E-3</v>
      </c>
      <c r="AG2774" s="2894">
        <v>0.1</v>
      </c>
      <c r="AH2774" s="2897" t="s">
        <v>4522</v>
      </c>
      <c r="AI2774" s="2896">
        <v>300</v>
      </c>
      <c r="AJ2774" s="2898">
        <v>3.99</v>
      </c>
      <c r="AK2774" s="2502"/>
    </row>
    <row r="2775" spans="2:37" s="2801" customFormat="1" x14ac:dyDescent="0.2">
      <c r="B2775" s="4289" t="s">
        <v>5999</v>
      </c>
      <c r="C2775" s="4290"/>
      <c r="D2775" s="3285"/>
      <c r="E2775" s="2893">
        <v>69.990000000000009</v>
      </c>
      <c r="F2775" s="3104" t="s">
        <v>1529</v>
      </c>
      <c r="G2775" s="3104" t="s">
        <v>1529</v>
      </c>
      <c r="H2775" s="3104" t="s">
        <v>1529</v>
      </c>
      <c r="I2775" s="3104" t="s">
        <v>1529</v>
      </c>
      <c r="J2775" s="3104" t="s">
        <v>1529</v>
      </c>
      <c r="K2775" s="3104" t="s">
        <v>1529</v>
      </c>
      <c r="L2775" s="3104">
        <v>0.18</v>
      </c>
      <c r="M2775" s="3104" t="s">
        <v>1529</v>
      </c>
      <c r="N2775" s="3104" t="s">
        <v>1529</v>
      </c>
      <c r="O2775" s="3104" t="s">
        <v>1529</v>
      </c>
      <c r="P2775" s="3104" t="s">
        <v>1529</v>
      </c>
      <c r="Q2775" s="3104">
        <v>0.18</v>
      </c>
      <c r="R2775" s="3104">
        <v>0.18</v>
      </c>
      <c r="S2775" s="3104" t="s">
        <v>1529</v>
      </c>
      <c r="T2775" s="3104" t="s">
        <v>1529</v>
      </c>
      <c r="U2775" s="3104" t="s">
        <v>1529</v>
      </c>
      <c r="V2775" s="3104" t="s">
        <v>1529</v>
      </c>
      <c r="W2775" s="3104" t="s">
        <v>1529</v>
      </c>
      <c r="X2775" s="2894">
        <v>0.06</v>
      </c>
      <c r="Y2775" s="3104" t="s">
        <v>1529</v>
      </c>
      <c r="Z2775" s="3104" t="s">
        <v>1529</v>
      </c>
      <c r="AA2775" s="3104">
        <v>50</v>
      </c>
      <c r="AB2775" s="2894">
        <v>0.06</v>
      </c>
      <c r="AC2775" s="3104" t="s">
        <v>1529</v>
      </c>
      <c r="AD2775" s="3286">
        <v>59.99</v>
      </c>
      <c r="AE2775" s="3287">
        <v>10000</v>
      </c>
      <c r="AF2775" s="2894">
        <f t="shared" si="18"/>
        <v>5.999E-3</v>
      </c>
      <c r="AG2775" s="2894">
        <v>0.1</v>
      </c>
      <c r="AH2775" s="2897" t="s">
        <v>4522</v>
      </c>
      <c r="AI2775" s="2896">
        <v>300</v>
      </c>
      <c r="AJ2775" s="2898">
        <v>3.99</v>
      </c>
      <c r="AK2775" s="2502"/>
    </row>
    <row r="2776" spans="2:37" s="2801" customFormat="1" x14ac:dyDescent="0.2">
      <c r="B2776" s="4289" t="s">
        <v>6000</v>
      </c>
      <c r="C2776" s="4290"/>
      <c r="D2776" s="3285"/>
      <c r="E2776" s="2893">
        <v>29.99</v>
      </c>
      <c r="F2776" s="3104" t="s">
        <v>1529</v>
      </c>
      <c r="G2776" s="3104" t="s">
        <v>1529</v>
      </c>
      <c r="H2776" s="3104" t="s">
        <v>1529</v>
      </c>
      <c r="I2776" s="3104" t="s">
        <v>1529</v>
      </c>
      <c r="J2776" s="3104" t="s">
        <v>1529</v>
      </c>
      <c r="K2776" s="3104" t="s">
        <v>1529</v>
      </c>
      <c r="L2776" s="3104">
        <v>0.18</v>
      </c>
      <c r="M2776" s="3104" t="s">
        <v>1529</v>
      </c>
      <c r="N2776" s="3104" t="s">
        <v>1529</v>
      </c>
      <c r="O2776" s="3104" t="s">
        <v>1529</v>
      </c>
      <c r="P2776" s="3104" t="s">
        <v>1529</v>
      </c>
      <c r="Q2776" s="3104">
        <v>0.18</v>
      </c>
      <c r="R2776" s="3104">
        <v>0.18</v>
      </c>
      <c r="S2776" s="3104" t="s">
        <v>1529</v>
      </c>
      <c r="T2776" s="3104" t="s">
        <v>1529</v>
      </c>
      <c r="U2776" s="3104" t="s">
        <v>1529</v>
      </c>
      <c r="V2776" s="3104" t="s">
        <v>1529</v>
      </c>
      <c r="W2776" s="3104" t="s">
        <v>1529</v>
      </c>
      <c r="X2776" s="2894">
        <v>0.06</v>
      </c>
      <c r="Y2776" s="3104" t="s">
        <v>1529</v>
      </c>
      <c r="Z2776" s="3104" t="s">
        <v>1529</v>
      </c>
      <c r="AA2776" s="3104">
        <v>50</v>
      </c>
      <c r="AB2776" s="2894">
        <v>0.06</v>
      </c>
      <c r="AC2776" s="3104" t="s">
        <v>1529</v>
      </c>
      <c r="AD2776" s="3286">
        <v>29.99</v>
      </c>
      <c r="AE2776" s="3287">
        <v>1000</v>
      </c>
      <c r="AF2776" s="2894">
        <f t="shared" si="18"/>
        <v>2.9989999999999999E-2</v>
      </c>
      <c r="AG2776" s="2894">
        <v>0.1</v>
      </c>
      <c r="AH2776" s="2897" t="s">
        <v>4522</v>
      </c>
      <c r="AI2776" s="2896">
        <v>100</v>
      </c>
      <c r="AJ2776" s="2898">
        <v>2.4900000000000002</v>
      </c>
      <c r="AK2776" s="2502"/>
    </row>
    <row r="2777" spans="2:37" s="2801" customFormat="1" x14ac:dyDescent="0.2">
      <c r="B2777" s="4289" t="s">
        <v>6039</v>
      </c>
      <c r="C2777" s="4290"/>
      <c r="D2777" s="3285"/>
      <c r="E2777" s="2893">
        <v>34.989999999999995</v>
      </c>
      <c r="F2777" s="3104" t="s">
        <v>1529</v>
      </c>
      <c r="G2777" s="3104" t="s">
        <v>1529</v>
      </c>
      <c r="H2777" s="3104" t="s">
        <v>1529</v>
      </c>
      <c r="I2777" s="3104" t="s">
        <v>1529</v>
      </c>
      <c r="J2777" s="3104" t="s">
        <v>1529</v>
      </c>
      <c r="K2777" s="3104" t="s">
        <v>1529</v>
      </c>
      <c r="L2777" s="3104">
        <v>0.18</v>
      </c>
      <c r="M2777" s="3104" t="s">
        <v>1529</v>
      </c>
      <c r="N2777" s="3104" t="s">
        <v>1529</v>
      </c>
      <c r="O2777" s="3104" t="s">
        <v>1529</v>
      </c>
      <c r="P2777" s="3104" t="s">
        <v>1529</v>
      </c>
      <c r="Q2777" s="3104">
        <v>0.18</v>
      </c>
      <c r="R2777" s="3104">
        <v>0.18</v>
      </c>
      <c r="S2777" s="3104" t="s">
        <v>1529</v>
      </c>
      <c r="T2777" s="3104" t="s">
        <v>1529</v>
      </c>
      <c r="U2777" s="3104" t="s">
        <v>1529</v>
      </c>
      <c r="V2777" s="3104" t="s">
        <v>1529</v>
      </c>
      <c r="W2777" s="3104" t="s">
        <v>1529</v>
      </c>
      <c r="X2777" s="2894">
        <v>0.06</v>
      </c>
      <c r="Y2777" s="3104" t="s">
        <v>1529</v>
      </c>
      <c r="Z2777" s="3104" t="s">
        <v>1529</v>
      </c>
      <c r="AA2777" s="3104">
        <v>50</v>
      </c>
      <c r="AB2777" s="2894">
        <v>0.06</v>
      </c>
      <c r="AC2777" s="3104" t="s">
        <v>1529</v>
      </c>
      <c r="AD2777" s="3286">
        <v>34.99</v>
      </c>
      <c r="AE2777" s="3287">
        <v>1500</v>
      </c>
      <c r="AF2777" s="2894">
        <f t="shared" si="18"/>
        <v>2.3326666666666669E-2</v>
      </c>
      <c r="AG2777" s="2894">
        <v>0.1</v>
      </c>
      <c r="AH2777" s="2897" t="s">
        <v>4522</v>
      </c>
      <c r="AI2777" s="2896">
        <v>150</v>
      </c>
      <c r="AJ2777" s="2898">
        <v>2.99</v>
      </c>
      <c r="AK2777" s="2502"/>
    </row>
    <row r="2778" spans="2:37" s="2801" customFormat="1" x14ac:dyDescent="0.2">
      <c r="B2778" s="4289" t="s">
        <v>6002</v>
      </c>
      <c r="C2778" s="4290"/>
      <c r="D2778" s="3285"/>
      <c r="E2778" s="2893">
        <v>44.99</v>
      </c>
      <c r="F2778" s="3104" t="s">
        <v>1529</v>
      </c>
      <c r="G2778" s="3104" t="s">
        <v>1529</v>
      </c>
      <c r="H2778" s="3104" t="s">
        <v>1529</v>
      </c>
      <c r="I2778" s="3104" t="s">
        <v>1529</v>
      </c>
      <c r="J2778" s="3104" t="s">
        <v>1529</v>
      </c>
      <c r="K2778" s="3104" t="s">
        <v>1529</v>
      </c>
      <c r="L2778" s="3104">
        <v>0.18</v>
      </c>
      <c r="M2778" s="3104" t="s">
        <v>1529</v>
      </c>
      <c r="N2778" s="3104" t="s">
        <v>1529</v>
      </c>
      <c r="O2778" s="3104" t="s">
        <v>1529</v>
      </c>
      <c r="P2778" s="3104" t="s">
        <v>1529</v>
      </c>
      <c r="Q2778" s="3104">
        <v>0.18</v>
      </c>
      <c r="R2778" s="3104">
        <v>0.18</v>
      </c>
      <c r="S2778" s="3104" t="s">
        <v>1529</v>
      </c>
      <c r="T2778" s="3104" t="s">
        <v>1529</v>
      </c>
      <c r="U2778" s="3104" t="s">
        <v>1529</v>
      </c>
      <c r="V2778" s="3104" t="s">
        <v>1529</v>
      </c>
      <c r="W2778" s="3104" t="s">
        <v>1529</v>
      </c>
      <c r="X2778" s="2894">
        <v>0.06</v>
      </c>
      <c r="Y2778" s="3104" t="s">
        <v>1529</v>
      </c>
      <c r="Z2778" s="3104" t="s">
        <v>1529</v>
      </c>
      <c r="AA2778" s="3104">
        <v>50</v>
      </c>
      <c r="AB2778" s="2894">
        <v>0.06</v>
      </c>
      <c r="AC2778" s="3104" t="s">
        <v>1529</v>
      </c>
      <c r="AD2778" s="3286">
        <v>44.99</v>
      </c>
      <c r="AE2778" s="3287">
        <v>2000</v>
      </c>
      <c r="AF2778" s="2894">
        <f t="shared" si="18"/>
        <v>2.2495000000000001E-2</v>
      </c>
      <c r="AG2778" s="2894">
        <v>0.1</v>
      </c>
      <c r="AH2778" s="2897" t="s">
        <v>4522</v>
      </c>
      <c r="AI2778" s="2896">
        <v>200</v>
      </c>
      <c r="AJ2778" s="2898">
        <v>3.49</v>
      </c>
      <c r="AK2778" s="2502"/>
    </row>
    <row r="2779" spans="2:37" s="2801" customFormat="1" x14ac:dyDescent="0.2">
      <c r="B2779" s="4289" t="s">
        <v>6003</v>
      </c>
      <c r="C2779" s="4290"/>
      <c r="D2779" s="3285"/>
      <c r="E2779" s="2893">
        <v>29.99</v>
      </c>
      <c r="F2779" s="3104" t="s">
        <v>1529</v>
      </c>
      <c r="G2779" s="3104" t="s">
        <v>1529</v>
      </c>
      <c r="H2779" s="3104" t="s">
        <v>1529</v>
      </c>
      <c r="I2779" s="3104" t="s">
        <v>1529</v>
      </c>
      <c r="J2779" s="3104" t="s">
        <v>1529</v>
      </c>
      <c r="K2779" s="3104" t="s">
        <v>1529</v>
      </c>
      <c r="L2779" s="3104">
        <v>0.18</v>
      </c>
      <c r="M2779" s="3104" t="s">
        <v>1529</v>
      </c>
      <c r="N2779" s="3104" t="s">
        <v>1529</v>
      </c>
      <c r="O2779" s="3104" t="s">
        <v>1529</v>
      </c>
      <c r="P2779" s="3104" t="s">
        <v>1529</v>
      </c>
      <c r="Q2779" s="3104">
        <v>0.18</v>
      </c>
      <c r="R2779" s="3104">
        <v>0.18</v>
      </c>
      <c r="S2779" s="3104" t="s">
        <v>1529</v>
      </c>
      <c r="T2779" s="3104" t="s">
        <v>1529</v>
      </c>
      <c r="U2779" s="3104" t="s">
        <v>1529</v>
      </c>
      <c r="V2779" s="3104" t="s">
        <v>1529</v>
      </c>
      <c r="W2779" s="3104" t="s">
        <v>1529</v>
      </c>
      <c r="X2779" s="2894">
        <v>0.06</v>
      </c>
      <c r="Y2779" s="3104" t="s">
        <v>1529</v>
      </c>
      <c r="Z2779" s="3104" t="s">
        <v>1529</v>
      </c>
      <c r="AA2779" s="3104">
        <v>50</v>
      </c>
      <c r="AB2779" s="2894">
        <v>0.06</v>
      </c>
      <c r="AC2779" s="3104" t="s">
        <v>1529</v>
      </c>
      <c r="AD2779" s="3286">
        <v>29.99</v>
      </c>
      <c r="AE2779" s="3287">
        <v>1000</v>
      </c>
      <c r="AF2779" s="2894">
        <f t="shared" si="18"/>
        <v>2.9989999999999999E-2</v>
      </c>
      <c r="AG2779" s="2894">
        <v>0.1</v>
      </c>
      <c r="AH2779" s="2897" t="s">
        <v>4522</v>
      </c>
      <c r="AI2779" s="2896">
        <v>100</v>
      </c>
      <c r="AJ2779" s="2898">
        <v>2.4900000000000002</v>
      </c>
      <c r="AK2779" s="2502"/>
    </row>
    <row r="2780" spans="2:37" s="2801" customFormat="1" x14ac:dyDescent="0.2">
      <c r="B2780" s="4289" t="s">
        <v>6004</v>
      </c>
      <c r="C2780" s="4290"/>
      <c r="D2780" s="3285"/>
      <c r="E2780" s="2893">
        <v>34.989999999999995</v>
      </c>
      <c r="F2780" s="3104" t="s">
        <v>1529</v>
      </c>
      <c r="G2780" s="3104" t="s">
        <v>1529</v>
      </c>
      <c r="H2780" s="3104" t="s">
        <v>1529</v>
      </c>
      <c r="I2780" s="3104" t="s">
        <v>1529</v>
      </c>
      <c r="J2780" s="3104" t="s">
        <v>1529</v>
      </c>
      <c r="K2780" s="3104" t="s">
        <v>1529</v>
      </c>
      <c r="L2780" s="3104">
        <v>0.18</v>
      </c>
      <c r="M2780" s="3104" t="s">
        <v>1529</v>
      </c>
      <c r="N2780" s="3104" t="s">
        <v>1529</v>
      </c>
      <c r="O2780" s="3104" t="s">
        <v>1529</v>
      </c>
      <c r="P2780" s="3104" t="s">
        <v>1529</v>
      </c>
      <c r="Q2780" s="3104">
        <v>0.18</v>
      </c>
      <c r="R2780" s="3104">
        <v>0.18</v>
      </c>
      <c r="S2780" s="3104" t="s">
        <v>1529</v>
      </c>
      <c r="T2780" s="3104" t="s">
        <v>1529</v>
      </c>
      <c r="U2780" s="3104" t="s">
        <v>1529</v>
      </c>
      <c r="V2780" s="3104" t="s">
        <v>1529</v>
      </c>
      <c r="W2780" s="3104" t="s">
        <v>1529</v>
      </c>
      <c r="X2780" s="2894">
        <v>0.06</v>
      </c>
      <c r="Y2780" s="3104" t="s">
        <v>1529</v>
      </c>
      <c r="Z2780" s="3104" t="s">
        <v>1529</v>
      </c>
      <c r="AA2780" s="3104">
        <v>50</v>
      </c>
      <c r="AB2780" s="2894">
        <v>0.06</v>
      </c>
      <c r="AC2780" s="3104" t="s">
        <v>1529</v>
      </c>
      <c r="AD2780" s="3286">
        <v>34.989999999999995</v>
      </c>
      <c r="AE2780" s="3287">
        <v>1500</v>
      </c>
      <c r="AF2780" s="2894">
        <f t="shared" si="18"/>
        <v>2.3326666666666662E-2</v>
      </c>
      <c r="AG2780" s="2894">
        <v>0.1</v>
      </c>
      <c r="AH2780" s="2897" t="s">
        <v>4522</v>
      </c>
      <c r="AI2780" s="2896">
        <v>150</v>
      </c>
      <c r="AJ2780" s="2898">
        <v>2.99</v>
      </c>
      <c r="AK2780" s="2502"/>
    </row>
    <row r="2781" spans="2:37" s="2801" customFormat="1" x14ac:dyDescent="0.2">
      <c r="B2781" s="4289" t="s">
        <v>6005</v>
      </c>
      <c r="C2781" s="4290"/>
      <c r="D2781" s="3285"/>
      <c r="E2781" s="2893">
        <v>44.99</v>
      </c>
      <c r="F2781" s="3104" t="s">
        <v>1529</v>
      </c>
      <c r="G2781" s="3104" t="s">
        <v>1529</v>
      </c>
      <c r="H2781" s="3104" t="s">
        <v>1529</v>
      </c>
      <c r="I2781" s="3104" t="s">
        <v>1529</v>
      </c>
      <c r="J2781" s="3104" t="s">
        <v>1529</v>
      </c>
      <c r="K2781" s="3104" t="s">
        <v>1529</v>
      </c>
      <c r="L2781" s="3104">
        <v>0.18</v>
      </c>
      <c r="M2781" s="3104" t="s">
        <v>1529</v>
      </c>
      <c r="N2781" s="3104" t="s">
        <v>1529</v>
      </c>
      <c r="O2781" s="3104" t="s">
        <v>1529</v>
      </c>
      <c r="P2781" s="3104" t="s">
        <v>1529</v>
      </c>
      <c r="Q2781" s="3104">
        <v>0.18</v>
      </c>
      <c r="R2781" s="3104">
        <v>0.18</v>
      </c>
      <c r="S2781" s="3104" t="s">
        <v>1529</v>
      </c>
      <c r="T2781" s="3104" t="s">
        <v>1529</v>
      </c>
      <c r="U2781" s="3104" t="s">
        <v>1529</v>
      </c>
      <c r="V2781" s="3104" t="s">
        <v>1529</v>
      </c>
      <c r="W2781" s="3104" t="s">
        <v>1529</v>
      </c>
      <c r="X2781" s="2894">
        <v>0.06</v>
      </c>
      <c r="Y2781" s="3104" t="s">
        <v>1529</v>
      </c>
      <c r="Z2781" s="3104" t="s">
        <v>1529</v>
      </c>
      <c r="AA2781" s="3104">
        <v>50</v>
      </c>
      <c r="AB2781" s="2894">
        <v>0.06</v>
      </c>
      <c r="AC2781" s="3104" t="s">
        <v>1529</v>
      </c>
      <c r="AD2781" s="3286">
        <v>44.99</v>
      </c>
      <c r="AE2781" s="3287">
        <v>2000</v>
      </c>
      <c r="AF2781" s="2894">
        <f t="shared" si="18"/>
        <v>2.2495000000000001E-2</v>
      </c>
      <c r="AG2781" s="2894">
        <v>0.1</v>
      </c>
      <c r="AH2781" s="2897" t="s">
        <v>4522</v>
      </c>
      <c r="AI2781" s="2896">
        <v>200</v>
      </c>
      <c r="AJ2781" s="2898">
        <v>3.49</v>
      </c>
      <c r="AK2781" s="2502"/>
    </row>
    <row r="2782" spans="2:37" s="2801" customFormat="1" x14ac:dyDescent="0.2">
      <c r="B2782" s="4289" t="s">
        <v>6006</v>
      </c>
      <c r="C2782" s="4290"/>
      <c r="D2782" s="3285"/>
      <c r="E2782" s="2893">
        <v>29.99</v>
      </c>
      <c r="F2782" s="3104" t="s">
        <v>1529</v>
      </c>
      <c r="G2782" s="3104" t="s">
        <v>1529</v>
      </c>
      <c r="H2782" s="3104" t="s">
        <v>1529</v>
      </c>
      <c r="I2782" s="3104" t="s">
        <v>1529</v>
      </c>
      <c r="J2782" s="3104" t="s">
        <v>1529</v>
      </c>
      <c r="K2782" s="3104" t="s">
        <v>1529</v>
      </c>
      <c r="L2782" s="3104">
        <v>0.18</v>
      </c>
      <c r="M2782" s="3104" t="s">
        <v>1529</v>
      </c>
      <c r="N2782" s="3104" t="s">
        <v>1529</v>
      </c>
      <c r="O2782" s="3104" t="s">
        <v>1529</v>
      </c>
      <c r="P2782" s="3104" t="s">
        <v>1529</v>
      </c>
      <c r="Q2782" s="3104">
        <v>0.18</v>
      </c>
      <c r="R2782" s="3104">
        <v>0.18</v>
      </c>
      <c r="S2782" s="3104" t="s">
        <v>1529</v>
      </c>
      <c r="T2782" s="3104" t="s">
        <v>1529</v>
      </c>
      <c r="U2782" s="3104" t="s">
        <v>1529</v>
      </c>
      <c r="V2782" s="3104" t="s">
        <v>1529</v>
      </c>
      <c r="W2782" s="3104" t="s">
        <v>1529</v>
      </c>
      <c r="X2782" s="2894">
        <v>0.06</v>
      </c>
      <c r="Y2782" s="3104" t="s">
        <v>1529</v>
      </c>
      <c r="Z2782" s="3104" t="s">
        <v>1529</v>
      </c>
      <c r="AA2782" s="3104">
        <v>50</v>
      </c>
      <c r="AB2782" s="2894">
        <v>0.06</v>
      </c>
      <c r="AC2782" s="3104" t="s">
        <v>1529</v>
      </c>
      <c r="AD2782" s="3286">
        <v>29.99</v>
      </c>
      <c r="AE2782" s="3287">
        <v>1000</v>
      </c>
      <c r="AF2782" s="2894">
        <f>AD2782/AE2782</f>
        <v>2.9989999999999999E-2</v>
      </c>
      <c r="AG2782" s="2894">
        <v>0.1</v>
      </c>
      <c r="AH2782" s="2897" t="s">
        <v>4522</v>
      </c>
      <c r="AI2782" s="2896">
        <v>100</v>
      </c>
      <c r="AJ2782" s="2898">
        <v>2.4900000000000002</v>
      </c>
      <c r="AK2782" s="2502"/>
    </row>
    <row r="2783" spans="2:37" s="2801" customFormat="1" x14ac:dyDescent="0.2">
      <c r="B2783" s="4289" t="s">
        <v>6007</v>
      </c>
      <c r="C2783" s="4290"/>
      <c r="D2783" s="3285"/>
      <c r="E2783" s="3153">
        <v>34.99</v>
      </c>
      <c r="F2783" s="3104" t="s">
        <v>1529</v>
      </c>
      <c r="G2783" s="3104" t="s">
        <v>1529</v>
      </c>
      <c r="H2783" s="3104" t="s">
        <v>1529</v>
      </c>
      <c r="I2783" s="3104" t="s">
        <v>1529</v>
      </c>
      <c r="J2783" s="3104" t="s">
        <v>1529</v>
      </c>
      <c r="K2783" s="3104" t="s">
        <v>1529</v>
      </c>
      <c r="L2783" s="3104">
        <v>0.18</v>
      </c>
      <c r="M2783" s="3104" t="s">
        <v>1529</v>
      </c>
      <c r="N2783" s="3104" t="s">
        <v>1529</v>
      </c>
      <c r="O2783" s="3104" t="s">
        <v>1529</v>
      </c>
      <c r="P2783" s="3104" t="s">
        <v>1529</v>
      </c>
      <c r="Q2783" s="3104">
        <v>0.18</v>
      </c>
      <c r="R2783" s="3104">
        <v>0.18</v>
      </c>
      <c r="S2783" s="3104" t="s">
        <v>1529</v>
      </c>
      <c r="T2783" s="3104" t="s">
        <v>1529</v>
      </c>
      <c r="U2783" s="3104" t="s">
        <v>1529</v>
      </c>
      <c r="V2783" s="3104" t="s">
        <v>1529</v>
      </c>
      <c r="W2783" s="3104" t="s">
        <v>1529</v>
      </c>
      <c r="X2783" s="2894">
        <v>0.06</v>
      </c>
      <c r="Y2783" s="3104" t="s">
        <v>1529</v>
      </c>
      <c r="Z2783" s="3104" t="s">
        <v>1529</v>
      </c>
      <c r="AA2783" s="3104">
        <v>50</v>
      </c>
      <c r="AB2783" s="2894">
        <v>0.06</v>
      </c>
      <c r="AC2783" s="3104" t="s">
        <v>1529</v>
      </c>
      <c r="AD2783" s="3286">
        <v>34.989999999999995</v>
      </c>
      <c r="AE2783" s="3287">
        <v>1500</v>
      </c>
      <c r="AF2783" s="2894">
        <f>AD2783/AE2783</f>
        <v>2.3326666666666662E-2</v>
      </c>
      <c r="AG2783" s="2894">
        <v>0.1</v>
      </c>
      <c r="AH2783" s="2897" t="s">
        <v>4522</v>
      </c>
      <c r="AI2783" s="2896">
        <v>150</v>
      </c>
      <c r="AJ2783" s="2898">
        <v>2.99</v>
      </c>
      <c r="AK2783" s="2502"/>
    </row>
    <row r="2784" spans="2:37" s="2801" customFormat="1" ht="13.5" thickBot="1" x14ac:dyDescent="0.25">
      <c r="B2784" s="4289" t="s">
        <v>6008</v>
      </c>
      <c r="C2784" s="4290"/>
      <c r="D2784" s="3289"/>
      <c r="E2784" s="3072">
        <v>44.99</v>
      </c>
      <c r="F2784" s="3259" t="s">
        <v>1529</v>
      </c>
      <c r="G2784" s="3259" t="s">
        <v>1529</v>
      </c>
      <c r="H2784" s="3259" t="s">
        <v>1529</v>
      </c>
      <c r="I2784" s="3259" t="s">
        <v>1529</v>
      </c>
      <c r="J2784" s="3259" t="s">
        <v>1529</v>
      </c>
      <c r="K2784" s="3259" t="s">
        <v>1529</v>
      </c>
      <c r="L2784" s="3259">
        <v>0.18</v>
      </c>
      <c r="M2784" s="3259" t="s">
        <v>1529</v>
      </c>
      <c r="N2784" s="3259" t="s">
        <v>1529</v>
      </c>
      <c r="O2784" s="3259" t="s">
        <v>1529</v>
      </c>
      <c r="P2784" s="3259" t="s">
        <v>1529</v>
      </c>
      <c r="Q2784" s="3259">
        <v>0.18</v>
      </c>
      <c r="R2784" s="3259">
        <v>0.18</v>
      </c>
      <c r="S2784" s="3259" t="s">
        <v>1529</v>
      </c>
      <c r="T2784" s="3259" t="s">
        <v>1529</v>
      </c>
      <c r="U2784" s="3259" t="s">
        <v>1529</v>
      </c>
      <c r="V2784" s="3259" t="s">
        <v>1529</v>
      </c>
      <c r="W2784" s="3259" t="s">
        <v>1529</v>
      </c>
      <c r="X2784" s="2985">
        <v>0.06</v>
      </c>
      <c r="Y2784" s="3259" t="s">
        <v>1529</v>
      </c>
      <c r="Z2784" s="3259" t="s">
        <v>1529</v>
      </c>
      <c r="AA2784" s="3259">
        <v>50</v>
      </c>
      <c r="AB2784" s="2985">
        <v>0.06</v>
      </c>
      <c r="AC2784" s="3259" t="s">
        <v>1529</v>
      </c>
      <c r="AD2784" s="3305">
        <v>44.99</v>
      </c>
      <c r="AE2784" s="3290">
        <v>2000</v>
      </c>
      <c r="AF2784" s="2985">
        <f>AD2784/AE2784</f>
        <v>2.2495000000000001E-2</v>
      </c>
      <c r="AG2784" s="2985">
        <v>0.1</v>
      </c>
      <c r="AH2784" s="2988" t="s">
        <v>4522</v>
      </c>
      <c r="AI2784" s="3292">
        <v>200</v>
      </c>
      <c r="AJ2784" s="2989">
        <v>3.49</v>
      </c>
      <c r="AK2784" s="2502"/>
    </row>
    <row r="2785" spans="2:37" s="2801" customFormat="1" x14ac:dyDescent="0.2">
      <c r="B2785" s="2503"/>
      <c r="C2785" s="2496"/>
      <c r="D2785" s="4248"/>
      <c r="E2785" s="4248"/>
      <c r="F2785" s="4248"/>
      <c r="G2785" s="4248"/>
      <c r="H2785" s="2496"/>
      <c r="I2785" s="2497"/>
      <c r="J2785" s="2497"/>
      <c r="K2785" s="2497"/>
      <c r="L2785" s="2497"/>
      <c r="M2785" s="2496"/>
      <c r="N2785" s="2497"/>
      <c r="O2785" s="2497"/>
      <c r="P2785" s="2497"/>
      <c r="Q2785" s="2497"/>
      <c r="R2785" s="2497"/>
      <c r="S2785" s="2496"/>
      <c r="T2785" s="2495"/>
      <c r="U2785" s="2495"/>
      <c r="V2785" s="2495"/>
      <c r="W2785" s="2495"/>
      <c r="X2785" s="2495"/>
      <c r="Y2785" s="2495"/>
      <c r="Z2785" s="2495"/>
      <c r="AA2785" s="2495"/>
      <c r="AB2785" s="2495"/>
      <c r="AC2785" s="2495"/>
      <c r="AD2785" s="2495"/>
      <c r="AE2785" s="2495"/>
      <c r="AF2785" s="2495"/>
      <c r="AG2785" s="2495"/>
      <c r="AH2785" s="2495"/>
      <c r="AI2785" s="2495"/>
      <c r="AJ2785" s="2495"/>
      <c r="AK2785" s="2502"/>
    </row>
    <row r="2786" spans="2:37" s="2801" customFormat="1" x14ac:dyDescent="0.2">
      <c r="B2786" s="4236" t="s">
        <v>4985</v>
      </c>
      <c r="C2786" s="4237"/>
      <c r="D2786" s="4249" t="s">
        <v>6035</v>
      </c>
      <c r="E2786" s="4249"/>
      <c r="F2786" s="4249"/>
      <c r="G2786" s="4249"/>
      <c r="H2786" s="2499"/>
      <c r="I2786" s="2499"/>
      <c r="J2786" s="2499"/>
      <c r="K2786" s="2499"/>
      <c r="L2786" s="2499"/>
      <c r="M2786" s="2499"/>
      <c r="N2786" s="2499"/>
      <c r="O2786" s="2499"/>
      <c r="P2786" s="2499"/>
      <c r="Q2786" s="2499"/>
      <c r="R2786" s="2499"/>
      <c r="S2786" s="2499"/>
      <c r="T2786" s="2495"/>
      <c r="U2786" s="2495"/>
      <c r="V2786" s="2495"/>
      <c r="W2786" s="2495"/>
      <c r="X2786" s="2495"/>
      <c r="Y2786" s="2495"/>
      <c r="Z2786" s="2495"/>
      <c r="AA2786" s="2495"/>
      <c r="AB2786" s="2495"/>
      <c r="AC2786" s="2495"/>
      <c r="AD2786" s="2495"/>
      <c r="AE2786" s="2495"/>
      <c r="AF2786" s="2495"/>
      <c r="AG2786" s="2495"/>
      <c r="AH2786" s="2495"/>
      <c r="AI2786" s="2495"/>
      <c r="AJ2786" s="2495"/>
      <c r="AK2786" s="2502"/>
    </row>
    <row r="2787" spans="2:37" s="2801" customFormat="1" x14ac:dyDescent="0.2">
      <c r="B2787" s="4236" t="s">
        <v>4986</v>
      </c>
      <c r="C2787" s="4237"/>
      <c r="D2787" s="4249" t="s">
        <v>1512</v>
      </c>
      <c r="E2787" s="4249"/>
      <c r="F2787" s="4249"/>
      <c r="G2787" s="4249"/>
      <c r="H2787" s="2499"/>
      <c r="I2787" s="2499"/>
      <c r="J2787" s="2499"/>
      <c r="K2787" s="2499"/>
      <c r="L2787" s="2499"/>
      <c r="M2787" s="2499"/>
      <c r="N2787" s="2499"/>
      <c r="O2787" s="2499"/>
      <c r="P2787" s="2499"/>
      <c r="Q2787" s="2499"/>
      <c r="R2787" s="2499"/>
      <c r="S2787" s="2499"/>
      <c r="T2787" s="2495"/>
      <c r="U2787" s="2495"/>
      <c r="V2787" s="2495"/>
      <c r="W2787" s="2495"/>
      <c r="X2787" s="2495"/>
      <c r="Y2787" s="2495"/>
      <c r="Z2787" s="2495"/>
      <c r="AA2787" s="2495"/>
      <c r="AB2787" s="2495"/>
      <c r="AC2787" s="2495"/>
      <c r="AD2787" s="2495"/>
      <c r="AE2787" s="2495"/>
      <c r="AF2787" s="2495"/>
      <c r="AG2787" s="2495"/>
      <c r="AH2787" s="2495"/>
      <c r="AI2787" s="2495"/>
      <c r="AJ2787" s="2495"/>
      <c r="AK2787" s="2502"/>
    </row>
    <row r="2788" spans="2:37" s="2801" customFormat="1" ht="15.75" thickBot="1" x14ac:dyDescent="0.25">
      <c r="B2788" s="4270"/>
      <c r="C2788" s="4271"/>
      <c r="D2788" s="4272"/>
      <c r="E2788" s="4272"/>
      <c r="F2788" s="4272"/>
      <c r="G2788" s="4272"/>
      <c r="H2788" s="2504"/>
      <c r="I2788" s="2504"/>
      <c r="J2788" s="2504"/>
      <c r="K2788" s="2504"/>
      <c r="L2788" s="2504"/>
      <c r="M2788" s="2504"/>
      <c r="N2788" s="2504"/>
      <c r="O2788" s="2504"/>
      <c r="P2788" s="2504"/>
      <c r="Q2788" s="2504"/>
      <c r="R2788" s="2504"/>
      <c r="S2788" s="2504"/>
      <c r="T2788" s="2505"/>
      <c r="U2788" s="2505"/>
      <c r="V2788" s="2505"/>
      <c r="W2788" s="2505"/>
      <c r="X2788" s="2505"/>
      <c r="Y2788" s="2505"/>
      <c r="Z2788" s="2505"/>
      <c r="AA2788" s="2505"/>
      <c r="AB2788" s="2505"/>
      <c r="AC2788" s="2505"/>
      <c r="AD2788" s="2505"/>
      <c r="AE2788" s="2505"/>
      <c r="AF2788" s="2505"/>
      <c r="AG2788" s="2505"/>
      <c r="AH2788" s="2505"/>
      <c r="AI2788" s="2505"/>
      <c r="AJ2788" s="2505"/>
      <c r="AK2788" s="2507"/>
    </row>
    <row r="2789" spans="2:37" s="2801" customFormat="1" ht="13.5" thickBot="1" x14ac:dyDescent="0.25">
      <c r="B2789" s="2703"/>
    </row>
    <row r="2790" spans="2:37" s="2801" customFormat="1" ht="20.25" x14ac:dyDescent="0.2">
      <c r="B2790" s="4169" t="s">
        <v>4994</v>
      </c>
      <c r="C2790" s="4170"/>
      <c r="D2790" s="4170"/>
      <c r="E2790" s="4170"/>
      <c r="F2790" s="4170"/>
      <c r="G2790" s="4170"/>
      <c r="H2790" s="4170"/>
      <c r="I2790" s="4170"/>
      <c r="J2790" s="4170"/>
      <c r="K2790" s="4170"/>
      <c r="L2790" s="4170"/>
      <c r="M2790" s="4170"/>
      <c r="N2790" s="4170"/>
      <c r="O2790" s="4170"/>
      <c r="P2790" s="4170"/>
      <c r="Q2790" s="4170"/>
      <c r="R2790" s="4170"/>
      <c r="S2790" s="4170"/>
      <c r="T2790" s="4170"/>
      <c r="U2790" s="4170"/>
      <c r="V2790" s="4170"/>
      <c r="W2790" s="4170"/>
      <c r="X2790" s="4170"/>
      <c r="Y2790" s="4170"/>
      <c r="Z2790" s="4170"/>
      <c r="AA2790" s="4170"/>
      <c r="AB2790" s="4170"/>
      <c r="AC2790" s="4170"/>
      <c r="AD2790" s="4170"/>
      <c r="AE2790" s="4170"/>
      <c r="AF2790" s="4170"/>
      <c r="AG2790" s="4170"/>
      <c r="AH2790" s="4170"/>
      <c r="AI2790" s="4170"/>
      <c r="AJ2790" s="4170"/>
      <c r="AK2790" s="4171"/>
    </row>
    <row r="2791" spans="2:37" s="2801" customFormat="1" x14ac:dyDescent="0.2">
      <c r="B2791" s="2500"/>
      <c r="C2791" s="3293"/>
      <c r="D2791" s="3293"/>
      <c r="E2791" s="3293"/>
      <c r="F2791" s="3293"/>
      <c r="G2791" s="2501"/>
      <c r="H2791" s="2501"/>
      <c r="I2791" s="2501"/>
      <c r="J2791" s="2501"/>
      <c r="K2791" s="2501"/>
      <c r="L2791" s="2501"/>
      <c r="M2791" s="2501"/>
      <c r="N2791" s="2501"/>
      <c r="O2791" s="2501"/>
      <c r="P2791" s="2501"/>
      <c r="Q2791" s="2501"/>
      <c r="R2791" s="2501"/>
      <c r="S2791" s="2501"/>
      <c r="T2791" s="2501"/>
      <c r="U2791" s="2501"/>
      <c r="V2791" s="2501"/>
      <c r="W2791" s="2501"/>
      <c r="X2791" s="2501"/>
      <c r="Y2791" s="2501"/>
      <c r="Z2791" s="2501"/>
      <c r="AA2791" s="2501"/>
      <c r="AB2791" s="2501"/>
      <c r="AC2791" s="2501"/>
      <c r="AD2791" s="2501"/>
      <c r="AE2791" s="2501"/>
      <c r="AF2791" s="2501"/>
      <c r="AG2791" s="2501"/>
      <c r="AH2791" s="2501"/>
      <c r="AI2791" s="2501"/>
      <c r="AJ2791" s="2501"/>
      <c r="AK2791" s="2502"/>
    </row>
    <row r="2792" spans="2:37" s="2801" customFormat="1" x14ac:dyDescent="0.2">
      <c r="B2792" s="2500" t="s">
        <v>4981</v>
      </c>
      <c r="C2792" s="3293"/>
      <c r="D2792" s="4243" t="s">
        <v>5992</v>
      </c>
      <c r="E2792" s="4243"/>
      <c r="F2792" s="4243"/>
      <c r="G2792" s="2501"/>
      <c r="H2792" s="2501"/>
      <c r="I2792" s="2501"/>
      <c r="J2792" s="2501"/>
      <c r="K2792" s="2501"/>
      <c r="L2792" s="2501"/>
      <c r="M2792" s="2501"/>
      <c r="N2792" s="2501"/>
      <c r="O2792" s="2501"/>
      <c r="P2792" s="2501"/>
      <c r="Q2792" s="2501"/>
      <c r="R2792" s="2501"/>
      <c r="S2792" s="2501"/>
      <c r="T2792" s="2501"/>
      <c r="U2792" s="2501"/>
      <c r="V2792" s="2501"/>
      <c r="W2792" s="2501"/>
      <c r="X2792" s="2501"/>
      <c r="Y2792" s="2501"/>
      <c r="Z2792" s="2501"/>
      <c r="AA2792" s="2501"/>
      <c r="AB2792" s="2501"/>
      <c r="AC2792" s="2501"/>
      <c r="AD2792" s="2501"/>
      <c r="AE2792" s="2501"/>
      <c r="AF2792" s="2501"/>
      <c r="AG2792" s="2501"/>
      <c r="AH2792" s="2501"/>
      <c r="AI2792" s="2501"/>
      <c r="AJ2792" s="2501"/>
      <c r="AK2792" s="2502"/>
    </row>
    <row r="2793" spans="2:37" s="2801" customFormat="1" ht="13.5" thickBot="1" x14ac:dyDescent="0.25">
      <c r="B2793" s="4176" t="s">
        <v>4995</v>
      </c>
      <c r="C2793" s="4177"/>
      <c r="D2793" s="4175">
        <v>41597</v>
      </c>
      <c r="E2793" s="4175"/>
      <c r="F2793" s="3293"/>
      <c r="G2793" s="2501"/>
      <c r="H2793" s="2501"/>
      <c r="I2793" s="2501"/>
      <c r="J2793" s="2501"/>
      <c r="K2793" s="2501"/>
      <c r="L2793" s="2501"/>
      <c r="M2793" s="2501"/>
      <c r="N2793" s="2501"/>
      <c r="O2793" s="2501"/>
      <c r="P2793" s="2501"/>
      <c r="Q2793" s="2501"/>
      <c r="R2793" s="2501"/>
      <c r="S2793" s="2501"/>
      <c r="T2793" s="2501"/>
      <c r="U2793" s="2501"/>
      <c r="V2793" s="2501"/>
      <c r="W2793" s="2501"/>
      <c r="X2793" s="2501"/>
      <c r="Y2793" s="2501"/>
      <c r="Z2793" s="2501"/>
      <c r="AA2793" s="2501"/>
      <c r="AB2793" s="2501"/>
      <c r="AC2793" s="2501"/>
      <c r="AD2793" s="2501"/>
      <c r="AE2793" s="2501"/>
      <c r="AF2793" s="2501"/>
      <c r="AG2793" s="2501"/>
      <c r="AH2793" s="2501"/>
      <c r="AI2793" s="2501"/>
      <c r="AJ2793" s="2501"/>
      <c r="AK2793" s="2502"/>
    </row>
    <row r="2794" spans="2:37" s="2801" customFormat="1" ht="168" customHeight="1" thickBot="1" x14ac:dyDescent="0.25">
      <c r="B2794" s="4179" t="s">
        <v>4996</v>
      </c>
      <c r="C2794" s="4242"/>
      <c r="D2794" s="4181" t="s">
        <v>5993</v>
      </c>
      <c r="E2794" s="4182"/>
      <c r="F2794" s="4182"/>
      <c r="G2794" s="4182"/>
      <c r="H2794" s="4182"/>
      <c r="I2794" s="4182"/>
      <c r="J2794" s="4182"/>
      <c r="K2794" s="4183"/>
      <c r="L2794" s="2501"/>
      <c r="M2794" s="2501"/>
      <c r="N2794" s="2501"/>
      <c r="O2794" s="2501"/>
      <c r="P2794" s="2501"/>
      <c r="Q2794" s="2501"/>
      <c r="R2794" s="2501"/>
      <c r="S2794" s="2501"/>
      <c r="T2794" s="2501"/>
      <c r="U2794" s="2501"/>
      <c r="V2794" s="2501"/>
      <c r="W2794" s="2501"/>
      <c r="X2794" s="2501"/>
      <c r="Y2794" s="2501"/>
      <c r="Z2794" s="2501"/>
      <c r="AA2794" s="2501"/>
      <c r="AB2794" s="2501"/>
      <c r="AC2794" s="2501"/>
      <c r="AD2794" s="2501"/>
      <c r="AE2794" s="2501"/>
      <c r="AF2794" s="2501"/>
      <c r="AG2794" s="2501"/>
      <c r="AH2794" s="2501"/>
      <c r="AI2794" s="2501"/>
      <c r="AJ2794" s="2501"/>
      <c r="AK2794" s="2502"/>
    </row>
    <row r="2795" spans="2:37" s="2801" customFormat="1" ht="13.5" thickBot="1" x14ac:dyDescent="0.25">
      <c r="B2795" s="4245"/>
      <c r="C2795" s="4246"/>
      <c r="D2795" s="4246"/>
      <c r="E2795" s="4246"/>
      <c r="F2795" s="4246"/>
      <c r="G2795" s="4246"/>
      <c r="H2795" s="4246"/>
      <c r="I2795" s="4246"/>
      <c r="J2795" s="4246"/>
      <c r="K2795" s="4246"/>
      <c r="L2795" s="4246"/>
      <c r="M2795" s="4246"/>
      <c r="N2795" s="4246"/>
      <c r="O2795" s="4246"/>
      <c r="P2795" s="4246"/>
      <c r="Q2795" s="4246"/>
      <c r="R2795" s="2501"/>
      <c r="S2795" s="2501"/>
      <c r="T2795" s="2501"/>
      <c r="U2795" s="2501"/>
      <c r="V2795" s="2501"/>
      <c r="W2795" s="2501"/>
      <c r="X2795" s="2501"/>
      <c r="Y2795" s="2501"/>
      <c r="Z2795" s="2501"/>
      <c r="AA2795" s="2501"/>
      <c r="AB2795" s="2501"/>
      <c r="AC2795" s="2501"/>
      <c r="AD2795" s="2501"/>
      <c r="AE2795" s="2501"/>
      <c r="AF2795" s="2501"/>
      <c r="AG2795" s="2501"/>
      <c r="AH2795" s="2501"/>
      <c r="AI2795" s="2501"/>
      <c r="AJ2795" s="2501"/>
      <c r="AK2795" s="2502"/>
    </row>
    <row r="2796" spans="2:37" s="2801" customFormat="1" ht="13.5" thickBot="1" x14ac:dyDescent="0.25">
      <c r="B2796" s="4189" t="s">
        <v>4997</v>
      </c>
      <c r="C2796" s="4189"/>
      <c r="D2796" s="4189" t="s">
        <v>4987</v>
      </c>
      <c r="E2796" s="4189" t="s">
        <v>4998</v>
      </c>
      <c r="F2796" s="4247" t="s">
        <v>224</v>
      </c>
      <c r="G2796" s="4247"/>
      <c r="H2796" s="4247"/>
      <c r="I2796" s="4247"/>
      <c r="J2796" s="4247"/>
      <c r="K2796" s="4247"/>
      <c r="L2796" s="4247"/>
      <c r="M2796" s="4247"/>
      <c r="N2796" s="4247"/>
      <c r="O2796" s="4247"/>
      <c r="P2796" s="4247"/>
      <c r="Q2796" s="4247"/>
      <c r="R2796" s="4247"/>
      <c r="S2796" s="4247" t="s">
        <v>340</v>
      </c>
      <c r="T2796" s="4247"/>
      <c r="U2796" s="4247"/>
      <c r="V2796" s="4247"/>
      <c r="W2796" s="4247"/>
      <c r="X2796" s="4247"/>
      <c r="Y2796" s="4247"/>
      <c r="Z2796" s="4247"/>
      <c r="AA2796" s="4247"/>
      <c r="AB2796" s="4247"/>
      <c r="AC2796" s="4247"/>
      <c r="AD2796" s="4247" t="s">
        <v>225</v>
      </c>
      <c r="AE2796" s="4247"/>
      <c r="AF2796" s="4247"/>
      <c r="AG2796" s="4247"/>
      <c r="AH2796" s="4188" t="s">
        <v>4982</v>
      </c>
      <c r="AI2796" s="4188"/>
      <c r="AJ2796" s="4188"/>
      <c r="AK2796" s="2502"/>
    </row>
    <row r="2797" spans="2:37" s="2801" customFormat="1" ht="13.5" thickBot="1" x14ac:dyDescent="0.25">
      <c r="B2797" s="4203"/>
      <c r="C2797" s="4203"/>
      <c r="D2797" s="4203"/>
      <c r="E2797" s="4203"/>
      <c r="F2797" s="4203" t="s">
        <v>4999</v>
      </c>
      <c r="G2797" s="4203" t="s">
        <v>5000</v>
      </c>
      <c r="H2797" s="4189" t="s">
        <v>5001</v>
      </c>
      <c r="I2797" s="4200" t="s">
        <v>5002</v>
      </c>
      <c r="J2797" s="4200" t="s">
        <v>5003</v>
      </c>
      <c r="K2797" s="4201" t="s">
        <v>5004</v>
      </c>
      <c r="L2797" s="4201" t="s">
        <v>5005</v>
      </c>
      <c r="M2797" s="4200" t="s">
        <v>5006</v>
      </c>
      <c r="N2797" s="4200"/>
      <c r="O2797" s="4201" t="s">
        <v>5007</v>
      </c>
      <c r="P2797" s="4201" t="s">
        <v>5008</v>
      </c>
      <c r="Q2797" s="4201" t="s">
        <v>5009</v>
      </c>
      <c r="R2797" s="4201" t="s">
        <v>5010</v>
      </c>
      <c r="S2797" s="4189" t="s">
        <v>5011</v>
      </c>
      <c r="T2797" s="4189" t="s">
        <v>5012</v>
      </c>
      <c r="U2797" s="4189" t="s">
        <v>5013</v>
      </c>
      <c r="V2797" s="4189" t="s">
        <v>5014</v>
      </c>
      <c r="W2797" s="4189" t="s">
        <v>5015</v>
      </c>
      <c r="X2797" s="4189" t="s">
        <v>5016</v>
      </c>
      <c r="Y2797" s="4189" t="s">
        <v>5017</v>
      </c>
      <c r="Z2797" s="4189" t="s">
        <v>5018</v>
      </c>
      <c r="AA2797" s="4189" t="s">
        <v>5019</v>
      </c>
      <c r="AB2797" s="4200" t="s">
        <v>5020</v>
      </c>
      <c r="AC2797" s="4200" t="s">
        <v>5021</v>
      </c>
      <c r="AD2797" s="4189" t="s">
        <v>5022</v>
      </c>
      <c r="AE2797" s="4189" t="s">
        <v>5023</v>
      </c>
      <c r="AF2797" s="4189" t="s">
        <v>5024</v>
      </c>
      <c r="AG2797" s="4189" t="s">
        <v>5025</v>
      </c>
      <c r="AH2797" s="4189" t="s">
        <v>1150</v>
      </c>
      <c r="AI2797" s="4189" t="s">
        <v>4983</v>
      </c>
      <c r="AJ2797" s="4189" t="s">
        <v>4984</v>
      </c>
      <c r="AK2797" s="2502"/>
    </row>
    <row r="2798" spans="2:37" s="2801" customFormat="1" ht="13.5" thickBot="1" x14ac:dyDescent="0.25">
      <c r="B2798" s="4203"/>
      <c r="C2798" s="4203"/>
      <c r="D2798" s="4203"/>
      <c r="E2798" s="4203"/>
      <c r="F2798" s="4203"/>
      <c r="G2798" s="4203"/>
      <c r="H2798" s="4203"/>
      <c r="I2798" s="4201"/>
      <c r="J2798" s="4201"/>
      <c r="K2798" s="4201"/>
      <c r="L2798" s="4201"/>
      <c r="M2798" s="3294" t="s">
        <v>5026</v>
      </c>
      <c r="N2798" s="3295" t="s">
        <v>2793</v>
      </c>
      <c r="O2798" s="4201"/>
      <c r="P2798" s="4201"/>
      <c r="Q2798" s="4201"/>
      <c r="R2798" s="4201"/>
      <c r="S2798" s="4203"/>
      <c r="T2798" s="4203"/>
      <c r="U2798" s="4203"/>
      <c r="V2798" s="4203"/>
      <c r="W2798" s="4203"/>
      <c r="X2798" s="4203"/>
      <c r="Y2798" s="4203"/>
      <c r="Z2798" s="4203"/>
      <c r="AA2798" s="4203"/>
      <c r="AB2798" s="4201"/>
      <c r="AC2798" s="4201"/>
      <c r="AD2798" s="4203"/>
      <c r="AE2798" s="4203"/>
      <c r="AF2798" s="4203"/>
      <c r="AG2798" s="4203"/>
      <c r="AH2798" s="4203"/>
      <c r="AI2798" s="4203"/>
      <c r="AJ2798" s="4203"/>
      <c r="AK2798" s="2502"/>
    </row>
    <row r="2799" spans="2:37" s="2801" customFormat="1" x14ac:dyDescent="0.2">
      <c r="B2799" s="5054" t="s">
        <v>5994</v>
      </c>
      <c r="C2799" s="5055"/>
      <c r="D2799" s="3281" t="s">
        <v>6014</v>
      </c>
      <c r="E2799" s="2886">
        <v>29.99</v>
      </c>
      <c r="F2799" s="3099" t="s">
        <v>1529</v>
      </c>
      <c r="G2799" s="3099" t="s">
        <v>1529</v>
      </c>
      <c r="H2799" s="3099" t="s">
        <v>1529</v>
      </c>
      <c r="I2799" s="3099" t="s">
        <v>1529</v>
      </c>
      <c r="J2799" s="3099" t="s">
        <v>1529</v>
      </c>
      <c r="K2799" s="3099" t="s">
        <v>1529</v>
      </c>
      <c r="L2799" s="3099">
        <v>0.18</v>
      </c>
      <c r="M2799" s="3099" t="s">
        <v>1529</v>
      </c>
      <c r="N2799" s="3099" t="s">
        <v>1529</v>
      </c>
      <c r="O2799" s="3099" t="s">
        <v>1529</v>
      </c>
      <c r="P2799" s="3099" t="s">
        <v>1529</v>
      </c>
      <c r="Q2799" s="3099">
        <v>0.18</v>
      </c>
      <c r="R2799" s="3099">
        <v>0.18</v>
      </c>
      <c r="S2799" s="3099" t="s">
        <v>1529</v>
      </c>
      <c r="T2799" s="3099" t="s">
        <v>1529</v>
      </c>
      <c r="U2799" s="3099" t="s">
        <v>1529</v>
      </c>
      <c r="V2799" s="3099" t="s">
        <v>1529</v>
      </c>
      <c r="W2799" s="3099" t="s">
        <v>1529</v>
      </c>
      <c r="X2799" s="2887">
        <v>0.06</v>
      </c>
      <c r="Y2799" s="3099" t="s">
        <v>1529</v>
      </c>
      <c r="Z2799" s="3099" t="s">
        <v>1529</v>
      </c>
      <c r="AA2799" s="3099" t="s">
        <v>1529</v>
      </c>
      <c r="AB2799" s="2887">
        <v>0.06</v>
      </c>
      <c r="AC2799" s="3099" t="s">
        <v>1529</v>
      </c>
      <c r="AD2799" s="3282">
        <v>24.99</v>
      </c>
      <c r="AE2799" s="3283">
        <v>1000</v>
      </c>
      <c r="AF2799" s="2887">
        <f>AD2799/AE2799</f>
        <v>2.4989999999999998E-2</v>
      </c>
      <c r="AG2799" s="2887">
        <v>0.1</v>
      </c>
      <c r="AH2799" s="2890" t="s">
        <v>4522</v>
      </c>
      <c r="AI2799" s="2889">
        <v>100</v>
      </c>
      <c r="AJ2799" s="2891">
        <v>2.4900000000000002</v>
      </c>
      <c r="AK2799" s="2502"/>
    </row>
    <row r="2800" spans="2:37" s="2801" customFormat="1" x14ac:dyDescent="0.2">
      <c r="B2800" s="4289" t="s">
        <v>5995</v>
      </c>
      <c r="C2800" s="4290"/>
      <c r="D2800" s="3285" t="s">
        <v>6015</v>
      </c>
      <c r="E2800" s="2893">
        <v>34.989999999999995</v>
      </c>
      <c r="F2800" s="3104" t="s">
        <v>1529</v>
      </c>
      <c r="G2800" s="3104" t="s">
        <v>1529</v>
      </c>
      <c r="H2800" s="3104" t="s">
        <v>1529</v>
      </c>
      <c r="I2800" s="3104" t="s">
        <v>1529</v>
      </c>
      <c r="J2800" s="3104" t="s">
        <v>1529</v>
      </c>
      <c r="K2800" s="3104" t="s">
        <v>1529</v>
      </c>
      <c r="L2800" s="3104">
        <v>0.18</v>
      </c>
      <c r="M2800" s="3104" t="s">
        <v>1529</v>
      </c>
      <c r="N2800" s="3104" t="s">
        <v>1529</v>
      </c>
      <c r="O2800" s="3104" t="s">
        <v>1529</v>
      </c>
      <c r="P2800" s="3104" t="s">
        <v>1529</v>
      </c>
      <c r="Q2800" s="3104">
        <v>0.18</v>
      </c>
      <c r="R2800" s="3104">
        <v>0.18</v>
      </c>
      <c r="S2800" s="3104" t="s">
        <v>1529</v>
      </c>
      <c r="T2800" s="3104" t="s">
        <v>1529</v>
      </c>
      <c r="U2800" s="3104" t="s">
        <v>1529</v>
      </c>
      <c r="V2800" s="3104" t="s">
        <v>1529</v>
      </c>
      <c r="W2800" s="3104" t="s">
        <v>1529</v>
      </c>
      <c r="X2800" s="2894">
        <v>0.06</v>
      </c>
      <c r="Y2800" s="3104" t="s">
        <v>1529</v>
      </c>
      <c r="Z2800" s="3104" t="s">
        <v>1529</v>
      </c>
      <c r="AA2800" s="3104" t="s">
        <v>1529</v>
      </c>
      <c r="AB2800" s="2894">
        <v>0.06</v>
      </c>
      <c r="AC2800" s="3104" t="s">
        <v>1529</v>
      </c>
      <c r="AD2800" s="3286">
        <v>29.99</v>
      </c>
      <c r="AE2800" s="3287">
        <v>1500</v>
      </c>
      <c r="AF2800" s="2894">
        <f t="shared" ref="AF2800:AF2810" si="19">AD2800/AE2800</f>
        <v>1.9993333333333332E-2</v>
      </c>
      <c r="AG2800" s="2894">
        <v>0.1</v>
      </c>
      <c r="AH2800" s="2897" t="s">
        <v>4522</v>
      </c>
      <c r="AI2800" s="2896">
        <v>150</v>
      </c>
      <c r="AJ2800" s="2898">
        <v>2.99</v>
      </c>
      <c r="AK2800" s="2502"/>
    </row>
    <row r="2801" spans="2:37" s="2801" customFormat="1" x14ac:dyDescent="0.2">
      <c r="B2801" s="4289" t="s">
        <v>5996</v>
      </c>
      <c r="C2801" s="4290"/>
      <c r="D2801" s="3285" t="s">
        <v>6016</v>
      </c>
      <c r="E2801" s="2893">
        <v>44.99</v>
      </c>
      <c r="F2801" s="3104" t="s">
        <v>1529</v>
      </c>
      <c r="G2801" s="3104" t="s">
        <v>1529</v>
      </c>
      <c r="H2801" s="3104" t="s">
        <v>1529</v>
      </c>
      <c r="I2801" s="3104" t="s">
        <v>1529</v>
      </c>
      <c r="J2801" s="3104" t="s">
        <v>1529</v>
      </c>
      <c r="K2801" s="3104" t="s">
        <v>1529</v>
      </c>
      <c r="L2801" s="3104">
        <v>0.18</v>
      </c>
      <c r="M2801" s="3104" t="s">
        <v>1529</v>
      </c>
      <c r="N2801" s="3104" t="s">
        <v>1529</v>
      </c>
      <c r="O2801" s="3104" t="s">
        <v>1529</v>
      </c>
      <c r="P2801" s="3104" t="s">
        <v>1529</v>
      </c>
      <c r="Q2801" s="3104">
        <v>0.18</v>
      </c>
      <c r="R2801" s="3104">
        <v>0.18</v>
      </c>
      <c r="S2801" s="3104" t="s">
        <v>1529</v>
      </c>
      <c r="T2801" s="3104" t="s">
        <v>1529</v>
      </c>
      <c r="U2801" s="3104" t="s">
        <v>1529</v>
      </c>
      <c r="V2801" s="3104" t="s">
        <v>1529</v>
      </c>
      <c r="W2801" s="3104" t="s">
        <v>1529</v>
      </c>
      <c r="X2801" s="2894">
        <v>0.06</v>
      </c>
      <c r="Y2801" s="3104" t="s">
        <v>1529</v>
      </c>
      <c r="Z2801" s="3104" t="s">
        <v>1529</v>
      </c>
      <c r="AA2801" s="3104" t="s">
        <v>1529</v>
      </c>
      <c r="AB2801" s="2894">
        <v>0.06</v>
      </c>
      <c r="AC2801" s="3104" t="s">
        <v>1529</v>
      </c>
      <c r="AD2801" s="3286">
        <v>34.99</v>
      </c>
      <c r="AE2801" s="3287">
        <v>2000</v>
      </c>
      <c r="AF2801" s="2894">
        <f t="shared" si="19"/>
        <v>1.7495E-2</v>
      </c>
      <c r="AG2801" s="2894">
        <v>0.1</v>
      </c>
      <c r="AH2801" s="2897" t="s">
        <v>4522</v>
      </c>
      <c r="AI2801" s="2896">
        <v>200</v>
      </c>
      <c r="AJ2801" s="2898">
        <v>3.49</v>
      </c>
      <c r="AK2801" s="2502"/>
    </row>
    <row r="2802" spans="2:37" s="2801" customFormat="1" x14ac:dyDescent="0.2">
      <c r="B2802" s="4289" t="s">
        <v>5997</v>
      </c>
      <c r="C2802" s="4290"/>
      <c r="D2802" s="3285" t="s">
        <v>6017</v>
      </c>
      <c r="E2802" s="2893">
        <v>49.99</v>
      </c>
      <c r="F2802" s="3104" t="s">
        <v>1529</v>
      </c>
      <c r="G2802" s="3104" t="s">
        <v>1529</v>
      </c>
      <c r="H2802" s="3104" t="s">
        <v>1529</v>
      </c>
      <c r="I2802" s="3104" t="s">
        <v>1529</v>
      </c>
      <c r="J2802" s="3104" t="s">
        <v>1529</v>
      </c>
      <c r="K2802" s="3104" t="s">
        <v>1529</v>
      </c>
      <c r="L2802" s="3104">
        <v>0.18</v>
      </c>
      <c r="M2802" s="3104" t="s">
        <v>1529</v>
      </c>
      <c r="N2802" s="3104" t="s">
        <v>1529</v>
      </c>
      <c r="O2802" s="3104" t="s">
        <v>1529</v>
      </c>
      <c r="P2802" s="3104" t="s">
        <v>1529</v>
      </c>
      <c r="Q2802" s="3104">
        <v>0.18</v>
      </c>
      <c r="R2802" s="3104">
        <v>0.18</v>
      </c>
      <c r="S2802" s="3104" t="s">
        <v>1529</v>
      </c>
      <c r="T2802" s="3104" t="s">
        <v>1529</v>
      </c>
      <c r="U2802" s="3104" t="s">
        <v>1529</v>
      </c>
      <c r="V2802" s="3104" t="s">
        <v>1529</v>
      </c>
      <c r="W2802" s="3104" t="s">
        <v>1529</v>
      </c>
      <c r="X2802" s="2894">
        <v>0.06</v>
      </c>
      <c r="Y2802" s="3104" t="s">
        <v>1529</v>
      </c>
      <c r="Z2802" s="3104" t="s">
        <v>1529</v>
      </c>
      <c r="AA2802" s="3104" t="s">
        <v>1529</v>
      </c>
      <c r="AB2802" s="2894">
        <v>0.06</v>
      </c>
      <c r="AC2802" s="3104" t="s">
        <v>1529</v>
      </c>
      <c r="AD2802" s="3286">
        <v>39.99</v>
      </c>
      <c r="AE2802" s="3287">
        <v>3000</v>
      </c>
      <c r="AF2802" s="2894">
        <f t="shared" si="19"/>
        <v>1.333E-2</v>
      </c>
      <c r="AG2802" s="2894">
        <v>0.1</v>
      </c>
      <c r="AH2802" s="2897" t="s">
        <v>4522</v>
      </c>
      <c r="AI2802" s="2896">
        <v>300</v>
      </c>
      <c r="AJ2802" s="2898">
        <v>3.99</v>
      </c>
      <c r="AK2802" s="2502"/>
    </row>
    <row r="2803" spans="2:37" s="2801" customFormat="1" x14ac:dyDescent="0.2">
      <c r="B2803" s="4289" t="s">
        <v>5998</v>
      </c>
      <c r="C2803" s="4290"/>
      <c r="D2803" s="3285" t="s">
        <v>6018</v>
      </c>
      <c r="E2803" s="2893">
        <v>59.99</v>
      </c>
      <c r="F2803" s="3104" t="s">
        <v>1529</v>
      </c>
      <c r="G2803" s="3104" t="s">
        <v>1529</v>
      </c>
      <c r="H2803" s="3104" t="s">
        <v>1529</v>
      </c>
      <c r="I2803" s="3104" t="s">
        <v>1529</v>
      </c>
      <c r="J2803" s="3104" t="s">
        <v>1529</v>
      </c>
      <c r="K2803" s="3104" t="s">
        <v>1529</v>
      </c>
      <c r="L2803" s="3104">
        <v>0.18</v>
      </c>
      <c r="M2803" s="3104" t="s">
        <v>1529</v>
      </c>
      <c r="N2803" s="3104" t="s">
        <v>1529</v>
      </c>
      <c r="O2803" s="3104" t="s">
        <v>1529</v>
      </c>
      <c r="P2803" s="3104" t="s">
        <v>1529</v>
      </c>
      <c r="Q2803" s="3104">
        <v>0.18</v>
      </c>
      <c r="R2803" s="3104">
        <v>0.18</v>
      </c>
      <c r="S2803" s="3104" t="s">
        <v>1529</v>
      </c>
      <c r="T2803" s="3104" t="s">
        <v>1529</v>
      </c>
      <c r="U2803" s="3104" t="s">
        <v>1529</v>
      </c>
      <c r="V2803" s="3104" t="s">
        <v>1529</v>
      </c>
      <c r="W2803" s="3104" t="s">
        <v>1529</v>
      </c>
      <c r="X2803" s="2894">
        <v>0.06</v>
      </c>
      <c r="Y2803" s="3104" t="s">
        <v>1529</v>
      </c>
      <c r="Z2803" s="3104" t="s">
        <v>1529</v>
      </c>
      <c r="AA2803" s="3104" t="s">
        <v>1529</v>
      </c>
      <c r="AB2803" s="2894">
        <v>0.06</v>
      </c>
      <c r="AC2803" s="3104" t="s">
        <v>1529</v>
      </c>
      <c r="AD2803" s="3286">
        <v>49.99</v>
      </c>
      <c r="AE2803" s="3287">
        <v>5000</v>
      </c>
      <c r="AF2803" s="2894">
        <f t="shared" si="19"/>
        <v>9.9979999999999999E-3</v>
      </c>
      <c r="AG2803" s="2894">
        <v>0.1</v>
      </c>
      <c r="AH2803" s="2897" t="s">
        <v>4522</v>
      </c>
      <c r="AI2803" s="2896">
        <v>300</v>
      </c>
      <c r="AJ2803" s="2898">
        <v>3.99</v>
      </c>
      <c r="AK2803" s="2502"/>
    </row>
    <row r="2804" spans="2:37" s="2801" customFormat="1" x14ac:dyDescent="0.2">
      <c r="B2804" s="4289" t="s">
        <v>5999</v>
      </c>
      <c r="C2804" s="4290"/>
      <c r="D2804" s="3285" t="s">
        <v>6019</v>
      </c>
      <c r="E2804" s="2893">
        <v>69.990000000000009</v>
      </c>
      <c r="F2804" s="3104" t="s">
        <v>1529</v>
      </c>
      <c r="G2804" s="3104" t="s">
        <v>1529</v>
      </c>
      <c r="H2804" s="3104" t="s">
        <v>1529</v>
      </c>
      <c r="I2804" s="3104" t="s">
        <v>1529</v>
      </c>
      <c r="J2804" s="3104" t="s">
        <v>1529</v>
      </c>
      <c r="K2804" s="3104" t="s">
        <v>1529</v>
      </c>
      <c r="L2804" s="3104">
        <v>0.18</v>
      </c>
      <c r="M2804" s="3104" t="s">
        <v>1529</v>
      </c>
      <c r="N2804" s="3104" t="s">
        <v>1529</v>
      </c>
      <c r="O2804" s="3104" t="s">
        <v>1529</v>
      </c>
      <c r="P2804" s="3104" t="s">
        <v>1529</v>
      </c>
      <c r="Q2804" s="3104">
        <v>0.18</v>
      </c>
      <c r="R2804" s="3104">
        <v>0.18</v>
      </c>
      <c r="S2804" s="3104" t="s">
        <v>1529</v>
      </c>
      <c r="T2804" s="3104" t="s">
        <v>1529</v>
      </c>
      <c r="U2804" s="3104" t="s">
        <v>1529</v>
      </c>
      <c r="V2804" s="3104" t="s">
        <v>1529</v>
      </c>
      <c r="W2804" s="3104" t="s">
        <v>1529</v>
      </c>
      <c r="X2804" s="2894">
        <v>0.06</v>
      </c>
      <c r="Y2804" s="3104" t="s">
        <v>1529</v>
      </c>
      <c r="Z2804" s="3104" t="s">
        <v>1529</v>
      </c>
      <c r="AA2804" s="3104" t="s">
        <v>1529</v>
      </c>
      <c r="AB2804" s="2894">
        <v>0.06</v>
      </c>
      <c r="AC2804" s="3104" t="s">
        <v>1529</v>
      </c>
      <c r="AD2804" s="3286">
        <v>59.99</v>
      </c>
      <c r="AE2804" s="3287">
        <v>10000</v>
      </c>
      <c r="AF2804" s="2894">
        <f t="shared" si="19"/>
        <v>5.999E-3</v>
      </c>
      <c r="AG2804" s="2894">
        <v>0.1</v>
      </c>
      <c r="AH2804" s="2897" t="s">
        <v>4522</v>
      </c>
      <c r="AI2804" s="2896">
        <v>300</v>
      </c>
      <c r="AJ2804" s="2898">
        <v>3.99</v>
      </c>
      <c r="AK2804" s="2502"/>
    </row>
    <row r="2805" spans="2:37" s="2801" customFormat="1" x14ac:dyDescent="0.2">
      <c r="B2805" s="4289" t="s">
        <v>6000</v>
      </c>
      <c r="C2805" s="4290"/>
      <c r="D2805" s="3285" t="s">
        <v>6020</v>
      </c>
      <c r="E2805" s="2893">
        <v>29.99</v>
      </c>
      <c r="F2805" s="3104" t="s">
        <v>1529</v>
      </c>
      <c r="G2805" s="3104" t="s">
        <v>1529</v>
      </c>
      <c r="H2805" s="3104" t="s">
        <v>1529</v>
      </c>
      <c r="I2805" s="3104" t="s">
        <v>1529</v>
      </c>
      <c r="J2805" s="3104" t="s">
        <v>1529</v>
      </c>
      <c r="K2805" s="3104" t="s">
        <v>1529</v>
      </c>
      <c r="L2805" s="3104">
        <v>0.18</v>
      </c>
      <c r="M2805" s="3104" t="s">
        <v>1529</v>
      </c>
      <c r="N2805" s="3104" t="s">
        <v>1529</v>
      </c>
      <c r="O2805" s="3104" t="s">
        <v>1529</v>
      </c>
      <c r="P2805" s="3104" t="s">
        <v>1529</v>
      </c>
      <c r="Q2805" s="3104">
        <v>0.18</v>
      </c>
      <c r="R2805" s="3104">
        <v>0.18</v>
      </c>
      <c r="S2805" s="3104" t="s">
        <v>1529</v>
      </c>
      <c r="T2805" s="3104" t="s">
        <v>1529</v>
      </c>
      <c r="U2805" s="3104" t="s">
        <v>1529</v>
      </c>
      <c r="V2805" s="3104" t="s">
        <v>1529</v>
      </c>
      <c r="W2805" s="3104" t="s">
        <v>1529</v>
      </c>
      <c r="X2805" s="2894">
        <v>0.06</v>
      </c>
      <c r="Y2805" s="3104" t="s">
        <v>1529</v>
      </c>
      <c r="Z2805" s="3104" t="s">
        <v>1529</v>
      </c>
      <c r="AA2805" s="3104" t="s">
        <v>1529</v>
      </c>
      <c r="AB2805" s="2894">
        <v>0.06</v>
      </c>
      <c r="AC2805" s="3104" t="s">
        <v>1529</v>
      </c>
      <c r="AD2805" s="3286">
        <v>29.99</v>
      </c>
      <c r="AE2805" s="3287">
        <v>1000</v>
      </c>
      <c r="AF2805" s="2894">
        <f t="shared" si="19"/>
        <v>2.9989999999999999E-2</v>
      </c>
      <c r="AG2805" s="2894">
        <v>0.1</v>
      </c>
      <c r="AH2805" s="2897" t="s">
        <v>4522</v>
      </c>
      <c r="AI2805" s="2896">
        <v>100</v>
      </c>
      <c r="AJ2805" s="2898">
        <v>2.4900000000000002</v>
      </c>
      <c r="AK2805" s="2502"/>
    </row>
    <row r="2806" spans="2:37" s="2801" customFormat="1" x14ac:dyDescent="0.2">
      <c r="B2806" s="4289" t="s">
        <v>6001</v>
      </c>
      <c r="C2806" s="4290"/>
      <c r="D2806" s="3285" t="s">
        <v>6021</v>
      </c>
      <c r="E2806" s="2893">
        <v>34.989999999999995</v>
      </c>
      <c r="F2806" s="3104" t="s">
        <v>1529</v>
      </c>
      <c r="G2806" s="3104" t="s">
        <v>1529</v>
      </c>
      <c r="H2806" s="3104" t="s">
        <v>1529</v>
      </c>
      <c r="I2806" s="3104" t="s">
        <v>1529</v>
      </c>
      <c r="J2806" s="3104" t="s">
        <v>1529</v>
      </c>
      <c r="K2806" s="3104" t="s">
        <v>1529</v>
      </c>
      <c r="L2806" s="3104">
        <v>0.18</v>
      </c>
      <c r="M2806" s="3104" t="s">
        <v>1529</v>
      </c>
      <c r="N2806" s="3104" t="s">
        <v>1529</v>
      </c>
      <c r="O2806" s="3104" t="s">
        <v>1529</v>
      </c>
      <c r="P2806" s="3104" t="s">
        <v>1529</v>
      </c>
      <c r="Q2806" s="3104">
        <v>0.18</v>
      </c>
      <c r="R2806" s="3104">
        <v>0.18</v>
      </c>
      <c r="S2806" s="3104" t="s">
        <v>1529</v>
      </c>
      <c r="T2806" s="3104" t="s">
        <v>1529</v>
      </c>
      <c r="U2806" s="3104" t="s">
        <v>1529</v>
      </c>
      <c r="V2806" s="3104" t="s">
        <v>1529</v>
      </c>
      <c r="W2806" s="3104" t="s">
        <v>1529</v>
      </c>
      <c r="X2806" s="2894">
        <v>0.06</v>
      </c>
      <c r="Y2806" s="3104" t="s">
        <v>1529</v>
      </c>
      <c r="Z2806" s="3104" t="s">
        <v>1529</v>
      </c>
      <c r="AA2806" s="3104" t="s">
        <v>1529</v>
      </c>
      <c r="AB2806" s="2894">
        <v>0.06</v>
      </c>
      <c r="AC2806" s="3104" t="s">
        <v>1529</v>
      </c>
      <c r="AD2806" s="3286">
        <v>29.99</v>
      </c>
      <c r="AE2806" s="3287">
        <v>1500</v>
      </c>
      <c r="AF2806" s="2894">
        <f t="shared" si="19"/>
        <v>1.9993333333333332E-2</v>
      </c>
      <c r="AG2806" s="2894">
        <v>0.1</v>
      </c>
      <c r="AH2806" s="2897" t="s">
        <v>4522</v>
      </c>
      <c r="AI2806" s="2896">
        <v>150</v>
      </c>
      <c r="AJ2806" s="2898">
        <v>2.99</v>
      </c>
      <c r="AK2806" s="2502"/>
    </row>
    <row r="2807" spans="2:37" s="2801" customFormat="1" x14ac:dyDescent="0.2">
      <c r="B2807" s="4289" t="s">
        <v>6002</v>
      </c>
      <c r="C2807" s="4290"/>
      <c r="D2807" s="3285" t="s">
        <v>6022</v>
      </c>
      <c r="E2807" s="2893">
        <v>44.99</v>
      </c>
      <c r="F2807" s="3104" t="s">
        <v>1529</v>
      </c>
      <c r="G2807" s="3104" t="s">
        <v>1529</v>
      </c>
      <c r="H2807" s="3104" t="s">
        <v>1529</v>
      </c>
      <c r="I2807" s="3104" t="s">
        <v>1529</v>
      </c>
      <c r="J2807" s="3104" t="s">
        <v>1529</v>
      </c>
      <c r="K2807" s="3104" t="s">
        <v>1529</v>
      </c>
      <c r="L2807" s="3104">
        <v>0.18</v>
      </c>
      <c r="M2807" s="3104" t="s">
        <v>1529</v>
      </c>
      <c r="N2807" s="3104" t="s">
        <v>1529</v>
      </c>
      <c r="O2807" s="3104" t="s">
        <v>1529</v>
      </c>
      <c r="P2807" s="3104" t="s">
        <v>1529</v>
      </c>
      <c r="Q2807" s="3104">
        <v>0.18</v>
      </c>
      <c r="R2807" s="3104">
        <v>0.18</v>
      </c>
      <c r="S2807" s="3104" t="s">
        <v>1529</v>
      </c>
      <c r="T2807" s="3104" t="s">
        <v>1529</v>
      </c>
      <c r="U2807" s="3104" t="s">
        <v>1529</v>
      </c>
      <c r="V2807" s="3104" t="s">
        <v>1529</v>
      </c>
      <c r="W2807" s="3104" t="s">
        <v>1529</v>
      </c>
      <c r="X2807" s="2894">
        <v>0.06</v>
      </c>
      <c r="Y2807" s="3104" t="s">
        <v>1529</v>
      </c>
      <c r="Z2807" s="3104" t="s">
        <v>1529</v>
      </c>
      <c r="AA2807" s="3104" t="s">
        <v>1529</v>
      </c>
      <c r="AB2807" s="2894">
        <v>0.06</v>
      </c>
      <c r="AC2807" s="3104" t="s">
        <v>1529</v>
      </c>
      <c r="AD2807" s="3286">
        <v>34.99</v>
      </c>
      <c r="AE2807" s="3287">
        <v>2000</v>
      </c>
      <c r="AF2807" s="2894">
        <f t="shared" si="19"/>
        <v>1.7495E-2</v>
      </c>
      <c r="AG2807" s="2894">
        <v>0.1</v>
      </c>
      <c r="AH2807" s="2897" t="s">
        <v>4522</v>
      </c>
      <c r="AI2807" s="2896">
        <v>200</v>
      </c>
      <c r="AJ2807" s="2898">
        <v>3.49</v>
      </c>
      <c r="AK2807" s="2502"/>
    </row>
    <row r="2808" spans="2:37" s="2801" customFormat="1" x14ac:dyDescent="0.2">
      <c r="B2808" s="4289" t="s">
        <v>6003</v>
      </c>
      <c r="C2808" s="4290"/>
      <c r="D2808" s="3285" t="s">
        <v>6023</v>
      </c>
      <c r="E2808" s="2893">
        <v>29.99</v>
      </c>
      <c r="F2808" s="3104" t="s">
        <v>1529</v>
      </c>
      <c r="G2808" s="3104" t="s">
        <v>1529</v>
      </c>
      <c r="H2808" s="3104" t="s">
        <v>1529</v>
      </c>
      <c r="I2808" s="3104" t="s">
        <v>1529</v>
      </c>
      <c r="J2808" s="3104" t="s">
        <v>1529</v>
      </c>
      <c r="K2808" s="3104" t="s">
        <v>1529</v>
      </c>
      <c r="L2808" s="3104">
        <v>0.18</v>
      </c>
      <c r="M2808" s="3104" t="s">
        <v>1529</v>
      </c>
      <c r="N2808" s="3104" t="s">
        <v>1529</v>
      </c>
      <c r="O2808" s="3104" t="s">
        <v>1529</v>
      </c>
      <c r="P2808" s="3104" t="s">
        <v>1529</v>
      </c>
      <c r="Q2808" s="3104">
        <v>0.18</v>
      </c>
      <c r="R2808" s="3104">
        <v>0.18</v>
      </c>
      <c r="S2808" s="3104" t="s">
        <v>1529</v>
      </c>
      <c r="T2808" s="3104" t="s">
        <v>1529</v>
      </c>
      <c r="U2808" s="3104" t="s">
        <v>1529</v>
      </c>
      <c r="V2808" s="3104" t="s">
        <v>1529</v>
      </c>
      <c r="W2808" s="3104" t="s">
        <v>1529</v>
      </c>
      <c r="X2808" s="2894">
        <v>0.06</v>
      </c>
      <c r="Y2808" s="3104" t="s">
        <v>1529</v>
      </c>
      <c r="Z2808" s="3104" t="s">
        <v>1529</v>
      </c>
      <c r="AA2808" s="3104" t="s">
        <v>1529</v>
      </c>
      <c r="AB2808" s="2894">
        <v>0.06</v>
      </c>
      <c r="AC2808" s="3104" t="s">
        <v>1529</v>
      </c>
      <c r="AD2808" s="3286">
        <v>29.99</v>
      </c>
      <c r="AE2808" s="3287">
        <v>1000</v>
      </c>
      <c r="AF2808" s="2894">
        <f t="shared" si="19"/>
        <v>2.9989999999999999E-2</v>
      </c>
      <c r="AG2808" s="2894">
        <v>0.1</v>
      </c>
      <c r="AH2808" s="2897" t="s">
        <v>4522</v>
      </c>
      <c r="AI2808" s="2896">
        <v>100</v>
      </c>
      <c r="AJ2808" s="2898">
        <v>2.4900000000000002</v>
      </c>
      <c r="AK2808" s="2502"/>
    </row>
    <row r="2809" spans="2:37" s="2801" customFormat="1" x14ac:dyDescent="0.2">
      <c r="B2809" s="4289" t="s">
        <v>6004</v>
      </c>
      <c r="C2809" s="4290"/>
      <c r="D2809" s="3285" t="s">
        <v>6024</v>
      </c>
      <c r="E2809" s="2893">
        <v>34.989999999999995</v>
      </c>
      <c r="F2809" s="3104" t="s">
        <v>1529</v>
      </c>
      <c r="G2809" s="3104" t="s">
        <v>1529</v>
      </c>
      <c r="H2809" s="3104" t="s">
        <v>1529</v>
      </c>
      <c r="I2809" s="3104" t="s">
        <v>1529</v>
      </c>
      <c r="J2809" s="3104" t="s">
        <v>1529</v>
      </c>
      <c r="K2809" s="3104" t="s">
        <v>1529</v>
      </c>
      <c r="L2809" s="3104">
        <v>0.18</v>
      </c>
      <c r="M2809" s="3104" t="s">
        <v>1529</v>
      </c>
      <c r="N2809" s="3104" t="s">
        <v>1529</v>
      </c>
      <c r="O2809" s="3104" t="s">
        <v>1529</v>
      </c>
      <c r="P2809" s="3104" t="s">
        <v>1529</v>
      </c>
      <c r="Q2809" s="3104">
        <v>0.18</v>
      </c>
      <c r="R2809" s="3104">
        <v>0.18</v>
      </c>
      <c r="S2809" s="3104" t="s">
        <v>1529</v>
      </c>
      <c r="T2809" s="3104" t="s">
        <v>1529</v>
      </c>
      <c r="U2809" s="3104" t="s">
        <v>1529</v>
      </c>
      <c r="V2809" s="3104" t="s">
        <v>1529</v>
      </c>
      <c r="W2809" s="3104" t="s">
        <v>1529</v>
      </c>
      <c r="X2809" s="2894">
        <v>0.06</v>
      </c>
      <c r="Y2809" s="3104" t="s">
        <v>1529</v>
      </c>
      <c r="Z2809" s="3104" t="s">
        <v>1529</v>
      </c>
      <c r="AA2809" s="3104" t="s">
        <v>1529</v>
      </c>
      <c r="AB2809" s="2894">
        <v>0.06</v>
      </c>
      <c r="AC2809" s="3104" t="s">
        <v>1529</v>
      </c>
      <c r="AD2809" s="3286">
        <v>34.989999999999995</v>
      </c>
      <c r="AE2809" s="3287">
        <v>1500</v>
      </c>
      <c r="AF2809" s="2894">
        <f t="shared" si="19"/>
        <v>2.3326666666666662E-2</v>
      </c>
      <c r="AG2809" s="2894">
        <v>0.1</v>
      </c>
      <c r="AH2809" s="2897" t="s">
        <v>4522</v>
      </c>
      <c r="AI2809" s="2896">
        <v>150</v>
      </c>
      <c r="AJ2809" s="2898">
        <v>2.99</v>
      </c>
      <c r="AK2809" s="2502"/>
    </row>
    <row r="2810" spans="2:37" s="2801" customFormat="1" x14ac:dyDescent="0.2">
      <c r="B2810" s="4289" t="s">
        <v>6005</v>
      </c>
      <c r="C2810" s="4290"/>
      <c r="D2810" s="3285" t="s">
        <v>6025</v>
      </c>
      <c r="E2810" s="2893">
        <v>44.99</v>
      </c>
      <c r="F2810" s="3104" t="s">
        <v>1529</v>
      </c>
      <c r="G2810" s="3104" t="s">
        <v>1529</v>
      </c>
      <c r="H2810" s="3104" t="s">
        <v>1529</v>
      </c>
      <c r="I2810" s="3104" t="s">
        <v>1529</v>
      </c>
      <c r="J2810" s="3104" t="s">
        <v>1529</v>
      </c>
      <c r="K2810" s="3104" t="s">
        <v>1529</v>
      </c>
      <c r="L2810" s="3104">
        <v>0.18</v>
      </c>
      <c r="M2810" s="3104" t="s">
        <v>1529</v>
      </c>
      <c r="N2810" s="3104" t="s">
        <v>1529</v>
      </c>
      <c r="O2810" s="3104" t="s">
        <v>1529</v>
      </c>
      <c r="P2810" s="3104" t="s">
        <v>1529</v>
      </c>
      <c r="Q2810" s="3104">
        <v>0.18</v>
      </c>
      <c r="R2810" s="3104">
        <v>0.18</v>
      </c>
      <c r="S2810" s="3104" t="s">
        <v>1529</v>
      </c>
      <c r="T2810" s="3104" t="s">
        <v>1529</v>
      </c>
      <c r="U2810" s="3104" t="s">
        <v>1529</v>
      </c>
      <c r="V2810" s="3104" t="s">
        <v>1529</v>
      </c>
      <c r="W2810" s="3104" t="s">
        <v>1529</v>
      </c>
      <c r="X2810" s="2894">
        <v>0.06</v>
      </c>
      <c r="Y2810" s="3104" t="s">
        <v>1529</v>
      </c>
      <c r="Z2810" s="3104" t="s">
        <v>1529</v>
      </c>
      <c r="AA2810" s="3104" t="s">
        <v>1529</v>
      </c>
      <c r="AB2810" s="2894">
        <v>0.06</v>
      </c>
      <c r="AC2810" s="3104" t="s">
        <v>1529</v>
      </c>
      <c r="AD2810" s="3286">
        <v>44.99</v>
      </c>
      <c r="AE2810" s="3287">
        <v>2000</v>
      </c>
      <c r="AF2810" s="2894">
        <f t="shared" si="19"/>
        <v>2.2495000000000001E-2</v>
      </c>
      <c r="AG2810" s="2894">
        <v>0.1</v>
      </c>
      <c r="AH2810" s="2897" t="s">
        <v>4522</v>
      </c>
      <c r="AI2810" s="2896">
        <v>200</v>
      </c>
      <c r="AJ2810" s="2898">
        <v>3.49</v>
      </c>
      <c r="AK2810" s="2502"/>
    </row>
    <row r="2811" spans="2:37" s="2801" customFormat="1" x14ac:dyDescent="0.2">
      <c r="B2811" s="4289" t="s">
        <v>6006</v>
      </c>
      <c r="C2811" s="4290"/>
      <c r="D2811" s="3285" t="s">
        <v>6026</v>
      </c>
      <c r="E2811" s="2893">
        <v>29.99</v>
      </c>
      <c r="F2811" s="3104" t="s">
        <v>1529</v>
      </c>
      <c r="G2811" s="3104" t="s">
        <v>1529</v>
      </c>
      <c r="H2811" s="3104" t="s">
        <v>1529</v>
      </c>
      <c r="I2811" s="3104" t="s">
        <v>1529</v>
      </c>
      <c r="J2811" s="3104" t="s">
        <v>1529</v>
      </c>
      <c r="K2811" s="3104" t="s">
        <v>1529</v>
      </c>
      <c r="L2811" s="3104">
        <v>0.18</v>
      </c>
      <c r="M2811" s="3104" t="s">
        <v>1529</v>
      </c>
      <c r="N2811" s="3104" t="s">
        <v>1529</v>
      </c>
      <c r="O2811" s="3104" t="s">
        <v>1529</v>
      </c>
      <c r="P2811" s="3104" t="s">
        <v>1529</v>
      </c>
      <c r="Q2811" s="3104">
        <v>0.18</v>
      </c>
      <c r="R2811" s="3104">
        <v>0.18</v>
      </c>
      <c r="S2811" s="3104" t="s">
        <v>1529</v>
      </c>
      <c r="T2811" s="3104" t="s">
        <v>1529</v>
      </c>
      <c r="U2811" s="3104" t="s">
        <v>1529</v>
      </c>
      <c r="V2811" s="3104" t="s">
        <v>1529</v>
      </c>
      <c r="W2811" s="3104" t="s">
        <v>1529</v>
      </c>
      <c r="X2811" s="2894">
        <v>0.06</v>
      </c>
      <c r="Y2811" s="3104" t="s">
        <v>1529</v>
      </c>
      <c r="Z2811" s="3104" t="s">
        <v>1529</v>
      </c>
      <c r="AA2811" s="3104" t="s">
        <v>1529</v>
      </c>
      <c r="AB2811" s="2894">
        <v>0.06</v>
      </c>
      <c r="AC2811" s="3104" t="s">
        <v>1529</v>
      </c>
      <c r="AD2811" s="3286">
        <v>29.99</v>
      </c>
      <c r="AE2811" s="3287">
        <v>1000</v>
      </c>
      <c r="AF2811" s="2894">
        <f>AD2811/AE2811</f>
        <v>2.9989999999999999E-2</v>
      </c>
      <c r="AG2811" s="2894">
        <v>0.1</v>
      </c>
      <c r="AH2811" s="2897" t="s">
        <v>4522</v>
      </c>
      <c r="AI2811" s="2896">
        <v>100</v>
      </c>
      <c r="AJ2811" s="2898">
        <v>2.4900000000000002</v>
      </c>
      <c r="AK2811" s="2502"/>
    </row>
    <row r="2812" spans="2:37" s="2801" customFormat="1" x14ac:dyDescent="0.2">
      <c r="B2812" s="4289" t="s">
        <v>6007</v>
      </c>
      <c r="C2812" s="4290"/>
      <c r="D2812" s="3285" t="s">
        <v>6027</v>
      </c>
      <c r="E2812" s="3153">
        <v>34.99</v>
      </c>
      <c r="F2812" s="3104" t="s">
        <v>1529</v>
      </c>
      <c r="G2812" s="3104" t="s">
        <v>1529</v>
      </c>
      <c r="H2812" s="3104" t="s">
        <v>1529</v>
      </c>
      <c r="I2812" s="3104" t="s">
        <v>1529</v>
      </c>
      <c r="J2812" s="3104" t="s">
        <v>1529</v>
      </c>
      <c r="K2812" s="3104" t="s">
        <v>1529</v>
      </c>
      <c r="L2812" s="3104">
        <v>0.18</v>
      </c>
      <c r="M2812" s="3104" t="s">
        <v>1529</v>
      </c>
      <c r="N2812" s="3104" t="s">
        <v>1529</v>
      </c>
      <c r="O2812" s="3104" t="s">
        <v>1529</v>
      </c>
      <c r="P2812" s="3104" t="s">
        <v>1529</v>
      </c>
      <c r="Q2812" s="3104">
        <v>0.18</v>
      </c>
      <c r="R2812" s="3104">
        <v>0.18</v>
      </c>
      <c r="S2812" s="3104" t="s">
        <v>1529</v>
      </c>
      <c r="T2812" s="3104" t="s">
        <v>1529</v>
      </c>
      <c r="U2812" s="3104" t="s">
        <v>1529</v>
      </c>
      <c r="V2812" s="3104" t="s">
        <v>1529</v>
      </c>
      <c r="W2812" s="3104" t="s">
        <v>1529</v>
      </c>
      <c r="X2812" s="2894">
        <v>0.06</v>
      </c>
      <c r="Y2812" s="3104" t="s">
        <v>1529</v>
      </c>
      <c r="Z2812" s="3104" t="s">
        <v>1529</v>
      </c>
      <c r="AA2812" s="3104" t="s">
        <v>1529</v>
      </c>
      <c r="AB2812" s="2894">
        <v>0.06</v>
      </c>
      <c r="AC2812" s="3104" t="s">
        <v>1529</v>
      </c>
      <c r="AD2812" s="3286">
        <v>34.989999999999995</v>
      </c>
      <c r="AE2812" s="3287">
        <v>1500</v>
      </c>
      <c r="AF2812" s="2894">
        <f>AD2812/AE2812</f>
        <v>2.3326666666666662E-2</v>
      </c>
      <c r="AG2812" s="2894">
        <v>0.1</v>
      </c>
      <c r="AH2812" s="2897" t="s">
        <v>4522</v>
      </c>
      <c r="AI2812" s="2896">
        <v>150</v>
      </c>
      <c r="AJ2812" s="2898">
        <v>2.99</v>
      </c>
      <c r="AK2812" s="2502"/>
    </row>
    <row r="2813" spans="2:37" s="2801" customFormat="1" x14ac:dyDescent="0.2">
      <c r="B2813" s="4289" t="s">
        <v>6008</v>
      </c>
      <c r="C2813" s="4290"/>
      <c r="D2813" s="3285" t="s">
        <v>6028</v>
      </c>
      <c r="E2813" s="3153">
        <v>44.99</v>
      </c>
      <c r="F2813" s="3104" t="s">
        <v>1529</v>
      </c>
      <c r="G2813" s="3104" t="s">
        <v>1529</v>
      </c>
      <c r="H2813" s="3104" t="s">
        <v>1529</v>
      </c>
      <c r="I2813" s="3104" t="s">
        <v>1529</v>
      </c>
      <c r="J2813" s="3104" t="s">
        <v>1529</v>
      </c>
      <c r="K2813" s="3104" t="s">
        <v>1529</v>
      </c>
      <c r="L2813" s="3104">
        <v>0.18</v>
      </c>
      <c r="M2813" s="3104" t="s">
        <v>1529</v>
      </c>
      <c r="N2813" s="3104" t="s">
        <v>1529</v>
      </c>
      <c r="O2813" s="3104" t="s">
        <v>1529</v>
      </c>
      <c r="P2813" s="3104" t="s">
        <v>1529</v>
      </c>
      <c r="Q2813" s="3104">
        <v>0.18</v>
      </c>
      <c r="R2813" s="3104">
        <v>0.18</v>
      </c>
      <c r="S2813" s="3104" t="s">
        <v>1529</v>
      </c>
      <c r="T2813" s="3104" t="s">
        <v>1529</v>
      </c>
      <c r="U2813" s="3104" t="s">
        <v>1529</v>
      </c>
      <c r="V2813" s="3104" t="s">
        <v>1529</v>
      </c>
      <c r="W2813" s="3104" t="s">
        <v>1529</v>
      </c>
      <c r="X2813" s="2894">
        <v>0.06</v>
      </c>
      <c r="Y2813" s="3104" t="s">
        <v>1529</v>
      </c>
      <c r="Z2813" s="3104" t="s">
        <v>1529</v>
      </c>
      <c r="AA2813" s="3104" t="s">
        <v>1529</v>
      </c>
      <c r="AB2813" s="2894">
        <v>0.06</v>
      </c>
      <c r="AC2813" s="3104" t="s">
        <v>1529</v>
      </c>
      <c r="AD2813" s="3286">
        <v>44.99</v>
      </c>
      <c r="AE2813" s="3287">
        <v>2000</v>
      </c>
      <c r="AF2813" s="2894">
        <f>AD2813/AE2813</f>
        <v>2.2495000000000001E-2</v>
      </c>
      <c r="AG2813" s="2894">
        <v>0.1</v>
      </c>
      <c r="AH2813" s="2897" t="s">
        <v>4522</v>
      </c>
      <c r="AI2813" s="2896">
        <v>200</v>
      </c>
      <c r="AJ2813" s="2898">
        <v>3.49</v>
      </c>
      <c r="AK2813" s="2502"/>
    </row>
    <row r="2814" spans="2:37" s="2801" customFormat="1" x14ac:dyDescent="0.2">
      <c r="B2814" s="4289" t="s">
        <v>6009</v>
      </c>
      <c r="C2814" s="4290"/>
      <c r="D2814" s="3285" t="s">
        <v>6029</v>
      </c>
      <c r="E2814" s="3153">
        <v>29.99</v>
      </c>
      <c r="F2814" s="3104" t="s">
        <v>1529</v>
      </c>
      <c r="G2814" s="3104" t="s">
        <v>1529</v>
      </c>
      <c r="H2814" s="3104" t="s">
        <v>1529</v>
      </c>
      <c r="I2814" s="3104" t="s">
        <v>1529</v>
      </c>
      <c r="J2814" s="3104" t="s">
        <v>1529</v>
      </c>
      <c r="K2814" s="3104" t="s">
        <v>1529</v>
      </c>
      <c r="L2814" s="3104">
        <v>0.18</v>
      </c>
      <c r="M2814" s="3104" t="s">
        <v>1529</v>
      </c>
      <c r="N2814" s="3104" t="s">
        <v>1529</v>
      </c>
      <c r="O2814" s="3104" t="s">
        <v>1529</v>
      </c>
      <c r="P2814" s="3104" t="s">
        <v>1529</v>
      </c>
      <c r="Q2814" s="3104">
        <v>0.18</v>
      </c>
      <c r="R2814" s="3104">
        <v>0.18</v>
      </c>
      <c r="S2814" s="3104" t="s">
        <v>1529</v>
      </c>
      <c r="T2814" s="3104" t="s">
        <v>1529</v>
      </c>
      <c r="U2814" s="3104" t="s">
        <v>1529</v>
      </c>
      <c r="V2814" s="3104" t="s">
        <v>1529</v>
      </c>
      <c r="W2814" s="3104" t="s">
        <v>1529</v>
      </c>
      <c r="X2814" s="2894">
        <v>0.06</v>
      </c>
      <c r="Y2814" s="3104" t="s">
        <v>1529</v>
      </c>
      <c r="Z2814" s="3104" t="s">
        <v>1529</v>
      </c>
      <c r="AA2814" s="3104" t="s">
        <v>1529</v>
      </c>
      <c r="AB2814" s="2894">
        <v>0.06</v>
      </c>
      <c r="AC2814" s="3104" t="s">
        <v>1529</v>
      </c>
      <c r="AD2814" s="3286">
        <v>24.99</v>
      </c>
      <c r="AE2814" s="3287">
        <v>1000</v>
      </c>
      <c r="AF2814" s="2894">
        <f t="shared" ref="AF2814:AF2819" si="20">AD2814/AE2814</f>
        <v>2.4989999999999998E-2</v>
      </c>
      <c r="AG2814" s="2894">
        <v>0.1</v>
      </c>
      <c r="AH2814" s="2897" t="s">
        <v>4522</v>
      </c>
      <c r="AI2814" s="3303">
        <v>100</v>
      </c>
      <c r="AJ2814" s="3304">
        <v>2.4900000000000002</v>
      </c>
      <c r="AK2814" s="2502"/>
    </row>
    <row r="2815" spans="2:37" s="2801" customFormat="1" x14ac:dyDescent="0.2">
      <c r="B2815" s="4289" t="s">
        <v>6010</v>
      </c>
      <c r="C2815" s="4290"/>
      <c r="D2815" s="3285" t="s">
        <v>6030</v>
      </c>
      <c r="E2815" s="3153">
        <v>34.989999999999995</v>
      </c>
      <c r="F2815" s="3104" t="s">
        <v>1529</v>
      </c>
      <c r="G2815" s="3104" t="s">
        <v>1529</v>
      </c>
      <c r="H2815" s="3104" t="s">
        <v>1529</v>
      </c>
      <c r="I2815" s="3104" t="s">
        <v>1529</v>
      </c>
      <c r="J2815" s="3104" t="s">
        <v>1529</v>
      </c>
      <c r="K2815" s="3104" t="s">
        <v>1529</v>
      </c>
      <c r="L2815" s="3104">
        <v>0.18</v>
      </c>
      <c r="M2815" s="3104" t="s">
        <v>1529</v>
      </c>
      <c r="N2815" s="3104" t="s">
        <v>1529</v>
      </c>
      <c r="O2815" s="3104" t="s">
        <v>1529</v>
      </c>
      <c r="P2815" s="3104" t="s">
        <v>1529</v>
      </c>
      <c r="Q2815" s="3104">
        <v>0.18</v>
      </c>
      <c r="R2815" s="3104">
        <v>0.18</v>
      </c>
      <c r="S2815" s="3104" t="s">
        <v>1529</v>
      </c>
      <c r="T2815" s="3104" t="s">
        <v>1529</v>
      </c>
      <c r="U2815" s="3104" t="s">
        <v>1529</v>
      </c>
      <c r="V2815" s="3104" t="s">
        <v>1529</v>
      </c>
      <c r="W2815" s="3104" t="s">
        <v>1529</v>
      </c>
      <c r="X2815" s="2894">
        <v>0.06</v>
      </c>
      <c r="Y2815" s="3104" t="s">
        <v>1529</v>
      </c>
      <c r="Z2815" s="3104" t="s">
        <v>1529</v>
      </c>
      <c r="AA2815" s="3104" t="s">
        <v>1529</v>
      </c>
      <c r="AB2815" s="2894">
        <v>0.06</v>
      </c>
      <c r="AC2815" s="3104" t="s">
        <v>1529</v>
      </c>
      <c r="AD2815" s="3286">
        <v>29.99</v>
      </c>
      <c r="AE2815" s="3287">
        <v>1500</v>
      </c>
      <c r="AF2815" s="2894">
        <f t="shared" si="20"/>
        <v>1.9993333333333332E-2</v>
      </c>
      <c r="AG2815" s="2894">
        <v>0.1</v>
      </c>
      <c r="AH2815" s="2897" t="s">
        <v>4522</v>
      </c>
      <c r="AI2815" s="3303">
        <v>150</v>
      </c>
      <c r="AJ2815" s="3304">
        <v>2.99</v>
      </c>
      <c r="AK2815" s="2502"/>
    </row>
    <row r="2816" spans="2:37" s="2801" customFormat="1" x14ac:dyDescent="0.2">
      <c r="B2816" s="4289" t="s">
        <v>6011</v>
      </c>
      <c r="C2816" s="4290"/>
      <c r="D2816" s="3285" t="s">
        <v>6031</v>
      </c>
      <c r="E2816" s="3153">
        <v>44.99</v>
      </c>
      <c r="F2816" s="3104" t="s">
        <v>1529</v>
      </c>
      <c r="G2816" s="3104" t="s">
        <v>1529</v>
      </c>
      <c r="H2816" s="3104" t="s">
        <v>1529</v>
      </c>
      <c r="I2816" s="3104" t="s">
        <v>1529</v>
      </c>
      <c r="J2816" s="3104" t="s">
        <v>1529</v>
      </c>
      <c r="K2816" s="3104" t="s">
        <v>1529</v>
      </c>
      <c r="L2816" s="3104">
        <v>0.18</v>
      </c>
      <c r="M2816" s="3104" t="s">
        <v>1529</v>
      </c>
      <c r="N2816" s="3104" t="s">
        <v>1529</v>
      </c>
      <c r="O2816" s="3104" t="s">
        <v>1529</v>
      </c>
      <c r="P2816" s="3104" t="s">
        <v>1529</v>
      </c>
      <c r="Q2816" s="3104">
        <v>0.18</v>
      </c>
      <c r="R2816" s="3104">
        <v>0.18</v>
      </c>
      <c r="S2816" s="3104" t="s">
        <v>1529</v>
      </c>
      <c r="T2816" s="3104" t="s">
        <v>1529</v>
      </c>
      <c r="U2816" s="3104" t="s">
        <v>1529</v>
      </c>
      <c r="V2816" s="3104" t="s">
        <v>1529</v>
      </c>
      <c r="W2816" s="3104" t="s">
        <v>1529</v>
      </c>
      <c r="X2816" s="2894">
        <v>0.06</v>
      </c>
      <c r="Y2816" s="3104" t="s">
        <v>1529</v>
      </c>
      <c r="Z2816" s="3104" t="s">
        <v>1529</v>
      </c>
      <c r="AA2816" s="3104" t="s">
        <v>1529</v>
      </c>
      <c r="AB2816" s="2894">
        <v>0.06</v>
      </c>
      <c r="AC2816" s="3104" t="s">
        <v>1529</v>
      </c>
      <c r="AD2816" s="3286">
        <v>34.99</v>
      </c>
      <c r="AE2816" s="3287">
        <v>2000</v>
      </c>
      <c r="AF2816" s="2894">
        <f t="shared" si="20"/>
        <v>1.7495E-2</v>
      </c>
      <c r="AG2816" s="2894">
        <v>0.1</v>
      </c>
      <c r="AH2816" s="2897" t="s">
        <v>4522</v>
      </c>
      <c r="AI2816" s="3303">
        <v>200</v>
      </c>
      <c r="AJ2816" s="3304">
        <v>3.49</v>
      </c>
      <c r="AK2816" s="2502"/>
    </row>
    <row r="2817" spans="2:37" s="2801" customFormat="1" x14ac:dyDescent="0.2">
      <c r="B2817" s="4289" t="s">
        <v>5997</v>
      </c>
      <c r="C2817" s="4290"/>
      <c r="D2817" s="3285" t="s">
        <v>6032</v>
      </c>
      <c r="E2817" s="3153">
        <v>49.99</v>
      </c>
      <c r="F2817" s="3104" t="s">
        <v>1529</v>
      </c>
      <c r="G2817" s="3104" t="s">
        <v>1529</v>
      </c>
      <c r="H2817" s="3104" t="s">
        <v>1529</v>
      </c>
      <c r="I2817" s="3104" t="s">
        <v>1529</v>
      </c>
      <c r="J2817" s="3104" t="s">
        <v>1529</v>
      </c>
      <c r="K2817" s="3104" t="s">
        <v>1529</v>
      </c>
      <c r="L2817" s="3104">
        <v>0.18</v>
      </c>
      <c r="M2817" s="3104" t="s">
        <v>1529</v>
      </c>
      <c r="N2817" s="3104" t="s">
        <v>1529</v>
      </c>
      <c r="O2817" s="3104" t="s">
        <v>1529</v>
      </c>
      <c r="P2817" s="3104" t="s">
        <v>1529</v>
      </c>
      <c r="Q2817" s="3104">
        <v>0.18</v>
      </c>
      <c r="R2817" s="3104">
        <v>0.18</v>
      </c>
      <c r="S2817" s="3104" t="s">
        <v>1529</v>
      </c>
      <c r="T2817" s="3104" t="s">
        <v>1529</v>
      </c>
      <c r="U2817" s="3104" t="s">
        <v>1529</v>
      </c>
      <c r="V2817" s="3104" t="s">
        <v>1529</v>
      </c>
      <c r="W2817" s="3104" t="s">
        <v>1529</v>
      </c>
      <c r="X2817" s="2894">
        <v>0.06</v>
      </c>
      <c r="Y2817" s="3104" t="s">
        <v>1529</v>
      </c>
      <c r="Z2817" s="3104" t="s">
        <v>1529</v>
      </c>
      <c r="AA2817" s="3104" t="s">
        <v>1529</v>
      </c>
      <c r="AB2817" s="2894">
        <v>0.06</v>
      </c>
      <c r="AC2817" s="3104" t="s">
        <v>1529</v>
      </c>
      <c r="AD2817" s="3286">
        <v>39.99</v>
      </c>
      <c r="AE2817" s="3287">
        <v>3000</v>
      </c>
      <c r="AF2817" s="2894">
        <f t="shared" si="20"/>
        <v>1.333E-2</v>
      </c>
      <c r="AG2817" s="2894">
        <v>0.1</v>
      </c>
      <c r="AH2817" s="2897" t="s">
        <v>4522</v>
      </c>
      <c r="AI2817" s="3303">
        <v>300</v>
      </c>
      <c r="AJ2817" s="3304">
        <v>3.99</v>
      </c>
      <c r="AK2817" s="2502"/>
    </row>
    <row r="2818" spans="2:37" s="2801" customFormat="1" x14ac:dyDescent="0.2">
      <c r="B2818" s="4289" t="s">
        <v>6012</v>
      </c>
      <c r="C2818" s="4290"/>
      <c r="D2818" s="3285" t="s">
        <v>6033</v>
      </c>
      <c r="E2818" s="3153">
        <v>59.99</v>
      </c>
      <c r="F2818" s="3104" t="s">
        <v>1529</v>
      </c>
      <c r="G2818" s="3104" t="s">
        <v>1529</v>
      </c>
      <c r="H2818" s="3104" t="s">
        <v>1529</v>
      </c>
      <c r="I2818" s="3104" t="s">
        <v>1529</v>
      </c>
      <c r="J2818" s="3104" t="s">
        <v>1529</v>
      </c>
      <c r="K2818" s="3104" t="s">
        <v>1529</v>
      </c>
      <c r="L2818" s="3104">
        <v>0.18</v>
      </c>
      <c r="M2818" s="3104" t="s">
        <v>1529</v>
      </c>
      <c r="N2818" s="3104" t="s">
        <v>1529</v>
      </c>
      <c r="O2818" s="3104" t="s">
        <v>1529</v>
      </c>
      <c r="P2818" s="3104" t="s">
        <v>1529</v>
      </c>
      <c r="Q2818" s="3104">
        <v>0.18</v>
      </c>
      <c r="R2818" s="3104">
        <v>0.18</v>
      </c>
      <c r="S2818" s="3104" t="s">
        <v>1529</v>
      </c>
      <c r="T2818" s="3104" t="s">
        <v>1529</v>
      </c>
      <c r="U2818" s="3104" t="s">
        <v>1529</v>
      </c>
      <c r="V2818" s="3104" t="s">
        <v>1529</v>
      </c>
      <c r="W2818" s="3104" t="s">
        <v>1529</v>
      </c>
      <c r="X2818" s="2894">
        <v>0.06</v>
      </c>
      <c r="Y2818" s="3104" t="s">
        <v>1529</v>
      </c>
      <c r="Z2818" s="3104" t="s">
        <v>1529</v>
      </c>
      <c r="AA2818" s="3104" t="s">
        <v>1529</v>
      </c>
      <c r="AB2818" s="2894">
        <v>0.06</v>
      </c>
      <c r="AC2818" s="3104" t="s">
        <v>1529</v>
      </c>
      <c r="AD2818" s="3286">
        <v>49.99</v>
      </c>
      <c r="AE2818" s="3287">
        <v>5000</v>
      </c>
      <c r="AF2818" s="2894">
        <f t="shared" si="20"/>
        <v>9.9979999999999999E-3</v>
      </c>
      <c r="AG2818" s="2894">
        <v>0.1</v>
      </c>
      <c r="AH2818" s="2897" t="s">
        <v>4522</v>
      </c>
      <c r="AI2818" s="3303">
        <v>300</v>
      </c>
      <c r="AJ2818" s="3304">
        <v>3.99</v>
      </c>
      <c r="AK2818" s="2502"/>
    </row>
    <row r="2819" spans="2:37" s="2801" customFormat="1" ht="13.5" thickBot="1" x14ac:dyDescent="0.25">
      <c r="B2819" s="5057" t="s">
        <v>6013</v>
      </c>
      <c r="C2819" s="5058"/>
      <c r="D2819" s="3289" t="s">
        <v>6034</v>
      </c>
      <c r="E2819" s="3072">
        <v>69.990000000000009</v>
      </c>
      <c r="F2819" s="3259" t="s">
        <v>1529</v>
      </c>
      <c r="G2819" s="3259" t="s">
        <v>1529</v>
      </c>
      <c r="H2819" s="3259" t="s">
        <v>1529</v>
      </c>
      <c r="I2819" s="3259" t="s">
        <v>1529</v>
      </c>
      <c r="J2819" s="3259" t="s">
        <v>1529</v>
      </c>
      <c r="K2819" s="3259" t="s">
        <v>1529</v>
      </c>
      <c r="L2819" s="3259">
        <v>0.18</v>
      </c>
      <c r="M2819" s="3259" t="s">
        <v>1529</v>
      </c>
      <c r="N2819" s="3259" t="s">
        <v>1529</v>
      </c>
      <c r="O2819" s="3259" t="s">
        <v>1529</v>
      </c>
      <c r="P2819" s="3259" t="s">
        <v>1529</v>
      </c>
      <c r="Q2819" s="3259">
        <v>0.18</v>
      </c>
      <c r="R2819" s="3259">
        <v>0.18</v>
      </c>
      <c r="S2819" s="3259" t="s">
        <v>1529</v>
      </c>
      <c r="T2819" s="3259" t="s">
        <v>1529</v>
      </c>
      <c r="U2819" s="3259" t="s">
        <v>1529</v>
      </c>
      <c r="V2819" s="3259" t="s">
        <v>1529</v>
      </c>
      <c r="W2819" s="3259" t="s">
        <v>1529</v>
      </c>
      <c r="X2819" s="2985">
        <v>0.06</v>
      </c>
      <c r="Y2819" s="3259" t="s">
        <v>1529</v>
      </c>
      <c r="Z2819" s="3259" t="s">
        <v>1529</v>
      </c>
      <c r="AA2819" s="3259" t="s">
        <v>1529</v>
      </c>
      <c r="AB2819" s="2985">
        <v>0.06</v>
      </c>
      <c r="AC2819" s="3259" t="s">
        <v>1529</v>
      </c>
      <c r="AD2819" s="3305">
        <v>59.99</v>
      </c>
      <c r="AE2819" s="3290">
        <v>1000</v>
      </c>
      <c r="AF2819" s="2985">
        <f t="shared" si="20"/>
        <v>5.9990000000000002E-2</v>
      </c>
      <c r="AG2819" s="2985">
        <v>0.1</v>
      </c>
      <c r="AH2819" s="2988" t="s">
        <v>4522</v>
      </c>
      <c r="AI2819" s="3306">
        <v>300</v>
      </c>
      <c r="AJ2819" s="3307">
        <v>3.99</v>
      </c>
      <c r="AK2819" s="2502"/>
    </row>
    <row r="2820" spans="2:37" s="2801" customFormat="1" x14ac:dyDescent="0.2">
      <c r="B2820" s="2503"/>
      <c r="C2820" s="2496"/>
      <c r="D2820" s="4248"/>
      <c r="E2820" s="4248"/>
      <c r="F2820" s="4248"/>
      <c r="G2820" s="4248"/>
      <c r="H2820" s="2496"/>
      <c r="I2820" s="2497"/>
      <c r="J2820" s="2497"/>
      <c r="K2820" s="2497"/>
      <c r="L2820" s="2497"/>
      <c r="M2820" s="2496"/>
      <c r="N2820" s="2497"/>
      <c r="O2820" s="2497"/>
      <c r="P2820" s="2497"/>
      <c r="Q2820" s="2497"/>
      <c r="R2820" s="2497"/>
      <c r="S2820" s="2496"/>
      <c r="T2820" s="2495"/>
      <c r="U2820" s="2495"/>
      <c r="V2820" s="2495"/>
      <c r="W2820" s="2495"/>
      <c r="X2820" s="2495"/>
      <c r="Y2820" s="2495"/>
      <c r="Z2820" s="2495"/>
      <c r="AA2820" s="2495"/>
      <c r="AB2820" s="2495"/>
      <c r="AC2820" s="2495"/>
      <c r="AD2820" s="2495"/>
      <c r="AE2820" s="2495"/>
      <c r="AF2820" s="2495"/>
      <c r="AG2820" s="2495"/>
      <c r="AH2820" s="2495"/>
      <c r="AI2820" s="2495"/>
      <c r="AJ2820" s="2495"/>
      <c r="AK2820" s="2502"/>
    </row>
    <row r="2821" spans="2:37" s="2801" customFormat="1" x14ac:dyDescent="0.2">
      <c r="B2821" s="4236" t="s">
        <v>4985</v>
      </c>
      <c r="C2821" s="4237"/>
      <c r="D2821" s="4249" t="s">
        <v>6035</v>
      </c>
      <c r="E2821" s="4249"/>
      <c r="F2821" s="4249"/>
      <c r="G2821" s="4249"/>
      <c r="H2821" s="2499"/>
      <c r="I2821" s="2499"/>
      <c r="J2821" s="2499"/>
      <c r="K2821" s="2499"/>
      <c r="L2821" s="2499"/>
      <c r="M2821" s="2499"/>
      <c r="N2821" s="2499"/>
      <c r="O2821" s="2499"/>
      <c r="P2821" s="2499"/>
      <c r="Q2821" s="2499"/>
      <c r="R2821" s="2499"/>
      <c r="S2821" s="2499"/>
      <c r="T2821" s="2495"/>
      <c r="U2821" s="2495"/>
      <c r="V2821" s="2495"/>
      <c r="W2821" s="2495"/>
      <c r="X2821" s="2495"/>
      <c r="Y2821" s="2495"/>
      <c r="Z2821" s="2495"/>
      <c r="AA2821" s="2495"/>
      <c r="AB2821" s="2495"/>
      <c r="AC2821" s="2495"/>
      <c r="AD2821" s="2495"/>
      <c r="AE2821" s="2495"/>
      <c r="AF2821" s="2495"/>
      <c r="AG2821" s="2495"/>
      <c r="AH2821" s="2495"/>
      <c r="AI2821" s="2495"/>
      <c r="AJ2821" s="2495"/>
      <c r="AK2821" s="2502"/>
    </row>
    <row r="2822" spans="2:37" s="2801" customFormat="1" x14ac:dyDescent="0.2">
      <c r="B2822" s="4236" t="s">
        <v>4986</v>
      </c>
      <c r="C2822" s="4237"/>
      <c r="D2822" s="4249" t="s">
        <v>1512</v>
      </c>
      <c r="E2822" s="4249"/>
      <c r="F2822" s="4249"/>
      <c r="G2822" s="4249"/>
      <c r="H2822" s="2499"/>
      <c r="I2822" s="2499"/>
      <c r="J2822" s="2499"/>
      <c r="K2822" s="2499"/>
      <c r="L2822" s="2499"/>
      <c r="M2822" s="2499"/>
      <c r="N2822" s="2499"/>
      <c r="O2822" s="2499"/>
      <c r="P2822" s="2499"/>
      <c r="Q2822" s="2499"/>
      <c r="R2822" s="2499"/>
      <c r="S2822" s="2499"/>
      <c r="T2822" s="2495"/>
      <c r="U2822" s="2495"/>
      <c r="V2822" s="2495"/>
      <c r="W2822" s="2495"/>
      <c r="X2822" s="2495"/>
      <c r="Y2822" s="2495"/>
      <c r="Z2822" s="2495"/>
      <c r="AA2822" s="2495"/>
      <c r="AB2822" s="2495"/>
      <c r="AC2822" s="2495"/>
      <c r="AD2822" s="2495"/>
      <c r="AE2822" s="2495"/>
      <c r="AF2822" s="2495"/>
      <c r="AG2822" s="2495"/>
      <c r="AH2822" s="2495"/>
      <c r="AI2822" s="2495"/>
      <c r="AJ2822" s="2495"/>
      <c r="AK2822" s="2502"/>
    </row>
    <row r="2823" spans="2:37" s="2801" customFormat="1" ht="15.75" thickBot="1" x14ac:dyDescent="0.25">
      <c r="B2823" s="4270"/>
      <c r="C2823" s="4271"/>
      <c r="D2823" s="4272"/>
      <c r="E2823" s="4272"/>
      <c r="F2823" s="4272"/>
      <c r="G2823" s="4272"/>
      <c r="H2823" s="2504"/>
      <c r="I2823" s="2504"/>
      <c r="J2823" s="2504"/>
      <c r="K2823" s="2504"/>
      <c r="L2823" s="2504"/>
      <c r="M2823" s="2504"/>
      <c r="N2823" s="2504"/>
      <c r="O2823" s="2504"/>
      <c r="P2823" s="2504"/>
      <c r="Q2823" s="2504"/>
      <c r="R2823" s="2504"/>
      <c r="S2823" s="2504"/>
      <c r="T2823" s="2505"/>
      <c r="U2823" s="2505"/>
      <c r="V2823" s="2505"/>
      <c r="W2823" s="2505"/>
      <c r="X2823" s="2505"/>
      <c r="Y2823" s="2505"/>
      <c r="Z2823" s="2505"/>
      <c r="AA2823" s="2505"/>
      <c r="AB2823" s="2505"/>
      <c r="AC2823" s="2505"/>
      <c r="AD2823" s="2505"/>
      <c r="AE2823" s="2505"/>
      <c r="AF2823" s="2505"/>
      <c r="AG2823" s="2505"/>
      <c r="AH2823" s="2505"/>
      <c r="AI2823" s="2505"/>
      <c r="AJ2823" s="2505"/>
      <c r="AK2823" s="2507"/>
    </row>
    <row r="2824" spans="2:37" s="2801" customFormat="1" ht="13.5" thickBot="1" x14ac:dyDescent="0.25">
      <c r="B2824" s="2703"/>
    </row>
    <row r="2825" spans="2:37" s="2801" customFormat="1" ht="20.25" x14ac:dyDescent="0.2">
      <c r="B2825" s="4169" t="s">
        <v>4994</v>
      </c>
      <c r="C2825" s="4170"/>
      <c r="D2825" s="4170"/>
      <c r="E2825" s="4170"/>
      <c r="F2825" s="4170"/>
      <c r="G2825" s="4170"/>
      <c r="H2825" s="4170"/>
      <c r="I2825" s="4170"/>
      <c r="J2825" s="4170"/>
      <c r="K2825" s="4170"/>
      <c r="L2825" s="4170"/>
      <c r="M2825" s="4170"/>
      <c r="N2825" s="4170"/>
      <c r="O2825" s="4170"/>
      <c r="P2825" s="4170"/>
      <c r="Q2825" s="4170"/>
      <c r="R2825" s="4170"/>
      <c r="S2825" s="4170"/>
      <c r="T2825" s="4170"/>
      <c r="U2825" s="4170"/>
      <c r="V2825" s="4170"/>
      <c r="W2825" s="4170"/>
      <c r="X2825" s="4170"/>
      <c r="Y2825" s="4170"/>
      <c r="Z2825" s="4170"/>
      <c r="AA2825" s="4170"/>
      <c r="AB2825" s="4170"/>
      <c r="AC2825" s="4170"/>
      <c r="AD2825" s="4170"/>
      <c r="AE2825" s="4170"/>
      <c r="AF2825" s="4170"/>
      <c r="AG2825" s="4170"/>
      <c r="AH2825" s="4170"/>
      <c r="AI2825" s="4170"/>
      <c r="AJ2825" s="4170"/>
      <c r="AK2825" s="4171"/>
    </row>
    <row r="2826" spans="2:37" s="2801" customFormat="1" x14ac:dyDescent="0.2">
      <c r="B2826" s="2500"/>
      <c r="C2826" s="3156"/>
      <c r="D2826" s="3156"/>
      <c r="E2826" s="3156"/>
      <c r="F2826" s="3156"/>
      <c r="G2826" s="2501"/>
      <c r="H2826" s="2501"/>
      <c r="I2826" s="2501"/>
      <c r="J2826" s="2501"/>
      <c r="K2826" s="2501"/>
      <c r="L2826" s="2501"/>
      <c r="M2826" s="2501"/>
      <c r="N2826" s="2501"/>
      <c r="O2826" s="2501"/>
      <c r="P2826" s="2501"/>
      <c r="Q2826" s="2501"/>
      <c r="R2826" s="2501"/>
      <c r="S2826" s="2501"/>
      <c r="T2826" s="2501"/>
      <c r="U2826" s="2501"/>
      <c r="V2826" s="2501"/>
      <c r="W2826" s="2501"/>
      <c r="X2826" s="2501"/>
      <c r="Y2826" s="2501"/>
      <c r="Z2826" s="2501"/>
      <c r="AA2826" s="2501"/>
      <c r="AB2826" s="2501"/>
      <c r="AC2826" s="2501"/>
      <c r="AD2826" s="2501"/>
      <c r="AE2826" s="2501"/>
      <c r="AF2826" s="2501"/>
      <c r="AG2826" s="2501"/>
      <c r="AH2826" s="2501"/>
      <c r="AI2826" s="2501"/>
      <c r="AJ2826" s="2501"/>
      <c r="AK2826" s="2502"/>
    </row>
    <row r="2827" spans="2:37" s="2801" customFormat="1" x14ac:dyDescent="0.2">
      <c r="B2827" s="2500" t="s">
        <v>4981</v>
      </c>
      <c r="C2827" s="3156"/>
      <c r="D2827" s="4243" t="s">
        <v>5960</v>
      </c>
      <c r="E2827" s="4243"/>
      <c r="F2827" s="4243"/>
      <c r="G2827" s="2501"/>
      <c r="H2827" s="2501"/>
      <c r="I2827" s="2501"/>
      <c r="J2827" s="2501"/>
      <c r="K2827" s="2501"/>
      <c r="L2827" s="2501"/>
      <c r="M2827" s="2501"/>
      <c r="N2827" s="2501"/>
      <c r="O2827" s="2501"/>
      <c r="P2827" s="2501"/>
      <c r="Q2827" s="2501"/>
      <c r="R2827" s="2501"/>
      <c r="S2827" s="2501"/>
      <c r="T2827" s="2501"/>
      <c r="U2827" s="2501"/>
      <c r="V2827" s="2501"/>
      <c r="W2827" s="2501"/>
      <c r="X2827" s="2501"/>
      <c r="Y2827" s="2501"/>
      <c r="Z2827" s="2501"/>
      <c r="AA2827" s="2501"/>
      <c r="AB2827" s="2501"/>
      <c r="AC2827" s="2501"/>
      <c r="AD2827" s="2501"/>
      <c r="AE2827" s="2501"/>
      <c r="AF2827" s="2501"/>
      <c r="AG2827" s="2501"/>
      <c r="AH2827" s="2501"/>
      <c r="AI2827" s="2501"/>
      <c r="AJ2827" s="2501"/>
      <c r="AK2827" s="2502"/>
    </row>
    <row r="2828" spans="2:37" s="2801" customFormat="1" ht="13.5" thickBot="1" x14ac:dyDescent="0.25">
      <c r="B2828" s="4176" t="s">
        <v>4995</v>
      </c>
      <c r="C2828" s="4177"/>
      <c r="D2828" s="4175">
        <v>41548</v>
      </c>
      <c r="E2828" s="4175"/>
      <c r="F2828" s="3156"/>
      <c r="G2828" s="2501"/>
      <c r="H2828" s="2501"/>
      <c r="I2828" s="2501"/>
      <c r="J2828" s="2501"/>
      <c r="K2828" s="2501"/>
      <c r="L2828" s="2501"/>
      <c r="M2828" s="2501"/>
      <c r="N2828" s="2501"/>
      <c r="O2828" s="2501"/>
      <c r="P2828" s="2501"/>
      <c r="Q2828" s="2501"/>
      <c r="R2828" s="2501"/>
      <c r="S2828" s="2501"/>
      <c r="T2828" s="2501"/>
      <c r="U2828" s="2501"/>
      <c r="V2828" s="2501"/>
      <c r="W2828" s="2501"/>
      <c r="X2828" s="2501"/>
      <c r="Y2828" s="2501"/>
      <c r="Z2828" s="2501"/>
      <c r="AA2828" s="2501"/>
      <c r="AB2828" s="2501"/>
      <c r="AC2828" s="2501"/>
      <c r="AD2828" s="2501"/>
      <c r="AE2828" s="2501"/>
      <c r="AF2828" s="2501"/>
      <c r="AG2828" s="2501"/>
      <c r="AH2828" s="2501"/>
      <c r="AI2828" s="2501"/>
      <c r="AJ2828" s="2501"/>
      <c r="AK2828" s="2502"/>
    </row>
    <row r="2829" spans="2:37" s="2801" customFormat="1" ht="118.5" customHeight="1" thickBot="1" x14ac:dyDescent="0.25">
      <c r="B2829" s="4179" t="s">
        <v>4996</v>
      </c>
      <c r="C2829" s="4242"/>
      <c r="D2829" s="4181" t="s">
        <v>5961</v>
      </c>
      <c r="E2829" s="4182"/>
      <c r="F2829" s="4182"/>
      <c r="G2829" s="4182"/>
      <c r="H2829" s="4182"/>
      <c r="I2829" s="4182"/>
      <c r="J2829" s="4182"/>
      <c r="K2829" s="4183"/>
      <c r="L2829" s="2501"/>
      <c r="M2829" s="2501"/>
      <c r="N2829" s="2501"/>
      <c r="O2829" s="2501"/>
      <c r="P2829" s="2501"/>
      <c r="Q2829" s="2501"/>
      <c r="R2829" s="2501"/>
      <c r="S2829" s="2501"/>
      <c r="T2829" s="2501"/>
      <c r="U2829" s="2501"/>
      <c r="V2829" s="2501"/>
      <c r="W2829" s="2501"/>
      <c r="X2829" s="2501"/>
      <c r="Y2829" s="2501"/>
      <c r="Z2829" s="2501"/>
      <c r="AA2829" s="2501"/>
      <c r="AB2829" s="2501"/>
      <c r="AC2829" s="2501"/>
      <c r="AD2829" s="2501"/>
      <c r="AE2829" s="2501"/>
      <c r="AF2829" s="2501"/>
      <c r="AG2829" s="2501"/>
      <c r="AH2829" s="2501"/>
      <c r="AI2829" s="2501"/>
      <c r="AJ2829" s="2501"/>
      <c r="AK2829" s="2502"/>
    </row>
    <row r="2830" spans="2:37" s="2801" customFormat="1" ht="13.5" thickBot="1" x14ac:dyDescent="0.25">
      <c r="B2830" s="4245"/>
      <c r="C2830" s="4246"/>
      <c r="D2830" s="4246"/>
      <c r="E2830" s="4246"/>
      <c r="F2830" s="4246"/>
      <c r="G2830" s="4246"/>
      <c r="H2830" s="4246"/>
      <c r="I2830" s="4246"/>
      <c r="J2830" s="4246"/>
      <c r="K2830" s="4246"/>
      <c r="L2830" s="4246"/>
      <c r="M2830" s="4246"/>
      <c r="N2830" s="4246"/>
      <c r="O2830" s="4246"/>
      <c r="P2830" s="4246"/>
      <c r="Q2830" s="4246"/>
      <c r="R2830" s="2501"/>
      <c r="S2830" s="2501"/>
      <c r="T2830" s="2501"/>
      <c r="U2830" s="2501"/>
      <c r="V2830" s="2501"/>
      <c r="W2830" s="2501"/>
      <c r="X2830" s="2501"/>
      <c r="Y2830" s="2501"/>
      <c r="Z2830" s="2501"/>
      <c r="AA2830" s="2501"/>
      <c r="AB2830" s="2501"/>
      <c r="AC2830" s="2501"/>
      <c r="AD2830" s="2501"/>
      <c r="AE2830" s="2501"/>
      <c r="AF2830" s="2501"/>
      <c r="AG2830" s="2501"/>
      <c r="AH2830" s="2501"/>
      <c r="AI2830" s="2501"/>
      <c r="AJ2830" s="2501"/>
      <c r="AK2830" s="2502"/>
    </row>
    <row r="2831" spans="2:37" s="2801" customFormat="1" ht="13.5" thickBot="1" x14ac:dyDescent="0.25">
      <c r="B2831" s="4189" t="s">
        <v>4997</v>
      </c>
      <c r="C2831" s="4189"/>
      <c r="D2831" s="4189" t="s">
        <v>4987</v>
      </c>
      <c r="E2831" s="4189" t="s">
        <v>4998</v>
      </c>
      <c r="F2831" s="4247" t="s">
        <v>224</v>
      </c>
      <c r="G2831" s="4247"/>
      <c r="H2831" s="4247"/>
      <c r="I2831" s="4247"/>
      <c r="J2831" s="4247"/>
      <c r="K2831" s="4247"/>
      <c r="L2831" s="4247"/>
      <c r="M2831" s="4247"/>
      <c r="N2831" s="4247"/>
      <c r="O2831" s="4247"/>
      <c r="P2831" s="4247"/>
      <c r="Q2831" s="4247"/>
      <c r="R2831" s="4247"/>
      <c r="S2831" s="4247" t="s">
        <v>340</v>
      </c>
      <c r="T2831" s="4247"/>
      <c r="U2831" s="4247"/>
      <c r="V2831" s="4247"/>
      <c r="W2831" s="4247"/>
      <c r="X2831" s="4247"/>
      <c r="Y2831" s="4247"/>
      <c r="Z2831" s="4247"/>
      <c r="AA2831" s="4247"/>
      <c r="AB2831" s="4247"/>
      <c r="AC2831" s="4247"/>
      <c r="AD2831" s="4247" t="s">
        <v>225</v>
      </c>
      <c r="AE2831" s="4247"/>
      <c r="AF2831" s="4247"/>
      <c r="AG2831" s="4247"/>
      <c r="AH2831" s="4188" t="s">
        <v>4982</v>
      </c>
      <c r="AI2831" s="4188"/>
      <c r="AJ2831" s="4188"/>
      <c r="AK2831" s="2502"/>
    </row>
    <row r="2832" spans="2:37" s="2801" customFormat="1" ht="13.5" thickBot="1" x14ac:dyDescent="0.25">
      <c r="B2832" s="4203"/>
      <c r="C2832" s="4203"/>
      <c r="D2832" s="4203"/>
      <c r="E2832" s="4203"/>
      <c r="F2832" s="4203" t="s">
        <v>4999</v>
      </c>
      <c r="G2832" s="4203" t="s">
        <v>5000</v>
      </c>
      <c r="H2832" s="4189" t="s">
        <v>5001</v>
      </c>
      <c r="I2832" s="4200" t="s">
        <v>5002</v>
      </c>
      <c r="J2832" s="4200" t="s">
        <v>5003</v>
      </c>
      <c r="K2832" s="4201" t="s">
        <v>5004</v>
      </c>
      <c r="L2832" s="4201" t="s">
        <v>5005</v>
      </c>
      <c r="M2832" s="4200" t="s">
        <v>5006</v>
      </c>
      <c r="N2832" s="4200"/>
      <c r="O2832" s="4201" t="s">
        <v>5007</v>
      </c>
      <c r="P2832" s="4201" t="s">
        <v>5008</v>
      </c>
      <c r="Q2832" s="4201" t="s">
        <v>5009</v>
      </c>
      <c r="R2832" s="4201" t="s">
        <v>5010</v>
      </c>
      <c r="S2832" s="4189" t="s">
        <v>5011</v>
      </c>
      <c r="T2832" s="4189" t="s">
        <v>5012</v>
      </c>
      <c r="U2832" s="4189" t="s">
        <v>5013</v>
      </c>
      <c r="V2832" s="4189" t="s">
        <v>5014</v>
      </c>
      <c r="W2832" s="4189" t="s">
        <v>5015</v>
      </c>
      <c r="X2832" s="4189" t="s">
        <v>5016</v>
      </c>
      <c r="Y2832" s="4189" t="s">
        <v>5017</v>
      </c>
      <c r="Z2832" s="4189" t="s">
        <v>5018</v>
      </c>
      <c r="AA2832" s="4189" t="s">
        <v>5019</v>
      </c>
      <c r="AB2832" s="4200" t="s">
        <v>5020</v>
      </c>
      <c r="AC2832" s="4200" t="s">
        <v>5021</v>
      </c>
      <c r="AD2832" s="4189" t="s">
        <v>5022</v>
      </c>
      <c r="AE2832" s="4189" t="s">
        <v>5023</v>
      </c>
      <c r="AF2832" s="4189" t="s">
        <v>5024</v>
      </c>
      <c r="AG2832" s="4189" t="s">
        <v>5025</v>
      </c>
      <c r="AH2832" s="4189" t="s">
        <v>1150</v>
      </c>
      <c r="AI2832" s="4189" t="s">
        <v>4983</v>
      </c>
      <c r="AJ2832" s="4189" t="s">
        <v>4984</v>
      </c>
      <c r="AK2832" s="2502"/>
    </row>
    <row r="2833" spans="2:37" s="2801" customFormat="1" ht="13.5" thickBot="1" x14ac:dyDescent="0.25">
      <c r="B2833" s="4203"/>
      <c r="C2833" s="4203"/>
      <c r="D2833" s="4203"/>
      <c r="E2833" s="4203"/>
      <c r="F2833" s="4203"/>
      <c r="G2833" s="4203"/>
      <c r="H2833" s="4203"/>
      <c r="I2833" s="4201"/>
      <c r="J2833" s="4201"/>
      <c r="K2833" s="4201"/>
      <c r="L2833" s="4201"/>
      <c r="M2833" s="3154" t="s">
        <v>5026</v>
      </c>
      <c r="N2833" s="3155" t="s">
        <v>2793</v>
      </c>
      <c r="O2833" s="4201"/>
      <c r="P2833" s="4201"/>
      <c r="Q2833" s="4201"/>
      <c r="R2833" s="4201"/>
      <c r="S2833" s="4203"/>
      <c r="T2833" s="4203"/>
      <c r="U2833" s="4203"/>
      <c r="V2833" s="4203"/>
      <c r="W2833" s="4203"/>
      <c r="X2833" s="4203"/>
      <c r="Y2833" s="4203"/>
      <c r="Z2833" s="4203"/>
      <c r="AA2833" s="4203"/>
      <c r="AB2833" s="4201"/>
      <c r="AC2833" s="4201"/>
      <c r="AD2833" s="4203"/>
      <c r="AE2833" s="4203"/>
      <c r="AF2833" s="4203"/>
      <c r="AG2833" s="4203"/>
      <c r="AH2833" s="4203"/>
      <c r="AI2833" s="4203"/>
      <c r="AJ2833" s="4203"/>
      <c r="AK2833" s="2502"/>
    </row>
    <row r="2834" spans="2:37" s="2801" customFormat="1" x14ac:dyDescent="0.2">
      <c r="B2834" s="4280" t="s">
        <v>5962</v>
      </c>
      <c r="C2834" s="4281"/>
      <c r="D2834" s="3281" t="s">
        <v>5963</v>
      </c>
      <c r="E2834" s="2886">
        <v>29.99</v>
      </c>
      <c r="F2834" s="3099" t="s">
        <v>1529</v>
      </c>
      <c r="G2834" s="3099" t="s">
        <v>1529</v>
      </c>
      <c r="H2834" s="3099" t="s">
        <v>1529</v>
      </c>
      <c r="I2834" s="3099" t="s">
        <v>1529</v>
      </c>
      <c r="J2834" s="3099" t="s">
        <v>1529</v>
      </c>
      <c r="K2834" s="3099" t="s">
        <v>1529</v>
      </c>
      <c r="L2834" s="3099" t="s">
        <v>1529</v>
      </c>
      <c r="M2834" s="3099" t="s">
        <v>1529</v>
      </c>
      <c r="N2834" s="3099" t="s">
        <v>1529</v>
      </c>
      <c r="O2834" s="3099" t="s">
        <v>1529</v>
      </c>
      <c r="P2834" s="3099" t="s">
        <v>1529</v>
      </c>
      <c r="Q2834" s="3099" t="s">
        <v>1529</v>
      </c>
      <c r="R2834" s="3099" t="s">
        <v>1529</v>
      </c>
      <c r="S2834" s="3099" t="s">
        <v>1529</v>
      </c>
      <c r="T2834" s="3099" t="s">
        <v>1529</v>
      </c>
      <c r="U2834" s="3099" t="s">
        <v>1529</v>
      </c>
      <c r="V2834" s="3099" t="s">
        <v>1529</v>
      </c>
      <c r="W2834" s="3099" t="s">
        <v>1529</v>
      </c>
      <c r="X2834" s="2887">
        <v>0.06</v>
      </c>
      <c r="Y2834" s="3099" t="s">
        <v>1529</v>
      </c>
      <c r="Z2834" s="3099" t="s">
        <v>1529</v>
      </c>
      <c r="AA2834" s="3099" t="s">
        <v>1529</v>
      </c>
      <c r="AB2834" s="2887">
        <v>0.06</v>
      </c>
      <c r="AC2834" s="3099" t="s">
        <v>1529</v>
      </c>
      <c r="AD2834" s="3282">
        <v>19.989999999999998</v>
      </c>
      <c r="AE2834" s="3283">
        <v>1000</v>
      </c>
      <c r="AF2834" s="2887">
        <f>AD2834/AE2834</f>
        <v>1.9989999999999997E-2</v>
      </c>
      <c r="AG2834" s="2887">
        <v>0.1</v>
      </c>
      <c r="AH2834" s="3284" t="s">
        <v>4522</v>
      </c>
      <c r="AI2834" s="2889">
        <v>100</v>
      </c>
      <c r="AJ2834" s="2891">
        <v>2.4900000000000002</v>
      </c>
      <c r="AK2834" s="2502"/>
    </row>
    <row r="2835" spans="2:37" s="2801" customFormat="1" x14ac:dyDescent="0.2">
      <c r="B2835" s="4282" t="s">
        <v>5964</v>
      </c>
      <c r="C2835" s="4283"/>
      <c r="D2835" s="3285" t="s">
        <v>5965</v>
      </c>
      <c r="E2835" s="2893">
        <v>34.989999999999995</v>
      </c>
      <c r="F2835" s="3104" t="s">
        <v>1529</v>
      </c>
      <c r="G2835" s="3104" t="s">
        <v>1529</v>
      </c>
      <c r="H2835" s="3104" t="s">
        <v>1529</v>
      </c>
      <c r="I2835" s="3104" t="s">
        <v>1529</v>
      </c>
      <c r="J2835" s="3104" t="s">
        <v>1529</v>
      </c>
      <c r="K2835" s="3104" t="s">
        <v>1529</v>
      </c>
      <c r="L2835" s="3104" t="s">
        <v>1529</v>
      </c>
      <c r="M2835" s="3104" t="s">
        <v>1529</v>
      </c>
      <c r="N2835" s="3104" t="s">
        <v>1529</v>
      </c>
      <c r="O2835" s="3104" t="s">
        <v>1529</v>
      </c>
      <c r="P2835" s="3104" t="s">
        <v>1529</v>
      </c>
      <c r="Q2835" s="3104" t="s">
        <v>1529</v>
      </c>
      <c r="R2835" s="3104" t="s">
        <v>1529</v>
      </c>
      <c r="S2835" s="3104" t="s">
        <v>1529</v>
      </c>
      <c r="T2835" s="3104" t="s">
        <v>1529</v>
      </c>
      <c r="U2835" s="3104" t="s">
        <v>1529</v>
      </c>
      <c r="V2835" s="3104" t="s">
        <v>1529</v>
      </c>
      <c r="W2835" s="3104" t="s">
        <v>1529</v>
      </c>
      <c r="X2835" s="2894">
        <v>0.06</v>
      </c>
      <c r="Y2835" s="3104" t="s">
        <v>1529</v>
      </c>
      <c r="Z2835" s="3104" t="s">
        <v>1529</v>
      </c>
      <c r="AA2835" s="3104" t="s">
        <v>1529</v>
      </c>
      <c r="AB2835" s="2894">
        <v>0.06</v>
      </c>
      <c r="AC2835" s="3104" t="s">
        <v>1529</v>
      </c>
      <c r="AD2835" s="3286">
        <v>24.99</v>
      </c>
      <c r="AE2835" s="3287">
        <v>1500</v>
      </c>
      <c r="AF2835" s="2894">
        <f t="shared" ref="AF2835:AF2845" si="21">AD2835/AE2835</f>
        <v>1.6659999999999998E-2</v>
      </c>
      <c r="AG2835" s="2894">
        <v>0.1</v>
      </c>
      <c r="AH2835" s="3288" t="s">
        <v>4522</v>
      </c>
      <c r="AI2835" s="2896">
        <v>150</v>
      </c>
      <c r="AJ2835" s="2898">
        <v>2.99</v>
      </c>
      <c r="AK2835" s="2502"/>
    </row>
    <row r="2836" spans="2:37" s="2801" customFormat="1" x14ac:dyDescent="0.2">
      <c r="B2836" s="4282" t="s">
        <v>5966</v>
      </c>
      <c r="C2836" s="4283"/>
      <c r="D2836" s="3285" t="s">
        <v>5967</v>
      </c>
      <c r="E2836" s="2893">
        <v>44.99</v>
      </c>
      <c r="F2836" s="3104" t="s">
        <v>1529</v>
      </c>
      <c r="G2836" s="3104" t="s">
        <v>1529</v>
      </c>
      <c r="H2836" s="3104" t="s">
        <v>1529</v>
      </c>
      <c r="I2836" s="3104" t="s">
        <v>1529</v>
      </c>
      <c r="J2836" s="3104" t="s">
        <v>1529</v>
      </c>
      <c r="K2836" s="3104" t="s">
        <v>1529</v>
      </c>
      <c r="L2836" s="3104" t="s">
        <v>1529</v>
      </c>
      <c r="M2836" s="3104" t="s">
        <v>1529</v>
      </c>
      <c r="N2836" s="3104" t="s">
        <v>1529</v>
      </c>
      <c r="O2836" s="3104" t="s">
        <v>1529</v>
      </c>
      <c r="P2836" s="3104" t="s">
        <v>1529</v>
      </c>
      <c r="Q2836" s="3104" t="s">
        <v>1529</v>
      </c>
      <c r="R2836" s="3104" t="s">
        <v>1529</v>
      </c>
      <c r="S2836" s="3104" t="s">
        <v>1529</v>
      </c>
      <c r="T2836" s="3104" t="s">
        <v>1529</v>
      </c>
      <c r="U2836" s="3104" t="s">
        <v>1529</v>
      </c>
      <c r="V2836" s="3104" t="s">
        <v>1529</v>
      </c>
      <c r="W2836" s="3104" t="s">
        <v>1529</v>
      </c>
      <c r="X2836" s="2894">
        <v>0.06</v>
      </c>
      <c r="Y2836" s="3104" t="s">
        <v>1529</v>
      </c>
      <c r="Z2836" s="3104" t="s">
        <v>1529</v>
      </c>
      <c r="AA2836" s="3104" t="s">
        <v>1529</v>
      </c>
      <c r="AB2836" s="2894">
        <v>0.06</v>
      </c>
      <c r="AC2836" s="3104" t="s">
        <v>1529</v>
      </c>
      <c r="AD2836" s="3286">
        <v>34.99</v>
      </c>
      <c r="AE2836" s="3287">
        <v>2000</v>
      </c>
      <c r="AF2836" s="2894">
        <f t="shared" si="21"/>
        <v>1.7495E-2</v>
      </c>
      <c r="AG2836" s="2894">
        <v>0.1</v>
      </c>
      <c r="AH2836" s="3288" t="s">
        <v>4522</v>
      </c>
      <c r="AI2836" s="2896">
        <v>200</v>
      </c>
      <c r="AJ2836" s="2898">
        <v>3.49</v>
      </c>
      <c r="AK2836" s="2502"/>
    </row>
    <row r="2837" spans="2:37" s="2801" customFormat="1" x14ac:dyDescent="0.2">
      <c r="B2837" s="4282" t="s">
        <v>5968</v>
      </c>
      <c r="C2837" s="4283"/>
      <c r="D2837" s="3285" t="s">
        <v>5969</v>
      </c>
      <c r="E2837" s="2893">
        <v>49.99</v>
      </c>
      <c r="F2837" s="3104" t="s">
        <v>1529</v>
      </c>
      <c r="G2837" s="3104" t="s">
        <v>1529</v>
      </c>
      <c r="H2837" s="3104" t="s">
        <v>1529</v>
      </c>
      <c r="I2837" s="3104" t="s">
        <v>1529</v>
      </c>
      <c r="J2837" s="3104" t="s">
        <v>1529</v>
      </c>
      <c r="K2837" s="3104" t="s">
        <v>1529</v>
      </c>
      <c r="L2837" s="3104" t="s">
        <v>1529</v>
      </c>
      <c r="M2837" s="3104" t="s">
        <v>1529</v>
      </c>
      <c r="N2837" s="3104" t="s">
        <v>1529</v>
      </c>
      <c r="O2837" s="3104" t="s">
        <v>1529</v>
      </c>
      <c r="P2837" s="3104" t="s">
        <v>1529</v>
      </c>
      <c r="Q2837" s="3104" t="s">
        <v>1529</v>
      </c>
      <c r="R2837" s="3104" t="s">
        <v>1529</v>
      </c>
      <c r="S2837" s="3104" t="s">
        <v>1529</v>
      </c>
      <c r="T2837" s="3104" t="s">
        <v>1529</v>
      </c>
      <c r="U2837" s="3104" t="s">
        <v>1529</v>
      </c>
      <c r="V2837" s="3104" t="s">
        <v>1529</v>
      </c>
      <c r="W2837" s="3104" t="s">
        <v>1529</v>
      </c>
      <c r="X2837" s="2894">
        <v>0.06</v>
      </c>
      <c r="Y2837" s="3104" t="s">
        <v>1529</v>
      </c>
      <c r="Z2837" s="3104" t="s">
        <v>1529</v>
      </c>
      <c r="AA2837" s="3104" t="s">
        <v>1529</v>
      </c>
      <c r="AB2837" s="2894">
        <v>0.06</v>
      </c>
      <c r="AC2837" s="3104" t="s">
        <v>1529</v>
      </c>
      <c r="AD2837" s="3286">
        <v>39.99</v>
      </c>
      <c r="AE2837" s="3287">
        <v>3000</v>
      </c>
      <c r="AF2837" s="2894">
        <f t="shared" si="21"/>
        <v>1.333E-2</v>
      </c>
      <c r="AG2837" s="2894">
        <v>0.1</v>
      </c>
      <c r="AH2837" s="3288" t="s">
        <v>4522</v>
      </c>
      <c r="AI2837" s="2896">
        <v>300</v>
      </c>
      <c r="AJ2837" s="2898">
        <v>3.99</v>
      </c>
      <c r="AK2837" s="2502"/>
    </row>
    <row r="2838" spans="2:37" s="2801" customFormat="1" x14ac:dyDescent="0.2">
      <c r="B2838" s="4282" t="s">
        <v>5970</v>
      </c>
      <c r="C2838" s="4283"/>
      <c r="D2838" s="3285" t="s">
        <v>5971</v>
      </c>
      <c r="E2838" s="2893">
        <v>59.99</v>
      </c>
      <c r="F2838" s="3104" t="s">
        <v>1529</v>
      </c>
      <c r="G2838" s="3104" t="s">
        <v>1529</v>
      </c>
      <c r="H2838" s="3104" t="s">
        <v>1529</v>
      </c>
      <c r="I2838" s="3104" t="s">
        <v>1529</v>
      </c>
      <c r="J2838" s="3104" t="s">
        <v>1529</v>
      </c>
      <c r="K2838" s="3104" t="s">
        <v>1529</v>
      </c>
      <c r="L2838" s="3104" t="s">
        <v>1529</v>
      </c>
      <c r="M2838" s="3104" t="s">
        <v>1529</v>
      </c>
      <c r="N2838" s="3104" t="s">
        <v>1529</v>
      </c>
      <c r="O2838" s="3104" t="s">
        <v>1529</v>
      </c>
      <c r="P2838" s="3104" t="s">
        <v>1529</v>
      </c>
      <c r="Q2838" s="3104" t="s">
        <v>1529</v>
      </c>
      <c r="R2838" s="3104" t="s">
        <v>1529</v>
      </c>
      <c r="S2838" s="3104" t="s">
        <v>1529</v>
      </c>
      <c r="T2838" s="3104" t="s">
        <v>1529</v>
      </c>
      <c r="U2838" s="3104" t="s">
        <v>1529</v>
      </c>
      <c r="V2838" s="3104" t="s">
        <v>1529</v>
      </c>
      <c r="W2838" s="3104" t="s">
        <v>1529</v>
      </c>
      <c r="X2838" s="2894">
        <v>0.06</v>
      </c>
      <c r="Y2838" s="3104" t="s">
        <v>1529</v>
      </c>
      <c r="Z2838" s="3104" t="s">
        <v>1529</v>
      </c>
      <c r="AA2838" s="3104" t="s">
        <v>1529</v>
      </c>
      <c r="AB2838" s="2894">
        <v>0.06</v>
      </c>
      <c r="AC2838" s="3104" t="s">
        <v>1529</v>
      </c>
      <c r="AD2838" s="3286">
        <v>49.99</v>
      </c>
      <c r="AE2838" s="3287">
        <v>5000</v>
      </c>
      <c r="AF2838" s="2894">
        <f t="shared" si="21"/>
        <v>9.9979999999999999E-3</v>
      </c>
      <c r="AG2838" s="2894">
        <v>0.1</v>
      </c>
      <c r="AH2838" s="3288" t="s">
        <v>4522</v>
      </c>
      <c r="AI2838" s="2896">
        <v>300</v>
      </c>
      <c r="AJ2838" s="2898">
        <v>3.99</v>
      </c>
      <c r="AK2838" s="2502"/>
    </row>
    <row r="2839" spans="2:37" s="2801" customFormat="1" x14ac:dyDescent="0.2">
      <c r="B2839" s="4282" t="s">
        <v>5972</v>
      </c>
      <c r="C2839" s="4283"/>
      <c r="D2839" s="3285" t="s">
        <v>5973</v>
      </c>
      <c r="E2839" s="2893">
        <v>69.990000000000009</v>
      </c>
      <c r="F2839" s="3104" t="s">
        <v>1529</v>
      </c>
      <c r="G2839" s="3104" t="s">
        <v>1529</v>
      </c>
      <c r="H2839" s="3104" t="s">
        <v>1529</v>
      </c>
      <c r="I2839" s="3104" t="s">
        <v>1529</v>
      </c>
      <c r="J2839" s="3104" t="s">
        <v>1529</v>
      </c>
      <c r="K2839" s="3104" t="s">
        <v>1529</v>
      </c>
      <c r="L2839" s="3104" t="s">
        <v>1529</v>
      </c>
      <c r="M2839" s="3104" t="s">
        <v>1529</v>
      </c>
      <c r="N2839" s="3104" t="s">
        <v>1529</v>
      </c>
      <c r="O2839" s="3104" t="s">
        <v>1529</v>
      </c>
      <c r="P2839" s="3104" t="s">
        <v>1529</v>
      </c>
      <c r="Q2839" s="3104" t="s">
        <v>1529</v>
      </c>
      <c r="R2839" s="3104" t="s">
        <v>1529</v>
      </c>
      <c r="S2839" s="3104" t="s">
        <v>1529</v>
      </c>
      <c r="T2839" s="3104" t="s">
        <v>1529</v>
      </c>
      <c r="U2839" s="3104" t="s">
        <v>1529</v>
      </c>
      <c r="V2839" s="3104" t="s">
        <v>1529</v>
      </c>
      <c r="W2839" s="3104" t="s">
        <v>1529</v>
      </c>
      <c r="X2839" s="2894">
        <v>0.06</v>
      </c>
      <c r="Y2839" s="3104" t="s">
        <v>1529</v>
      </c>
      <c r="Z2839" s="3104" t="s">
        <v>1529</v>
      </c>
      <c r="AA2839" s="3104" t="s">
        <v>1529</v>
      </c>
      <c r="AB2839" s="2894">
        <v>0.06</v>
      </c>
      <c r="AC2839" s="3104" t="s">
        <v>1529</v>
      </c>
      <c r="AD2839" s="3286">
        <v>59.99</v>
      </c>
      <c r="AE2839" s="3287">
        <v>10000</v>
      </c>
      <c r="AF2839" s="2894">
        <f t="shared" si="21"/>
        <v>5.999E-3</v>
      </c>
      <c r="AG2839" s="2894">
        <v>0.1</v>
      </c>
      <c r="AH2839" s="3288" t="s">
        <v>4522</v>
      </c>
      <c r="AI2839" s="2896">
        <v>300</v>
      </c>
      <c r="AJ2839" s="2898">
        <v>3.99</v>
      </c>
      <c r="AK2839" s="2502"/>
    </row>
    <row r="2840" spans="2:37" s="2801" customFormat="1" x14ac:dyDescent="0.2">
      <c r="B2840" s="4282" t="s">
        <v>5974</v>
      </c>
      <c r="C2840" s="4283"/>
      <c r="D2840" s="3285" t="s">
        <v>5975</v>
      </c>
      <c r="E2840" s="2893">
        <v>29.99</v>
      </c>
      <c r="F2840" s="3104" t="s">
        <v>1529</v>
      </c>
      <c r="G2840" s="3104" t="s">
        <v>1529</v>
      </c>
      <c r="H2840" s="3104" t="s">
        <v>1529</v>
      </c>
      <c r="I2840" s="3104" t="s">
        <v>1529</v>
      </c>
      <c r="J2840" s="3104" t="s">
        <v>1529</v>
      </c>
      <c r="K2840" s="3104" t="s">
        <v>1529</v>
      </c>
      <c r="L2840" s="3104" t="s">
        <v>1529</v>
      </c>
      <c r="M2840" s="3104" t="s">
        <v>1529</v>
      </c>
      <c r="N2840" s="3104" t="s">
        <v>1529</v>
      </c>
      <c r="O2840" s="3104" t="s">
        <v>1529</v>
      </c>
      <c r="P2840" s="3104" t="s">
        <v>1529</v>
      </c>
      <c r="Q2840" s="3104" t="s">
        <v>1529</v>
      </c>
      <c r="R2840" s="3104" t="s">
        <v>1529</v>
      </c>
      <c r="S2840" s="3104" t="s">
        <v>1529</v>
      </c>
      <c r="T2840" s="3104" t="s">
        <v>1529</v>
      </c>
      <c r="U2840" s="3104" t="s">
        <v>1529</v>
      </c>
      <c r="V2840" s="3104" t="s">
        <v>1529</v>
      </c>
      <c r="W2840" s="3104" t="s">
        <v>1529</v>
      </c>
      <c r="X2840" s="2894">
        <v>0.06</v>
      </c>
      <c r="Y2840" s="3104" t="s">
        <v>1529</v>
      </c>
      <c r="Z2840" s="3104" t="s">
        <v>1529</v>
      </c>
      <c r="AA2840" s="3104" t="s">
        <v>1529</v>
      </c>
      <c r="AB2840" s="2894">
        <v>0.06</v>
      </c>
      <c r="AC2840" s="3104" t="s">
        <v>1529</v>
      </c>
      <c r="AD2840" s="3286">
        <v>29.99</v>
      </c>
      <c r="AE2840" s="3287">
        <v>1000</v>
      </c>
      <c r="AF2840" s="2894">
        <f t="shared" si="21"/>
        <v>2.9989999999999999E-2</v>
      </c>
      <c r="AG2840" s="2894">
        <v>0.1</v>
      </c>
      <c r="AH2840" s="3288" t="s">
        <v>4522</v>
      </c>
      <c r="AI2840" s="2896">
        <v>100</v>
      </c>
      <c r="AJ2840" s="2898">
        <v>2.4900000000000002</v>
      </c>
      <c r="AK2840" s="2502"/>
    </row>
    <row r="2841" spans="2:37" s="2801" customFormat="1" x14ac:dyDescent="0.2">
      <c r="B2841" s="4282" t="s">
        <v>5976</v>
      </c>
      <c r="C2841" s="4283"/>
      <c r="D2841" s="3285" t="s">
        <v>5977</v>
      </c>
      <c r="E2841" s="2893">
        <v>34.99</v>
      </c>
      <c r="F2841" s="3104" t="s">
        <v>1529</v>
      </c>
      <c r="G2841" s="3104" t="s">
        <v>1529</v>
      </c>
      <c r="H2841" s="3104" t="s">
        <v>1529</v>
      </c>
      <c r="I2841" s="3104" t="s">
        <v>1529</v>
      </c>
      <c r="J2841" s="3104" t="s">
        <v>1529</v>
      </c>
      <c r="K2841" s="3104" t="s">
        <v>1529</v>
      </c>
      <c r="L2841" s="3104" t="s">
        <v>1529</v>
      </c>
      <c r="M2841" s="3104" t="s">
        <v>1529</v>
      </c>
      <c r="N2841" s="3104" t="s">
        <v>1529</v>
      </c>
      <c r="O2841" s="3104" t="s">
        <v>1529</v>
      </c>
      <c r="P2841" s="3104" t="s">
        <v>1529</v>
      </c>
      <c r="Q2841" s="3104" t="s">
        <v>1529</v>
      </c>
      <c r="R2841" s="3104" t="s">
        <v>1529</v>
      </c>
      <c r="S2841" s="3104" t="s">
        <v>1529</v>
      </c>
      <c r="T2841" s="3104" t="s">
        <v>1529</v>
      </c>
      <c r="U2841" s="3104" t="s">
        <v>1529</v>
      </c>
      <c r="V2841" s="3104" t="s">
        <v>1529</v>
      </c>
      <c r="W2841" s="3104" t="s">
        <v>1529</v>
      </c>
      <c r="X2841" s="2894">
        <v>0.06</v>
      </c>
      <c r="Y2841" s="3104" t="s">
        <v>1529</v>
      </c>
      <c r="Z2841" s="3104" t="s">
        <v>1529</v>
      </c>
      <c r="AA2841" s="3104" t="s">
        <v>1529</v>
      </c>
      <c r="AB2841" s="2894">
        <v>0.06</v>
      </c>
      <c r="AC2841" s="3104" t="s">
        <v>1529</v>
      </c>
      <c r="AD2841" s="3286">
        <v>34.99</v>
      </c>
      <c r="AE2841" s="3287">
        <v>1500</v>
      </c>
      <c r="AF2841" s="2894">
        <f t="shared" si="21"/>
        <v>2.3326666666666669E-2</v>
      </c>
      <c r="AG2841" s="2894">
        <v>0.1</v>
      </c>
      <c r="AH2841" s="3288" t="s">
        <v>4522</v>
      </c>
      <c r="AI2841" s="2896">
        <v>150</v>
      </c>
      <c r="AJ2841" s="2898">
        <v>2.99</v>
      </c>
      <c r="AK2841" s="2502"/>
    </row>
    <row r="2842" spans="2:37" s="2801" customFormat="1" x14ac:dyDescent="0.2">
      <c r="B2842" s="4282" t="s">
        <v>5978</v>
      </c>
      <c r="C2842" s="4283"/>
      <c r="D2842" s="3285" t="s">
        <v>5979</v>
      </c>
      <c r="E2842" s="2893">
        <v>44.99</v>
      </c>
      <c r="F2842" s="3104" t="s">
        <v>1529</v>
      </c>
      <c r="G2842" s="3104" t="s">
        <v>1529</v>
      </c>
      <c r="H2842" s="3104" t="s">
        <v>1529</v>
      </c>
      <c r="I2842" s="3104" t="s">
        <v>1529</v>
      </c>
      <c r="J2842" s="3104" t="s">
        <v>1529</v>
      </c>
      <c r="K2842" s="3104" t="s">
        <v>1529</v>
      </c>
      <c r="L2842" s="3104" t="s">
        <v>1529</v>
      </c>
      <c r="M2842" s="3104" t="s">
        <v>1529</v>
      </c>
      <c r="N2842" s="3104" t="s">
        <v>1529</v>
      </c>
      <c r="O2842" s="3104" t="s">
        <v>1529</v>
      </c>
      <c r="P2842" s="3104" t="s">
        <v>1529</v>
      </c>
      <c r="Q2842" s="3104" t="s">
        <v>1529</v>
      </c>
      <c r="R2842" s="3104" t="s">
        <v>1529</v>
      </c>
      <c r="S2842" s="3104" t="s">
        <v>1529</v>
      </c>
      <c r="T2842" s="3104" t="s">
        <v>1529</v>
      </c>
      <c r="U2842" s="3104" t="s">
        <v>1529</v>
      </c>
      <c r="V2842" s="3104" t="s">
        <v>1529</v>
      </c>
      <c r="W2842" s="3104" t="s">
        <v>1529</v>
      </c>
      <c r="X2842" s="2894">
        <v>0.06</v>
      </c>
      <c r="Y2842" s="3104" t="s">
        <v>1529</v>
      </c>
      <c r="Z2842" s="3104" t="s">
        <v>1529</v>
      </c>
      <c r="AA2842" s="3104" t="s">
        <v>1529</v>
      </c>
      <c r="AB2842" s="2894">
        <v>0.06</v>
      </c>
      <c r="AC2842" s="3104" t="s">
        <v>1529</v>
      </c>
      <c r="AD2842" s="3286">
        <v>44.99</v>
      </c>
      <c r="AE2842" s="3287">
        <v>2000</v>
      </c>
      <c r="AF2842" s="2894">
        <f t="shared" si="21"/>
        <v>2.2495000000000001E-2</v>
      </c>
      <c r="AG2842" s="2894">
        <v>0.1</v>
      </c>
      <c r="AH2842" s="3288" t="s">
        <v>4522</v>
      </c>
      <c r="AI2842" s="2896">
        <v>200</v>
      </c>
      <c r="AJ2842" s="2898">
        <v>3.49</v>
      </c>
      <c r="AK2842" s="2502"/>
    </row>
    <row r="2843" spans="2:37" s="2801" customFormat="1" x14ac:dyDescent="0.2">
      <c r="B2843" s="4282" t="s">
        <v>5980</v>
      </c>
      <c r="C2843" s="4283"/>
      <c r="D2843" s="3285" t="s">
        <v>5981</v>
      </c>
      <c r="E2843" s="2893">
        <v>29.99</v>
      </c>
      <c r="F2843" s="3104" t="s">
        <v>1529</v>
      </c>
      <c r="G2843" s="3104" t="s">
        <v>1529</v>
      </c>
      <c r="H2843" s="3104" t="s">
        <v>1529</v>
      </c>
      <c r="I2843" s="3104" t="s">
        <v>1529</v>
      </c>
      <c r="J2843" s="3104" t="s">
        <v>1529</v>
      </c>
      <c r="K2843" s="3104" t="s">
        <v>1529</v>
      </c>
      <c r="L2843" s="3104" t="s">
        <v>1529</v>
      </c>
      <c r="M2843" s="3104" t="s">
        <v>1529</v>
      </c>
      <c r="N2843" s="3104" t="s">
        <v>1529</v>
      </c>
      <c r="O2843" s="3104" t="s">
        <v>1529</v>
      </c>
      <c r="P2843" s="3104" t="s">
        <v>1529</v>
      </c>
      <c r="Q2843" s="3104" t="s">
        <v>1529</v>
      </c>
      <c r="R2843" s="3104" t="s">
        <v>1529</v>
      </c>
      <c r="S2843" s="3104" t="s">
        <v>1529</v>
      </c>
      <c r="T2843" s="3104" t="s">
        <v>1529</v>
      </c>
      <c r="U2843" s="3104" t="s">
        <v>1529</v>
      </c>
      <c r="V2843" s="3104" t="s">
        <v>1529</v>
      </c>
      <c r="W2843" s="3104" t="s">
        <v>1529</v>
      </c>
      <c r="X2843" s="2894">
        <v>0.06</v>
      </c>
      <c r="Y2843" s="3104" t="s">
        <v>1529</v>
      </c>
      <c r="Z2843" s="3104" t="s">
        <v>1529</v>
      </c>
      <c r="AA2843" s="3104" t="s">
        <v>1529</v>
      </c>
      <c r="AB2843" s="2894">
        <v>0.06</v>
      </c>
      <c r="AC2843" s="3104" t="s">
        <v>1529</v>
      </c>
      <c r="AD2843" s="3286">
        <v>19.989999999999998</v>
      </c>
      <c r="AE2843" s="3287">
        <v>1000</v>
      </c>
      <c r="AF2843" s="2894">
        <f t="shared" si="21"/>
        <v>1.9989999999999997E-2</v>
      </c>
      <c r="AG2843" s="2894">
        <v>0.1</v>
      </c>
      <c r="AH2843" s="3288" t="s">
        <v>4522</v>
      </c>
      <c r="AI2843" s="2896">
        <v>100</v>
      </c>
      <c r="AJ2843" s="2898">
        <v>2.4900000000000002</v>
      </c>
      <c r="AK2843" s="2502"/>
    </row>
    <row r="2844" spans="2:37" s="2801" customFormat="1" x14ac:dyDescent="0.2">
      <c r="B2844" s="4282" t="s">
        <v>5982</v>
      </c>
      <c r="C2844" s="4283"/>
      <c r="D2844" s="3285" t="s">
        <v>5983</v>
      </c>
      <c r="E2844" s="2893">
        <v>34.989999999999995</v>
      </c>
      <c r="F2844" s="3104" t="s">
        <v>1529</v>
      </c>
      <c r="G2844" s="3104" t="s">
        <v>1529</v>
      </c>
      <c r="H2844" s="3104" t="s">
        <v>1529</v>
      </c>
      <c r="I2844" s="3104" t="s">
        <v>1529</v>
      </c>
      <c r="J2844" s="3104" t="s">
        <v>1529</v>
      </c>
      <c r="K2844" s="3104" t="s">
        <v>1529</v>
      </c>
      <c r="L2844" s="3104" t="s">
        <v>1529</v>
      </c>
      <c r="M2844" s="3104" t="s">
        <v>1529</v>
      </c>
      <c r="N2844" s="3104" t="s">
        <v>1529</v>
      </c>
      <c r="O2844" s="3104" t="s">
        <v>1529</v>
      </c>
      <c r="P2844" s="3104" t="s">
        <v>1529</v>
      </c>
      <c r="Q2844" s="3104" t="s">
        <v>1529</v>
      </c>
      <c r="R2844" s="3104" t="s">
        <v>1529</v>
      </c>
      <c r="S2844" s="3104" t="s">
        <v>1529</v>
      </c>
      <c r="T2844" s="3104" t="s">
        <v>1529</v>
      </c>
      <c r="U2844" s="3104" t="s">
        <v>1529</v>
      </c>
      <c r="V2844" s="3104" t="s">
        <v>1529</v>
      </c>
      <c r="W2844" s="3104" t="s">
        <v>1529</v>
      </c>
      <c r="X2844" s="2894">
        <v>0.06</v>
      </c>
      <c r="Y2844" s="3104" t="s">
        <v>1529</v>
      </c>
      <c r="Z2844" s="3104" t="s">
        <v>1529</v>
      </c>
      <c r="AA2844" s="3104" t="s">
        <v>1529</v>
      </c>
      <c r="AB2844" s="2894">
        <v>0.06</v>
      </c>
      <c r="AC2844" s="3104" t="s">
        <v>1529</v>
      </c>
      <c r="AD2844" s="3286">
        <v>24.99</v>
      </c>
      <c r="AE2844" s="3287">
        <v>1500</v>
      </c>
      <c r="AF2844" s="2894">
        <f t="shared" si="21"/>
        <v>1.6659999999999998E-2</v>
      </c>
      <c r="AG2844" s="2894">
        <v>0.1</v>
      </c>
      <c r="AH2844" s="3288" t="s">
        <v>4522</v>
      </c>
      <c r="AI2844" s="2896">
        <v>150</v>
      </c>
      <c r="AJ2844" s="2898">
        <v>2.99</v>
      </c>
      <c r="AK2844" s="2502"/>
    </row>
    <row r="2845" spans="2:37" s="2801" customFormat="1" x14ac:dyDescent="0.2">
      <c r="B2845" s="4282" t="s">
        <v>5984</v>
      </c>
      <c r="C2845" s="4283"/>
      <c r="D2845" s="3285" t="s">
        <v>5985</v>
      </c>
      <c r="E2845" s="2893">
        <v>44.99</v>
      </c>
      <c r="F2845" s="3104" t="s">
        <v>1529</v>
      </c>
      <c r="G2845" s="3104" t="s">
        <v>1529</v>
      </c>
      <c r="H2845" s="3104" t="s">
        <v>1529</v>
      </c>
      <c r="I2845" s="3104" t="s">
        <v>1529</v>
      </c>
      <c r="J2845" s="3104" t="s">
        <v>1529</v>
      </c>
      <c r="K2845" s="3104" t="s">
        <v>1529</v>
      </c>
      <c r="L2845" s="3104" t="s">
        <v>1529</v>
      </c>
      <c r="M2845" s="3104" t="s">
        <v>1529</v>
      </c>
      <c r="N2845" s="3104" t="s">
        <v>1529</v>
      </c>
      <c r="O2845" s="3104" t="s">
        <v>1529</v>
      </c>
      <c r="P2845" s="3104" t="s">
        <v>1529</v>
      </c>
      <c r="Q2845" s="3104" t="s">
        <v>1529</v>
      </c>
      <c r="R2845" s="3104" t="s">
        <v>1529</v>
      </c>
      <c r="S2845" s="3104" t="s">
        <v>1529</v>
      </c>
      <c r="T2845" s="3104" t="s">
        <v>1529</v>
      </c>
      <c r="U2845" s="3104" t="s">
        <v>1529</v>
      </c>
      <c r="V2845" s="3104" t="s">
        <v>1529</v>
      </c>
      <c r="W2845" s="3104" t="s">
        <v>1529</v>
      </c>
      <c r="X2845" s="2894">
        <v>0.06</v>
      </c>
      <c r="Y2845" s="3104" t="s">
        <v>1529</v>
      </c>
      <c r="Z2845" s="3104" t="s">
        <v>1529</v>
      </c>
      <c r="AA2845" s="3104" t="s">
        <v>1529</v>
      </c>
      <c r="AB2845" s="2894">
        <v>0.06</v>
      </c>
      <c r="AC2845" s="3104" t="s">
        <v>1529</v>
      </c>
      <c r="AD2845" s="3286">
        <v>34.99</v>
      </c>
      <c r="AE2845" s="3287">
        <v>2000</v>
      </c>
      <c r="AF2845" s="2894">
        <f t="shared" si="21"/>
        <v>1.7495E-2</v>
      </c>
      <c r="AG2845" s="2894">
        <v>0.1</v>
      </c>
      <c r="AH2845" s="3288" t="s">
        <v>4522</v>
      </c>
      <c r="AI2845" s="2896">
        <v>200</v>
      </c>
      <c r="AJ2845" s="2898">
        <v>3.49</v>
      </c>
      <c r="AK2845" s="2502"/>
    </row>
    <row r="2846" spans="2:37" s="2801" customFormat="1" x14ac:dyDescent="0.2">
      <c r="B2846" s="4282" t="s">
        <v>5986</v>
      </c>
      <c r="C2846" s="4283"/>
      <c r="D2846" s="3285" t="s">
        <v>5987</v>
      </c>
      <c r="E2846" s="2893">
        <v>29.99</v>
      </c>
      <c r="F2846" s="3104" t="s">
        <v>1529</v>
      </c>
      <c r="G2846" s="3104" t="s">
        <v>1529</v>
      </c>
      <c r="H2846" s="3104" t="s">
        <v>1529</v>
      </c>
      <c r="I2846" s="3104" t="s">
        <v>1529</v>
      </c>
      <c r="J2846" s="3104" t="s">
        <v>1529</v>
      </c>
      <c r="K2846" s="3104" t="s">
        <v>1529</v>
      </c>
      <c r="L2846" s="3104" t="s">
        <v>1529</v>
      </c>
      <c r="M2846" s="3104" t="s">
        <v>1529</v>
      </c>
      <c r="N2846" s="3104" t="s">
        <v>1529</v>
      </c>
      <c r="O2846" s="3104" t="s">
        <v>1529</v>
      </c>
      <c r="P2846" s="3104" t="s">
        <v>1529</v>
      </c>
      <c r="Q2846" s="3104" t="s">
        <v>1529</v>
      </c>
      <c r="R2846" s="3104" t="s">
        <v>1529</v>
      </c>
      <c r="S2846" s="3104" t="s">
        <v>1529</v>
      </c>
      <c r="T2846" s="3104" t="s">
        <v>1529</v>
      </c>
      <c r="U2846" s="3104" t="s">
        <v>1529</v>
      </c>
      <c r="V2846" s="3104" t="s">
        <v>1529</v>
      </c>
      <c r="W2846" s="3104" t="s">
        <v>1529</v>
      </c>
      <c r="X2846" s="2894">
        <v>0.06</v>
      </c>
      <c r="Y2846" s="3104" t="s">
        <v>1529</v>
      </c>
      <c r="Z2846" s="3104" t="s">
        <v>1529</v>
      </c>
      <c r="AA2846" s="3104" t="s">
        <v>1529</v>
      </c>
      <c r="AB2846" s="2894">
        <v>0.06</v>
      </c>
      <c r="AC2846" s="3104" t="s">
        <v>1529</v>
      </c>
      <c r="AD2846" s="3286">
        <v>29.99</v>
      </c>
      <c r="AE2846" s="3287">
        <v>1000</v>
      </c>
      <c r="AF2846" s="2894">
        <f>AD2846/AE2846</f>
        <v>2.9989999999999999E-2</v>
      </c>
      <c r="AG2846" s="2894">
        <v>0.1</v>
      </c>
      <c r="AH2846" s="3288" t="s">
        <v>4522</v>
      </c>
      <c r="AI2846" s="2896">
        <v>100</v>
      </c>
      <c r="AJ2846" s="2898">
        <v>2.4900000000000002</v>
      </c>
      <c r="AK2846" s="2502"/>
    </row>
    <row r="2847" spans="2:37" s="2801" customFormat="1" x14ac:dyDescent="0.2">
      <c r="B2847" s="4282" t="s">
        <v>5988</v>
      </c>
      <c r="C2847" s="4283"/>
      <c r="D2847" s="3285" t="s">
        <v>5989</v>
      </c>
      <c r="E2847" s="3153">
        <v>34.99</v>
      </c>
      <c r="F2847" s="3104" t="s">
        <v>1529</v>
      </c>
      <c r="G2847" s="3104" t="s">
        <v>1529</v>
      </c>
      <c r="H2847" s="3104" t="s">
        <v>1529</v>
      </c>
      <c r="I2847" s="3104" t="s">
        <v>1529</v>
      </c>
      <c r="J2847" s="3104" t="s">
        <v>1529</v>
      </c>
      <c r="K2847" s="3104" t="s">
        <v>1529</v>
      </c>
      <c r="L2847" s="3104" t="s">
        <v>1529</v>
      </c>
      <c r="M2847" s="3104" t="s">
        <v>1529</v>
      </c>
      <c r="N2847" s="3104" t="s">
        <v>1529</v>
      </c>
      <c r="O2847" s="3104" t="s">
        <v>1529</v>
      </c>
      <c r="P2847" s="3104" t="s">
        <v>1529</v>
      </c>
      <c r="Q2847" s="3104" t="s">
        <v>1529</v>
      </c>
      <c r="R2847" s="3104" t="s">
        <v>1529</v>
      </c>
      <c r="S2847" s="3104" t="s">
        <v>1529</v>
      </c>
      <c r="T2847" s="3104" t="s">
        <v>1529</v>
      </c>
      <c r="U2847" s="3104" t="s">
        <v>1529</v>
      </c>
      <c r="V2847" s="3104" t="s">
        <v>1529</v>
      </c>
      <c r="W2847" s="3104" t="s">
        <v>1529</v>
      </c>
      <c r="X2847" s="2894">
        <v>0.06</v>
      </c>
      <c r="Y2847" s="3104" t="s">
        <v>1529</v>
      </c>
      <c r="Z2847" s="3104" t="s">
        <v>1529</v>
      </c>
      <c r="AA2847" s="3104" t="s">
        <v>1529</v>
      </c>
      <c r="AB2847" s="2894">
        <v>0.06</v>
      </c>
      <c r="AC2847" s="3104" t="s">
        <v>1529</v>
      </c>
      <c r="AD2847" s="3153">
        <v>34.99</v>
      </c>
      <c r="AE2847" s="3287">
        <v>1500</v>
      </c>
      <c r="AF2847" s="2894">
        <f>AD2847/AE2847</f>
        <v>2.3326666666666669E-2</v>
      </c>
      <c r="AG2847" s="2894">
        <v>0.1</v>
      </c>
      <c r="AH2847" s="3288" t="s">
        <v>4522</v>
      </c>
      <c r="AI2847" s="2896">
        <v>150</v>
      </c>
      <c r="AJ2847" s="2898">
        <v>2.99</v>
      </c>
      <c r="AK2847" s="2502"/>
    </row>
    <row r="2848" spans="2:37" s="2801" customFormat="1" ht="13.5" thickBot="1" x14ac:dyDescent="0.25">
      <c r="B2848" s="4287" t="s">
        <v>5990</v>
      </c>
      <c r="C2848" s="4288"/>
      <c r="D2848" s="3289" t="s">
        <v>5991</v>
      </c>
      <c r="E2848" s="3072">
        <v>44.99</v>
      </c>
      <c r="F2848" s="3259" t="s">
        <v>1529</v>
      </c>
      <c r="G2848" s="3259" t="s">
        <v>1529</v>
      </c>
      <c r="H2848" s="3259" t="s">
        <v>1529</v>
      </c>
      <c r="I2848" s="3259" t="s">
        <v>1529</v>
      </c>
      <c r="J2848" s="3259" t="s">
        <v>1529</v>
      </c>
      <c r="K2848" s="3259" t="s">
        <v>1529</v>
      </c>
      <c r="L2848" s="3259" t="s">
        <v>1529</v>
      </c>
      <c r="M2848" s="3259" t="s">
        <v>1529</v>
      </c>
      <c r="N2848" s="3259" t="s">
        <v>1529</v>
      </c>
      <c r="O2848" s="3259" t="s">
        <v>1529</v>
      </c>
      <c r="P2848" s="3259" t="s">
        <v>1529</v>
      </c>
      <c r="Q2848" s="3259" t="s">
        <v>1529</v>
      </c>
      <c r="R2848" s="3259" t="s">
        <v>1529</v>
      </c>
      <c r="S2848" s="3259" t="s">
        <v>1529</v>
      </c>
      <c r="T2848" s="3259" t="s">
        <v>1529</v>
      </c>
      <c r="U2848" s="3259" t="s">
        <v>1529</v>
      </c>
      <c r="V2848" s="3259" t="s">
        <v>1529</v>
      </c>
      <c r="W2848" s="3259" t="s">
        <v>1529</v>
      </c>
      <c r="X2848" s="2985">
        <v>0.06</v>
      </c>
      <c r="Y2848" s="3259" t="s">
        <v>1529</v>
      </c>
      <c r="Z2848" s="3259" t="s">
        <v>1529</v>
      </c>
      <c r="AA2848" s="3259" t="s">
        <v>1529</v>
      </c>
      <c r="AB2848" s="2985">
        <v>0.06</v>
      </c>
      <c r="AC2848" s="3259" t="s">
        <v>1529</v>
      </c>
      <c r="AD2848" s="3261">
        <v>44.99</v>
      </c>
      <c r="AE2848" s="3290">
        <v>2000</v>
      </c>
      <c r="AF2848" s="2985">
        <f>AD2848/AE2848</f>
        <v>2.2495000000000001E-2</v>
      </c>
      <c r="AG2848" s="2985">
        <v>0.1</v>
      </c>
      <c r="AH2848" s="3291" t="s">
        <v>4522</v>
      </c>
      <c r="AI2848" s="3292">
        <v>200</v>
      </c>
      <c r="AJ2848" s="2989">
        <v>3.49</v>
      </c>
      <c r="AK2848" s="2502"/>
    </row>
    <row r="2849" spans="2:37" s="2801" customFormat="1" x14ac:dyDescent="0.2">
      <c r="B2849" s="2503"/>
      <c r="C2849" s="2496"/>
      <c r="D2849" s="4248"/>
      <c r="E2849" s="4248"/>
      <c r="F2849" s="4248"/>
      <c r="G2849" s="4248"/>
      <c r="H2849" s="2496"/>
      <c r="I2849" s="2497"/>
      <c r="J2849" s="2497"/>
      <c r="K2849" s="2497"/>
      <c r="L2849" s="2497"/>
      <c r="M2849" s="2496"/>
      <c r="N2849" s="2497"/>
      <c r="O2849" s="2497"/>
      <c r="P2849" s="2497"/>
      <c r="Q2849" s="2497"/>
      <c r="R2849" s="2497"/>
      <c r="S2849" s="2496"/>
      <c r="T2849" s="2495"/>
      <c r="U2849" s="2495"/>
      <c r="V2849" s="2495"/>
      <c r="W2849" s="2495"/>
      <c r="X2849" s="2495"/>
      <c r="Y2849" s="2495"/>
      <c r="Z2849" s="2495"/>
      <c r="AA2849" s="2495"/>
      <c r="AB2849" s="2495"/>
      <c r="AC2849" s="2495"/>
      <c r="AD2849" s="2495"/>
      <c r="AE2849" s="2495"/>
      <c r="AF2849" s="2495"/>
      <c r="AG2849" s="2495"/>
      <c r="AH2849" s="2495"/>
      <c r="AI2849" s="2495"/>
      <c r="AJ2849" s="2495"/>
      <c r="AK2849" s="2502"/>
    </row>
    <row r="2850" spans="2:37" s="2801" customFormat="1" x14ac:dyDescent="0.2">
      <c r="B2850" s="4236" t="s">
        <v>4985</v>
      </c>
      <c r="C2850" s="4237"/>
      <c r="D2850" s="4249" t="s">
        <v>5036</v>
      </c>
      <c r="E2850" s="4249"/>
      <c r="F2850" s="4249"/>
      <c r="G2850" s="4249"/>
      <c r="H2850" s="2499"/>
      <c r="I2850" s="2499"/>
      <c r="J2850" s="2499"/>
      <c r="K2850" s="2499"/>
      <c r="L2850" s="2499"/>
      <c r="M2850" s="2499"/>
      <c r="N2850" s="2499"/>
      <c r="O2850" s="2499"/>
      <c r="P2850" s="2499"/>
      <c r="Q2850" s="2499"/>
      <c r="R2850" s="2499"/>
      <c r="S2850" s="2499"/>
      <c r="T2850" s="2495"/>
      <c r="U2850" s="2495"/>
      <c r="V2850" s="2495"/>
      <c r="W2850" s="2495"/>
      <c r="X2850" s="2495"/>
      <c r="Y2850" s="2495"/>
      <c r="Z2850" s="2495"/>
      <c r="AA2850" s="2495"/>
      <c r="AB2850" s="2495"/>
      <c r="AC2850" s="2495"/>
      <c r="AD2850" s="2495"/>
      <c r="AE2850" s="2495"/>
      <c r="AF2850" s="2495"/>
      <c r="AG2850" s="2495"/>
      <c r="AH2850" s="2495"/>
      <c r="AI2850" s="2495"/>
      <c r="AJ2850" s="2495"/>
      <c r="AK2850" s="2502"/>
    </row>
    <row r="2851" spans="2:37" s="2801" customFormat="1" x14ac:dyDescent="0.2">
      <c r="B2851" s="4236" t="s">
        <v>4986</v>
      </c>
      <c r="C2851" s="4237"/>
      <c r="D2851" s="4249" t="s">
        <v>1512</v>
      </c>
      <c r="E2851" s="4249"/>
      <c r="F2851" s="4249"/>
      <c r="G2851" s="4249"/>
      <c r="H2851" s="2499"/>
      <c r="I2851" s="2499"/>
      <c r="J2851" s="2499"/>
      <c r="K2851" s="2499"/>
      <c r="L2851" s="2499"/>
      <c r="M2851" s="2499"/>
      <c r="N2851" s="2499"/>
      <c r="O2851" s="2499"/>
      <c r="P2851" s="2499"/>
      <c r="Q2851" s="2499"/>
      <c r="R2851" s="2499"/>
      <c r="S2851" s="2499"/>
      <c r="T2851" s="2495"/>
      <c r="U2851" s="2495"/>
      <c r="V2851" s="2495"/>
      <c r="W2851" s="2495"/>
      <c r="X2851" s="2495"/>
      <c r="Y2851" s="2495"/>
      <c r="Z2851" s="2495"/>
      <c r="AA2851" s="2495"/>
      <c r="AB2851" s="2495"/>
      <c r="AC2851" s="2495"/>
      <c r="AD2851" s="2495"/>
      <c r="AE2851" s="2495"/>
      <c r="AF2851" s="2495"/>
      <c r="AG2851" s="2495"/>
      <c r="AH2851" s="2495"/>
      <c r="AI2851" s="2495"/>
      <c r="AJ2851" s="2495"/>
      <c r="AK2851" s="2502"/>
    </row>
    <row r="2852" spans="2:37" s="2801" customFormat="1" ht="15.75" thickBot="1" x14ac:dyDescent="0.25">
      <c r="B2852" s="4270"/>
      <c r="C2852" s="4271"/>
      <c r="D2852" s="4272"/>
      <c r="E2852" s="4272"/>
      <c r="F2852" s="4272"/>
      <c r="G2852" s="4272"/>
      <c r="H2852" s="2504"/>
      <c r="I2852" s="2504"/>
      <c r="J2852" s="2504"/>
      <c r="K2852" s="2504"/>
      <c r="L2852" s="2504"/>
      <c r="M2852" s="2504"/>
      <c r="N2852" s="2504"/>
      <c r="O2852" s="2504"/>
      <c r="P2852" s="2504"/>
      <c r="Q2852" s="2504"/>
      <c r="R2852" s="2504"/>
      <c r="S2852" s="2504"/>
      <c r="T2852" s="2505"/>
      <c r="U2852" s="2505"/>
      <c r="V2852" s="2505"/>
      <c r="W2852" s="2505"/>
      <c r="X2852" s="2505"/>
      <c r="Y2852" s="2505"/>
      <c r="Z2852" s="2505"/>
      <c r="AA2852" s="2505"/>
      <c r="AB2852" s="2505"/>
      <c r="AC2852" s="2505"/>
      <c r="AD2852" s="2505"/>
      <c r="AE2852" s="2505"/>
      <c r="AF2852" s="2505"/>
      <c r="AG2852" s="2505"/>
      <c r="AH2852" s="2505"/>
      <c r="AI2852" s="2505"/>
      <c r="AJ2852" s="2505"/>
      <c r="AK2852" s="2507"/>
    </row>
    <row r="2853" spans="2:37" s="2801" customFormat="1" ht="13.5" thickBot="1" x14ac:dyDescent="0.25">
      <c r="B2853" s="2703"/>
    </row>
    <row r="2854" spans="2:37" s="2801" customFormat="1" ht="20.25" x14ac:dyDescent="0.2">
      <c r="B2854" s="4169" t="s">
        <v>4994</v>
      </c>
      <c r="C2854" s="4170"/>
      <c r="D2854" s="4170"/>
      <c r="E2854" s="4170"/>
      <c r="F2854" s="4170"/>
      <c r="G2854" s="4170"/>
      <c r="H2854" s="4170"/>
      <c r="I2854" s="4170"/>
      <c r="J2854" s="4170"/>
      <c r="K2854" s="4170"/>
      <c r="L2854" s="4170"/>
      <c r="M2854" s="4170"/>
      <c r="N2854" s="4170"/>
      <c r="O2854" s="4170"/>
      <c r="P2854" s="4170"/>
      <c r="Q2854" s="4170"/>
      <c r="R2854" s="4170"/>
      <c r="S2854" s="4170"/>
      <c r="T2854" s="4170"/>
      <c r="U2854" s="4170"/>
      <c r="V2854" s="4170"/>
      <c r="W2854" s="4170"/>
      <c r="X2854" s="4170"/>
      <c r="Y2854" s="4170"/>
      <c r="Z2854" s="4170"/>
      <c r="AA2854" s="4170"/>
      <c r="AB2854" s="4170"/>
      <c r="AC2854" s="4170"/>
      <c r="AD2854" s="4170"/>
      <c r="AE2854" s="4170"/>
      <c r="AF2854" s="4170"/>
      <c r="AG2854" s="4170"/>
      <c r="AH2854" s="4170"/>
      <c r="AI2854" s="4170"/>
      <c r="AJ2854" s="4170"/>
      <c r="AK2854" s="4171"/>
    </row>
    <row r="2855" spans="2:37" s="2801" customFormat="1" x14ac:dyDescent="0.2">
      <c r="B2855" s="2500"/>
      <c r="C2855" s="3156"/>
      <c r="D2855" s="3156"/>
      <c r="E2855" s="3156"/>
      <c r="F2855" s="3156"/>
      <c r="G2855" s="2501"/>
      <c r="H2855" s="2501"/>
      <c r="I2855" s="2501"/>
      <c r="J2855" s="2501"/>
      <c r="K2855" s="2501"/>
      <c r="L2855" s="2501"/>
      <c r="M2855" s="2501"/>
      <c r="N2855" s="2501"/>
      <c r="O2855" s="2501"/>
      <c r="P2855" s="2501"/>
      <c r="Q2855" s="2501"/>
      <c r="R2855" s="2501"/>
      <c r="S2855" s="2501"/>
      <c r="T2855" s="2501"/>
      <c r="U2855" s="2501"/>
      <c r="V2855" s="2501"/>
      <c r="W2855" s="2501"/>
      <c r="X2855" s="2501"/>
      <c r="Y2855" s="2501"/>
      <c r="Z2855" s="2501"/>
      <c r="AA2855" s="2501"/>
      <c r="AB2855" s="2501"/>
      <c r="AC2855" s="2501"/>
      <c r="AD2855" s="2501"/>
      <c r="AE2855" s="2501"/>
      <c r="AF2855" s="2501"/>
      <c r="AG2855" s="2501"/>
      <c r="AH2855" s="2501"/>
      <c r="AI2855" s="2501"/>
      <c r="AJ2855" s="2501"/>
      <c r="AK2855" s="2502"/>
    </row>
    <row r="2856" spans="2:37" s="2801" customFormat="1" x14ac:dyDescent="0.2">
      <c r="B2856" s="2500" t="s">
        <v>4981</v>
      </c>
      <c r="C2856" s="3156"/>
      <c r="D2856" s="4243" t="s">
        <v>5958</v>
      </c>
      <c r="E2856" s="4243"/>
      <c r="F2856" s="4243"/>
      <c r="G2856" s="2501"/>
      <c r="H2856" s="2501"/>
      <c r="I2856" s="2501"/>
      <c r="J2856" s="2501"/>
      <c r="K2856" s="2501"/>
      <c r="L2856" s="2501"/>
      <c r="M2856" s="2501"/>
      <c r="N2856" s="2501"/>
      <c r="O2856" s="2501"/>
      <c r="P2856" s="2501"/>
      <c r="Q2856" s="2501"/>
      <c r="R2856" s="2501"/>
      <c r="S2856" s="2501"/>
      <c r="T2856" s="2501"/>
      <c r="U2856" s="2501"/>
      <c r="V2856" s="2501"/>
      <c r="W2856" s="2501"/>
      <c r="X2856" s="2501"/>
      <c r="Y2856" s="2501"/>
      <c r="Z2856" s="2501"/>
      <c r="AA2856" s="2501"/>
      <c r="AB2856" s="2501"/>
      <c r="AC2856" s="2501"/>
      <c r="AD2856" s="2501"/>
      <c r="AE2856" s="2501"/>
      <c r="AF2856" s="2501"/>
      <c r="AG2856" s="2501"/>
      <c r="AH2856" s="2501"/>
      <c r="AI2856" s="2501"/>
      <c r="AJ2856" s="2501"/>
      <c r="AK2856" s="2502"/>
    </row>
    <row r="2857" spans="2:37" s="2801" customFormat="1" ht="13.5" thickBot="1" x14ac:dyDescent="0.25">
      <c r="B2857" s="4176" t="s">
        <v>4995</v>
      </c>
      <c r="C2857" s="4177"/>
      <c r="D2857" s="4175">
        <v>41551</v>
      </c>
      <c r="E2857" s="4175"/>
      <c r="F2857" s="3156"/>
      <c r="G2857" s="2501"/>
      <c r="H2857" s="2501"/>
      <c r="I2857" s="2501"/>
      <c r="J2857" s="2501"/>
      <c r="K2857" s="2501"/>
      <c r="L2857" s="2501"/>
      <c r="M2857" s="2501"/>
      <c r="N2857" s="2501"/>
      <c r="O2857" s="2501"/>
      <c r="P2857" s="2501"/>
      <c r="Q2857" s="2501"/>
      <c r="R2857" s="2501"/>
      <c r="S2857" s="2501"/>
      <c r="T2857" s="2501"/>
      <c r="U2857" s="2501"/>
      <c r="V2857" s="2501"/>
      <c r="W2857" s="2501"/>
      <c r="X2857" s="2501"/>
      <c r="Y2857" s="2501"/>
      <c r="Z2857" s="2501"/>
      <c r="AA2857" s="2501"/>
      <c r="AB2857" s="2501"/>
      <c r="AC2857" s="2501"/>
      <c r="AD2857" s="2501"/>
      <c r="AE2857" s="2501"/>
      <c r="AF2857" s="2501"/>
      <c r="AG2857" s="2501"/>
      <c r="AH2857" s="2501"/>
      <c r="AI2857" s="2501"/>
      <c r="AJ2857" s="2501"/>
      <c r="AK2857" s="2502"/>
    </row>
    <row r="2858" spans="2:37" s="2801" customFormat="1" ht="135.75" customHeight="1" thickBot="1" x14ac:dyDescent="0.25">
      <c r="B2858" s="4179" t="s">
        <v>4996</v>
      </c>
      <c r="C2858" s="4242"/>
      <c r="D2858" s="4181" t="s">
        <v>5959</v>
      </c>
      <c r="E2858" s="4182"/>
      <c r="F2858" s="4182"/>
      <c r="G2858" s="4182"/>
      <c r="H2858" s="4182"/>
      <c r="I2858" s="4182"/>
      <c r="J2858" s="4182"/>
      <c r="K2858" s="4183"/>
      <c r="L2858" s="2501"/>
      <c r="M2858" s="2501"/>
      <c r="N2858" s="2501"/>
      <c r="O2858" s="2501"/>
      <c r="P2858" s="2501"/>
      <c r="Q2858" s="2501"/>
      <c r="R2858" s="2501"/>
      <c r="S2858" s="2501"/>
      <c r="T2858" s="2501"/>
      <c r="U2858" s="2501"/>
      <c r="V2858" s="2501"/>
      <c r="W2858" s="2501"/>
      <c r="X2858" s="2501"/>
      <c r="Y2858" s="2501"/>
      <c r="Z2858" s="2501"/>
      <c r="AA2858" s="2501"/>
      <c r="AB2858" s="2501"/>
      <c r="AC2858" s="2501"/>
      <c r="AD2858" s="2501"/>
      <c r="AE2858" s="2501"/>
      <c r="AF2858" s="2501"/>
      <c r="AG2858" s="2501"/>
      <c r="AH2858" s="2501"/>
      <c r="AI2858" s="2501"/>
      <c r="AJ2858" s="2501"/>
      <c r="AK2858" s="2502"/>
    </row>
    <row r="2859" spans="2:37" s="2801" customFormat="1" ht="13.5" thickBot="1" x14ac:dyDescent="0.25">
      <c r="B2859" s="4245"/>
      <c r="C2859" s="4246"/>
      <c r="D2859" s="4246"/>
      <c r="E2859" s="4246"/>
      <c r="F2859" s="4246"/>
      <c r="G2859" s="4246"/>
      <c r="H2859" s="4246"/>
      <c r="I2859" s="4246"/>
      <c r="J2859" s="4246"/>
      <c r="K2859" s="4246"/>
      <c r="L2859" s="4246"/>
      <c r="M2859" s="4246"/>
      <c r="N2859" s="4246"/>
      <c r="O2859" s="4246"/>
      <c r="P2859" s="4246"/>
      <c r="Q2859" s="4246"/>
      <c r="R2859" s="2501"/>
      <c r="S2859" s="2501"/>
      <c r="T2859" s="2501"/>
      <c r="U2859" s="2501"/>
      <c r="V2859" s="2501"/>
      <c r="W2859" s="2501"/>
      <c r="X2859" s="2501"/>
      <c r="Y2859" s="2501"/>
      <c r="Z2859" s="2501"/>
      <c r="AA2859" s="2501"/>
      <c r="AB2859" s="2501"/>
      <c r="AC2859" s="2501"/>
      <c r="AD2859" s="2501"/>
      <c r="AE2859" s="2501"/>
      <c r="AF2859" s="2501"/>
      <c r="AG2859" s="2501"/>
      <c r="AH2859" s="2501"/>
      <c r="AI2859" s="2501"/>
      <c r="AJ2859" s="2501"/>
      <c r="AK2859" s="2502"/>
    </row>
    <row r="2860" spans="2:37" s="2801" customFormat="1" ht="13.5" thickBot="1" x14ac:dyDescent="0.25">
      <c r="B2860" s="4189" t="s">
        <v>4997</v>
      </c>
      <c r="C2860" s="4189"/>
      <c r="D2860" s="4189" t="s">
        <v>4987</v>
      </c>
      <c r="E2860" s="4189" t="s">
        <v>4998</v>
      </c>
      <c r="F2860" s="4247" t="s">
        <v>224</v>
      </c>
      <c r="G2860" s="4247"/>
      <c r="H2860" s="4247"/>
      <c r="I2860" s="4247"/>
      <c r="J2860" s="4247"/>
      <c r="K2860" s="4247"/>
      <c r="L2860" s="4247"/>
      <c r="M2860" s="4247"/>
      <c r="N2860" s="4247"/>
      <c r="O2860" s="4247"/>
      <c r="P2860" s="4247"/>
      <c r="Q2860" s="4247"/>
      <c r="R2860" s="4247"/>
      <c r="S2860" s="4247" t="s">
        <v>340</v>
      </c>
      <c r="T2860" s="4247"/>
      <c r="U2860" s="4247"/>
      <c r="V2860" s="4247"/>
      <c r="W2860" s="4247"/>
      <c r="X2860" s="4247"/>
      <c r="Y2860" s="4247"/>
      <c r="Z2860" s="4247"/>
      <c r="AA2860" s="4247"/>
      <c r="AB2860" s="4247"/>
      <c r="AC2860" s="4247"/>
      <c r="AD2860" s="4247" t="s">
        <v>225</v>
      </c>
      <c r="AE2860" s="4247"/>
      <c r="AF2860" s="4247"/>
      <c r="AG2860" s="4247"/>
      <c r="AH2860" s="4188" t="s">
        <v>4982</v>
      </c>
      <c r="AI2860" s="4188"/>
      <c r="AJ2860" s="4188"/>
      <c r="AK2860" s="2502"/>
    </row>
    <row r="2861" spans="2:37" s="2801" customFormat="1" ht="13.5" thickBot="1" x14ac:dyDescent="0.25">
      <c r="B2861" s="4203"/>
      <c r="C2861" s="4203"/>
      <c r="D2861" s="4203"/>
      <c r="E2861" s="4203"/>
      <c r="F2861" s="4203" t="s">
        <v>4999</v>
      </c>
      <c r="G2861" s="4203" t="s">
        <v>5000</v>
      </c>
      <c r="H2861" s="4189" t="s">
        <v>5001</v>
      </c>
      <c r="I2861" s="4200" t="s">
        <v>5002</v>
      </c>
      <c r="J2861" s="4200" t="s">
        <v>5003</v>
      </c>
      <c r="K2861" s="4201" t="s">
        <v>5004</v>
      </c>
      <c r="L2861" s="4201" t="s">
        <v>5005</v>
      </c>
      <c r="M2861" s="4200" t="s">
        <v>5006</v>
      </c>
      <c r="N2861" s="4200"/>
      <c r="O2861" s="4201" t="s">
        <v>5007</v>
      </c>
      <c r="P2861" s="4201" t="s">
        <v>5008</v>
      </c>
      <c r="Q2861" s="4201" t="s">
        <v>5009</v>
      </c>
      <c r="R2861" s="4201" t="s">
        <v>5010</v>
      </c>
      <c r="S2861" s="4189" t="s">
        <v>5011</v>
      </c>
      <c r="T2861" s="4189" t="s">
        <v>5012</v>
      </c>
      <c r="U2861" s="4189" t="s">
        <v>5013</v>
      </c>
      <c r="V2861" s="4189" t="s">
        <v>5014</v>
      </c>
      <c r="W2861" s="4189" t="s">
        <v>5015</v>
      </c>
      <c r="X2861" s="4189" t="s">
        <v>5016</v>
      </c>
      <c r="Y2861" s="4189" t="s">
        <v>5017</v>
      </c>
      <c r="Z2861" s="4189" t="s">
        <v>5018</v>
      </c>
      <c r="AA2861" s="4189" t="s">
        <v>5019</v>
      </c>
      <c r="AB2861" s="4200" t="s">
        <v>5020</v>
      </c>
      <c r="AC2861" s="4200" t="s">
        <v>5021</v>
      </c>
      <c r="AD2861" s="4189" t="s">
        <v>5022</v>
      </c>
      <c r="AE2861" s="4189" t="s">
        <v>5023</v>
      </c>
      <c r="AF2861" s="4189" t="s">
        <v>5024</v>
      </c>
      <c r="AG2861" s="4189" t="s">
        <v>5025</v>
      </c>
      <c r="AH2861" s="4189" t="s">
        <v>1150</v>
      </c>
      <c r="AI2861" s="4189" t="s">
        <v>4983</v>
      </c>
      <c r="AJ2861" s="4189" t="s">
        <v>4984</v>
      </c>
      <c r="AK2861" s="2502"/>
    </row>
    <row r="2862" spans="2:37" s="2801" customFormat="1" ht="13.5" thickBot="1" x14ac:dyDescent="0.25">
      <c r="B2862" s="4203"/>
      <c r="C2862" s="4203"/>
      <c r="D2862" s="4203"/>
      <c r="E2862" s="4203"/>
      <c r="F2862" s="4203"/>
      <c r="G2862" s="4203"/>
      <c r="H2862" s="4203"/>
      <c r="I2862" s="4201"/>
      <c r="J2862" s="4201"/>
      <c r="K2862" s="4201"/>
      <c r="L2862" s="4201"/>
      <c r="M2862" s="3154" t="s">
        <v>5026</v>
      </c>
      <c r="N2862" s="3155" t="s">
        <v>2793</v>
      </c>
      <c r="O2862" s="4201"/>
      <c r="P2862" s="4201"/>
      <c r="Q2862" s="4201"/>
      <c r="R2862" s="4201"/>
      <c r="S2862" s="4203"/>
      <c r="T2862" s="4203"/>
      <c r="U2862" s="4203"/>
      <c r="V2862" s="4203"/>
      <c r="W2862" s="4203"/>
      <c r="X2862" s="4203"/>
      <c r="Y2862" s="4203"/>
      <c r="Z2862" s="4203"/>
      <c r="AA2862" s="4203"/>
      <c r="AB2862" s="4201"/>
      <c r="AC2862" s="4201"/>
      <c r="AD2862" s="4203"/>
      <c r="AE2862" s="4203"/>
      <c r="AF2862" s="4203"/>
      <c r="AG2862" s="4203"/>
      <c r="AH2862" s="4203"/>
      <c r="AI2862" s="4203"/>
      <c r="AJ2862" s="4203"/>
      <c r="AK2862" s="2502"/>
    </row>
    <row r="2863" spans="2:37" s="2801" customFormat="1" x14ac:dyDescent="0.2">
      <c r="B2863" s="4262" t="s">
        <v>5955</v>
      </c>
      <c r="C2863" s="4263"/>
      <c r="D2863" s="3099" t="s">
        <v>1529</v>
      </c>
      <c r="E2863" s="3071">
        <v>1</v>
      </c>
      <c r="F2863" s="3099" t="s">
        <v>1529</v>
      </c>
      <c r="G2863" s="3099" t="s">
        <v>1529</v>
      </c>
      <c r="H2863" s="3099" t="s">
        <v>1529</v>
      </c>
      <c r="I2863" s="3099" t="s">
        <v>1529</v>
      </c>
      <c r="J2863" s="3099" t="s">
        <v>1529</v>
      </c>
      <c r="K2863" s="3099" t="s">
        <v>1529</v>
      </c>
      <c r="L2863" s="3099" t="s">
        <v>1529</v>
      </c>
      <c r="M2863" s="3099" t="s">
        <v>1529</v>
      </c>
      <c r="N2863" s="3099" t="s">
        <v>1529</v>
      </c>
      <c r="O2863" s="3099" t="s">
        <v>1529</v>
      </c>
      <c r="P2863" s="3099" t="s">
        <v>1529</v>
      </c>
      <c r="Q2863" s="3099" t="s">
        <v>1529</v>
      </c>
      <c r="R2863" s="3099" t="s">
        <v>1529</v>
      </c>
      <c r="S2863" s="3099" t="s">
        <v>1529</v>
      </c>
      <c r="T2863" s="3099" t="s">
        <v>1529</v>
      </c>
      <c r="U2863" s="3099" t="s">
        <v>1529</v>
      </c>
      <c r="V2863" s="3099" t="s">
        <v>1529</v>
      </c>
      <c r="W2863" s="3099" t="s">
        <v>1529</v>
      </c>
      <c r="X2863" s="3099" t="s">
        <v>1529</v>
      </c>
      <c r="Y2863" s="3099" t="s">
        <v>1529</v>
      </c>
      <c r="Z2863" s="3099" t="s">
        <v>1529</v>
      </c>
      <c r="AA2863" s="3099" t="s">
        <v>1529</v>
      </c>
      <c r="AB2863" s="3099" t="s">
        <v>1529</v>
      </c>
      <c r="AC2863" s="3099" t="s">
        <v>1529</v>
      </c>
      <c r="AD2863" s="3071">
        <v>1</v>
      </c>
      <c r="AE2863" s="3252" t="s">
        <v>5946</v>
      </c>
      <c r="AF2863" s="3253" t="s">
        <v>1529</v>
      </c>
      <c r="AG2863" s="3253">
        <v>0.1</v>
      </c>
      <c r="AH2863" s="3254" t="s">
        <v>1529</v>
      </c>
      <c r="AI2863" s="3254" t="s">
        <v>1529</v>
      </c>
      <c r="AJ2863" s="3267" t="s">
        <v>1529</v>
      </c>
      <c r="AK2863" s="2502"/>
    </row>
    <row r="2864" spans="2:37" s="2801" customFormat="1" ht="13.5" thickBot="1" x14ac:dyDescent="0.25">
      <c r="B2864" s="4278" t="s">
        <v>5956</v>
      </c>
      <c r="C2864" s="4279"/>
      <c r="D2864" s="3259" t="s">
        <v>1529</v>
      </c>
      <c r="E2864" s="3072">
        <v>3</v>
      </c>
      <c r="F2864" s="3072" t="s">
        <v>1529</v>
      </c>
      <c r="G2864" s="3062" t="s">
        <v>1529</v>
      </c>
      <c r="H2864" s="3061" t="s">
        <v>1529</v>
      </c>
      <c r="I2864" s="3061" t="s">
        <v>1529</v>
      </c>
      <c r="J2864" s="3061" t="s">
        <v>1529</v>
      </c>
      <c r="K2864" s="3062" t="s">
        <v>1529</v>
      </c>
      <c r="L2864" s="3062" t="s">
        <v>1529</v>
      </c>
      <c r="M2864" s="3259" t="s">
        <v>1529</v>
      </c>
      <c r="N2864" s="3260" t="s">
        <v>1529</v>
      </c>
      <c r="O2864" s="3062" t="s">
        <v>1529</v>
      </c>
      <c r="P2864" s="3062" t="s">
        <v>1529</v>
      </c>
      <c r="Q2864" s="3062" t="s">
        <v>1529</v>
      </c>
      <c r="R2864" s="3062" t="s">
        <v>1529</v>
      </c>
      <c r="S2864" s="3261" t="s">
        <v>1529</v>
      </c>
      <c r="T2864" s="3062" t="s">
        <v>1529</v>
      </c>
      <c r="U2864" s="2976" t="s">
        <v>1529</v>
      </c>
      <c r="V2864" s="2976" t="s">
        <v>1529</v>
      </c>
      <c r="W2864" s="3062" t="s">
        <v>1529</v>
      </c>
      <c r="X2864" s="3062" t="s">
        <v>1529</v>
      </c>
      <c r="Y2864" s="2976" t="s">
        <v>1529</v>
      </c>
      <c r="Z2864" s="2976" t="s">
        <v>1529</v>
      </c>
      <c r="AA2864" s="2976" t="s">
        <v>1529</v>
      </c>
      <c r="AB2864" s="3062" t="s">
        <v>1529</v>
      </c>
      <c r="AC2864" s="3062" t="s">
        <v>1529</v>
      </c>
      <c r="AD2864" s="3072">
        <v>3</v>
      </c>
      <c r="AE2864" s="3262" t="s">
        <v>5948</v>
      </c>
      <c r="AF2864" s="3263" t="s">
        <v>1529</v>
      </c>
      <c r="AG2864" s="3263">
        <v>0.1</v>
      </c>
      <c r="AH2864" s="3264" t="s">
        <v>1529</v>
      </c>
      <c r="AI2864" s="3264" t="s">
        <v>1529</v>
      </c>
      <c r="AJ2864" s="2978" t="s">
        <v>1529</v>
      </c>
      <c r="AK2864" s="2502"/>
    </row>
    <row r="2865" spans="2:37" s="2801" customFormat="1" x14ac:dyDescent="0.2">
      <c r="B2865" s="2503"/>
      <c r="C2865" s="2496"/>
      <c r="D2865" s="4248"/>
      <c r="E2865" s="4248"/>
      <c r="F2865" s="4248"/>
      <c r="G2865" s="4248"/>
      <c r="H2865" s="2496"/>
      <c r="I2865" s="2497"/>
      <c r="J2865" s="2497"/>
      <c r="K2865" s="2497"/>
      <c r="L2865" s="2497"/>
      <c r="M2865" s="2496"/>
      <c r="N2865" s="2497"/>
      <c r="O2865" s="2497"/>
      <c r="P2865" s="2497"/>
      <c r="Q2865" s="2497"/>
      <c r="R2865" s="2497"/>
      <c r="S2865" s="2496"/>
      <c r="T2865" s="2495"/>
      <c r="U2865" s="2495"/>
      <c r="V2865" s="2495"/>
      <c r="W2865" s="2495"/>
      <c r="X2865" s="2495"/>
      <c r="Y2865" s="2495"/>
      <c r="Z2865" s="2495"/>
      <c r="AA2865" s="2495"/>
      <c r="AB2865" s="2495"/>
      <c r="AC2865" s="2495"/>
      <c r="AD2865" s="2495"/>
      <c r="AE2865" s="2495"/>
      <c r="AF2865" s="2495"/>
      <c r="AG2865" s="2495"/>
      <c r="AH2865" s="2495"/>
      <c r="AI2865" s="2495"/>
      <c r="AJ2865" s="2495"/>
      <c r="AK2865" s="2502"/>
    </row>
    <row r="2866" spans="2:37" s="2801" customFormat="1" x14ac:dyDescent="0.2">
      <c r="B2866" s="4236" t="s">
        <v>4985</v>
      </c>
      <c r="C2866" s="4237"/>
      <c r="D2866" s="4249" t="s">
        <v>1529</v>
      </c>
      <c r="E2866" s="4249"/>
      <c r="F2866" s="4249"/>
      <c r="G2866" s="4249"/>
      <c r="H2866" s="2499"/>
      <c r="I2866" s="2499"/>
      <c r="J2866" s="2499"/>
      <c r="K2866" s="2499"/>
      <c r="L2866" s="2499"/>
      <c r="M2866" s="2499"/>
      <c r="N2866" s="2499"/>
      <c r="O2866" s="2499"/>
      <c r="P2866" s="2499"/>
      <c r="Q2866" s="2499"/>
      <c r="R2866" s="2499"/>
      <c r="S2866" s="2499"/>
      <c r="T2866" s="2495"/>
      <c r="U2866" s="2495"/>
      <c r="V2866" s="2495"/>
      <c r="W2866" s="2495"/>
      <c r="X2866" s="2495"/>
      <c r="Y2866" s="2495"/>
      <c r="Z2866" s="2495"/>
      <c r="AA2866" s="2495"/>
      <c r="AB2866" s="2495"/>
      <c r="AC2866" s="2495"/>
      <c r="AD2866" s="2495"/>
      <c r="AE2866" s="2495"/>
      <c r="AF2866" s="2495"/>
      <c r="AG2866" s="2495"/>
      <c r="AH2866" s="2495"/>
      <c r="AI2866" s="2495"/>
      <c r="AJ2866" s="2495"/>
      <c r="AK2866" s="2502"/>
    </row>
    <row r="2867" spans="2:37" s="2801" customFormat="1" x14ac:dyDescent="0.2">
      <c r="B2867" s="4236" t="s">
        <v>4986</v>
      </c>
      <c r="C2867" s="4237"/>
      <c r="D2867" s="4249" t="s">
        <v>5949</v>
      </c>
      <c r="E2867" s="4249"/>
      <c r="F2867" s="4249"/>
      <c r="G2867" s="4249"/>
      <c r="H2867" s="2499"/>
      <c r="I2867" s="2499"/>
      <c r="J2867" s="2499"/>
      <c r="K2867" s="2499"/>
      <c r="L2867" s="2499"/>
      <c r="M2867" s="2499"/>
      <c r="N2867" s="2499"/>
      <c r="O2867" s="2499"/>
      <c r="P2867" s="2499"/>
      <c r="Q2867" s="2499"/>
      <c r="R2867" s="2499"/>
      <c r="S2867" s="2499"/>
      <c r="T2867" s="2495"/>
      <c r="U2867" s="2495"/>
      <c r="V2867" s="2495"/>
      <c r="W2867" s="2495"/>
      <c r="X2867" s="2495"/>
      <c r="Y2867" s="2495"/>
      <c r="Z2867" s="2495"/>
      <c r="AA2867" s="2495"/>
      <c r="AB2867" s="2495"/>
      <c r="AC2867" s="2495"/>
      <c r="AD2867" s="2495"/>
      <c r="AE2867" s="2495"/>
      <c r="AF2867" s="2495"/>
      <c r="AG2867" s="2495"/>
      <c r="AH2867" s="2495"/>
      <c r="AI2867" s="2495"/>
      <c r="AJ2867" s="2495"/>
      <c r="AK2867" s="2502"/>
    </row>
    <row r="2868" spans="2:37" s="2801" customFormat="1" ht="15.75" thickBot="1" x14ac:dyDescent="0.25">
      <c r="B2868" s="4270"/>
      <c r="C2868" s="4271"/>
      <c r="D2868" s="4272"/>
      <c r="E2868" s="4272"/>
      <c r="F2868" s="4272"/>
      <c r="G2868" s="4272"/>
      <c r="H2868" s="2504"/>
      <c r="I2868" s="2504"/>
      <c r="J2868" s="2504"/>
      <c r="K2868" s="2504"/>
      <c r="L2868" s="2504"/>
      <c r="M2868" s="2504"/>
      <c r="N2868" s="2504"/>
      <c r="O2868" s="2504"/>
      <c r="P2868" s="2504"/>
      <c r="Q2868" s="2504"/>
      <c r="R2868" s="2504"/>
      <c r="S2868" s="2504"/>
      <c r="T2868" s="2505"/>
      <c r="U2868" s="2505"/>
      <c r="V2868" s="2505"/>
      <c r="W2868" s="2505"/>
      <c r="X2868" s="2505"/>
      <c r="Y2868" s="2505"/>
      <c r="Z2868" s="2505"/>
      <c r="AA2868" s="2505"/>
      <c r="AB2868" s="2505"/>
      <c r="AC2868" s="2505"/>
      <c r="AD2868" s="2505"/>
      <c r="AE2868" s="2505"/>
      <c r="AF2868" s="2505"/>
      <c r="AG2868" s="2505"/>
      <c r="AH2868" s="2505"/>
      <c r="AI2868" s="2505"/>
      <c r="AJ2868" s="2505"/>
      <c r="AK2868" s="2507"/>
    </row>
    <row r="2869" spans="2:37" s="2801" customFormat="1" ht="13.5" thickBot="1" x14ac:dyDescent="0.25">
      <c r="B2869" s="2703"/>
    </row>
    <row r="2870" spans="2:37" s="2801" customFormat="1" ht="20.25" x14ac:dyDescent="0.2">
      <c r="B2870" s="4169" t="s">
        <v>4994</v>
      </c>
      <c r="C2870" s="4170"/>
      <c r="D2870" s="4170"/>
      <c r="E2870" s="4170"/>
      <c r="F2870" s="4170"/>
      <c r="G2870" s="4170"/>
      <c r="H2870" s="4170"/>
      <c r="I2870" s="4170"/>
      <c r="J2870" s="4170"/>
      <c r="K2870" s="4170"/>
      <c r="L2870" s="4170"/>
      <c r="M2870" s="4170"/>
      <c r="N2870" s="4170"/>
      <c r="O2870" s="4170"/>
      <c r="P2870" s="4170"/>
      <c r="Q2870" s="4170"/>
      <c r="R2870" s="4170"/>
      <c r="S2870" s="4170"/>
      <c r="T2870" s="4170"/>
      <c r="U2870" s="4170"/>
      <c r="V2870" s="4170"/>
      <c r="W2870" s="4170"/>
      <c r="X2870" s="4170"/>
      <c r="Y2870" s="4170"/>
      <c r="Z2870" s="4170"/>
      <c r="AA2870" s="4170"/>
      <c r="AB2870" s="4170"/>
      <c r="AC2870" s="4170"/>
      <c r="AD2870" s="4170"/>
      <c r="AE2870" s="4170"/>
      <c r="AF2870" s="4170"/>
      <c r="AG2870" s="4170"/>
      <c r="AH2870" s="4170"/>
      <c r="AI2870" s="4170"/>
      <c r="AJ2870" s="4170"/>
      <c r="AK2870" s="4171"/>
    </row>
    <row r="2871" spans="2:37" s="2801" customFormat="1" x14ac:dyDescent="0.2">
      <c r="B2871" s="2500"/>
      <c r="C2871" s="3156"/>
      <c r="D2871" s="3156"/>
      <c r="E2871" s="3156"/>
      <c r="F2871" s="3156"/>
      <c r="G2871" s="2501"/>
      <c r="H2871" s="2501"/>
      <c r="I2871" s="2501"/>
      <c r="J2871" s="2501"/>
      <c r="K2871" s="2501"/>
      <c r="L2871" s="2501"/>
      <c r="M2871" s="2501"/>
      <c r="N2871" s="2501"/>
      <c r="O2871" s="2501"/>
      <c r="P2871" s="2501"/>
      <c r="Q2871" s="2501"/>
      <c r="R2871" s="2501"/>
      <c r="S2871" s="2501"/>
      <c r="T2871" s="2501"/>
      <c r="U2871" s="2501"/>
      <c r="V2871" s="2501"/>
      <c r="W2871" s="2501"/>
      <c r="X2871" s="2501"/>
      <c r="Y2871" s="2501"/>
      <c r="Z2871" s="2501"/>
      <c r="AA2871" s="2501"/>
      <c r="AB2871" s="2501"/>
      <c r="AC2871" s="2501"/>
      <c r="AD2871" s="2501"/>
      <c r="AE2871" s="2501"/>
      <c r="AF2871" s="2501"/>
      <c r="AG2871" s="2501"/>
      <c r="AH2871" s="2501"/>
      <c r="AI2871" s="2501"/>
      <c r="AJ2871" s="2501"/>
      <c r="AK2871" s="2502"/>
    </row>
    <row r="2872" spans="2:37" s="2801" customFormat="1" x14ac:dyDescent="0.2">
      <c r="B2872" s="2500" t="s">
        <v>4981</v>
      </c>
      <c r="C2872" s="3156"/>
      <c r="D2872" s="4243" t="s">
        <v>5953</v>
      </c>
      <c r="E2872" s="4243"/>
      <c r="F2872" s="4243"/>
      <c r="G2872" s="2501"/>
      <c r="H2872" s="2501"/>
      <c r="I2872" s="2501"/>
      <c r="J2872" s="2501"/>
      <c r="K2872" s="2501"/>
      <c r="L2872" s="2501"/>
      <c r="M2872" s="2501"/>
      <c r="N2872" s="2501"/>
      <c r="O2872" s="2501"/>
      <c r="P2872" s="2501"/>
      <c r="Q2872" s="2501"/>
      <c r="R2872" s="2501"/>
      <c r="S2872" s="2501"/>
      <c r="T2872" s="2501"/>
      <c r="U2872" s="2501"/>
      <c r="V2872" s="2501"/>
      <c r="W2872" s="2501"/>
      <c r="X2872" s="2501"/>
      <c r="Y2872" s="2501"/>
      <c r="Z2872" s="2501"/>
      <c r="AA2872" s="2501"/>
      <c r="AB2872" s="2501"/>
      <c r="AC2872" s="2501"/>
      <c r="AD2872" s="2501"/>
      <c r="AE2872" s="2501"/>
      <c r="AF2872" s="2501"/>
      <c r="AG2872" s="2501"/>
      <c r="AH2872" s="2501"/>
      <c r="AI2872" s="2501"/>
      <c r="AJ2872" s="2501"/>
      <c r="AK2872" s="2502"/>
    </row>
    <row r="2873" spans="2:37" s="2801" customFormat="1" ht="13.5" thickBot="1" x14ac:dyDescent="0.25">
      <c r="B2873" s="4176" t="s">
        <v>4995</v>
      </c>
      <c r="C2873" s="4177"/>
      <c r="D2873" s="4175">
        <v>41551</v>
      </c>
      <c r="E2873" s="4175"/>
      <c r="F2873" s="3156"/>
      <c r="G2873" s="2501"/>
      <c r="H2873" s="2501"/>
      <c r="I2873" s="2501"/>
      <c r="J2873" s="2501"/>
      <c r="K2873" s="2501"/>
      <c r="L2873" s="2501"/>
      <c r="M2873" s="2501"/>
      <c r="N2873" s="2501"/>
      <c r="O2873" s="2501"/>
      <c r="P2873" s="2501"/>
      <c r="Q2873" s="2501"/>
      <c r="R2873" s="2501"/>
      <c r="S2873" s="2501"/>
      <c r="T2873" s="2501"/>
      <c r="U2873" s="2501"/>
      <c r="V2873" s="2501"/>
      <c r="W2873" s="2501"/>
      <c r="X2873" s="2501"/>
      <c r="Y2873" s="2501"/>
      <c r="Z2873" s="2501"/>
      <c r="AA2873" s="2501"/>
      <c r="AB2873" s="2501"/>
      <c r="AC2873" s="2501"/>
      <c r="AD2873" s="2501"/>
      <c r="AE2873" s="2501"/>
      <c r="AF2873" s="2501"/>
      <c r="AG2873" s="2501"/>
      <c r="AH2873" s="2501"/>
      <c r="AI2873" s="2501"/>
      <c r="AJ2873" s="2501"/>
      <c r="AK2873" s="2502"/>
    </row>
    <row r="2874" spans="2:37" s="2801" customFormat="1" ht="147" customHeight="1" thickBot="1" x14ac:dyDescent="0.25">
      <c r="B2874" s="4179" t="s">
        <v>4996</v>
      </c>
      <c r="C2874" s="4242"/>
      <c r="D2874" s="4181" t="s">
        <v>5954</v>
      </c>
      <c r="E2874" s="4182"/>
      <c r="F2874" s="4182"/>
      <c r="G2874" s="4182"/>
      <c r="H2874" s="4182"/>
      <c r="I2874" s="4182"/>
      <c r="J2874" s="4182"/>
      <c r="K2874" s="4183"/>
      <c r="L2874" s="2501"/>
      <c r="M2874" s="2501"/>
      <c r="N2874" s="2501"/>
      <c r="O2874" s="2501"/>
      <c r="P2874" s="2501"/>
      <c r="Q2874" s="2501"/>
      <c r="R2874" s="2501"/>
      <c r="S2874" s="2501"/>
      <c r="T2874" s="2501"/>
      <c r="U2874" s="2501"/>
      <c r="V2874" s="2501"/>
      <c r="W2874" s="2501"/>
      <c r="X2874" s="2501"/>
      <c r="Y2874" s="2501"/>
      <c r="Z2874" s="2501"/>
      <c r="AA2874" s="2501"/>
      <c r="AB2874" s="2501"/>
      <c r="AC2874" s="2501"/>
      <c r="AD2874" s="2501"/>
      <c r="AE2874" s="2501"/>
      <c r="AF2874" s="2501"/>
      <c r="AG2874" s="2501"/>
      <c r="AH2874" s="2501"/>
      <c r="AI2874" s="2501"/>
      <c r="AJ2874" s="2501"/>
      <c r="AK2874" s="2502"/>
    </row>
    <row r="2875" spans="2:37" s="2801" customFormat="1" ht="13.5" thickBot="1" x14ac:dyDescent="0.25">
      <c r="B2875" s="4245"/>
      <c r="C2875" s="4246"/>
      <c r="D2875" s="4246"/>
      <c r="E2875" s="4246"/>
      <c r="F2875" s="4246"/>
      <c r="G2875" s="4246"/>
      <c r="H2875" s="4246"/>
      <c r="I2875" s="4246"/>
      <c r="J2875" s="4246"/>
      <c r="K2875" s="4246"/>
      <c r="L2875" s="4246"/>
      <c r="M2875" s="4246"/>
      <c r="N2875" s="4246"/>
      <c r="O2875" s="4246"/>
      <c r="P2875" s="4246"/>
      <c r="Q2875" s="4246"/>
      <c r="R2875" s="2501"/>
      <c r="S2875" s="2501"/>
      <c r="T2875" s="2501"/>
      <c r="U2875" s="2501"/>
      <c r="V2875" s="2501"/>
      <c r="W2875" s="2501"/>
      <c r="X2875" s="2501"/>
      <c r="Y2875" s="2501"/>
      <c r="Z2875" s="2501"/>
      <c r="AA2875" s="2501"/>
      <c r="AB2875" s="2501"/>
      <c r="AC2875" s="2501"/>
      <c r="AD2875" s="2501"/>
      <c r="AE2875" s="2501"/>
      <c r="AF2875" s="2501"/>
      <c r="AG2875" s="2501"/>
      <c r="AH2875" s="2501"/>
      <c r="AI2875" s="2501"/>
      <c r="AJ2875" s="2501"/>
      <c r="AK2875" s="2502"/>
    </row>
    <row r="2876" spans="2:37" s="2801" customFormat="1" ht="13.5" thickBot="1" x14ac:dyDescent="0.25">
      <c r="B2876" s="4189" t="s">
        <v>4997</v>
      </c>
      <c r="C2876" s="4189"/>
      <c r="D2876" s="4189" t="s">
        <v>4987</v>
      </c>
      <c r="E2876" s="4189" t="s">
        <v>4998</v>
      </c>
      <c r="F2876" s="4247" t="s">
        <v>224</v>
      </c>
      <c r="G2876" s="4247"/>
      <c r="H2876" s="4247"/>
      <c r="I2876" s="4247"/>
      <c r="J2876" s="4247"/>
      <c r="K2876" s="4247"/>
      <c r="L2876" s="4247"/>
      <c r="M2876" s="4247"/>
      <c r="N2876" s="4247"/>
      <c r="O2876" s="4247"/>
      <c r="P2876" s="4247"/>
      <c r="Q2876" s="4247"/>
      <c r="R2876" s="4247"/>
      <c r="S2876" s="4247" t="s">
        <v>340</v>
      </c>
      <c r="T2876" s="4247"/>
      <c r="U2876" s="4247"/>
      <c r="V2876" s="4247"/>
      <c r="W2876" s="4247"/>
      <c r="X2876" s="4247"/>
      <c r="Y2876" s="4247"/>
      <c r="Z2876" s="4247"/>
      <c r="AA2876" s="4247"/>
      <c r="AB2876" s="4247"/>
      <c r="AC2876" s="4247"/>
      <c r="AD2876" s="4247" t="s">
        <v>225</v>
      </c>
      <c r="AE2876" s="4247"/>
      <c r="AF2876" s="4247"/>
      <c r="AG2876" s="4247"/>
      <c r="AH2876" s="4188" t="s">
        <v>4982</v>
      </c>
      <c r="AI2876" s="4188"/>
      <c r="AJ2876" s="4188"/>
      <c r="AK2876" s="2502"/>
    </row>
    <row r="2877" spans="2:37" s="2801" customFormat="1" ht="13.5" thickBot="1" x14ac:dyDescent="0.25">
      <c r="B2877" s="4203"/>
      <c r="C2877" s="4203"/>
      <c r="D2877" s="4203"/>
      <c r="E2877" s="4203"/>
      <c r="F2877" s="4203" t="s">
        <v>4999</v>
      </c>
      <c r="G2877" s="4203" t="s">
        <v>5000</v>
      </c>
      <c r="H2877" s="4189" t="s">
        <v>5001</v>
      </c>
      <c r="I2877" s="4200" t="s">
        <v>5002</v>
      </c>
      <c r="J2877" s="4200" t="s">
        <v>5003</v>
      </c>
      <c r="K2877" s="4201" t="s">
        <v>5004</v>
      </c>
      <c r="L2877" s="4201" t="s">
        <v>5005</v>
      </c>
      <c r="M2877" s="4200" t="s">
        <v>5006</v>
      </c>
      <c r="N2877" s="4200"/>
      <c r="O2877" s="4201" t="s">
        <v>5007</v>
      </c>
      <c r="P2877" s="4201" t="s">
        <v>5008</v>
      </c>
      <c r="Q2877" s="4201" t="s">
        <v>5009</v>
      </c>
      <c r="R2877" s="4201" t="s">
        <v>5010</v>
      </c>
      <c r="S2877" s="4189" t="s">
        <v>5011</v>
      </c>
      <c r="T2877" s="4189" t="s">
        <v>5012</v>
      </c>
      <c r="U2877" s="4189" t="s">
        <v>5013</v>
      </c>
      <c r="V2877" s="4189" t="s">
        <v>5014</v>
      </c>
      <c r="W2877" s="4189" t="s">
        <v>5015</v>
      </c>
      <c r="X2877" s="4189" t="s">
        <v>5016</v>
      </c>
      <c r="Y2877" s="4189" t="s">
        <v>5017</v>
      </c>
      <c r="Z2877" s="4189" t="s">
        <v>5018</v>
      </c>
      <c r="AA2877" s="4189" t="s">
        <v>5019</v>
      </c>
      <c r="AB2877" s="4200" t="s">
        <v>5020</v>
      </c>
      <c r="AC2877" s="4200" t="s">
        <v>5021</v>
      </c>
      <c r="AD2877" s="4189" t="s">
        <v>5022</v>
      </c>
      <c r="AE2877" s="4189" t="s">
        <v>5023</v>
      </c>
      <c r="AF2877" s="4189" t="s">
        <v>5024</v>
      </c>
      <c r="AG2877" s="4189" t="s">
        <v>5025</v>
      </c>
      <c r="AH2877" s="4189" t="s">
        <v>1150</v>
      </c>
      <c r="AI2877" s="4189" t="s">
        <v>4983</v>
      </c>
      <c r="AJ2877" s="4189" t="s">
        <v>4984</v>
      </c>
      <c r="AK2877" s="2502"/>
    </row>
    <row r="2878" spans="2:37" s="2801" customFormat="1" ht="13.5" thickBot="1" x14ac:dyDescent="0.25">
      <c r="B2878" s="4203"/>
      <c r="C2878" s="4203"/>
      <c r="D2878" s="4203"/>
      <c r="E2878" s="4203"/>
      <c r="F2878" s="4203"/>
      <c r="G2878" s="4203"/>
      <c r="H2878" s="4203"/>
      <c r="I2878" s="4201"/>
      <c r="J2878" s="4201"/>
      <c r="K2878" s="4201"/>
      <c r="L2878" s="4201"/>
      <c r="M2878" s="3154" t="s">
        <v>5026</v>
      </c>
      <c r="N2878" s="3155" t="s">
        <v>2793</v>
      </c>
      <c r="O2878" s="4201"/>
      <c r="P2878" s="4201"/>
      <c r="Q2878" s="4201"/>
      <c r="R2878" s="4201"/>
      <c r="S2878" s="4203"/>
      <c r="T2878" s="4203"/>
      <c r="U2878" s="4203"/>
      <c r="V2878" s="4203"/>
      <c r="W2878" s="4203"/>
      <c r="X2878" s="4203"/>
      <c r="Y2878" s="4203"/>
      <c r="Z2878" s="4203"/>
      <c r="AA2878" s="4203"/>
      <c r="AB2878" s="4201"/>
      <c r="AC2878" s="4201"/>
      <c r="AD2878" s="4203"/>
      <c r="AE2878" s="4203"/>
      <c r="AF2878" s="4203"/>
      <c r="AG2878" s="4203"/>
      <c r="AH2878" s="4203"/>
      <c r="AI2878" s="4203"/>
      <c r="AJ2878" s="4203"/>
      <c r="AK2878" s="2502"/>
    </row>
    <row r="2879" spans="2:37" s="2801" customFormat="1" x14ac:dyDescent="0.2">
      <c r="B2879" s="4262" t="s">
        <v>5955</v>
      </c>
      <c r="C2879" s="4263"/>
      <c r="D2879" s="3099" t="s">
        <v>1529</v>
      </c>
      <c r="E2879" s="3071">
        <v>1</v>
      </c>
      <c r="F2879" s="3099" t="s">
        <v>1529</v>
      </c>
      <c r="G2879" s="3099" t="s">
        <v>1529</v>
      </c>
      <c r="H2879" s="3099" t="s">
        <v>1529</v>
      </c>
      <c r="I2879" s="3099" t="s">
        <v>1529</v>
      </c>
      <c r="J2879" s="3099" t="s">
        <v>1529</v>
      </c>
      <c r="K2879" s="3099" t="s">
        <v>1529</v>
      </c>
      <c r="L2879" s="3099" t="s">
        <v>1529</v>
      </c>
      <c r="M2879" s="3099" t="s">
        <v>1529</v>
      </c>
      <c r="N2879" s="3099" t="s">
        <v>1529</v>
      </c>
      <c r="O2879" s="3099" t="s">
        <v>1529</v>
      </c>
      <c r="P2879" s="3099" t="s">
        <v>1529</v>
      </c>
      <c r="Q2879" s="3099" t="s">
        <v>1529</v>
      </c>
      <c r="R2879" s="3099" t="s">
        <v>1529</v>
      </c>
      <c r="S2879" s="3099" t="s">
        <v>1529</v>
      </c>
      <c r="T2879" s="3099" t="s">
        <v>1529</v>
      </c>
      <c r="U2879" s="3099" t="s">
        <v>1529</v>
      </c>
      <c r="V2879" s="3099" t="s">
        <v>1529</v>
      </c>
      <c r="W2879" s="3099" t="s">
        <v>1529</v>
      </c>
      <c r="X2879" s="3099" t="s">
        <v>1529</v>
      </c>
      <c r="Y2879" s="3099" t="s">
        <v>1529</v>
      </c>
      <c r="Z2879" s="3099" t="s">
        <v>1529</v>
      </c>
      <c r="AA2879" s="3099" t="s">
        <v>1529</v>
      </c>
      <c r="AB2879" s="3099" t="s">
        <v>1529</v>
      </c>
      <c r="AC2879" s="3099" t="s">
        <v>1529</v>
      </c>
      <c r="AD2879" s="3071">
        <v>1</v>
      </c>
      <c r="AE2879" s="3252" t="s">
        <v>5946</v>
      </c>
      <c r="AF2879" s="3253" t="s">
        <v>1529</v>
      </c>
      <c r="AG2879" s="3253">
        <v>0.1</v>
      </c>
      <c r="AH2879" s="3254" t="s">
        <v>1529</v>
      </c>
      <c r="AI2879" s="3254" t="s">
        <v>1529</v>
      </c>
      <c r="AJ2879" s="3267" t="s">
        <v>1529</v>
      </c>
      <c r="AK2879" s="2502"/>
    </row>
    <row r="2880" spans="2:37" s="2801" customFormat="1" x14ac:dyDescent="0.2">
      <c r="B2880" s="4276" t="s">
        <v>5956</v>
      </c>
      <c r="C2880" s="4277"/>
      <c r="D2880" s="3104" t="s">
        <v>1529</v>
      </c>
      <c r="E2880" s="3153">
        <v>3</v>
      </c>
      <c r="F2880" s="3153" t="s">
        <v>1529</v>
      </c>
      <c r="G2880" s="2960" t="s">
        <v>1529</v>
      </c>
      <c r="H2880" s="3052" t="s">
        <v>1529</v>
      </c>
      <c r="I2880" s="3052" t="s">
        <v>1529</v>
      </c>
      <c r="J2880" s="3052" t="s">
        <v>1529</v>
      </c>
      <c r="K2880" s="2960" t="s">
        <v>1529</v>
      </c>
      <c r="L2880" s="2960" t="s">
        <v>1529</v>
      </c>
      <c r="M2880" s="3104" t="s">
        <v>1529</v>
      </c>
      <c r="N2880" s="3255" t="s">
        <v>1529</v>
      </c>
      <c r="O2880" s="2960" t="s">
        <v>1529</v>
      </c>
      <c r="P2880" s="2960" t="s">
        <v>1529</v>
      </c>
      <c r="Q2880" s="2960" t="s">
        <v>1529</v>
      </c>
      <c r="R2880" s="2960" t="s">
        <v>1529</v>
      </c>
      <c r="S2880" s="2639" t="s">
        <v>1529</v>
      </c>
      <c r="T2880" s="2960" t="s">
        <v>1529</v>
      </c>
      <c r="U2880" s="2961" t="s">
        <v>1529</v>
      </c>
      <c r="V2880" s="2961" t="s">
        <v>1529</v>
      </c>
      <c r="W2880" s="2960" t="s">
        <v>1529</v>
      </c>
      <c r="X2880" s="2960" t="s">
        <v>1529</v>
      </c>
      <c r="Y2880" s="2961" t="s">
        <v>1529</v>
      </c>
      <c r="Z2880" s="2961" t="s">
        <v>1529</v>
      </c>
      <c r="AA2880" s="2961" t="s">
        <v>1529</v>
      </c>
      <c r="AB2880" s="2960" t="s">
        <v>1529</v>
      </c>
      <c r="AC2880" s="2960" t="s">
        <v>1529</v>
      </c>
      <c r="AD2880" s="3153">
        <v>3</v>
      </c>
      <c r="AE2880" s="3256" t="s">
        <v>5948</v>
      </c>
      <c r="AF2880" s="3257" t="s">
        <v>1529</v>
      </c>
      <c r="AG2880" s="3257">
        <v>0.1</v>
      </c>
      <c r="AH2880" s="3258" t="s">
        <v>1529</v>
      </c>
      <c r="AI2880" s="3258" t="s">
        <v>1529</v>
      </c>
      <c r="AJ2880" s="2957" t="s">
        <v>1529</v>
      </c>
      <c r="AK2880" s="2502"/>
    </row>
    <row r="2881" spans="2:37" s="2801" customFormat="1" x14ac:dyDescent="0.2">
      <c r="B2881" s="4276" t="s">
        <v>5945</v>
      </c>
      <c r="C2881" s="4277"/>
      <c r="D2881" s="3104" t="s">
        <v>1529</v>
      </c>
      <c r="E2881" s="3153">
        <v>1</v>
      </c>
      <c r="F2881" s="3153" t="s">
        <v>1529</v>
      </c>
      <c r="G2881" s="2960" t="s">
        <v>1529</v>
      </c>
      <c r="H2881" s="3052" t="s">
        <v>1529</v>
      </c>
      <c r="I2881" s="3052" t="s">
        <v>1529</v>
      </c>
      <c r="J2881" s="3052" t="s">
        <v>1529</v>
      </c>
      <c r="K2881" s="2960" t="s">
        <v>1529</v>
      </c>
      <c r="L2881" s="2960" t="s">
        <v>1529</v>
      </c>
      <c r="M2881" s="3104" t="s">
        <v>1529</v>
      </c>
      <c r="N2881" s="3255" t="s">
        <v>1529</v>
      </c>
      <c r="O2881" s="2960" t="s">
        <v>1529</v>
      </c>
      <c r="P2881" s="2960" t="s">
        <v>1529</v>
      </c>
      <c r="Q2881" s="2960" t="s">
        <v>1529</v>
      </c>
      <c r="R2881" s="2960" t="s">
        <v>1529</v>
      </c>
      <c r="S2881" s="2639" t="s">
        <v>1529</v>
      </c>
      <c r="T2881" s="2960" t="s">
        <v>1529</v>
      </c>
      <c r="U2881" s="2961" t="s">
        <v>1529</v>
      </c>
      <c r="V2881" s="2961" t="s">
        <v>1529</v>
      </c>
      <c r="W2881" s="2960" t="s">
        <v>1529</v>
      </c>
      <c r="X2881" s="2960" t="s">
        <v>1529</v>
      </c>
      <c r="Y2881" s="2961" t="s">
        <v>1529</v>
      </c>
      <c r="Z2881" s="2961" t="s">
        <v>1529</v>
      </c>
      <c r="AA2881" s="2961" t="s">
        <v>1529</v>
      </c>
      <c r="AB2881" s="2960" t="s">
        <v>1529</v>
      </c>
      <c r="AC2881" s="2960" t="s">
        <v>1529</v>
      </c>
      <c r="AD2881" s="3153">
        <v>1</v>
      </c>
      <c r="AE2881" s="3256" t="s">
        <v>5946</v>
      </c>
      <c r="AF2881" s="3257" t="s">
        <v>1529</v>
      </c>
      <c r="AG2881" s="3257">
        <v>0.1</v>
      </c>
      <c r="AH2881" s="3258" t="s">
        <v>1529</v>
      </c>
      <c r="AI2881" s="3258" t="s">
        <v>1529</v>
      </c>
      <c r="AJ2881" s="2957" t="s">
        <v>1529</v>
      </c>
      <c r="AK2881" s="2502"/>
    </row>
    <row r="2882" spans="2:37" s="2801" customFormat="1" ht="13.5" thickBot="1" x14ac:dyDescent="0.25">
      <c r="B2882" s="4278" t="s">
        <v>5957</v>
      </c>
      <c r="C2882" s="4279"/>
      <c r="D2882" s="3259" t="s">
        <v>1529</v>
      </c>
      <c r="E2882" s="3072">
        <v>3</v>
      </c>
      <c r="F2882" s="3072" t="s">
        <v>1529</v>
      </c>
      <c r="G2882" s="3062" t="s">
        <v>1529</v>
      </c>
      <c r="H2882" s="3061" t="s">
        <v>1529</v>
      </c>
      <c r="I2882" s="3061" t="s">
        <v>1529</v>
      </c>
      <c r="J2882" s="3061" t="s">
        <v>1529</v>
      </c>
      <c r="K2882" s="3062" t="s">
        <v>1529</v>
      </c>
      <c r="L2882" s="3062" t="s">
        <v>1529</v>
      </c>
      <c r="M2882" s="3259" t="s">
        <v>1529</v>
      </c>
      <c r="N2882" s="3260" t="s">
        <v>1529</v>
      </c>
      <c r="O2882" s="3062" t="s">
        <v>1529</v>
      </c>
      <c r="P2882" s="3062" t="s">
        <v>1529</v>
      </c>
      <c r="Q2882" s="3062" t="s">
        <v>1529</v>
      </c>
      <c r="R2882" s="3062" t="s">
        <v>1529</v>
      </c>
      <c r="S2882" s="3261" t="s">
        <v>1529</v>
      </c>
      <c r="T2882" s="3062" t="s">
        <v>1529</v>
      </c>
      <c r="U2882" s="2976" t="s">
        <v>1529</v>
      </c>
      <c r="V2882" s="2976" t="s">
        <v>1529</v>
      </c>
      <c r="W2882" s="3062" t="s">
        <v>1529</v>
      </c>
      <c r="X2882" s="3062" t="s">
        <v>1529</v>
      </c>
      <c r="Y2882" s="2976" t="s">
        <v>1529</v>
      </c>
      <c r="Z2882" s="2976" t="s">
        <v>1529</v>
      </c>
      <c r="AA2882" s="2976" t="s">
        <v>1529</v>
      </c>
      <c r="AB2882" s="3062" t="s">
        <v>1529</v>
      </c>
      <c r="AC2882" s="3062" t="s">
        <v>1529</v>
      </c>
      <c r="AD2882" s="3072">
        <v>3</v>
      </c>
      <c r="AE2882" s="3262" t="s">
        <v>5948</v>
      </c>
      <c r="AF2882" s="3263" t="s">
        <v>1529</v>
      </c>
      <c r="AG2882" s="3263">
        <v>0.1</v>
      </c>
      <c r="AH2882" s="3264" t="s">
        <v>1529</v>
      </c>
      <c r="AI2882" s="3264" t="s">
        <v>1529</v>
      </c>
      <c r="AJ2882" s="2978" t="s">
        <v>1529</v>
      </c>
      <c r="AK2882" s="2502"/>
    </row>
    <row r="2883" spans="2:37" s="2801" customFormat="1" x14ac:dyDescent="0.2">
      <c r="B2883" s="3268"/>
      <c r="C2883" s="3269"/>
      <c r="D2883" s="3270"/>
      <c r="E2883" s="3271"/>
      <c r="F2883" s="3271"/>
      <c r="G2883" s="3272"/>
      <c r="H2883" s="3053"/>
      <c r="I2883" s="3053"/>
      <c r="J2883" s="3053"/>
      <c r="K2883" s="3054"/>
      <c r="L2883" s="3054"/>
      <c r="M2883" s="3273"/>
      <c r="N2883" s="3274"/>
      <c r="O2883" s="3054"/>
      <c r="P2883" s="3054"/>
      <c r="Q2883" s="3054"/>
      <c r="R2883" s="3054"/>
      <c r="S2883" s="3275"/>
      <c r="T2883" s="3054"/>
      <c r="U2883" s="3276"/>
      <c r="V2883" s="3276"/>
      <c r="W2883" s="3054"/>
      <c r="X2883" s="3054"/>
      <c r="Y2883" s="3276"/>
      <c r="Z2883" s="3276"/>
      <c r="AA2883" s="3276"/>
      <c r="AB2883" s="3054"/>
      <c r="AC2883" s="3054"/>
      <c r="AD2883" s="3277"/>
      <c r="AE2883" s="3278"/>
      <c r="AF2883" s="3279"/>
      <c r="AG2883" s="3279"/>
      <c r="AH2883" s="3280"/>
      <c r="AI2883" s="3280"/>
      <c r="AJ2883" s="3054"/>
      <c r="AK2883" s="2502"/>
    </row>
    <row r="2884" spans="2:37" s="2801" customFormat="1" x14ac:dyDescent="0.2">
      <c r="B2884" s="4236" t="s">
        <v>4985</v>
      </c>
      <c r="C2884" s="4237"/>
      <c r="D2884" s="4249" t="s">
        <v>1529</v>
      </c>
      <c r="E2884" s="4249"/>
      <c r="F2884" s="4249"/>
      <c r="G2884" s="4249"/>
      <c r="H2884" s="2499"/>
      <c r="I2884" s="2499"/>
      <c r="J2884" s="2499"/>
      <c r="K2884" s="2499"/>
      <c r="L2884" s="2499"/>
      <c r="M2884" s="2499"/>
      <c r="N2884" s="2499"/>
      <c r="O2884" s="2499"/>
      <c r="P2884" s="2499"/>
      <c r="Q2884" s="2499"/>
      <c r="R2884" s="2499"/>
      <c r="S2884" s="2499"/>
      <c r="T2884" s="2495"/>
      <c r="U2884" s="2495"/>
      <c r="V2884" s="2495"/>
      <c r="W2884" s="2495"/>
      <c r="X2884" s="2495"/>
      <c r="Y2884" s="2495"/>
      <c r="Z2884" s="2495"/>
      <c r="AA2884" s="2495"/>
      <c r="AB2884" s="2495"/>
      <c r="AC2884" s="2495"/>
      <c r="AD2884" s="2495"/>
      <c r="AE2884" s="2495"/>
      <c r="AF2884" s="2495"/>
      <c r="AG2884" s="2495"/>
      <c r="AH2884" s="2495"/>
      <c r="AI2884" s="2495"/>
      <c r="AJ2884" s="2495"/>
      <c r="AK2884" s="2502"/>
    </row>
    <row r="2885" spans="2:37" s="2801" customFormat="1" x14ac:dyDescent="0.2">
      <c r="B2885" s="4236" t="s">
        <v>4986</v>
      </c>
      <c r="C2885" s="4237"/>
      <c r="D2885" s="4249" t="s">
        <v>5949</v>
      </c>
      <c r="E2885" s="4249"/>
      <c r="F2885" s="4249"/>
      <c r="G2885" s="4249"/>
      <c r="H2885" s="2499"/>
      <c r="I2885" s="2499"/>
      <c r="J2885" s="2499"/>
      <c r="K2885" s="2499"/>
      <c r="L2885" s="2499"/>
      <c r="M2885" s="2499"/>
      <c r="N2885" s="2499"/>
      <c r="O2885" s="2499"/>
      <c r="P2885" s="2499"/>
      <c r="Q2885" s="2499"/>
      <c r="R2885" s="2499"/>
      <c r="S2885" s="2499"/>
      <c r="T2885" s="2495"/>
      <c r="U2885" s="2495"/>
      <c r="V2885" s="2495"/>
      <c r="W2885" s="2495"/>
      <c r="X2885" s="2495"/>
      <c r="Y2885" s="2495"/>
      <c r="Z2885" s="2495"/>
      <c r="AA2885" s="2495"/>
      <c r="AB2885" s="2495"/>
      <c r="AC2885" s="2495"/>
      <c r="AD2885" s="2495"/>
      <c r="AE2885" s="2495"/>
      <c r="AF2885" s="2495"/>
      <c r="AG2885" s="2495"/>
      <c r="AH2885" s="2495"/>
      <c r="AI2885" s="2495"/>
      <c r="AJ2885" s="2495"/>
      <c r="AK2885" s="2502"/>
    </row>
    <row r="2886" spans="2:37" s="2801" customFormat="1" ht="15.75" thickBot="1" x14ac:dyDescent="0.25">
      <c r="B2886" s="4270"/>
      <c r="C2886" s="4271"/>
      <c r="D2886" s="4272"/>
      <c r="E2886" s="4272"/>
      <c r="F2886" s="4272"/>
      <c r="G2886" s="4272"/>
      <c r="H2886" s="2504"/>
      <c r="I2886" s="2504"/>
      <c r="J2886" s="2504"/>
      <c r="K2886" s="2504"/>
      <c r="L2886" s="2504"/>
      <c r="M2886" s="2504"/>
      <c r="N2886" s="2504"/>
      <c r="O2886" s="2504"/>
      <c r="P2886" s="2504"/>
      <c r="Q2886" s="2504"/>
      <c r="R2886" s="2504"/>
      <c r="S2886" s="2504"/>
      <c r="T2886" s="2505"/>
      <c r="U2886" s="2505"/>
      <c r="V2886" s="2505"/>
      <c r="W2886" s="2505"/>
      <c r="X2886" s="2505"/>
      <c r="Y2886" s="2505"/>
      <c r="Z2886" s="2505"/>
      <c r="AA2886" s="2505"/>
      <c r="AB2886" s="2505"/>
      <c r="AC2886" s="2505"/>
      <c r="AD2886" s="2505"/>
      <c r="AE2886" s="2505"/>
      <c r="AF2886" s="2505"/>
      <c r="AG2886" s="2505"/>
      <c r="AH2886" s="2505"/>
      <c r="AI2886" s="2505"/>
      <c r="AJ2886" s="2505"/>
      <c r="AK2886" s="2507"/>
    </row>
    <row r="2887" spans="2:37" s="2801" customFormat="1" ht="13.5" thickBot="1" x14ac:dyDescent="0.25">
      <c r="B2887" s="2703"/>
    </row>
    <row r="2888" spans="2:37" s="2801" customFormat="1" ht="20.25" x14ac:dyDescent="0.2">
      <c r="B2888" s="4169" t="s">
        <v>4994</v>
      </c>
      <c r="C2888" s="4170"/>
      <c r="D2888" s="4170"/>
      <c r="E2888" s="4170"/>
      <c r="F2888" s="4170"/>
      <c r="G2888" s="4170"/>
      <c r="H2888" s="4170"/>
      <c r="I2888" s="4170"/>
      <c r="J2888" s="4170"/>
      <c r="K2888" s="4170"/>
      <c r="L2888" s="4170"/>
      <c r="M2888" s="4170"/>
      <c r="N2888" s="4170"/>
      <c r="O2888" s="4170"/>
      <c r="P2888" s="4170"/>
      <c r="Q2888" s="4170"/>
      <c r="R2888" s="4170"/>
      <c r="S2888" s="4170"/>
      <c r="T2888" s="4170"/>
      <c r="U2888" s="4170"/>
      <c r="V2888" s="4170"/>
      <c r="W2888" s="4170"/>
      <c r="X2888" s="4170"/>
      <c r="Y2888" s="4170"/>
      <c r="Z2888" s="4170"/>
      <c r="AA2888" s="4170"/>
      <c r="AB2888" s="4170"/>
      <c r="AC2888" s="4170"/>
      <c r="AD2888" s="4170"/>
      <c r="AE2888" s="4170"/>
      <c r="AF2888" s="4170"/>
      <c r="AG2888" s="4170"/>
      <c r="AH2888" s="4170"/>
      <c r="AI2888" s="4170"/>
      <c r="AJ2888" s="4170"/>
      <c r="AK2888" s="4171"/>
    </row>
    <row r="2889" spans="2:37" s="2801" customFormat="1" x14ac:dyDescent="0.2">
      <c r="B2889" s="2500"/>
      <c r="C2889" s="3156"/>
      <c r="D2889" s="3156"/>
      <c r="E2889" s="3156"/>
      <c r="F2889" s="3156"/>
      <c r="G2889" s="2501"/>
      <c r="H2889" s="2501"/>
      <c r="I2889" s="2501"/>
      <c r="J2889" s="2501"/>
      <c r="K2889" s="2501"/>
      <c r="L2889" s="2501"/>
      <c r="M2889" s="2501"/>
      <c r="N2889" s="2501"/>
      <c r="O2889" s="2501"/>
      <c r="P2889" s="2501"/>
      <c r="Q2889" s="2501"/>
      <c r="R2889" s="2501"/>
      <c r="S2889" s="2501"/>
      <c r="T2889" s="2501"/>
      <c r="U2889" s="2501"/>
      <c r="V2889" s="2501"/>
      <c r="W2889" s="2501"/>
      <c r="X2889" s="2501"/>
      <c r="Y2889" s="2501"/>
      <c r="Z2889" s="2501"/>
      <c r="AA2889" s="2501"/>
      <c r="AB2889" s="2501"/>
      <c r="AC2889" s="2501"/>
      <c r="AD2889" s="2501"/>
      <c r="AE2889" s="2501"/>
      <c r="AF2889" s="2501"/>
      <c r="AG2889" s="2501"/>
      <c r="AH2889" s="2501"/>
      <c r="AI2889" s="2501"/>
      <c r="AJ2889" s="2501"/>
      <c r="AK2889" s="2502"/>
    </row>
    <row r="2890" spans="2:37" s="2801" customFormat="1" x14ac:dyDescent="0.2">
      <c r="B2890" s="2500" t="s">
        <v>4981</v>
      </c>
      <c r="C2890" s="3156"/>
      <c r="D2890" s="4243" t="s">
        <v>5950</v>
      </c>
      <c r="E2890" s="4243"/>
      <c r="F2890" s="4243"/>
      <c r="G2890" s="2501"/>
      <c r="H2890" s="2501"/>
      <c r="I2890" s="2501"/>
      <c r="J2890" s="2501"/>
      <c r="K2890" s="2501"/>
      <c r="L2890" s="2501"/>
      <c r="M2890" s="2501"/>
      <c r="N2890" s="2501"/>
      <c r="O2890" s="2501"/>
      <c r="P2890" s="2501"/>
      <c r="Q2890" s="2501"/>
      <c r="R2890" s="2501"/>
      <c r="S2890" s="2501"/>
      <c r="T2890" s="2501"/>
      <c r="U2890" s="2501"/>
      <c r="V2890" s="2501"/>
      <c r="W2890" s="2501"/>
      <c r="X2890" s="2501"/>
      <c r="Y2890" s="2501"/>
      <c r="Z2890" s="2501"/>
      <c r="AA2890" s="2501"/>
      <c r="AB2890" s="2501"/>
      <c r="AC2890" s="2501"/>
      <c r="AD2890" s="2501"/>
      <c r="AE2890" s="2501"/>
      <c r="AF2890" s="2501"/>
      <c r="AG2890" s="2501"/>
      <c r="AH2890" s="2501"/>
      <c r="AI2890" s="2501"/>
      <c r="AJ2890" s="2501"/>
      <c r="AK2890" s="2502"/>
    </row>
    <row r="2891" spans="2:37" s="2801" customFormat="1" ht="13.5" thickBot="1" x14ac:dyDescent="0.25">
      <c r="B2891" s="4176" t="s">
        <v>4995</v>
      </c>
      <c r="C2891" s="4177"/>
      <c r="D2891" s="4175">
        <v>41556</v>
      </c>
      <c r="E2891" s="4175"/>
      <c r="F2891" s="3156"/>
      <c r="G2891" s="2501"/>
      <c r="H2891" s="2501"/>
      <c r="I2891" s="2501"/>
      <c r="J2891" s="2501"/>
      <c r="K2891" s="2501"/>
      <c r="L2891" s="2501"/>
      <c r="M2891" s="2501"/>
      <c r="N2891" s="2501"/>
      <c r="O2891" s="2501"/>
      <c r="P2891" s="2501"/>
      <c r="Q2891" s="2501"/>
      <c r="R2891" s="2501"/>
      <c r="S2891" s="2501"/>
      <c r="T2891" s="2501"/>
      <c r="U2891" s="2501"/>
      <c r="V2891" s="2501"/>
      <c r="W2891" s="2501"/>
      <c r="X2891" s="2501"/>
      <c r="Y2891" s="2501"/>
      <c r="Z2891" s="2501"/>
      <c r="AA2891" s="2501"/>
      <c r="AB2891" s="2501"/>
      <c r="AC2891" s="2501"/>
      <c r="AD2891" s="2501"/>
      <c r="AE2891" s="2501"/>
      <c r="AF2891" s="2501"/>
      <c r="AG2891" s="2501"/>
      <c r="AH2891" s="2501"/>
      <c r="AI2891" s="2501"/>
      <c r="AJ2891" s="2501"/>
      <c r="AK2891" s="2502"/>
    </row>
    <row r="2892" spans="2:37" s="2801" customFormat="1" ht="142.5" customHeight="1" thickBot="1" x14ac:dyDescent="0.25">
      <c r="B2892" s="4179" t="s">
        <v>4996</v>
      </c>
      <c r="C2892" s="4242"/>
      <c r="D2892" s="4181" t="s">
        <v>5951</v>
      </c>
      <c r="E2892" s="4182"/>
      <c r="F2892" s="4182"/>
      <c r="G2892" s="4182"/>
      <c r="H2892" s="4182"/>
      <c r="I2892" s="4182"/>
      <c r="J2892" s="4182"/>
      <c r="K2892" s="4183"/>
      <c r="L2892" s="2501"/>
      <c r="M2892" s="2501"/>
      <c r="N2892" s="2501"/>
      <c r="O2892" s="2501"/>
      <c r="P2892" s="2501"/>
      <c r="Q2892" s="2501"/>
      <c r="R2892" s="2501"/>
      <c r="S2892" s="2501"/>
      <c r="T2892" s="2501"/>
      <c r="U2892" s="2501"/>
      <c r="V2892" s="2501"/>
      <c r="W2892" s="2501"/>
      <c r="X2892" s="2501"/>
      <c r="Y2892" s="2501"/>
      <c r="Z2892" s="2501"/>
      <c r="AA2892" s="2501"/>
      <c r="AB2892" s="2501"/>
      <c r="AC2892" s="2501"/>
      <c r="AD2892" s="2501"/>
      <c r="AE2892" s="2501"/>
      <c r="AF2892" s="2501"/>
      <c r="AG2892" s="2501"/>
      <c r="AH2892" s="2501"/>
      <c r="AI2892" s="2501"/>
      <c r="AJ2892" s="2501"/>
      <c r="AK2892" s="2502"/>
    </row>
    <row r="2893" spans="2:37" s="2801" customFormat="1" ht="13.5" customHeight="1" thickBot="1" x14ac:dyDescent="0.25">
      <c r="B2893" s="4245"/>
      <c r="C2893" s="4246"/>
      <c r="D2893" s="4246"/>
      <c r="E2893" s="4246"/>
      <c r="F2893" s="4246"/>
      <c r="G2893" s="4246"/>
      <c r="H2893" s="4246"/>
      <c r="I2893" s="4246"/>
      <c r="J2893" s="4246"/>
      <c r="K2893" s="4246"/>
      <c r="L2893" s="4246"/>
      <c r="M2893" s="4246"/>
      <c r="N2893" s="4246"/>
      <c r="O2893" s="4246"/>
      <c r="P2893" s="4246"/>
      <c r="Q2893" s="4246"/>
      <c r="R2893" s="2501"/>
      <c r="S2893" s="2501"/>
      <c r="T2893" s="2501"/>
      <c r="U2893" s="2501"/>
      <c r="V2893" s="2501"/>
      <c r="W2893" s="2501"/>
      <c r="X2893" s="2501"/>
      <c r="Y2893" s="2501"/>
      <c r="Z2893" s="2501"/>
      <c r="AA2893" s="2501"/>
      <c r="AB2893" s="2501"/>
      <c r="AC2893" s="2501"/>
      <c r="AD2893" s="2501"/>
      <c r="AE2893" s="2501"/>
      <c r="AF2893" s="2501"/>
      <c r="AG2893" s="2501"/>
      <c r="AH2893" s="2501"/>
      <c r="AI2893" s="2501"/>
      <c r="AJ2893" s="2501"/>
      <c r="AK2893" s="2502"/>
    </row>
    <row r="2894" spans="2:37" s="2801" customFormat="1" ht="13.5" customHeight="1" thickBot="1" x14ac:dyDescent="0.25">
      <c r="B2894" s="4189" t="s">
        <v>4997</v>
      </c>
      <c r="C2894" s="4189"/>
      <c r="D2894" s="4189" t="s">
        <v>4987</v>
      </c>
      <c r="E2894" s="4189" t="s">
        <v>4998</v>
      </c>
      <c r="F2894" s="4247" t="s">
        <v>224</v>
      </c>
      <c r="G2894" s="4247"/>
      <c r="H2894" s="4247"/>
      <c r="I2894" s="4247"/>
      <c r="J2894" s="4247"/>
      <c r="K2894" s="4247"/>
      <c r="L2894" s="4247"/>
      <c r="M2894" s="4247"/>
      <c r="N2894" s="4247"/>
      <c r="O2894" s="4247"/>
      <c r="P2894" s="4247"/>
      <c r="Q2894" s="4247"/>
      <c r="R2894" s="4247"/>
      <c r="S2894" s="4247" t="s">
        <v>340</v>
      </c>
      <c r="T2894" s="4247"/>
      <c r="U2894" s="4247"/>
      <c r="V2894" s="4247"/>
      <c r="W2894" s="4247"/>
      <c r="X2894" s="4247"/>
      <c r="Y2894" s="4247"/>
      <c r="Z2894" s="4247"/>
      <c r="AA2894" s="4247"/>
      <c r="AB2894" s="4247"/>
      <c r="AC2894" s="4247"/>
      <c r="AD2894" s="4247" t="s">
        <v>225</v>
      </c>
      <c r="AE2894" s="4247"/>
      <c r="AF2894" s="4247"/>
      <c r="AG2894" s="4247"/>
      <c r="AH2894" s="4188" t="s">
        <v>4982</v>
      </c>
      <c r="AI2894" s="4188"/>
      <c r="AJ2894" s="4188"/>
      <c r="AK2894" s="2502"/>
    </row>
    <row r="2895" spans="2:37" s="2801" customFormat="1" ht="13.5" thickBot="1" x14ac:dyDescent="0.25">
      <c r="B2895" s="4203"/>
      <c r="C2895" s="4203"/>
      <c r="D2895" s="4203"/>
      <c r="E2895" s="4203"/>
      <c r="F2895" s="4203" t="s">
        <v>4999</v>
      </c>
      <c r="G2895" s="4203" t="s">
        <v>5000</v>
      </c>
      <c r="H2895" s="4189" t="s">
        <v>5001</v>
      </c>
      <c r="I2895" s="4200" t="s">
        <v>5002</v>
      </c>
      <c r="J2895" s="4200" t="s">
        <v>5003</v>
      </c>
      <c r="K2895" s="4201" t="s">
        <v>5004</v>
      </c>
      <c r="L2895" s="4201" t="s">
        <v>5005</v>
      </c>
      <c r="M2895" s="4200" t="s">
        <v>5006</v>
      </c>
      <c r="N2895" s="4200"/>
      <c r="O2895" s="4201" t="s">
        <v>5007</v>
      </c>
      <c r="P2895" s="4201" t="s">
        <v>5008</v>
      </c>
      <c r="Q2895" s="4201" t="s">
        <v>5009</v>
      </c>
      <c r="R2895" s="4201" t="s">
        <v>5010</v>
      </c>
      <c r="S2895" s="4189" t="s">
        <v>5011</v>
      </c>
      <c r="T2895" s="4189" t="s">
        <v>5012</v>
      </c>
      <c r="U2895" s="4189" t="s">
        <v>5013</v>
      </c>
      <c r="V2895" s="4189" t="s">
        <v>5014</v>
      </c>
      <c r="W2895" s="4189" t="s">
        <v>5015</v>
      </c>
      <c r="X2895" s="4189" t="s">
        <v>5016</v>
      </c>
      <c r="Y2895" s="4189" t="s">
        <v>5017</v>
      </c>
      <c r="Z2895" s="4189" t="s">
        <v>5018</v>
      </c>
      <c r="AA2895" s="4189" t="s">
        <v>5019</v>
      </c>
      <c r="AB2895" s="4200" t="s">
        <v>5020</v>
      </c>
      <c r="AC2895" s="4200" t="s">
        <v>5021</v>
      </c>
      <c r="AD2895" s="4189" t="s">
        <v>5022</v>
      </c>
      <c r="AE2895" s="4189" t="s">
        <v>5023</v>
      </c>
      <c r="AF2895" s="4189" t="s">
        <v>5024</v>
      </c>
      <c r="AG2895" s="4189" t="s">
        <v>5025</v>
      </c>
      <c r="AH2895" s="4189" t="s">
        <v>1150</v>
      </c>
      <c r="AI2895" s="4189" t="s">
        <v>4983</v>
      </c>
      <c r="AJ2895" s="4189" t="s">
        <v>4984</v>
      </c>
      <c r="AK2895" s="2502"/>
    </row>
    <row r="2896" spans="2:37" s="2801" customFormat="1" ht="13.5" customHeight="1" thickBot="1" x14ac:dyDescent="0.25">
      <c r="B2896" s="4203"/>
      <c r="C2896" s="4203"/>
      <c r="D2896" s="4203"/>
      <c r="E2896" s="4203"/>
      <c r="F2896" s="4203"/>
      <c r="G2896" s="4203"/>
      <c r="H2896" s="4203"/>
      <c r="I2896" s="4201"/>
      <c r="J2896" s="4201"/>
      <c r="K2896" s="4201"/>
      <c r="L2896" s="4201"/>
      <c r="M2896" s="3154" t="s">
        <v>5026</v>
      </c>
      <c r="N2896" s="3155" t="s">
        <v>2793</v>
      </c>
      <c r="O2896" s="4201"/>
      <c r="P2896" s="4201"/>
      <c r="Q2896" s="4201"/>
      <c r="R2896" s="4201"/>
      <c r="S2896" s="4203"/>
      <c r="T2896" s="4203"/>
      <c r="U2896" s="4203"/>
      <c r="V2896" s="4203"/>
      <c r="W2896" s="4203"/>
      <c r="X2896" s="4203"/>
      <c r="Y2896" s="4203"/>
      <c r="Z2896" s="4203"/>
      <c r="AA2896" s="4203"/>
      <c r="AB2896" s="4201"/>
      <c r="AC2896" s="4201"/>
      <c r="AD2896" s="4203"/>
      <c r="AE2896" s="4203"/>
      <c r="AF2896" s="4203"/>
      <c r="AG2896" s="4203"/>
      <c r="AH2896" s="4203"/>
      <c r="AI2896" s="4203"/>
      <c r="AJ2896" s="4203"/>
      <c r="AK2896" s="2502"/>
    </row>
    <row r="2897" spans="2:37" s="2801" customFormat="1" ht="13.5" customHeight="1" thickBot="1" x14ac:dyDescent="0.25">
      <c r="B2897" s="4284" t="s">
        <v>5952</v>
      </c>
      <c r="C2897" s="4285"/>
      <c r="D2897" s="3265" t="s">
        <v>1529</v>
      </c>
      <c r="E2897" s="3169">
        <v>1</v>
      </c>
      <c r="F2897" s="3265" t="s">
        <v>1529</v>
      </c>
      <c r="G2897" s="3265" t="s">
        <v>1529</v>
      </c>
      <c r="H2897" s="3265" t="s">
        <v>1529</v>
      </c>
      <c r="I2897" s="3265" t="s">
        <v>1529</v>
      </c>
      <c r="J2897" s="3265" t="s">
        <v>1529</v>
      </c>
      <c r="K2897" s="3265" t="s">
        <v>1529</v>
      </c>
      <c r="L2897" s="3265" t="s">
        <v>1529</v>
      </c>
      <c r="M2897" s="3265" t="s">
        <v>1529</v>
      </c>
      <c r="N2897" s="3265" t="s">
        <v>1529</v>
      </c>
      <c r="O2897" s="3265" t="s">
        <v>1529</v>
      </c>
      <c r="P2897" s="3265" t="s">
        <v>1529</v>
      </c>
      <c r="Q2897" s="3265" t="s">
        <v>1529</v>
      </c>
      <c r="R2897" s="3265" t="s">
        <v>1529</v>
      </c>
      <c r="S2897" s="3265" t="s">
        <v>1529</v>
      </c>
      <c r="T2897" s="3265" t="s">
        <v>1529</v>
      </c>
      <c r="U2897" s="3265" t="s">
        <v>1529</v>
      </c>
      <c r="V2897" s="3265" t="s">
        <v>1529</v>
      </c>
      <c r="W2897" s="3265" t="s">
        <v>1529</v>
      </c>
      <c r="X2897" s="3265" t="s">
        <v>1529</v>
      </c>
      <c r="Y2897" s="3265" t="s">
        <v>1529</v>
      </c>
      <c r="Z2897" s="3265" t="s">
        <v>1529</v>
      </c>
      <c r="AA2897" s="3265" t="s">
        <v>1529</v>
      </c>
      <c r="AB2897" s="3265" t="s">
        <v>1529</v>
      </c>
      <c r="AC2897" s="3265" t="s">
        <v>1529</v>
      </c>
      <c r="AD2897" s="3169">
        <v>1</v>
      </c>
      <c r="AE2897" s="3251" t="s">
        <v>259</v>
      </c>
      <c r="AF2897" s="3169">
        <f>1/3</f>
        <v>0.33333333333333331</v>
      </c>
      <c r="AG2897" s="3169">
        <v>0.5</v>
      </c>
      <c r="AH2897" s="3266" t="s">
        <v>1529</v>
      </c>
      <c r="AI2897" s="3266" t="s">
        <v>1529</v>
      </c>
      <c r="AJ2897" s="3266" t="s">
        <v>1529</v>
      </c>
      <c r="AK2897" s="2502"/>
    </row>
    <row r="2898" spans="2:37" s="2801" customFormat="1" x14ac:dyDescent="0.2">
      <c r="B2898" s="2503"/>
      <c r="C2898" s="2496"/>
      <c r="D2898" s="4248"/>
      <c r="E2898" s="4248"/>
      <c r="F2898" s="4248"/>
      <c r="G2898" s="4248"/>
      <c r="H2898" s="2496"/>
      <c r="I2898" s="2497"/>
      <c r="J2898" s="2497"/>
      <c r="K2898" s="2497"/>
      <c r="L2898" s="2497"/>
      <c r="M2898" s="2496"/>
      <c r="N2898" s="2497"/>
      <c r="O2898" s="2497"/>
      <c r="P2898" s="2497"/>
      <c r="Q2898" s="2497"/>
      <c r="R2898" s="2497"/>
      <c r="S2898" s="2496"/>
      <c r="T2898" s="2495"/>
      <c r="U2898" s="2495"/>
      <c r="V2898" s="2495"/>
      <c r="W2898" s="2495"/>
      <c r="X2898" s="2495"/>
      <c r="Y2898" s="2495"/>
      <c r="Z2898" s="2495"/>
      <c r="AA2898" s="2495"/>
      <c r="AB2898" s="2495"/>
      <c r="AC2898" s="2495"/>
      <c r="AD2898" s="2495"/>
      <c r="AE2898" s="2495"/>
      <c r="AF2898" s="2495"/>
      <c r="AG2898" s="2495"/>
      <c r="AH2898" s="2495"/>
      <c r="AI2898" s="2495"/>
      <c r="AJ2898" s="2495"/>
      <c r="AK2898" s="2502"/>
    </row>
    <row r="2899" spans="2:37" s="2801" customFormat="1" x14ac:dyDescent="0.2">
      <c r="B2899" s="4236" t="s">
        <v>4985</v>
      </c>
      <c r="C2899" s="4237"/>
      <c r="D2899" s="4249" t="s">
        <v>1529</v>
      </c>
      <c r="E2899" s="4249"/>
      <c r="F2899" s="4249"/>
      <c r="G2899" s="4249"/>
      <c r="H2899" s="2499"/>
      <c r="I2899" s="2499"/>
      <c r="J2899" s="2499"/>
      <c r="K2899" s="2499"/>
      <c r="L2899" s="2499"/>
      <c r="M2899" s="2499"/>
      <c r="N2899" s="2499"/>
      <c r="O2899" s="2499"/>
      <c r="P2899" s="2499"/>
      <c r="Q2899" s="2499"/>
      <c r="R2899" s="2499"/>
      <c r="S2899" s="2499"/>
      <c r="T2899" s="2495"/>
      <c r="U2899" s="2495"/>
      <c r="V2899" s="2495"/>
      <c r="W2899" s="2495"/>
      <c r="X2899" s="2495"/>
      <c r="Y2899" s="2495"/>
      <c r="Z2899" s="2495"/>
      <c r="AA2899" s="2495"/>
      <c r="AB2899" s="2495"/>
      <c r="AC2899" s="2495"/>
      <c r="AD2899" s="2495"/>
      <c r="AE2899" s="2495"/>
      <c r="AF2899" s="2495"/>
      <c r="AG2899" s="2495"/>
      <c r="AH2899" s="2495"/>
      <c r="AI2899" s="2495"/>
      <c r="AJ2899" s="2495"/>
      <c r="AK2899" s="2502"/>
    </row>
    <row r="2900" spans="2:37" s="2801" customFormat="1" x14ac:dyDescent="0.2">
      <c r="B2900" s="4236" t="s">
        <v>4986</v>
      </c>
      <c r="C2900" s="4237"/>
      <c r="D2900" s="4249" t="s">
        <v>10</v>
      </c>
      <c r="E2900" s="4249"/>
      <c r="F2900" s="4249"/>
      <c r="G2900" s="4249"/>
      <c r="H2900" s="2499"/>
      <c r="I2900" s="2499"/>
      <c r="J2900" s="2499"/>
      <c r="K2900" s="2499"/>
      <c r="L2900" s="2499"/>
      <c r="M2900" s="2499"/>
      <c r="N2900" s="2499"/>
      <c r="O2900" s="2499"/>
      <c r="P2900" s="2499"/>
      <c r="Q2900" s="2499"/>
      <c r="R2900" s="2499"/>
      <c r="S2900" s="2499"/>
      <c r="T2900" s="2495"/>
      <c r="U2900" s="2495"/>
      <c r="V2900" s="2495"/>
      <c r="W2900" s="2495"/>
      <c r="X2900" s="2495"/>
      <c r="Y2900" s="2495"/>
      <c r="Z2900" s="2495"/>
      <c r="AA2900" s="2495"/>
      <c r="AB2900" s="2495"/>
      <c r="AC2900" s="2495"/>
      <c r="AD2900" s="2495"/>
      <c r="AE2900" s="2495"/>
      <c r="AF2900" s="2495"/>
      <c r="AG2900" s="2495"/>
      <c r="AH2900" s="2495"/>
      <c r="AI2900" s="2495"/>
      <c r="AJ2900" s="2495"/>
      <c r="AK2900" s="2502"/>
    </row>
    <row r="2901" spans="2:37" s="2801" customFormat="1" ht="15.75" thickBot="1" x14ac:dyDescent="0.25">
      <c r="B2901" s="4270"/>
      <c r="C2901" s="4271"/>
      <c r="D2901" s="4272"/>
      <c r="E2901" s="4272"/>
      <c r="F2901" s="4272"/>
      <c r="G2901" s="4272"/>
      <c r="H2901" s="2504"/>
      <c r="I2901" s="2504"/>
      <c r="J2901" s="2504"/>
      <c r="K2901" s="2504"/>
      <c r="L2901" s="2504"/>
      <c r="M2901" s="2504"/>
      <c r="N2901" s="2504"/>
      <c r="O2901" s="2504"/>
      <c r="P2901" s="2504"/>
      <c r="Q2901" s="2504"/>
      <c r="R2901" s="2504"/>
      <c r="S2901" s="2504"/>
      <c r="T2901" s="2505"/>
      <c r="U2901" s="2505"/>
      <c r="V2901" s="2505"/>
      <c r="W2901" s="2505"/>
      <c r="X2901" s="2505"/>
      <c r="Y2901" s="2505"/>
      <c r="Z2901" s="2505"/>
      <c r="AA2901" s="2505"/>
      <c r="AB2901" s="2505"/>
      <c r="AC2901" s="2505"/>
      <c r="AD2901" s="2505"/>
      <c r="AE2901" s="2505"/>
      <c r="AF2901" s="2505"/>
      <c r="AG2901" s="2505"/>
      <c r="AH2901" s="2505"/>
      <c r="AI2901" s="2505"/>
      <c r="AJ2901" s="2505"/>
      <c r="AK2901" s="2507"/>
    </row>
    <row r="2902" spans="2:37" s="2801" customFormat="1" ht="13.5" thickBot="1" x14ac:dyDescent="0.25">
      <c r="B2902" s="2703"/>
    </row>
    <row r="2903" spans="2:37" s="2801" customFormat="1" ht="20.25" x14ac:dyDescent="0.2">
      <c r="B2903" s="4169" t="s">
        <v>4994</v>
      </c>
      <c r="C2903" s="4170"/>
      <c r="D2903" s="4170"/>
      <c r="E2903" s="4170"/>
      <c r="F2903" s="4170"/>
      <c r="G2903" s="4170"/>
      <c r="H2903" s="4170"/>
      <c r="I2903" s="4170"/>
      <c r="J2903" s="4170"/>
      <c r="K2903" s="4170"/>
      <c r="L2903" s="4170"/>
      <c r="M2903" s="4170"/>
      <c r="N2903" s="4170"/>
      <c r="O2903" s="4170"/>
      <c r="P2903" s="4170"/>
      <c r="Q2903" s="4170"/>
      <c r="R2903" s="4170"/>
      <c r="S2903" s="4170"/>
      <c r="T2903" s="4170"/>
      <c r="U2903" s="4170"/>
      <c r="V2903" s="4170"/>
      <c r="W2903" s="4170"/>
      <c r="X2903" s="4170"/>
      <c r="Y2903" s="4170"/>
      <c r="Z2903" s="4170"/>
      <c r="AA2903" s="4170"/>
      <c r="AB2903" s="4170"/>
      <c r="AC2903" s="4170"/>
      <c r="AD2903" s="4170"/>
      <c r="AE2903" s="4170"/>
      <c r="AF2903" s="4170"/>
      <c r="AG2903" s="4170"/>
      <c r="AH2903" s="4170"/>
      <c r="AI2903" s="4170"/>
      <c r="AJ2903" s="4170"/>
      <c r="AK2903" s="4171"/>
    </row>
    <row r="2904" spans="2:37" s="2801" customFormat="1" x14ac:dyDescent="0.2">
      <c r="B2904" s="2500"/>
      <c r="C2904" s="3156"/>
      <c r="D2904" s="3156"/>
      <c r="E2904" s="3156"/>
      <c r="F2904" s="3156"/>
      <c r="G2904" s="2501"/>
      <c r="H2904" s="2501"/>
      <c r="I2904" s="2501"/>
      <c r="J2904" s="2501"/>
      <c r="K2904" s="2501"/>
      <c r="L2904" s="2501"/>
      <c r="M2904" s="2501"/>
      <c r="N2904" s="2501"/>
      <c r="O2904" s="2501"/>
      <c r="P2904" s="2501"/>
      <c r="Q2904" s="2501"/>
      <c r="R2904" s="2501"/>
      <c r="S2904" s="2501"/>
      <c r="T2904" s="2501"/>
      <c r="U2904" s="2501"/>
      <c r="V2904" s="2501"/>
      <c r="W2904" s="2501"/>
      <c r="X2904" s="2501"/>
      <c r="Y2904" s="2501"/>
      <c r="Z2904" s="2501"/>
      <c r="AA2904" s="2501"/>
      <c r="AB2904" s="2501"/>
      <c r="AC2904" s="2501"/>
      <c r="AD2904" s="2501"/>
      <c r="AE2904" s="2501"/>
      <c r="AF2904" s="2501"/>
      <c r="AG2904" s="2501"/>
      <c r="AH2904" s="2501"/>
      <c r="AI2904" s="2501"/>
      <c r="AJ2904" s="2501"/>
      <c r="AK2904" s="2502"/>
    </row>
    <row r="2905" spans="2:37" s="2801" customFormat="1" x14ac:dyDescent="0.2">
      <c r="B2905" s="2500" t="s">
        <v>4981</v>
      </c>
      <c r="C2905" s="3156"/>
      <c r="D2905" s="4243" t="s">
        <v>5950</v>
      </c>
      <c r="E2905" s="4243"/>
      <c r="F2905" s="4243"/>
      <c r="G2905" s="2501"/>
      <c r="H2905" s="2501"/>
      <c r="I2905" s="2501"/>
      <c r="J2905" s="2501"/>
      <c r="K2905" s="2501"/>
      <c r="L2905" s="2501"/>
      <c r="M2905" s="2501"/>
      <c r="N2905" s="2501"/>
      <c r="O2905" s="2501"/>
      <c r="P2905" s="2501"/>
      <c r="Q2905" s="2501"/>
      <c r="R2905" s="2501"/>
      <c r="S2905" s="2501"/>
      <c r="T2905" s="2501"/>
      <c r="U2905" s="2501"/>
      <c r="V2905" s="2501"/>
      <c r="W2905" s="2501"/>
      <c r="X2905" s="2501"/>
      <c r="Y2905" s="2501"/>
      <c r="Z2905" s="2501"/>
      <c r="AA2905" s="2501"/>
      <c r="AB2905" s="2501"/>
      <c r="AC2905" s="2501"/>
      <c r="AD2905" s="2501"/>
      <c r="AE2905" s="2501"/>
      <c r="AF2905" s="2501"/>
      <c r="AG2905" s="2501"/>
      <c r="AH2905" s="2501"/>
      <c r="AI2905" s="2501"/>
      <c r="AJ2905" s="2501"/>
      <c r="AK2905" s="2502"/>
    </row>
    <row r="2906" spans="2:37" s="2801" customFormat="1" ht="13.5" thickBot="1" x14ac:dyDescent="0.25">
      <c r="B2906" s="4176" t="s">
        <v>4995</v>
      </c>
      <c r="C2906" s="4177"/>
      <c r="D2906" s="4175">
        <v>41556</v>
      </c>
      <c r="E2906" s="4175"/>
      <c r="F2906" s="3156"/>
      <c r="G2906" s="2501"/>
      <c r="H2906" s="2501"/>
      <c r="I2906" s="2501"/>
      <c r="J2906" s="2501"/>
      <c r="K2906" s="2501"/>
      <c r="L2906" s="2501"/>
      <c r="M2906" s="2501"/>
      <c r="N2906" s="2501"/>
      <c r="O2906" s="2501"/>
      <c r="P2906" s="2501"/>
      <c r="Q2906" s="2501"/>
      <c r="R2906" s="2501"/>
      <c r="S2906" s="2501"/>
      <c r="T2906" s="2501"/>
      <c r="U2906" s="2501"/>
      <c r="V2906" s="2501"/>
      <c r="W2906" s="2501"/>
      <c r="X2906" s="2501"/>
      <c r="Y2906" s="2501"/>
      <c r="Z2906" s="2501"/>
      <c r="AA2906" s="2501"/>
      <c r="AB2906" s="2501"/>
      <c r="AC2906" s="2501"/>
      <c r="AD2906" s="2501"/>
      <c r="AE2906" s="2501"/>
      <c r="AF2906" s="2501"/>
      <c r="AG2906" s="2501"/>
      <c r="AH2906" s="2501"/>
      <c r="AI2906" s="2501"/>
      <c r="AJ2906" s="2501"/>
      <c r="AK2906" s="2502"/>
    </row>
    <row r="2907" spans="2:37" s="2801" customFormat="1" ht="128.25" customHeight="1" thickBot="1" x14ac:dyDescent="0.25">
      <c r="B2907" s="4179" t="s">
        <v>4996</v>
      </c>
      <c r="C2907" s="4242"/>
      <c r="D2907" s="4181" t="s">
        <v>5951</v>
      </c>
      <c r="E2907" s="4182"/>
      <c r="F2907" s="4182"/>
      <c r="G2907" s="4182"/>
      <c r="H2907" s="4182"/>
      <c r="I2907" s="4182"/>
      <c r="J2907" s="4182"/>
      <c r="K2907" s="4183"/>
      <c r="L2907" s="2501"/>
      <c r="M2907" s="2501"/>
      <c r="N2907" s="2501"/>
      <c r="O2907" s="2501"/>
      <c r="P2907" s="2501"/>
      <c r="Q2907" s="2501"/>
      <c r="R2907" s="2501"/>
      <c r="S2907" s="2501"/>
      <c r="T2907" s="2501"/>
      <c r="U2907" s="2501"/>
      <c r="V2907" s="2501"/>
      <c r="W2907" s="2501"/>
      <c r="X2907" s="2501"/>
      <c r="Y2907" s="2501"/>
      <c r="Z2907" s="2501"/>
      <c r="AA2907" s="2501"/>
      <c r="AB2907" s="2501"/>
      <c r="AC2907" s="2501"/>
      <c r="AD2907" s="2501"/>
      <c r="AE2907" s="2501"/>
      <c r="AF2907" s="2501"/>
      <c r="AG2907" s="2501"/>
      <c r="AH2907" s="2501"/>
      <c r="AI2907" s="2501"/>
      <c r="AJ2907" s="2501"/>
      <c r="AK2907" s="2502"/>
    </row>
    <row r="2908" spans="2:37" s="2801" customFormat="1" ht="13.5" thickBot="1" x14ac:dyDescent="0.25">
      <c r="B2908" s="4245"/>
      <c r="C2908" s="4246"/>
      <c r="D2908" s="4246"/>
      <c r="E2908" s="4246"/>
      <c r="F2908" s="4246"/>
      <c r="G2908" s="4246"/>
      <c r="H2908" s="4246"/>
      <c r="I2908" s="4246"/>
      <c r="J2908" s="4246"/>
      <c r="K2908" s="4246"/>
      <c r="L2908" s="4246"/>
      <c r="M2908" s="4246"/>
      <c r="N2908" s="4246"/>
      <c r="O2908" s="4246"/>
      <c r="P2908" s="4246"/>
      <c r="Q2908" s="4246"/>
      <c r="R2908" s="2501"/>
      <c r="S2908" s="2501"/>
      <c r="T2908" s="2501"/>
      <c r="U2908" s="2501"/>
      <c r="V2908" s="2501"/>
      <c r="W2908" s="2501"/>
      <c r="X2908" s="2501"/>
      <c r="Y2908" s="2501"/>
      <c r="Z2908" s="2501"/>
      <c r="AA2908" s="2501"/>
      <c r="AB2908" s="2501"/>
      <c r="AC2908" s="2501"/>
      <c r="AD2908" s="2501"/>
      <c r="AE2908" s="2501"/>
      <c r="AF2908" s="2501"/>
      <c r="AG2908" s="2501"/>
      <c r="AH2908" s="2501"/>
      <c r="AI2908" s="2501"/>
      <c r="AJ2908" s="2501"/>
      <c r="AK2908" s="2502"/>
    </row>
    <row r="2909" spans="2:37" s="2801" customFormat="1" ht="13.5" thickBot="1" x14ac:dyDescent="0.25">
      <c r="B2909" s="4189" t="s">
        <v>4997</v>
      </c>
      <c r="C2909" s="4189"/>
      <c r="D2909" s="4189" t="s">
        <v>4987</v>
      </c>
      <c r="E2909" s="4189" t="s">
        <v>4998</v>
      </c>
      <c r="F2909" s="4247" t="s">
        <v>224</v>
      </c>
      <c r="G2909" s="4247"/>
      <c r="H2909" s="4247"/>
      <c r="I2909" s="4247"/>
      <c r="J2909" s="4247"/>
      <c r="K2909" s="4247"/>
      <c r="L2909" s="4247"/>
      <c r="M2909" s="4247"/>
      <c r="N2909" s="4247"/>
      <c r="O2909" s="4247"/>
      <c r="P2909" s="4247"/>
      <c r="Q2909" s="4247"/>
      <c r="R2909" s="4247"/>
      <c r="S2909" s="4247" t="s">
        <v>340</v>
      </c>
      <c r="T2909" s="4247"/>
      <c r="U2909" s="4247"/>
      <c r="V2909" s="4247"/>
      <c r="W2909" s="4247"/>
      <c r="X2909" s="4247"/>
      <c r="Y2909" s="4247"/>
      <c r="Z2909" s="4247"/>
      <c r="AA2909" s="4247"/>
      <c r="AB2909" s="4247"/>
      <c r="AC2909" s="4247"/>
      <c r="AD2909" s="4247" t="s">
        <v>225</v>
      </c>
      <c r="AE2909" s="4247"/>
      <c r="AF2909" s="4247"/>
      <c r="AG2909" s="4247"/>
      <c r="AH2909" s="4188" t="s">
        <v>4982</v>
      </c>
      <c r="AI2909" s="4188"/>
      <c r="AJ2909" s="4188"/>
      <c r="AK2909" s="2502"/>
    </row>
    <row r="2910" spans="2:37" s="2801" customFormat="1" ht="13.5" thickBot="1" x14ac:dyDescent="0.25">
      <c r="B2910" s="4203"/>
      <c r="C2910" s="4203"/>
      <c r="D2910" s="4203"/>
      <c r="E2910" s="4203"/>
      <c r="F2910" s="4203" t="s">
        <v>4999</v>
      </c>
      <c r="G2910" s="4203" t="s">
        <v>5000</v>
      </c>
      <c r="H2910" s="4189" t="s">
        <v>5001</v>
      </c>
      <c r="I2910" s="4200" t="s">
        <v>5002</v>
      </c>
      <c r="J2910" s="4200" t="s">
        <v>5003</v>
      </c>
      <c r="K2910" s="4201" t="s">
        <v>5004</v>
      </c>
      <c r="L2910" s="4201" t="s">
        <v>5005</v>
      </c>
      <c r="M2910" s="4200" t="s">
        <v>5006</v>
      </c>
      <c r="N2910" s="4200"/>
      <c r="O2910" s="4201" t="s">
        <v>5007</v>
      </c>
      <c r="P2910" s="4201" t="s">
        <v>5008</v>
      </c>
      <c r="Q2910" s="4201" t="s">
        <v>5009</v>
      </c>
      <c r="R2910" s="4201" t="s">
        <v>5010</v>
      </c>
      <c r="S2910" s="4189" t="s">
        <v>5011</v>
      </c>
      <c r="T2910" s="4189" t="s">
        <v>5012</v>
      </c>
      <c r="U2910" s="4189" t="s">
        <v>5013</v>
      </c>
      <c r="V2910" s="4189" t="s">
        <v>5014</v>
      </c>
      <c r="W2910" s="4189" t="s">
        <v>5015</v>
      </c>
      <c r="X2910" s="4189" t="s">
        <v>5016</v>
      </c>
      <c r="Y2910" s="4189" t="s">
        <v>5017</v>
      </c>
      <c r="Z2910" s="4189" t="s">
        <v>5018</v>
      </c>
      <c r="AA2910" s="4189" t="s">
        <v>5019</v>
      </c>
      <c r="AB2910" s="4200" t="s">
        <v>5020</v>
      </c>
      <c r="AC2910" s="4200" t="s">
        <v>5021</v>
      </c>
      <c r="AD2910" s="4189" t="s">
        <v>5022</v>
      </c>
      <c r="AE2910" s="4189" t="s">
        <v>5023</v>
      </c>
      <c r="AF2910" s="4189" t="s">
        <v>5024</v>
      </c>
      <c r="AG2910" s="4189" t="s">
        <v>5025</v>
      </c>
      <c r="AH2910" s="4189" t="s">
        <v>1150</v>
      </c>
      <c r="AI2910" s="4189" t="s">
        <v>4983</v>
      </c>
      <c r="AJ2910" s="4189" t="s">
        <v>4984</v>
      </c>
      <c r="AK2910" s="2502"/>
    </row>
    <row r="2911" spans="2:37" s="2801" customFormat="1" ht="13.5" thickBot="1" x14ac:dyDescent="0.25">
      <c r="B2911" s="4203"/>
      <c r="C2911" s="4203"/>
      <c r="D2911" s="4203"/>
      <c r="E2911" s="4203"/>
      <c r="F2911" s="4203"/>
      <c r="G2911" s="4203"/>
      <c r="H2911" s="4203"/>
      <c r="I2911" s="4201"/>
      <c r="J2911" s="4201"/>
      <c r="K2911" s="4201"/>
      <c r="L2911" s="4201"/>
      <c r="M2911" s="3154" t="s">
        <v>5026</v>
      </c>
      <c r="N2911" s="3155" t="s">
        <v>2793</v>
      </c>
      <c r="O2911" s="4201"/>
      <c r="P2911" s="4201"/>
      <c r="Q2911" s="4201"/>
      <c r="R2911" s="4201"/>
      <c r="S2911" s="4203"/>
      <c r="T2911" s="4203"/>
      <c r="U2911" s="4203"/>
      <c r="V2911" s="4203"/>
      <c r="W2911" s="4203"/>
      <c r="X2911" s="4203"/>
      <c r="Y2911" s="4203"/>
      <c r="Z2911" s="4203"/>
      <c r="AA2911" s="4203"/>
      <c r="AB2911" s="4201"/>
      <c r="AC2911" s="4201"/>
      <c r="AD2911" s="4203"/>
      <c r="AE2911" s="4203"/>
      <c r="AF2911" s="4203"/>
      <c r="AG2911" s="4203"/>
      <c r="AH2911" s="4203"/>
      <c r="AI2911" s="4203"/>
      <c r="AJ2911" s="4203"/>
      <c r="AK2911" s="2502"/>
    </row>
    <row r="2912" spans="2:37" s="2801" customFormat="1" ht="13.5" thickBot="1" x14ac:dyDescent="0.25">
      <c r="B2912" s="4284" t="s">
        <v>5952</v>
      </c>
      <c r="C2912" s="4285"/>
      <c r="D2912" s="3265" t="s">
        <v>1529</v>
      </c>
      <c r="E2912" s="3169">
        <v>1</v>
      </c>
      <c r="F2912" s="3265" t="s">
        <v>1529</v>
      </c>
      <c r="G2912" s="3265" t="s">
        <v>1529</v>
      </c>
      <c r="H2912" s="3265" t="s">
        <v>1529</v>
      </c>
      <c r="I2912" s="3265" t="s">
        <v>1529</v>
      </c>
      <c r="J2912" s="3265" t="s">
        <v>1529</v>
      </c>
      <c r="K2912" s="3265" t="s">
        <v>1529</v>
      </c>
      <c r="L2912" s="3265" t="s">
        <v>1529</v>
      </c>
      <c r="M2912" s="3265" t="s">
        <v>1529</v>
      </c>
      <c r="N2912" s="3265" t="s">
        <v>1529</v>
      </c>
      <c r="O2912" s="3265" t="s">
        <v>1529</v>
      </c>
      <c r="P2912" s="3265" t="s">
        <v>1529</v>
      </c>
      <c r="Q2912" s="3265" t="s">
        <v>1529</v>
      </c>
      <c r="R2912" s="3265" t="s">
        <v>1529</v>
      </c>
      <c r="S2912" s="3265" t="s">
        <v>1529</v>
      </c>
      <c r="T2912" s="3265" t="s">
        <v>1529</v>
      </c>
      <c r="U2912" s="3265" t="s">
        <v>1529</v>
      </c>
      <c r="V2912" s="3265" t="s">
        <v>1529</v>
      </c>
      <c r="W2912" s="3265" t="s">
        <v>1529</v>
      </c>
      <c r="X2912" s="3265" t="s">
        <v>1529</v>
      </c>
      <c r="Y2912" s="3265" t="s">
        <v>1529</v>
      </c>
      <c r="Z2912" s="3265" t="s">
        <v>1529</v>
      </c>
      <c r="AA2912" s="3265" t="s">
        <v>1529</v>
      </c>
      <c r="AB2912" s="3265" t="s">
        <v>1529</v>
      </c>
      <c r="AC2912" s="3265" t="s">
        <v>1529</v>
      </c>
      <c r="AD2912" s="3169">
        <v>1</v>
      </c>
      <c r="AE2912" s="3251" t="s">
        <v>259</v>
      </c>
      <c r="AF2912" s="3169">
        <f>1/3</f>
        <v>0.33333333333333331</v>
      </c>
      <c r="AG2912" s="3169">
        <v>0.5</v>
      </c>
      <c r="AH2912" s="3266" t="s">
        <v>1529</v>
      </c>
      <c r="AI2912" s="3266" t="s">
        <v>1529</v>
      </c>
      <c r="AJ2912" s="3266" t="s">
        <v>1529</v>
      </c>
      <c r="AK2912" s="2502"/>
    </row>
    <row r="2913" spans="2:37" s="2801" customFormat="1" x14ac:dyDescent="0.2">
      <c r="B2913" s="2503"/>
      <c r="C2913" s="2496"/>
      <c r="D2913" s="4248"/>
      <c r="E2913" s="4248"/>
      <c r="F2913" s="4248"/>
      <c r="G2913" s="4248"/>
      <c r="H2913" s="2496"/>
      <c r="I2913" s="2497"/>
      <c r="J2913" s="2497"/>
      <c r="K2913" s="2497"/>
      <c r="L2913" s="2497"/>
      <c r="M2913" s="2496"/>
      <c r="N2913" s="2497"/>
      <c r="O2913" s="2497"/>
      <c r="P2913" s="2497"/>
      <c r="Q2913" s="2497"/>
      <c r="R2913" s="2497"/>
      <c r="S2913" s="2496"/>
      <c r="T2913" s="2495"/>
      <c r="U2913" s="2495"/>
      <c r="V2913" s="2495"/>
      <c r="W2913" s="2495"/>
      <c r="X2913" s="2495"/>
      <c r="Y2913" s="2495"/>
      <c r="Z2913" s="2495"/>
      <c r="AA2913" s="2495"/>
      <c r="AB2913" s="2495"/>
      <c r="AC2913" s="2495"/>
      <c r="AD2913" s="2495"/>
      <c r="AE2913" s="2495"/>
      <c r="AF2913" s="2495"/>
      <c r="AG2913" s="2495"/>
      <c r="AH2913" s="2495"/>
      <c r="AI2913" s="2495"/>
      <c r="AJ2913" s="2495"/>
      <c r="AK2913" s="2502"/>
    </row>
    <row r="2914" spans="2:37" s="2801" customFormat="1" x14ac:dyDescent="0.2">
      <c r="B2914" s="4236" t="s">
        <v>4985</v>
      </c>
      <c r="C2914" s="4237"/>
      <c r="D2914" s="4249" t="s">
        <v>1529</v>
      </c>
      <c r="E2914" s="4249"/>
      <c r="F2914" s="4249"/>
      <c r="G2914" s="4249"/>
      <c r="H2914" s="2499"/>
      <c r="I2914" s="2499"/>
      <c r="J2914" s="2499"/>
      <c r="K2914" s="2499"/>
      <c r="L2914" s="2499"/>
      <c r="M2914" s="2499"/>
      <c r="N2914" s="2499"/>
      <c r="O2914" s="2499"/>
      <c r="P2914" s="2499"/>
      <c r="Q2914" s="2499"/>
      <c r="R2914" s="2499"/>
      <c r="S2914" s="2499"/>
      <c r="T2914" s="2495"/>
      <c r="U2914" s="2495"/>
      <c r="V2914" s="2495"/>
      <c r="W2914" s="2495"/>
      <c r="X2914" s="2495"/>
      <c r="Y2914" s="2495"/>
      <c r="Z2914" s="2495"/>
      <c r="AA2914" s="2495"/>
      <c r="AB2914" s="2495"/>
      <c r="AC2914" s="2495"/>
      <c r="AD2914" s="2495"/>
      <c r="AE2914" s="2495"/>
      <c r="AF2914" s="2495"/>
      <c r="AG2914" s="2495"/>
      <c r="AH2914" s="2495"/>
      <c r="AI2914" s="2495"/>
      <c r="AJ2914" s="2495"/>
      <c r="AK2914" s="2502"/>
    </row>
    <row r="2915" spans="2:37" s="2801" customFormat="1" x14ac:dyDescent="0.2">
      <c r="B2915" s="4236" t="s">
        <v>4986</v>
      </c>
      <c r="C2915" s="4237"/>
      <c r="D2915" s="4249" t="s">
        <v>10</v>
      </c>
      <c r="E2915" s="4249"/>
      <c r="F2915" s="4249"/>
      <c r="G2915" s="4249"/>
      <c r="H2915" s="2499"/>
      <c r="I2915" s="2499"/>
      <c r="J2915" s="2499"/>
      <c r="K2915" s="2499"/>
      <c r="L2915" s="2499"/>
      <c r="M2915" s="2499"/>
      <c r="N2915" s="2499"/>
      <c r="O2915" s="2499"/>
      <c r="P2915" s="2499"/>
      <c r="Q2915" s="2499"/>
      <c r="R2915" s="2499"/>
      <c r="S2915" s="2499"/>
      <c r="T2915" s="2495"/>
      <c r="U2915" s="2495"/>
      <c r="V2915" s="2495"/>
      <c r="W2915" s="2495"/>
      <c r="X2915" s="2495"/>
      <c r="Y2915" s="2495"/>
      <c r="Z2915" s="2495"/>
      <c r="AA2915" s="2495"/>
      <c r="AB2915" s="2495"/>
      <c r="AC2915" s="2495"/>
      <c r="AD2915" s="2495"/>
      <c r="AE2915" s="2495"/>
      <c r="AF2915" s="2495"/>
      <c r="AG2915" s="2495"/>
      <c r="AH2915" s="2495"/>
      <c r="AI2915" s="2495"/>
      <c r="AJ2915" s="2495"/>
      <c r="AK2915" s="2502"/>
    </row>
    <row r="2916" spans="2:37" s="2801" customFormat="1" ht="15.75" thickBot="1" x14ac:dyDescent="0.25">
      <c r="B2916" s="4270"/>
      <c r="C2916" s="4271"/>
      <c r="D2916" s="4272"/>
      <c r="E2916" s="4272"/>
      <c r="F2916" s="4272"/>
      <c r="G2916" s="4272"/>
      <c r="H2916" s="2504"/>
      <c r="I2916" s="2504"/>
      <c r="J2916" s="2504"/>
      <c r="K2916" s="2504"/>
      <c r="L2916" s="2504"/>
      <c r="M2916" s="2504"/>
      <c r="N2916" s="2504"/>
      <c r="O2916" s="2504"/>
      <c r="P2916" s="2504"/>
      <c r="Q2916" s="2504"/>
      <c r="R2916" s="2504"/>
      <c r="S2916" s="2504"/>
      <c r="T2916" s="2505"/>
      <c r="U2916" s="2505"/>
      <c r="V2916" s="2505"/>
      <c r="W2916" s="2505"/>
      <c r="X2916" s="2505"/>
      <c r="Y2916" s="2505"/>
      <c r="Z2916" s="2505"/>
      <c r="AA2916" s="2505"/>
      <c r="AB2916" s="2505"/>
      <c r="AC2916" s="2505"/>
      <c r="AD2916" s="2505"/>
      <c r="AE2916" s="2505"/>
      <c r="AF2916" s="2505"/>
      <c r="AG2916" s="2505"/>
      <c r="AH2916" s="2505"/>
      <c r="AI2916" s="2505"/>
      <c r="AJ2916" s="2505"/>
      <c r="AK2916" s="2507"/>
    </row>
    <row r="2917" spans="2:37" s="2801" customFormat="1" ht="13.5" thickBot="1" x14ac:dyDescent="0.25">
      <c r="B2917" s="2703"/>
    </row>
    <row r="2918" spans="2:37" s="2801" customFormat="1" ht="12.75" customHeight="1" x14ac:dyDescent="0.2">
      <c r="B2918" s="4169" t="s">
        <v>4994</v>
      </c>
      <c r="C2918" s="4170"/>
      <c r="D2918" s="4170"/>
      <c r="E2918" s="4170"/>
      <c r="F2918" s="4170"/>
      <c r="G2918" s="4170"/>
      <c r="H2918" s="4170"/>
      <c r="I2918" s="4170"/>
      <c r="J2918" s="4170"/>
      <c r="K2918" s="4170"/>
      <c r="L2918" s="4170"/>
      <c r="M2918" s="4170"/>
      <c r="N2918" s="4170"/>
      <c r="O2918" s="4170"/>
      <c r="P2918" s="4170"/>
      <c r="Q2918" s="4170"/>
      <c r="R2918" s="4170"/>
      <c r="S2918" s="4170"/>
      <c r="T2918" s="4170"/>
      <c r="U2918" s="4170"/>
      <c r="V2918" s="4170"/>
      <c r="W2918" s="4170"/>
      <c r="X2918" s="4170"/>
      <c r="Y2918" s="4170"/>
      <c r="Z2918" s="4170"/>
      <c r="AA2918" s="4170"/>
      <c r="AB2918" s="4170"/>
      <c r="AC2918" s="4170"/>
      <c r="AD2918" s="4170"/>
      <c r="AE2918" s="4170"/>
      <c r="AF2918" s="4170"/>
      <c r="AG2918" s="4170"/>
      <c r="AH2918" s="4170"/>
      <c r="AI2918" s="4170"/>
      <c r="AJ2918" s="4170"/>
      <c r="AK2918" s="4171"/>
    </row>
    <row r="2919" spans="2:37" s="2801" customFormat="1" ht="13.5" customHeight="1" x14ac:dyDescent="0.2">
      <c r="B2919" s="2500"/>
      <c r="C2919" s="3156"/>
      <c r="D2919" s="3156"/>
      <c r="E2919" s="3156"/>
      <c r="F2919" s="3156"/>
      <c r="G2919" s="2501"/>
      <c r="H2919" s="2501"/>
      <c r="I2919" s="2501"/>
      <c r="J2919" s="2501"/>
      <c r="K2919" s="2501"/>
      <c r="L2919" s="2501"/>
      <c r="M2919" s="2501"/>
      <c r="N2919" s="2501"/>
      <c r="O2919" s="2501"/>
      <c r="P2919" s="2501"/>
      <c r="Q2919" s="2501"/>
      <c r="R2919" s="2501"/>
      <c r="S2919" s="2501"/>
      <c r="T2919" s="2501"/>
      <c r="U2919" s="2501"/>
      <c r="V2919" s="2501"/>
      <c r="W2919" s="2501"/>
      <c r="X2919" s="2501"/>
      <c r="Y2919" s="2501"/>
      <c r="Z2919" s="2501"/>
      <c r="AA2919" s="2501"/>
      <c r="AB2919" s="2501"/>
      <c r="AC2919" s="2501"/>
      <c r="AD2919" s="2501"/>
      <c r="AE2919" s="2501"/>
      <c r="AF2919" s="2501"/>
      <c r="AG2919" s="2501"/>
      <c r="AH2919" s="2501"/>
      <c r="AI2919" s="2501"/>
      <c r="AJ2919" s="2501"/>
      <c r="AK2919" s="2502"/>
    </row>
    <row r="2920" spans="2:37" s="2801" customFormat="1" ht="13.5" customHeight="1" x14ac:dyDescent="0.2">
      <c r="B2920" s="2500" t="s">
        <v>4981</v>
      </c>
      <c r="C2920" s="3156"/>
      <c r="D2920" s="4243" t="s">
        <v>5943</v>
      </c>
      <c r="E2920" s="4243"/>
      <c r="F2920" s="4243"/>
      <c r="G2920" s="2501"/>
      <c r="H2920" s="2501"/>
      <c r="I2920" s="2501"/>
      <c r="J2920" s="2501"/>
      <c r="K2920" s="2501"/>
      <c r="L2920" s="2501"/>
      <c r="M2920" s="2501"/>
      <c r="N2920" s="2501"/>
      <c r="O2920" s="2501"/>
      <c r="P2920" s="2501"/>
      <c r="Q2920" s="2501"/>
      <c r="R2920" s="2501"/>
      <c r="S2920" s="2501"/>
      <c r="T2920" s="2501"/>
      <c r="U2920" s="2501"/>
      <c r="V2920" s="2501"/>
      <c r="W2920" s="2501"/>
      <c r="X2920" s="2501"/>
      <c r="Y2920" s="2501"/>
      <c r="Z2920" s="2501"/>
      <c r="AA2920" s="2501"/>
      <c r="AB2920" s="2501"/>
      <c r="AC2920" s="2501"/>
      <c r="AD2920" s="2501"/>
      <c r="AE2920" s="2501"/>
      <c r="AF2920" s="2501"/>
      <c r="AG2920" s="2501"/>
      <c r="AH2920" s="2501"/>
      <c r="AI2920" s="2501"/>
      <c r="AJ2920" s="2501"/>
      <c r="AK2920" s="2502"/>
    </row>
    <row r="2921" spans="2:37" s="2801" customFormat="1" ht="13.5" thickBot="1" x14ac:dyDescent="0.25">
      <c r="B2921" s="4176" t="s">
        <v>4995</v>
      </c>
      <c r="C2921" s="4177"/>
      <c r="D2921" s="4175">
        <v>41551</v>
      </c>
      <c r="E2921" s="4175"/>
      <c r="F2921" s="3156"/>
      <c r="G2921" s="2501"/>
      <c r="H2921" s="2501"/>
      <c r="I2921" s="2501"/>
      <c r="J2921" s="2501"/>
      <c r="K2921" s="2501"/>
      <c r="L2921" s="2501"/>
      <c r="M2921" s="2501"/>
      <c r="N2921" s="2501"/>
      <c r="O2921" s="2501"/>
      <c r="P2921" s="2501"/>
      <c r="Q2921" s="2501"/>
      <c r="R2921" s="2501"/>
      <c r="S2921" s="2501"/>
      <c r="T2921" s="2501"/>
      <c r="U2921" s="2501"/>
      <c r="V2921" s="2501"/>
      <c r="W2921" s="2501"/>
      <c r="X2921" s="2501"/>
      <c r="Y2921" s="2501"/>
      <c r="Z2921" s="2501"/>
      <c r="AA2921" s="2501"/>
      <c r="AB2921" s="2501"/>
      <c r="AC2921" s="2501"/>
      <c r="AD2921" s="2501"/>
      <c r="AE2921" s="2501"/>
      <c r="AF2921" s="2501"/>
      <c r="AG2921" s="2501"/>
      <c r="AH2921" s="2501"/>
      <c r="AI2921" s="2501"/>
      <c r="AJ2921" s="2501"/>
      <c r="AK2921" s="2502"/>
    </row>
    <row r="2922" spans="2:37" s="2801" customFormat="1" ht="150" customHeight="1" thickBot="1" x14ac:dyDescent="0.25">
      <c r="B2922" s="4179" t="s">
        <v>4996</v>
      </c>
      <c r="C2922" s="4242"/>
      <c r="D2922" s="4181" t="s">
        <v>5944</v>
      </c>
      <c r="E2922" s="4182"/>
      <c r="F2922" s="4182"/>
      <c r="G2922" s="4182"/>
      <c r="H2922" s="4182"/>
      <c r="I2922" s="4182"/>
      <c r="J2922" s="4182"/>
      <c r="K2922" s="4183"/>
      <c r="L2922" s="2501"/>
      <c r="M2922" s="2501"/>
      <c r="N2922" s="2501"/>
      <c r="O2922" s="2501"/>
      <c r="P2922" s="2501"/>
      <c r="Q2922" s="2501"/>
      <c r="R2922" s="2501"/>
      <c r="S2922" s="2501"/>
      <c r="T2922" s="2501"/>
      <c r="U2922" s="2501"/>
      <c r="V2922" s="2501"/>
      <c r="W2922" s="2501"/>
      <c r="X2922" s="2501"/>
      <c r="Y2922" s="2501"/>
      <c r="Z2922" s="2501"/>
      <c r="AA2922" s="2501"/>
      <c r="AB2922" s="2501"/>
      <c r="AC2922" s="2501"/>
      <c r="AD2922" s="2501"/>
      <c r="AE2922" s="2501"/>
      <c r="AF2922" s="2501"/>
      <c r="AG2922" s="2501"/>
      <c r="AH2922" s="2501"/>
      <c r="AI2922" s="2501"/>
      <c r="AJ2922" s="2501"/>
      <c r="AK2922" s="2502"/>
    </row>
    <row r="2923" spans="2:37" s="2801" customFormat="1" ht="13.5" customHeight="1" thickBot="1" x14ac:dyDescent="0.25">
      <c r="B2923" s="4245"/>
      <c r="C2923" s="4246"/>
      <c r="D2923" s="4246"/>
      <c r="E2923" s="4246"/>
      <c r="F2923" s="4246"/>
      <c r="G2923" s="4246"/>
      <c r="H2923" s="4246"/>
      <c r="I2923" s="4246"/>
      <c r="J2923" s="4246"/>
      <c r="K2923" s="4246"/>
      <c r="L2923" s="4246"/>
      <c r="M2923" s="4246"/>
      <c r="N2923" s="4246"/>
      <c r="O2923" s="4246"/>
      <c r="P2923" s="4246"/>
      <c r="Q2923" s="4246"/>
      <c r="R2923" s="2501"/>
      <c r="S2923" s="2501"/>
      <c r="T2923" s="2501"/>
      <c r="U2923" s="2501"/>
      <c r="V2923" s="2501"/>
      <c r="W2923" s="2501"/>
      <c r="X2923" s="2501"/>
      <c r="Y2923" s="2501"/>
      <c r="Z2923" s="2501"/>
      <c r="AA2923" s="2501"/>
      <c r="AB2923" s="2501"/>
      <c r="AC2923" s="2501"/>
      <c r="AD2923" s="2501"/>
      <c r="AE2923" s="2501"/>
      <c r="AF2923" s="2501"/>
      <c r="AG2923" s="2501"/>
      <c r="AH2923" s="2501"/>
      <c r="AI2923" s="2501"/>
      <c r="AJ2923" s="2501"/>
      <c r="AK2923" s="2502"/>
    </row>
    <row r="2924" spans="2:37" s="2801" customFormat="1" ht="13.5" thickBot="1" x14ac:dyDescent="0.25">
      <c r="B2924" s="4189" t="s">
        <v>4997</v>
      </c>
      <c r="C2924" s="4189"/>
      <c r="D2924" s="4189" t="s">
        <v>4987</v>
      </c>
      <c r="E2924" s="4189" t="s">
        <v>4998</v>
      </c>
      <c r="F2924" s="4247" t="s">
        <v>224</v>
      </c>
      <c r="G2924" s="4247"/>
      <c r="H2924" s="4247"/>
      <c r="I2924" s="4247"/>
      <c r="J2924" s="4247"/>
      <c r="K2924" s="4247"/>
      <c r="L2924" s="4247"/>
      <c r="M2924" s="4247"/>
      <c r="N2924" s="4247"/>
      <c r="O2924" s="4247"/>
      <c r="P2924" s="4247"/>
      <c r="Q2924" s="4247"/>
      <c r="R2924" s="4247"/>
      <c r="S2924" s="4247" t="s">
        <v>340</v>
      </c>
      <c r="T2924" s="4247"/>
      <c r="U2924" s="4247"/>
      <c r="V2924" s="4247"/>
      <c r="W2924" s="4247"/>
      <c r="X2924" s="4247"/>
      <c r="Y2924" s="4247"/>
      <c r="Z2924" s="4247"/>
      <c r="AA2924" s="4247"/>
      <c r="AB2924" s="4247"/>
      <c r="AC2924" s="4247"/>
      <c r="AD2924" s="4247" t="s">
        <v>225</v>
      </c>
      <c r="AE2924" s="4247"/>
      <c r="AF2924" s="4247"/>
      <c r="AG2924" s="4247"/>
      <c r="AH2924" s="4188" t="s">
        <v>4982</v>
      </c>
      <c r="AI2924" s="4188"/>
      <c r="AJ2924" s="4188"/>
      <c r="AK2924" s="2502"/>
    </row>
    <row r="2925" spans="2:37" s="2801" customFormat="1" ht="13.5" thickBot="1" x14ac:dyDescent="0.25">
      <c r="B2925" s="4203"/>
      <c r="C2925" s="4203"/>
      <c r="D2925" s="4203"/>
      <c r="E2925" s="4203"/>
      <c r="F2925" s="4203" t="s">
        <v>4999</v>
      </c>
      <c r="G2925" s="4203" t="s">
        <v>5000</v>
      </c>
      <c r="H2925" s="4189" t="s">
        <v>5001</v>
      </c>
      <c r="I2925" s="4200" t="s">
        <v>5002</v>
      </c>
      <c r="J2925" s="4200" t="s">
        <v>5003</v>
      </c>
      <c r="K2925" s="4201" t="s">
        <v>5004</v>
      </c>
      <c r="L2925" s="4201" t="s">
        <v>5005</v>
      </c>
      <c r="M2925" s="4200" t="s">
        <v>5006</v>
      </c>
      <c r="N2925" s="4200"/>
      <c r="O2925" s="4201" t="s">
        <v>5007</v>
      </c>
      <c r="P2925" s="4201" t="s">
        <v>5008</v>
      </c>
      <c r="Q2925" s="4201" t="s">
        <v>5009</v>
      </c>
      <c r="R2925" s="4201" t="s">
        <v>5010</v>
      </c>
      <c r="S2925" s="4189" t="s">
        <v>5011</v>
      </c>
      <c r="T2925" s="4189" t="s">
        <v>5012</v>
      </c>
      <c r="U2925" s="4189" t="s">
        <v>5013</v>
      </c>
      <c r="V2925" s="4189" t="s">
        <v>5014</v>
      </c>
      <c r="W2925" s="4189" t="s">
        <v>5015</v>
      </c>
      <c r="X2925" s="4189" t="s">
        <v>5016</v>
      </c>
      <c r="Y2925" s="4189" t="s">
        <v>5017</v>
      </c>
      <c r="Z2925" s="4189" t="s">
        <v>5018</v>
      </c>
      <c r="AA2925" s="4189" t="s">
        <v>5019</v>
      </c>
      <c r="AB2925" s="4200" t="s">
        <v>5020</v>
      </c>
      <c r="AC2925" s="4200" t="s">
        <v>5021</v>
      </c>
      <c r="AD2925" s="4189" t="s">
        <v>5022</v>
      </c>
      <c r="AE2925" s="4189" t="s">
        <v>5023</v>
      </c>
      <c r="AF2925" s="4189" t="s">
        <v>5024</v>
      </c>
      <c r="AG2925" s="4189" t="s">
        <v>5025</v>
      </c>
      <c r="AH2925" s="4189" t="s">
        <v>1150</v>
      </c>
      <c r="AI2925" s="4189" t="s">
        <v>4983</v>
      </c>
      <c r="AJ2925" s="4189" t="s">
        <v>4984</v>
      </c>
      <c r="AK2925" s="2502"/>
    </row>
    <row r="2926" spans="2:37" s="2801" customFormat="1" ht="13.5" thickBot="1" x14ac:dyDescent="0.25">
      <c r="B2926" s="4203"/>
      <c r="C2926" s="4203"/>
      <c r="D2926" s="4203"/>
      <c r="E2926" s="4286"/>
      <c r="F2926" s="4203"/>
      <c r="G2926" s="4203"/>
      <c r="H2926" s="4203"/>
      <c r="I2926" s="4201"/>
      <c r="J2926" s="4201"/>
      <c r="K2926" s="4201"/>
      <c r="L2926" s="4201"/>
      <c r="M2926" s="3154" t="s">
        <v>5026</v>
      </c>
      <c r="N2926" s="3155" t="s">
        <v>2793</v>
      </c>
      <c r="O2926" s="4201"/>
      <c r="P2926" s="4201"/>
      <c r="Q2926" s="4201"/>
      <c r="R2926" s="4201"/>
      <c r="S2926" s="4203"/>
      <c r="T2926" s="4203"/>
      <c r="U2926" s="4203"/>
      <c r="V2926" s="4203"/>
      <c r="W2926" s="4203"/>
      <c r="X2926" s="4203"/>
      <c r="Y2926" s="4203"/>
      <c r="Z2926" s="4203"/>
      <c r="AA2926" s="4203"/>
      <c r="AB2926" s="4201"/>
      <c r="AC2926" s="4201"/>
      <c r="AD2926" s="4203"/>
      <c r="AE2926" s="4203"/>
      <c r="AF2926" s="4203"/>
      <c r="AG2926" s="4203"/>
      <c r="AH2926" s="4203"/>
      <c r="AI2926" s="4203"/>
      <c r="AJ2926" s="4203"/>
      <c r="AK2926" s="2502"/>
    </row>
    <row r="2927" spans="2:37" s="2801" customFormat="1" x14ac:dyDescent="0.2">
      <c r="B2927" s="4303" t="s">
        <v>5945</v>
      </c>
      <c r="C2927" s="4304"/>
      <c r="D2927" s="3099" t="s">
        <v>1529</v>
      </c>
      <c r="E2927" s="3071">
        <v>1</v>
      </c>
      <c r="F2927" s="3099" t="s">
        <v>1529</v>
      </c>
      <c r="G2927" s="3099" t="s">
        <v>1529</v>
      </c>
      <c r="H2927" s="3099" t="s">
        <v>1529</v>
      </c>
      <c r="I2927" s="3099" t="s">
        <v>1529</v>
      </c>
      <c r="J2927" s="3099" t="s">
        <v>1529</v>
      </c>
      <c r="K2927" s="3099" t="s">
        <v>1529</v>
      </c>
      <c r="L2927" s="3099" t="s">
        <v>1529</v>
      </c>
      <c r="M2927" s="3099" t="s">
        <v>1529</v>
      </c>
      <c r="N2927" s="3099" t="s">
        <v>1529</v>
      </c>
      <c r="O2927" s="3099" t="s">
        <v>1529</v>
      </c>
      <c r="P2927" s="3099" t="s">
        <v>1529</v>
      </c>
      <c r="Q2927" s="3099" t="s">
        <v>1529</v>
      </c>
      <c r="R2927" s="3099" t="s">
        <v>1529</v>
      </c>
      <c r="S2927" s="3099" t="s">
        <v>1529</v>
      </c>
      <c r="T2927" s="3099" t="s">
        <v>1529</v>
      </c>
      <c r="U2927" s="3099" t="s">
        <v>1529</v>
      </c>
      <c r="V2927" s="3099" t="s">
        <v>1529</v>
      </c>
      <c r="W2927" s="3099" t="s">
        <v>1529</v>
      </c>
      <c r="X2927" s="3099" t="s">
        <v>1529</v>
      </c>
      <c r="Y2927" s="3099" t="s">
        <v>1529</v>
      </c>
      <c r="Z2927" s="3099" t="s">
        <v>1529</v>
      </c>
      <c r="AA2927" s="3099" t="s">
        <v>1529</v>
      </c>
      <c r="AB2927" s="3099" t="s">
        <v>1529</v>
      </c>
      <c r="AC2927" s="3099" t="s">
        <v>1529</v>
      </c>
      <c r="AD2927" s="3071">
        <v>1</v>
      </c>
      <c r="AE2927" s="3252" t="s">
        <v>5946</v>
      </c>
      <c r="AF2927" s="3253" t="s">
        <v>1529</v>
      </c>
      <c r="AG2927" s="3253">
        <v>0.1</v>
      </c>
      <c r="AH2927" s="3254" t="s">
        <v>1529</v>
      </c>
      <c r="AI2927" s="3254" t="s">
        <v>1529</v>
      </c>
      <c r="AJ2927" s="3254" t="s">
        <v>1529</v>
      </c>
      <c r="AK2927" s="2502"/>
    </row>
    <row r="2928" spans="2:37" s="2801" customFormat="1" ht="13.5" thickBot="1" x14ac:dyDescent="0.25">
      <c r="B2928" s="4301" t="s">
        <v>5947</v>
      </c>
      <c r="C2928" s="4302"/>
      <c r="D2928" s="3259" t="s">
        <v>1529</v>
      </c>
      <c r="E2928" s="3072">
        <v>3</v>
      </c>
      <c r="F2928" s="3072" t="s">
        <v>1529</v>
      </c>
      <c r="G2928" s="3062" t="s">
        <v>1529</v>
      </c>
      <c r="H2928" s="3061" t="s">
        <v>1529</v>
      </c>
      <c r="I2928" s="3061" t="s">
        <v>1529</v>
      </c>
      <c r="J2928" s="3061" t="s">
        <v>1529</v>
      </c>
      <c r="K2928" s="3062" t="s">
        <v>1529</v>
      </c>
      <c r="L2928" s="3062" t="s">
        <v>1529</v>
      </c>
      <c r="M2928" s="3259" t="s">
        <v>1529</v>
      </c>
      <c r="N2928" s="3260" t="s">
        <v>1529</v>
      </c>
      <c r="O2928" s="3062" t="s">
        <v>1529</v>
      </c>
      <c r="P2928" s="3062" t="s">
        <v>1529</v>
      </c>
      <c r="Q2928" s="3062" t="s">
        <v>1529</v>
      </c>
      <c r="R2928" s="3062" t="s">
        <v>1529</v>
      </c>
      <c r="S2928" s="3261" t="s">
        <v>1529</v>
      </c>
      <c r="T2928" s="3062" t="s">
        <v>1529</v>
      </c>
      <c r="U2928" s="2976" t="s">
        <v>1529</v>
      </c>
      <c r="V2928" s="2976" t="s">
        <v>1529</v>
      </c>
      <c r="W2928" s="3062" t="s">
        <v>1529</v>
      </c>
      <c r="X2928" s="3062" t="s">
        <v>1529</v>
      </c>
      <c r="Y2928" s="2976" t="s">
        <v>1529</v>
      </c>
      <c r="Z2928" s="2976" t="s">
        <v>1529</v>
      </c>
      <c r="AA2928" s="2976" t="s">
        <v>1529</v>
      </c>
      <c r="AB2928" s="3062" t="s">
        <v>1529</v>
      </c>
      <c r="AC2928" s="3062" t="s">
        <v>1529</v>
      </c>
      <c r="AD2928" s="3072">
        <v>3</v>
      </c>
      <c r="AE2928" s="3262" t="s">
        <v>5948</v>
      </c>
      <c r="AF2928" s="3263" t="s">
        <v>1529</v>
      </c>
      <c r="AG2928" s="3263">
        <v>0.1</v>
      </c>
      <c r="AH2928" s="3264" t="s">
        <v>1529</v>
      </c>
      <c r="AI2928" s="3264" t="s">
        <v>1529</v>
      </c>
      <c r="AJ2928" s="2978" t="s">
        <v>1529</v>
      </c>
      <c r="AK2928" s="2502"/>
    </row>
    <row r="2929" spans="2:37" s="2801" customFormat="1" x14ac:dyDescent="0.2">
      <c r="B2929" s="2503"/>
      <c r="C2929" s="2496"/>
      <c r="D2929" s="4248"/>
      <c r="E2929" s="4248"/>
      <c r="F2929" s="4248"/>
      <c r="G2929" s="4248"/>
      <c r="H2929" s="2496"/>
      <c r="I2929" s="2497"/>
      <c r="J2929" s="2497"/>
      <c r="K2929" s="2497"/>
      <c r="L2929" s="2497"/>
      <c r="M2929" s="2496"/>
      <c r="N2929" s="2497"/>
      <c r="O2929" s="2497"/>
      <c r="P2929" s="2497"/>
      <c r="Q2929" s="2497"/>
      <c r="R2929" s="2497"/>
      <c r="S2929" s="2496"/>
      <c r="T2929" s="2495"/>
      <c r="U2929" s="2495"/>
      <c r="V2929" s="2495"/>
      <c r="W2929" s="2495"/>
      <c r="X2929" s="2495"/>
      <c r="Y2929" s="2495"/>
      <c r="Z2929" s="2495"/>
      <c r="AA2929" s="2495"/>
      <c r="AB2929" s="2495"/>
      <c r="AC2929" s="2495"/>
      <c r="AD2929" s="2495"/>
      <c r="AE2929" s="2495"/>
      <c r="AF2929" s="2495"/>
      <c r="AG2929" s="2495"/>
      <c r="AH2929" s="2495"/>
      <c r="AI2929" s="2495"/>
      <c r="AJ2929" s="2495"/>
      <c r="AK2929" s="2502"/>
    </row>
    <row r="2930" spans="2:37" s="2801" customFormat="1" x14ac:dyDescent="0.2">
      <c r="B2930" s="4236" t="s">
        <v>4985</v>
      </c>
      <c r="C2930" s="4237"/>
      <c r="D2930" s="4249" t="s">
        <v>1529</v>
      </c>
      <c r="E2930" s="4249"/>
      <c r="F2930" s="4249"/>
      <c r="G2930" s="4249"/>
      <c r="H2930" s="2499"/>
      <c r="I2930" s="2499"/>
      <c r="J2930" s="2499"/>
      <c r="K2930" s="2499"/>
      <c r="L2930" s="2499"/>
      <c r="M2930" s="2499"/>
      <c r="N2930" s="2499"/>
      <c r="O2930" s="2499"/>
      <c r="P2930" s="2499"/>
      <c r="Q2930" s="2499"/>
      <c r="R2930" s="2499"/>
      <c r="S2930" s="2499"/>
      <c r="T2930" s="2495"/>
      <c r="U2930" s="2495"/>
      <c r="V2930" s="2495"/>
      <c r="W2930" s="2495"/>
      <c r="X2930" s="2495"/>
      <c r="Y2930" s="2495"/>
      <c r="Z2930" s="2495"/>
      <c r="AA2930" s="2495"/>
      <c r="AB2930" s="2495"/>
      <c r="AC2930" s="2495"/>
      <c r="AD2930" s="2495"/>
      <c r="AE2930" s="2495"/>
      <c r="AF2930" s="2495"/>
      <c r="AG2930" s="2495"/>
      <c r="AH2930" s="2495"/>
      <c r="AI2930" s="2495"/>
      <c r="AJ2930" s="2495"/>
      <c r="AK2930" s="2502"/>
    </row>
    <row r="2931" spans="2:37" s="2801" customFormat="1" x14ac:dyDescent="0.2">
      <c r="B2931" s="4236" t="s">
        <v>4986</v>
      </c>
      <c r="C2931" s="4237"/>
      <c r="D2931" s="4249" t="s">
        <v>5949</v>
      </c>
      <c r="E2931" s="4249"/>
      <c r="F2931" s="4249"/>
      <c r="G2931" s="4249"/>
      <c r="H2931" s="2499"/>
      <c r="I2931" s="2499"/>
      <c r="J2931" s="2499"/>
      <c r="K2931" s="2499"/>
      <c r="L2931" s="2499"/>
      <c r="M2931" s="2499"/>
      <c r="N2931" s="2499"/>
      <c r="O2931" s="2499"/>
      <c r="P2931" s="2499"/>
      <c r="Q2931" s="2499"/>
      <c r="R2931" s="2499"/>
      <c r="S2931" s="2499"/>
      <c r="T2931" s="2495"/>
      <c r="U2931" s="2495"/>
      <c r="V2931" s="2495"/>
      <c r="W2931" s="2495"/>
      <c r="X2931" s="2495"/>
      <c r="Y2931" s="2495"/>
      <c r="Z2931" s="2495"/>
      <c r="AA2931" s="2495"/>
      <c r="AB2931" s="2495"/>
      <c r="AC2931" s="2495"/>
      <c r="AD2931" s="2495"/>
      <c r="AE2931" s="2495"/>
      <c r="AF2931" s="2495"/>
      <c r="AG2931" s="2495"/>
      <c r="AH2931" s="2495"/>
      <c r="AI2931" s="2495"/>
      <c r="AJ2931" s="2495"/>
      <c r="AK2931" s="2502"/>
    </row>
    <row r="2932" spans="2:37" s="2801" customFormat="1" ht="15.75" thickBot="1" x14ac:dyDescent="0.25">
      <c r="B2932" s="4270"/>
      <c r="C2932" s="4271"/>
      <c r="D2932" s="4272"/>
      <c r="E2932" s="4272"/>
      <c r="F2932" s="4272"/>
      <c r="G2932" s="4272"/>
      <c r="H2932" s="2504"/>
      <c r="I2932" s="2504"/>
      <c r="J2932" s="2504"/>
      <c r="K2932" s="2504"/>
      <c r="L2932" s="2504"/>
      <c r="M2932" s="2504"/>
      <c r="N2932" s="2504"/>
      <c r="O2932" s="2504"/>
      <c r="P2932" s="2504"/>
      <c r="Q2932" s="2504"/>
      <c r="R2932" s="2504"/>
      <c r="S2932" s="2504"/>
      <c r="T2932" s="2505"/>
      <c r="U2932" s="2505"/>
      <c r="V2932" s="2505"/>
      <c r="W2932" s="2505"/>
      <c r="X2932" s="2505"/>
      <c r="Y2932" s="2505"/>
      <c r="Z2932" s="2505"/>
      <c r="AA2932" s="2505"/>
      <c r="AB2932" s="2505"/>
      <c r="AC2932" s="2505"/>
      <c r="AD2932" s="2505"/>
      <c r="AE2932" s="2505"/>
      <c r="AF2932" s="2505"/>
      <c r="AG2932" s="2505"/>
      <c r="AH2932" s="2505"/>
      <c r="AI2932" s="2505"/>
      <c r="AJ2932" s="2505"/>
      <c r="AK2932" s="2507"/>
    </row>
    <row r="2933" spans="2:37" s="2801" customFormat="1" ht="13.5" thickBot="1" x14ac:dyDescent="0.25">
      <c r="B2933" s="4295"/>
      <c r="C2933" s="4295"/>
    </row>
    <row r="2934" spans="2:37" s="2801" customFormat="1" ht="20.25" x14ac:dyDescent="0.2">
      <c r="B2934" s="4169" t="s">
        <v>4994</v>
      </c>
      <c r="C2934" s="4170"/>
      <c r="D2934" s="4170"/>
      <c r="E2934" s="4170"/>
      <c r="F2934" s="4170"/>
      <c r="G2934" s="4170"/>
      <c r="H2934" s="4170"/>
      <c r="I2934" s="4170"/>
      <c r="J2934" s="4170"/>
      <c r="K2934" s="4170"/>
      <c r="L2934" s="4170"/>
      <c r="M2934" s="4170"/>
      <c r="N2934" s="4170"/>
      <c r="O2934" s="4170"/>
      <c r="P2934" s="4170"/>
      <c r="Q2934" s="4170"/>
      <c r="R2934" s="4170"/>
      <c r="S2934" s="4170"/>
      <c r="T2934" s="4170"/>
      <c r="U2934" s="4170"/>
      <c r="V2934" s="4170"/>
      <c r="W2934" s="4170"/>
      <c r="X2934" s="4170"/>
      <c r="Y2934" s="4170"/>
      <c r="Z2934" s="4170"/>
      <c r="AA2934" s="4170"/>
      <c r="AB2934" s="4170"/>
      <c r="AC2934" s="4170"/>
      <c r="AD2934" s="4170"/>
      <c r="AE2934" s="4170"/>
      <c r="AF2934" s="4170"/>
      <c r="AG2934" s="4170"/>
      <c r="AH2934" s="4170"/>
      <c r="AI2934" s="4170"/>
      <c r="AJ2934" s="4170"/>
      <c r="AK2934" s="4171"/>
    </row>
    <row r="2935" spans="2:37" s="2801" customFormat="1" x14ac:dyDescent="0.2">
      <c r="B2935" s="2500"/>
      <c r="C2935" s="2915"/>
      <c r="D2935" s="2915"/>
      <c r="E2935" s="2915"/>
      <c r="F2935" s="2915"/>
      <c r="G2935" s="2501"/>
      <c r="H2935" s="2501"/>
      <c r="I2935" s="2501"/>
      <c r="J2935" s="2501"/>
      <c r="K2935" s="2501"/>
      <c r="L2935" s="2501"/>
      <c r="M2935" s="2501"/>
      <c r="N2935" s="2501"/>
      <c r="O2935" s="2501"/>
      <c r="P2935" s="2501"/>
      <c r="Q2935" s="2501"/>
      <c r="R2935" s="2501"/>
      <c r="S2935" s="2501"/>
      <c r="T2935" s="2501"/>
      <c r="U2935" s="2501"/>
      <c r="V2935" s="2501"/>
      <c r="W2935" s="2501"/>
      <c r="X2935" s="2501"/>
      <c r="Y2935" s="2501"/>
      <c r="Z2935" s="2501"/>
      <c r="AA2935" s="2501"/>
      <c r="AB2935" s="2501"/>
      <c r="AC2935" s="2501"/>
      <c r="AD2935" s="2501"/>
      <c r="AE2935" s="2501"/>
      <c r="AF2935" s="2501"/>
      <c r="AG2935" s="2501"/>
      <c r="AH2935" s="2501"/>
      <c r="AI2935" s="2501"/>
      <c r="AJ2935" s="2501"/>
      <c r="AK2935" s="2502"/>
    </row>
    <row r="2936" spans="2:37" s="2801" customFormat="1" x14ac:dyDescent="0.2">
      <c r="B2936" s="2500" t="s">
        <v>4981</v>
      </c>
      <c r="C2936" s="2915"/>
      <c r="D2936" s="4294" t="s">
        <v>5818</v>
      </c>
      <c r="E2936" s="4294"/>
      <c r="F2936" s="4294"/>
      <c r="G2936" s="2501"/>
      <c r="H2936" s="2501"/>
      <c r="I2936" s="2501"/>
      <c r="J2936" s="2501"/>
      <c r="K2936" s="2501"/>
      <c r="L2936" s="2501"/>
      <c r="M2936" s="2501"/>
      <c r="N2936" s="2501"/>
      <c r="O2936" s="2501"/>
      <c r="P2936" s="2501"/>
      <c r="Q2936" s="2501"/>
      <c r="R2936" s="2501"/>
      <c r="S2936" s="2501"/>
      <c r="T2936" s="2501"/>
      <c r="U2936" s="2501"/>
      <c r="V2936" s="2501"/>
      <c r="W2936" s="2501"/>
      <c r="X2936" s="2501"/>
      <c r="Y2936" s="2501"/>
      <c r="Z2936" s="2501"/>
      <c r="AA2936" s="2501"/>
      <c r="AB2936" s="2501"/>
      <c r="AC2936" s="2501"/>
      <c r="AD2936" s="2501"/>
      <c r="AE2936" s="2501"/>
      <c r="AF2936" s="2501"/>
      <c r="AG2936" s="2501"/>
      <c r="AH2936" s="2501"/>
      <c r="AI2936" s="2501"/>
      <c r="AJ2936" s="2501"/>
      <c r="AK2936" s="2502"/>
    </row>
    <row r="2937" spans="2:37" s="2801" customFormat="1" ht="13.5" thickBot="1" x14ac:dyDescent="0.25">
      <c r="B2937" s="4176" t="s">
        <v>4995</v>
      </c>
      <c r="C2937" s="4177"/>
      <c r="D2937" s="4309">
        <v>41518</v>
      </c>
      <c r="E2937" s="4309"/>
      <c r="F2937" s="2915"/>
      <c r="G2937" s="2501"/>
      <c r="H2937" s="2501"/>
      <c r="I2937" s="2501"/>
      <c r="J2937" s="2501"/>
      <c r="K2937" s="2501"/>
      <c r="L2937" s="2501"/>
      <c r="M2937" s="2501"/>
      <c r="N2937" s="2501"/>
      <c r="O2937" s="2501"/>
      <c r="P2937" s="2501"/>
      <c r="Q2937" s="2501"/>
      <c r="R2937" s="2501"/>
      <c r="S2937" s="2501"/>
      <c r="T2937" s="2501"/>
      <c r="U2937" s="2501"/>
      <c r="V2937" s="2501"/>
      <c r="W2937" s="2501"/>
      <c r="X2937" s="2501"/>
      <c r="Y2937" s="2501"/>
      <c r="Z2937" s="2501"/>
      <c r="AA2937" s="2501"/>
      <c r="AB2937" s="2501"/>
      <c r="AC2937" s="2501"/>
      <c r="AD2937" s="2501"/>
      <c r="AE2937" s="2501"/>
      <c r="AF2937" s="2501"/>
      <c r="AG2937" s="2501"/>
      <c r="AH2937" s="2501"/>
      <c r="AI2937" s="2501"/>
      <c r="AJ2937" s="2501"/>
      <c r="AK2937" s="2502"/>
    </row>
    <row r="2938" spans="2:37" s="2801" customFormat="1" ht="65.25" customHeight="1" thickBot="1" x14ac:dyDescent="0.25">
      <c r="B2938" s="4179" t="s">
        <v>4996</v>
      </c>
      <c r="C2938" s="4242"/>
      <c r="D2938" s="4291" t="s">
        <v>5819</v>
      </c>
      <c r="E2938" s="4292"/>
      <c r="F2938" s="4292"/>
      <c r="G2938" s="4292"/>
      <c r="H2938" s="4292"/>
      <c r="I2938" s="4292"/>
      <c r="J2938" s="4292"/>
      <c r="K2938" s="4293"/>
      <c r="L2938" s="2501"/>
      <c r="M2938" s="2501"/>
      <c r="N2938" s="2501"/>
      <c r="O2938" s="2501"/>
      <c r="P2938" s="2501"/>
      <c r="Q2938" s="2501"/>
      <c r="R2938" s="2501"/>
      <c r="S2938" s="2501"/>
      <c r="T2938" s="2501"/>
      <c r="U2938" s="2501"/>
      <c r="V2938" s="2501"/>
      <c r="W2938" s="2501"/>
      <c r="X2938" s="2501"/>
      <c r="Y2938" s="2501"/>
      <c r="Z2938" s="2501"/>
      <c r="AA2938" s="2501"/>
      <c r="AB2938" s="2501"/>
      <c r="AC2938" s="2501"/>
      <c r="AD2938" s="2501"/>
      <c r="AE2938" s="2501"/>
      <c r="AF2938" s="2501"/>
      <c r="AG2938" s="2501"/>
      <c r="AH2938" s="2501"/>
      <c r="AI2938" s="2501"/>
      <c r="AJ2938" s="2501"/>
      <c r="AK2938" s="2502"/>
    </row>
    <row r="2939" spans="2:37" s="2801" customFormat="1" ht="13.5" thickBot="1" x14ac:dyDescent="0.25">
      <c r="B2939" s="4245"/>
      <c r="C2939" s="4246"/>
      <c r="D2939" s="4246"/>
      <c r="E2939" s="4246"/>
      <c r="F2939" s="4246"/>
      <c r="G2939" s="4246"/>
      <c r="H2939" s="4246"/>
      <c r="I2939" s="4246"/>
      <c r="J2939" s="4246"/>
      <c r="K2939" s="4246"/>
      <c r="L2939" s="4246"/>
      <c r="M2939" s="4246"/>
      <c r="N2939" s="4246"/>
      <c r="O2939" s="4246"/>
      <c r="P2939" s="4246"/>
      <c r="Q2939" s="4246"/>
      <c r="R2939" s="2501"/>
      <c r="S2939" s="2501"/>
      <c r="T2939" s="2501"/>
      <c r="U2939" s="2501"/>
      <c r="V2939" s="2501"/>
      <c r="W2939" s="2501"/>
      <c r="X2939" s="2501"/>
      <c r="Y2939" s="2501"/>
      <c r="Z2939" s="2501"/>
      <c r="AA2939" s="2501"/>
      <c r="AB2939" s="2501"/>
      <c r="AC2939" s="2501"/>
      <c r="AD2939" s="2501"/>
      <c r="AE2939" s="2501"/>
      <c r="AF2939" s="2501"/>
      <c r="AG2939" s="2501"/>
      <c r="AH2939" s="2501"/>
      <c r="AI2939" s="2501"/>
      <c r="AJ2939" s="2501"/>
      <c r="AK2939" s="2502"/>
    </row>
    <row r="2940" spans="2:37" s="2801" customFormat="1" ht="13.5" thickBot="1" x14ac:dyDescent="0.25">
      <c r="B2940" s="4189" t="s">
        <v>4997</v>
      </c>
      <c r="C2940" s="4189"/>
      <c r="D2940" s="4189" t="s">
        <v>4987</v>
      </c>
      <c r="E2940" s="4189" t="s">
        <v>4998</v>
      </c>
      <c r="F2940" s="4247" t="s">
        <v>224</v>
      </c>
      <c r="G2940" s="4247"/>
      <c r="H2940" s="4247"/>
      <c r="I2940" s="4247"/>
      <c r="J2940" s="4247"/>
      <c r="K2940" s="4247"/>
      <c r="L2940" s="4247"/>
      <c r="M2940" s="4247"/>
      <c r="N2940" s="4247"/>
      <c r="O2940" s="4247"/>
      <c r="P2940" s="4247"/>
      <c r="Q2940" s="4247"/>
      <c r="R2940" s="4247"/>
      <c r="S2940" s="4247" t="s">
        <v>340</v>
      </c>
      <c r="T2940" s="4247"/>
      <c r="U2940" s="4247"/>
      <c r="V2940" s="4247"/>
      <c r="W2940" s="4247"/>
      <c r="X2940" s="4247"/>
      <c r="Y2940" s="4247"/>
      <c r="Z2940" s="4247"/>
      <c r="AA2940" s="4247"/>
      <c r="AB2940" s="4247"/>
      <c r="AC2940" s="4247"/>
      <c r="AD2940" s="4247" t="s">
        <v>225</v>
      </c>
      <c r="AE2940" s="4247"/>
      <c r="AF2940" s="4247"/>
      <c r="AG2940" s="4247"/>
      <c r="AH2940" s="4188" t="s">
        <v>4982</v>
      </c>
      <c r="AI2940" s="4188"/>
      <c r="AJ2940" s="4188"/>
      <c r="AK2940" s="2502"/>
    </row>
    <row r="2941" spans="2:37" s="2801" customFormat="1" ht="13.5" thickBot="1" x14ac:dyDescent="0.25">
      <c r="B2941" s="4203"/>
      <c r="C2941" s="4203"/>
      <c r="D2941" s="4203"/>
      <c r="E2941" s="4203"/>
      <c r="F2941" s="4203" t="s">
        <v>4999</v>
      </c>
      <c r="G2941" s="4203" t="s">
        <v>5000</v>
      </c>
      <c r="H2941" s="4189" t="s">
        <v>5001</v>
      </c>
      <c r="I2941" s="4200" t="s">
        <v>5002</v>
      </c>
      <c r="J2941" s="4200" t="s">
        <v>5003</v>
      </c>
      <c r="K2941" s="4201" t="s">
        <v>5004</v>
      </c>
      <c r="L2941" s="4201" t="s">
        <v>5005</v>
      </c>
      <c r="M2941" s="4200" t="s">
        <v>5006</v>
      </c>
      <c r="N2941" s="4200"/>
      <c r="O2941" s="4201" t="s">
        <v>5007</v>
      </c>
      <c r="P2941" s="4201" t="s">
        <v>5008</v>
      </c>
      <c r="Q2941" s="4201" t="s">
        <v>5009</v>
      </c>
      <c r="R2941" s="4201" t="s">
        <v>5010</v>
      </c>
      <c r="S2941" s="4189" t="s">
        <v>5011</v>
      </c>
      <c r="T2941" s="4189" t="s">
        <v>5012</v>
      </c>
      <c r="U2941" s="4189" t="s">
        <v>5013</v>
      </c>
      <c r="V2941" s="4189" t="s">
        <v>5014</v>
      </c>
      <c r="W2941" s="4189" t="s">
        <v>5015</v>
      </c>
      <c r="X2941" s="4189" t="s">
        <v>5016</v>
      </c>
      <c r="Y2941" s="4189" t="s">
        <v>5017</v>
      </c>
      <c r="Z2941" s="4189" t="s">
        <v>5018</v>
      </c>
      <c r="AA2941" s="4189" t="s">
        <v>5019</v>
      </c>
      <c r="AB2941" s="4200" t="s">
        <v>5020</v>
      </c>
      <c r="AC2941" s="4200" t="s">
        <v>5021</v>
      </c>
      <c r="AD2941" s="4189" t="s">
        <v>5022</v>
      </c>
      <c r="AE2941" s="4189" t="s">
        <v>5023</v>
      </c>
      <c r="AF2941" s="4189" t="s">
        <v>5024</v>
      </c>
      <c r="AG2941" s="4189" t="s">
        <v>5025</v>
      </c>
      <c r="AH2941" s="4189" t="s">
        <v>1150</v>
      </c>
      <c r="AI2941" s="4189" t="s">
        <v>4983</v>
      </c>
      <c r="AJ2941" s="4189" t="s">
        <v>4984</v>
      </c>
      <c r="AK2941" s="2502"/>
    </row>
    <row r="2942" spans="2:37" s="2801" customFormat="1" ht="13.5" thickBot="1" x14ac:dyDescent="0.25">
      <c r="B2942" s="4203"/>
      <c r="C2942" s="4203"/>
      <c r="D2942" s="4203"/>
      <c r="E2942" s="4203"/>
      <c r="F2942" s="4203"/>
      <c r="G2942" s="4203"/>
      <c r="H2942" s="4203"/>
      <c r="I2942" s="4201"/>
      <c r="J2942" s="4201"/>
      <c r="K2942" s="4201"/>
      <c r="L2942" s="4201"/>
      <c r="M2942" s="2914" t="s">
        <v>5026</v>
      </c>
      <c r="N2942" s="2913" t="s">
        <v>2793</v>
      </c>
      <c r="O2942" s="4201"/>
      <c r="P2942" s="4201"/>
      <c r="Q2942" s="4201"/>
      <c r="R2942" s="4201"/>
      <c r="S2942" s="4203"/>
      <c r="T2942" s="4203"/>
      <c r="U2942" s="4203"/>
      <c r="V2942" s="4203"/>
      <c r="W2942" s="4203"/>
      <c r="X2942" s="4203"/>
      <c r="Y2942" s="4203"/>
      <c r="Z2942" s="4203"/>
      <c r="AA2942" s="4203"/>
      <c r="AB2942" s="4201"/>
      <c r="AC2942" s="4201"/>
      <c r="AD2942" s="4203"/>
      <c r="AE2942" s="4203"/>
      <c r="AF2942" s="4203"/>
      <c r="AG2942" s="4203"/>
      <c r="AH2942" s="4203"/>
      <c r="AI2942" s="4203"/>
      <c r="AJ2942" s="4203"/>
      <c r="AK2942" s="2502"/>
    </row>
    <row r="2943" spans="2:37" s="2801" customFormat="1" ht="38.25" x14ac:dyDescent="0.2">
      <c r="B2943" s="5062" t="s">
        <v>5820</v>
      </c>
      <c r="C2943" s="5063"/>
      <c r="D2943" s="2949" t="s">
        <v>5821</v>
      </c>
      <c r="E2943" s="2950">
        <v>20.160000000000004</v>
      </c>
      <c r="F2943" s="2950">
        <v>14.560000000000002</v>
      </c>
      <c r="G2943" s="2951" t="s">
        <v>1529</v>
      </c>
      <c r="H2943" s="2951" t="s">
        <v>1529</v>
      </c>
      <c r="I2943" s="2951" t="s">
        <v>1529</v>
      </c>
      <c r="J2943" s="2952">
        <v>86</v>
      </c>
      <c r="K2943" s="2953">
        <v>0.16800000000000001</v>
      </c>
      <c r="L2943" s="2953">
        <v>0.16800000000000001</v>
      </c>
      <c r="M2943" s="2952">
        <v>86</v>
      </c>
      <c r="N2943" s="2952">
        <v>86</v>
      </c>
      <c r="O2943" s="2953">
        <v>0.16800000000000001</v>
      </c>
      <c r="P2943" s="2953">
        <v>0.16800000000000001</v>
      </c>
      <c r="Q2943" s="2953">
        <v>0.16800000000000001</v>
      </c>
      <c r="R2943" s="2953">
        <v>0.16800000000000001</v>
      </c>
      <c r="S2943" s="2951" t="s">
        <v>1529</v>
      </c>
      <c r="T2943" s="2951" t="s">
        <v>1529</v>
      </c>
      <c r="U2943" s="2951" t="s">
        <v>1529</v>
      </c>
      <c r="V2943" s="2951" t="s">
        <v>1529</v>
      </c>
      <c r="W2943" s="2953">
        <v>6.720000000000001E-2</v>
      </c>
      <c r="X2943" s="2953">
        <v>6.720000000000001E-2</v>
      </c>
      <c r="Y2943" s="2954" t="s">
        <v>1529</v>
      </c>
      <c r="Z2943" s="2954" t="s">
        <v>1529</v>
      </c>
      <c r="AA2943" s="2954" t="s">
        <v>1529</v>
      </c>
      <c r="AB2943" s="2954" t="s">
        <v>1529</v>
      </c>
      <c r="AC2943" s="2953">
        <v>6.720000000000001E-2</v>
      </c>
      <c r="AD2943" s="2954" t="s">
        <v>1529</v>
      </c>
      <c r="AE2943" s="2954" t="s">
        <v>1529</v>
      </c>
      <c r="AF2943" s="2954" t="s">
        <v>1529</v>
      </c>
      <c r="AG2943" s="2953">
        <v>0.56000000000000005</v>
      </c>
      <c r="AH2943" s="2955" t="s">
        <v>5646</v>
      </c>
      <c r="AI2943" s="2955" t="s">
        <v>4991</v>
      </c>
      <c r="AJ2943" s="2956">
        <v>5.6000000000000005</v>
      </c>
      <c r="AK2943" s="2502"/>
    </row>
    <row r="2944" spans="2:37" s="2801" customFormat="1" ht="38.25" x14ac:dyDescent="0.2">
      <c r="B2944" s="5064" t="s">
        <v>5822</v>
      </c>
      <c r="C2944" s="5065"/>
      <c r="D2944" s="2942" t="s">
        <v>5823</v>
      </c>
      <c r="E2944" s="2943">
        <v>22.400000000000002</v>
      </c>
      <c r="F2944" s="2943">
        <v>16.8</v>
      </c>
      <c r="G2944" s="2944" t="s">
        <v>1529</v>
      </c>
      <c r="H2944" s="2944" t="s">
        <v>1529</v>
      </c>
      <c r="I2944" s="2944" t="s">
        <v>1529</v>
      </c>
      <c r="J2944" s="2945">
        <v>100</v>
      </c>
      <c r="K2944" s="2946">
        <v>0.16800000000000001</v>
      </c>
      <c r="L2944" s="2946">
        <v>0.16800000000000001</v>
      </c>
      <c r="M2944" s="2945">
        <v>100</v>
      </c>
      <c r="N2944" s="2945">
        <v>100</v>
      </c>
      <c r="O2944" s="2946">
        <v>0.16800000000000001</v>
      </c>
      <c r="P2944" s="2946">
        <v>0.16800000000000001</v>
      </c>
      <c r="Q2944" s="2946">
        <v>0.16800000000000001</v>
      </c>
      <c r="R2944" s="2946">
        <v>0.16800000000000001</v>
      </c>
      <c r="S2944" s="2944" t="s">
        <v>1529</v>
      </c>
      <c r="T2944" s="2944" t="s">
        <v>1529</v>
      </c>
      <c r="U2944" s="2944" t="s">
        <v>1529</v>
      </c>
      <c r="V2944" s="2944" t="s">
        <v>1529</v>
      </c>
      <c r="W2944" s="2946">
        <v>6.720000000000001E-2</v>
      </c>
      <c r="X2944" s="2946">
        <v>6.720000000000001E-2</v>
      </c>
      <c r="Y2944" s="2947" t="s">
        <v>1529</v>
      </c>
      <c r="Z2944" s="2947" t="s">
        <v>1529</v>
      </c>
      <c r="AA2944" s="2947" t="s">
        <v>1529</v>
      </c>
      <c r="AB2944" s="2947" t="s">
        <v>1529</v>
      </c>
      <c r="AC2944" s="2946">
        <v>6.720000000000001E-2</v>
      </c>
      <c r="AD2944" s="2947" t="s">
        <v>1529</v>
      </c>
      <c r="AE2944" s="2947" t="s">
        <v>1529</v>
      </c>
      <c r="AF2944" s="2947" t="s">
        <v>1529</v>
      </c>
      <c r="AG2944" s="2946">
        <v>0.56000000000000005</v>
      </c>
      <c r="AH2944" s="2948" t="s">
        <v>5646</v>
      </c>
      <c r="AI2944" s="2948" t="s">
        <v>4991</v>
      </c>
      <c r="AJ2944" s="2957">
        <v>5.6000000000000005</v>
      </c>
      <c r="AK2944" s="2502"/>
    </row>
    <row r="2945" spans="2:37" s="2801" customFormat="1" ht="39" thickBot="1" x14ac:dyDescent="0.25">
      <c r="B2945" s="5066" t="s">
        <v>5824</v>
      </c>
      <c r="C2945" s="5067"/>
      <c r="D2945" s="2972" t="s">
        <v>5825</v>
      </c>
      <c r="E2945" s="2973">
        <v>24.64</v>
      </c>
      <c r="F2945" s="2973">
        <v>19.040000000000003</v>
      </c>
      <c r="G2945" s="2974" t="s">
        <v>1529</v>
      </c>
      <c r="H2945" s="2974" t="s">
        <v>1529</v>
      </c>
      <c r="I2945" s="2974" t="s">
        <v>1529</v>
      </c>
      <c r="J2945" s="2734">
        <v>113</v>
      </c>
      <c r="K2945" s="2975">
        <v>0.16800000000000001</v>
      </c>
      <c r="L2945" s="2975">
        <v>0.16800000000000001</v>
      </c>
      <c r="M2945" s="2734">
        <v>113</v>
      </c>
      <c r="N2945" s="2734">
        <v>113</v>
      </c>
      <c r="O2945" s="2975">
        <v>0.16800000000000001</v>
      </c>
      <c r="P2945" s="2975">
        <v>0.16800000000000001</v>
      </c>
      <c r="Q2945" s="2975">
        <v>0.16800000000000001</v>
      </c>
      <c r="R2945" s="2975">
        <v>0.16800000000000001</v>
      </c>
      <c r="S2945" s="2974" t="s">
        <v>1529</v>
      </c>
      <c r="T2945" s="2974" t="s">
        <v>1529</v>
      </c>
      <c r="U2945" s="2974" t="s">
        <v>1529</v>
      </c>
      <c r="V2945" s="2974" t="s">
        <v>1529</v>
      </c>
      <c r="W2945" s="2975">
        <v>6.720000000000001E-2</v>
      </c>
      <c r="X2945" s="2975">
        <v>6.720000000000001E-2</v>
      </c>
      <c r="Y2945" s="2976" t="s">
        <v>1529</v>
      </c>
      <c r="Z2945" s="2976" t="s">
        <v>1529</v>
      </c>
      <c r="AA2945" s="2976" t="s">
        <v>1529</v>
      </c>
      <c r="AB2945" s="2976" t="s">
        <v>1529</v>
      </c>
      <c r="AC2945" s="2975">
        <v>6.720000000000001E-2</v>
      </c>
      <c r="AD2945" s="2976" t="s">
        <v>1529</v>
      </c>
      <c r="AE2945" s="2976" t="s">
        <v>1529</v>
      </c>
      <c r="AF2945" s="2976" t="s">
        <v>1529</v>
      </c>
      <c r="AG2945" s="2975">
        <v>0.56000000000000005</v>
      </c>
      <c r="AH2945" s="2977" t="s">
        <v>5646</v>
      </c>
      <c r="AI2945" s="2977" t="s">
        <v>4991</v>
      </c>
      <c r="AJ2945" s="2978">
        <v>5.6000000000000005</v>
      </c>
      <c r="AK2945" s="2502"/>
    </row>
    <row r="2946" spans="2:37" s="2801" customFormat="1" x14ac:dyDescent="0.2">
      <c r="B2946" s="2503"/>
      <c r="C2946" s="2496"/>
      <c r="D2946" s="4248"/>
      <c r="E2946" s="4248"/>
      <c r="F2946" s="4248"/>
      <c r="G2946" s="4248"/>
      <c r="H2946" s="2496"/>
      <c r="I2946" s="2497"/>
      <c r="J2946" s="2497"/>
      <c r="K2946" s="2497"/>
      <c r="L2946" s="2497"/>
      <c r="M2946" s="2496"/>
      <c r="N2946" s="2497"/>
      <c r="O2946" s="2497"/>
      <c r="P2946" s="2497"/>
      <c r="Q2946" s="2497"/>
      <c r="R2946" s="2497"/>
      <c r="S2946" s="2496"/>
      <c r="T2946" s="2495"/>
      <c r="U2946" s="2495"/>
      <c r="V2946" s="2495"/>
      <c r="W2946" s="2495"/>
      <c r="X2946" s="2495"/>
      <c r="Y2946" s="2495"/>
      <c r="Z2946" s="2495"/>
      <c r="AA2946" s="2495"/>
      <c r="AB2946" s="2495"/>
      <c r="AC2946" s="2495"/>
      <c r="AD2946" s="2495"/>
      <c r="AE2946" s="2495"/>
      <c r="AF2946" s="2495"/>
      <c r="AG2946" s="2495"/>
      <c r="AH2946" s="2495"/>
      <c r="AI2946" s="2495"/>
      <c r="AJ2946" s="2495"/>
      <c r="AK2946" s="2502"/>
    </row>
    <row r="2947" spans="2:37" s="2801" customFormat="1" ht="14.25" x14ac:dyDescent="0.2">
      <c r="B2947" s="4236" t="s">
        <v>4985</v>
      </c>
      <c r="C2947" s="4237"/>
      <c r="D2947" s="4296" t="s">
        <v>10</v>
      </c>
      <c r="E2947" s="4296"/>
      <c r="F2947" s="4296"/>
      <c r="G2947" s="4296"/>
      <c r="H2947" s="2499"/>
      <c r="I2947" s="2499"/>
      <c r="J2947" s="2499"/>
      <c r="K2947" s="2499"/>
      <c r="L2947" s="2499"/>
      <c r="M2947" s="2499"/>
      <c r="N2947" s="2499"/>
      <c r="O2947" s="2499"/>
      <c r="P2947" s="2499"/>
      <c r="Q2947" s="2499"/>
      <c r="R2947" s="2499"/>
      <c r="S2947" s="2499"/>
      <c r="T2947" s="2495"/>
      <c r="U2947" s="2495"/>
      <c r="V2947" s="2495"/>
      <c r="W2947" s="2495"/>
      <c r="X2947" s="2495"/>
      <c r="Y2947" s="2495"/>
      <c r="Z2947" s="2495"/>
      <c r="AA2947" s="2495"/>
      <c r="AB2947" s="2495"/>
      <c r="AC2947" s="2495"/>
      <c r="AD2947" s="2495"/>
      <c r="AE2947" s="2495"/>
      <c r="AF2947" s="2495"/>
      <c r="AG2947" s="2495"/>
      <c r="AH2947" s="2495"/>
      <c r="AI2947" s="2495"/>
      <c r="AJ2947" s="2495"/>
      <c r="AK2947" s="2502"/>
    </row>
    <row r="2948" spans="2:37" s="2801" customFormat="1" ht="14.25" x14ac:dyDescent="0.2">
      <c r="B2948" s="4236" t="s">
        <v>4986</v>
      </c>
      <c r="C2948" s="4237"/>
      <c r="D2948" s="4296" t="s">
        <v>10</v>
      </c>
      <c r="E2948" s="4296"/>
      <c r="F2948" s="4296"/>
      <c r="G2948" s="4296"/>
      <c r="H2948" s="2499"/>
      <c r="I2948" s="2499"/>
      <c r="J2948" s="2499"/>
      <c r="K2948" s="2499"/>
      <c r="L2948" s="2499"/>
      <c r="M2948" s="2499"/>
      <c r="N2948" s="2499"/>
      <c r="O2948" s="2499"/>
      <c r="P2948" s="2499"/>
      <c r="Q2948" s="2499"/>
      <c r="R2948" s="2499"/>
      <c r="S2948" s="2499"/>
      <c r="T2948" s="2495"/>
      <c r="U2948" s="2495"/>
      <c r="V2948" s="2495"/>
      <c r="W2948" s="2495"/>
      <c r="X2948" s="2495"/>
      <c r="Y2948" s="2495"/>
      <c r="Z2948" s="2495"/>
      <c r="AA2948" s="2495"/>
      <c r="AB2948" s="2495"/>
      <c r="AC2948" s="2495"/>
      <c r="AD2948" s="2495"/>
      <c r="AE2948" s="2495"/>
      <c r="AF2948" s="2495"/>
      <c r="AG2948" s="2495"/>
      <c r="AH2948" s="2495"/>
      <c r="AI2948" s="2495"/>
      <c r="AJ2948" s="2495"/>
      <c r="AK2948" s="2502"/>
    </row>
    <row r="2949" spans="2:37" s="2801" customFormat="1" ht="15.75" thickBot="1" x14ac:dyDescent="0.25">
      <c r="B2949" s="4270"/>
      <c r="C2949" s="4271"/>
      <c r="D2949" s="4272"/>
      <c r="E2949" s="4272"/>
      <c r="F2949" s="4272"/>
      <c r="G2949" s="4272"/>
      <c r="H2949" s="2504"/>
      <c r="I2949" s="2504"/>
      <c r="J2949" s="2504"/>
      <c r="K2949" s="2504"/>
      <c r="L2949" s="2504"/>
      <c r="M2949" s="2504"/>
      <c r="N2949" s="2504"/>
      <c r="O2949" s="2504"/>
      <c r="P2949" s="2504"/>
      <c r="Q2949" s="2504"/>
      <c r="R2949" s="2504"/>
      <c r="S2949" s="2504"/>
      <c r="T2949" s="2505"/>
      <c r="U2949" s="2505"/>
      <c r="V2949" s="2505"/>
      <c r="W2949" s="2505"/>
      <c r="X2949" s="2505"/>
      <c r="Y2949" s="2505"/>
      <c r="Z2949" s="2505"/>
      <c r="AA2949" s="2505"/>
      <c r="AB2949" s="2505"/>
      <c r="AC2949" s="2505"/>
      <c r="AD2949" s="2505"/>
      <c r="AE2949" s="2505"/>
      <c r="AF2949" s="2505"/>
      <c r="AG2949" s="2505"/>
      <c r="AH2949" s="2505"/>
      <c r="AI2949" s="2505"/>
      <c r="AJ2949" s="2505"/>
      <c r="AK2949" s="2507"/>
    </row>
    <row r="2950" spans="2:37" s="2801" customFormat="1" ht="13.5" thickBot="1" x14ac:dyDescent="0.25">
      <c r="B2950" s="2703"/>
    </row>
    <row r="2951" spans="2:37" s="2801" customFormat="1" ht="20.25" x14ac:dyDescent="0.2">
      <c r="B2951" s="4169" t="s">
        <v>4994</v>
      </c>
      <c r="C2951" s="4170"/>
      <c r="D2951" s="4170"/>
      <c r="E2951" s="4170"/>
      <c r="F2951" s="4170"/>
      <c r="G2951" s="4170"/>
      <c r="H2951" s="4170"/>
      <c r="I2951" s="4170"/>
      <c r="J2951" s="4170"/>
      <c r="K2951" s="4170"/>
      <c r="L2951" s="4170"/>
      <c r="M2951" s="4170"/>
      <c r="N2951" s="4170"/>
      <c r="O2951" s="4170"/>
      <c r="P2951" s="4170"/>
      <c r="Q2951" s="4170"/>
      <c r="R2951" s="4170"/>
      <c r="S2951" s="4170"/>
      <c r="T2951" s="4170"/>
      <c r="U2951" s="4170"/>
      <c r="V2951" s="4170"/>
      <c r="W2951" s="4170"/>
      <c r="X2951" s="4170"/>
      <c r="Y2951" s="4170"/>
      <c r="Z2951" s="4170"/>
      <c r="AA2951" s="4170"/>
      <c r="AB2951" s="4170"/>
      <c r="AC2951" s="4170"/>
      <c r="AD2951" s="4170"/>
      <c r="AE2951" s="4170"/>
      <c r="AF2951" s="4170"/>
      <c r="AG2951" s="4170"/>
      <c r="AH2951" s="4170"/>
      <c r="AI2951" s="4170"/>
      <c r="AJ2951" s="4170"/>
      <c r="AK2951" s="4171"/>
    </row>
    <row r="2952" spans="2:37" s="2801" customFormat="1" x14ac:dyDescent="0.2">
      <c r="B2952" s="2500"/>
      <c r="C2952" s="2915"/>
      <c r="D2952" s="2915"/>
      <c r="E2952" s="2915"/>
      <c r="F2952" s="2915"/>
      <c r="G2952" s="2501"/>
      <c r="H2952" s="2501"/>
      <c r="I2952" s="2501"/>
      <c r="J2952" s="2501"/>
      <c r="K2952" s="2501"/>
      <c r="L2952" s="2501"/>
      <c r="M2952" s="2501"/>
      <c r="N2952" s="2501"/>
      <c r="O2952" s="2501"/>
      <c r="P2952" s="2501"/>
      <c r="Q2952" s="2501"/>
      <c r="R2952" s="2501"/>
      <c r="S2952" s="2501"/>
      <c r="T2952" s="2501"/>
      <c r="U2952" s="2501"/>
      <c r="V2952" s="2501"/>
      <c r="W2952" s="2501"/>
      <c r="X2952" s="2501"/>
      <c r="Y2952" s="2501"/>
      <c r="Z2952" s="2501"/>
      <c r="AA2952" s="2501"/>
      <c r="AB2952" s="2501"/>
      <c r="AC2952" s="2501"/>
      <c r="AD2952" s="2501"/>
      <c r="AE2952" s="2501"/>
      <c r="AF2952" s="2501"/>
      <c r="AG2952" s="2501"/>
      <c r="AH2952" s="2501"/>
      <c r="AI2952" s="2501"/>
      <c r="AJ2952" s="2501"/>
      <c r="AK2952" s="2502"/>
    </row>
    <row r="2953" spans="2:37" s="2801" customFormat="1" x14ac:dyDescent="0.2">
      <c r="B2953" s="2500" t="s">
        <v>4981</v>
      </c>
      <c r="C2953" s="2915"/>
      <c r="D2953" s="4294" t="s">
        <v>5812</v>
      </c>
      <c r="E2953" s="4294"/>
      <c r="F2953" s="4294"/>
      <c r="G2953" s="2501"/>
      <c r="H2953" s="2501"/>
      <c r="I2953" s="2501"/>
      <c r="J2953" s="2501"/>
      <c r="K2953" s="2501"/>
      <c r="L2953" s="2501"/>
      <c r="M2953" s="2501"/>
      <c r="N2953" s="2501"/>
      <c r="O2953" s="2501"/>
      <c r="P2953" s="2501"/>
      <c r="Q2953" s="2501"/>
      <c r="R2953" s="2501"/>
      <c r="S2953" s="2501"/>
      <c r="T2953" s="2501"/>
      <c r="U2953" s="2501"/>
      <c r="V2953" s="2501"/>
      <c r="W2953" s="2501"/>
      <c r="X2953" s="2501"/>
      <c r="Y2953" s="2501"/>
      <c r="Z2953" s="2501"/>
      <c r="AA2953" s="2501"/>
      <c r="AB2953" s="2501"/>
      <c r="AC2953" s="2501"/>
      <c r="AD2953" s="2501"/>
      <c r="AE2953" s="2501"/>
      <c r="AF2953" s="2501"/>
      <c r="AG2953" s="2501"/>
      <c r="AH2953" s="2501"/>
      <c r="AI2953" s="2501"/>
      <c r="AJ2953" s="2501"/>
      <c r="AK2953" s="2502"/>
    </row>
    <row r="2954" spans="2:37" s="2801" customFormat="1" ht="13.5" thickBot="1" x14ac:dyDescent="0.25">
      <c r="B2954" s="4176" t="s">
        <v>4995</v>
      </c>
      <c r="C2954" s="4177"/>
      <c r="D2954" s="4309">
        <v>41518</v>
      </c>
      <c r="E2954" s="4309"/>
      <c r="F2954" s="2915"/>
      <c r="G2954" s="2501"/>
      <c r="H2954" s="2501"/>
      <c r="I2954" s="2501"/>
      <c r="J2954" s="2501"/>
      <c r="K2954" s="2501"/>
      <c r="L2954" s="2501"/>
      <c r="M2954" s="2501"/>
      <c r="N2954" s="2501"/>
      <c r="O2954" s="2501"/>
      <c r="P2954" s="2501"/>
      <c r="Q2954" s="2501"/>
      <c r="R2954" s="2501"/>
      <c r="S2954" s="2501"/>
      <c r="T2954" s="2501"/>
      <c r="U2954" s="2501"/>
      <c r="V2954" s="2501"/>
      <c r="W2954" s="2501"/>
      <c r="X2954" s="2501"/>
      <c r="Y2954" s="2501"/>
      <c r="Z2954" s="2501"/>
      <c r="AA2954" s="2501"/>
      <c r="AB2954" s="2501"/>
      <c r="AC2954" s="2501"/>
      <c r="AD2954" s="2501"/>
      <c r="AE2954" s="2501"/>
      <c r="AF2954" s="2501"/>
      <c r="AG2954" s="2501"/>
      <c r="AH2954" s="2501"/>
      <c r="AI2954" s="2501"/>
      <c r="AJ2954" s="2501"/>
      <c r="AK2954" s="2502"/>
    </row>
    <row r="2955" spans="2:37" s="2801" customFormat="1" ht="68.25" customHeight="1" thickBot="1" x14ac:dyDescent="0.25">
      <c r="B2955" s="4179" t="s">
        <v>4996</v>
      </c>
      <c r="C2955" s="4242"/>
      <c r="D2955" s="4291" t="s">
        <v>5813</v>
      </c>
      <c r="E2955" s="4292"/>
      <c r="F2955" s="4292"/>
      <c r="G2955" s="4292"/>
      <c r="H2955" s="4292"/>
      <c r="I2955" s="4292"/>
      <c r="J2955" s="4292"/>
      <c r="K2955" s="4293"/>
      <c r="L2955" s="2501"/>
      <c r="M2955" s="2501"/>
      <c r="N2955" s="2501"/>
      <c r="O2955" s="2501"/>
      <c r="P2955" s="2501"/>
      <c r="Q2955" s="2501"/>
      <c r="R2955" s="2501"/>
      <c r="S2955" s="2501"/>
      <c r="T2955" s="2501"/>
      <c r="U2955" s="2501"/>
      <c r="V2955" s="2501"/>
      <c r="W2955" s="2501"/>
      <c r="X2955" s="2501"/>
      <c r="Y2955" s="2501"/>
      <c r="Z2955" s="2501"/>
      <c r="AA2955" s="2501"/>
      <c r="AB2955" s="2501"/>
      <c r="AC2955" s="2501"/>
      <c r="AD2955" s="2501"/>
      <c r="AE2955" s="2501"/>
      <c r="AF2955" s="2501"/>
      <c r="AG2955" s="2501"/>
      <c r="AH2955" s="2501"/>
      <c r="AI2955" s="2501"/>
      <c r="AJ2955" s="2501"/>
      <c r="AK2955" s="2502"/>
    </row>
    <row r="2956" spans="2:37" s="2801" customFormat="1" ht="13.5" thickBot="1" x14ac:dyDescent="0.25">
      <c r="B2956" s="4245"/>
      <c r="C2956" s="4246"/>
      <c r="D2956" s="4246"/>
      <c r="E2956" s="4246"/>
      <c r="F2956" s="4246"/>
      <c r="G2956" s="4246"/>
      <c r="H2956" s="4246"/>
      <c r="I2956" s="4246"/>
      <c r="J2956" s="4246"/>
      <c r="K2956" s="4246"/>
      <c r="L2956" s="4246"/>
      <c r="M2956" s="4246"/>
      <c r="N2956" s="4246"/>
      <c r="O2956" s="4246"/>
      <c r="P2956" s="4246"/>
      <c r="Q2956" s="4246"/>
      <c r="R2956" s="2501"/>
      <c r="S2956" s="2501"/>
      <c r="T2956" s="2501"/>
      <c r="U2956" s="2501"/>
      <c r="V2956" s="2501"/>
      <c r="W2956" s="2501"/>
      <c r="X2956" s="2501"/>
      <c r="Y2956" s="2501"/>
      <c r="Z2956" s="2501"/>
      <c r="AA2956" s="2501"/>
      <c r="AB2956" s="2501"/>
      <c r="AC2956" s="2501"/>
      <c r="AD2956" s="2501"/>
      <c r="AE2956" s="2501"/>
      <c r="AF2956" s="2501"/>
      <c r="AG2956" s="2501"/>
      <c r="AH2956" s="2501"/>
      <c r="AI2956" s="2501"/>
      <c r="AJ2956" s="2501"/>
      <c r="AK2956" s="2502"/>
    </row>
    <row r="2957" spans="2:37" s="2801" customFormat="1" ht="13.5" thickBot="1" x14ac:dyDescent="0.25">
      <c r="B2957" s="4189" t="s">
        <v>4997</v>
      </c>
      <c r="C2957" s="4189"/>
      <c r="D2957" s="4189" t="s">
        <v>4987</v>
      </c>
      <c r="E2957" s="4189" t="s">
        <v>4998</v>
      </c>
      <c r="F2957" s="4247" t="s">
        <v>224</v>
      </c>
      <c r="G2957" s="4247"/>
      <c r="H2957" s="4247"/>
      <c r="I2957" s="4247"/>
      <c r="J2957" s="4247"/>
      <c r="K2957" s="4247"/>
      <c r="L2957" s="4247"/>
      <c r="M2957" s="4247"/>
      <c r="N2957" s="4247"/>
      <c r="O2957" s="4247"/>
      <c r="P2957" s="4247"/>
      <c r="Q2957" s="4247"/>
      <c r="R2957" s="4247"/>
      <c r="S2957" s="4247" t="s">
        <v>340</v>
      </c>
      <c r="T2957" s="4247"/>
      <c r="U2957" s="4247"/>
      <c r="V2957" s="4247"/>
      <c r="W2957" s="4247"/>
      <c r="X2957" s="4247"/>
      <c r="Y2957" s="4247"/>
      <c r="Z2957" s="4247"/>
      <c r="AA2957" s="4247"/>
      <c r="AB2957" s="4247"/>
      <c r="AC2957" s="4247"/>
      <c r="AD2957" s="4247" t="s">
        <v>225</v>
      </c>
      <c r="AE2957" s="4247"/>
      <c r="AF2957" s="4247"/>
      <c r="AG2957" s="4247"/>
      <c r="AH2957" s="4188" t="s">
        <v>4982</v>
      </c>
      <c r="AI2957" s="4188"/>
      <c r="AJ2957" s="4188"/>
      <c r="AK2957" s="2502"/>
    </row>
    <row r="2958" spans="2:37" s="2801" customFormat="1" ht="13.5" thickBot="1" x14ac:dyDescent="0.25">
      <c r="B2958" s="4203"/>
      <c r="C2958" s="4203"/>
      <c r="D2958" s="4203"/>
      <c r="E2958" s="4203"/>
      <c r="F2958" s="4203" t="s">
        <v>4999</v>
      </c>
      <c r="G2958" s="4203" t="s">
        <v>5000</v>
      </c>
      <c r="H2958" s="4189" t="s">
        <v>5001</v>
      </c>
      <c r="I2958" s="4200" t="s">
        <v>5002</v>
      </c>
      <c r="J2958" s="4200" t="s">
        <v>5003</v>
      </c>
      <c r="K2958" s="4201" t="s">
        <v>5004</v>
      </c>
      <c r="L2958" s="4201" t="s">
        <v>5005</v>
      </c>
      <c r="M2958" s="4200" t="s">
        <v>5006</v>
      </c>
      <c r="N2958" s="4200"/>
      <c r="O2958" s="4201" t="s">
        <v>5007</v>
      </c>
      <c r="P2958" s="4201" t="s">
        <v>5008</v>
      </c>
      <c r="Q2958" s="4201" t="s">
        <v>5009</v>
      </c>
      <c r="R2958" s="4201" t="s">
        <v>5010</v>
      </c>
      <c r="S2958" s="4189" t="s">
        <v>5011</v>
      </c>
      <c r="T2958" s="4189" t="s">
        <v>5012</v>
      </c>
      <c r="U2958" s="4189" t="s">
        <v>5013</v>
      </c>
      <c r="V2958" s="4189" t="s">
        <v>5014</v>
      </c>
      <c r="W2958" s="4189" t="s">
        <v>5015</v>
      </c>
      <c r="X2958" s="4189" t="s">
        <v>5016</v>
      </c>
      <c r="Y2958" s="4189" t="s">
        <v>5017</v>
      </c>
      <c r="Z2958" s="4189" t="s">
        <v>5018</v>
      </c>
      <c r="AA2958" s="4189" t="s">
        <v>5019</v>
      </c>
      <c r="AB2958" s="4200" t="s">
        <v>5020</v>
      </c>
      <c r="AC2958" s="4200" t="s">
        <v>5021</v>
      </c>
      <c r="AD2958" s="4189" t="s">
        <v>5022</v>
      </c>
      <c r="AE2958" s="4189" t="s">
        <v>5023</v>
      </c>
      <c r="AF2958" s="4189" t="s">
        <v>5024</v>
      </c>
      <c r="AG2958" s="4189" t="s">
        <v>5025</v>
      </c>
      <c r="AH2958" s="4189" t="s">
        <v>1150</v>
      </c>
      <c r="AI2958" s="4189" t="s">
        <v>4983</v>
      </c>
      <c r="AJ2958" s="4189" t="s">
        <v>4984</v>
      </c>
      <c r="AK2958" s="2502"/>
    </row>
    <row r="2959" spans="2:37" s="2801" customFormat="1" ht="13.5" thickBot="1" x14ac:dyDescent="0.25">
      <c r="B2959" s="4203"/>
      <c r="C2959" s="4203"/>
      <c r="D2959" s="4203"/>
      <c r="E2959" s="4203"/>
      <c r="F2959" s="4203"/>
      <c r="G2959" s="4203"/>
      <c r="H2959" s="4203"/>
      <c r="I2959" s="4201"/>
      <c r="J2959" s="4201"/>
      <c r="K2959" s="4201"/>
      <c r="L2959" s="4201"/>
      <c r="M2959" s="2914" t="s">
        <v>5026</v>
      </c>
      <c r="N2959" s="2913" t="s">
        <v>2793</v>
      </c>
      <c r="O2959" s="4201"/>
      <c r="P2959" s="4201"/>
      <c r="Q2959" s="4201"/>
      <c r="R2959" s="4201"/>
      <c r="S2959" s="4203"/>
      <c r="T2959" s="4203"/>
      <c r="U2959" s="4203"/>
      <c r="V2959" s="4203"/>
      <c r="W2959" s="4203"/>
      <c r="X2959" s="4203"/>
      <c r="Y2959" s="4203"/>
      <c r="Z2959" s="4203"/>
      <c r="AA2959" s="4203"/>
      <c r="AB2959" s="4201"/>
      <c r="AC2959" s="4201"/>
      <c r="AD2959" s="4203"/>
      <c r="AE2959" s="4203"/>
      <c r="AF2959" s="4203"/>
      <c r="AG2959" s="4203"/>
      <c r="AH2959" s="4203"/>
      <c r="AI2959" s="4203"/>
      <c r="AJ2959" s="4203"/>
      <c r="AK2959" s="2502"/>
    </row>
    <row r="2960" spans="2:37" s="2801" customFormat="1" ht="38.25" x14ac:dyDescent="0.2">
      <c r="B2960" s="4297" t="s">
        <v>5814</v>
      </c>
      <c r="C2960" s="4298"/>
      <c r="D2960" s="2931" t="s">
        <v>5815</v>
      </c>
      <c r="E2960" s="2932">
        <v>112.00000000000001</v>
      </c>
      <c r="F2960" s="2932">
        <v>57.904000000000011</v>
      </c>
      <c r="G2960" s="2933" t="s">
        <v>1529</v>
      </c>
      <c r="H2960" s="2933" t="s">
        <v>1529</v>
      </c>
      <c r="I2960" s="2933" t="s">
        <v>1529</v>
      </c>
      <c r="J2960" s="2934">
        <v>430</v>
      </c>
      <c r="K2960" s="2935">
        <v>0.13440000000000002</v>
      </c>
      <c r="L2960" s="2935">
        <v>0.13440000000000002</v>
      </c>
      <c r="M2960" s="2934">
        <v>430</v>
      </c>
      <c r="N2960" s="2934">
        <v>430</v>
      </c>
      <c r="O2960" s="2935">
        <v>0.13440000000000002</v>
      </c>
      <c r="P2960" s="2935">
        <v>0.13440000000000002</v>
      </c>
      <c r="Q2960" s="2935">
        <v>0.13440000000000002</v>
      </c>
      <c r="R2960" s="2935">
        <v>0.13440000000000002</v>
      </c>
      <c r="S2960" s="2936">
        <v>11.200000000000001</v>
      </c>
      <c r="T2960" s="2933" t="s">
        <v>1529</v>
      </c>
      <c r="U2960" s="2933" t="s">
        <v>1529</v>
      </c>
      <c r="V2960" s="2937" t="s">
        <v>5513</v>
      </c>
      <c r="W2960" s="2935">
        <v>2.8000000000000004E-2</v>
      </c>
      <c r="X2960" s="2935">
        <v>6.720000000000001E-2</v>
      </c>
      <c r="Y2960" s="2937" t="s">
        <v>1529</v>
      </c>
      <c r="Z2960" s="2937" t="s">
        <v>1529</v>
      </c>
      <c r="AA2960" s="2937" t="s">
        <v>1529</v>
      </c>
      <c r="AB2960" s="2937" t="s">
        <v>1529</v>
      </c>
      <c r="AC2960" s="2935">
        <v>6.720000000000001E-2</v>
      </c>
      <c r="AD2960" s="2932">
        <v>37.295999999999999</v>
      </c>
      <c r="AE2960" s="2937" t="s">
        <v>58</v>
      </c>
      <c r="AF2960" s="2938">
        <v>3.6960000000000007E-2</v>
      </c>
      <c r="AG2960" s="2938">
        <v>0.11200000000000002</v>
      </c>
      <c r="AH2960" s="2939" t="s">
        <v>5646</v>
      </c>
      <c r="AI2960" s="2939" t="s">
        <v>4991</v>
      </c>
      <c r="AJ2960" s="2940">
        <v>5.6000000000000005</v>
      </c>
      <c r="AK2960" s="2502"/>
    </row>
    <row r="2961" spans="2:37" s="2801" customFormat="1" ht="39" thickBot="1" x14ac:dyDescent="0.25">
      <c r="B2961" s="4299" t="s">
        <v>5816</v>
      </c>
      <c r="C2961" s="4300"/>
      <c r="D2961" s="2972" t="s">
        <v>5817</v>
      </c>
      <c r="E2961" s="2973">
        <v>112.00000000000001</v>
      </c>
      <c r="F2961" s="2973">
        <v>57.904000000000011</v>
      </c>
      <c r="G2961" s="2974" t="s">
        <v>1529</v>
      </c>
      <c r="H2961" s="2974" t="s">
        <v>1529</v>
      </c>
      <c r="I2961" s="2974" t="s">
        <v>1529</v>
      </c>
      <c r="J2961" s="2734">
        <v>430</v>
      </c>
      <c r="K2961" s="2975">
        <v>0.13440000000000002</v>
      </c>
      <c r="L2961" s="2975">
        <v>0.13440000000000002</v>
      </c>
      <c r="M2961" s="2734">
        <v>430</v>
      </c>
      <c r="N2961" s="2734">
        <v>430</v>
      </c>
      <c r="O2961" s="2975">
        <v>0.13440000000000002</v>
      </c>
      <c r="P2961" s="2975">
        <v>0.13440000000000002</v>
      </c>
      <c r="Q2961" s="2975">
        <v>0.13440000000000002</v>
      </c>
      <c r="R2961" s="2975">
        <v>0.13440000000000002</v>
      </c>
      <c r="S2961" s="2971">
        <v>11.200000000000001</v>
      </c>
      <c r="T2961" s="2974" t="s">
        <v>1529</v>
      </c>
      <c r="U2961" s="2974" t="s">
        <v>1529</v>
      </c>
      <c r="V2961" s="2976" t="s">
        <v>5513</v>
      </c>
      <c r="W2961" s="2975">
        <v>2.8000000000000004E-2</v>
      </c>
      <c r="X2961" s="2975">
        <v>6.720000000000001E-2</v>
      </c>
      <c r="Y2961" s="2976" t="s">
        <v>1529</v>
      </c>
      <c r="Z2961" s="2976" t="s">
        <v>1529</v>
      </c>
      <c r="AA2961" s="2976" t="s">
        <v>1529</v>
      </c>
      <c r="AB2961" s="2976" t="s">
        <v>1529</v>
      </c>
      <c r="AC2961" s="2975">
        <v>6.720000000000001E-2</v>
      </c>
      <c r="AD2961" s="2973">
        <v>37.295999999999999</v>
      </c>
      <c r="AE2961" s="2976" t="s">
        <v>58</v>
      </c>
      <c r="AF2961" s="2979">
        <v>3.6960000000000007E-2</v>
      </c>
      <c r="AG2961" s="2979">
        <v>0.11200000000000002</v>
      </c>
      <c r="AH2961" s="2977" t="s">
        <v>5646</v>
      </c>
      <c r="AI2961" s="2977" t="s">
        <v>4991</v>
      </c>
      <c r="AJ2961" s="2978">
        <v>5.6000000000000005</v>
      </c>
      <c r="AK2961" s="2502"/>
    </row>
    <row r="2962" spans="2:37" s="2801" customFormat="1" x14ac:dyDescent="0.2">
      <c r="B2962" s="2503"/>
      <c r="C2962" s="2496"/>
      <c r="D2962" s="4248"/>
      <c r="E2962" s="4248"/>
      <c r="F2962" s="4248"/>
      <c r="G2962" s="4248"/>
      <c r="H2962" s="2496"/>
      <c r="I2962" s="2497"/>
      <c r="J2962" s="2497"/>
      <c r="K2962" s="2497"/>
      <c r="L2962" s="2497"/>
      <c r="M2962" s="2496"/>
      <c r="N2962" s="2497"/>
      <c r="O2962" s="2497"/>
      <c r="P2962" s="2497"/>
      <c r="Q2962" s="2497"/>
      <c r="R2962" s="2497"/>
      <c r="S2962" s="2496"/>
      <c r="T2962" s="2495"/>
      <c r="U2962" s="2495"/>
      <c r="V2962" s="2495"/>
      <c r="W2962" s="2495"/>
      <c r="X2962" s="2495"/>
      <c r="Y2962" s="2495"/>
      <c r="Z2962" s="2495"/>
      <c r="AA2962" s="2495"/>
      <c r="AB2962" s="2495"/>
      <c r="AC2962" s="2495"/>
      <c r="AD2962" s="2495"/>
      <c r="AE2962" s="2495"/>
      <c r="AF2962" s="2495"/>
      <c r="AG2962" s="2495"/>
      <c r="AH2962" s="2495"/>
      <c r="AI2962" s="2495"/>
      <c r="AJ2962" s="2495"/>
      <c r="AK2962" s="2502"/>
    </row>
    <row r="2963" spans="2:37" s="2801" customFormat="1" ht="14.25" x14ac:dyDescent="0.2">
      <c r="B2963" s="4236" t="s">
        <v>4985</v>
      </c>
      <c r="C2963" s="4237"/>
      <c r="D2963" s="4296" t="s">
        <v>10</v>
      </c>
      <c r="E2963" s="4296"/>
      <c r="F2963" s="4296"/>
      <c r="G2963" s="4296"/>
      <c r="H2963" s="2499"/>
      <c r="I2963" s="2499"/>
      <c r="J2963" s="2499"/>
      <c r="K2963" s="2499"/>
      <c r="L2963" s="2499"/>
      <c r="M2963" s="2499"/>
      <c r="N2963" s="2499"/>
      <c r="O2963" s="2499"/>
      <c r="P2963" s="2499"/>
      <c r="Q2963" s="2499"/>
      <c r="R2963" s="2499"/>
      <c r="S2963" s="2499"/>
      <c r="T2963" s="2495"/>
      <c r="U2963" s="2495"/>
      <c r="V2963" s="2495"/>
      <c r="W2963" s="2495"/>
      <c r="X2963" s="2495"/>
      <c r="Y2963" s="2495"/>
      <c r="Z2963" s="2495"/>
      <c r="AA2963" s="2495"/>
      <c r="AB2963" s="2495"/>
      <c r="AC2963" s="2495"/>
      <c r="AD2963" s="2495"/>
      <c r="AE2963" s="2495"/>
      <c r="AF2963" s="2495"/>
      <c r="AG2963" s="2495"/>
      <c r="AH2963" s="2495"/>
      <c r="AI2963" s="2495"/>
      <c r="AJ2963" s="2495"/>
      <c r="AK2963" s="2502"/>
    </row>
    <row r="2964" spans="2:37" s="2801" customFormat="1" ht="14.25" x14ac:dyDescent="0.2">
      <c r="B2964" s="4236" t="s">
        <v>4986</v>
      </c>
      <c r="C2964" s="4237"/>
      <c r="D2964" s="4296" t="s">
        <v>10</v>
      </c>
      <c r="E2964" s="4296"/>
      <c r="F2964" s="4296"/>
      <c r="G2964" s="4296"/>
      <c r="H2964" s="2499"/>
      <c r="I2964" s="2499"/>
      <c r="J2964" s="2499"/>
      <c r="K2964" s="2499"/>
      <c r="L2964" s="2499"/>
      <c r="M2964" s="2499"/>
      <c r="N2964" s="2499"/>
      <c r="O2964" s="2499"/>
      <c r="P2964" s="2499"/>
      <c r="Q2964" s="2499"/>
      <c r="R2964" s="2499"/>
      <c r="S2964" s="2499"/>
      <c r="T2964" s="2495"/>
      <c r="U2964" s="2495"/>
      <c r="V2964" s="2495"/>
      <c r="W2964" s="2495"/>
      <c r="X2964" s="2495"/>
      <c r="Y2964" s="2495"/>
      <c r="Z2964" s="2495"/>
      <c r="AA2964" s="2495"/>
      <c r="AB2964" s="2495"/>
      <c r="AC2964" s="2495"/>
      <c r="AD2964" s="2495"/>
      <c r="AE2964" s="2495"/>
      <c r="AF2964" s="2495"/>
      <c r="AG2964" s="2495"/>
      <c r="AH2964" s="2495"/>
      <c r="AI2964" s="2495"/>
      <c r="AJ2964" s="2495"/>
      <c r="AK2964" s="2502"/>
    </row>
    <row r="2965" spans="2:37" s="2801" customFormat="1" ht="15.75" thickBot="1" x14ac:dyDescent="0.25">
      <c r="B2965" s="4270"/>
      <c r="C2965" s="4271"/>
      <c r="D2965" s="4272"/>
      <c r="E2965" s="4272"/>
      <c r="F2965" s="4272"/>
      <c r="G2965" s="4272"/>
      <c r="H2965" s="2504"/>
      <c r="I2965" s="2504"/>
      <c r="J2965" s="2504"/>
      <c r="K2965" s="2504"/>
      <c r="L2965" s="2504"/>
      <c r="M2965" s="2504"/>
      <c r="N2965" s="2504"/>
      <c r="O2965" s="2504"/>
      <c r="P2965" s="2504"/>
      <c r="Q2965" s="2504"/>
      <c r="R2965" s="2504"/>
      <c r="S2965" s="2504"/>
      <c r="T2965" s="2505"/>
      <c r="U2965" s="2505"/>
      <c r="V2965" s="2505"/>
      <c r="W2965" s="2505"/>
      <c r="X2965" s="2505"/>
      <c r="Y2965" s="2505"/>
      <c r="Z2965" s="2505"/>
      <c r="AA2965" s="2505"/>
      <c r="AB2965" s="2505"/>
      <c r="AC2965" s="2505"/>
      <c r="AD2965" s="2505"/>
      <c r="AE2965" s="2505"/>
      <c r="AF2965" s="2505"/>
      <c r="AG2965" s="2505"/>
      <c r="AH2965" s="2505"/>
      <c r="AI2965" s="2505"/>
      <c r="AJ2965" s="2505"/>
      <c r="AK2965" s="2507"/>
    </row>
    <row r="2966" spans="2:37" s="2801" customFormat="1" ht="13.5" thickBot="1" x14ac:dyDescent="0.25">
      <c r="B2966" s="2703"/>
    </row>
    <row r="2967" spans="2:37" s="2801" customFormat="1" ht="20.25" x14ac:dyDescent="0.2">
      <c r="B2967" s="4169" t="s">
        <v>4994</v>
      </c>
      <c r="C2967" s="4170"/>
      <c r="D2967" s="4170"/>
      <c r="E2967" s="4170"/>
      <c r="F2967" s="4170"/>
      <c r="G2967" s="4170"/>
      <c r="H2967" s="4170"/>
      <c r="I2967" s="4170"/>
      <c r="J2967" s="4170"/>
      <c r="K2967" s="4170"/>
      <c r="L2967" s="4170"/>
      <c r="M2967" s="4170"/>
      <c r="N2967" s="4170"/>
      <c r="O2967" s="4170"/>
      <c r="P2967" s="4170"/>
      <c r="Q2967" s="4170"/>
      <c r="R2967" s="4170"/>
      <c r="S2967" s="4170"/>
      <c r="T2967" s="4170"/>
      <c r="U2967" s="4170"/>
      <c r="V2967" s="4170"/>
      <c r="W2967" s="4170"/>
      <c r="X2967" s="4170"/>
      <c r="Y2967" s="4170"/>
      <c r="Z2967" s="4170"/>
      <c r="AA2967" s="4170"/>
      <c r="AB2967" s="4170"/>
      <c r="AC2967" s="4170"/>
      <c r="AD2967" s="4170"/>
      <c r="AE2967" s="4170"/>
      <c r="AF2967" s="4170"/>
      <c r="AG2967" s="4170"/>
      <c r="AH2967" s="4170"/>
      <c r="AI2967" s="4170"/>
      <c r="AJ2967" s="4170"/>
      <c r="AK2967" s="4171"/>
    </row>
    <row r="2968" spans="2:37" s="2801" customFormat="1" x14ac:dyDescent="0.2">
      <c r="B2968" s="2500"/>
      <c r="C2968" s="2915"/>
      <c r="D2968" s="2915"/>
      <c r="E2968" s="2915"/>
      <c r="F2968" s="2915"/>
      <c r="G2968" s="2501"/>
      <c r="H2968" s="2501"/>
      <c r="I2968" s="2501"/>
      <c r="J2968" s="2501"/>
      <c r="K2968" s="2501"/>
      <c r="L2968" s="2501"/>
      <c r="M2968" s="2501"/>
      <c r="N2968" s="2501"/>
      <c r="O2968" s="2501"/>
      <c r="P2968" s="2501"/>
      <c r="Q2968" s="2501"/>
      <c r="R2968" s="2501"/>
      <c r="S2968" s="2501"/>
      <c r="T2968" s="2501"/>
      <c r="U2968" s="2501"/>
      <c r="V2968" s="2501"/>
      <c r="W2968" s="2501"/>
      <c r="X2968" s="2501"/>
      <c r="Y2968" s="2501"/>
      <c r="Z2968" s="2501"/>
      <c r="AA2968" s="2501"/>
      <c r="AB2968" s="2501"/>
      <c r="AC2968" s="2501"/>
      <c r="AD2968" s="2501"/>
      <c r="AE2968" s="2501"/>
      <c r="AF2968" s="2501"/>
      <c r="AG2968" s="2501"/>
      <c r="AH2968" s="2501"/>
      <c r="AI2968" s="2501"/>
      <c r="AJ2968" s="2501"/>
      <c r="AK2968" s="2502"/>
    </row>
    <row r="2969" spans="2:37" s="2801" customFormat="1" x14ac:dyDescent="0.2">
      <c r="B2969" s="2500" t="s">
        <v>4981</v>
      </c>
      <c r="C2969" s="2915"/>
      <c r="D2969" s="4294" t="s">
        <v>5806</v>
      </c>
      <c r="E2969" s="4294"/>
      <c r="F2969" s="4294"/>
      <c r="G2969" s="2501"/>
      <c r="H2969" s="2501"/>
      <c r="I2969" s="2501"/>
      <c r="J2969" s="2501"/>
      <c r="K2969" s="2501"/>
      <c r="L2969" s="2501"/>
      <c r="M2969" s="2501"/>
      <c r="N2969" s="2501"/>
      <c r="O2969" s="2501"/>
      <c r="P2969" s="2501"/>
      <c r="Q2969" s="2501"/>
      <c r="R2969" s="2501"/>
      <c r="S2969" s="2501"/>
      <c r="T2969" s="2501"/>
      <c r="U2969" s="2501"/>
      <c r="V2969" s="2501"/>
      <c r="W2969" s="2501"/>
      <c r="X2969" s="2501"/>
      <c r="Y2969" s="2501"/>
      <c r="Z2969" s="2501"/>
      <c r="AA2969" s="2501"/>
      <c r="AB2969" s="2501"/>
      <c r="AC2969" s="2501"/>
      <c r="AD2969" s="2501"/>
      <c r="AE2969" s="2501"/>
      <c r="AF2969" s="2501"/>
      <c r="AG2969" s="2501"/>
      <c r="AH2969" s="2501"/>
      <c r="AI2969" s="2501"/>
      <c r="AJ2969" s="2501"/>
      <c r="AK2969" s="2502"/>
    </row>
    <row r="2970" spans="2:37" s="2801" customFormat="1" ht="13.5" thickBot="1" x14ac:dyDescent="0.25">
      <c r="B2970" s="4176" t="s">
        <v>4995</v>
      </c>
      <c r="C2970" s="4177"/>
      <c r="D2970" s="4309">
        <v>41518</v>
      </c>
      <c r="E2970" s="4309"/>
      <c r="F2970" s="2915"/>
      <c r="G2970" s="2501"/>
      <c r="H2970" s="2501"/>
      <c r="I2970" s="2501"/>
      <c r="J2970" s="2501"/>
      <c r="K2970" s="2501"/>
      <c r="L2970" s="2501"/>
      <c r="M2970" s="2501"/>
      <c r="N2970" s="2501"/>
      <c r="O2970" s="2501"/>
      <c r="P2970" s="2501"/>
      <c r="Q2970" s="2501"/>
      <c r="R2970" s="2501"/>
      <c r="S2970" s="2501"/>
      <c r="T2970" s="2501"/>
      <c r="U2970" s="2501"/>
      <c r="V2970" s="2501"/>
      <c r="W2970" s="2501"/>
      <c r="X2970" s="2501"/>
      <c r="Y2970" s="2501"/>
      <c r="Z2970" s="2501"/>
      <c r="AA2970" s="2501"/>
      <c r="AB2970" s="2501"/>
      <c r="AC2970" s="2501"/>
      <c r="AD2970" s="2501"/>
      <c r="AE2970" s="2501"/>
      <c r="AF2970" s="2501"/>
      <c r="AG2970" s="2501"/>
      <c r="AH2970" s="2501"/>
      <c r="AI2970" s="2501"/>
      <c r="AJ2970" s="2501"/>
      <c r="AK2970" s="2502"/>
    </row>
    <row r="2971" spans="2:37" s="2801" customFormat="1" ht="67.5" customHeight="1" thickBot="1" x14ac:dyDescent="0.25">
      <c r="B2971" s="4179" t="s">
        <v>4996</v>
      </c>
      <c r="C2971" s="4242"/>
      <c r="D2971" s="4291" t="s">
        <v>5807</v>
      </c>
      <c r="E2971" s="4292"/>
      <c r="F2971" s="4292"/>
      <c r="G2971" s="4292"/>
      <c r="H2971" s="4292"/>
      <c r="I2971" s="4292"/>
      <c r="J2971" s="4292"/>
      <c r="K2971" s="4293"/>
      <c r="L2971" s="2501"/>
      <c r="M2971" s="2501"/>
      <c r="N2971" s="2501"/>
      <c r="O2971" s="2501"/>
      <c r="P2971" s="2501"/>
      <c r="Q2971" s="2501"/>
      <c r="R2971" s="2501"/>
      <c r="S2971" s="2501"/>
      <c r="T2971" s="2501"/>
      <c r="U2971" s="2501"/>
      <c r="V2971" s="2501"/>
      <c r="W2971" s="2501"/>
      <c r="X2971" s="2501"/>
      <c r="Y2971" s="2501"/>
      <c r="Z2971" s="2501"/>
      <c r="AA2971" s="2501"/>
      <c r="AB2971" s="2501"/>
      <c r="AC2971" s="2501"/>
      <c r="AD2971" s="2501"/>
      <c r="AE2971" s="2501"/>
      <c r="AF2971" s="2501"/>
      <c r="AG2971" s="2501"/>
      <c r="AH2971" s="2501"/>
      <c r="AI2971" s="2501"/>
      <c r="AJ2971" s="2501"/>
      <c r="AK2971" s="2502"/>
    </row>
    <row r="2972" spans="2:37" s="2801" customFormat="1" ht="13.5" thickBot="1" x14ac:dyDescent="0.25">
      <c r="B2972" s="4245"/>
      <c r="C2972" s="4246"/>
      <c r="D2972" s="4246"/>
      <c r="E2972" s="4246"/>
      <c r="F2972" s="4246"/>
      <c r="G2972" s="4246"/>
      <c r="H2972" s="4246"/>
      <c r="I2972" s="4246"/>
      <c r="J2972" s="4246"/>
      <c r="K2972" s="4246"/>
      <c r="L2972" s="4246"/>
      <c r="M2972" s="4246"/>
      <c r="N2972" s="4246"/>
      <c r="O2972" s="4246"/>
      <c r="P2972" s="4246"/>
      <c r="Q2972" s="4246"/>
      <c r="R2972" s="2501"/>
      <c r="S2972" s="2501"/>
      <c r="T2972" s="2501"/>
      <c r="U2972" s="2501"/>
      <c r="V2972" s="2501"/>
      <c r="W2972" s="2501"/>
      <c r="X2972" s="2501"/>
      <c r="Y2972" s="2501"/>
      <c r="Z2972" s="2501"/>
      <c r="AA2972" s="2501"/>
      <c r="AB2972" s="2501"/>
      <c r="AC2972" s="2501"/>
      <c r="AD2972" s="2501"/>
      <c r="AE2972" s="2501"/>
      <c r="AF2972" s="2501"/>
      <c r="AG2972" s="2501"/>
      <c r="AH2972" s="2501"/>
      <c r="AI2972" s="2501"/>
      <c r="AJ2972" s="2501"/>
      <c r="AK2972" s="2502"/>
    </row>
    <row r="2973" spans="2:37" s="2801" customFormat="1" ht="13.5" thickBot="1" x14ac:dyDescent="0.25">
      <c r="B2973" s="4189" t="s">
        <v>4997</v>
      </c>
      <c r="C2973" s="4189"/>
      <c r="D2973" s="4189" t="s">
        <v>4987</v>
      </c>
      <c r="E2973" s="4189" t="s">
        <v>4998</v>
      </c>
      <c r="F2973" s="4247" t="s">
        <v>224</v>
      </c>
      <c r="G2973" s="4247"/>
      <c r="H2973" s="4247"/>
      <c r="I2973" s="4247"/>
      <c r="J2973" s="4247"/>
      <c r="K2973" s="4247"/>
      <c r="L2973" s="4247"/>
      <c r="M2973" s="4247"/>
      <c r="N2973" s="4247"/>
      <c r="O2973" s="4247"/>
      <c r="P2973" s="4247"/>
      <c r="Q2973" s="4247"/>
      <c r="R2973" s="4247"/>
      <c r="S2973" s="4247" t="s">
        <v>340</v>
      </c>
      <c r="T2973" s="4247"/>
      <c r="U2973" s="4247"/>
      <c r="V2973" s="4247"/>
      <c r="W2973" s="4247"/>
      <c r="X2973" s="4247"/>
      <c r="Y2973" s="4247"/>
      <c r="Z2973" s="4247"/>
      <c r="AA2973" s="4247"/>
      <c r="AB2973" s="4247"/>
      <c r="AC2973" s="4247"/>
      <c r="AD2973" s="4247" t="s">
        <v>225</v>
      </c>
      <c r="AE2973" s="4247"/>
      <c r="AF2973" s="4247"/>
      <c r="AG2973" s="4247"/>
      <c r="AH2973" s="4188" t="s">
        <v>4982</v>
      </c>
      <c r="AI2973" s="4188"/>
      <c r="AJ2973" s="4188"/>
      <c r="AK2973" s="2502"/>
    </row>
    <row r="2974" spans="2:37" s="2801" customFormat="1" ht="13.5" thickBot="1" x14ac:dyDescent="0.25">
      <c r="B2974" s="4203"/>
      <c r="C2974" s="4203"/>
      <c r="D2974" s="4203"/>
      <c r="E2974" s="4203"/>
      <c r="F2974" s="4203" t="s">
        <v>4999</v>
      </c>
      <c r="G2974" s="4203" t="s">
        <v>5000</v>
      </c>
      <c r="H2974" s="4189" t="s">
        <v>5001</v>
      </c>
      <c r="I2974" s="4200" t="s">
        <v>5002</v>
      </c>
      <c r="J2974" s="4200" t="s">
        <v>5003</v>
      </c>
      <c r="K2974" s="4201" t="s">
        <v>5004</v>
      </c>
      <c r="L2974" s="4201" t="s">
        <v>5005</v>
      </c>
      <c r="M2974" s="4200" t="s">
        <v>5006</v>
      </c>
      <c r="N2974" s="4200"/>
      <c r="O2974" s="4201" t="s">
        <v>5007</v>
      </c>
      <c r="P2974" s="4201" t="s">
        <v>5008</v>
      </c>
      <c r="Q2974" s="4201" t="s">
        <v>5009</v>
      </c>
      <c r="R2974" s="4201" t="s">
        <v>5010</v>
      </c>
      <c r="S2974" s="4189" t="s">
        <v>5011</v>
      </c>
      <c r="T2974" s="4189" t="s">
        <v>5012</v>
      </c>
      <c r="U2974" s="4189" t="s">
        <v>5013</v>
      </c>
      <c r="V2974" s="4189" t="s">
        <v>5014</v>
      </c>
      <c r="W2974" s="4189" t="s">
        <v>5015</v>
      </c>
      <c r="X2974" s="4189" t="s">
        <v>5016</v>
      </c>
      <c r="Y2974" s="4189" t="s">
        <v>5017</v>
      </c>
      <c r="Z2974" s="4189" t="s">
        <v>5018</v>
      </c>
      <c r="AA2974" s="4189" t="s">
        <v>5019</v>
      </c>
      <c r="AB2974" s="4200" t="s">
        <v>5020</v>
      </c>
      <c r="AC2974" s="4200" t="s">
        <v>5021</v>
      </c>
      <c r="AD2974" s="4189" t="s">
        <v>5022</v>
      </c>
      <c r="AE2974" s="4189" t="s">
        <v>5023</v>
      </c>
      <c r="AF2974" s="4189" t="s">
        <v>5024</v>
      </c>
      <c r="AG2974" s="4189" t="s">
        <v>5025</v>
      </c>
      <c r="AH2974" s="4189" t="s">
        <v>1150</v>
      </c>
      <c r="AI2974" s="4189" t="s">
        <v>4983</v>
      </c>
      <c r="AJ2974" s="4189" t="s">
        <v>4984</v>
      </c>
      <c r="AK2974" s="2502"/>
    </row>
    <row r="2975" spans="2:37" s="2801" customFormat="1" ht="13.5" thickBot="1" x14ac:dyDescent="0.25">
      <c r="B2975" s="4203"/>
      <c r="C2975" s="4203"/>
      <c r="D2975" s="4203"/>
      <c r="E2975" s="4203"/>
      <c r="F2975" s="4203"/>
      <c r="G2975" s="4203"/>
      <c r="H2975" s="4203"/>
      <c r="I2975" s="4201"/>
      <c r="J2975" s="4201"/>
      <c r="K2975" s="4201"/>
      <c r="L2975" s="4201"/>
      <c r="M2975" s="2914" t="s">
        <v>5026</v>
      </c>
      <c r="N2975" s="2913" t="s">
        <v>2793</v>
      </c>
      <c r="O2975" s="4201"/>
      <c r="P2975" s="4201"/>
      <c r="Q2975" s="4201"/>
      <c r="R2975" s="4201"/>
      <c r="S2975" s="4203"/>
      <c r="T2975" s="4203"/>
      <c r="U2975" s="4203"/>
      <c r="V2975" s="4203"/>
      <c r="W2975" s="4203"/>
      <c r="X2975" s="4203"/>
      <c r="Y2975" s="4203"/>
      <c r="Z2975" s="4203"/>
      <c r="AA2975" s="4203"/>
      <c r="AB2975" s="4201"/>
      <c r="AC2975" s="4201"/>
      <c r="AD2975" s="4203"/>
      <c r="AE2975" s="4203"/>
      <c r="AF2975" s="4203"/>
      <c r="AG2975" s="4203"/>
      <c r="AH2975" s="4203"/>
      <c r="AI2975" s="4203"/>
      <c r="AJ2975" s="4203"/>
      <c r="AK2975" s="2502"/>
    </row>
    <row r="2976" spans="2:37" s="2801" customFormat="1" ht="38.25" x14ac:dyDescent="0.2">
      <c r="B2976" s="4297" t="s">
        <v>5808</v>
      </c>
      <c r="C2976" s="4298"/>
      <c r="D2976" s="2962" t="s">
        <v>5809</v>
      </c>
      <c r="E2976" s="2963">
        <v>112.00000000000001</v>
      </c>
      <c r="F2976" s="2963">
        <v>57.904000000000011</v>
      </c>
      <c r="G2976" s="2964" t="s">
        <v>1529</v>
      </c>
      <c r="H2976" s="2964" t="s">
        <v>1529</v>
      </c>
      <c r="I2976" s="2964" t="s">
        <v>1529</v>
      </c>
      <c r="J2976" s="2965">
        <v>430</v>
      </c>
      <c r="K2976" s="2966">
        <v>0.13440000000000002</v>
      </c>
      <c r="L2976" s="2966">
        <v>0.13440000000000002</v>
      </c>
      <c r="M2976" s="2965">
        <v>430</v>
      </c>
      <c r="N2976" s="2965">
        <v>430</v>
      </c>
      <c r="O2976" s="2966">
        <v>0.13440000000000002</v>
      </c>
      <c r="P2976" s="2966">
        <v>0.13440000000000002</v>
      </c>
      <c r="Q2976" s="2966">
        <v>0.13440000000000002</v>
      </c>
      <c r="R2976" s="2966">
        <v>0.13440000000000002</v>
      </c>
      <c r="S2976" s="2941">
        <v>11.200000000000001</v>
      </c>
      <c r="T2976" s="2964" t="s">
        <v>1529</v>
      </c>
      <c r="U2976" s="2964" t="s">
        <v>1529</v>
      </c>
      <c r="V2976" s="2967" t="s">
        <v>5513</v>
      </c>
      <c r="W2976" s="2966">
        <v>2.8000000000000004E-2</v>
      </c>
      <c r="X2976" s="2966">
        <v>6.720000000000001E-2</v>
      </c>
      <c r="Y2976" s="2967" t="s">
        <v>1529</v>
      </c>
      <c r="Z2976" s="2967" t="s">
        <v>1529</v>
      </c>
      <c r="AA2976" s="2967" t="s">
        <v>1529</v>
      </c>
      <c r="AB2976" s="2967" t="s">
        <v>1529</v>
      </c>
      <c r="AC2976" s="2966">
        <v>6.720000000000001E-2</v>
      </c>
      <c r="AD2976" s="2963">
        <v>37.295999999999999</v>
      </c>
      <c r="AE2976" s="2967" t="s">
        <v>58</v>
      </c>
      <c r="AF2976" s="2980">
        <v>3.6960000000000007E-2</v>
      </c>
      <c r="AG2976" s="2980">
        <v>0.11200000000000002</v>
      </c>
      <c r="AH2976" s="2968" t="s">
        <v>5646</v>
      </c>
      <c r="AI2976" s="2968" t="s">
        <v>4991</v>
      </c>
      <c r="AJ2976" s="2969">
        <v>5.6000000000000005</v>
      </c>
      <c r="AK2976" s="2502"/>
    </row>
    <row r="2977" spans="2:37" s="2801" customFormat="1" ht="39" thickBot="1" x14ac:dyDescent="0.25">
      <c r="B2977" s="4299" t="s">
        <v>5810</v>
      </c>
      <c r="C2977" s="4300"/>
      <c r="D2977" s="2972" t="s">
        <v>5811</v>
      </c>
      <c r="E2977" s="2973">
        <v>112.00000000000001</v>
      </c>
      <c r="F2977" s="2973">
        <v>57.904000000000011</v>
      </c>
      <c r="G2977" s="2974" t="s">
        <v>1529</v>
      </c>
      <c r="H2977" s="2974" t="s">
        <v>1529</v>
      </c>
      <c r="I2977" s="2974" t="s">
        <v>1529</v>
      </c>
      <c r="J2977" s="2734">
        <v>430</v>
      </c>
      <c r="K2977" s="2975">
        <v>0.13440000000000002</v>
      </c>
      <c r="L2977" s="2975">
        <v>0.13440000000000002</v>
      </c>
      <c r="M2977" s="2734">
        <v>430</v>
      </c>
      <c r="N2977" s="2734">
        <v>430</v>
      </c>
      <c r="O2977" s="2975">
        <v>0.13440000000000002</v>
      </c>
      <c r="P2977" s="2975">
        <v>0.13440000000000002</v>
      </c>
      <c r="Q2977" s="2975">
        <v>0.13440000000000002</v>
      </c>
      <c r="R2977" s="2975">
        <v>0.13440000000000002</v>
      </c>
      <c r="S2977" s="2971">
        <v>11.200000000000001</v>
      </c>
      <c r="T2977" s="2974" t="s">
        <v>1529</v>
      </c>
      <c r="U2977" s="2974" t="s">
        <v>1529</v>
      </c>
      <c r="V2977" s="2976" t="s">
        <v>5513</v>
      </c>
      <c r="W2977" s="2975">
        <v>2.8000000000000004E-2</v>
      </c>
      <c r="X2977" s="2975">
        <v>6.720000000000001E-2</v>
      </c>
      <c r="Y2977" s="2976" t="s">
        <v>1529</v>
      </c>
      <c r="Z2977" s="2976" t="s">
        <v>1529</v>
      </c>
      <c r="AA2977" s="2976" t="s">
        <v>1529</v>
      </c>
      <c r="AB2977" s="2976" t="s">
        <v>1529</v>
      </c>
      <c r="AC2977" s="2975">
        <v>6.720000000000001E-2</v>
      </c>
      <c r="AD2977" s="2973">
        <v>37.295999999999999</v>
      </c>
      <c r="AE2977" s="2976" t="s">
        <v>58</v>
      </c>
      <c r="AF2977" s="2981">
        <v>3.6960000000000007E-2</v>
      </c>
      <c r="AG2977" s="2981">
        <v>0.11200000000000002</v>
      </c>
      <c r="AH2977" s="2977" t="s">
        <v>5646</v>
      </c>
      <c r="AI2977" s="2977" t="s">
        <v>4991</v>
      </c>
      <c r="AJ2977" s="2978">
        <v>5.6000000000000005</v>
      </c>
      <c r="AK2977" s="2502"/>
    </row>
    <row r="2978" spans="2:37" s="2801" customFormat="1" x14ac:dyDescent="0.2">
      <c r="B2978" s="2503"/>
      <c r="C2978" s="2496"/>
      <c r="D2978" s="4248"/>
      <c r="E2978" s="4248"/>
      <c r="F2978" s="4248"/>
      <c r="G2978" s="4248"/>
      <c r="H2978" s="2496"/>
      <c r="I2978" s="2497"/>
      <c r="J2978" s="2497"/>
      <c r="K2978" s="2497"/>
      <c r="L2978" s="2497"/>
      <c r="M2978" s="2496"/>
      <c r="N2978" s="2497"/>
      <c r="O2978" s="2497"/>
      <c r="P2978" s="2497"/>
      <c r="Q2978" s="2497"/>
      <c r="R2978" s="2497"/>
      <c r="S2978" s="2496"/>
      <c r="T2978" s="2495"/>
      <c r="U2978" s="2495"/>
      <c r="V2978" s="2495"/>
      <c r="W2978" s="2495"/>
      <c r="X2978" s="2495"/>
      <c r="Y2978" s="2495"/>
      <c r="Z2978" s="2495"/>
      <c r="AA2978" s="2495"/>
      <c r="AB2978" s="2495"/>
      <c r="AC2978" s="2495"/>
      <c r="AD2978" s="2495"/>
      <c r="AE2978" s="2495"/>
      <c r="AF2978" s="2495"/>
      <c r="AG2978" s="2495"/>
      <c r="AH2978" s="2495"/>
      <c r="AI2978" s="2495"/>
      <c r="AJ2978" s="2495"/>
      <c r="AK2978" s="2502"/>
    </row>
    <row r="2979" spans="2:37" s="2801" customFormat="1" ht="14.25" x14ac:dyDescent="0.2">
      <c r="B2979" s="4236" t="s">
        <v>4985</v>
      </c>
      <c r="C2979" s="4237"/>
      <c r="D2979" s="4296" t="s">
        <v>10</v>
      </c>
      <c r="E2979" s="4296"/>
      <c r="F2979" s="4296"/>
      <c r="G2979" s="4296"/>
      <c r="H2979" s="2499"/>
      <c r="I2979" s="2499"/>
      <c r="J2979" s="2499"/>
      <c r="K2979" s="2499"/>
      <c r="L2979" s="2499"/>
      <c r="M2979" s="2499"/>
      <c r="N2979" s="2499"/>
      <c r="O2979" s="2499"/>
      <c r="P2979" s="2499"/>
      <c r="Q2979" s="2499"/>
      <c r="R2979" s="2499"/>
      <c r="S2979" s="2499"/>
      <c r="T2979" s="2495"/>
      <c r="U2979" s="2495"/>
      <c r="V2979" s="2495"/>
      <c r="W2979" s="2495"/>
      <c r="X2979" s="2495"/>
      <c r="Y2979" s="2495"/>
      <c r="Z2979" s="2495"/>
      <c r="AA2979" s="2495"/>
      <c r="AB2979" s="2495"/>
      <c r="AC2979" s="2495"/>
      <c r="AD2979" s="2495"/>
      <c r="AE2979" s="2495"/>
      <c r="AF2979" s="2495"/>
      <c r="AG2979" s="2495"/>
      <c r="AH2979" s="2495"/>
      <c r="AI2979" s="2495"/>
      <c r="AJ2979" s="2495"/>
      <c r="AK2979" s="2502"/>
    </row>
    <row r="2980" spans="2:37" s="2801" customFormat="1" ht="14.25" x14ac:dyDescent="0.2">
      <c r="B2980" s="4236" t="s">
        <v>4986</v>
      </c>
      <c r="C2980" s="4237"/>
      <c r="D2980" s="4296" t="s">
        <v>10</v>
      </c>
      <c r="E2980" s="4296"/>
      <c r="F2980" s="4296"/>
      <c r="G2980" s="4296"/>
      <c r="H2980" s="2499"/>
      <c r="I2980" s="2499"/>
      <c r="J2980" s="2499"/>
      <c r="K2980" s="2499"/>
      <c r="L2980" s="2499"/>
      <c r="M2980" s="2499"/>
      <c r="N2980" s="2499"/>
      <c r="O2980" s="2499"/>
      <c r="P2980" s="2499"/>
      <c r="Q2980" s="2499"/>
      <c r="R2980" s="2499"/>
      <c r="S2980" s="2499"/>
      <c r="T2980" s="2495"/>
      <c r="U2980" s="2495"/>
      <c r="V2980" s="2495"/>
      <c r="W2980" s="2495"/>
      <c r="X2980" s="2495"/>
      <c r="Y2980" s="2495"/>
      <c r="Z2980" s="2495"/>
      <c r="AA2980" s="2495"/>
      <c r="AB2980" s="2495"/>
      <c r="AC2980" s="2495"/>
      <c r="AD2980" s="2495"/>
      <c r="AE2980" s="2495"/>
      <c r="AF2980" s="2495"/>
      <c r="AG2980" s="2495"/>
      <c r="AH2980" s="2495"/>
      <c r="AI2980" s="2495"/>
      <c r="AJ2980" s="2495"/>
      <c r="AK2980" s="2502"/>
    </row>
    <row r="2981" spans="2:37" s="2801" customFormat="1" ht="15.75" thickBot="1" x14ac:dyDescent="0.25">
      <c r="B2981" s="4270"/>
      <c r="C2981" s="4271"/>
      <c r="D2981" s="4272"/>
      <c r="E2981" s="4272"/>
      <c r="F2981" s="4272"/>
      <c r="G2981" s="4272"/>
      <c r="H2981" s="2504"/>
      <c r="I2981" s="2504"/>
      <c r="J2981" s="2504"/>
      <c r="K2981" s="2504"/>
      <c r="L2981" s="2504"/>
      <c r="M2981" s="2504"/>
      <c r="N2981" s="2504"/>
      <c r="O2981" s="2504"/>
      <c r="P2981" s="2504"/>
      <c r="Q2981" s="2504"/>
      <c r="R2981" s="2504"/>
      <c r="S2981" s="2504"/>
      <c r="T2981" s="2505"/>
      <c r="U2981" s="2505"/>
      <c r="V2981" s="2505"/>
      <c r="W2981" s="2505"/>
      <c r="X2981" s="2505"/>
      <c r="Y2981" s="2505"/>
      <c r="Z2981" s="2505"/>
      <c r="AA2981" s="2505"/>
      <c r="AB2981" s="2505"/>
      <c r="AC2981" s="2505"/>
      <c r="AD2981" s="2505"/>
      <c r="AE2981" s="2505"/>
      <c r="AF2981" s="2505"/>
      <c r="AG2981" s="2505"/>
      <c r="AH2981" s="2505"/>
      <c r="AI2981" s="2505"/>
      <c r="AJ2981" s="2505"/>
      <c r="AK2981" s="2507"/>
    </row>
    <row r="2982" spans="2:37" s="2801" customFormat="1" ht="13.5" thickBot="1" x14ac:dyDescent="0.25">
      <c r="B2982" s="2703"/>
    </row>
    <row r="2983" spans="2:37" s="2801" customFormat="1" ht="20.25" x14ac:dyDescent="0.2">
      <c r="B2983" s="4169" t="s">
        <v>4994</v>
      </c>
      <c r="C2983" s="4170"/>
      <c r="D2983" s="4170"/>
      <c r="E2983" s="4170"/>
      <c r="F2983" s="4170"/>
      <c r="G2983" s="4170"/>
      <c r="H2983" s="4170"/>
      <c r="I2983" s="4170"/>
      <c r="J2983" s="4170"/>
      <c r="K2983" s="4170"/>
      <c r="L2983" s="4170"/>
      <c r="M2983" s="4170"/>
      <c r="N2983" s="4170"/>
      <c r="O2983" s="4170"/>
      <c r="P2983" s="4170"/>
      <c r="Q2983" s="4170"/>
      <c r="R2983" s="4170"/>
      <c r="S2983" s="4170"/>
      <c r="T2983" s="4170"/>
      <c r="U2983" s="4170"/>
      <c r="V2983" s="4170"/>
      <c r="W2983" s="4170"/>
      <c r="X2983" s="4170"/>
      <c r="Y2983" s="4170"/>
      <c r="Z2983" s="4170"/>
      <c r="AA2983" s="4170"/>
      <c r="AB2983" s="4170"/>
      <c r="AC2983" s="4170"/>
      <c r="AD2983" s="4170"/>
      <c r="AE2983" s="4170"/>
      <c r="AF2983" s="4170"/>
      <c r="AG2983" s="4170"/>
      <c r="AH2983" s="4170"/>
      <c r="AI2983" s="4170"/>
      <c r="AJ2983" s="4170"/>
      <c r="AK2983" s="4171"/>
    </row>
    <row r="2984" spans="2:37" s="2801" customFormat="1" x14ac:dyDescent="0.2">
      <c r="B2984" s="2500"/>
      <c r="C2984" s="2915"/>
      <c r="D2984" s="2915"/>
      <c r="E2984" s="2915"/>
      <c r="F2984" s="2915"/>
      <c r="G2984" s="2501"/>
      <c r="H2984" s="2501"/>
      <c r="I2984" s="2501"/>
      <c r="J2984" s="2501"/>
      <c r="K2984" s="2501"/>
      <c r="L2984" s="2501"/>
      <c r="M2984" s="2501"/>
      <c r="N2984" s="2501"/>
      <c r="O2984" s="2501"/>
      <c r="P2984" s="2501"/>
      <c r="Q2984" s="2501"/>
      <c r="R2984" s="2501"/>
      <c r="S2984" s="2501"/>
      <c r="T2984" s="2501"/>
      <c r="U2984" s="2501"/>
      <c r="V2984" s="2501"/>
      <c r="W2984" s="2501"/>
      <c r="X2984" s="2501"/>
      <c r="Y2984" s="2501"/>
      <c r="Z2984" s="2501"/>
      <c r="AA2984" s="2501"/>
      <c r="AB2984" s="2501"/>
      <c r="AC2984" s="2501"/>
      <c r="AD2984" s="2501"/>
      <c r="AE2984" s="2501"/>
      <c r="AF2984" s="2501"/>
      <c r="AG2984" s="2501"/>
      <c r="AH2984" s="2501"/>
      <c r="AI2984" s="2501"/>
      <c r="AJ2984" s="2501"/>
      <c r="AK2984" s="2502"/>
    </row>
    <row r="2985" spans="2:37" s="2801" customFormat="1" ht="12.75" customHeight="1" x14ac:dyDescent="0.2">
      <c r="B2985" s="2500" t="s">
        <v>4981</v>
      </c>
      <c r="C2985" s="2915"/>
      <c r="D2985" s="4294" t="s">
        <v>5803</v>
      </c>
      <c r="E2985" s="4294"/>
      <c r="F2985" s="4294"/>
      <c r="G2985" s="2501"/>
      <c r="H2985" s="2501"/>
      <c r="I2985" s="2501"/>
      <c r="J2985" s="2501"/>
      <c r="K2985" s="2501"/>
      <c r="L2985" s="2501"/>
      <c r="M2985" s="2501"/>
      <c r="N2985" s="2501"/>
      <c r="O2985" s="2501"/>
      <c r="P2985" s="2501"/>
      <c r="Q2985" s="2501"/>
      <c r="R2985" s="2501"/>
      <c r="S2985" s="2501"/>
      <c r="T2985" s="2501"/>
      <c r="U2985" s="2501"/>
      <c r="V2985" s="2501"/>
      <c r="W2985" s="2501"/>
      <c r="X2985" s="2501"/>
      <c r="Y2985" s="2501"/>
      <c r="Z2985" s="2501"/>
      <c r="AA2985" s="2501"/>
      <c r="AB2985" s="2501"/>
      <c r="AC2985" s="2501"/>
      <c r="AD2985" s="2501"/>
      <c r="AE2985" s="2501"/>
      <c r="AF2985" s="2501"/>
      <c r="AG2985" s="2501"/>
      <c r="AH2985" s="2501"/>
      <c r="AI2985" s="2501"/>
      <c r="AJ2985" s="2501"/>
      <c r="AK2985" s="2502"/>
    </row>
    <row r="2986" spans="2:37" s="2801" customFormat="1" ht="13.5" customHeight="1" thickBot="1" x14ac:dyDescent="0.25">
      <c r="B2986" s="4176" t="s">
        <v>4995</v>
      </c>
      <c r="C2986" s="4177"/>
      <c r="D2986" s="4309">
        <v>41523</v>
      </c>
      <c r="E2986" s="4309"/>
      <c r="F2986" s="2915"/>
      <c r="G2986" s="2501"/>
      <c r="H2986" s="2501"/>
      <c r="I2986" s="2501"/>
      <c r="J2986" s="2501"/>
      <c r="K2986" s="2501"/>
      <c r="L2986" s="2501"/>
      <c r="M2986" s="2501"/>
      <c r="N2986" s="2501"/>
      <c r="O2986" s="2501"/>
      <c r="P2986" s="2501"/>
      <c r="Q2986" s="2501"/>
      <c r="R2986" s="2501"/>
      <c r="S2986" s="2501"/>
      <c r="T2986" s="2501"/>
      <c r="U2986" s="2501"/>
      <c r="V2986" s="2501"/>
      <c r="W2986" s="2501"/>
      <c r="X2986" s="2501"/>
      <c r="Y2986" s="2501"/>
      <c r="Z2986" s="2501"/>
      <c r="AA2986" s="2501"/>
      <c r="AB2986" s="2501"/>
      <c r="AC2986" s="2501"/>
      <c r="AD2986" s="2501"/>
      <c r="AE2986" s="2501"/>
      <c r="AF2986" s="2501"/>
      <c r="AG2986" s="2501"/>
      <c r="AH2986" s="2501"/>
      <c r="AI2986" s="2501"/>
      <c r="AJ2986" s="2501"/>
      <c r="AK2986" s="2502"/>
    </row>
    <row r="2987" spans="2:37" s="2801" customFormat="1" ht="154.5" customHeight="1" thickBot="1" x14ac:dyDescent="0.25">
      <c r="B2987" s="4179" t="s">
        <v>4996</v>
      </c>
      <c r="C2987" s="4242"/>
      <c r="D2987" s="4291" t="s">
        <v>5804</v>
      </c>
      <c r="E2987" s="4292"/>
      <c r="F2987" s="4292"/>
      <c r="G2987" s="4292"/>
      <c r="H2987" s="4292"/>
      <c r="I2987" s="4292"/>
      <c r="J2987" s="4292"/>
      <c r="K2987" s="4293"/>
      <c r="L2987" s="2501"/>
      <c r="M2987" s="2501"/>
      <c r="N2987" s="2501"/>
      <c r="O2987" s="2501"/>
      <c r="P2987" s="2501"/>
      <c r="Q2987" s="2501"/>
      <c r="R2987" s="2501"/>
      <c r="S2987" s="2501"/>
      <c r="T2987" s="2501"/>
      <c r="U2987" s="2501"/>
      <c r="V2987" s="2501"/>
      <c r="W2987" s="2501"/>
      <c r="X2987" s="2501"/>
      <c r="Y2987" s="2501"/>
      <c r="Z2987" s="2501"/>
      <c r="AA2987" s="2501"/>
      <c r="AB2987" s="2501"/>
      <c r="AC2987" s="2501"/>
      <c r="AD2987" s="2501"/>
      <c r="AE2987" s="2501"/>
      <c r="AF2987" s="2501"/>
      <c r="AG2987" s="2501"/>
      <c r="AH2987" s="2501"/>
      <c r="AI2987" s="2501"/>
      <c r="AJ2987" s="2501"/>
      <c r="AK2987" s="2502"/>
    </row>
    <row r="2988" spans="2:37" s="2801" customFormat="1" ht="13.5" thickBot="1" x14ac:dyDescent="0.25">
      <c r="B2988" s="4245"/>
      <c r="C2988" s="4246"/>
      <c r="D2988" s="4246"/>
      <c r="E2988" s="4246"/>
      <c r="F2988" s="4246"/>
      <c r="G2988" s="4246"/>
      <c r="H2988" s="4246"/>
      <c r="I2988" s="4246"/>
      <c r="J2988" s="4246"/>
      <c r="K2988" s="4246"/>
      <c r="L2988" s="4246"/>
      <c r="M2988" s="4246"/>
      <c r="N2988" s="4246"/>
      <c r="O2988" s="4246"/>
      <c r="P2988" s="4246"/>
      <c r="Q2988" s="4246"/>
      <c r="R2988" s="2501"/>
      <c r="S2988" s="2501"/>
      <c r="T2988" s="2501"/>
      <c r="U2988" s="2501"/>
      <c r="V2988" s="2501"/>
      <c r="W2988" s="2501"/>
      <c r="X2988" s="2501"/>
      <c r="Y2988" s="2501"/>
      <c r="Z2988" s="2501"/>
      <c r="AA2988" s="2501"/>
      <c r="AB2988" s="2501"/>
      <c r="AC2988" s="2501"/>
      <c r="AD2988" s="2501"/>
      <c r="AE2988" s="2501"/>
      <c r="AF2988" s="2501"/>
      <c r="AG2988" s="2501"/>
      <c r="AH2988" s="2501"/>
      <c r="AI2988" s="2501"/>
      <c r="AJ2988" s="2501"/>
      <c r="AK2988" s="2502"/>
    </row>
    <row r="2989" spans="2:37" s="2801" customFormat="1" ht="13.5" customHeight="1" thickBot="1" x14ac:dyDescent="0.25">
      <c r="B2989" s="4189" t="s">
        <v>4997</v>
      </c>
      <c r="C2989" s="4189"/>
      <c r="D2989" s="4189" t="s">
        <v>4987</v>
      </c>
      <c r="E2989" s="4189" t="s">
        <v>4998</v>
      </c>
      <c r="F2989" s="4247" t="s">
        <v>224</v>
      </c>
      <c r="G2989" s="4247"/>
      <c r="H2989" s="4247"/>
      <c r="I2989" s="4247"/>
      <c r="J2989" s="4247"/>
      <c r="K2989" s="4247"/>
      <c r="L2989" s="4247"/>
      <c r="M2989" s="4247"/>
      <c r="N2989" s="4247"/>
      <c r="O2989" s="4247"/>
      <c r="P2989" s="4247"/>
      <c r="Q2989" s="4247"/>
      <c r="R2989" s="4247"/>
      <c r="S2989" s="4247" t="s">
        <v>340</v>
      </c>
      <c r="T2989" s="4247"/>
      <c r="U2989" s="4247"/>
      <c r="V2989" s="4247"/>
      <c r="W2989" s="4247"/>
      <c r="X2989" s="4247"/>
      <c r="Y2989" s="4247"/>
      <c r="Z2989" s="4247"/>
      <c r="AA2989" s="4247"/>
      <c r="AB2989" s="4247"/>
      <c r="AC2989" s="4247"/>
      <c r="AD2989" s="4247" t="s">
        <v>225</v>
      </c>
      <c r="AE2989" s="4247"/>
      <c r="AF2989" s="4247"/>
      <c r="AG2989" s="4247"/>
      <c r="AH2989" s="4188" t="s">
        <v>4982</v>
      </c>
      <c r="AI2989" s="4188"/>
      <c r="AJ2989" s="4188"/>
      <c r="AK2989" s="2502"/>
    </row>
    <row r="2990" spans="2:37" s="2801" customFormat="1" ht="26.25" customHeight="1" thickBot="1" x14ac:dyDescent="0.25">
      <c r="B2990" s="4203"/>
      <c r="C2990" s="4203"/>
      <c r="D2990" s="4203"/>
      <c r="E2990" s="4203"/>
      <c r="F2990" s="4203" t="s">
        <v>4999</v>
      </c>
      <c r="G2990" s="4203" t="s">
        <v>5000</v>
      </c>
      <c r="H2990" s="4189" t="s">
        <v>5001</v>
      </c>
      <c r="I2990" s="4200" t="s">
        <v>5002</v>
      </c>
      <c r="J2990" s="4200" t="s">
        <v>5003</v>
      </c>
      <c r="K2990" s="4201" t="s">
        <v>5004</v>
      </c>
      <c r="L2990" s="4201" t="s">
        <v>5005</v>
      </c>
      <c r="M2990" s="4200" t="s">
        <v>5006</v>
      </c>
      <c r="N2990" s="4200"/>
      <c r="O2990" s="4201" t="s">
        <v>5007</v>
      </c>
      <c r="P2990" s="4201" t="s">
        <v>5008</v>
      </c>
      <c r="Q2990" s="4201" t="s">
        <v>5009</v>
      </c>
      <c r="R2990" s="4201" t="s">
        <v>5010</v>
      </c>
      <c r="S2990" s="4189" t="s">
        <v>5011</v>
      </c>
      <c r="T2990" s="4189" t="s">
        <v>5012</v>
      </c>
      <c r="U2990" s="4189" t="s">
        <v>5013</v>
      </c>
      <c r="V2990" s="4189" t="s">
        <v>5014</v>
      </c>
      <c r="W2990" s="4189" t="s">
        <v>5015</v>
      </c>
      <c r="X2990" s="4189" t="s">
        <v>5016</v>
      </c>
      <c r="Y2990" s="4189" t="s">
        <v>5017</v>
      </c>
      <c r="Z2990" s="4189" t="s">
        <v>5018</v>
      </c>
      <c r="AA2990" s="4189" t="s">
        <v>5019</v>
      </c>
      <c r="AB2990" s="4200" t="s">
        <v>5020</v>
      </c>
      <c r="AC2990" s="4200" t="s">
        <v>5021</v>
      </c>
      <c r="AD2990" s="4189" t="s">
        <v>5022</v>
      </c>
      <c r="AE2990" s="4189" t="s">
        <v>5023</v>
      </c>
      <c r="AF2990" s="4189" t="s">
        <v>5024</v>
      </c>
      <c r="AG2990" s="4189" t="s">
        <v>5025</v>
      </c>
      <c r="AH2990" s="4189" t="s">
        <v>1150</v>
      </c>
      <c r="AI2990" s="4189" t="s">
        <v>4983</v>
      </c>
      <c r="AJ2990" s="4189" t="s">
        <v>4984</v>
      </c>
      <c r="AK2990" s="2502"/>
    </row>
    <row r="2991" spans="2:37" s="2801" customFormat="1" ht="21" customHeight="1" thickBot="1" x14ac:dyDescent="0.25">
      <c r="B2991" s="4203"/>
      <c r="C2991" s="4203"/>
      <c r="D2991" s="4203"/>
      <c r="E2991" s="4203"/>
      <c r="F2991" s="4203"/>
      <c r="G2991" s="4203"/>
      <c r="H2991" s="4203"/>
      <c r="I2991" s="4201"/>
      <c r="J2991" s="4201"/>
      <c r="K2991" s="4201"/>
      <c r="L2991" s="4201"/>
      <c r="M2991" s="2914" t="s">
        <v>5026</v>
      </c>
      <c r="N2991" s="2913" t="s">
        <v>2793</v>
      </c>
      <c r="O2991" s="4201"/>
      <c r="P2991" s="4201"/>
      <c r="Q2991" s="4201"/>
      <c r="R2991" s="4201"/>
      <c r="S2991" s="4203"/>
      <c r="T2991" s="4203"/>
      <c r="U2991" s="4203"/>
      <c r="V2991" s="4203"/>
      <c r="W2991" s="4203"/>
      <c r="X2991" s="4203"/>
      <c r="Y2991" s="4203"/>
      <c r="Z2991" s="4203"/>
      <c r="AA2991" s="4203"/>
      <c r="AB2991" s="4201"/>
      <c r="AC2991" s="4201"/>
      <c r="AD2991" s="4203"/>
      <c r="AE2991" s="4203"/>
      <c r="AF2991" s="4203"/>
      <c r="AG2991" s="4203"/>
      <c r="AH2991" s="4203"/>
      <c r="AI2991" s="4203"/>
      <c r="AJ2991" s="4203"/>
      <c r="AK2991" s="2502"/>
    </row>
    <row r="2992" spans="2:37" s="2801" customFormat="1" ht="13.5" customHeight="1" thickBot="1" x14ac:dyDescent="0.25">
      <c r="B2992" s="4316" t="s">
        <v>5803</v>
      </c>
      <c r="C2992" s="4317"/>
      <c r="D2992" s="2919" t="s">
        <v>5805</v>
      </c>
      <c r="E2992" s="2920">
        <v>22.400000000000002</v>
      </c>
      <c r="F2992" s="2920">
        <v>11.211200000000002</v>
      </c>
      <c r="G2992" s="2921" t="s">
        <v>1529</v>
      </c>
      <c r="H2992" s="2921" t="s">
        <v>1529</v>
      </c>
      <c r="I2992" s="2921" t="s">
        <v>1529</v>
      </c>
      <c r="J2992" s="2922">
        <v>250.25</v>
      </c>
      <c r="K2992" s="2923">
        <v>4.4800000000000006E-2</v>
      </c>
      <c r="L2992" s="2923">
        <v>4.4800000000000006E-2</v>
      </c>
      <c r="M2992" s="2922">
        <v>45</v>
      </c>
      <c r="N2992" s="2922">
        <v>66</v>
      </c>
      <c r="O2992" s="2923">
        <v>0.24640000000000004</v>
      </c>
      <c r="P2992" s="2923">
        <v>0.16800000000000001</v>
      </c>
      <c r="Q2992" s="2923">
        <v>0.24640000000000004</v>
      </c>
      <c r="R2992" s="2923">
        <v>0.16800000000000001</v>
      </c>
      <c r="S2992" s="2924">
        <v>4.4800000000000004</v>
      </c>
      <c r="T2992" s="2921" t="s">
        <v>1529</v>
      </c>
      <c r="U2992" s="2921" t="s">
        <v>1529</v>
      </c>
      <c r="V2992" s="2925" t="s">
        <v>5513</v>
      </c>
      <c r="W2992" s="2923">
        <v>1.1200000000000002E-2</v>
      </c>
      <c r="X2992" s="2923">
        <v>6.720000000000001E-2</v>
      </c>
      <c r="Y2992" s="2925" t="s">
        <v>1529</v>
      </c>
      <c r="Z2992" s="2925" t="s">
        <v>1529</v>
      </c>
      <c r="AA2992" s="2925" t="s">
        <v>1529</v>
      </c>
      <c r="AB2992" s="2925" t="s">
        <v>1529</v>
      </c>
      <c r="AC2992" s="2923">
        <v>6.720000000000001E-2</v>
      </c>
      <c r="AD2992" s="2920">
        <v>6.708800000000001</v>
      </c>
      <c r="AE2992" s="2925" t="s">
        <v>51</v>
      </c>
      <c r="AF2992" s="2926">
        <v>1.6772000000000002E-2</v>
      </c>
      <c r="AG2992" s="2926">
        <v>0.11200000000000002</v>
      </c>
      <c r="AH2992" s="2927" t="s">
        <v>1529</v>
      </c>
      <c r="AI2992" s="2927" t="s">
        <v>1529</v>
      </c>
      <c r="AJ2992" s="2928" t="s">
        <v>1529</v>
      </c>
      <c r="AK2992" s="2502"/>
    </row>
    <row r="2993" spans="2:37" s="2801" customFormat="1" x14ac:dyDescent="0.2">
      <c r="B2993" s="2503"/>
      <c r="C2993" s="2496"/>
      <c r="D2993" s="4249"/>
      <c r="E2993" s="4249"/>
      <c r="F2993" s="4249"/>
      <c r="G2993" s="4249"/>
      <c r="H2993" s="2496"/>
      <c r="I2993" s="2497"/>
      <c r="J2993" s="2497"/>
      <c r="K2993" s="2497"/>
      <c r="L2993" s="2497"/>
      <c r="M2993" s="2496"/>
      <c r="N2993" s="2497"/>
      <c r="O2993" s="2497"/>
      <c r="P2993" s="2497"/>
      <c r="Q2993" s="2497"/>
      <c r="R2993" s="2497"/>
      <c r="S2993" s="2496"/>
      <c r="T2993" s="2495"/>
      <c r="U2993" s="2495"/>
      <c r="V2993" s="2495"/>
      <c r="W2993" s="2495"/>
      <c r="X2993" s="2495"/>
      <c r="Y2993" s="2495"/>
      <c r="Z2993" s="2495"/>
      <c r="AA2993" s="2495"/>
      <c r="AB2993" s="2495"/>
      <c r="AC2993" s="2495"/>
      <c r="AD2993" s="2495"/>
      <c r="AE2993" s="2495"/>
      <c r="AF2993" s="2495"/>
      <c r="AG2993" s="2495"/>
      <c r="AH2993" s="2495"/>
      <c r="AI2993" s="2495"/>
      <c r="AJ2993" s="2495"/>
      <c r="AK2993" s="2502"/>
    </row>
    <row r="2994" spans="2:37" s="2801" customFormat="1" ht="14.25" x14ac:dyDescent="0.2">
      <c r="B2994" s="4236" t="s">
        <v>4985</v>
      </c>
      <c r="C2994" s="4237"/>
      <c r="D2994" s="4296" t="s">
        <v>10</v>
      </c>
      <c r="E2994" s="4296"/>
      <c r="F2994" s="4296"/>
      <c r="G2994" s="4296"/>
      <c r="H2994" s="2499"/>
      <c r="I2994" s="2499"/>
      <c r="J2994" s="2499"/>
      <c r="K2994" s="2499"/>
      <c r="L2994" s="2499"/>
      <c r="M2994" s="2499"/>
      <c r="N2994" s="2499"/>
      <c r="O2994" s="2499"/>
      <c r="P2994" s="2499"/>
      <c r="Q2994" s="2499"/>
      <c r="R2994" s="2499"/>
      <c r="S2994" s="2499"/>
      <c r="T2994" s="2495"/>
      <c r="U2994" s="2495"/>
      <c r="V2994" s="2495"/>
      <c r="W2994" s="2495"/>
      <c r="X2994" s="2495"/>
      <c r="Y2994" s="2495"/>
      <c r="Z2994" s="2495"/>
      <c r="AA2994" s="2495"/>
      <c r="AB2994" s="2495"/>
      <c r="AC2994" s="2495"/>
      <c r="AD2994" s="2495"/>
      <c r="AE2994" s="2495"/>
      <c r="AF2994" s="2495"/>
      <c r="AG2994" s="2495"/>
      <c r="AH2994" s="2495"/>
      <c r="AI2994" s="2495"/>
      <c r="AJ2994" s="2495"/>
      <c r="AK2994" s="2502"/>
    </row>
    <row r="2995" spans="2:37" s="2801" customFormat="1" ht="14.25" x14ac:dyDescent="0.2">
      <c r="B2995" s="4236" t="s">
        <v>4986</v>
      </c>
      <c r="C2995" s="4237"/>
      <c r="D2995" s="4296" t="s">
        <v>10</v>
      </c>
      <c r="E2995" s="4296"/>
      <c r="F2995" s="4296"/>
      <c r="G2995" s="4296"/>
      <c r="H2995" s="2499"/>
      <c r="I2995" s="2499"/>
      <c r="J2995" s="2499"/>
      <c r="K2995" s="2499"/>
      <c r="L2995" s="2499"/>
      <c r="M2995" s="2499"/>
      <c r="N2995" s="2499"/>
      <c r="O2995" s="2499"/>
      <c r="P2995" s="2499"/>
      <c r="Q2995" s="2499"/>
      <c r="R2995" s="2499"/>
      <c r="S2995" s="2499"/>
      <c r="T2995" s="2495"/>
      <c r="U2995" s="2495"/>
      <c r="V2995" s="2495"/>
      <c r="W2995" s="2495"/>
      <c r="X2995" s="2495"/>
      <c r="Y2995" s="2495"/>
      <c r="Z2995" s="2495"/>
      <c r="AA2995" s="2495"/>
      <c r="AB2995" s="2495"/>
      <c r="AC2995" s="2495"/>
      <c r="AD2995" s="2495"/>
      <c r="AE2995" s="2495"/>
      <c r="AF2995" s="2495"/>
      <c r="AG2995" s="2495"/>
      <c r="AH2995" s="2495"/>
      <c r="AI2995" s="2495"/>
      <c r="AJ2995" s="2495"/>
      <c r="AK2995" s="2502"/>
    </row>
    <row r="2996" spans="2:37" s="2801" customFormat="1" ht="13.5" thickBot="1" x14ac:dyDescent="0.25">
      <c r="B2996" s="4270"/>
      <c r="C2996" s="4271"/>
      <c r="D2996" s="2504"/>
      <c r="E2996" s="2504"/>
      <c r="F2996" s="2504"/>
      <c r="G2996" s="2504"/>
      <c r="H2996" s="2504"/>
      <c r="I2996" s="2504"/>
      <c r="J2996" s="2504"/>
      <c r="K2996" s="2504"/>
      <c r="L2996" s="2504"/>
      <c r="M2996" s="2504"/>
      <c r="N2996" s="2504"/>
      <c r="O2996" s="2504"/>
      <c r="P2996" s="2504"/>
      <c r="Q2996" s="2504"/>
      <c r="R2996" s="2504"/>
      <c r="S2996" s="2504"/>
      <c r="T2996" s="2505"/>
      <c r="U2996" s="2505"/>
      <c r="V2996" s="2505"/>
      <c r="W2996" s="2505"/>
      <c r="X2996" s="2505"/>
      <c r="Y2996" s="2505"/>
      <c r="Z2996" s="2505"/>
      <c r="AA2996" s="2505"/>
      <c r="AB2996" s="2505"/>
      <c r="AC2996" s="2505"/>
      <c r="AD2996" s="2505"/>
      <c r="AE2996" s="2505"/>
      <c r="AF2996" s="2505"/>
      <c r="AG2996" s="2505"/>
      <c r="AH2996" s="2505"/>
      <c r="AI2996" s="2505"/>
      <c r="AJ2996" s="2505"/>
      <c r="AK2996" s="2507"/>
    </row>
    <row r="2997" spans="2:37" s="2801" customFormat="1" ht="13.5" thickBot="1" x14ac:dyDescent="0.25">
      <c r="B2997" s="2703"/>
    </row>
    <row r="2998" spans="2:37" s="2801" customFormat="1" ht="20.25" x14ac:dyDescent="0.2">
      <c r="B2998" s="4169" t="s">
        <v>4994</v>
      </c>
      <c r="C2998" s="4170"/>
      <c r="D2998" s="4170"/>
      <c r="E2998" s="4170"/>
      <c r="F2998" s="4170"/>
      <c r="G2998" s="4170"/>
      <c r="H2998" s="4170"/>
      <c r="I2998" s="4170"/>
      <c r="J2998" s="4170"/>
      <c r="K2998" s="4170"/>
      <c r="L2998" s="4170"/>
      <c r="M2998" s="4170"/>
      <c r="N2998" s="4170"/>
      <c r="O2998" s="4170"/>
      <c r="P2998" s="4170"/>
      <c r="Q2998" s="4170"/>
      <c r="R2998" s="4170"/>
      <c r="S2998" s="4170"/>
      <c r="T2998" s="4170"/>
      <c r="U2998" s="4170"/>
      <c r="V2998" s="4170"/>
      <c r="W2998" s="4170"/>
      <c r="X2998" s="4170"/>
      <c r="Y2998" s="4170"/>
      <c r="Z2998" s="4170"/>
      <c r="AA2998" s="4170"/>
      <c r="AB2998" s="4170"/>
      <c r="AC2998" s="4170"/>
      <c r="AD2998" s="4170"/>
      <c r="AE2998" s="4170"/>
      <c r="AF2998" s="4170"/>
      <c r="AG2998" s="4170"/>
      <c r="AH2998" s="4170"/>
      <c r="AI2998" s="4170"/>
      <c r="AJ2998" s="4170"/>
      <c r="AK2998" s="4171"/>
    </row>
    <row r="2999" spans="2:37" s="2801" customFormat="1" x14ac:dyDescent="0.2">
      <c r="B2999" s="2500"/>
      <c r="C2999" s="2872"/>
      <c r="D2999" s="2872"/>
      <c r="E2999" s="2872"/>
      <c r="F2999" s="2872"/>
      <c r="G2999" s="2501"/>
      <c r="H2999" s="2501"/>
      <c r="I2999" s="2501"/>
      <c r="J2999" s="2501"/>
      <c r="K2999" s="2501"/>
      <c r="L2999" s="2501"/>
      <c r="M2999" s="2501"/>
      <c r="N2999" s="2501"/>
      <c r="O2999" s="2501"/>
      <c r="P2999" s="2501"/>
      <c r="Q2999" s="2501"/>
      <c r="R2999" s="2501"/>
      <c r="S2999" s="2501"/>
      <c r="T2999" s="2501"/>
      <c r="U2999" s="2501"/>
      <c r="V2999" s="2501"/>
      <c r="W2999" s="2501"/>
      <c r="X2999" s="2501"/>
      <c r="Y2999" s="2501"/>
      <c r="Z2999" s="2501"/>
      <c r="AA2999" s="2501"/>
      <c r="AB2999" s="2501"/>
      <c r="AC2999" s="2501"/>
      <c r="AD2999" s="2501"/>
      <c r="AE2999" s="2501"/>
      <c r="AF2999" s="2501"/>
      <c r="AG2999" s="2501"/>
      <c r="AH2999" s="2501"/>
      <c r="AI2999" s="2501"/>
      <c r="AJ2999" s="2501"/>
      <c r="AK2999" s="2502"/>
    </row>
    <row r="3000" spans="2:37" s="2801" customFormat="1" ht="12.75" customHeight="1" x14ac:dyDescent="0.2">
      <c r="B3000" s="2500" t="s">
        <v>4981</v>
      </c>
      <c r="C3000" s="2872"/>
      <c r="D3000" s="4294" t="s">
        <v>5798</v>
      </c>
      <c r="E3000" s="4294"/>
      <c r="F3000" s="4294"/>
      <c r="G3000" s="2501"/>
      <c r="H3000" s="2501"/>
      <c r="I3000" s="2501"/>
      <c r="J3000" s="2501"/>
      <c r="K3000" s="2501"/>
      <c r="L3000" s="2501"/>
      <c r="M3000" s="2501"/>
      <c r="N3000" s="2501"/>
      <c r="O3000" s="2501"/>
      <c r="P3000" s="2501"/>
      <c r="Q3000" s="2501"/>
      <c r="R3000" s="2501"/>
      <c r="S3000" s="2501"/>
      <c r="T3000" s="2501"/>
      <c r="U3000" s="2501"/>
      <c r="V3000" s="2501"/>
      <c r="W3000" s="2501"/>
      <c r="X3000" s="2501"/>
      <c r="Y3000" s="2501"/>
      <c r="Z3000" s="2501"/>
      <c r="AA3000" s="2501"/>
      <c r="AB3000" s="2501"/>
      <c r="AC3000" s="2501"/>
      <c r="AD3000" s="2501"/>
      <c r="AE3000" s="2501"/>
      <c r="AF3000" s="2501"/>
      <c r="AG3000" s="2501"/>
      <c r="AH3000" s="2501"/>
      <c r="AI3000" s="2501"/>
      <c r="AJ3000" s="2501"/>
      <c r="AK3000" s="2502"/>
    </row>
    <row r="3001" spans="2:37" s="2801" customFormat="1" ht="13.5" customHeight="1" thickBot="1" x14ac:dyDescent="0.25">
      <c r="B3001" s="4176" t="s">
        <v>4995</v>
      </c>
      <c r="C3001" s="4177"/>
      <c r="D3001" s="5059">
        <v>41506</v>
      </c>
      <c r="E3001" s="5059"/>
      <c r="F3001" s="2872"/>
      <c r="G3001" s="2501"/>
      <c r="H3001" s="2501"/>
      <c r="I3001" s="2501"/>
      <c r="J3001" s="2501"/>
      <c r="K3001" s="2501"/>
      <c r="L3001" s="2501"/>
      <c r="M3001" s="2501"/>
      <c r="N3001" s="2501"/>
      <c r="O3001" s="2501"/>
      <c r="P3001" s="2501"/>
      <c r="Q3001" s="2501"/>
      <c r="R3001" s="2501"/>
      <c r="S3001" s="2501"/>
      <c r="T3001" s="2501"/>
      <c r="U3001" s="2501"/>
      <c r="V3001" s="2501"/>
      <c r="W3001" s="2501"/>
      <c r="X3001" s="2501"/>
      <c r="Y3001" s="2501"/>
      <c r="Z3001" s="2501"/>
      <c r="AA3001" s="2501"/>
      <c r="AB3001" s="2501"/>
      <c r="AC3001" s="2501"/>
      <c r="AD3001" s="2501"/>
      <c r="AE3001" s="2501"/>
      <c r="AF3001" s="2501"/>
      <c r="AG3001" s="2501"/>
      <c r="AH3001" s="2501"/>
      <c r="AI3001" s="2501"/>
      <c r="AJ3001" s="2501"/>
      <c r="AK3001" s="2502"/>
    </row>
    <row r="3002" spans="2:37" s="2801" customFormat="1" ht="186.75" customHeight="1" thickBot="1" x14ac:dyDescent="0.25">
      <c r="B3002" s="4179" t="s">
        <v>4996</v>
      </c>
      <c r="C3002" s="4242"/>
      <c r="D3002" s="4291" t="s">
        <v>5800</v>
      </c>
      <c r="E3002" s="4292"/>
      <c r="F3002" s="4292"/>
      <c r="G3002" s="4292"/>
      <c r="H3002" s="4292"/>
      <c r="I3002" s="4292"/>
      <c r="J3002" s="4292"/>
      <c r="K3002" s="4293"/>
      <c r="L3002" s="2501"/>
      <c r="M3002" s="2501"/>
      <c r="N3002" s="2501"/>
      <c r="O3002" s="2501"/>
      <c r="P3002" s="2501"/>
      <c r="Q3002" s="2501"/>
      <c r="R3002" s="2501"/>
      <c r="S3002" s="2501"/>
      <c r="T3002" s="2501"/>
      <c r="U3002" s="2501"/>
      <c r="V3002" s="2501"/>
      <c r="W3002" s="2501"/>
      <c r="X3002" s="2501"/>
      <c r="Y3002" s="2501"/>
      <c r="Z3002" s="2501"/>
      <c r="AA3002" s="2501"/>
      <c r="AB3002" s="2501"/>
      <c r="AC3002" s="2501"/>
      <c r="AD3002" s="2501"/>
      <c r="AE3002" s="2501"/>
      <c r="AF3002" s="2501"/>
      <c r="AG3002" s="2501"/>
      <c r="AH3002" s="2501"/>
      <c r="AI3002" s="2501"/>
      <c r="AJ3002" s="2501"/>
      <c r="AK3002" s="2502"/>
    </row>
    <row r="3003" spans="2:37" s="2801" customFormat="1" ht="13.5" thickBot="1" x14ac:dyDescent="0.25">
      <c r="B3003" s="4245"/>
      <c r="C3003" s="4246"/>
      <c r="D3003" s="4246"/>
      <c r="E3003" s="4246"/>
      <c r="F3003" s="4246"/>
      <c r="G3003" s="4246"/>
      <c r="H3003" s="4246"/>
      <c r="I3003" s="4246"/>
      <c r="J3003" s="4246"/>
      <c r="K3003" s="4246"/>
      <c r="L3003" s="4246"/>
      <c r="M3003" s="4246"/>
      <c r="N3003" s="4246"/>
      <c r="O3003" s="4246"/>
      <c r="P3003" s="4246"/>
      <c r="Q3003" s="4246"/>
      <c r="R3003" s="2501"/>
      <c r="S3003" s="2501"/>
      <c r="T3003" s="2501"/>
      <c r="U3003" s="2501"/>
      <c r="V3003" s="2501"/>
      <c r="W3003" s="2501"/>
      <c r="X3003" s="2501"/>
      <c r="Y3003" s="2501"/>
      <c r="Z3003" s="2501"/>
      <c r="AA3003" s="2501"/>
      <c r="AB3003" s="2501"/>
      <c r="AC3003" s="2501"/>
      <c r="AD3003" s="2501"/>
      <c r="AE3003" s="2501"/>
      <c r="AF3003" s="2501"/>
      <c r="AG3003" s="2501"/>
      <c r="AH3003" s="2501"/>
      <c r="AI3003" s="2501"/>
      <c r="AJ3003" s="2501"/>
      <c r="AK3003" s="2502"/>
    </row>
    <row r="3004" spans="2:37" s="2801" customFormat="1" ht="13.5" customHeight="1" thickBot="1" x14ac:dyDescent="0.25">
      <c r="B3004" s="4184" t="s">
        <v>4997</v>
      </c>
      <c r="C3004" s="4185"/>
      <c r="D3004" s="4189" t="s">
        <v>4987</v>
      </c>
      <c r="E3004" s="4189" t="s">
        <v>4998</v>
      </c>
      <c r="F3004" s="4193" t="s">
        <v>224</v>
      </c>
      <c r="G3004" s="4195"/>
      <c r="H3004" s="4195"/>
      <c r="I3004" s="4195"/>
      <c r="J3004" s="4195"/>
      <c r="K3004" s="4195"/>
      <c r="L3004" s="4195"/>
      <c r="M3004" s="4195"/>
      <c r="N3004" s="4195"/>
      <c r="O3004" s="4195"/>
      <c r="P3004" s="4195"/>
      <c r="Q3004" s="4195"/>
      <c r="R3004" s="4196"/>
      <c r="S3004" s="4193" t="s">
        <v>340</v>
      </c>
      <c r="T3004" s="4195"/>
      <c r="U3004" s="4195"/>
      <c r="V3004" s="4195"/>
      <c r="W3004" s="4195"/>
      <c r="X3004" s="4195"/>
      <c r="Y3004" s="4195"/>
      <c r="Z3004" s="4195"/>
      <c r="AA3004" s="4195"/>
      <c r="AB3004" s="4195"/>
      <c r="AC3004" s="4196"/>
      <c r="AD3004" s="4193" t="s">
        <v>225</v>
      </c>
      <c r="AE3004" s="4195"/>
      <c r="AF3004" s="4195"/>
      <c r="AG3004" s="4196"/>
      <c r="AH3004" s="4197" t="s">
        <v>4982</v>
      </c>
      <c r="AI3004" s="4198"/>
      <c r="AJ3004" s="4199"/>
      <c r="AK3004" s="2502"/>
    </row>
    <row r="3005" spans="2:37" s="2801" customFormat="1" ht="13.5" customHeight="1" thickBot="1" x14ac:dyDescent="0.25">
      <c r="B3005" s="4186"/>
      <c r="C3005" s="4187"/>
      <c r="D3005" s="4203"/>
      <c r="E3005" s="4203"/>
      <c r="F3005" s="4189" t="s">
        <v>4999</v>
      </c>
      <c r="G3005" s="4189" t="s">
        <v>5000</v>
      </c>
      <c r="H3005" s="4189" t="s">
        <v>5001</v>
      </c>
      <c r="I3005" s="4200" t="s">
        <v>5002</v>
      </c>
      <c r="J3005" s="4200" t="s">
        <v>5003</v>
      </c>
      <c r="K3005" s="4200" t="s">
        <v>5004</v>
      </c>
      <c r="L3005" s="4200" t="s">
        <v>5005</v>
      </c>
      <c r="M3005" s="5006" t="s">
        <v>5006</v>
      </c>
      <c r="N3005" s="5007"/>
      <c r="O3005" s="4200" t="s">
        <v>5007</v>
      </c>
      <c r="P3005" s="4200" t="s">
        <v>5008</v>
      </c>
      <c r="Q3005" s="4200" t="s">
        <v>5009</v>
      </c>
      <c r="R3005" s="4200" t="s">
        <v>5010</v>
      </c>
      <c r="S3005" s="4189" t="s">
        <v>5011</v>
      </c>
      <c r="T3005" s="4189" t="s">
        <v>5012</v>
      </c>
      <c r="U3005" s="4189" t="s">
        <v>5013</v>
      </c>
      <c r="V3005" s="4189" t="s">
        <v>5014</v>
      </c>
      <c r="W3005" s="4189" t="s">
        <v>5015</v>
      </c>
      <c r="X3005" s="4189" t="s">
        <v>5016</v>
      </c>
      <c r="Y3005" s="4189" t="s">
        <v>5017</v>
      </c>
      <c r="Z3005" s="4189" t="s">
        <v>5018</v>
      </c>
      <c r="AA3005" s="4189" t="s">
        <v>5019</v>
      </c>
      <c r="AB3005" s="4200" t="s">
        <v>5020</v>
      </c>
      <c r="AC3005" s="4200" t="s">
        <v>5021</v>
      </c>
      <c r="AD3005" s="4189" t="s">
        <v>5022</v>
      </c>
      <c r="AE3005" s="4189" t="s">
        <v>5023</v>
      </c>
      <c r="AF3005" s="4189" t="s">
        <v>5024</v>
      </c>
      <c r="AG3005" s="4189" t="s">
        <v>5025</v>
      </c>
      <c r="AH3005" s="4189" t="s">
        <v>1150</v>
      </c>
      <c r="AI3005" s="4189" t="s">
        <v>4983</v>
      </c>
      <c r="AJ3005" s="4189" t="s">
        <v>4984</v>
      </c>
      <c r="AK3005" s="2502"/>
    </row>
    <row r="3006" spans="2:37" s="2801" customFormat="1" ht="13.5" thickBot="1" x14ac:dyDescent="0.25">
      <c r="B3006" s="5017"/>
      <c r="C3006" s="5018"/>
      <c r="D3006" s="4286"/>
      <c r="E3006" s="4286"/>
      <c r="F3006" s="4286"/>
      <c r="G3006" s="4286"/>
      <c r="H3006" s="4286"/>
      <c r="I3006" s="4344"/>
      <c r="J3006" s="4344"/>
      <c r="K3006" s="4344"/>
      <c r="L3006" s="4344"/>
      <c r="M3006" s="2870" t="s">
        <v>5026</v>
      </c>
      <c r="N3006" s="2871" t="s">
        <v>2793</v>
      </c>
      <c r="O3006" s="4344"/>
      <c r="P3006" s="4344"/>
      <c r="Q3006" s="4344"/>
      <c r="R3006" s="4344"/>
      <c r="S3006" s="4286"/>
      <c r="T3006" s="4286"/>
      <c r="U3006" s="4286"/>
      <c r="V3006" s="4286"/>
      <c r="W3006" s="4286"/>
      <c r="X3006" s="4286"/>
      <c r="Y3006" s="4286"/>
      <c r="Z3006" s="4286"/>
      <c r="AA3006" s="4286"/>
      <c r="AB3006" s="4344"/>
      <c r="AC3006" s="4344"/>
      <c r="AD3006" s="4286"/>
      <c r="AE3006" s="4286"/>
      <c r="AF3006" s="4286"/>
      <c r="AG3006" s="4286"/>
      <c r="AH3006" s="4286"/>
      <c r="AI3006" s="4286"/>
      <c r="AJ3006" s="4286"/>
      <c r="AK3006" s="2502"/>
    </row>
    <row r="3007" spans="2:37" s="2801" customFormat="1" ht="13.5" customHeight="1" thickBot="1" x14ac:dyDescent="0.25">
      <c r="B3007" s="4238" t="s">
        <v>5799</v>
      </c>
      <c r="C3007" s="4239"/>
      <c r="D3007" s="2529" t="s">
        <v>1529</v>
      </c>
      <c r="E3007" s="2529">
        <v>14.99</v>
      </c>
      <c r="F3007" s="2529" t="s">
        <v>1529</v>
      </c>
      <c r="G3007" s="2529" t="s">
        <v>1529</v>
      </c>
      <c r="H3007" s="2529" t="s">
        <v>1529</v>
      </c>
      <c r="I3007" s="2529" t="s">
        <v>1529</v>
      </c>
      <c r="J3007" s="2529" t="s">
        <v>1529</v>
      </c>
      <c r="K3007" s="2529" t="s">
        <v>1529</v>
      </c>
      <c r="L3007" s="2529" t="s">
        <v>1529</v>
      </c>
      <c r="M3007" s="2529" t="s">
        <v>1529</v>
      </c>
      <c r="N3007" s="2529" t="s">
        <v>1529</v>
      </c>
      <c r="O3007" s="2529" t="s">
        <v>1529</v>
      </c>
      <c r="P3007" s="2529" t="s">
        <v>1529</v>
      </c>
      <c r="Q3007" s="2529" t="s">
        <v>1529</v>
      </c>
      <c r="R3007" s="2529" t="s">
        <v>1529</v>
      </c>
      <c r="S3007" s="2529" t="s">
        <v>1529</v>
      </c>
      <c r="T3007" s="2529" t="s">
        <v>1529</v>
      </c>
      <c r="U3007" s="2529" t="s">
        <v>1529</v>
      </c>
      <c r="V3007" s="2529" t="s">
        <v>1529</v>
      </c>
      <c r="W3007" s="2529" t="s">
        <v>1529</v>
      </c>
      <c r="X3007" s="2529" t="s">
        <v>1529</v>
      </c>
      <c r="Y3007" s="2529" t="s">
        <v>1529</v>
      </c>
      <c r="Z3007" s="2529" t="s">
        <v>1529</v>
      </c>
      <c r="AA3007" s="2529" t="s">
        <v>1529</v>
      </c>
      <c r="AB3007" s="2529" t="s">
        <v>1529</v>
      </c>
      <c r="AC3007" s="2529" t="s">
        <v>1529</v>
      </c>
      <c r="AD3007" s="2875">
        <v>14.99</v>
      </c>
      <c r="AE3007" s="2876" t="s">
        <v>4991</v>
      </c>
      <c r="AF3007" s="2877" t="s">
        <v>1529</v>
      </c>
      <c r="AG3007" s="2877">
        <v>0.1</v>
      </c>
      <c r="AH3007" s="2878" t="s">
        <v>1529</v>
      </c>
      <c r="AI3007" s="2878" t="s">
        <v>1529</v>
      </c>
      <c r="AJ3007" s="2879" t="s">
        <v>1529</v>
      </c>
      <c r="AK3007" s="2502"/>
    </row>
    <row r="3008" spans="2:37" s="2801" customFormat="1" x14ac:dyDescent="0.2">
      <c r="B3008" s="2503"/>
      <c r="C3008" s="2496"/>
      <c r="D3008" s="5068"/>
      <c r="E3008" s="5068"/>
      <c r="F3008" s="5068"/>
      <c r="G3008" s="5068"/>
      <c r="H3008" s="2496"/>
      <c r="I3008" s="2497"/>
      <c r="J3008" s="2497"/>
      <c r="K3008" s="2497"/>
      <c r="L3008" s="2497"/>
      <c r="M3008" s="2496"/>
      <c r="N3008" s="2497"/>
      <c r="O3008" s="2497"/>
      <c r="P3008" s="2497"/>
      <c r="Q3008" s="2497"/>
      <c r="R3008" s="2497"/>
      <c r="S3008" s="2496"/>
      <c r="T3008" s="2495"/>
      <c r="U3008" s="2495"/>
      <c r="V3008" s="2495"/>
      <c r="W3008" s="2495"/>
      <c r="X3008" s="2495"/>
      <c r="Y3008" s="2495"/>
      <c r="Z3008" s="2495"/>
      <c r="AA3008" s="2495"/>
      <c r="AB3008" s="2495"/>
      <c r="AC3008" s="2495"/>
      <c r="AD3008" s="2495"/>
      <c r="AE3008" s="2495"/>
      <c r="AF3008" s="2495"/>
      <c r="AG3008" s="2495"/>
      <c r="AH3008" s="2495"/>
      <c r="AI3008" s="2495"/>
      <c r="AJ3008" s="2495"/>
      <c r="AK3008" s="2502"/>
    </row>
    <row r="3009" spans="2:37" s="2801" customFormat="1" x14ac:dyDescent="0.2">
      <c r="B3009" s="4236" t="s">
        <v>4985</v>
      </c>
      <c r="C3009" s="4237"/>
      <c r="D3009" s="4354" t="s">
        <v>1529</v>
      </c>
      <c r="E3009" s="4354"/>
      <c r="F3009" s="4354"/>
      <c r="G3009" s="4354"/>
      <c r="H3009" s="2499"/>
      <c r="I3009" s="2499"/>
      <c r="J3009" s="2499"/>
      <c r="K3009" s="2499"/>
      <c r="L3009" s="2499"/>
      <c r="M3009" s="2499"/>
      <c r="N3009" s="2499"/>
      <c r="O3009" s="2499"/>
      <c r="P3009" s="2499"/>
      <c r="Q3009" s="2499"/>
      <c r="R3009" s="2499"/>
      <c r="S3009" s="2499"/>
      <c r="T3009" s="2495"/>
      <c r="U3009" s="2495"/>
      <c r="V3009" s="2495"/>
      <c r="W3009" s="2495"/>
      <c r="X3009" s="2495"/>
      <c r="Y3009" s="2495"/>
      <c r="Z3009" s="2495"/>
      <c r="AA3009" s="2495"/>
      <c r="AB3009" s="2495"/>
      <c r="AC3009" s="2495"/>
      <c r="AD3009" s="2495"/>
      <c r="AE3009" s="2495"/>
      <c r="AF3009" s="2495"/>
      <c r="AG3009" s="2495"/>
      <c r="AH3009" s="2495"/>
      <c r="AI3009" s="2495"/>
      <c r="AJ3009" s="2495"/>
      <c r="AK3009" s="2502"/>
    </row>
    <row r="3010" spans="2:37" s="2801" customFormat="1" x14ac:dyDescent="0.2">
      <c r="B3010" s="4236" t="s">
        <v>4986</v>
      </c>
      <c r="C3010" s="4237"/>
      <c r="D3010" s="4354" t="s">
        <v>5580</v>
      </c>
      <c r="E3010" s="4354"/>
      <c r="F3010" s="4354"/>
      <c r="G3010" s="4354"/>
      <c r="H3010" s="2499"/>
      <c r="I3010" s="2499"/>
      <c r="J3010" s="2499"/>
      <c r="K3010" s="2499"/>
      <c r="L3010" s="2499"/>
      <c r="M3010" s="2499"/>
      <c r="N3010" s="2499"/>
      <c r="O3010" s="2499"/>
      <c r="P3010" s="2499"/>
      <c r="Q3010" s="2499"/>
      <c r="R3010" s="2499"/>
      <c r="S3010" s="2499"/>
      <c r="T3010" s="2495"/>
      <c r="U3010" s="2495"/>
      <c r="V3010" s="2495"/>
      <c r="W3010" s="2495"/>
      <c r="X3010" s="2495"/>
      <c r="Y3010" s="2495"/>
      <c r="Z3010" s="2495"/>
      <c r="AA3010" s="2495"/>
      <c r="AB3010" s="2495"/>
      <c r="AC3010" s="2495"/>
      <c r="AD3010" s="2495"/>
      <c r="AE3010" s="2495"/>
      <c r="AF3010" s="2495"/>
      <c r="AG3010" s="2495"/>
      <c r="AH3010" s="2495"/>
      <c r="AI3010" s="2495"/>
      <c r="AJ3010" s="2495"/>
      <c r="AK3010" s="2502"/>
    </row>
    <row r="3011" spans="2:37" s="2801" customFormat="1" ht="15.75" thickBot="1" x14ac:dyDescent="0.25">
      <c r="B3011" s="4270"/>
      <c r="C3011" s="4271"/>
      <c r="D3011" s="5010"/>
      <c r="E3011" s="5010"/>
      <c r="F3011" s="5010"/>
      <c r="G3011" s="5010"/>
      <c r="H3011" s="2504"/>
      <c r="I3011" s="2504"/>
      <c r="J3011" s="2504"/>
      <c r="K3011" s="2504"/>
      <c r="L3011" s="2504"/>
      <c r="M3011" s="2504"/>
      <c r="N3011" s="2504"/>
      <c r="O3011" s="2504"/>
      <c r="P3011" s="2504"/>
      <c r="Q3011" s="2504"/>
      <c r="R3011" s="2504"/>
      <c r="S3011" s="2504"/>
      <c r="T3011" s="2505"/>
      <c r="U3011" s="2505"/>
      <c r="V3011" s="2505"/>
      <c r="W3011" s="2505"/>
      <c r="X3011" s="2505"/>
      <c r="Y3011" s="2505"/>
      <c r="Z3011" s="2505"/>
      <c r="AA3011" s="2505"/>
      <c r="AB3011" s="2505"/>
      <c r="AC3011" s="2505"/>
      <c r="AD3011" s="2505"/>
      <c r="AE3011" s="2505"/>
      <c r="AF3011" s="2505"/>
      <c r="AG3011" s="2505"/>
      <c r="AH3011" s="2505"/>
      <c r="AI3011" s="2505"/>
      <c r="AJ3011" s="2505"/>
      <c r="AK3011" s="2507"/>
    </row>
    <row r="3012" spans="2:37" s="2801" customFormat="1" ht="13.5" thickBot="1" x14ac:dyDescent="0.25">
      <c r="B3012" s="2703"/>
    </row>
    <row r="3013" spans="2:37" s="2801" customFormat="1" ht="20.25" x14ac:dyDescent="0.2">
      <c r="B3013" s="4169" t="s">
        <v>4994</v>
      </c>
      <c r="C3013" s="4170"/>
      <c r="D3013" s="4170"/>
      <c r="E3013" s="4170"/>
      <c r="F3013" s="4170"/>
      <c r="G3013" s="4170"/>
      <c r="H3013" s="4170"/>
      <c r="I3013" s="4170"/>
      <c r="J3013" s="4170"/>
      <c r="K3013" s="4170"/>
      <c r="L3013" s="4170"/>
      <c r="M3013" s="4170"/>
      <c r="N3013" s="4170"/>
      <c r="O3013" s="4170"/>
      <c r="P3013" s="4170"/>
      <c r="Q3013" s="4170"/>
      <c r="R3013" s="4170"/>
      <c r="S3013" s="4170"/>
      <c r="T3013" s="4170"/>
      <c r="U3013" s="4170"/>
      <c r="V3013" s="4170"/>
      <c r="W3013" s="4170"/>
      <c r="X3013" s="4170"/>
      <c r="Y3013" s="4170"/>
      <c r="Z3013" s="4170"/>
      <c r="AA3013" s="4170"/>
      <c r="AB3013" s="4170"/>
      <c r="AC3013" s="4170"/>
      <c r="AD3013" s="4170"/>
      <c r="AE3013" s="4170"/>
      <c r="AF3013" s="4170"/>
      <c r="AG3013" s="4170"/>
      <c r="AH3013" s="4170"/>
      <c r="AI3013" s="4170"/>
      <c r="AJ3013" s="4170"/>
      <c r="AK3013" s="4171"/>
    </row>
    <row r="3014" spans="2:37" s="2801" customFormat="1" x14ac:dyDescent="0.2">
      <c r="B3014" s="2500"/>
      <c r="C3014" s="2872"/>
      <c r="D3014" s="2872"/>
      <c r="E3014" s="2872"/>
      <c r="F3014" s="2872"/>
      <c r="G3014" s="2501"/>
      <c r="H3014" s="2501"/>
      <c r="I3014" s="2501"/>
      <c r="J3014" s="2501"/>
      <c r="K3014" s="2501"/>
      <c r="L3014" s="2501"/>
      <c r="M3014" s="2501"/>
      <c r="N3014" s="2501"/>
      <c r="O3014" s="2501"/>
      <c r="P3014" s="2501"/>
      <c r="Q3014" s="2501"/>
      <c r="R3014" s="2501"/>
      <c r="S3014" s="2501"/>
      <c r="T3014" s="2501"/>
      <c r="U3014" s="2501"/>
      <c r="V3014" s="2501"/>
      <c r="W3014" s="2501"/>
      <c r="X3014" s="2501"/>
      <c r="Y3014" s="2501"/>
      <c r="Z3014" s="2501"/>
      <c r="AA3014" s="2501"/>
      <c r="AB3014" s="2501"/>
      <c r="AC3014" s="2501"/>
      <c r="AD3014" s="2501"/>
      <c r="AE3014" s="2501"/>
      <c r="AF3014" s="2501"/>
      <c r="AG3014" s="2501"/>
      <c r="AH3014" s="2501"/>
      <c r="AI3014" s="2501"/>
      <c r="AJ3014" s="2501"/>
      <c r="AK3014" s="2502"/>
    </row>
    <row r="3015" spans="2:37" s="2801" customFormat="1" x14ac:dyDescent="0.2">
      <c r="B3015" s="2500" t="s">
        <v>4981</v>
      </c>
      <c r="C3015" s="2872"/>
      <c r="D3015" s="4294" t="s">
        <v>5796</v>
      </c>
      <c r="E3015" s="4294"/>
      <c r="F3015" s="4294"/>
      <c r="G3015" s="2501"/>
      <c r="H3015" s="2501"/>
      <c r="I3015" s="2501"/>
      <c r="J3015" s="2501"/>
      <c r="K3015" s="2501"/>
      <c r="L3015" s="2501"/>
      <c r="M3015" s="2501"/>
      <c r="N3015" s="2501"/>
      <c r="O3015" s="2501"/>
      <c r="P3015" s="2501"/>
      <c r="Q3015" s="2501"/>
      <c r="R3015" s="2501"/>
      <c r="S3015" s="2501"/>
      <c r="T3015" s="2501"/>
      <c r="U3015" s="2501"/>
      <c r="V3015" s="2501"/>
      <c r="W3015" s="2501"/>
      <c r="X3015" s="2501"/>
      <c r="Y3015" s="2501"/>
      <c r="Z3015" s="2501"/>
      <c r="AA3015" s="2501"/>
      <c r="AB3015" s="2501"/>
      <c r="AC3015" s="2501"/>
      <c r="AD3015" s="2501"/>
      <c r="AE3015" s="2501"/>
      <c r="AF3015" s="2501"/>
      <c r="AG3015" s="2501"/>
      <c r="AH3015" s="2501"/>
      <c r="AI3015" s="2501"/>
      <c r="AJ3015" s="2501"/>
      <c r="AK3015" s="2502"/>
    </row>
    <row r="3016" spans="2:37" s="2801" customFormat="1" ht="13.5" thickBot="1" x14ac:dyDescent="0.25">
      <c r="B3016" s="4176" t="s">
        <v>4995</v>
      </c>
      <c r="C3016" s="4177"/>
      <c r="D3016" s="4175">
        <v>41509</v>
      </c>
      <c r="E3016" s="4175"/>
      <c r="F3016" s="2872"/>
      <c r="G3016" s="2501"/>
      <c r="H3016" s="2501"/>
      <c r="I3016" s="2501"/>
      <c r="J3016" s="2501"/>
      <c r="K3016" s="2501"/>
      <c r="L3016" s="2501"/>
      <c r="M3016" s="2501"/>
      <c r="N3016" s="2501"/>
      <c r="O3016" s="2501"/>
      <c r="P3016" s="2501"/>
      <c r="Q3016" s="2501"/>
      <c r="R3016" s="2501"/>
      <c r="S3016" s="2501"/>
      <c r="T3016" s="2501"/>
      <c r="U3016" s="2501"/>
      <c r="V3016" s="2501"/>
      <c r="W3016" s="2501"/>
      <c r="X3016" s="2501"/>
      <c r="Y3016" s="2501"/>
      <c r="Z3016" s="2501"/>
      <c r="AA3016" s="2501"/>
      <c r="AB3016" s="2501"/>
      <c r="AC3016" s="2501"/>
      <c r="AD3016" s="2501"/>
      <c r="AE3016" s="2501"/>
      <c r="AF3016" s="2501"/>
      <c r="AG3016" s="2501"/>
      <c r="AH3016" s="2501"/>
      <c r="AI3016" s="2501"/>
      <c r="AJ3016" s="2501"/>
      <c r="AK3016" s="2502"/>
    </row>
    <row r="3017" spans="2:37" s="2801" customFormat="1" ht="109.5" customHeight="1" thickBot="1" x14ac:dyDescent="0.25">
      <c r="B3017" s="4179" t="s">
        <v>4996</v>
      </c>
      <c r="C3017" s="4242"/>
      <c r="D3017" s="4291" t="s">
        <v>5797</v>
      </c>
      <c r="E3017" s="4292"/>
      <c r="F3017" s="4292"/>
      <c r="G3017" s="4292"/>
      <c r="H3017" s="4292"/>
      <c r="I3017" s="4292"/>
      <c r="J3017" s="4292"/>
      <c r="K3017" s="4293"/>
      <c r="L3017" s="2501"/>
      <c r="M3017" s="2501"/>
      <c r="N3017" s="2501"/>
      <c r="O3017" s="2501"/>
      <c r="P3017" s="2501"/>
      <c r="Q3017" s="2501"/>
      <c r="R3017" s="2501"/>
      <c r="S3017" s="2501"/>
      <c r="T3017" s="2501"/>
      <c r="U3017" s="2501"/>
      <c r="V3017" s="2501"/>
      <c r="W3017" s="2501"/>
      <c r="X3017" s="2501"/>
      <c r="Y3017" s="2501"/>
      <c r="Z3017" s="2501"/>
      <c r="AA3017" s="2501"/>
      <c r="AB3017" s="2501"/>
      <c r="AC3017" s="2501"/>
      <c r="AD3017" s="2501"/>
      <c r="AE3017" s="2501"/>
      <c r="AF3017" s="2501"/>
      <c r="AG3017" s="2501"/>
      <c r="AH3017" s="2501"/>
      <c r="AI3017" s="2501"/>
      <c r="AJ3017" s="2501"/>
      <c r="AK3017" s="2502"/>
    </row>
    <row r="3018" spans="2:37" s="2801" customFormat="1" ht="13.5" thickBot="1" x14ac:dyDescent="0.25">
      <c r="B3018" s="4245"/>
      <c r="C3018" s="4246"/>
      <c r="D3018" s="4246"/>
      <c r="E3018" s="4246"/>
      <c r="F3018" s="4246"/>
      <c r="G3018" s="4246"/>
      <c r="H3018" s="4246"/>
      <c r="I3018" s="4246"/>
      <c r="J3018" s="4246"/>
      <c r="K3018" s="4246"/>
      <c r="L3018" s="4246"/>
      <c r="M3018" s="4246"/>
      <c r="N3018" s="4246"/>
      <c r="O3018" s="4246"/>
      <c r="P3018" s="4246"/>
      <c r="Q3018" s="4246"/>
      <c r="R3018" s="2501"/>
      <c r="S3018" s="2501"/>
      <c r="T3018" s="2501"/>
      <c r="U3018" s="2501"/>
      <c r="V3018" s="2501"/>
      <c r="W3018" s="2501"/>
      <c r="X3018" s="2501"/>
      <c r="Y3018" s="2501"/>
      <c r="Z3018" s="2501"/>
      <c r="AA3018" s="2501"/>
      <c r="AB3018" s="2501"/>
      <c r="AC3018" s="2501"/>
      <c r="AD3018" s="2501"/>
      <c r="AE3018" s="2501"/>
      <c r="AF3018" s="2501"/>
      <c r="AG3018" s="2501"/>
      <c r="AH3018" s="2501"/>
      <c r="AI3018" s="2501"/>
      <c r="AJ3018" s="2501"/>
      <c r="AK3018" s="2502"/>
    </row>
    <row r="3019" spans="2:37" s="2801" customFormat="1" ht="13.5" thickBot="1" x14ac:dyDescent="0.25">
      <c r="B3019" s="4189" t="s">
        <v>4997</v>
      </c>
      <c r="C3019" s="4189"/>
      <c r="D3019" s="4189" t="s">
        <v>4987</v>
      </c>
      <c r="E3019" s="4189" t="s">
        <v>4998</v>
      </c>
      <c r="F3019" s="4247" t="s">
        <v>224</v>
      </c>
      <c r="G3019" s="4247"/>
      <c r="H3019" s="4247"/>
      <c r="I3019" s="4247"/>
      <c r="J3019" s="4247"/>
      <c r="K3019" s="4247"/>
      <c r="L3019" s="4247"/>
      <c r="M3019" s="4247"/>
      <c r="N3019" s="4247"/>
      <c r="O3019" s="4247"/>
      <c r="P3019" s="4247"/>
      <c r="Q3019" s="4247"/>
      <c r="R3019" s="4247"/>
      <c r="S3019" s="4247" t="s">
        <v>340</v>
      </c>
      <c r="T3019" s="4247"/>
      <c r="U3019" s="4247"/>
      <c r="V3019" s="4247"/>
      <c r="W3019" s="4247"/>
      <c r="X3019" s="4247"/>
      <c r="Y3019" s="4247"/>
      <c r="Z3019" s="4247"/>
      <c r="AA3019" s="4247"/>
      <c r="AB3019" s="4247"/>
      <c r="AC3019" s="4247"/>
      <c r="AD3019" s="4247" t="s">
        <v>225</v>
      </c>
      <c r="AE3019" s="4247"/>
      <c r="AF3019" s="4247"/>
      <c r="AG3019" s="4247"/>
      <c r="AH3019" s="4188" t="s">
        <v>4982</v>
      </c>
      <c r="AI3019" s="4188"/>
      <c r="AJ3019" s="4188"/>
      <c r="AK3019" s="2502"/>
    </row>
    <row r="3020" spans="2:37" s="2801" customFormat="1" ht="13.5" thickBot="1" x14ac:dyDescent="0.25">
      <c r="B3020" s="4203"/>
      <c r="C3020" s="4203"/>
      <c r="D3020" s="4203"/>
      <c r="E3020" s="4203"/>
      <c r="F3020" s="4203" t="s">
        <v>4999</v>
      </c>
      <c r="G3020" s="4203" t="s">
        <v>5000</v>
      </c>
      <c r="H3020" s="4189" t="s">
        <v>5001</v>
      </c>
      <c r="I3020" s="4200" t="s">
        <v>5002</v>
      </c>
      <c r="J3020" s="4200" t="s">
        <v>5003</v>
      </c>
      <c r="K3020" s="4201" t="s">
        <v>5004</v>
      </c>
      <c r="L3020" s="4201" t="s">
        <v>5005</v>
      </c>
      <c r="M3020" s="4200" t="s">
        <v>5006</v>
      </c>
      <c r="N3020" s="4200"/>
      <c r="O3020" s="4201" t="s">
        <v>5007</v>
      </c>
      <c r="P3020" s="4201" t="s">
        <v>5008</v>
      </c>
      <c r="Q3020" s="4201" t="s">
        <v>5009</v>
      </c>
      <c r="R3020" s="4201" t="s">
        <v>5010</v>
      </c>
      <c r="S3020" s="4189" t="s">
        <v>5011</v>
      </c>
      <c r="T3020" s="4189" t="s">
        <v>5012</v>
      </c>
      <c r="U3020" s="4189" t="s">
        <v>5013</v>
      </c>
      <c r="V3020" s="4189" t="s">
        <v>5014</v>
      </c>
      <c r="W3020" s="4189" t="s">
        <v>5015</v>
      </c>
      <c r="X3020" s="4189" t="s">
        <v>5016</v>
      </c>
      <c r="Y3020" s="4189" t="s">
        <v>5017</v>
      </c>
      <c r="Z3020" s="4189" t="s">
        <v>5018</v>
      </c>
      <c r="AA3020" s="4189" t="s">
        <v>5019</v>
      </c>
      <c r="AB3020" s="4200" t="s">
        <v>5020</v>
      </c>
      <c r="AC3020" s="4200" t="s">
        <v>5021</v>
      </c>
      <c r="AD3020" s="4189" t="s">
        <v>5022</v>
      </c>
      <c r="AE3020" s="4189" t="s">
        <v>5023</v>
      </c>
      <c r="AF3020" s="4189" t="s">
        <v>5024</v>
      </c>
      <c r="AG3020" s="4189" t="s">
        <v>5025</v>
      </c>
      <c r="AH3020" s="4189" t="s">
        <v>1150</v>
      </c>
      <c r="AI3020" s="4189" t="s">
        <v>4983</v>
      </c>
      <c r="AJ3020" s="4189" t="s">
        <v>4984</v>
      </c>
      <c r="AK3020" s="2502"/>
    </row>
    <row r="3021" spans="2:37" s="2801" customFormat="1" ht="13.5" thickBot="1" x14ac:dyDescent="0.25">
      <c r="B3021" s="4203"/>
      <c r="C3021" s="4203"/>
      <c r="D3021" s="4203"/>
      <c r="E3021" s="4203"/>
      <c r="F3021" s="4203"/>
      <c r="G3021" s="4203"/>
      <c r="H3021" s="4203"/>
      <c r="I3021" s="4201"/>
      <c r="J3021" s="4201"/>
      <c r="K3021" s="4201"/>
      <c r="L3021" s="4201"/>
      <c r="M3021" s="2870" t="s">
        <v>5026</v>
      </c>
      <c r="N3021" s="2871" t="s">
        <v>2793</v>
      </c>
      <c r="O3021" s="4201"/>
      <c r="P3021" s="4201"/>
      <c r="Q3021" s="4201"/>
      <c r="R3021" s="4201"/>
      <c r="S3021" s="4203"/>
      <c r="T3021" s="4203"/>
      <c r="U3021" s="4203"/>
      <c r="V3021" s="4203"/>
      <c r="W3021" s="4203"/>
      <c r="X3021" s="4203"/>
      <c r="Y3021" s="4203"/>
      <c r="Z3021" s="4203"/>
      <c r="AA3021" s="4203"/>
      <c r="AB3021" s="4201"/>
      <c r="AC3021" s="4201"/>
      <c r="AD3021" s="4203"/>
      <c r="AE3021" s="4203"/>
      <c r="AF3021" s="4203"/>
      <c r="AG3021" s="4203"/>
      <c r="AH3021" s="4203"/>
      <c r="AI3021" s="4203"/>
      <c r="AJ3021" s="4203"/>
      <c r="AK3021" s="2502"/>
    </row>
    <row r="3022" spans="2:37" s="2801" customFormat="1" x14ac:dyDescent="0.2">
      <c r="B3022" s="4157" t="s">
        <v>5796</v>
      </c>
      <c r="C3022" s="4158"/>
      <c r="D3022" s="2646"/>
      <c r="E3022" s="2644"/>
      <c r="F3022" s="2644"/>
      <c r="G3022" s="2600"/>
      <c r="H3022" s="2645"/>
      <c r="I3022" s="2645"/>
      <c r="J3022" s="2645"/>
      <c r="K3022" s="2600"/>
      <c r="L3022" s="2600"/>
      <c r="M3022" s="2646"/>
      <c r="N3022" s="2647"/>
      <c r="O3022" s="2600"/>
      <c r="P3022" s="2600"/>
      <c r="Q3022" s="2600"/>
      <c r="R3022" s="2600"/>
      <c r="S3022" s="2626"/>
      <c r="T3022" s="2600"/>
      <c r="U3022" s="2648"/>
      <c r="V3022" s="2648"/>
      <c r="W3022" s="2600"/>
      <c r="X3022" s="2600">
        <v>0.06</v>
      </c>
      <c r="Y3022" s="2648"/>
      <c r="Z3022" s="2648"/>
      <c r="AA3022" s="2648"/>
      <c r="AB3022" s="2600"/>
      <c r="AC3022" s="2600"/>
      <c r="AD3022" s="2644"/>
      <c r="AE3022" s="2667"/>
      <c r="AF3022" s="2701"/>
      <c r="AG3022" s="2701"/>
      <c r="AH3022" s="2642"/>
      <c r="AI3022" s="2642"/>
      <c r="AJ3022" s="2628"/>
      <c r="AK3022" s="2502"/>
    </row>
    <row r="3023" spans="2:37" s="2801" customFormat="1" x14ac:dyDescent="0.2">
      <c r="B3023" s="2503"/>
      <c r="C3023" s="2496"/>
      <c r="D3023" s="5056"/>
      <c r="E3023" s="5056"/>
      <c r="F3023" s="5056"/>
      <c r="G3023" s="5056"/>
      <c r="H3023" s="2496"/>
      <c r="I3023" s="2497"/>
      <c r="J3023" s="2497"/>
      <c r="K3023" s="2497"/>
      <c r="L3023" s="2497"/>
      <c r="M3023" s="2496"/>
      <c r="N3023" s="2497"/>
      <c r="O3023" s="2497"/>
      <c r="P3023" s="2497"/>
      <c r="Q3023" s="2497"/>
      <c r="R3023" s="2497"/>
      <c r="S3023" s="2496"/>
      <c r="T3023" s="2495"/>
      <c r="U3023" s="2495"/>
      <c r="V3023" s="2495"/>
      <c r="W3023" s="2495"/>
      <c r="X3023" s="2495"/>
      <c r="Y3023" s="2495"/>
      <c r="Z3023" s="2495"/>
      <c r="AA3023" s="2495"/>
      <c r="AB3023" s="2495"/>
      <c r="AC3023" s="2495"/>
      <c r="AD3023" s="2495"/>
      <c r="AE3023" s="2495"/>
      <c r="AF3023" s="2495"/>
      <c r="AG3023" s="2495"/>
      <c r="AH3023" s="2495"/>
      <c r="AI3023" s="2495"/>
      <c r="AJ3023" s="2495"/>
      <c r="AK3023" s="2502"/>
    </row>
    <row r="3024" spans="2:37" s="2801" customFormat="1" x14ac:dyDescent="0.2">
      <c r="B3024" s="4236" t="s">
        <v>4985</v>
      </c>
      <c r="C3024" s="4237"/>
      <c r="D3024" s="4249" t="s">
        <v>6</v>
      </c>
      <c r="E3024" s="4249"/>
      <c r="F3024" s="4249"/>
      <c r="G3024" s="4249"/>
      <c r="H3024" s="2499"/>
      <c r="I3024" s="2499"/>
      <c r="J3024" s="2499"/>
      <c r="K3024" s="2499"/>
      <c r="L3024" s="2499"/>
      <c r="M3024" s="2499"/>
      <c r="N3024" s="2499"/>
      <c r="O3024" s="2499"/>
      <c r="P3024" s="2499"/>
      <c r="Q3024" s="2499"/>
      <c r="R3024" s="2499"/>
      <c r="S3024" s="2499"/>
      <c r="T3024" s="2495"/>
      <c r="U3024" s="2495"/>
      <c r="V3024" s="2495"/>
      <c r="W3024" s="2495"/>
      <c r="X3024" s="2495"/>
      <c r="Y3024" s="2495"/>
      <c r="Z3024" s="2495"/>
      <c r="AA3024" s="2495"/>
      <c r="AB3024" s="2495"/>
      <c r="AC3024" s="2495"/>
      <c r="AD3024" s="2495"/>
      <c r="AE3024" s="2495"/>
      <c r="AF3024" s="2495"/>
      <c r="AG3024" s="2495"/>
      <c r="AH3024" s="2495"/>
      <c r="AI3024" s="2495"/>
      <c r="AJ3024" s="2495"/>
      <c r="AK3024" s="2502"/>
    </row>
    <row r="3025" spans="2:37" s="2801" customFormat="1" x14ac:dyDescent="0.2">
      <c r="B3025" s="4236" t="s">
        <v>4986</v>
      </c>
      <c r="C3025" s="4237"/>
      <c r="D3025" s="4249" t="s">
        <v>6</v>
      </c>
      <c r="E3025" s="4249"/>
      <c r="F3025" s="4249"/>
      <c r="G3025" s="4249"/>
      <c r="H3025" s="2499"/>
      <c r="I3025" s="2499"/>
      <c r="J3025" s="2499"/>
      <c r="K3025" s="2499"/>
      <c r="L3025" s="2499"/>
      <c r="M3025" s="2499"/>
      <c r="N3025" s="2499"/>
      <c r="O3025" s="2499"/>
      <c r="P3025" s="2499"/>
      <c r="Q3025" s="2499"/>
      <c r="R3025" s="2499"/>
      <c r="S3025" s="2499"/>
      <c r="T3025" s="2495"/>
      <c r="U3025" s="2495"/>
      <c r="V3025" s="2495"/>
      <c r="W3025" s="2495"/>
      <c r="X3025" s="2495"/>
      <c r="Y3025" s="2495"/>
      <c r="Z3025" s="2495"/>
      <c r="AA3025" s="2495"/>
      <c r="AB3025" s="2495"/>
      <c r="AC3025" s="2495"/>
      <c r="AD3025" s="2495"/>
      <c r="AE3025" s="2495"/>
      <c r="AF3025" s="2495"/>
      <c r="AG3025" s="2495"/>
      <c r="AH3025" s="2495"/>
      <c r="AI3025" s="2495"/>
      <c r="AJ3025" s="2495"/>
      <c r="AK3025" s="2502"/>
    </row>
    <row r="3026" spans="2:37" s="2801" customFormat="1" ht="15.75" thickBot="1" x14ac:dyDescent="0.25">
      <c r="B3026" s="4270"/>
      <c r="C3026" s="4271"/>
      <c r="D3026" s="4272"/>
      <c r="E3026" s="4272"/>
      <c r="F3026" s="4272"/>
      <c r="G3026" s="4272"/>
      <c r="H3026" s="2504"/>
      <c r="I3026" s="2504"/>
      <c r="J3026" s="2504"/>
      <c r="K3026" s="2504"/>
      <c r="L3026" s="2504"/>
      <c r="M3026" s="2504"/>
      <c r="N3026" s="2504"/>
      <c r="O3026" s="2504"/>
      <c r="P3026" s="2504"/>
      <c r="Q3026" s="2504"/>
      <c r="R3026" s="2504"/>
      <c r="S3026" s="2504"/>
      <c r="T3026" s="2505"/>
      <c r="U3026" s="2505"/>
      <c r="V3026" s="2505"/>
      <c r="W3026" s="2505"/>
      <c r="X3026" s="2505"/>
      <c r="Y3026" s="2505"/>
      <c r="Z3026" s="2505"/>
      <c r="AA3026" s="2505"/>
      <c r="AB3026" s="2505"/>
      <c r="AC3026" s="2505"/>
      <c r="AD3026" s="2505"/>
      <c r="AE3026" s="2505"/>
      <c r="AF3026" s="2505"/>
      <c r="AG3026" s="2505"/>
      <c r="AH3026" s="2505"/>
      <c r="AI3026" s="2505"/>
      <c r="AJ3026" s="2505"/>
      <c r="AK3026" s="2507"/>
    </row>
    <row r="3027" spans="2:37" s="2801" customFormat="1" ht="13.5" thickBot="1" x14ac:dyDescent="0.25">
      <c r="B3027" s="2703"/>
    </row>
    <row r="3028" spans="2:37" s="2801" customFormat="1" ht="20.25" x14ac:dyDescent="0.2">
      <c r="B3028" s="4169" t="s">
        <v>4994</v>
      </c>
      <c r="C3028" s="4170"/>
      <c r="D3028" s="4170"/>
      <c r="E3028" s="4170"/>
      <c r="F3028" s="4170"/>
      <c r="G3028" s="4170"/>
      <c r="H3028" s="4170"/>
      <c r="I3028" s="4170"/>
      <c r="J3028" s="4170"/>
      <c r="K3028" s="4170"/>
      <c r="L3028" s="4170"/>
      <c r="M3028" s="4170"/>
      <c r="N3028" s="4170"/>
      <c r="O3028" s="4170"/>
      <c r="P3028" s="4170"/>
      <c r="Q3028" s="4170"/>
      <c r="R3028" s="4170"/>
      <c r="S3028" s="4170"/>
      <c r="T3028" s="4170"/>
      <c r="U3028" s="4170"/>
      <c r="V3028" s="4170"/>
      <c r="W3028" s="4170"/>
      <c r="X3028" s="4170"/>
      <c r="Y3028" s="4170"/>
      <c r="Z3028" s="4170"/>
      <c r="AA3028" s="4170"/>
      <c r="AB3028" s="4170"/>
      <c r="AC3028" s="4170"/>
      <c r="AD3028" s="4170"/>
      <c r="AE3028" s="4170"/>
      <c r="AF3028" s="4170"/>
      <c r="AG3028" s="4170"/>
      <c r="AH3028" s="4170"/>
      <c r="AI3028" s="4170"/>
      <c r="AJ3028" s="4170"/>
      <c r="AK3028" s="4171"/>
    </row>
    <row r="3029" spans="2:37" s="2801" customFormat="1" x14ac:dyDescent="0.2">
      <c r="B3029" s="2500"/>
      <c r="C3029" s="2872"/>
      <c r="D3029" s="2872"/>
      <c r="E3029" s="2872"/>
      <c r="F3029" s="2872"/>
      <c r="G3029" s="2501"/>
      <c r="H3029" s="2501"/>
      <c r="I3029" s="2501"/>
      <c r="J3029" s="2501"/>
      <c r="K3029" s="2501"/>
      <c r="L3029" s="2501"/>
      <c r="M3029" s="2501"/>
      <c r="N3029" s="2501"/>
      <c r="O3029" s="2501"/>
      <c r="P3029" s="2501"/>
      <c r="Q3029" s="2501"/>
      <c r="R3029" s="2501"/>
      <c r="S3029" s="2501"/>
      <c r="T3029" s="2501"/>
      <c r="U3029" s="2501"/>
      <c r="V3029" s="2501"/>
      <c r="W3029" s="2501"/>
      <c r="X3029" s="2501"/>
      <c r="Y3029" s="2501"/>
      <c r="Z3029" s="2501"/>
      <c r="AA3029" s="2501"/>
      <c r="AB3029" s="2501"/>
      <c r="AC3029" s="2501"/>
      <c r="AD3029" s="2501"/>
      <c r="AE3029" s="2501"/>
      <c r="AF3029" s="2501"/>
      <c r="AG3029" s="2501"/>
      <c r="AH3029" s="2501"/>
      <c r="AI3029" s="2501"/>
      <c r="AJ3029" s="2501"/>
      <c r="AK3029" s="2502"/>
    </row>
    <row r="3030" spans="2:37" s="2801" customFormat="1" x14ac:dyDescent="0.2">
      <c r="B3030" s="2500" t="s">
        <v>4981</v>
      </c>
      <c r="C3030" s="2872"/>
      <c r="D3030" s="4294" t="s">
        <v>5792</v>
      </c>
      <c r="E3030" s="4294"/>
      <c r="F3030" s="4294"/>
      <c r="G3030" s="2501"/>
      <c r="H3030" s="2501"/>
      <c r="I3030" s="2501"/>
      <c r="J3030" s="2501"/>
      <c r="K3030" s="2501"/>
      <c r="L3030" s="2501"/>
      <c r="M3030" s="2501"/>
      <c r="N3030" s="2501"/>
      <c r="O3030" s="2501"/>
      <c r="P3030" s="2501"/>
      <c r="Q3030" s="2501"/>
      <c r="R3030" s="2501"/>
      <c r="S3030" s="2501"/>
      <c r="T3030" s="2501"/>
      <c r="U3030" s="2501"/>
      <c r="V3030" s="2501"/>
      <c r="W3030" s="2501"/>
      <c r="X3030" s="2501"/>
      <c r="Y3030" s="2501"/>
      <c r="Z3030" s="2501"/>
      <c r="AA3030" s="2501"/>
      <c r="AB3030" s="2501"/>
      <c r="AC3030" s="2501"/>
      <c r="AD3030" s="2501"/>
      <c r="AE3030" s="2501"/>
      <c r="AF3030" s="2501"/>
      <c r="AG3030" s="2501"/>
      <c r="AH3030" s="2501"/>
      <c r="AI3030" s="2501"/>
      <c r="AJ3030" s="2501"/>
      <c r="AK3030" s="2502"/>
    </row>
    <row r="3031" spans="2:37" s="2801" customFormat="1" ht="13.5" thickBot="1" x14ac:dyDescent="0.25">
      <c r="B3031" s="4176" t="s">
        <v>4995</v>
      </c>
      <c r="C3031" s="4177"/>
      <c r="D3031" s="4175">
        <v>41491</v>
      </c>
      <c r="E3031" s="4175"/>
      <c r="F3031" s="2872"/>
      <c r="G3031" s="2501"/>
      <c r="H3031" s="2501"/>
      <c r="I3031" s="2501"/>
      <c r="J3031" s="2501"/>
      <c r="K3031" s="2501"/>
      <c r="L3031" s="2501"/>
      <c r="M3031" s="2501"/>
      <c r="N3031" s="2501"/>
      <c r="O3031" s="2501"/>
      <c r="P3031" s="2501"/>
      <c r="Q3031" s="2501"/>
      <c r="R3031" s="2501"/>
      <c r="S3031" s="2501"/>
      <c r="T3031" s="2501"/>
      <c r="U3031" s="2501"/>
      <c r="V3031" s="2501"/>
      <c r="W3031" s="2501"/>
      <c r="X3031" s="2501"/>
      <c r="Y3031" s="2501"/>
      <c r="Z3031" s="2501"/>
      <c r="AA3031" s="2501"/>
      <c r="AB3031" s="2501"/>
      <c r="AC3031" s="2501"/>
      <c r="AD3031" s="2501"/>
      <c r="AE3031" s="2501"/>
      <c r="AF3031" s="2501"/>
      <c r="AG3031" s="2501"/>
      <c r="AH3031" s="2501"/>
      <c r="AI3031" s="2501"/>
      <c r="AJ3031" s="2501"/>
      <c r="AK3031" s="2502"/>
    </row>
    <row r="3032" spans="2:37" s="2801" customFormat="1" ht="345" customHeight="1" thickBot="1" x14ac:dyDescent="0.25">
      <c r="B3032" s="4179" t="s">
        <v>4996</v>
      </c>
      <c r="C3032" s="4180"/>
      <c r="D3032" s="4291" t="s">
        <v>5793</v>
      </c>
      <c r="E3032" s="4292"/>
      <c r="F3032" s="4292"/>
      <c r="G3032" s="4292"/>
      <c r="H3032" s="4292"/>
      <c r="I3032" s="4292"/>
      <c r="J3032" s="4292"/>
      <c r="K3032" s="4293"/>
      <c r="L3032" s="2501"/>
      <c r="M3032" s="2501"/>
      <c r="N3032" s="2501"/>
      <c r="O3032" s="2501"/>
      <c r="P3032" s="2501"/>
      <c r="Q3032" s="2501"/>
      <c r="R3032" s="2501"/>
      <c r="S3032" s="2501"/>
      <c r="T3032" s="2501"/>
      <c r="U3032" s="2501"/>
      <c r="V3032" s="2501"/>
      <c r="W3032" s="2501"/>
      <c r="X3032" s="2501"/>
      <c r="Y3032" s="2501"/>
      <c r="Z3032" s="2501"/>
      <c r="AA3032" s="2501"/>
      <c r="AB3032" s="2501"/>
      <c r="AC3032" s="2501"/>
      <c r="AD3032" s="2501"/>
      <c r="AE3032" s="2501"/>
      <c r="AF3032" s="2501"/>
      <c r="AG3032" s="2501"/>
      <c r="AH3032" s="2501"/>
      <c r="AI3032" s="2501"/>
      <c r="AJ3032" s="2501"/>
      <c r="AK3032" s="2502"/>
    </row>
    <row r="3033" spans="2:37" s="2801" customFormat="1" ht="13.5" thickBot="1" x14ac:dyDescent="0.25">
      <c r="B3033" s="4245"/>
      <c r="C3033" s="4246"/>
      <c r="D3033" s="4246"/>
      <c r="E3033" s="4246"/>
      <c r="F3033" s="4246"/>
      <c r="G3033" s="4246"/>
      <c r="H3033" s="4246"/>
      <c r="I3033" s="4246"/>
      <c r="J3033" s="4246"/>
      <c r="K3033" s="4246"/>
      <c r="L3033" s="4246"/>
      <c r="M3033" s="4246"/>
      <c r="N3033" s="4246"/>
      <c r="O3033" s="4246"/>
      <c r="P3033" s="4246"/>
      <c r="Q3033" s="4246"/>
      <c r="R3033" s="2501"/>
      <c r="S3033" s="2501"/>
      <c r="T3033" s="2501"/>
      <c r="U3033" s="2501"/>
      <c r="V3033" s="2501"/>
      <c r="W3033" s="2501"/>
      <c r="X3033" s="2501"/>
      <c r="Y3033" s="2501"/>
      <c r="Z3033" s="2501"/>
      <c r="AA3033" s="2501"/>
      <c r="AB3033" s="2501"/>
      <c r="AC3033" s="2501"/>
      <c r="AD3033" s="2501"/>
      <c r="AE3033" s="2501"/>
      <c r="AF3033" s="2501"/>
      <c r="AG3033" s="2501"/>
      <c r="AH3033" s="2501"/>
      <c r="AI3033" s="2501"/>
      <c r="AJ3033" s="2501"/>
      <c r="AK3033" s="2502"/>
    </row>
    <row r="3034" spans="2:37" s="2801" customFormat="1" ht="13.5" thickBot="1" x14ac:dyDescent="0.25">
      <c r="B3034" s="4189" t="s">
        <v>4997</v>
      </c>
      <c r="C3034" s="4189"/>
      <c r="D3034" s="4189" t="s">
        <v>4987</v>
      </c>
      <c r="E3034" s="4189" t="s">
        <v>4998</v>
      </c>
      <c r="F3034" s="4247" t="s">
        <v>224</v>
      </c>
      <c r="G3034" s="4247"/>
      <c r="H3034" s="4247"/>
      <c r="I3034" s="4247"/>
      <c r="J3034" s="4247"/>
      <c r="K3034" s="4247"/>
      <c r="L3034" s="4247"/>
      <c r="M3034" s="4247"/>
      <c r="N3034" s="4247"/>
      <c r="O3034" s="4247"/>
      <c r="P3034" s="4247"/>
      <c r="Q3034" s="4247"/>
      <c r="R3034" s="4247"/>
      <c r="S3034" s="4247" t="s">
        <v>340</v>
      </c>
      <c r="T3034" s="4247"/>
      <c r="U3034" s="4247"/>
      <c r="V3034" s="4247"/>
      <c r="W3034" s="4247"/>
      <c r="X3034" s="4247"/>
      <c r="Y3034" s="4247"/>
      <c r="Z3034" s="4247"/>
      <c r="AA3034" s="4247"/>
      <c r="AB3034" s="4247"/>
      <c r="AC3034" s="4247"/>
      <c r="AD3034" s="4247" t="s">
        <v>225</v>
      </c>
      <c r="AE3034" s="4247"/>
      <c r="AF3034" s="4247"/>
      <c r="AG3034" s="4247"/>
      <c r="AH3034" s="4188" t="s">
        <v>4982</v>
      </c>
      <c r="AI3034" s="4188"/>
      <c r="AJ3034" s="4188"/>
      <c r="AK3034" s="2502"/>
    </row>
    <row r="3035" spans="2:37" s="2801" customFormat="1" ht="13.5" thickBot="1" x14ac:dyDescent="0.25">
      <c r="B3035" s="4203"/>
      <c r="C3035" s="4203"/>
      <c r="D3035" s="4203"/>
      <c r="E3035" s="4203"/>
      <c r="F3035" s="4203" t="s">
        <v>4999</v>
      </c>
      <c r="G3035" s="4203" t="s">
        <v>5000</v>
      </c>
      <c r="H3035" s="4189" t="s">
        <v>5001</v>
      </c>
      <c r="I3035" s="4200" t="s">
        <v>5002</v>
      </c>
      <c r="J3035" s="4200" t="s">
        <v>5003</v>
      </c>
      <c r="K3035" s="4201" t="s">
        <v>5004</v>
      </c>
      <c r="L3035" s="4201" t="s">
        <v>5005</v>
      </c>
      <c r="M3035" s="4200" t="s">
        <v>5006</v>
      </c>
      <c r="N3035" s="4200"/>
      <c r="O3035" s="4201" t="s">
        <v>5007</v>
      </c>
      <c r="P3035" s="4201" t="s">
        <v>5008</v>
      </c>
      <c r="Q3035" s="4201" t="s">
        <v>5009</v>
      </c>
      <c r="R3035" s="4201" t="s">
        <v>5010</v>
      </c>
      <c r="S3035" s="4189" t="s">
        <v>5011</v>
      </c>
      <c r="T3035" s="4189" t="s">
        <v>5012</v>
      </c>
      <c r="U3035" s="4189" t="s">
        <v>5013</v>
      </c>
      <c r="V3035" s="4189" t="s">
        <v>5014</v>
      </c>
      <c r="W3035" s="4189" t="s">
        <v>5015</v>
      </c>
      <c r="X3035" s="4189" t="s">
        <v>5016</v>
      </c>
      <c r="Y3035" s="4189" t="s">
        <v>5017</v>
      </c>
      <c r="Z3035" s="4189" t="s">
        <v>5018</v>
      </c>
      <c r="AA3035" s="4189" t="s">
        <v>5019</v>
      </c>
      <c r="AB3035" s="4200" t="s">
        <v>5020</v>
      </c>
      <c r="AC3035" s="4200" t="s">
        <v>5021</v>
      </c>
      <c r="AD3035" s="4189" t="s">
        <v>5022</v>
      </c>
      <c r="AE3035" s="4189" t="s">
        <v>5023</v>
      </c>
      <c r="AF3035" s="4189" t="s">
        <v>5024</v>
      </c>
      <c r="AG3035" s="4189" t="s">
        <v>5025</v>
      </c>
      <c r="AH3035" s="4189" t="s">
        <v>1150</v>
      </c>
      <c r="AI3035" s="4189" t="s">
        <v>4983</v>
      </c>
      <c r="AJ3035" s="4189" t="s">
        <v>4984</v>
      </c>
      <c r="AK3035" s="2502"/>
    </row>
    <row r="3036" spans="2:37" s="2801" customFormat="1" ht="13.5" thickBot="1" x14ac:dyDescent="0.25">
      <c r="B3036" s="4203"/>
      <c r="C3036" s="4203"/>
      <c r="D3036" s="4203"/>
      <c r="E3036" s="4203"/>
      <c r="F3036" s="4203"/>
      <c r="G3036" s="4203"/>
      <c r="H3036" s="4203"/>
      <c r="I3036" s="4201"/>
      <c r="J3036" s="4201"/>
      <c r="K3036" s="4201"/>
      <c r="L3036" s="4201"/>
      <c r="M3036" s="2870" t="s">
        <v>5026</v>
      </c>
      <c r="N3036" s="2871" t="s">
        <v>2793</v>
      </c>
      <c r="O3036" s="4201"/>
      <c r="P3036" s="4201"/>
      <c r="Q3036" s="4201"/>
      <c r="R3036" s="4201"/>
      <c r="S3036" s="4203"/>
      <c r="T3036" s="4203"/>
      <c r="U3036" s="4203"/>
      <c r="V3036" s="4203"/>
      <c r="W3036" s="4203"/>
      <c r="X3036" s="4203"/>
      <c r="Y3036" s="4203"/>
      <c r="Z3036" s="4203"/>
      <c r="AA3036" s="4203"/>
      <c r="AB3036" s="4201"/>
      <c r="AC3036" s="4201"/>
      <c r="AD3036" s="4203"/>
      <c r="AE3036" s="4203"/>
      <c r="AF3036" s="4203"/>
      <c r="AG3036" s="4203"/>
      <c r="AH3036" s="4203"/>
      <c r="AI3036" s="4203"/>
      <c r="AJ3036" s="4203"/>
      <c r="AK3036" s="2502"/>
    </row>
    <row r="3037" spans="2:37" s="2801" customFormat="1" x14ac:dyDescent="0.2">
      <c r="B3037" s="4157" t="s">
        <v>5794</v>
      </c>
      <c r="C3037" s="4158"/>
      <c r="D3037" s="2508"/>
      <c r="E3037" s="2509"/>
      <c r="F3037" s="2509"/>
      <c r="G3037" s="2614"/>
      <c r="H3037" s="2624"/>
      <c r="I3037" s="2624"/>
      <c r="J3037" s="2624"/>
      <c r="K3037" s="2614"/>
      <c r="L3037" s="2614"/>
      <c r="M3037" s="2508"/>
      <c r="N3037" s="2625"/>
      <c r="O3037" s="2614"/>
      <c r="P3037" s="2614"/>
      <c r="Q3037" s="2614"/>
      <c r="R3037" s="2614"/>
      <c r="S3037" s="2626"/>
      <c r="T3037" s="2614"/>
      <c r="U3037" s="2510"/>
      <c r="V3037" s="2510"/>
      <c r="W3037" s="2614"/>
      <c r="X3037" s="2614"/>
      <c r="Y3037" s="2510"/>
      <c r="Z3037" s="2510"/>
      <c r="AA3037" s="2510"/>
      <c r="AB3037" s="2614"/>
      <c r="AC3037" s="2614"/>
      <c r="AD3037" s="2509"/>
      <c r="AE3037" s="2523"/>
      <c r="AF3037" s="2524"/>
      <c r="AG3037" s="2524">
        <v>0.1</v>
      </c>
      <c r="AH3037" s="2627" t="s">
        <v>5794</v>
      </c>
      <c r="AI3037" s="2627" t="s">
        <v>5795</v>
      </c>
      <c r="AJ3037" s="2691">
        <v>0.5</v>
      </c>
      <c r="AK3037" s="2502"/>
    </row>
    <row r="3038" spans="2:37" s="2801" customFormat="1" x14ac:dyDescent="0.2">
      <c r="B3038" s="2503"/>
      <c r="C3038" s="2496"/>
      <c r="D3038" s="2496"/>
      <c r="E3038" s="2496"/>
      <c r="F3038" s="2496"/>
      <c r="G3038" s="2496"/>
      <c r="H3038" s="2496"/>
      <c r="I3038" s="2497"/>
      <c r="J3038" s="2497"/>
      <c r="K3038" s="2497"/>
      <c r="L3038" s="2497"/>
      <c r="M3038" s="2496"/>
      <c r="N3038" s="2497"/>
      <c r="O3038" s="2497"/>
      <c r="P3038" s="2497"/>
      <c r="Q3038" s="2497"/>
      <c r="R3038" s="2497"/>
      <c r="S3038" s="2496"/>
      <c r="T3038" s="2495"/>
      <c r="U3038" s="2495"/>
      <c r="V3038" s="2495"/>
      <c r="W3038" s="2495"/>
      <c r="X3038" s="2495"/>
      <c r="Y3038" s="2495"/>
      <c r="Z3038" s="2495"/>
      <c r="AA3038" s="2495"/>
      <c r="AB3038" s="2495"/>
      <c r="AC3038" s="2495"/>
      <c r="AD3038" s="2495"/>
      <c r="AE3038" s="2495"/>
      <c r="AF3038" s="2495"/>
      <c r="AG3038" s="2495"/>
      <c r="AH3038" s="2495"/>
      <c r="AI3038" s="2495"/>
      <c r="AJ3038" s="2495"/>
      <c r="AK3038" s="2502"/>
    </row>
    <row r="3039" spans="2:37" s="2801" customFormat="1" x14ac:dyDescent="0.2">
      <c r="B3039" s="4236" t="s">
        <v>4985</v>
      </c>
      <c r="C3039" s="4237"/>
      <c r="D3039" s="4249" t="s">
        <v>1529</v>
      </c>
      <c r="E3039" s="4249"/>
      <c r="F3039" s="4249"/>
      <c r="G3039" s="4249"/>
      <c r="H3039" s="2499"/>
      <c r="I3039" s="2499"/>
      <c r="J3039" s="2499"/>
      <c r="K3039" s="2499"/>
      <c r="L3039" s="2499"/>
      <c r="M3039" s="2499"/>
      <c r="N3039" s="2499"/>
      <c r="O3039" s="2499"/>
      <c r="P3039" s="2499"/>
      <c r="Q3039" s="2499"/>
      <c r="R3039" s="2499"/>
      <c r="S3039" s="2499"/>
      <c r="T3039" s="2495"/>
      <c r="U3039" s="2495"/>
      <c r="V3039" s="2495"/>
      <c r="W3039" s="2495"/>
      <c r="X3039" s="2495"/>
      <c r="Y3039" s="2495"/>
      <c r="Z3039" s="2495"/>
      <c r="AA3039" s="2495"/>
      <c r="AB3039" s="2495"/>
      <c r="AC3039" s="2495"/>
      <c r="AD3039" s="2495"/>
      <c r="AE3039" s="2495"/>
      <c r="AF3039" s="2495"/>
      <c r="AG3039" s="2495"/>
      <c r="AH3039" s="2495"/>
      <c r="AI3039" s="2495"/>
      <c r="AJ3039" s="2495"/>
      <c r="AK3039" s="2502"/>
    </row>
    <row r="3040" spans="2:37" s="2801" customFormat="1" x14ac:dyDescent="0.2">
      <c r="B3040" s="4236" t="s">
        <v>4986</v>
      </c>
      <c r="C3040" s="4237"/>
      <c r="D3040" s="4354" t="s">
        <v>6</v>
      </c>
      <c r="E3040" s="4354"/>
      <c r="F3040" s="4354"/>
      <c r="G3040" s="4354"/>
      <c r="H3040" s="2499"/>
      <c r="I3040" s="2499"/>
      <c r="J3040" s="2499"/>
      <c r="K3040" s="2499"/>
      <c r="L3040" s="2499"/>
      <c r="M3040" s="2499"/>
      <c r="N3040" s="2499"/>
      <c r="O3040" s="2499"/>
      <c r="P3040" s="2499"/>
      <c r="Q3040" s="2499"/>
      <c r="R3040" s="2499"/>
      <c r="S3040" s="2499"/>
      <c r="T3040" s="2495"/>
      <c r="U3040" s="2495"/>
      <c r="V3040" s="2495"/>
      <c r="W3040" s="2495"/>
      <c r="X3040" s="2495"/>
      <c r="Y3040" s="2495"/>
      <c r="Z3040" s="2495"/>
      <c r="AA3040" s="2495"/>
      <c r="AB3040" s="2495"/>
      <c r="AC3040" s="2495"/>
      <c r="AD3040" s="2495"/>
      <c r="AE3040" s="2495"/>
      <c r="AF3040" s="2495"/>
      <c r="AG3040" s="2495"/>
      <c r="AH3040" s="2495"/>
      <c r="AI3040" s="2495"/>
      <c r="AJ3040" s="2495"/>
      <c r="AK3040" s="2502"/>
    </row>
    <row r="3041" spans="2:37" s="2801" customFormat="1" ht="15.75" thickBot="1" x14ac:dyDescent="0.25">
      <c r="B3041" s="4270"/>
      <c r="C3041" s="4271"/>
      <c r="D3041" s="4272"/>
      <c r="E3041" s="4272"/>
      <c r="F3041" s="4272"/>
      <c r="G3041" s="4272"/>
      <c r="H3041" s="2504"/>
      <c r="I3041" s="2504"/>
      <c r="J3041" s="2504"/>
      <c r="K3041" s="2504"/>
      <c r="L3041" s="2504"/>
      <c r="M3041" s="2504"/>
      <c r="N3041" s="2504"/>
      <c r="O3041" s="2504"/>
      <c r="P3041" s="2504"/>
      <c r="Q3041" s="2504"/>
      <c r="R3041" s="2504"/>
      <c r="S3041" s="2504"/>
      <c r="T3041" s="2505"/>
      <c r="U3041" s="2505"/>
      <c r="V3041" s="2505"/>
      <c r="W3041" s="2505"/>
      <c r="X3041" s="2505"/>
      <c r="Y3041" s="2505"/>
      <c r="Z3041" s="2505"/>
      <c r="AA3041" s="2505"/>
      <c r="AB3041" s="2505"/>
      <c r="AC3041" s="2505"/>
      <c r="AD3041" s="2505"/>
      <c r="AE3041" s="2505"/>
      <c r="AF3041" s="2505"/>
      <c r="AG3041" s="2505"/>
      <c r="AH3041" s="2505"/>
      <c r="AI3041" s="2505"/>
      <c r="AJ3041" s="2505"/>
      <c r="AK3041" s="2507"/>
    </row>
    <row r="3042" spans="2:37" s="2801" customFormat="1" x14ac:dyDescent="0.2">
      <c r="B3042" s="2703">
        <f>+B3027</f>
        <v>0</v>
      </c>
    </row>
    <row r="3043" spans="2:37" s="2801" customFormat="1" ht="13.5" thickBot="1" x14ac:dyDescent="0.25"/>
    <row r="3044" spans="2:37" s="2801" customFormat="1" ht="20.25" x14ac:dyDescent="0.2">
      <c r="B3044" s="4169" t="s">
        <v>4994</v>
      </c>
      <c r="C3044" s="4170"/>
      <c r="D3044" s="4170"/>
      <c r="E3044" s="4170"/>
      <c r="F3044" s="4170"/>
      <c r="G3044" s="4170"/>
      <c r="H3044" s="4170"/>
      <c r="I3044" s="4170"/>
      <c r="J3044" s="4170"/>
      <c r="K3044" s="4170"/>
      <c r="L3044" s="4170"/>
      <c r="M3044" s="4170"/>
      <c r="N3044" s="4170"/>
      <c r="O3044" s="4170"/>
      <c r="P3044" s="4170"/>
      <c r="Q3044" s="4170"/>
      <c r="R3044" s="4170"/>
      <c r="S3044" s="4170"/>
      <c r="T3044" s="4170"/>
      <c r="U3044" s="4170"/>
      <c r="V3044" s="4170"/>
      <c r="W3044" s="4170"/>
      <c r="X3044" s="4170"/>
      <c r="Y3044" s="4170"/>
      <c r="Z3044" s="4170"/>
      <c r="AA3044" s="4170"/>
      <c r="AB3044" s="4170"/>
      <c r="AC3044" s="4170"/>
      <c r="AD3044" s="4170"/>
      <c r="AE3044" s="4170"/>
      <c r="AF3044" s="4170"/>
      <c r="AG3044" s="4170"/>
      <c r="AH3044" s="4170"/>
      <c r="AI3044" s="4170"/>
      <c r="AJ3044" s="4170"/>
      <c r="AK3044" s="4171"/>
    </row>
    <row r="3045" spans="2:37" s="2801" customFormat="1" x14ac:dyDescent="0.2">
      <c r="B3045" s="2500"/>
      <c r="C3045" s="2872"/>
      <c r="D3045" s="2872"/>
      <c r="E3045" s="2872"/>
      <c r="F3045" s="2872"/>
      <c r="G3045" s="2501"/>
      <c r="H3045" s="2501"/>
      <c r="I3045" s="2501"/>
      <c r="J3045" s="2501"/>
      <c r="K3045" s="2501"/>
      <c r="L3045" s="2501"/>
      <c r="M3045" s="2501"/>
      <c r="N3045" s="2501"/>
      <c r="O3045" s="2501"/>
      <c r="P3045" s="2501"/>
      <c r="Q3045" s="2501"/>
      <c r="R3045" s="2501"/>
      <c r="S3045" s="2501"/>
      <c r="T3045" s="2501"/>
      <c r="U3045" s="2501"/>
      <c r="V3045" s="2501"/>
      <c r="W3045" s="2501"/>
      <c r="X3045" s="2501"/>
      <c r="Y3045" s="2501"/>
      <c r="Z3045" s="2501"/>
      <c r="AA3045" s="2501"/>
      <c r="AB3045" s="2501"/>
      <c r="AC3045" s="2501"/>
      <c r="AD3045" s="2501"/>
      <c r="AE3045" s="2501"/>
      <c r="AF3045" s="2501"/>
      <c r="AG3045" s="2501"/>
      <c r="AH3045" s="2501"/>
      <c r="AI3045" s="2501"/>
      <c r="AJ3045" s="2501"/>
      <c r="AK3045" s="2502"/>
    </row>
    <row r="3046" spans="2:37" s="2801" customFormat="1" x14ac:dyDescent="0.2">
      <c r="B3046" s="2500" t="s">
        <v>4981</v>
      </c>
      <c r="C3046" s="2872"/>
      <c r="D3046" s="4294" t="s">
        <v>5577</v>
      </c>
      <c r="E3046" s="4294"/>
      <c r="F3046" s="4294"/>
      <c r="G3046" s="2501"/>
      <c r="H3046" s="2501"/>
      <c r="I3046" s="2501"/>
      <c r="J3046" s="2501"/>
      <c r="K3046" s="2501"/>
      <c r="L3046" s="2501"/>
      <c r="M3046" s="2501"/>
      <c r="N3046" s="2501"/>
      <c r="O3046" s="2501"/>
      <c r="P3046" s="2501"/>
      <c r="Q3046" s="2501"/>
      <c r="R3046" s="2501"/>
      <c r="S3046" s="2501"/>
      <c r="T3046" s="2501"/>
      <c r="U3046" s="2501"/>
      <c r="V3046" s="2501"/>
      <c r="W3046" s="2501"/>
      <c r="X3046" s="2501"/>
      <c r="Y3046" s="2501"/>
      <c r="Z3046" s="2501"/>
      <c r="AA3046" s="2501"/>
      <c r="AB3046" s="2501"/>
      <c r="AC3046" s="2501"/>
      <c r="AD3046" s="2501"/>
      <c r="AE3046" s="2501"/>
      <c r="AF3046" s="2501"/>
      <c r="AG3046" s="2501"/>
      <c r="AH3046" s="2501"/>
      <c r="AI3046" s="2501"/>
      <c r="AJ3046" s="2501"/>
      <c r="AK3046" s="2502"/>
    </row>
    <row r="3047" spans="2:37" s="2801" customFormat="1" ht="13.5" thickBot="1" x14ac:dyDescent="0.25">
      <c r="B3047" s="4176" t="s">
        <v>4995</v>
      </c>
      <c r="C3047" s="4177"/>
      <c r="D3047" s="4175">
        <v>41505</v>
      </c>
      <c r="E3047" s="4175"/>
      <c r="F3047" s="2872"/>
      <c r="G3047" s="2501"/>
      <c r="H3047" s="2501"/>
      <c r="I3047" s="2501"/>
      <c r="J3047" s="2501"/>
      <c r="K3047" s="2501"/>
      <c r="L3047" s="2501"/>
      <c r="M3047" s="2501"/>
      <c r="N3047" s="2501"/>
      <c r="O3047" s="2501"/>
      <c r="P3047" s="2501"/>
      <c r="Q3047" s="2501"/>
      <c r="R3047" s="2501"/>
      <c r="S3047" s="2501"/>
      <c r="T3047" s="2501"/>
      <c r="U3047" s="2501"/>
      <c r="V3047" s="2501"/>
      <c r="W3047" s="2501"/>
      <c r="X3047" s="2501"/>
      <c r="Y3047" s="2501"/>
      <c r="Z3047" s="2501"/>
      <c r="AA3047" s="2501"/>
      <c r="AB3047" s="2501"/>
      <c r="AC3047" s="2501"/>
      <c r="AD3047" s="2501"/>
      <c r="AE3047" s="2501"/>
      <c r="AF3047" s="2501"/>
      <c r="AG3047" s="2501"/>
      <c r="AH3047" s="2501"/>
      <c r="AI3047" s="2501"/>
      <c r="AJ3047" s="2501"/>
      <c r="AK3047" s="2502"/>
    </row>
    <row r="3048" spans="2:37" s="2801" customFormat="1" ht="169.5" customHeight="1" thickBot="1" x14ac:dyDescent="0.25">
      <c r="B3048" s="4179" t="s">
        <v>4996</v>
      </c>
      <c r="C3048" s="4180"/>
      <c r="D3048" s="4291" t="s">
        <v>5791</v>
      </c>
      <c r="E3048" s="4292"/>
      <c r="F3048" s="4292"/>
      <c r="G3048" s="4292"/>
      <c r="H3048" s="4292"/>
      <c r="I3048" s="4292"/>
      <c r="J3048" s="4292"/>
      <c r="K3048" s="4293"/>
      <c r="L3048" s="2501"/>
      <c r="M3048" s="2501"/>
      <c r="N3048" s="2501"/>
      <c r="O3048" s="2501"/>
      <c r="P3048" s="2501"/>
      <c r="Q3048" s="2501"/>
      <c r="R3048" s="2501"/>
      <c r="S3048" s="2501"/>
      <c r="T3048" s="2501"/>
      <c r="U3048" s="2501"/>
      <c r="V3048" s="2501"/>
      <c r="W3048" s="2501"/>
      <c r="X3048" s="2501"/>
      <c r="Y3048" s="2501"/>
      <c r="Z3048" s="2501"/>
      <c r="AA3048" s="2501"/>
      <c r="AB3048" s="2501"/>
      <c r="AC3048" s="2501"/>
      <c r="AD3048" s="2501"/>
      <c r="AE3048" s="2501"/>
      <c r="AF3048" s="2501"/>
      <c r="AG3048" s="2501"/>
      <c r="AH3048" s="2501"/>
      <c r="AI3048" s="2501"/>
      <c r="AJ3048" s="2501"/>
      <c r="AK3048" s="2502"/>
    </row>
    <row r="3049" spans="2:37" s="2801" customFormat="1" ht="13.5" thickBot="1" x14ac:dyDescent="0.25">
      <c r="B3049" s="4245"/>
      <c r="C3049" s="4246"/>
      <c r="D3049" s="4246"/>
      <c r="E3049" s="4246"/>
      <c r="F3049" s="4246"/>
      <c r="G3049" s="4246"/>
      <c r="H3049" s="4246"/>
      <c r="I3049" s="4246"/>
      <c r="J3049" s="4246"/>
      <c r="K3049" s="4246"/>
      <c r="L3049" s="4246"/>
      <c r="M3049" s="4246"/>
      <c r="N3049" s="4246"/>
      <c r="O3049" s="4246"/>
      <c r="P3049" s="4246"/>
      <c r="Q3049" s="4246"/>
      <c r="R3049" s="2501"/>
      <c r="S3049" s="2501"/>
      <c r="T3049" s="2501"/>
      <c r="U3049" s="2501"/>
      <c r="V3049" s="2501"/>
      <c r="W3049" s="2501"/>
      <c r="X3049" s="2501"/>
      <c r="Y3049" s="2501"/>
      <c r="Z3049" s="2501"/>
      <c r="AA3049" s="2501"/>
      <c r="AB3049" s="2501"/>
      <c r="AC3049" s="2501"/>
      <c r="AD3049" s="2501"/>
      <c r="AE3049" s="2501"/>
      <c r="AF3049" s="2501"/>
      <c r="AG3049" s="2501"/>
      <c r="AH3049" s="2501"/>
      <c r="AI3049" s="2501"/>
      <c r="AJ3049" s="2501"/>
      <c r="AK3049" s="2502"/>
    </row>
    <row r="3050" spans="2:37" s="2801" customFormat="1" ht="13.5" thickBot="1" x14ac:dyDescent="0.25">
      <c r="B3050" s="4189" t="s">
        <v>4997</v>
      </c>
      <c r="C3050" s="4189"/>
      <c r="D3050" s="4189" t="s">
        <v>4987</v>
      </c>
      <c r="E3050" s="4189" t="s">
        <v>4998</v>
      </c>
      <c r="F3050" s="4247" t="s">
        <v>224</v>
      </c>
      <c r="G3050" s="4247"/>
      <c r="H3050" s="4247"/>
      <c r="I3050" s="4247"/>
      <c r="J3050" s="4247"/>
      <c r="K3050" s="4247"/>
      <c r="L3050" s="4247"/>
      <c r="M3050" s="4247"/>
      <c r="N3050" s="4247"/>
      <c r="O3050" s="4247"/>
      <c r="P3050" s="4247"/>
      <c r="Q3050" s="4247"/>
      <c r="R3050" s="4247"/>
      <c r="S3050" s="4247" t="s">
        <v>340</v>
      </c>
      <c r="T3050" s="4247"/>
      <c r="U3050" s="4247"/>
      <c r="V3050" s="4247"/>
      <c r="W3050" s="4247"/>
      <c r="X3050" s="4247"/>
      <c r="Y3050" s="4247"/>
      <c r="Z3050" s="4247"/>
      <c r="AA3050" s="4247"/>
      <c r="AB3050" s="4247"/>
      <c r="AC3050" s="4247"/>
      <c r="AD3050" s="4247" t="s">
        <v>225</v>
      </c>
      <c r="AE3050" s="4247"/>
      <c r="AF3050" s="4247"/>
      <c r="AG3050" s="4247"/>
      <c r="AH3050" s="4188" t="s">
        <v>4982</v>
      </c>
      <c r="AI3050" s="4188"/>
      <c r="AJ3050" s="4188"/>
      <c r="AK3050" s="2502"/>
    </row>
    <row r="3051" spans="2:37" s="2801" customFormat="1" ht="13.5" thickBot="1" x14ac:dyDescent="0.25">
      <c r="B3051" s="4203"/>
      <c r="C3051" s="4203"/>
      <c r="D3051" s="4203"/>
      <c r="E3051" s="4203"/>
      <c r="F3051" s="4203" t="s">
        <v>4999</v>
      </c>
      <c r="G3051" s="4203" t="s">
        <v>5000</v>
      </c>
      <c r="H3051" s="4189" t="s">
        <v>5001</v>
      </c>
      <c r="I3051" s="4200" t="s">
        <v>5002</v>
      </c>
      <c r="J3051" s="4200" t="s">
        <v>5003</v>
      </c>
      <c r="K3051" s="4201" t="s">
        <v>5004</v>
      </c>
      <c r="L3051" s="4201" t="s">
        <v>5005</v>
      </c>
      <c r="M3051" s="4200" t="s">
        <v>5006</v>
      </c>
      <c r="N3051" s="4200"/>
      <c r="O3051" s="4201" t="s">
        <v>5007</v>
      </c>
      <c r="P3051" s="4201" t="s">
        <v>5008</v>
      </c>
      <c r="Q3051" s="4201" t="s">
        <v>5009</v>
      </c>
      <c r="R3051" s="4201" t="s">
        <v>5010</v>
      </c>
      <c r="S3051" s="4189" t="s">
        <v>5011</v>
      </c>
      <c r="T3051" s="4189" t="s">
        <v>5012</v>
      </c>
      <c r="U3051" s="4189" t="s">
        <v>5013</v>
      </c>
      <c r="V3051" s="4189" t="s">
        <v>5014</v>
      </c>
      <c r="W3051" s="4189" t="s">
        <v>5015</v>
      </c>
      <c r="X3051" s="4189" t="s">
        <v>5016</v>
      </c>
      <c r="Y3051" s="4189" t="s">
        <v>5017</v>
      </c>
      <c r="Z3051" s="4189" t="s">
        <v>5018</v>
      </c>
      <c r="AA3051" s="4189" t="s">
        <v>5019</v>
      </c>
      <c r="AB3051" s="4200" t="s">
        <v>5020</v>
      </c>
      <c r="AC3051" s="4200" t="s">
        <v>5021</v>
      </c>
      <c r="AD3051" s="4189" t="s">
        <v>5022</v>
      </c>
      <c r="AE3051" s="4189" t="s">
        <v>5023</v>
      </c>
      <c r="AF3051" s="4189" t="s">
        <v>5024</v>
      </c>
      <c r="AG3051" s="4189" t="s">
        <v>5025</v>
      </c>
      <c r="AH3051" s="4189" t="s">
        <v>1150</v>
      </c>
      <c r="AI3051" s="4189" t="s">
        <v>4983</v>
      </c>
      <c r="AJ3051" s="4189" t="s">
        <v>4984</v>
      </c>
      <c r="AK3051" s="2502"/>
    </row>
    <row r="3052" spans="2:37" s="2801" customFormat="1" ht="13.5" thickBot="1" x14ac:dyDescent="0.25">
      <c r="B3052" s="4203"/>
      <c r="C3052" s="4203"/>
      <c r="D3052" s="4203"/>
      <c r="E3052" s="4203"/>
      <c r="F3052" s="4203"/>
      <c r="G3052" s="4203"/>
      <c r="H3052" s="4203"/>
      <c r="I3052" s="4201"/>
      <c r="J3052" s="4201"/>
      <c r="K3052" s="4201"/>
      <c r="L3052" s="4201"/>
      <c r="M3052" s="2870" t="s">
        <v>5026</v>
      </c>
      <c r="N3052" s="2871" t="s">
        <v>2793</v>
      </c>
      <c r="O3052" s="4201"/>
      <c r="P3052" s="4201"/>
      <c r="Q3052" s="4201"/>
      <c r="R3052" s="4201"/>
      <c r="S3052" s="4203"/>
      <c r="T3052" s="4203"/>
      <c r="U3052" s="4203"/>
      <c r="V3052" s="4203"/>
      <c r="W3052" s="4203"/>
      <c r="X3052" s="4203"/>
      <c r="Y3052" s="4203"/>
      <c r="Z3052" s="4203"/>
      <c r="AA3052" s="4203"/>
      <c r="AB3052" s="4201"/>
      <c r="AC3052" s="4201"/>
      <c r="AD3052" s="4203"/>
      <c r="AE3052" s="4203"/>
      <c r="AF3052" s="4203"/>
      <c r="AG3052" s="4203"/>
      <c r="AH3052" s="4203"/>
      <c r="AI3052" s="4203"/>
      <c r="AJ3052" s="4203"/>
      <c r="AK3052" s="2502"/>
    </row>
    <row r="3053" spans="2:37" s="2801" customFormat="1" x14ac:dyDescent="0.2">
      <c r="B3053" s="4303" t="s">
        <v>5579</v>
      </c>
      <c r="C3053" s="4304"/>
      <c r="D3053" s="2511" t="s">
        <v>1529</v>
      </c>
      <c r="E3053" s="2511">
        <v>9.99</v>
      </c>
      <c r="F3053" s="2511" t="s">
        <v>1529</v>
      </c>
      <c r="G3053" s="2511" t="s">
        <v>1529</v>
      </c>
      <c r="H3053" s="2511" t="s">
        <v>1529</v>
      </c>
      <c r="I3053" s="2511" t="s">
        <v>1529</v>
      </c>
      <c r="J3053" s="2511" t="s">
        <v>1529</v>
      </c>
      <c r="K3053" s="2511" t="s">
        <v>1529</v>
      </c>
      <c r="L3053" s="2511" t="s">
        <v>1529</v>
      </c>
      <c r="M3053" s="2511" t="s">
        <v>1529</v>
      </c>
      <c r="N3053" s="2511" t="s">
        <v>1529</v>
      </c>
      <c r="O3053" s="2511" t="s">
        <v>1529</v>
      </c>
      <c r="P3053" s="2511" t="s">
        <v>1529</v>
      </c>
      <c r="Q3053" s="2511" t="s">
        <v>1529</v>
      </c>
      <c r="R3053" s="2511" t="s">
        <v>1529</v>
      </c>
      <c r="S3053" s="2511" t="s">
        <v>1529</v>
      </c>
      <c r="T3053" s="2511" t="s">
        <v>1529</v>
      </c>
      <c r="U3053" s="2511" t="s">
        <v>1529</v>
      </c>
      <c r="V3053" s="2511" t="s">
        <v>1529</v>
      </c>
      <c r="W3053" s="2511" t="s">
        <v>1529</v>
      </c>
      <c r="X3053" s="2511" t="s">
        <v>1529</v>
      </c>
      <c r="Y3053" s="2511" t="s">
        <v>1529</v>
      </c>
      <c r="Z3053" s="2511" t="s">
        <v>1529</v>
      </c>
      <c r="AA3053" s="2511" t="s">
        <v>1529</v>
      </c>
      <c r="AB3053" s="2511" t="s">
        <v>1529</v>
      </c>
      <c r="AC3053" s="2511" t="s">
        <v>1529</v>
      </c>
      <c r="AD3053" s="2573">
        <v>9.99</v>
      </c>
      <c r="AE3053" s="2579" t="s">
        <v>4991</v>
      </c>
      <c r="AF3053" s="2635" t="s">
        <v>1529</v>
      </c>
      <c r="AG3053" s="2635">
        <v>0.1</v>
      </c>
      <c r="AH3053" s="2574" t="s">
        <v>1529</v>
      </c>
      <c r="AI3053" s="2574" t="s">
        <v>1529</v>
      </c>
      <c r="AJ3053" s="2574" t="s">
        <v>1529</v>
      </c>
      <c r="AK3053" s="2502"/>
    </row>
    <row r="3054" spans="2:37" s="2801" customFormat="1" x14ac:dyDescent="0.2">
      <c r="B3054" s="2503"/>
      <c r="C3054" s="2496"/>
      <c r="D3054" s="2496"/>
      <c r="E3054" s="2496"/>
      <c r="F3054" s="2496"/>
      <c r="G3054" s="2496"/>
      <c r="H3054" s="2496"/>
      <c r="I3054" s="2497"/>
      <c r="J3054" s="2497"/>
      <c r="K3054" s="2497"/>
      <c r="L3054" s="2497"/>
      <c r="M3054" s="2496"/>
      <c r="N3054" s="2497"/>
      <c r="O3054" s="2497"/>
      <c r="P3054" s="2497"/>
      <c r="Q3054" s="2497"/>
      <c r="R3054" s="2497"/>
      <c r="S3054" s="2496"/>
      <c r="T3054" s="2495"/>
      <c r="U3054" s="2495"/>
      <c r="V3054" s="2495"/>
      <c r="W3054" s="2495"/>
      <c r="X3054" s="2495"/>
      <c r="Y3054" s="2495"/>
      <c r="Z3054" s="2495"/>
      <c r="AA3054" s="2495"/>
      <c r="AB3054" s="2495"/>
      <c r="AC3054" s="2495"/>
      <c r="AD3054" s="2495"/>
      <c r="AE3054" s="2495"/>
      <c r="AF3054" s="2495"/>
      <c r="AG3054" s="2495"/>
      <c r="AH3054" s="2495"/>
      <c r="AI3054" s="2495"/>
      <c r="AJ3054" s="2495"/>
      <c r="AK3054" s="2502"/>
    </row>
    <row r="3055" spans="2:37" s="2801" customFormat="1" x14ac:dyDescent="0.2">
      <c r="B3055" s="4236" t="s">
        <v>4985</v>
      </c>
      <c r="C3055" s="4237"/>
      <c r="D3055" s="4249" t="s">
        <v>1529</v>
      </c>
      <c r="E3055" s="4249"/>
      <c r="F3055" s="4249"/>
      <c r="G3055" s="4249"/>
      <c r="H3055" s="2499"/>
      <c r="I3055" s="2499"/>
      <c r="J3055" s="2499"/>
      <c r="K3055" s="2499"/>
      <c r="L3055" s="2499"/>
      <c r="M3055" s="2499"/>
      <c r="N3055" s="2499"/>
      <c r="O3055" s="2499"/>
      <c r="P3055" s="2499"/>
      <c r="Q3055" s="2499"/>
      <c r="R3055" s="2499"/>
      <c r="S3055" s="2499"/>
      <c r="T3055" s="2495"/>
      <c r="U3055" s="2495"/>
      <c r="V3055" s="2495"/>
      <c r="W3055" s="2495"/>
      <c r="X3055" s="2495"/>
      <c r="Y3055" s="2495"/>
      <c r="Z3055" s="2495"/>
      <c r="AA3055" s="2495"/>
      <c r="AB3055" s="2495"/>
      <c r="AC3055" s="2495"/>
      <c r="AD3055" s="2495"/>
      <c r="AE3055" s="2495"/>
      <c r="AF3055" s="2495"/>
      <c r="AG3055" s="2495"/>
      <c r="AH3055" s="2495"/>
      <c r="AI3055" s="2495"/>
      <c r="AJ3055" s="2495"/>
      <c r="AK3055" s="2502"/>
    </row>
    <row r="3056" spans="2:37" s="2801" customFormat="1" x14ac:dyDescent="0.2">
      <c r="B3056" s="4236" t="s">
        <v>4986</v>
      </c>
      <c r="C3056" s="4237"/>
      <c r="D3056" s="4249" t="s">
        <v>5580</v>
      </c>
      <c r="E3056" s="4249"/>
      <c r="F3056" s="4249"/>
      <c r="G3056" s="4249"/>
      <c r="H3056" s="2499"/>
      <c r="I3056" s="2499"/>
      <c r="J3056" s="2499"/>
      <c r="K3056" s="2499"/>
      <c r="L3056" s="2499"/>
      <c r="M3056" s="2499"/>
      <c r="N3056" s="2499"/>
      <c r="O3056" s="2499"/>
      <c r="P3056" s="2499"/>
      <c r="Q3056" s="2499"/>
      <c r="R3056" s="2499"/>
      <c r="S3056" s="2499"/>
      <c r="T3056" s="2495"/>
      <c r="U3056" s="2495"/>
      <c r="V3056" s="2495"/>
      <c r="W3056" s="2495"/>
      <c r="X3056" s="2495"/>
      <c r="Y3056" s="2495"/>
      <c r="Z3056" s="2495"/>
      <c r="AA3056" s="2495"/>
      <c r="AB3056" s="2495"/>
      <c r="AC3056" s="2495"/>
      <c r="AD3056" s="2495"/>
      <c r="AE3056" s="2495"/>
      <c r="AF3056" s="2495"/>
      <c r="AG3056" s="2495"/>
      <c r="AH3056" s="2495"/>
      <c r="AI3056" s="2495"/>
      <c r="AJ3056" s="2495"/>
      <c r="AK3056" s="2502"/>
    </row>
    <row r="3057" spans="2:37" s="2801" customFormat="1" ht="15.75" thickBot="1" x14ac:dyDescent="0.25">
      <c r="B3057" s="4270"/>
      <c r="C3057" s="4271"/>
      <c r="D3057" s="4272"/>
      <c r="E3057" s="4272"/>
      <c r="F3057" s="4272"/>
      <c r="G3057" s="4272"/>
      <c r="H3057" s="2504"/>
      <c r="I3057" s="2504"/>
      <c r="J3057" s="2504"/>
      <c r="K3057" s="2504"/>
      <c r="L3057" s="2504"/>
      <c r="M3057" s="2504"/>
      <c r="N3057" s="2504"/>
      <c r="O3057" s="2504"/>
      <c r="P3057" s="2504"/>
      <c r="Q3057" s="2504"/>
      <c r="R3057" s="2504"/>
      <c r="S3057" s="2504"/>
      <c r="T3057" s="2505"/>
      <c r="U3057" s="2505"/>
      <c r="V3057" s="2505"/>
      <c r="W3057" s="2505"/>
      <c r="X3057" s="2505"/>
      <c r="Y3057" s="2505"/>
      <c r="Z3057" s="2505"/>
      <c r="AA3057" s="2505"/>
      <c r="AB3057" s="2505"/>
      <c r="AC3057" s="2505"/>
      <c r="AD3057" s="2505"/>
      <c r="AE3057" s="2505"/>
      <c r="AF3057" s="2505"/>
      <c r="AG3057" s="2505"/>
      <c r="AH3057" s="2505"/>
      <c r="AI3057" s="2505"/>
      <c r="AJ3057" s="2505"/>
      <c r="AK3057" s="2507"/>
    </row>
    <row r="3058" spans="2:37" s="2801" customFormat="1" ht="15.75" thickBot="1" x14ac:dyDescent="0.25">
      <c r="B3058" s="2873"/>
      <c r="C3058" s="2873"/>
      <c r="D3058" s="2621"/>
      <c r="E3058" s="2621"/>
      <c r="F3058" s="2621"/>
      <c r="G3058" s="2621"/>
      <c r="H3058" s="2499"/>
      <c r="I3058" s="2499"/>
      <c r="J3058" s="2499"/>
      <c r="K3058" s="2499"/>
      <c r="L3058" s="2499"/>
      <c r="M3058" s="2499"/>
      <c r="N3058" s="2499"/>
      <c r="O3058" s="2499"/>
      <c r="P3058" s="2499"/>
      <c r="Q3058" s="2499"/>
      <c r="R3058" s="2499"/>
      <c r="S3058" s="2499"/>
      <c r="T3058" s="2495"/>
      <c r="U3058" s="2495"/>
      <c r="V3058" s="2495"/>
      <c r="W3058" s="2495"/>
      <c r="X3058" s="2495"/>
      <c r="Y3058" s="2495"/>
      <c r="Z3058" s="2495"/>
      <c r="AA3058" s="2495"/>
      <c r="AB3058" s="2495"/>
      <c r="AC3058" s="2495"/>
      <c r="AD3058" s="2495"/>
      <c r="AE3058" s="2495"/>
      <c r="AF3058" s="2495"/>
      <c r="AG3058" s="2495"/>
      <c r="AH3058" s="2495"/>
      <c r="AI3058" s="2495"/>
      <c r="AJ3058" s="2495"/>
      <c r="AK3058" s="2501"/>
    </row>
    <row r="3059" spans="2:37" s="2801" customFormat="1" ht="20.25" x14ac:dyDescent="0.2">
      <c r="B3059" s="4169" t="s">
        <v>4994</v>
      </c>
      <c r="C3059" s="4170"/>
      <c r="D3059" s="4170"/>
      <c r="E3059" s="4170"/>
      <c r="F3059" s="4170"/>
      <c r="G3059" s="4170"/>
      <c r="H3059" s="4170"/>
      <c r="I3059" s="4170"/>
      <c r="J3059" s="4170"/>
      <c r="K3059" s="4170"/>
      <c r="L3059" s="4170"/>
      <c r="M3059" s="4170"/>
      <c r="N3059" s="4170"/>
      <c r="O3059" s="4170"/>
      <c r="P3059" s="4170"/>
      <c r="Q3059" s="4170"/>
      <c r="R3059" s="4170"/>
      <c r="S3059" s="4170"/>
      <c r="T3059" s="4170"/>
      <c r="U3059" s="4170"/>
      <c r="V3059" s="4170"/>
      <c r="W3059" s="4170"/>
      <c r="X3059" s="4170"/>
      <c r="Y3059" s="4170"/>
      <c r="Z3059" s="4170"/>
      <c r="AA3059" s="4170"/>
      <c r="AB3059" s="4170"/>
      <c r="AC3059" s="4170"/>
      <c r="AD3059" s="4170"/>
      <c r="AE3059" s="4170"/>
      <c r="AF3059" s="4170"/>
      <c r="AG3059" s="4170"/>
      <c r="AH3059" s="4170"/>
      <c r="AI3059" s="4170"/>
      <c r="AJ3059" s="4170"/>
      <c r="AK3059" s="4171"/>
    </row>
    <row r="3060" spans="2:37" s="2801" customFormat="1" x14ac:dyDescent="0.2">
      <c r="B3060" s="2500"/>
      <c r="C3060" s="2872"/>
      <c r="D3060" s="2872"/>
      <c r="E3060" s="2872"/>
      <c r="F3060" s="2872"/>
      <c r="G3060" s="2501"/>
      <c r="H3060" s="2501"/>
      <c r="I3060" s="2501"/>
      <c r="J3060" s="2501"/>
      <c r="K3060" s="2501"/>
      <c r="L3060" s="2501"/>
      <c r="M3060" s="2501"/>
      <c r="N3060" s="2501"/>
      <c r="O3060" s="2501"/>
      <c r="P3060" s="2501"/>
      <c r="Q3060" s="2501"/>
      <c r="R3060" s="2501"/>
      <c r="S3060" s="2501"/>
      <c r="T3060" s="2501"/>
      <c r="U3060" s="2501"/>
      <c r="V3060" s="2501"/>
      <c r="W3060" s="2501"/>
      <c r="X3060" s="2501"/>
      <c r="Y3060" s="2501"/>
      <c r="Z3060" s="2501"/>
      <c r="AA3060" s="2501"/>
      <c r="AB3060" s="2501"/>
      <c r="AC3060" s="2501"/>
      <c r="AD3060" s="2501"/>
      <c r="AE3060" s="2501"/>
      <c r="AF3060" s="2501"/>
      <c r="AG3060" s="2501"/>
      <c r="AH3060" s="2501"/>
      <c r="AI3060" s="2501"/>
      <c r="AJ3060" s="2501"/>
      <c r="AK3060" s="2502"/>
    </row>
    <row r="3061" spans="2:37" s="2801" customFormat="1" x14ac:dyDescent="0.2">
      <c r="B3061" s="2500" t="s">
        <v>4981</v>
      </c>
      <c r="C3061" s="2872"/>
      <c r="D3061" s="4294" t="s">
        <v>5717</v>
      </c>
      <c r="E3061" s="4294"/>
      <c r="F3061" s="4294"/>
      <c r="G3061" s="2501"/>
      <c r="H3061" s="2501"/>
      <c r="I3061" s="2501"/>
      <c r="J3061" s="2501"/>
      <c r="K3061" s="2501"/>
      <c r="L3061" s="2501"/>
      <c r="M3061" s="2501"/>
      <c r="N3061" s="2501"/>
      <c r="O3061" s="2501"/>
      <c r="P3061" s="2501"/>
      <c r="Q3061" s="2501"/>
      <c r="R3061" s="2501"/>
      <c r="S3061" s="2501"/>
      <c r="T3061" s="2501"/>
      <c r="U3061" s="2501"/>
      <c r="V3061" s="2501"/>
      <c r="W3061" s="2501"/>
      <c r="X3061" s="2501"/>
      <c r="Y3061" s="2501"/>
      <c r="Z3061" s="2501"/>
      <c r="AA3061" s="2501"/>
      <c r="AB3061" s="2501"/>
      <c r="AC3061" s="2501"/>
      <c r="AD3061" s="2501"/>
      <c r="AE3061" s="2501"/>
      <c r="AF3061" s="2501"/>
      <c r="AG3061" s="2501"/>
      <c r="AH3061" s="2501"/>
      <c r="AI3061" s="2501"/>
      <c r="AJ3061" s="2501"/>
      <c r="AK3061" s="2502"/>
    </row>
    <row r="3062" spans="2:37" s="2801" customFormat="1" ht="13.5" thickBot="1" x14ac:dyDescent="0.25">
      <c r="B3062" s="4176" t="s">
        <v>4995</v>
      </c>
      <c r="C3062" s="4177"/>
      <c r="D3062" s="4314">
        <v>41487</v>
      </c>
      <c r="E3062" s="4315"/>
      <c r="F3062" s="2872"/>
      <c r="G3062" s="2501"/>
      <c r="H3062" s="2501"/>
      <c r="I3062" s="2501"/>
      <c r="J3062" s="2501"/>
      <c r="K3062" s="2501"/>
      <c r="L3062" s="2501"/>
      <c r="M3062" s="2501"/>
      <c r="N3062" s="2501"/>
      <c r="O3062" s="2501"/>
      <c r="P3062" s="2501"/>
      <c r="Q3062" s="2501"/>
      <c r="R3062" s="2501"/>
      <c r="S3062" s="2501"/>
      <c r="T3062" s="2501"/>
      <c r="U3062" s="2501"/>
      <c r="V3062" s="2501"/>
      <c r="W3062" s="2501"/>
      <c r="X3062" s="2501"/>
      <c r="Y3062" s="2501"/>
      <c r="Z3062" s="2501"/>
      <c r="AA3062" s="2501"/>
      <c r="AB3062" s="2501"/>
      <c r="AC3062" s="2501"/>
      <c r="AD3062" s="2501"/>
      <c r="AE3062" s="2501"/>
      <c r="AF3062" s="2501"/>
      <c r="AG3062" s="2501"/>
      <c r="AH3062" s="2501"/>
      <c r="AI3062" s="2501"/>
      <c r="AJ3062" s="2501"/>
      <c r="AK3062" s="2502"/>
    </row>
    <row r="3063" spans="2:37" s="2801" customFormat="1" ht="49.5" customHeight="1" thickBot="1" x14ac:dyDescent="0.25">
      <c r="B3063" s="4179" t="s">
        <v>4996</v>
      </c>
      <c r="C3063" s="4180"/>
      <c r="D3063" s="4291" t="s">
        <v>5718</v>
      </c>
      <c r="E3063" s="4292"/>
      <c r="F3063" s="4292"/>
      <c r="G3063" s="4292"/>
      <c r="H3063" s="4292"/>
      <c r="I3063" s="4292"/>
      <c r="J3063" s="4292"/>
      <c r="K3063" s="4293"/>
      <c r="L3063" s="2501"/>
      <c r="M3063" s="2501"/>
      <c r="N3063" s="2501"/>
      <c r="O3063" s="2501"/>
      <c r="P3063" s="2501"/>
      <c r="Q3063" s="2501"/>
      <c r="R3063" s="2501"/>
      <c r="S3063" s="2501"/>
      <c r="T3063" s="2501"/>
      <c r="U3063" s="2501"/>
      <c r="V3063" s="2501"/>
      <c r="W3063" s="2501"/>
      <c r="X3063" s="2501"/>
      <c r="Y3063" s="2501"/>
      <c r="Z3063" s="2501"/>
      <c r="AA3063" s="2501"/>
      <c r="AB3063" s="2501"/>
      <c r="AC3063" s="2501"/>
      <c r="AD3063" s="2501"/>
      <c r="AE3063" s="2501"/>
      <c r="AF3063" s="2501"/>
      <c r="AG3063" s="2501"/>
      <c r="AH3063" s="2501"/>
      <c r="AI3063" s="2501"/>
      <c r="AJ3063" s="2501"/>
      <c r="AK3063" s="2502"/>
    </row>
    <row r="3064" spans="2:37" s="2801" customFormat="1" ht="13.5" thickBot="1" x14ac:dyDescent="0.25">
      <c r="B3064" s="4245"/>
      <c r="C3064" s="4246"/>
      <c r="D3064" s="4246"/>
      <c r="E3064" s="4246"/>
      <c r="F3064" s="4246"/>
      <c r="G3064" s="4246"/>
      <c r="H3064" s="4246"/>
      <c r="I3064" s="4246"/>
      <c r="J3064" s="4246"/>
      <c r="K3064" s="4246"/>
      <c r="L3064" s="4246"/>
      <c r="M3064" s="4246"/>
      <c r="N3064" s="4246"/>
      <c r="O3064" s="4246"/>
      <c r="P3064" s="4246"/>
      <c r="Q3064" s="4246"/>
      <c r="R3064" s="2501"/>
      <c r="S3064" s="2501"/>
      <c r="T3064" s="2501"/>
      <c r="U3064" s="2501"/>
      <c r="V3064" s="2501"/>
      <c r="W3064" s="2501"/>
      <c r="X3064" s="2501"/>
      <c r="Y3064" s="2501"/>
      <c r="Z3064" s="2501"/>
      <c r="AA3064" s="2501"/>
      <c r="AB3064" s="2501"/>
      <c r="AC3064" s="2501"/>
      <c r="AD3064" s="2501"/>
      <c r="AE3064" s="2501"/>
      <c r="AF3064" s="2501"/>
      <c r="AG3064" s="2501"/>
      <c r="AH3064" s="2501"/>
      <c r="AI3064" s="2501"/>
      <c r="AJ3064" s="2501"/>
      <c r="AK3064" s="2502"/>
    </row>
    <row r="3065" spans="2:37" s="2801" customFormat="1" ht="13.5" thickBot="1" x14ac:dyDescent="0.25">
      <c r="B3065" s="4189" t="s">
        <v>4997</v>
      </c>
      <c r="C3065" s="4189"/>
      <c r="D3065" s="4189" t="s">
        <v>4987</v>
      </c>
      <c r="E3065" s="4189" t="s">
        <v>4998</v>
      </c>
      <c r="F3065" s="4247" t="s">
        <v>224</v>
      </c>
      <c r="G3065" s="4247"/>
      <c r="H3065" s="4247"/>
      <c r="I3065" s="4247"/>
      <c r="J3065" s="4247"/>
      <c r="K3065" s="4247"/>
      <c r="L3065" s="4247"/>
      <c r="M3065" s="4247"/>
      <c r="N3065" s="4247"/>
      <c r="O3065" s="4247"/>
      <c r="P3065" s="4247"/>
      <c r="Q3065" s="4247"/>
      <c r="R3065" s="4247"/>
      <c r="S3065" s="4247" t="s">
        <v>340</v>
      </c>
      <c r="T3065" s="4247"/>
      <c r="U3065" s="4247"/>
      <c r="V3065" s="4247"/>
      <c r="W3065" s="4247"/>
      <c r="X3065" s="4247"/>
      <c r="Y3065" s="4247"/>
      <c r="Z3065" s="4247"/>
      <c r="AA3065" s="4247"/>
      <c r="AB3065" s="4247"/>
      <c r="AC3065" s="4247"/>
      <c r="AD3065" s="4247" t="s">
        <v>225</v>
      </c>
      <c r="AE3065" s="4247"/>
      <c r="AF3065" s="4247"/>
      <c r="AG3065" s="4247"/>
      <c r="AH3065" s="4188" t="s">
        <v>4982</v>
      </c>
      <c r="AI3065" s="4188"/>
      <c r="AJ3065" s="4188"/>
      <c r="AK3065" s="2502"/>
    </row>
    <row r="3066" spans="2:37" s="2801" customFormat="1" ht="13.5" thickBot="1" x14ac:dyDescent="0.25">
      <c r="B3066" s="4203"/>
      <c r="C3066" s="4203"/>
      <c r="D3066" s="4203"/>
      <c r="E3066" s="4203"/>
      <c r="F3066" s="4203" t="s">
        <v>4999</v>
      </c>
      <c r="G3066" s="4203" t="s">
        <v>5000</v>
      </c>
      <c r="H3066" s="4189" t="s">
        <v>5001</v>
      </c>
      <c r="I3066" s="4200" t="s">
        <v>5002</v>
      </c>
      <c r="J3066" s="4200" t="s">
        <v>5003</v>
      </c>
      <c r="K3066" s="4201" t="s">
        <v>5004</v>
      </c>
      <c r="L3066" s="4201" t="s">
        <v>5005</v>
      </c>
      <c r="M3066" s="4200" t="s">
        <v>5006</v>
      </c>
      <c r="N3066" s="4200"/>
      <c r="O3066" s="4201" t="s">
        <v>5007</v>
      </c>
      <c r="P3066" s="4201" t="s">
        <v>5008</v>
      </c>
      <c r="Q3066" s="4201" t="s">
        <v>5009</v>
      </c>
      <c r="R3066" s="4201" t="s">
        <v>5010</v>
      </c>
      <c r="S3066" s="4189" t="s">
        <v>5011</v>
      </c>
      <c r="T3066" s="4189" t="s">
        <v>5012</v>
      </c>
      <c r="U3066" s="4189" t="s">
        <v>5013</v>
      </c>
      <c r="V3066" s="4189" t="s">
        <v>5014</v>
      </c>
      <c r="W3066" s="4189" t="s">
        <v>5015</v>
      </c>
      <c r="X3066" s="4189" t="s">
        <v>5016</v>
      </c>
      <c r="Y3066" s="4189" t="s">
        <v>5017</v>
      </c>
      <c r="Z3066" s="4189" t="s">
        <v>5018</v>
      </c>
      <c r="AA3066" s="4189" t="s">
        <v>5019</v>
      </c>
      <c r="AB3066" s="4200" t="s">
        <v>5020</v>
      </c>
      <c r="AC3066" s="4200" t="s">
        <v>5021</v>
      </c>
      <c r="AD3066" s="4189" t="s">
        <v>5022</v>
      </c>
      <c r="AE3066" s="4189" t="s">
        <v>5023</v>
      </c>
      <c r="AF3066" s="4189" t="s">
        <v>5024</v>
      </c>
      <c r="AG3066" s="4189" t="s">
        <v>5025</v>
      </c>
      <c r="AH3066" s="4189" t="s">
        <v>1150</v>
      </c>
      <c r="AI3066" s="4189" t="s">
        <v>4983</v>
      </c>
      <c r="AJ3066" s="4189" t="s">
        <v>4984</v>
      </c>
      <c r="AK3066" s="2502"/>
    </row>
    <row r="3067" spans="2:37" s="2801" customFormat="1" ht="18.75" customHeight="1" thickBot="1" x14ac:dyDescent="0.25">
      <c r="B3067" s="4203"/>
      <c r="C3067" s="4203"/>
      <c r="D3067" s="4203"/>
      <c r="E3067" s="4203"/>
      <c r="F3067" s="4203"/>
      <c r="G3067" s="4203"/>
      <c r="H3067" s="4203"/>
      <c r="I3067" s="4201"/>
      <c r="J3067" s="4201"/>
      <c r="K3067" s="4201"/>
      <c r="L3067" s="4201"/>
      <c r="M3067" s="2870" t="s">
        <v>5026</v>
      </c>
      <c r="N3067" s="2871" t="s">
        <v>2793</v>
      </c>
      <c r="O3067" s="4201"/>
      <c r="P3067" s="4201"/>
      <c r="Q3067" s="4201"/>
      <c r="R3067" s="4201"/>
      <c r="S3067" s="4203"/>
      <c r="T3067" s="4203"/>
      <c r="U3067" s="4203"/>
      <c r="V3067" s="4203"/>
      <c r="W3067" s="4203"/>
      <c r="X3067" s="4203"/>
      <c r="Y3067" s="4203"/>
      <c r="Z3067" s="4203"/>
      <c r="AA3067" s="4203"/>
      <c r="AB3067" s="4201"/>
      <c r="AC3067" s="4201"/>
      <c r="AD3067" s="4203"/>
      <c r="AE3067" s="4203"/>
      <c r="AF3067" s="4203"/>
      <c r="AG3067" s="4203"/>
      <c r="AH3067" s="4203"/>
      <c r="AI3067" s="4203"/>
      <c r="AJ3067" s="4203"/>
      <c r="AK3067" s="2502"/>
    </row>
    <row r="3068" spans="2:37" s="2801" customFormat="1" ht="38.25" x14ac:dyDescent="0.2">
      <c r="B3068" s="5048" t="s">
        <v>5719</v>
      </c>
      <c r="C3068" s="5049"/>
      <c r="D3068" s="2901" t="s">
        <v>5720</v>
      </c>
      <c r="E3068" s="2509">
        <v>28.000000000000004</v>
      </c>
      <c r="F3068" s="2509">
        <v>10.651200000000001</v>
      </c>
      <c r="G3068" s="2530" t="s">
        <v>1529</v>
      </c>
      <c r="H3068" s="2530" t="s">
        <v>1529</v>
      </c>
      <c r="I3068" s="2530" t="s">
        <v>1529</v>
      </c>
      <c r="J3068" s="2729">
        <v>63</v>
      </c>
      <c r="K3068" s="2614">
        <v>0.16800000000000001</v>
      </c>
      <c r="L3068" s="2614">
        <v>0.16800000000000001</v>
      </c>
      <c r="M3068" s="2729">
        <v>63</v>
      </c>
      <c r="N3068" s="2729">
        <v>63</v>
      </c>
      <c r="O3068" s="2614">
        <v>0.16800000000000001</v>
      </c>
      <c r="P3068" s="2614">
        <v>0.16800000000000001</v>
      </c>
      <c r="Q3068" s="2614">
        <v>0.16800000000000001</v>
      </c>
      <c r="R3068" s="2614">
        <v>0.16800000000000001</v>
      </c>
      <c r="S3068" s="2626">
        <v>0.56000000000000005</v>
      </c>
      <c r="T3068" s="2530" t="s">
        <v>1529</v>
      </c>
      <c r="U3068" s="2530" t="s">
        <v>1529</v>
      </c>
      <c r="V3068" s="2531" t="s">
        <v>1135</v>
      </c>
      <c r="W3068" s="2614">
        <v>2.8000000000000004E-2</v>
      </c>
      <c r="X3068" s="2614">
        <v>6.720000000000001E-2</v>
      </c>
      <c r="Y3068" s="2531" t="s">
        <v>1529</v>
      </c>
      <c r="Z3068" s="2531" t="s">
        <v>1529</v>
      </c>
      <c r="AA3068" s="2531" t="s">
        <v>1529</v>
      </c>
      <c r="AB3068" s="2531" t="s">
        <v>1529</v>
      </c>
      <c r="AC3068" s="2614">
        <v>6.720000000000001E-2</v>
      </c>
      <c r="AD3068" s="2509">
        <v>11.188800000000001</v>
      </c>
      <c r="AE3068" s="2531" t="s">
        <v>49</v>
      </c>
      <c r="AF3068" s="2616">
        <v>3.6960000000000007E-2</v>
      </c>
      <c r="AG3068" s="2616">
        <v>0.11200000000000002</v>
      </c>
      <c r="AH3068" s="2574" t="s">
        <v>5646</v>
      </c>
      <c r="AI3068" s="2574" t="s">
        <v>4991</v>
      </c>
      <c r="AJ3068" s="2636">
        <v>5.6000000000000005</v>
      </c>
      <c r="AK3068" s="2502"/>
    </row>
    <row r="3069" spans="2:37" s="2801" customFormat="1" ht="38.25" x14ac:dyDescent="0.2">
      <c r="B3069" s="5046" t="s">
        <v>5721</v>
      </c>
      <c r="C3069" s="5047"/>
      <c r="D3069" s="2902" t="s">
        <v>5722</v>
      </c>
      <c r="E3069" s="2486">
        <v>33.6</v>
      </c>
      <c r="F3069" s="2486">
        <v>15.691199999999998</v>
      </c>
      <c r="G3069" s="2489" t="s">
        <v>1529</v>
      </c>
      <c r="H3069" s="2489" t="s">
        <v>1529</v>
      </c>
      <c r="I3069" s="2489" t="s">
        <v>1529</v>
      </c>
      <c r="J3069" s="2604">
        <v>93</v>
      </c>
      <c r="K3069" s="2487">
        <v>0.16800000000000001</v>
      </c>
      <c r="L3069" s="2487">
        <v>0.16800000000000001</v>
      </c>
      <c r="M3069" s="2604">
        <v>93</v>
      </c>
      <c r="N3069" s="2604">
        <v>93</v>
      </c>
      <c r="O3069" s="2487">
        <v>0.16800000000000001</v>
      </c>
      <c r="P3069" s="2487">
        <v>0.16800000000000001</v>
      </c>
      <c r="Q3069" s="2487">
        <v>0.16800000000000001</v>
      </c>
      <c r="R3069" s="2487">
        <v>0.16800000000000001</v>
      </c>
      <c r="S3069" s="2542">
        <v>1.1200000000000001</v>
      </c>
      <c r="T3069" s="2489" t="s">
        <v>1529</v>
      </c>
      <c r="U3069" s="2489" t="s">
        <v>1529</v>
      </c>
      <c r="V3069" s="2490" t="s">
        <v>5519</v>
      </c>
      <c r="W3069" s="2487">
        <v>2.8000000000000004E-2</v>
      </c>
      <c r="X3069" s="2487">
        <v>6.720000000000001E-2</v>
      </c>
      <c r="Y3069" s="2490" t="s">
        <v>1529</v>
      </c>
      <c r="Z3069" s="2490" t="s">
        <v>1529</v>
      </c>
      <c r="AA3069" s="2490" t="s">
        <v>1529</v>
      </c>
      <c r="AB3069" s="2490" t="s">
        <v>1529</v>
      </c>
      <c r="AC3069" s="2487">
        <v>6.720000000000001E-2</v>
      </c>
      <c r="AD3069" s="2486">
        <v>11.188800000000001</v>
      </c>
      <c r="AE3069" s="2490" t="s">
        <v>49</v>
      </c>
      <c r="AF3069" s="2491">
        <v>3.6960000000000007E-2</v>
      </c>
      <c r="AG3069" s="2491">
        <v>0.11200000000000002</v>
      </c>
      <c r="AH3069" s="2543" t="s">
        <v>5646</v>
      </c>
      <c r="AI3069" s="2543" t="s">
        <v>4991</v>
      </c>
      <c r="AJ3069" s="2641">
        <v>5.6000000000000005</v>
      </c>
      <c r="AK3069" s="2502"/>
    </row>
    <row r="3070" spans="2:37" s="2801" customFormat="1" ht="38.25" x14ac:dyDescent="0.2">
      <c r="B3070" s="5046" t="s">
        <v>5723</v>
      </c>
      <c r="C3070" s="5047"/>
      <c r="D3070" s="2902" t="s">
        <v>5724</v>
      </c>
      <c r="E3070" s="2486">
        <v>39.200000000000003</v>
      </c>
      <c r="F3070" s="2486">
        <v>17.0016</v>
      </c>
      <c r="G3070" s="2489" t="s">
        <v>1529</v>
      </c>
      <c r="H3070" s="2489" t="s">
        <v>1529</v>
      </c>
      <c r="I3070" s="2489" t="s">
        <v>1529</v>
      </c>
      <c r="J3070" s="2604">
        <v>101</v>
      </c>
      <c r="K3070" s="2487">
        <v>0.16800000000000001</v>
      </c>
      <c r="L3070" s="2487">
        <v>0.16800000000000001</v>
      </c>
      <c r="M3070" s="2604">
        <v>101</v>
      </c>
      <c r="N3070" s="2604">
        <v>101</v>
      </c>
      <c r="O3070" s="2487">
        <v>0.16800000000000001</v>
      </c>
      <c r="P3070" s="2487">
        <v>0.16800000000000001</v>
      </c>
      <c r="Q3070" s="2487">
        <v>0.16800000000000001</v>
      </c>
      <c r="R3070" s="2487">
        <v>0.16800000000000001</v>
      </c>
      <c r="S3070" s="2542">
        <v>1.6800000000000002</v>
      </c>
      <c r="T3070" s="2489" t="s">
        <v>1529</v>
      </c>
      <c r="U3070" s="2489" t="s">
        <v>1529</v>
      </c>
      <c r="V3070" s="2490" t="s">
        <v>5524</v>
      </c>
      <c r="W3070" s="2487">
        <v>2.8000000000000004E-2</v>
      </c>
      <c r="X3070" s="2487">
        <v>6.720000000000001E-2</v>
      </c>
      <c r="Y3070" s="2490" t="s">
        <v>1529</v>
      </c>
      <c r="Z3070" s="2490" t="s">
        <v>1529</v>
      </c>
      <c r="AA3070" s="2490" t="s">
        <v>1529</v>
      </c>
      <c r="AB3070" s="2490" t="s">
        <v>1529</v>
      </c>
      <c r="AC3070" s="2487">
        <v>6.720000000000001E-2</v>
      </c>
      <c r="AD3070" s="2486">
        <v>14.918400000000002</v>
      </c>
      <c r="AE3070" s="2490" t="s">
        <v>51</v>
      </c>
      <c r="AF3070" s="2491">
        <v>3.6960000000000007E-2</v>
      </c>
      <c r="AG3070" s="2491">
        <v>0.11200000000000002</v>
      </c>
      <c r="AH3070" s="2543" t="s">
        <v>5646</v>
      </c>
      <c r="AI3070" s="2543" t="s">
        <v>4991</v>
      </c>
      <c r="AJ3070" s="2641">
        <v>5.6000000000000005</v>
      </c>
      <c r="AK3070" s="2502"/>
    </row>
    <row r="3071" spans="2:37" s="2801" customFormat="1" ht="38.25" x14ac:dyDescent="0.2">
      <c r="B3071" s="5046" t="s">
        <v>5725</v>
      </c>
      <c r="C3071" s="5047"/>
      <c r="D3071" s="2902" t="s">
        <v>5726</v>
      </c>
      <c r="E3071" s="2486">
        <v>44.800000000000004</v>
      </c>
      <c r="F3071" s="2486">
        <v>18.312000000000005</v>
      </c>
      <c r="G3071" s="2489" t="s">
        <v>1529</v>
      </c>
      <c r="H3071" s="2489" t="s">
        <v>1529</v>
      </c>
      <c r="I3071" s="2489" t="s">
        <v>1529</v>
      </c>
      <c r="J3071" s="2604">
        <v>109</v>
      </c>
      <c r="K3071" s="2487">
        <v>0.16800000000000001</v>
      </c>
      <c r="L3071" s="2487">
        <v>0.16800000000000001</v>
      </c>
      <c r="M3071" s="2604">
        <v>109</v>
      </c>
      <c r="N3071" s="2604">
        <v>109</v>
      </c>
      <c r="O3071" s="2487">
        <v>0.16800000000000001</v>
      </c>
      <c r="P3071" s="2487">
        <v>0.16800000000000001</v>
      </c>
      <c r="Q3071" s="2487">
        <v>0.16800000000000001</v>
      </c>
      <c r="R3071" s="2487">
        <v>0.16800000000000001</v>
      </c>
      <c r="S3071" s="2542">
        <v>2.2400000000000002</v>
      </c>
      <c r="T3071" s="2489" t="s">
        <v>1529</v>
      </c>
      <c r="U3071" s="2489" t="s">
        <v>1529</v>
      </c>
      <c r="V3071" s="2490" t="s">
        <v>5529</v>
      </c>
      <c r="W3071" s="2487">
        <v>2.8000000000000004E-2</v>
      </c>
      <c r="X3071" s="2487">
        <v>6.720000000000001E-2</v>
      </c>
      <c r="Y3071" s="2490" t="s">
        <v>1529</v>
      </c>
      <c r="Z3071" s="2490" t="s">
        <v>1529</v>
      </c>
      <c r="AA3071" s="2490" t="s">
        <v>1529</v>
      </c>
      <c r="AB3071" s="2490" t="s">
        <v>1529</v>
      </c>
      <c r="AC3071" s="2487">
        <v>6.720000000000001E-2</v>
      </c>
      <c r="AD3071" s="2486">
        <v>18.648</v>
      </c>
      <c r="AE3071" s="2490" t="s">
        <v>406</v>
      </c>
      <c r="AF3071" s="2491">
        <v>3.6960000000000007E-2</v>
      </c>
      <c r="AG3071" s="2491">
        <v>0.11200000000000002</v>
      </c>
      <c r="AH3071" s="2543" t="s">
        <v>5646</v>
      </c>
      <c r="AI3071" s="2543" t="s">
        <v>4991</v>
      </c>
      <c r="AJ3071" s="2641">
        <v>5.6000000000000005</v>
      </c>
      <c r="AK3071" s="2502"/>
    </row>
    <row r="3072" spans="2:37" s="2801" customFormat="1" ht="38.25" x14ac:dyDescent="0.2">
      <c r="B3072" s="5046" t="s">
        <v>5727</v>
      </c>
      <c r="C3072" s="5047"/>
      <c r="D3072" s="2902" t="s">
        <v>5728</v>
      </c>
      <c r="E3072" s="2486">
        <v>56.000000000000007</v>
      </c>
      <c r="F3072" s="2486">
        <v>25.2224</v>
      </c>
      <c r="G3072" s="2489" t="s">
        <v>1529</v>
      </c>
      <c r="H3072" s="2489" t="s">
        <v>1529</v>
      </c>
      <c r="I3072" s="2489" t="s">
        <v>1529</v>
      </c>
      <c r="J3072" s="2604">
        <v>150</v>
      </c>
      <c r="K3072" s="2487">
        <v>0.16800000000000001</v>
      </c>
      <c r="L3072" s="2487">
        <v>0.16800000000000001</v>
      </c>
      <c r="M3072" s="2604">
        <v>150</v>
      </c>
      <c r="N3072" s="2604">
        <v>150</v>
      </c>
      <c r="O3072" s="2487">
        <v>0.16800000000000001</v>
      </c>
      <c r="P3072" s="2487">
        <v>0.16800000000000001</v>
      </c>
      <c r="Q3072" s="2487">
        <v>0.16800000000000001</v>
      </c>
      <c r="R3072" s="2487">
        <v>0.16800000000000001</v>
      </c>
      <c r="S3072" s="2542">
        <v>2.8000000000000003</v>
      </c>
      <c r="T3072" s="2489" t="s">
        <v>1529</v>
      </c>
      <c r="U3072" s="2489" t="s">
        <v>1529</v>
      </c>
      <c r="V3072" s="2490" t="s">
        <v>1132</v>
      </c>
      <c r="W3072" s="2487">
        <v>2.8000000000000004E-2</v>
      </c>
      <c r="X3072" s="2487">
        <v>6.720000000000001E-2</v>
      </c>
      <c r="Y3072" s="2490" t="s">
        <v>1529</v>
      </c>
      <c r="Z3072" s="2490" t="s">
        <v>1529</v>
      </c>
      <c r="AA3072" s="2490" t="s">
        <v>1529</v>
      </c>
      <c r="AB3072" s="2490" t="s">
        <v>1529</v>
      </c>
      <c r="AC3072" s="2487">
        <v>6.720000000000001E-2</v>
      </c>
      <c r="AD3072" s="2486">
        <v>22.377600000000001</v>
      </c>
      <c r="AE3072" s="2490" t="s">
        <v>5087</v>
      </c>
      <c r="AF3072" s="2491">
        <v>3.6960000000000007E-2</v>
      </c>
      <c r="AG3072" s="2491">
        <v>0.11200000000000002</v>
      </c>
      <c r="AH3072" s="2543" t="s">
        <v>5646</v>
      </c>
      <c r="AI3072" s="2543" t="s">
        <v>4991</v>
      </c>
      <c r="AJ3072" s="2641">
        <v>5.6000000000000005</v>
      </c>
      <c r="AK3072" s="2502"/>
    </row>
    <row r="3073" spans="2:37" s="2801" customFormat="1" ht="38.25" x14ac:dyDescent="0.2">
      <c r="B3073" s="5046" t="s">
        <v>5729</v>
      </c>
      <c r="C3073" s="5047"/>
      <c r="D3073" s="2902" t="s">
        <v>5730</v>
      </c>
      <c r="E3073" s="2486">
        <v>67.2</v>
      </c>
      <c r="F3073" s="2486">
        <v>29.892800000000001</v>
      </c>
      <c r="G3073" s="2489" t="s">
        <v>1529</v>
      </c>
      <c r="H3073" s="2489" t="s">
        <v>1529</v>
      </c>
      <c r="I3073" s="2489" t="s">
        <v>1529</v>
      </c>
      <c r="J3073" s="2604">
        <v>190</v>
      </c>
      <c r="K3073" s="2487">
        <v>0.15680000000000002</v>
      </c>
      <c r="L3073" s="2487">
        <v>0.15680000000000002</v>
      </c>
      <c r="M3073" s="2604">
        <v>190</v>
      </c>
      <c r="N3073" s="2604">
        <v>190</v>
      </c>
      <c r="O3073" s="2487">
        <v>0.15680000000000002</v>
      </c>
      <c r="P3073" s="2487">
        <v>0.15680000000000002</v>
      </c>
      <c r="Q3073" s="2487">
        <v>0.15680000000000002</v>
      </c>
      <c r="R3073" s="2487">
        <v>0.15680000000000002</v>
      </c>
      <c r="S3073" s="2542">
        <v>5.6000000000000005</v>
      </c>
      <c r="T3073" s="2489" t="s">
        <v>1529</v>
      </c>
      <c r="U3073" s="2489" t="s">
        <v>1529</v>
      </c>
      <c r="V3073" s="2490" t="s">
        <v>1134</v>
      </c>
      <c r="W3073" s="2487">
        <v>2.8000000000000004E-2</v>
      </c>
      <c r="X3073" s="2487">
        <v>6.720000000000001E-2</v>
      </c>
      <c r="Y3073" s="2490" t="s">
        <v>1529</v>
      </c>
      <c r="Z3073" s="2490" t="s">
        <v>1529</v>
      </c>
      <c r="AA3073" s="2490" t="s">
        <v>1529</v>
      </c>
      <c r="AB3073" s="2490" t="s">
        <v>1529</v>
      </c>
      <c r="AC3073" s="2487">
        <v>6.720000000000001E-2</v>
      </c>
      <c r="AD3073" s="2486">
        <v>26.107200000000002</v>
      </c>
      <c r="AE3073" s="2490" t="s">
        <v>5499</v>
      </c>
      <c r="AF3073" s="2491">
        <v>3.6960000000000007E-2</v>
      </c>
      <c r="AG3073" s="2491">
        <v>0.11200000000000002</v>
      </c>
      <c r="AH3073" s="2543" t="s">
        <v>5646</v>
      </c>
      <c r="AI3073" s="2543" t="s">
        <v>4991</v>
      </c>
      <c r="AJ3073" s="2641">
        <v>5.6000000000000005</v>
      </c>
      <c r="AK3073" s="2502"/>
    </row>
    <row r="3074" spans="2:37" s="2801" customFormat="1" ht="38.25" x14ac:dyDescent="0.2">
      <c r="B3074" s="5046" t="s">
        <v>5731</v>
      </c>
      <c r="C3074" s="5047"/>
      <c r="D3074" s="2902" t="s">
        <v>5732</v>
      </c>
      <c r="E3074" s="2486">
        <v>78.400000000000006</v>
      </c>
      <c r="F3074" s="2486">
        <v>37.363200000000006</v>
      </c>
      <c r="G3074" s="2489" t="s">
        <v>1529</v>
      </c>
      <c r="H3074" s="2489" t="s">
        <v>1529</v>
      </c>
      <c r="I3074" s="2489" t="s">
        <v>1529</v>
      </c>
      <c r="J3074" s="2604">
        <v>238</v>
      </c>
      <c r="K3074" s="2487">
        <v>0.15680000000000002</v>
      </c>
      <c r="L3074" s="2487">
        <v>0.15680000000000002</v>
      </c>
      <c r="M3074" s="2604">
        <v>238</v>
      </c>
      <c r="N3074" s="2604">
        <v>238</v>
      </c>
      <c r="O3074" s="2487">
        <v>0.15680000000000002</v>
      </c>
      <c r="P3074" s="2487">
        <v>0.15680000000000002</v>
      </c>
      <c r="Q3074" s="2487">
        <v>0.15680000000000002</v>
      </c>
      <c r="R3074" s="2487">
        <v>0.15680000000000002</v>
      </c>
      <c r="S3074" s="2542">
        <v>5.6000000000000005</v>
      </c>
      <c r="T3074" s="2489" t="s">
        <v>1529</v>
      </c>
      <c r="U3074" s="2489" t="s">
        <v>1529</v>
      </c>
      <c r="V3074" s="2490" t="s">
        <v>1134</v>
      </c>
      <c r="W3074" s="2487">
        <v>2.8000000000000004E-2</v>
      </c>
      <c r="X3074" s="2487">
        <v>6.720000000000001E-2</v>
      </c>
      <c r="Y3074" s="2490" t="s">
        <v>1529</v>
      </c>
      <c r="Z3074" s="2490" t="s">
        <v>1529</v>
      </c>
      <c r="AA3074" s="2490" t="s">
        <v>1529</v>
      </c>
      <c r="AB3074" s="2490" t="s">
        <v>1529</v>
      </c>
      <c r="AC3074" s="2487">
        <v>6.720000000000001E-2</v>
      </c>
      <c r="AD3074" s="2486">
        <v>29.836800000000004</v>
      </c>
      <c r="AE3074" s="2490" t="s">
        <v>56</v>
      </c>
      <c r="AF3074" s="2491">
        <v>3.6960000000000007E-2</v>
      </c>
      <c r="AG3074" s="2491">
        <v>0.11200000000000002</v>
      </c>
      <c r="AH3074" s="2543" t="s">
        <v>5646</v>
      </c>
      <c r="AI3074" s="2543" t="s">
        <v>4991</v>
      </c>
      <c r="AJ3074" s="2641">
        <v>5.6000000000000005</v>
      </c>
      <c r="AK3074" s="2502"/>
    </row>
    <row r="3075" spans="2:37" s="2801" customFormat="1" ht="38.25" x14ac:dyDescent="0.2">
      <c r="B3075" s="5046" t="s">
        <v>5733</v>
      </c>
      <c r="C3075" s="5047"/>
      <c r="D3075" s="2902" t="s">
        <v>5734</v>
      </c>
      <c r="E3075" s="2486">
        <v>89.600000000000009</v>
      </c>
      <c r="F3075" s="2486">
        <v>42.033600000000007</v>
      </c>
      <c r="G3075" s="2489" t="s">
        <v>1529</v>
      </c>
      <c r="H3075" s="2489" t="s">
        <v>1529</v>
      </c>
      <c r="I3075" s="2489" t="s">
        <v>1529</v>
      </c>
      <c r="J3075" s="2604">
        <v>288</v>
      </c>
      <c r="K3075" s="2487">
        <v>0.14560000000000001</v>
      </c>
      <c r="L3075" s="2487">
        <v>0.14560000000000001</v>
      </c>
      <c r="M3075" s="2604">
        <v>288</v>
      </c>
      <c r="N3075" s="2604">
        <v>288</v>
      </c>
      <c r="O3075" s="2487">
        <v>0.14560000000000001</v>
      </c>
      <c r="P3075" s="2487">
        <v>0.14560000000000001</v>
      </c>
      <c r="Q3075" s="2487">
        <v>0.14560000000000001</v>
      </c>
      <c r="R3075" s="2487">
        <v>0.14560000000000001</v>
      </c>
      <c r="S3075" s="2542">
        <v>8.4</v>
      </c>
      <c r="T3075" s="2489" t="s">
        <v>1529</v>
      </c>
      <c r="U3075" s="2489" t="s">
        <v>1529</v>
      </c>
      <c r="V3075" s="2490" t="s">
        <v>1118</v>
      </c>
      <c r="W3075" s="2487">
        <v>2.8000000000000004E-2</v>
      </c>
      <c r="X3075" s="2487">
        <v>6.720000000000001E-2</v>
      </c>
      <c r="Y3075" s="2490" t="s">
        <v>1529</v>
      </c>
      <c r="Z3075" s="2490" t="s">
        <v>1529</v>
      </c>
      <c r="AA3075" s="2490" t="s">
        <v>1529</v>
      </c>
      <c r="AB3075" s="2490" t="s">
        <v>1529</v>
      </c>
      <c r="AC3075" s="2487">
        <v>6.720000000000001E-2</v>
      </c>
      <c r="AD3075" s="2486">
        <v>33.566400000000002</v>
      </c>
      <c r="AE3075" s="2490" t="s">
        <v>5508</v>
      </c>
      <c r="AF3075" s="2491">
        <v>3.6960000000000007E-2</v>
      </c>
      <c r="AG3075" s="2491">
        <v>0.11200000000000002</v>
      </c>
      <c r="AH3075" s="2543" t="s">
        <v>5646</v>
      </c>
      <c r="AI3075" s="2543" t="s">
        <v>4991</v>
      </c>
      <c r="AJ3075" s="2641">
        <v>5.6000000000000005</v>
      </c>
      <c r="AK3075" s="2502"/>
    </row>
    <row r="3076" spans="2:37" s="2801" customFormat="1" ht="38.25" x14ac:dyDescent="0.2">
      <c r="B3076" s="5046" t="s">
        <v>5735</v>
      </c>
      <c r="C3076" s="5047"/>
      <c r="D3076" s="2902" t="s">
        <v>5736</v>
      </c>
      <c r="E3076" s="2486">
        <v>112.00000000000001</v>
      </c>
      <c r="F3076" s="2486">
        <v>57.904000000000011</v>
      </c>
      <c r="G3076" s="2489" t="s">
        <v>1529</v>
      </c>
      <c r="H3076" s="2489" t="s">
        <v>1529</v>
      </c>
      <c r="I3076" s="2489" t="s">
        <v>1529</v>
      </c>
      <c r="J3076" s="2604">
        <v>430</v>
      </c>
      <c r="K3076" s="2487">
        <v>0.13440000000000002</v>
      </c>
      <c r="L3076" s="2487">
        <v>0.13440000000000002</v>
      </c>
      <c r="M3076" s="2604">
        <v>430</v>
      </c>
      <c r="N3076" s="2604">
        <v>430</v>
      </c>
      <c r="O3076" s="2487">
        <v>0.13440000000000002</v>
      </c>
      <c r="P3076" s="2487">
        <v>0.13440000000000002</v>
      </c>
      <c r="Q3076" s="2487">
        <v>0.13440000000000002</v>
      </c>
      <c r="R3076" s="2487">
        <v>0.13440000000000002</v>
      </c>
      <c r="S3076" s="2542">
        <v>11.200000000000001</v>
      </c>
      <c r="T3076" s="2489" t="s">
        <v>1529</v>
      </c>
      <c r="U3076" s="2489" t="s">
        <v>1529</v>
      </c>
      <c r="V3076" s="2490" t="s">
        <v>5513</v>
      </c>
      <c r="W3076" s="2487">
        <v>2.8000000000000004E-2</v>
      </c>
      <c r="X3076" s="2487">
        <v>6.720000000000001E-2</v>
      </c>
      <c r="Y3076" s="2490" t="s">
        <v>1529</v>
      </c>
      <c r="Z3076" s="2490" t="s">
        <v>1529</v>
      </c>
      <c r="AA3076" s="2490" t="s">
        <v>1529</v>
      </c>
      <c r="AB3076" s="2490" t="s">
        <v>1529</v>
      </c>
      <c r="AC3076" s="2487">
        <v>6.720000000000001E-2</v>
      </c>
      <c r="AD3076" s="2486">
        <v>37.295999999999999</v>
      </c>
      <c r="AE3076" s="2490" t="s">
        <v>58</v>
      </c>
      <c r="AF3076" s="2491">
        <v>3.6960000000000007E-2</v>
      </c>
      <c r="AG3076" s="2491">
        <v>0.11200000000000002</v>
      </c>
      <c r="AH3076" s="2543" t="s">
        <v>5646</v>
      </c>
      <c r="AI3076" s="2543" t="s">
        <v>4991</v>
      </c>
      <c r="AJ3076" s="2641">
        <v>5.6000000000000005</v>
      </c>
      <c r="AK3076" s="2502"/>
    </row>
    <row r="3077" spans="2:37" s="2801" customFormat="1" x14ac:dyDescent="0.2">
      <c r="B3077" s="5046" t="s">
        <v>5737</v>
      </c>
      <c r="C3077" s="5047"/>
      <c r="D3077" s="2902" t="s">
        <v>5738</v>
      </c>
      <c r="E3077" s="2486">
        <v>28.000000000000004</v>
      </c>
      <c r="F3077" s="2486">
        <v>16.251200000000001</v>
      </c>
      <c r="G3077" s="2489" t="s">
        <v>1529</v>
      </c>
      <c r="H3077" s="2489" t="s">
        <v>1529</v>
      </c>
      <c r="I3077" s="2489" t="s">
        <v>1529</v>
      </c>
      <c r="J3077" s="2604">
        <v>96</v>
      </c>
      <c r="K3077" s="2487">
        <v>0.16800000000000001</v>
      </c>
      <c r="L3077" s="2487">
        <v>0.16800000000000001</v>
      </c>
      <c r="M3077" s="2604">
        <v>96</v>
      </c>
      <c r="N3077" s="2604">
        <v>96</v>
      </c>
      <c r="O3077" s="2487">
        <v>0.16800000000000001</v>
      </c>
      <c r="P3077" s="2487">
        <v>0.16800000000000001</v>
      </c>
      <c r="Q3077" s="2487">
        <v>0.16800000000000001</v>
      </c>
      <c r="R3077" s="2487">
        <v>0.16800000000000001</v>
      </c>
      <c r="S3077" s="2542">
        <v>0.56000000000000005</v>
      </c>
      <c r="T3077" s="2489" t="s">
        <v>1529</v>
      </c>
      <c r="U3077" s="2489" t="s">
        <v>1529</v>
      </c>
      <c r="V3077" s="2490" t="s">
        <v>1135</v>
      </c>
      <c r="W3077" s="2487">
        <v>2.8000000000000004E-2</v>
      </c>
      <c r="X3077" s="2487">
        <v>6.720000000000001E-2</v>
      </c>
      <c r="Y3077" s="2490" t="s">
        <v>1529</v>
      </c>
      <c r="Z3077" s="2490" t="s">
        <v>1529</v>
      </c>
      <c r="AA3077" s="2490" t="s">
        <v>1529</v>
      </c>
      <c r="AB3077" s="2490" t="s">
        <v>1529</v>
      </c>
      <c r="AC3077" s="2487">
        <v>6.720000000000001E-2</v>
      </c>
      <c r="AD3077" s="2486">
        <v>11.188800000000001</v>
      </c>
      <c r="AE3077" s="2490" t="s">
        <v>49</v>
      </c>
      <c r="AF3077" s="2491">
        <v>3.6960000000000007E-2</v>
      </c>
      <c r="AG3077" s="2491">
        <v>0.11200000000000002</v>
      </c>
      <c r="AH3077" s="2543" t="s">
        <v>1529</v>
      </c>
      <c r="AI3077" s="2543" t="s">
        <v>1529</v>
      </c>
      <c r="AJ3077" s="2641" t="s">
        <v>1529</v>
      </c>
      <c r="AK3077" s="2502"/>
    </row>
    <row r="3078" spans="2:37" s="2801" customFormat="1" x14ac:dyDescent="0.2">
      <c r="B3078" s="5046" t="s">
        <v>5739</v>
      </c>
      <c r="C3078" s="5047"/>
      <c r="D3078" s="2902" t="s">
        <v>5740</v>
      </c>
      <c r="E3078" s="2486">
        <v>33.6</v>
      </c>
      <c r="F3078" s="2486">
        <v>17.561600000000002</v>
      </c>
      <c r="G3078" s="2489" t="s">
        <v>1529</v>
      </c>
      <c r="H3078" s="2489" t="s">
        <v>1529</v>
      </c>
      <c r="I3078" s="2489" t="s">
        <v>1529</v>
      </c>
      <c r="J3078" s="2604">
        <v>104</v>
      </c>
      <c r="K3078" s="2487">
        <v>0.16800000000000001</v>
      </c>
      <c r="L3078" s="2487">
        <v>0.16800000000000001</v>
      </c>
      <c r="M3078" s="2604">
        <v>104</v>
      </c>
      <c r="N3078" s="2604">
        <v>104</v>
      </c>
      <c r="O3078" s="2487">
        <v>0.16800000000000001</v>
      </c>
      <c r="P3078" s="2487">
        <v>0.16800000000000001</v>
      </c>
      <c r="Q3078" s="2487">
        <v>0.16800000000000001</v>
      </c>
      <c r="R3078" s="2487">
        <v>0.16800000000000001</v>
      </c>
      <c r="S3078" s="2542">
        <v>1.1200000000000001</v>
      </c>
      <c r="T3078" s="2489" t="s">
        <v>1529</v>
      </c>
      <c r="U3078" s="2489" t="s">
        <v>1529</v>
      </c>
      <c r="V3078" s="2490" t="s">
        <v>5519</v>
      </c>
      <c r="W3078" s="2487">
        <v>2.8000000000000004E-2</v>
      </c>
      <c r="X3078" s="2487">
        <v>6.720000000000001E-2</v>
      </c>
      <c r="Y3078" s="2490" t="s">
        <v>1529</v>
      </c>
      <c r="Z3078" s="2490" t="s">
        <v>1529</v>
      </c>
      <c r="AA3078" s="2490" t="s">
        <v>1529</v>
      </c>
      <c r="AB3078" s="2490" t="s">
        <v>1529</v>
      </c>
      <c r="AC3078" s="2487">
        <v>6.720000000000001E-2</v>
      </c>
      <c r="AD3078" s="2486">
        <v>14.918400000000002</v>
      </c>
      <c r="AE3078" s="2490" t="s">
        <v>51</v>
      </c>
      <c r="AF3078" s="2491">
        <v>3.6960000000000007E-2</v>
      </c>
      <c r="AG3078" s="2491">
        <v>0.11200000000000002</v>
      </c>
      <c r="AH3078" s="2543" t="s">
        <v>1529</v>
      </c>
      <c r="AI3078" s="2543" t="s">
        <v>1529</v>
      </c>
      <c r="AJ3078" s="2641" t="s">
        <v>1529</v>
      </c>
      <c r="AK3078" s="2502"/>
    </row>
    <row r="3079" spans="2:37" s="2801" customFormat="1" x14ac:dyDescent="0.2">
      <c r="B3079" s="5046" t="s">
        <v>5741</v>
      </c>
      <c r="C3079" s="5047"/>
      <c r="D3079" s="2902" t="s">
        <v>5742</v>
      </c>
      <c r="E3079" s="2486">
        <v>39.200000000000003</v>
      </c>
      <c r="F3079" s="2486">
        <v>22.601600000000001</v>
      </c>
      <c r="G3079" s="2489" t="s">
        <v>1529</v>
      </c>
      <c r="H3079" s="2489" t="s">
        <v>1529</v>
      </c>
      <c r="I3079" s="2489" t="s">
        <v>1529</v>
      </c>
      <c r="J3079" s="2604">
        <v>134</v>
      </c>
      <c r="K3079" s="2487">
        <v>0.16800000000000001</v>
      </c>
      <c r="L3079" s="2487">
        <v>0.16800000000000001</v>
      </c>
      <c r="M3079" s="2604">
        <v>134</v>
      </c>
      <c r="N3079" s="2604">
        <v>134</v>
      </c>
      <c r="O3079" s="2487">
        <v>0.16800000000000001</v>
      </c>
      <c r="P3079" s="2487">
        <v>0.16800000000000001</v>
      </c>
      <c r="Q3079" s="2487">
        <v>0.16800000000000001</v>
      </c>
      <c r="R3079" s="2487">
        <v>0.16800000000000001</v>
      </c>
      <c r="S3079" s="2542">
        <v>1.6800000000000002</v>
      </c>
      <c r="T3079" s="2489" t="s">
        <v>1529</v>
      </c>
      <c r="U3079" s="2489" t="s">
        <v>1529</v>
      </c>
      <c r="V3079" s="2490" t="s">
        <v>5524</v>
      </c>
      <c r="W3079" s="2487">
        <v>2.8000000000000004E-2</v>
      </c>
      <c r="X3079" s="2487">
        <v>6.720000000000001E-2</v>
      </c>
      <c r="Y3079" s="2490" t="s">
        <v>1529</v>
      </c>
      <c r="Z3079" s="2490" t="s">
        <v>1529</v>
      </c>
      <c r="AA3079" s="2490" t="s">
        <v>1529</v>
      </c>
      <c r="AB3079" s="2490" t="s">
        <v>1529</v>
      </c>
      <c r="AC3079" s="2487">
        <v>6.720000000000001E-2</v>
      </c>
      <c r="AD3079" s="2486">
        <v>14.918400000000002</v>
      </c>
      <c r="AE3079" s="2490" t="s">
        <v>51</v>
      </c>
      <c r="AF3079" s="2491">
        <v>3.6960000000000007E-2</v>
      </c>
      <c r="AG3079" s="2491">
        <v>0.11200000000000002</v>
      </c>
      <c r="AH3079" s="2543" t="s">
        <v>1529</v>
      </c>
      <c r="AI3079" s="2543" t="s">
        <v>1529</v>
      </c>
      <c r="AJ3079" s="2641" t="s">
        <v>1529</v>
      </c>
      <c r="AK3079" s="2502"/>
    </row>
    <row r="3080" spans="2:37" s="2801" customFormat="1" x14ac:dyDescent="0.2">
      <c r="B3080" s="5046" t="s">
        <v>5743</v>
      </c>
      <c r="C3080" s="5047"/>
      <c r="D3080" s="2902" t="s">
        <v>5744</v>
      </c>
      <c r="E3080" s="2486">
        <v>44.800000000000004</v>
      </c>
      <c r="F3080" s="2486">
        <v>23.912000000000003</v>
      </c>
      <c r="G3080" s="2489" t="s">
        <v>1529</v>
      </c>
      <c r="H3080" s="2489" t="s">
        <v>1529</v>
      </c>
      <c r="I3080" s="2489" t="s">
        <v>1529</v>
      </c>
      <c r="J3080" s="2604">
        <v>142</v>
      </c>
      <c r="K3080" s="2487">
        <v>0.16800000000000001</v>
      </c>
      <c r="L3080" s="2487">
        <v>0.16800000000000001</v>
      </c>
      <c r="M3080" s="2604">
        <v>142</v>
      </c>
      <c r="N3080" s="2604">
        <v>142</v>
      </c>
      <c r="O3080" s="2487">
        <v>0.16800000000000001</v>
      </c>
      <c r="P3080" s="2487">
        <v>0.16800000000000001</v>
      </c>
      <c r="Q3080" s="2487">
        <v>0.16800000000000001</v>
      </c>
      <c r="R3080" s="2487">
        <v>0.16800000000000001</v>
      </c>
      <c r="S3080" s="2542">
        <v>2.2400000000000002</v>
      </c>
      <c r="T3080" s="2489" t="s">
        <v>1529</v>
      </c>
      <c r="U3080" s="2489" t="s">
        <v>1529</v>
      </c>
      <c r="V3080" s="2490" t="s">
        <v>5529</v>
      </c>
      <c r="W3080" s="2487">
        <v>2.8000000000000004E-2</v>
      </c>
      <c r="X3080" s="2487">
        <v>6.720000000000001E-2</v>
      </c>
      <c r="Y3080" s="2490" t="s">
        <v>1529</v>
      </c>
      <c r="Z3080" s="2490" t="s">
        <v>1529</v>
      </c>
      <c r="AA3080" s="2490" t="s">
        <v>1529</v>
      </c>
      <c r="AB3080" s="2490" t="s">
        <v>1529</v>
      </c>
      <c r="AC3080" s="2487">
        <v>6.720000000000001E-2</v>
      </c>
      <c r="AD3080" s="2486">
        <v>18.648</v>
      </c>
      <c r="AE3080" s="2490" t="s">
        <v>406</v>
      </c>
      <c r="AF3080" s="2491">
        <v>3.6960000000000007E-2</v>
      </c>
      <c r="AG3080" s="2491">
        <v>0.11200000000000002</v>
      </c>
      <c r="AH3080" s="2543" t="s">
        <v>1529</v>
      </c>
      <c r="AI3080" s="2543" t="s">
        <v>1529</v>
      </c>
      <c r="AJ3080" s="2641" t="s">
        <v>1529</v>
      </c>
      <c r="AK3080" s="2502"/>
    </row>
    <row r="3081" spans="2:37" s="2801" customFormat="1" x14ac:dyDescent="0.2">
      <c r="B3081" s="5046" t="s">
        <v>5745</v>
      </c>
      <c r="C3081" s="5047"/>
      <c r="D3081" s="2902" t="s">
        <v>5746</v>
      </c>
      <c r="E3081" s="2486">
        <v>56.000000000000007</v>
      </c>
      <c r="F3081" s="2486">
        <v>30.822400000000002</v>
      </c>
      <c r="G3081" s="2489" t="s">
        <v>1529</v>
      </c>
      <c r="H3081" s="2489" t="s">
        <v>1529</v>
      </c>
      <c r="I3081" s="2489" t="s">
        <v>1529</v>
      </c>
      <c r="J3081" s="2604">
        <v>183</v>
      </c>
      <c r="K3081" s="2487">
        <v>0.16800000000000001</v>
      </c>
      <c r="L3081" s="2487">
        <v>0.16800000000000001</v>
      </c>
      <c r="M3081" s="2604">
        <v>183</v>
      </c>
      <c r="N3081" s="2604">
        <v>183</v>
      </c>
      <c r="O3081" s="2487">
        <v>0.16800000000000001</v>
      </c>
      <c r="P3081" s="2487">
        <v>0.16800000000000001</v>
      </c>
      <c r="Q3081" s="2487">
        <v>0.16800000000000001</v>
      </c>
      <c r="R3081" s="2487">
        <v>0.16800000000000001</v>
      </c>
      <c r="S3081" s="2542">
        <v>2.8000000000000003</v>
      </c>
      <c r="T3081" s="2489" t="s">
        <v>1529</v>
      </c>
      <c r="U3081" s="2489" t="s">
        <v>1529</v>
      </c>
      <c r="V3081" s="2490" t="s">
        <v>1132</v>
      </c>
      <c r="W3081" s="2487">
        <v>2.8000000000000004E-2</v>
      </c>
      <c r="X3081" s="2487">
        <v>6.720000000000001E-2</v>
      </c>
      <c r="Y3081" s="2490" t="s">
        <v>1529</v>
      </c>
      <c r="Z3081" s="2490" t="s">
        <v>1529</v>
      </c>
      <c r="AA3081" s="2490" t="s">
        <v>1529</v>
      </c>
      <c r="AB3081" s="2490" t="s">
        <v>1529</v>
      </c>
      <c r="AC3081" s="2487">
        <v>6.720000000000001E-2</v>
      </c>
      <c r="AD3081" s="2486">
        <v>22.377600000000001</v>
      </c>
      <c r="AE3081" s="2490" t="s">
        <v>5087</v>
      </c>
      <c r="AF3081" s="2491">
        <v>3.6960000000000007E-2</v>
      </c>
      <c r="AG3081" s="2491">
        <v>0.11200000000000002</v>
      </c>
      <c r="AH3081" s="2543" t="s">
        <v>1529</v>
      </c>
      <c r="AI3081" s="2543" t="s">
        <v>1529</v>
      </c>
      <c r="AJ3081" s="2641" t="s">
        <v>1529</v>
      </c>
      <c r="AK3081" s="2502"/>
    </row>
    <row r="3082" spans="2:37" s="2801" customFormat="1" x14ac:dyDescent="0.2">
      <c r="B3082" s="5046" t="s">
        <v>5747</v>
      </c>
      <c r="C3082" s="5047"/>
      <c r="D3082" s="2902" t="s">
        <v>5748</v>
      </c>
      <c r="E3082" s="2486">
        <v>67.2</v>
      </c>
      <c r="F3082" s="2486">
        <v>35.492800000000003</v>
      </c>
      <c r="G3082" s="2489" t="s">
        <v>1529</v>
      </c>
      <c r="H3082" s="2489" t="s">
        <v>1529</v>
      </c>
      <c r="I3082" s="2489" t="s">
        <v>1529</v>
      </c>
      <c r="J3082" s="2604">
        <v>226</v>
      </c>
      <c r="K3082" s="2487">
        <v>0.15680000000000002</v>
      </c>
      <c r="L3082" s="2487">
        <v>0.15680000000000002</v>
      </c>
      <c r="M3082" s="2604">
        <v>226</v>
      </c>
      <c r="N3082" s="2604">
        <v>226</v>
      </c>
      <c r="O3082" s="2487">
        <v>0.15680000000000002</v>
      </c>
      <c r="P3082" s="2487">
        <v>0.15680000000000002</v>
      </c>
      <c r="Q3082" s="2487">
        <v>0.15680000000000002</v>
      </c>
      <c r="R3082" s="2487">
        <v>0.15680000000000002</v>
      </c>
      <c r="S3082" s="2542">
        <v>5.6000000000000005</v>
      </c>
      <c r="T3082" s="2489" t="s">
        <v>1529</v>
      </c>
      <c r="U3082" s="2489" t="s">
        <v>1529</v>
      </c>
      <c r="V3082" s="2490" t="s">
        <v>1134</v>
      </c>
      <c r="W3082" s="2487">
        <v>2.8000000000000004E-2</v>
      </c>
      <c r="X3082" s="2487">
        <v>6.720000000000001E-2</v>
      </c>
      <c r="Y3082" s="2490" t="s">
        <v>1529</v>
      </c>
      <c r="Z3082" s="2490" t="s">
        <v>1529</v>
      </c>
      <c r="AA3082" s="2490" t="s">
        <v>1529</v>
      </c>
      <c r="AB3082" s="2490" t="s">
        <v>1529</v>
      </c>
      <c r="AC3082" s="2487">
        <v>6.720000000000001E-2</v>
      </c>
      <c r="AD3082" s="2486">
        <v>26.107200000000002</v>
      </c>
      <c r="AE3082" s="2490" t="s">
        <v>5499</v>
      </c>
      <c r="AF3082" s="2491">
        <v>3.6960000000000007E-2</v>
      </c>
      <c r="AG3082" s="2491">
        <v>0.11200000000000002</v>
      </c>
      <c r="AH3082" s="2543" t="s">
        <v>1529</v>
      </c>
      <c r="AI3082" s="2543" t="s">
        <v>1529</v>
      </c>
      <c r="AJ3082" s="2641" t="s">
        <v>1529</v>
      </c>
      <c r="AK3082" s="2502"/>
    </row>
    <row r="3083" spans="2:37" s="2801" customFormat="1" x14ac:dyDescent="0.2">
      <c r="B3083" s="5046" t="s">
        <v>5749</v>
      </c>
      <c r="C3083" s="5047"/>
      <c r="D3083" s="2902" t="s">
        <v>5750</v>
      </c>
      <c r="E3083" s="2486">
        <v>78.400000000000006</v>
      </c>
      <c r="F3083" s="2486">
        <v>42.963200000000001</v>
      </c>
      <c r="G3083" s="2489" t="s">
        <v>1529</v>
      </c>
      <c r="H3083" s="2489" t="s">
        <v>1529</v>
      </c>
      <c r="I3083" s="2489" t="s">
        <v>1529</v>
      </c>
      <c r="J3083" s="2604">
        <v>274</v>
      </c>
      <c r="K3083" s="2487">
        <v>0.15680000000000002</v>
      </c>
      <c r="L3083" s="2487">
        <v>0.15680000000000002</v>
      </c>
      <c r="M3083" s="2604">
        <v>274</v>
      </c>
      <c r="N3083" s="2604">
        <v>274</v>
      </c>
      <c r="O3083" s="2487">
        <v>0.15680000000000002</v>
      </c>
      <c r="P3083" s="2487">
        <v>0.15680000000000002</v>
      </c>
      <c r="Q3083" s="2487">
        <v>0.15680000000000002</v>
      </c>
      <c r="R3083" s="2487">
        <v>0.15680000000000002</v>
      </c>
      <c r="S3083" s="2542">
        <v>5.6000000000000005</v>
      </c>
      <c r="T3083" s="2489" t="s">
        <v>1529</v>
      </c>
      <c r="U3083" s="2489" t="s">
        <v>1529</v>
      </c>
      <c r="V3083" s="2490" t="s">
        <v>1134</v>
      </c>
      <c r="W3083" s="2487">
        <v>2.8000000000000004E-2</v>
      </c>
      <c r="X3083" s="2487">
        <v>6.720000000000001E-2</v>
      </c>
      <c r="Y3083" s="2490" t="s">
        <v>1529</v>
      </c>
      <c r="Z3083" s="2490" t="s">
        <v>1529</v>
      </c>
      <c r="AA3083" s="2490" t="s">
        <v>1529</v>
      </c>
      <c r="AB3083" s="2490" t="s">
        <v>1529</v>
      </c>
      <c r="AC3083" s="2487">
        <v>6.720000000000001E-2</v>
      </c>
      <c r="AD3083" s="2486">
        <v>29.836800000000004</v>
      </c>
      <c r="AE3083" s="2490" t="s">
        <v>56</v>
      </c>
      <c r="AF3083" s="2491">
        <v>3.6960000000000007E-2</v>
      </c>
      <c r="AG3083" s="2491">
        <v>0.11200000000000002</v>
      </c>
      <c r="AH3083" s="2543" t="s">
        <v>1529</v>
      </c>
      <c r="AI3083" s="2543" t="s">
        <v>1529</v>
      </c>
      <c r="AJ3083" s="2641" t="s">
        <v>1529</v>
      </c>
      <c r="AK3083" s="2502"/>
    </row>
    <row r="3084" spans="2:37" s="2801" customFormat="1" x14ac:dyDescent="0.2">
      <c r="B3084" s="5046" t="s">
        <v>5751</v>
      </c>
      <c r="C3084" s="5047"/>
      <c r="D3084" s="2902" t="s">
        <v>5752</v>
      </c>
      <c r="E3084" s="2486">
        <v>89.600000000000009</v>
      </c>
      <c r="F3084" s="2486">
        <v>47.633600000000008</v>
      </c>
      <c r="G3084" s="2489" t="s">
        <v>1529</v>
      </c>
      <c r="H3084" s="2489" t="s">
        <v>1529</v>
      </c>
      <c r="I3084" s="2489" t="s">
        <v>1529</v>
      </c>
      <c r="J3084" s="2604">
        <v>327</v>
      </c>
      <c r="K3084" s="2487">
        <v>0.14560000000000001</v>
      </c>
      <c r="L3084" s="2487">
        <v>0.14560000000000001</v>
      </c>
      <c r="M3084" s="2604">
        <v>327</v>
      </c>
      <c r="N3084" s="2604">
        <v>327</v>
      </c>
      <c r="O3084" s="2487">
        <v>0.14560000000000001</v>
      </c>
      <c r="P3084" s="2487">
        <v>0.14560000000000001</v>
      </c>
      <c r="Q3084" s="2487">
        <v>0.14560000000000001</v>
      </c>
      <c r="R3084" s="2487">
        <v>0.14560000000000001</v>
      </c>
      <c r="S3084" s="2542">
        <v>8.4</v>
      </c>
      <c r="T3084" s="2489" t="s">
        <v>1529</v>
      </c>
      <c r="U3084" s="2489" t="s">
        <v>1529</v>
      </c>
      <c r="V3084" s="2490" t="s">
        <v>1118</v>
      </c>
      <c r="W3084" s="2487">
        <v>2.8000000000000004E-2</v>
      </c>
      <c r="X3084" s="2487">
        <v>6.720000000000001E-2</v>
      </c>
      <c r="Y3084" s="2490" t="s">
        <v>1529</v>
      </c>
      <c r="Z3084" s="2490" t="s">
        <v>1529</v>
      </c>
      <c r="AA3084" s="2490" t="s">
        <v>1529</v>
      </c>
      <c r="AB3084" s="2490" t="s">
        <v>1529</v>
      </c>
      <c r="AC3084" s="2487">
        <v>6.720000000000001E-2</v>
      </c>
      <c r="AD3084" s="2486">
        <v>33.566400000000002</v>
      </c>
      <c r="AE3084" s="2490" t="s">
        <v>5508</v>
      </c>
      <c r="AF3084" s="2491">
        <v>3.6960000000000007E-2</v>
      </c>
      <c r="AG3084" s="2491">
        <v>0.11200000000000002</v>
      </c>
      <c r="AH3084" s="2543" t="s">
        <v>1529</v>
      </c>
      <c r="AI3084" s="2543" t="s">
        <v>1529</v>
      </c>
      <c r="AJ3084" s="2641" t="s">
        <v>1529</v>
      </c>
      <c r="AK3084" s="2502"/>
    </row>
    <row r="3085" spans="2:37" s="2801" customFormat="1" x14ac:dyDescent="0.2">
      <c r="B3085" s="5046" t="s">
        <v>5753</v>
      </c>
      <c r="C3085" s="5047"/>
      <c r="D3085" s="2902" t="s">
        <v>5754</v>
      </c>
      <c r="E3085" s="2486">
        <v>112.00000000000001</v>
      </c>
      <c r="F3085" s="2486">
        <v>63.504000000000012</v>
      </c>
      <c r="G3085" s="2489" t="s">
        <v>1529</v>
      </c>
      <c r="H3085" s="2489" t="s">
        <v>1529</v>
      </c>
      <c r="I3085" s="2489" t="s">
        <v>1529</v>
      </c>
      <c r="J3085" s="2604">
        <v>472</v>
      </c>
      <c r="K3085" s="2487">
        <v>0.13440000000000002</v>
      </c>
      <c r="L3085" s="2487">
        <v>0.13440000000000002</v>
      </c>
      <c r="M3085" s="2604">
        <v>472</v>
      </c>
      <c r="N3085" s="2604">
        <v>472</v>
      </c>
      <c r="O3085" s="2487">
        <v>0.13440000000000002</v>
      </c>
      <c r="P3085" s="2487">
        <v>0.13440000000000002</v>
      </c>
      <c r="Q3085" s="2487">
        <v>0.13440000000000002</v>
      </c>
      <c r="R3085" s="2487">
        <v>0.13440000000000002</v>
      </c>
      <c r="S3085" s="2542">
        <v>11.200000000000001</v>
      </c>
      <c r="T3085" s="2489" t="s">
        <v>1529</v>
      </c>
      <c r="U3085" s="2489" t="s">
        <v>1529</v>
      </c>
      <c r="V3085" s="2490" t="s">
        <v>5513</v>
      </c>
      <c r="W3085" s="2487">
        <v>2.8000000000000004E-2</v>
      </c>
      <c r="X3085" s="2487">
        <v>6.720000000000001E-2</v>
      </c>
      <c r="Y3085" s="2490" t="s">
        <v>1529</v>
      </c>
      <c r="Z3085" s="2490" t="s">
        <v>1529</v>
      </c>
      <c r="AA3085" s="2490" t="s">
        <v>1529</v>
      </c>
      <c r="AB3085" s="2490" t="s">
        <v>1529</v>
      </c>
      <c r="AC3085" s="2487">
        <v>6.720000000000001E-2</v>
      </c>
      <c r="AD3085" s="2486">
        <v>37.295999999999999</v>
      </c>
      <c r="AE3085" s="2490" t="s">
        <v>58</v>
      </c>
      <c r="AF3085" s="2491">
        <v>3.6960000000000007E-2</v>
      </c>
      <c r="AG3085" s="2491">
        <v>0.11200000000000002</v>
      </c>
      <c r="AH3085" s="2543" t="s">
        <v>1529</v>
      </c>
      <c r="AI3085" s="2543" t="s">
        <v>1529</v>
      </c>
      <c r="AJ3085" s="2641" t="s">
        <v>1529</v>
      </c>
      <c r="AK3085" s="2502"/>
    </row>
    <row r="3086" spans="2:37" s="2801" customFormat="1" ht="38.25" x14ac:dyDescent="0.2">
      <c r="B3086" s="5046" t="s">
        <v>5755</v>
      </c>
      <c r="C3086" s="5047"/>
      <c r="D3086" s="2902" t="s">
        <v>5756</v>
      </c>
      <c r="E3086" s="2486">
        <v>28.000000000000004</v>
      </c>
      <c r="F3086" s="2486">
        <v>10.651200000000001</v>
      </c>
      <c r="G3086" s="2489" t="s">
        <v>1529</v>
      </c>
      <c r="H3086" s="2489" t="s">
        <v>1529</v>
      </c>
      <c r="I3086" s="2489" t="s">
        <v>1529</v>
      </c>
      <c r="J3086" s="2604">
        <v>63</v>
      </c>
      <c r="K3086" s="2487">
        <v>0.16800000000000001</v>
      </c>
      <c r="L3086" s="2487">
        <v>0.16800000000000001</v>
      </c>
      <c r="M3086" s="2604">
        <v>63</v>
      </c>
      <c r="N3086" s="2604">
        <v>63</v>
      </c>
      <c r="O3086" s="2487">
        <v>0.16800000000000001</v>
      </c>
      <c r="P3086" s="2487">
        <v>0.16800000000000001</v>
      </c>
      <c r="Q3086" s="2487">
        <v>0.16800000000000001</v>
      </c>
      <c r="R3086" s="2487">
        <v>0.16800000000000001</v>
      </c>
      <c r="S3086" s="2542">
        <v>0.56000000000000005</v>
      </c>
      <c r="T3086" s="2489" t="s">
        <v>1529</v>
      </c>
      <c r="U3086" s="2489" t="s">
        <v>1529</v>
      </c>
      <c r="V3086" s="2490" t="s">
        <v>1135</v>
      </c>
      <c r="W3086" s="2487">
        <v>2.8000000000000004E-2</v>
      </c>
      <c r="X3086" s="2487">
        <v>6.720000000000001E-2</v>
      </c>
      <c r="Y3086" s="2490" t="s">
        <v>1529</v>
      </c>
      <c r="Z3086" s="2490" t="s">
        <v>1529</v>
      </c>
      <c r="AA3086" s="2490" t="s">
        <v>1529</v>
      </c>
      <c r="AB3086" s="2490" t="s">
        <v>1529</v>
      </c>
      <c r="AC3086" s="2487">
        <v>6.720000000000001E-2</v>
      </c>
      <c r="AD3086" s="2486">
        <v>11.188800000000001</v>
      </c>
      <c r="AE3086" s="2490" t="s">
        <v>49</v>
      </c>
      <c r="AF3086" s="2491">
        <v>3.6960000000000007E-2</v>
      </c>
      <c r="AG3086" s="2491">
        <v>0.11200000000000002</v>
      </c>
      <c r="AH3086" s="2543" t="s">
        <v>5646</v>
      </c>
      <c r="AI3086" s="2543" t="s">
        <v>4991</v>
      </c>
      <c r="AJ3086" s="2641">
        <v>5.6000000000000005</v>
      </c>
      <c r="AK3086" s="2502"/>
    </row>
    <row r="3087" spans="2:37" s="2801" customFormat="1" ht="38.25" x14ac:dyDescent="0.2">
      <c r="B3087" s="5046" t="s">
        <v>5757</v>
      </c>
      <c r="C3087" s="5047"/>
      <c r="D3087" s="2902" t="s">
        <v>5758</v>
      </c>
      <c r="E3087" s="2486">
        <v>33.6</v>
      </c>
      <c r="F3087" s="2486">
        <v>15.691199999999998</v>
      </c>
      <c r="G3087" s="2489" t="s">
        <v>1529</v>
      </c>
      <c r="H3087" s="2489" t="s">
        <v>1529</v>
      </c>
      <c r="I3087" s="2489" t="s">
        <v>1529</v>
      </c>
      <c r="J3087" s="2604">
        <v>93</v>
      </c>
      <c r="K3087" s="2487">
        <v>0.16800000000000001</v>
      </c>
      <c r="L3087" s="2487">
        <v>0.16800000000000001</v>
      </c>
      <c r="M3087" s="2604">
        <v>93</v>
      </c>
      <c r="N3087" s="2604">
        <v>93</v>
      </c>
      <c r="O3087" s="2487">
        <v>0.16800000000000001</v>
      </c>
      <c r="P3087" s="2487">
        <v>0.16800000000000001</v>
      </c>
      <c r="Q3087" s="2487">
        <v>0.16800000000000001</v>
      </c>
      <c r="R3087" s="2487">
        <v>0.16800000000000001</v>
      </c>
      <c r="S3087" s="2542">
        <v>1.1200000000000001</v>
      </c>
      <c r="T3087" s="2489" t="s">
        <v>1529</v>
      </c>
      <c r="U3087" s="2489" t="s">
        <v>1529</v>
      </c>
      <c r="V3087" s="2490" t="s">
        <v>5519</v>
      </c>
      <c r="W3087" s="2487">
        <v>2.8000000000000004E-2</v>
      </c>
      <c r="X3087" s="2487">
        <v>6.720000000000001E-2</v>
      </c>
      <c r="Y3087" s="2490" t="s">
        <v>1529</v>
      </c>
      <c r="Z3087" s="2490" t="s">
        <v>1529</v>
      </c>
      <c r="AA3087" s="2490" t="s">
        <v>1529</v>
      </c>
      <c r="AB3087" s="2490" t="s">
        <v>1529</v>
      </c>
      <c r="AC3087" s="2487">
        <v>6.720000000000001E-2</v>
      </c>
      <c r="AD3087" s="2486">
        <v>11.188800000000001</v>
      </c>
      <c r="AE3087" s="2490" t="s">
        <v>49</v>
      </c>
      <c r="AF3087" s="2491">
        <v>3.6960000000000007E-2</v>
      </c>
      <c r="AG3087" s="2491">
        <v>0.11200000000000002</v>
      </c>
      <c r="AH3087" s="2543" t="s">
        <v>5646</v>
      </c>
      <c r="AI3087" s="2543" t="s">
        <v>4991</v>
      </c>
      <c r="AJ3087" s="2641">
        <v>5.6000000000000005</v>
      </c>
      <c r="AK3087" s="2502"/>
    </row>
    <row r="3088" spans="2:37" s="2801" customFormat="1" ht="38.25" x14ac:dyDescent="0.2">
      <c r="B3088" s="5046" t="s">
        <v>5759</v>
      </c>
      <c r="C3088" s="5047"/>
      <c r="D3088" s="2902" t="s">
        <v>5760</v>
      </c>
      <c r="E3088" s="2486">
        <v>39.200000000000003</v>
      </c>
      <c r="F3088" s="2486">
        <v>17.0016</v>
      </c>
      <c r="G3088" s="2489" t="s">
        <v>1529</v>
      </c>
      <c r="H3088" s="2489" t="s">
        <v>1529</v>
      </c>
      <c r="I3088" s="2489" t="s">
        <v>1529</v>
      </c>
      <c r="J3088" s="2604">
        <v>101</v>
      </c>
      <c r="K3088" s="2487">
        <v>0.16800000000000001</v>
      </c>
      <c r="L3088" s="2487">
        <v>0.16800000000000001</v>
      </c>
      <c r="M3088" s="2604">
        <v>101</v>
      </c>
      <c r="N3088" s="2604">
        <v>101</v>
      </c>
      <c r="O3088" s="2487">
        <v>0.16800000000000001</v>
      </c>
      <c r="P3088" s="2487">
        <v>0.16800000000000001</v>
      </c>
      <c r="Q3088" s="2487">
        <v>0.16800000000000001</v>
      </c>
      <c r="R3088" s="2487">
        <v>0.16800000000000001</v>
      </c>
      <c r="S3088" s="2542">
        <v>1.6800000000000002</v>
      </c>
      <c r="T3088" s="2489" t="s">
        <v>1529</v>
      </c>
      <c r="U3088" s="2489" t="s">
        <v>1529</v>
      </c>
      <c r="V3088" s="2490" t="s">
        <v>5524</v>
      </c>
      <c r="W3088" s="2487">
        <v>2.8000000000000004E-2</v>
      </c>
      <c r="X3088" s="2487">
        <v>6.720000000000001E-2</v>
      </c>
      <c r="Y3088" s="2490" t="s">
        <v>1529</v>
      </c>
      <c r="Z3088" s="2490" t="s">
        <v>1529</v>
      </c>
      <c r="AA3088" s="2490" t="s">
        <v>1529</v>
      </c>
      <c r="AB3088" s="2490" t="s">
        <v>1529</v>
      </c>
      <c r="AC3088" s="2487">
        <v>6.720000000000001E-2</v>
      </c>
      <c r="AD3088" s="2486">
        <v>14.918400000000002</v>
      </c>
      <c r="AE3088" s="2490" t="s">
        <v>51</v>
      </c>
      <c r="AF3088" s="2491">
        <v>3.6960000000000007E-2</v>
      </c>
      <c r="AG3088" s="2491">
        <v>0.11200000000000002</v>
      </c>
      <c r="AH3088" s="2543" t="s">
        <v>5646</v>
      </c>
      <c r="AI3088" s="2543" t="s">
        <v>4991</v>
      </c>
      <c r="AJ3088" s="2641">
        <v>5.6000000000000005</v>
      </c>
      <c r="AK3088" s="2502"/>
    </row>
    <row r="3089" spans="2:37" s="2801" customFormat="1" ht="38.25" x14ac:dyDescent="0.2">
      <c r="B3089" s="5046" t="s">
        <v>5761</v>
      </c>
      <c r="C3089" s="5047"/>
      <c r="D3089" s="2902" t="s">
        <v>5762</v>
      </c>
      <c r="E3089" s="2486">
        <v>44.800000000000004</v>
      </c>
      <c r="F3089" s="2486">
        <v>18.312000000000005</v>
      </c>
      <c r="G3089" s="2489" t="s">
        <v>1529</v>
      </c>
      <c r="H3089" s="2489" t="s">
        <v>1529</v>
      </c>
      <c r="I3089" s="2489" t="s">
        <v>1529</v>
      </c>
      <c r="J3089" s="2604">
        <v>109</v>
      </c>
      <c r="K3089" s="2487">
        <v>0.16800000000000001</v>
      </c>
      <c r="L3089" s="2487">
        <v>0.16800000000000001</v>
      </c>
      <c r="M3089" s="2604">
        <v>109</v>
      </c>
      <c r="N3089" s="2604">
        <v>109</v>
      </c>
      <c r="O3089" s="2487">
        <v>0.16800000000000001</v>
      </c>
      <c r="P3089" s="2487">
        <v>0.16800000000000001</v>
      </c>
      <c r="Q3089" s="2487">
        <v>0.16800000000000001</v>
      </c>
      <c r="R3089" s="2487">
        <v>0.16800000000000001</v>
      </c>
      <c r="S3089" s="2542">
        <v>2.2400000000000002</v>
      </c>
      <c r="T3089" s="2489" t="s">
        <v>1529</v>
      </c>
      <c r="U3089" s="2489" t="s">
        <v>1529</v>
      </c>
      <c r="V3089" s="2490" t="s">
        <v>5529</v>
      </c>
      <c r="W3089" s="2487">
        <v>2.8000000000000004E-2</v>
      </c>
      <c r="X3089" s="2487">
        <v>6.720000000000001E-2</v>
      </c>
      <c r="Y3089" s="2490" t="s">
        <v>1529</v>
      </c>
      <c r="Z3089" s="2490" t="s">
        <v>1529</v>
      </c>
      <c r="AA3089" s="2490" t="s">
        <v>1529</v>
      </c>
      <c r="AB3089" s="2490" t="s">
        <v>1529</v>
      </c>
      <c r="AC3089" s="2487">
        <v>6.720000000000001E-2</v>
      </c>
      <c r="AD3089" s="2486">
        <v>18.648</v>
      </c>
      <c r="AE3089" s="2490" t="s">
        <v>406</v>
      </c>
      <c r="AF3089" s="2491">
        <v>3.6960000000000007E-2</v>
      </c>
      <c r="AG3089" s="2491">
        <v>0.11200000000000002</v>
      </c>
      <c r="AH3089" s="2543" t="s">
        <v>5646</v>
      </c>
      <c r="AI3089" s="2543" t="s">
        <v>4991</v>
      </c>
      <c r="AJ3089" s="2641">
        <v>5.6000000000000005</v>
      </c>
      <c r="AK3089" s="2502"/>
    </row>
    <row r="3090" spans="2:37" s="2801" customFormat="1" ht="38.25" x14ac:dyDescent="0.2">
      <c r="B3090" s="5046" t="s">
        <v>5763</v>
      </c>
      <c r="C3090" s="5047"/>
      <c r="D3090" s="2902" t="s">
        <v>5764</v>
      </c>
      <c r="E3090" s="2486">
        <v>56.000000000000007</v>
      </c>
      <c r="F3090" s="2486">
        <v>25.2224</v>
      </c>
      <c r="G3090" s="2489" t="s">
        <v>1529</v>
      </c>
      <c r="H3090" s="2489" t="s">
        <v>1529</v>
      </c>
      <c r="I3090" s="2489" t="s">
        <v>1529</v>
      </c>
      <c r="J3090" s="2604">
        <v>150</v>
      </c>
      <c r="K3090" s="2487">
        <v>0.16800000000000001</v>
      </c>
      <c r="L3090" s="2487">
        <v>0.16800000000000001</v>
      </c>
      <c r="M3090" s="2604">
        <v>150</v>
      </c>
      <c r="N3090" s="2604">
        <v>150</v>
      </c>
      <c r="O3090" s="2487">
        <v>0.16800000000000001</v>
      </c>
      <c r="P3090" s="2487">
        <v>0.16800000000000001</v>
      </c>
      <c r="Q3090" s="2487">
        <v>0.16800000000000001</v>
      </c>
      <c r="R3090" s="2487">
        <v>0.16800000000000001</v>
      </c>
      <c r="S3090" s="2542">
        <v>2.8000000000000003</v>
      </c>
      <c r="T3090" s="2489" t="s">
        <v>1529</v>
      </c>
      <c r="U3090" s="2489" t="s">
        <v>1529</v>
      </c>
      <c r="V3090" s="2490" t="s">
        <v>1132</v>
      </c>
      <c r="W3090" s="2487">
        <v>2.8000000000000004E-2</v>
      </c>
      <c r="X3090" s="2487">
        <v>6.720000000000001E-2</v>
      </c>
      <c r="Y3090" s="2490" t="s">
        <v>1529</v>
      </c>
      <c r="Z3090" s="2490" t="s">
        <v>1529</v>
      </c>
      <c r="AA3090" s="2490" t="s">
        <v>1529</v>
      </c>
      <c r="AB3090" s="2490" t="s">
        <v>1529</v>
      </c>
      <c r="AC3090" s="2487">
        <v>6.720000000000001E-2</v>
      </c>
      <c r="AD3090" s="2486">
        <v>22.377600000000001</v>
      </c>
      <c r="AE3090" s="2490" t="s">
        <v>5087</v>
      </c>
      <c r="AF3090" s="2491">
        <v>3.6960000000000007E-2</v>
      </c>
      <c r="AG3090" s="2491">
        <v>0.11200000000000002</v>
      </c>
      <c r="AH3090" s="2543" t="s">
        <v>5646</v>
      </c>
      <c r="AI3090" s="2543" t="s">
        <v>4991</v>
      </c>
      <c r="AJ3090" s="2641">
        <v>5.6000000000000005</v>
      </c>
      <c r="AK3090" s="2502"/>
    </row>
    <row r="3091" spans="2:37" s="2801" customFormat="1" ht="38.25" x14ac:dyDescent="0.2">
      <c r="B3091" s="5046" t="s">
        <v>5765</v>
      </c>
      <c r="C3091" s="5047"/>
      <c r="D3091" s="2902" t="s">
        <v>5766</v>
      </c>
      <c r="E3091" s="2486">
        <v>67.2</v>
      </c>
      <c r="F3091" s="2486">
        <v>29.892800000000001</v>
      </c>
      <c r="G3091" s="2489" t="s">
        <v>1529</v>
      </c>
      <c r="H3091" s="2489" t="s">
        <v>1529</v>
      </c>
      <c r="I3091" s="2489" t="s">
        <v>1529</v>
      </c>
      <c r="J3091" s="2604">
        <v>190</v>
      </c>
      <c r="K3091" s="2487">
        <v>0.15680000000000002</v>
      </c>
      <c r="L3091" s="2487">
        <v>0.15680000000000002</v>
      </c>
      <c r="M3091" s="2604">
        <v>190</v>
      </c>
      <c r="N3091" s="2604">
        <v>190</v>
      </c>
      <c r="O3091" s="2487">
        <v>0.15680000000000002</v>
      </c>
      <c r="P3091" s="2487">
        <v>0.15680000000000002</v>
      </c>
      <c r="Q3091" s="2487">
        <v>0.15680000000000002</v>
      </c>
      <c r="R3091" s="2487">
        <v>0.15680000000000002</v>
      </c>
      <c r="S3091" s="2542">
        <v>5.6000000000000005</v>
      </c>
      <c r="T3091" s="2489" t="s">
        <v>1529</v>
      </c>
      <c r="U3091" s="2489" t="s">
        <v>1529</v>
      </c>
      <c r="V3091" s="2490" t="s">
        <v>1134</v>
      </c>
      <c r="W3091" s="2487">
        <v>2.8000000000000004E-2</v>
      </c>
      <c r="X3091" s="2487">
        <v>6.720000000000001E-2</v>
      </c>
      <c r="Y3091" s="2490" t="s">
        <v>1529</v>
      </c>
      <c r="Z3091" s="2490" t="s">
        <v>1529</v>
      </c>
      <c r="AA3091" s="2490" t="s">
        <v>1529</v>
      </c>
      <c r="AB3091" s="2490" t="s">
        <v>1529</v>
      </c>
      <c r="AC3091" s="2487">
        <v>6.720000000000001E-2</v>
      </c>
      <c r="AD3091" s="2486">
        <v>26.107200000000002</v>
      </c>
      <c r="AE3091" s="2490" t="s">
        <v>5499</v>
      </c>
      <c r="AF3091" s="2491">
        <v>3.6960000000000007E-2</v>
      </c>
      <c r="AG3091" s="2491">
        <v>0.11200000000000002</v>
      </c>
      <c r="AH3091" s="2543" t="s">
        <v>5646</v>
      </c>
      <c r="AI3091" s="2543" t="s">
        <v>4991</v>
      </c>
      <c r="AJ3091" s="2641">
        <v>5.6000000000000005</v>
      </c>
      <c r="AK3091" s="2502"/>
    </row>
    <row r="3092" spans="2:37" s="2801" customFormat="1" ht="38.25" x14ac:dyDescent="0.2">
      <c r="B3092" s="5046" t="s">
        <v>5767</v>
      </c>
      <c r="C3092" s="5047"/>
      <c r="D3092" s="2902" t="s">
        <v>5768</v>
      </c>
      <c r="E3092" s="2486">
        <v>78.400000000000006</v>
      </c>
      <c r="F3092" s="2486">
        <v>37.363200000000006</v>
      </c>
      <c r="G3092" s="2489" t="s">
        <v>1529</v>
      </c>
      <c r="H3092" s="2489" t="s">
        <v>1529</v>
      </c>
      <c r="I3092" s="2489" t="s">
        <v>1529</v>
      </c>
      <c r="J3092" s="2604">
        <v>238</v>
      </c>
      <c r="K3092" s="2487">
        <v>0.15680000000000002</v>
      </c>
      <c r="L3092" s="2487">
        <v>0.15680000000000002</v>
      </c>
      <c r="M3092" s="2604">
        <v>238</v>
      </c>
      <c r="N3092" s="2604">
        <v>238</v>
      </c>
      <c r="O3092" s="2487">
        <v>0.15680000000000002</v>
      </c>
      <c r="P3092" s="2487">
        <v>0.15680000000000002</v>
      </c>
      <c r="Q3092" s="2487">
        <v>0.15680000000000002</v>
      </c>
      <c r="R3092" s="2487">
        <v>0.15680000000000002</v>
      </c>
      <c r="S3092" s="2542">
        <v>5.6000000000000005</v>
      </c>
      <c r="T3092" s="2489" t="s">
        <v>1529</v>
      </c>
      <c r="U3092" s="2489" t="s">
        <v>1529</v>
      </c>
      <c r="V3092" s="2490" t="s">
        <v>1134</v>
      </c>
      <c r="W3092" s="2487">
        <v>2.8000000000000004E-2</v>
      </c>
      <c r="X3092" s="2487">
        <v>6.720000000000001E-2</v>
      </c>
      <c r="Y3092" s="2490" t="s">
        <v>1529</v>
      </c>
      <c r="Z3092" s="2490" t="s">
        <v>1529</v>
      </c>
      <c r="AA3092" s="2490" t="s">
        <v>1529</v>
      </c>
      <c r="AB3092" s="2490" t="s">
        <v>1529</v>
      </c>
      <c r="AC3092" s="2487">
        <v>6.720000000000001E-2</v>
      </c>
      <c r="AD3092" s="2486">
        <v>29.836800000000004</v>
      </c>
      <c r="AE3092" s="2490" t="s">
        <v>56</v>
      </c>
      <c r="AF3092" s="2491">
        <v>3.6960000000000007E-2</v>
      </c>
      <c r="AG3092" s="2491">
        <v>0.11200000000000002</v>
      </c>
      <c r="AH3092" s="2543" t="s">
        <v>5646</v>
      </c>
      <c r="AI3092" s="2543" t="s">
        <v>4991</v>
      </c>
      <c r="AJ3092" s="2641">
        <v>5.6000000000000005</v>
      </c>
      <c r="AK3092" s="2502"/>
    </row>
    <row r="3093" spans="2:37" s="2801" customFormat="1" ht="38.25" x14ac:dyDescent="0.2">
      <c r="B3093" s="5046" t="s">
        <v>5769</v>
      </c>
      <c r="C3093" s="5047"/>
      <c r="D3093" s="2902" t="s">
        <v>5770</v>
      </c>
      <c r="E3093" s="2486">
        <v>89.600000000000009</v>
      </c>
      <c r="F3093" s="2486">
        <v>42.033600000000007</v>
      </c>
      <c r="G3093" s="2489" t="s">
        <v>1529</v>
      </c>
      <c r="H3093" s="2489" t="s">
        <v>1529</v>
      </c>
      <c r="I3093" s="2489" t="s">
        <v>1529</v>
      </c>
      <c r="J3093" s="2604">
        <v>288</v>
      </c>
      <c r="K3093" s="2487">
        <v>0.14560000000000001</v>
      </c>
      <c r="L3093" s="2487">
        <v>0.14560000000000001</v>
      </c>
      <c r="M3093" s="2604">
        <v>288</v>
      </c>
      <c r="N3093" s="2604">
        <v>288</v>
      </c>
      <c r="O3093" s="2487">
        <v>0.14560000000000001</v>
      </c>
      <c r="P3093" s="2487">
        <v>0.14560000000000001</v>
      </c>
      <c r="Q3093" s="2487">
        <v>0.14560000000000001</v>
      </c>
      <c r="R3093" s="2487">
        <v>0.14560000000000001</v>
      </c>
      <c r="S3093" s="2542">
        <v>8.4</v>
      </c>
      <c r="T3093" s="2489" t="s">
        <v>1529</v>
      </c>
      <c r="U3093" s="2489" t="s">
        <v>1529</v>
      </c>
      <c r="V3093" s="2490" t="s">
        <v>1118</v>
      </c>
      <c r="W3093" s="2487">
        <v>2.8000000000000004E-2</v>
      </c>
      <c r="X3093" s="2487">
        <v>6.720000000000001E-2</v>
      </c>
      <c r="Y3093" s="2490" t="s">
        <v>1529</v>
      </c>
      <c r="Z3093" s="2490" t="s">
        <v>1529</v>
      </c>
      <c r="AA3093" s="2490" t="s">
        <v>1529</v>
      </c>
      <c r="AB3093" s="2490" t="s">
        <v>1529</v>
      </c>
      <c r="AC3093" s="2487">
        <v>6.720000000000001E-2</v>
      </c>
      <c r="AD3093" s="2486">
        <v>33.566400000000002</v>
      </c>
      <c r="AE3093" s="2490" t="s">
        <v>5508</v>
      </c>
      <c r="AF3093" s="2491">
        <v>3.6960000000000007E-2</v>
      </c>
      <c r="AG3093" s="2491">
        <v>0.11200000000000002</v>
      </c>
      <c r="AH3093" s="2543" t="s">
        <v>5646</v>
      </c>
      <c r="AI3093" s="2543" t="s">
        <v>4991</v>
      </c>
      <c r="AJ3093" s="2641">
        <v>5.6000000000000005</v>
      </c>
      <c r="AK3093" s="2502"/>
    </row>
    <row r="3094" spans="2:37" s="2801" customFormat="1" ht="38.25" x14ac:dyDescent="0.2">
      <c r="B3094" s="5046" t="s">
        <v>5771</v>
      </c>
      <c r="C3094" s="5047"/>
      <c r="D3094" s="2902" t="s">
        <v>5772</v>
      </c>
      <c r="E3094" s="2486">
        <v>112.00000000000001</v>
      </c>
      <c r="F3094" s="2486">
        <v>57.904000000000011</v>
      </c>
      <c r="G3094" s="2489" t="s">
        <v>1529</v>
      </c>
      <c r="H3094" s="2489" t="s">
        <v>1529</v>
      </c>
      <c r="I3094" s="2489" t="s">
        <v>1529</v>
      </c>
      <c r="J3094" s="2604">
        <v>430</v>
      </c>
      <c r="K3094" s="2487">
        <v>0.13440000000000002</v>
      </c>
      <c r="L3094" s="2487">
        <v>0.13440000000000002</v>
      </c>
      <c r="M3094" s="2604">
        <v>430</v>
      </c>
      <c r="N3094" s="2604">
        <v>430</v>
      </c>
      <c r="O3094" s="2487">
        <v>0.13440000000000002</v>
      </c>
      <c r="P3094" s="2487">
        <v>0.13440000000000002</v>
      </c>
      <c r="Q3094" s="2487">
        <v>0.13440000000000002</v>
      </c>
      <c r="R3094" s="2487">
        <v>0.13440000000000002</v>
      </c>
      <c r="S3094" s="2542">
        <v>11.200000000000001</v>
      </c>
      <c r="T3094" s="2489" t="s">
        <v>1529</v>
      </c>
      <c r="U3094" s="2489" t="s">
        <v>1529</v>
      </c>
      <c r="V3094" s="2490" t="s">
        <v>5513</v>
      </c>
      <c r="W3094" s="2487">
        <v>2.8000000000000004E-2</v>
      </c>
      <c r="X3094" s="2487">
        <v>6.720000000000001E-2</v>
      </c>
      <c r="Y3094" s="2490" t="s">
        <v>1529</v>
      </c>
      <c r="Z3094" s="2490" t="s">
        <v>1529</v>
      </c>
      <c r="AA3094" s="2490" t="s">
        <v>1529</v>
      </c>
      <c r="AB3094" s="2490" t="s">
        <v>1529</v>
      </c>
      <c r="AC3094" s="2487">
        <v>6.720000000000001E-2</v>
      </c>
      <c r="AD3094" s="2486">
        <v>37.295999999999999</v>
      </c>
      <c r="AE3094" s="2490" t="s">
        <v>58</v>
      </c>
      <c r="AF3094" s="2491">
        <v>3.6960000000000007E-2</v>
      </c>
      <c r="AG3094" s="2491">
        <v>0.11200000000000002</v>
      </c>
      <c r="AH3094" s="2543" t="s">
        <v>5646</v>
      </c>
      <c r="AI3094" s="2543" t="s">
        <v>4991</v>
      </c>
      <c r="AJ3094" s="2641">
        <v>5.6000000000000005</v>
      </c>
      <c r="AK3094" s="2502"/>
    </row>
    <row r="3095" spans="2:37" s="2801" customFormat="1" x14ac:dyDescent="0.2">
      <c r="B3095" s="5046" t="s">
        <v>5773</v>
      </c>
      <c r="C3095" s="5047"/>
      <c r="D3095" s="2902" t="s">
        <v>5774</v>
      </c>
      <c r="E3095" s="2486">
        <v>28.000000000000004</v>
      </c>
      <c r="F3095" s="2486">
        <v>16.251200000000001</v>
      </c>
      <c r="G3095" s="2489" t="s">
        <v>1529</v>
      </c>
      <c r="H3095" s="2489" t="s">
        <v>1529</v>
      </c>
      <c r="I3095" s="2489" t="s">
        <v>1529</v>
      </c>
      <c r="J3095" s="2604">
        <v>96</v>
      </c>
      <c r="K3095" s="2487">
        <v>0.16800000000000001</v>
      </c>
      <c r="L3095" s="2487">
        <v>0.16800000000000001</v>
      </c>
      <c r="M3095" s="2604">
        <v>96</v>
      </c>
      <c r="N3095" s="2604">
        <v>96</v>
      </c>
      <c r="O3095" s="2487">
        <v>0.16800000000000001</v>
      </c>
      <c r="P3095" s="2487">
        <v>0.16800000000000001</v>
      </c>
      <c r="Q3095" s="2487">
        <v>0.16800000000000001</v>
      </c>
      <c r="R3095" s="2487">
        <v>0.16800000000000001</v>
      </c>
      <c r="S3095" s="2542">
        <v>0.56000000000000005</v>
      </c>
      <c r="T3095" s="2489" t="s">
        <v>1529</v>
      </c>
      <c r="U3095" s="2489" t="s">
        <v>1529</v>
      </c>
      <c r="V3095" s="2490" t="s">
        <v>1135</v>
      </c>
      <c r="W3095" s="2487">
        <v>2.8000000000000004E-2</v>
      </c>
      <c r="X3095" s="2487">
        <v>6.720000000000001E-2</v>
      </c>
      <c r="Y3095" s="2490" t="s">
        <v>1529</v>
      </c>
      <c r="Z3095" s="2490" t="s">
        <v>1529</v>
      </c>
      <c r="AA3095" s="2490" t="s">
        <v>1529</v>
      </c>
      <c r="AB3095" s="2490" t="s">
        <v>1529</v>
      </c>
      <c r="AC3095" s="2487">
        <v>6.720000000000001E-2</v>
      </c>
      <c r="AD3095" s="2486">
        <v>11.188800000000001</v>
      </c>
      <c r="AE3095" s="2490" t="s">
        <v>49</v>
      </c>
      <c r="AF3095" s="2491">
        <v>3.6960000000000007E-2</v>
      </c>
      <c r="AG3095" s="2491">
        <v>0.11200000000000002</v>
      </c>
      <c r="AH3095" s="2543" t="s">
        <v>1529</v>
      </c>
      <c r="AI3095" s="2543" t="s">
        <v>1529</v>
      </c>
      <c r="AJ3095" s="2641" t="s">
        <v>1529</v>
      </c>
      <c r="AK3095" s="2502"/>
    </row>
    <row r="3096" spans="2:37" s="2801" customFormat="1" x14ac:dyDescent="0.2">
      <c r="B3096" s="5046" t="s">
        <v>5775</v>
      </c>
      <c r="C3096" s="5047"/>
      <c r="D3096" s="2902" t="s">
        <v>5776</v>
      </c>
      <c r="E3096" s="2486">
        <v>33.6</v>
      </c>
      <c r="F3096" s="2486">
        <v>17.561600000000002</v>
      </c>
      <c r="G3096" s="2489" t="s">
        <v>1529</v>
      </c>
      <c r="H3096" s="2489" t="s">
        <v>1529</v>
      </c>
      <c r="I3096" s="2489" t="s">
        <v>1529</v>
      </c>
      <c r="J3096" s="2604">
        <v>104</v>
      </c>
      <c r="K3096" s="2487">
        <v>0.16800000000000001</v>
      </c>
      <c r="L3096" s="2487">
        <v>0.16800000000000001</v>
      </c>
      <c r="M3096" s="2604">
        <v>104</v>
      </c>
      <c r="N3096" s="2604">
        <v>104</v>
      </c>
      <c r="O3096" s="2487">
        <v>0.16800000000000001</v>
      </c>
      <c r="P3096" s="2487">
        <v>0.16800000000000001</v>
      </c>
      <c r="Q3096" s="2487">
        <v>0.16800000000000001</v>
      </c>
      <c r="R3096" s="2487">
        <v>0.16800000000000001</v>
      </c>
      <c r="S3096" s="2542">
        <v>1.1200000000000001</v>
      </c>
      <c r="T3096" s="2489" t="s">
        <v>1529</v>
      </c>
      <c r="U3096" s="2489" t="s">
        <v>1529</v>
      </c>
      <c r="V3096" s="2490" t="s">
        <v>5519</v>
      </c>
      <c r="W3096" s="2487">
        <v>2.8000000000000004E-2</v>
      </c>
      <c r="X3096" s="2487">
        <v>6.720000000000001E-2</v>
      </c>
      <c r="Y3096" s="2490" t="s">
        <v>1529</v>
      </c>
      <c r="Z3096" s="2490" t="s">
        <v>1529</v>
      </c>
      <c r="AA3096" s="2490" t="s">
        <v>1529</v>
      </c>
      <c r="AB3096" s="2490" t="s">
        <v>1529</v>
      </c>
      <c r="AC3096" s="2487">
        <v>6.720000000000001E-2</v>
      </c>
      <c r="AD3096" s="2486">
        <v>14.918400000000002</v>
      </c>
      <c r="AE3096" s="2490" t="s">
        <v>51</v>
      </c>
      <c r="AF3096" s="2491">
        <v>3.6960000000000007E-2</v>
      </c>
      <c r="AG3096" s="2491">
        <v>0.11200000000000002</v>
      </c>
      <c r="AH3096" s="2543" t="s">
        <v>1529</v>
      </c>
      <c r="AI3096" s="2543" t="s">
        <v>1529</v>
      </c>
      <c r="AJ3096" s="2641" t="s">
        <v>1529</v>
      </c>
      <c r="AK3096" s="2502"/>
    </row>
    <row r="3097" spans="2:37" s="2801" customFormat="1" x14ac:dyDescent="0.2">
      <c r="B3097" s="5046" t="s">
        <v>5777</v>
      </c>
      <c r="C3097" s="5047"/>
      <c r="D3097" s="2902" t="s">
        <v>5778</v>
      </c>
      <c r="E3097" s="2486">
        <v>39.200000000000003</v>
      </c>
      <c r="F3097" s="2486">
        <v>22.601600000000001</v>
      </c>
      <c r="G3097" s="2489" t="s">
        <v>1529</v>
      </c>
      <c r="H3097" s="2489" t="s">
        <v>1529</v>
      </c>
      <c r="I3097" s="2489" t="s">
        <v>1529</v>
      </c>
      <c r="J3097" s="2604">
        <v>134</v>
      </c>
      <c r="K3097" s="2487">
        <v>0.16800000000000001</v>
      </c>
      <c r="L3097" s="2487">
        <v>0.16800000000000001</v>
      </c>
      <c r="M3097" s="2604">
        <v>134</v>
      </c>
      <c r="N3097" s="2604">
        <v>134</v>
      </c>
      <c r="O3097" s="2487">
        <v>0.16800000000000001</v>
      </c>
      <c r="P3097" s="2487">
        <v>0.16800000000000001</v>
      </c>
      <c r="Q3097" s="2487">
        <v>0.16800000000000001</v>
      </c>
      <c r="R3097" s="2487">
        <v>0.16800000000000001</v>
      </c>
      <c r="S3097" s="2542">
        <v>1.6800000000000002</v>
      </c>
      <c r="T3097" s="2489" t="s">
        <v>1529</v>
      </c>
      <c r="U3097" s="2489" t="s">
        <v>1529</v>
      </c>
      <c r="V3097" s="2490" t="s">
        <v>5524</v>
      </c>
      <c r="W3097" s="2487">
        <v>2.8000000000000004E-2</v>
      </c>
      <c r="X3097" s="2487">
        <v>6.720000000000001E-2</v>
      </c>
      <c r="Y3097" s="2490" t="s">
        <v>1529</v>
      </c>
      <c r="Z3097" s="2490" t="s">
        <v>1529</v>
      </c>
      <c r="AA3097" s="2490" t="s">
        <v>1529</v>
      </c>
      <c r="AB3097" s="2490" t="s">
        <v>1529</v>
      </c>
      <c r="AC3097" s="2487">
        <v>6.720000000000001E-2</v>
      </c>
      <c r="AD3097" s="2486">
        <v>14.918400000000002</v>
      </c>
      <c r="AE3097" s="2490" t="s">
        <v>51</v>
      </c>
      <c r="AF3097" s="2491">
        <v>3.6960000000000007E-2</v>
      </c>
      <c r="AG3097" s="2491">
        <v>0.11200000000000002</v>
      </c>
      <c r="AH3097" s="2543" t="s">
        <v>1529</v>
      </c>
      <c r="AI3097" s="2543" t="s">
        <v>1529</v>
      </c>
      <c r="AJ3097" s="2641" t="s">
        <v>1529</v>
      </c>
      <c r="AK3097" s="2502"/>
    </row>
    <row r="3098" spans="2:37" s="2801" customFormat="1" x14ac:dyDescent="0.2">
      <c r="B3098" s="5046" t="s">
        <v>5779</v>
      </c>
      <c r="C3098" s="5047"/>
      <c r="D3098" s="2902" t="s">
        <v>5780</v>
      </c>
      <c r="E3098" s="2486">
        <v>44.800000000000004</v>
      </c>
      <c r="F3098" s="2486">
        <v>23.912000000000003</v>
      </c>
      <c r="G3098" s="2489" t="s">
        <v>1529</v>
      </c>
      <c r="H3098" s="2489" t="s">
        <v>1529</v>
      </c>
      <c r="I3098" s="2489" t="s">
        <v>1529</v>
      </c>
      <c r="J3098" s="2604">
        <v>142</v>
      </c>
      <c r="K3098" s="2487">
        <v>0.16800000000000001</v>
      </c>
      <c r="L3098" s="2487">
        <v>0.16800000000000001</v>
      </c>
      <c r="M3098" s="2604">
        <v>142</v>
      </c>
      <c r="N3098" s="2604">
        <v>142</v>
      </c>
      <c r="O3098" s="2487">
        <v>0.16800000000000001</v>
      </c>
      <c r="P3098" s="2487">
        <v>0.16800000000000001</v>
      </c>
      <c r="Q3098" s="2487">
        <v>0.16800000000000001</v>
      </c>
      <c r="R3098" s="2487">
        <v>0.16800000000000001</v>
      </c>
      <c r="S3098" s="2542">
        <v>2.2400000000000002</v>
      </c>
      <c r="T3098" s="2489" t="s">
        <v>1529</v>
      </c>
      <c r="U3098" s="2489" t="s">
        <v>1529</v>
      </c>
      <c r="V3098" s="2490" t="s">
        <v>5529</v>
      </c>
      <c r="W3098" s="2487">
        <v>2.8000000000000004E-2</v>
      </c>
      <c r="X3098" s="2487">
        <v>6.720000000000001E-2</v>
      </c>
      <c r="Y3098" s="2490" t="s">
        <v>1529</v>
      </c>
      <c r="Z3098" s="2490" t="s">
        <v>1529</v>
      </c>
      <c r="AA3098" s="2490" t="s">
        <v>1529</v>
      </c>
      <c r="AB3098" s="2490" t="s">
        <v>1529</v>
      </c>
      <c r="AC3098" s="2487">
        <v>6.720000000000001E-2</v>
      </c>
      <c r="AD3098" s="2486">
        <v>18.648</v>
      </c>
      <c r="AE3098" s="2490" t="s">
        <v>406</v>
      </c>
      <c r="AF3098" s="2491">
        <v>3.6960000000000007E-2</v>
      </c>
      <c r="AG3098" s="2491">
        <v>0.11200000000000002</v>
      </c>
      <c r="AH3098" s="2543" t="s">
        <v>1529</v>
      </c>
      <c r="AI3098" s="2543" t="s">
        <v>1529</v>
      </c>
      <c r="AJ3098" s="2641" t="s">
        <v>1529</v>
      </c>
      <c r="AK3098" s="2502"/>
    </row>
    <row r="3099" spans="2:37" s="2801" customFormat="1" x14ac:dyDescent="0.2">
      <c r="B3099" s="5046" t="s">
        <v>5781</v>
      </c>
      <c r="C3099" s="5047"/>
      <c r="D3099" s="2902" t="s">
        <v>5782</v>
      </c>
      <c r="E3099" s="2486">
        <v>56.000000000000007</v>
      </c>
      <c r="F3099" s="2486">
        <v>30.822400000000002</v>
      </c>
      <c r="G3099" s="2489" t="s">
        <v>1529</v>
      </c>
      <c r="H3099" s="2489" t="s">
        <v>1529</v>
      </c>
      <c r="I3099" s="2489" t="s">
        <v>1529</v>
      </c>
      <c r="J3099" s="2604">
        <v>183</v>
      </c>
      <c r="K3099" s="2487">
        <v>0.16800000000000001</v>
      </c>
      <c r="L3099" s="2487">
        <v>0.16800000000000001</v>
      </c>
      <c r="M3099" s="2604">
        <v>183</v>
      </c>
      <c r="N3099" s="2604">
        <v>183</v>
      </c>
      <c r="O3099" s="2487">
        <v>0.16800000000000001</v>
      </c>
      <c r="P3099" s="2487">
        <v>0.16800000000000001</v>
      </c>
      <c r="Q3099" s="2487">
        <v>0.16800000000000001</v>
      </c>
      <c r="R3099" s="2487">
        <v>0.16800000000000001</v>
      </c>
      <c r="S3099" s="2542">
        <v>2.8000000000000003</v>
      </c>
      <c r="T3099" s="2489" t="s">
        <v>1529</v>
      </c>
      <c r="U3099" s="2489" t="s">
        <v>1529</v>
      </c>
      <c r="V3099" s="2490" t="s">
        <v>1132</v>
      </c>
      <c r="W3099" s="2487">
        <v>2.8000000000000004E-2</v>
      </c>
      <c r="X3099" s="2487">
        <v>6.720000000000001E-2</v>
      </c>
      <c r="Y3099" s="2490" t="s">
        <v>1529</v>
      </c>
      <c r="Z3099" s="2490" t="s">
        <v>1529</v>
      </c>
      <c r="AA3099" s="2490" t="s">
        <v>1529</v>
      </c>
      <c r="AB3099" s="2490" t="s">
        <v>1529</v>
      </c>
      <c r="AC3099" s="2487">
        <v>6.720000000000001E-2</v>
      </c>
      <c r="AD3099" s="2486">
        <v>22.377600000000001</v>
      </c>
      <c r="AE3099" s="2490" t="s">
        <v>5087</v>
      </c>
      <c r="AF3099" s="2491">
        <v>3.6960000000000007E-2</v>
      </c>
      <c r="AG3099" s="2491">
        <v>0.11200000000000002</v>
      </c>
      <c r="AH3099" s="2543" t="s">
        <v>1529</v>
      </c>
      <c r="AI3099" s="2543" t="s">
        <v>1529</v>
      </c>
      <c r="AJ3099" s="2641" t="s">
        <v>1529</v>
      </c>
      <c r="AK3099" s="2502"/>
    </row>
    <row r="3100" spans="2:37" s="2801" customFormat="1" x14ac:dyDescent="0.2">
      <c r="B3100" s="5046" t="s">
        <v>5783</v>
      </c>
      <c r="C3100" s="5047"/>
      <c r="D3100" s="2902" t="s">
        <v>5784</v>
      </c>
      <c r="E3100" s="2486">
        <v>67.2</v>
      </c>
      <c r="F3100" s="2486">
        <v>35.492800000000003</v>
      </c>
      <c r="G3100" s="2489" t="s">
        <v>1529</v>
      </c>
      <c r="H3100" s="2489" t="s">
        <v>1529</v>
      </c>
      <c r="I3100" s="2489" t="s">
        <v>1529</v>
      </c>
      <c r="J3100" s="2604">
        <v>226</v>
      </c>
      <c r="K3100" s="2487">
        <v>0.15680000000000002</v>
      </c>
      <c r="L3100" s="2487">
        <v>0.15680000000000002</v>
      </c>
      <c r="M3100" s="2604">
        <v>226</v>
      </c>
      <c r="N3100" s="2604">
        <v>226</v>
      </c>
      <c r="O3100" s="2487">
        <v>0.15680000000000002</v>
      </c>
      <c r="P3100" s="2487">
        <v>0.15680000000000002</v>
      </c>
      <c r="Q3100" s="2487">
        <v>0.15680000000000002</v>
      </c>
      <c r="R3100" s="2487">
        <v>0.15680000000000002</v>
      </c>
      <c r="S3100" s="2542">
        <v>5.6000000000000005</v>
      </c>
      <c r="T3100" s="2489" t="s">
        <v>1529</v>
      </c>
      <c r="U3100" s="2489" t="s">
        <v>1529</v>
      </c>
      <c r="V3100" s="2490" t="s">
        <v>1134</v>
      </c>
      <c r="W3100" s="2487">
        <v>2.8000000000000004E-2</v>
      </c>
      <c r="X3100" s="2487">
        <v>6.720000000000001E-2</v>
      </c>
      <c r="Y3100" s="2490" t="s">
        <v>1529</v>
      </c>
      <c r="Z3100" s="2490" t="s">
        <v>1529</v>
      </c>
      <c r="AA3100" s="2490" t="s">
        <v>1529</v>
      </c>
      <c r="AB3100" s="2490" t="s">
        <v>1529</v>
      </c>
      <c r="AC3100" s="2487">
        <v>6.720000000000001E-2</v>
      </c>
      <c r="AD3100" s="2486">
        <v>26.107200000000002</v>
      </c>
      <c r="AE3100" s="2490" t="s">
        <v>5499</v>
      </c>
      <c r="AF3100" s="2491">
        <v>3.6960000000000007E-2</v>
      </c>
      <c r="AG3100" s="2491">
        <v>0.11200000000000002</v>
      </c>
      <c r="AH3100" s="2543" t="s">
        <v>1529</v>
      </c>
      <c r="AI3100" s="2543" t="s">
        <v>1529</v>
      </c>
      <c r="AJ3100" s="2641" t="s">
        <v>1529</v>
      </c>
      <c r="AK3100" s="2502"/>
    </row>
    <row r="3101" spans="2:37" s="2801" customFormat="1" x14ac:dyDescent="0.2">
      <c r="B3101" s="5046" t="s">
        <v>5785</v>
      </c>
      <c r="C3101" s="5047"/>
      <c r="D3101" s="2902" t="s">
        <v>5786</v>
      </c>
      <c r="E3101" s="2486">
        <v>78.400000000000006</v>
      </c>
      <c r="F3101" s="2486">
        <v>42.963200000000001</v>
      </c>
      <c r="G3101" s="2489" t="s">
        <v>1529</v>
      </c>
      <c r="H3101" s="2489" t="s">
        <v>1529</v>
      </c>
      <c r="I3101" s="2489" t="s">
        <v>1529</v>
      </c>
      <c r="J3101" s="2604">
        <v>274</v>
      </c>
      <c r="K3101" s="2487">
        <v>0.15680000000000002</v>
      </c>
      <c r="L3101" s="2487">
        <v>0.15680000000000002</v>
      </c>
      <c r="M3101" s="2604">
        <v>274</v>
      </c>
      <c r="N3101" s="2604">
        <v>274</v>
      </c>
      <c r="O3101" s="2487">
        <v>0.15680000000000002</v>
      </c>
      <c r="P3101" s="2487">
        <v>0.15680000000000002</v>
      </c>
      <c r="Q3101" s="2487">
        <v>0.15680000000000002</v>
      </c>
      <c r="R3101" s="2487">
        <v>0.15680000000000002</v>
      </c>
      <c r="S3101" s="2542">
        <v>5.6000000000000005</v>
      </c>
      <c r="T3101" s="2489" t="s">
        <v>1529</v>
      </c>
      <c r="U3101" s="2489" t="s">
        <v>1529</v>
      </c>
      <c r="V3101" s="2490" t="s">
        <v>1134</v>
      </c>
      <c r="W3101" s="2487">
        <v>2.8000000000000004E-2</v>
      </c>
      <c r="X3101" s="2487">
        <v>6.720000000000001E-2</v>
      </c>
      <c r="Y3101" s="2490" t="s">
        <v>1529</v>
      </c>
      <c r="Z3101" s="2490" t="s">
        <v>1529</v>
      </c>
      <c r="AA3101" s="2490" t="s">
        <v>1529</v>
      </c>
      <c r="AB3101" s="2490" t="s">
        <v>1529</v>
      </c>
      <c r="AC3101" s="2487">
        <v>6.720000000000001E-2</v>
      </c>
      <c r="AD3101" s="2486">
        <v>29.836800000000004</v>
      </c>
      <c r="AE3101" s="2490" t="s">
        <v>56</v>
      </c>
      <c r="AF3101" s="2491">
        <v>3.6960000000000007E-2</v>
      </c>
      <c r="AG3101" s="2491">
        <v>0.11200000000000002</v>
      </c>
      <c r="AH3101" s="2543" t="s">
        <v>1529</v>
      </c>
      <c r="AI3101" s="2543" t="s">
        <v>1529</v>
      </c>
      <c r="AJ3101" s="2641" t="s">
        <v>1529</v>
      </c>
      <c r="AK3101" s="2502"/>
    </row>
    <row r="3102" spans="2:37" s="2801" customFormat="1" x14ac:dyDescent="0.2">
      <c r="B3102" s="5046" t="s">
        <v>5787</v>
      </c>
      <c r="C3102" s="5047"/>
      <c r="D3102" s="2902" t="s">
        <v>5788</v>
      </c>
      <c r="E3102" s="2486">
        <v>89.600000000000009</v>
      </c>
      <c r="F3102" s="2486">
        <v>47.633600000000008</v>
      </c>
      <c r="G3102" s="2489" t="s">
        <v>1529</v>
      </c>
      <c r="H3102" s="2489" t="s">
        <v>1529</v>
      </c>
      <c r="I3102" s="2489" t="s">
        <v>1529</v>
      </c>
      <c r="J3102" s="2604">
        <v>327</v>
      </c>
      <c r="K3102" s="2487">
        <v>0.14560000000000001</v>
      </c>
      <c r="L3102" s="2487">
        <v>0.14560000000000001</v>
      </c>
      <c r="M3102" s="2604">
        <v>327</v>
      </c>
      <c r="N3102" s="2604">
        <v>327</v>
      </c>
      <c r="O3102" s="2487">
        <v>0.14560000000000001</v>
      </c>
      <c r="P3102" s="2487">
        <v>0.14560000000000001</v>
      </c>
      <c r="Q3102" s="2487">
        <v>0.14560000000000001</v>
      </c>
      <c r="R3102" s="2487">
        <v>0.14560000000000001</v>
      </c>
      <c r="S3102" s="2542">
        <v>8.4</v>
      </c>
      <c r="T3102" s="2489" t="s">
        <v>1529</v>
      </c>
      <c r="U3102" s="2489" t="s">
        <v>1529</v>
      </c>
      <c r="V3102" s="2490" t="s">
        <v>1118</v>
      </c>
      <c r="W3102" s="2487">
        <v>2.8000000000000004E-2</v>
      </c>
      <c r="X3102" s="2487">
        <v>6.720000000000001E-2</v>
      </c>
      <c r="Y3102" s="2490" t="s">
        <v>1529</v>
      </c>
      <c r="Z3102" s="2490" t="s">
        <v>1529</v>
      </c>
      <c r="AA3102" s="2490" t="s">
        <v>1529</v>
      </c>
      <c r="AB3102" s="2490" t="s">
        <v>1529</v>
      </c>
      <c r="AC3102" s="2487">
        <v>6.720000000000001E-2</v>
      </c>
      <c r="AD3102" s="2486">
        <v>33.566400000000002</v>
      </c>
      <c r="AE3102" s="2490" t="s">
        <v>5508</v>
      </c>
      <c r="AF3102" s="2491">
        <v>3.6960000000000007E-2</v>
      </c>
      <c r="AG3102" s="2491">
        <v>0.11200000000000002</v>
      </c>
      <c r="AH3102" s="2543" t="s">
        <v>1529</v>
      </c>
      <c r="AI3102" s="2543" t="s">
        <v>1529</v>
      </c>
      <c r="AJ3102" s="2641" t="s">
        <v>1529</v>
      </c>
      <c r="AK3102" s="2502"/>
    </row>
    <row r="3103" spans="2:37" s="2801" customFormat="1" ht="13.5" thickBot="1" x14ac:dyDescent="0.25">
      <c r="B3103" s="5050" t="s">
        <v>5789</v>
      </c>
      <c r="C3103" s="5051"/>
      <c r="D3103" s="2982" t="s">
        <v>5790</v>
      </c>
      <c r="E3103" s="2533">
        <v>112.00000000000001</v>
      </c>
      <c r="F3103" s="2533">
        <v>63.504000000000012</v>
      </c>
      <c r="G3103" s="2536" t="s">
        <v>1529</v>
      </c>
      <c r="H3103" s="2536" t="s">
        <v>1529</v>
      </c>
      <c r="I3103" s="2536" t="s">
        <v>1529</v>
      </c>
      <c r="J3103" s="2734">
        <v>472</v>
      </c>
      <c r="K3103" s="2534">
        <v>0.13440000000000002</v>
      </c>
      <c r="L3103" s="2534">
        <v>0.13440000000000002</v>
      </c>
      <c r="M3103" s="2734">
        <v>472</v>
      </c>
      <c r="N3103" s="2734">
        <v>472</v>
      </c>
      <c r="O3103" s="2534">
        <v>0.13440000000000002</v>
      </c>
      <c r="P3103" s="2534">
        <v>0.13440000000000002</v>
      </c>
      <c r="Q3103" s="2534">
        <v>0.13440000000000002</v>
      </c>
      <c r="R3103" s="2534">
        <v>0.13440000000000002</v>
      </c>
      <c r="S3103" s="2727">
        <v>11.200000000000001</v>
      </c>
      <c r="T3103" s="2536" t="s">
        <v>1529</v>
      </c>
      <c r="U3103" s="2536" t="s">
        <v>1529</v>
      </c>
      <c r="V3103" s="2537" t="s">
        <v>5513</v>
      </c>
      <c r="W3103" s="2534">
        <v>2.8000000000000004E-2</v>
      </c>
      <c r="X3103" s="2534">
        <v>6.720000000000001E-2</v>
      </c>
      <c r="Y3103" s="2537" t="s">
        <v>1529</v>
      </c>
      <c r="Z3103" s="2537" t="s">
        <v>1529</v>
      </c>
      <c r="AA3103" s="2537" t="s">
        <v>1529</v>
      </c>
      <c r="AB3103" s="2537" t="s">
        <v>1529</v>
      </c>
      <c r="AC3103" s="2534">
        <v>6.720000000000001E-2</v>
      </c>
      <c r="AD3103" s="2533">
        <v>37.295999999999999</v>
      </c>
      <c r="AE3103" s="2537" t="s">
        <v>58</v>
      </c>
      <c r="AF3103" s="2538">
        <v>3.6960000000000007E-2</v>
      </c>
      <c r="AG3103" s="2538">
        <v>0.11200000000000002</v>
      </c>
      <c r="AH3103" s="2583" t="s">
        <v>1529</v>
      </c>
      <c r="AI3103" s="2583" t="s">
        <v>1529</v>
      </c>
      <c r="AJ3103" s="2728" t="s">
        <v>1529</v>
      </c>
      <c r="AK3103" s="2502"/>
    </row>
    <row r="3104" spans="2:37" s="2801" customFormat="1" x14ac:dyDescent="0.2">
      <c r="B3104" s="2503"/>
      <c r="C3104" s="2496"/>
      <c r="D3104" s="2496"/>
      <c r="E3104" s="2496"/>
      <c r="F3104" s="2496"/>
      <c r="G3104" s="2496"/>
      <c r="H3104" s="2496"/>
      <c r="I3104" s="2497"/>
      <c r="J3104" s="2497"/>
      <c r="K3104" s="2497"/>
      <c r="L3104" s="2497"/>
      <c r="M3104" s="2496"/>
      <c r="N3104" s="2497"/>
      <c r="O3104" s="2497"/>
      <c r="P3104" s="2497"/>
      <c r="Q3104" s="2497"/>
      <c r="R3104" s="2497"/>
      <c r="S3104" s="2496"/>
      <c r="T3104" s="2495"/>
      <c r="U3104" s="2495"/>
      <c r="V3104" s="2495"/>
      <c r="W3104" s="2495"/>
      <c r="X3104" s="2495"/>
      <c r="Y3104" s="2495"/>
      <c r="Z3104" s="2495"/>
      <c r="AA3104" s="2495"/>
      <c r="AB3104" s="2495"/>
      <c r="AC3104" s="2495"/>
      <c r="AD3104" s="2495"/>
      <c r="AE3104" s="2495"/>
      <c r="AF3104" s="2495"/>
      <c r="AG3104" s="2495"/>
      <c r="AH3104" s="2495"/>
      <c r="AI3104" s="2495"/>
      <c r="AJ3104" s="2495"/>
      <c r="AK3104" s="2502"/>
    </row>
    <row r="3105" spans="2:37" s="2801" customFormat="1" ht="14.25" x14ac:dyDescent="0.2">
      <c r="B3105" s="4236" t="s">
        <v>4985</v>
      </c>
      <c r="C3105" s="4237"/>
      <c r="D3105" s="4269" t="s">
        <v>10</v>
      </c>
      <c r="E3105" s="4269"/>
      <c r="F3105" s="4269"/>
      <c r="G3105" s="4269"/>
      <c r="H3105" s="2499"/>
      <c r="I3105" s="2499"/>
      <c r="J3105" s="2499"/>
      <c r="K3105" s="2499"/>
      <c r="L3105" s="2499"/>
      <c r="M3105" s="2499"/>
      <c r="N3105" s="2499"/>
      <c r="O3105" s="2499"/>
      <c r="P3105" s="2499"/>
      <c r="Q3105" s="2499"/>
      <c r="R3105" s="2499"/>
      <c r="S3105" s="2499"/>
      <c r="T3105" s="2495"/>
      <c r="U3105" s="2495"/>
      <c r="V3105" s="2495"/>
      <c r="W3105" s="2495"/>
      <c r="X3105" s="2495"/>
      <c r="Y3105" s="2495"/>
      <c r="Z3105" s="2495"/>
      <c r="AA3105" s="2495"/>
      <c r="AB3105" s="2495"/>
      <c r="AC3105" s="2495"/>
      <c r="AD3105" s="2495"/>
      <c r="AE3105" s="2495"/>
      <c r="AF3105" s="2495"/>
      <c r="AG3105" s="2495"/>
      <c r="AH3105" s="2495"/>
      <c r="AI3105" s="2495"/>
      <c r="AJ3105" s="2495"/>
      <c r="AK3105" s="2502"/>
    </row>
    <row r="3106" spans="2:37" s="2801" customFormat="1" ht="14.25" x14ac:dyDescent="0.2">
      <c r="B3106" s="4236" t="s">
        <v>4986</v>
      </c>
      <c r="C3106" s="4237"/>
      <c r="D3106" s="4269" t="s">
        <v>10</v>
      </c>
      <c r="E3106" s="4269"/>
      <c r="F3106" s="4269"/>
      <c r="G3106" s="4269"/>
      <c r="H3106" s="2499"/>
      <c r="I3106" s="2499"/>
      <c r="J3106" s="2499"/>
      <c r="K3106" s="2499"/>
      <c r="L3106" s="2499"/>
      <c r="M3106" s="2499"/>
      <c r="N3106" s="2499"/>
      <c r="O3106" s="2499"/>
      <c r="P3106" s="2499"/>
      <c r="Q3106" s="2499"/>
      <c r="R3106" s="2499"/>
      <c r="S3106" s="2499"/>
      <c r="T3106" s="2495"/>
      <c r="U3106" s="2495"/>
      <c r="V3106" s="2495"/>
      <c r="W3106" s="2495"/>
      <c r="X3106" s="2495"/>
      <c r="Y3106" s="2495"/>
      <c r="Z3106" s="2495"/>
      <c r="AA3106" s="2495"/>
      <c r="AB3106" s="2495"/>
      <c r="AC3106" s="2495"/>
      <c r="AD3106" s="2495"/>
      <c r="AE3106" s="2495"/>
      <c r="AF3106" s="2495"/>
      <c r="AG3106" s="2495"/>
      <c r="AH3106" s="2495"/>
      <c r="AI3106" s="2495"/>
      <c r="AJ3106" s="2495"/>
      <c r="AK3106" s="2502"/>
    </row>
    <row r="3107" spans="2:37" s="2801" customFormat="1" ht="15.75" thickBot="1" x14ac:dyDescent="0.25">
      <c r="B3107" s="4270"/>
      <c r="C3107" s="4271"/>
      <c r="D3107" s="4272"/>
      <c r="E3107" s="4272"/>
      <c r="F3107" s="4272"/>
      <c r="G3107" s="4272"/>
      <c r="H3107" s="2504"/>
      <c r="I3107" s="2504"/>
      <c r="J3107" s="2504"/>
      <c r="K3107" s="2504"/>
      <c r="L3107" s="2504"/>
      <c r="M3107" s="2504"/>
      <c r="N3107" s="2504"/>
      <c r="O3107" s="2504"/>
      <c r="P3107" s="2504"/>
      <c r="Q3107" s="2504"/>
      <c r="R3107" s="2504"/>
      <c r="S3107" s="2504"/>
      <c r="T3107" s="2505"/>
      <c r="U3107" s="2505"/>
      <c r="V3107" s="2505"/>
      <c r="W3107" s="2505"/>
      <c r="X3107" s="2505"/>
      <c r="Y3107" s="2505"/>
      <c r="Z3107" s="2505"/>
      <c r="AA3107" s="2505"/>
      <c r="AB3107" s="2505"/>
      <c r="AC3107" s="2505"/>
      <c r="AD3107" s="2505"/>
      <c r="AE3107" s="2505"/>
      <c r="AF3107" s="2505"/>
      <c r="AG3107" s="2505"/>
      <c r="AH3107" s="2505"/>
      <c r="AI3107" s="2505"/>
      <c r="AJ3107" s="2505"/>
      <c r="AK3107" s="2507"/>
    </row>
    <row r="3108" spans="2:37" s="2801" customFormat="1" ht="13.5" thickBot="1" x14ac:dyDescent="0.25">
      <c r="B3108" s="2703"/>
    </row>
    <row r="3109" spans="2:37" s="2801" customFormat="1" ht="20.25" x14ac:dyDescent="0.2">
      <c r="B3109" s="4169" t="s">
        <v>4994</v>
      </c>
      <c r="C3109" s="4170"/>
      <c r="D3109" s="4170"/>
      <c r="E3109" s="4170"/>
      <c r="F3109" s="4170"/>
      <c r="G3109" s="4170"/>
      <c r="H3109" s="4170"/>
      <c r="I3109" s="4170"/>
      <c r="J3109" s="4170"/>
      <c r="K3109" s="4170"/>
      <c r="L3109" s="4170"/>
      <c r="M3109" s="4170"/>
      <c r="N3109" s="4170"/>
      <c r="O3109" s="4170"/>
      <c r="P3109" s="4170"/>
      <c r="Q3109" s="4170"/>
      <c r="R3109" s="4170"/>
      <c r="S3109" s="4170"/>
      <c r="T3109" s="4170"/>
      <c r="U3109" s="4170"/>
      <c r="V3109" s="4170"/>
      <c r="W3109" s="4170"/>
      <c r="X3109" s="4170"/>
      <c r="Y3109" s="4170"/>
      <c r="Z3109" s="4170"/>
      <c r="AA3109" s="4170"/>
      <c r="AB3109" s="4170"/>
      <c r="AC3109" s="4170"/>
      <c r="AD3109" s="4170"/>
      <c r="AE3109" s="4170"/>
      <c r="AF3109" s="4170"/>
      <c r="AG3109" s="4170"/>
      <c r="AH3109" s="4170"/>
      <c r="AI3109" s="4170"/>
      <c r="AJ3109" s="4170"/>
      <c r="AK3109" s="4171"/>
    </row>
    <row r="3110" spans="2:37" s="2801" customFormat="1" x14ac:dyDescent="0.2">
      <c r="B3110" s="2500"/>
      <c r="C3110" s="2872"/>
      <c r="D3110" s="2872"/>
      <c r="E3110" s="2872"/>
      <c r="F3110" s="2872"/>
      <c r="G3110" s="2501"/>
      <c r="H3110" s="2501"/>
      <c r="I3110" s="2501"/>
      <c r="J3110" s="2501"/>
      <c r="K3110" s="2501"/>
      <c r="L3110" s="2501"/>
      <c r="M3110" s="2501"/>
      <c r="N3110" s="2501"/>
      <c r="O3110" s="2501"/>
      <c r="P3110" s="2501"/>
      <c r="Q3110" s="2501"/>
      <c r="R3110" s="2501"/>
      <c r="S3110" s="2501"/>
      <c r="T3110" s="2501"/>
      <c r="U3110" s="2501"/>
      <c r="V3110" s="2501"/>
      <c r="W3110" s="2501"/>
      <c r="X3110" s="2501"/>
      <c r="Y3110" s="2501"/>
      <c r="Z3110" s="2501"/>
      <c r="AA3110" s="2501"/>
      <c r="AB3110" s="2501"/>
      <c r="AC3110" s="2501"/>
      <c r="AD3110" s="2501"/>
      <c r="AE3110" s="2501"/>
      <c r="AF3110" s="2501"/>
      <c r="AG3110" s="2501"/>
      <c r="AH3110" s="2501"/>
      <c r="AI3110" s="2501"/>
      <c r="AJ3110" s="2501"/>
      <c r="AK3110" s="2502"/>
    </row>
    <row r="3111" spans="2:37" s="2801" customFormat="1" x14ac:dyDescent="0.2">
      <c r="B3111" s="2500" t="s">
        <v>4981</v>
      </c>
      <c r="C3111" s="2872"/>
      <c r="D3111" s="4294" t="s">
        <v>5642</v>
      </c>
      <c r="E3111" s="4294"/>
      <c r="F3111" s="4294"/>
      <c r="G3111" s="2501"/>
      <c r="H3111" s="2501"/>
      <c r="I3111" s="2501"/>
      <c r="J3111" s="2501"/>
      <c r="K3111" s="2501"/>
      <c r="L3111" s="2501"/>
      <c r="M3111" s="2501"/>
      <c r="N3111" s="2501"/>
      <c r="O3111" s="2501"/>
      <c r="P3111" s="2501"/>
      <c r="Q3111" s="2501"/>
      <c r="R3111" s="2501"/>
      <c r="S3111" s="2501"/>
      <c r="T3111" s="2501"/>
      <c r="U3111" s="2501"/>
      <c r="V3111" s="2501"/>
      <c r="W3111" s="2501"/>
      <c r="X3111" s="2501"/>
      <c r="Y3111" s="2501"/>
      <c r="Z3111" s="2501"/>
      <c r="AA3111" s="2501"/>
      <c r="AB3111" s="2501"/>
      <c r="AC3111" s="2501"/>
      <c r="AD3111" s="2501"/>
      <c r="AE3111" s="2501"/>
      <c r="AF3111" s="2501"/>
      <c r="AG3111" s="2501"/>
      <c r="AH3111" s="2501"/>
      <c r="AI3111" s="2501"/>
      <c r="AJ3111" s="2501"/>
      <c r="AK3111" s="2502"/>
    </row>
    <row r="3112" spans="2:37" s="2801" customFormat="1" ht="13.5" thickBot="1" x14ac:dyDescent="0.25">
      <c r="B3112" s="4176" t="s">
        <v>4995</v>
      </c>
      <c r="C3112" s="4177"/>
      <c r="D3112" s="4175">
        <v>41487</v>
      </c>
      <c r="E3112" s="4175"/>
      <c r="F3112" s="2872"/>
      <c r="G3112" s="2501"/>
      <c r="H3112" s="2501"/>
      <c r="I3112" s="2501"/>
      <c r="J3112" s="2501"/>
      <c r="K3112" s="2501"/>
      <c r="L3112" s="2501"/>
      <c r="M3112" s="2501"/>
      <c r="N3112" s="2501"/>
      <c r="O3112" s="2501"/>
      <c r="P3112" s="2501"/>
      <c r="Q3112" s="2501"/>
      <c r="R3112" s="2501"/>
      <c r="S3112" s="2501"/>
      <c r="T3112" s="2501"/>
      <c r="U3112" s="2501"/>
      <c r="V3112" s="2501"/>
      <c r="W3112" s="2501"/>
      <c r="X3112" s="2501"/>
      <c r="Y3112" s="2501"/>
      <c r="Z3112" s="2501"/>
      <c r="AA3112" s="2501"/>
      <c r="AB3112" s="2501"/>
      <c r="AC3112" s="2501"/>
      <c r="AD3112" s="2501"/>
      <c r="AE3112" s="2501"/>
      <c r="AF3112" s="2501"/>
      <c r="AG3112" s="2501"/>
      <c r="AH3112" s="2501"/>
      <c r="AI3112" s="2501"/>
      <c r="AJ3112" s="2501"/>
      <c r="AK3112" s="2502"/>
    </row>
    <row r="3113" spans="2:37" s="2801" customFormat="1" ht="52.5" customHeight="1" thickBot="1" x14ac:dyDescent="0.25">
      <c r="B3113" s="4179" t="s">
        <v>4996</v>
      </c>
      <c r="C3113" s="4180"/>
      <c r="D3113" s="4291" t="s">
        <v>5643</v>
      </c>
      <c r="E3113" s="4292"/>
      <c r="F3113" s="4292"/>
      <c r="G3113" s="4292"/>
      <c r="H3113" s="4292"/>
      <c r="I3113" s="4292"/>
      <c r="J3113" s="4292"/>
      <c r="K3113" s="4293"/>
      <c r="L3113" s="2501"/>
      <c r="M3113" s="2501"/>
      <c r="N3113" s="2501"/>
      <c r="O3113" s="2501"/>
      <c r="P3113" s="2501"/>
      <c r="Q3113" s="2501"/>
      <c r="R3113" s="2501"/>
      <c r="S3113" s="2501"/>
      <c r="T3113" s="2501"/>
      <c r="U3113" s="2501"/>
      <c r="V3113" s="2501"/>
      <c r="W3113" s="2501"/>
      <c r="X3113" s="2501"/>
      <c r="Y3113" s="2501"/>
      <c r="Z3113" s="2501"/>
      <c r="AA3113" s="2501"/>
      <c r="AB3113" s="2501"/>
      <c r="AC3113" s="2501"/>
      <c r="AD3113" s="2501"/>
      <c r="AE3113" s="2501"/>
      <c r="AF3113" s="2501"/>
      <c r="AG3113" s="2501"/>
      <c r="AH3113" s="2501"/>
      <c r="AI3113" s="2501"/>
      <c r="AJ3113" s="2501"/>
      <c r="AK3113" s="2502"/>
    </row>
    <row r="3114" spans="2:37" s="2801" customFormat="1" ht="13.5" thickBot="1" x14ac:dyDescent="0.25">
      <c r="B3114" s="4245"/>
      <c r="C3114" s="4246"/>
      <c r="D3114" s="4246"/>
      <c r="E3114" s="4246"/>
      <c r="F3114" s="4246"/>
      <c r="G3114" s="4246"/>
      <c r="H3114" s="4246"/>
      <c r="I3114" s="4246"/>
      <c r="J3114" s="4246"/>
      <c r="K3114" s="4246"/>
      <c r="L3114" s="4246"/>
      <c r="M3114" s="4246"/>
      <c r="N3114" s="4246"/>
      <c r="O3114" s="4246"/>
      <c r="P3114" s="4246"/>
      <c r="Q3114" s="4246"/>
      <c r="R3114" s="2501"/>
      <c r="S3114" s="2501"/>
      <c r="T3114" s="2501"/>
      <c r="U3114" s="2501"/>
      <c r="V3114" s="2501"/>
      <c r="W3114" s="2501"/>
      <c r="X3114" s="2501"/>
      <c r="Y3114" s="2501"/>
      <c r="Z3114" s="2501"/>
      <c r="AA3114" s="2501"/>
      <c r="AB3114" s="2501"/>
      <c r="AC3114" s="2501"/>
      <c r="AD3114" s="2501"/>
      <c r="AE3114" s="2501"/>
      <c r="AF3114" s="2501"/>
      <c r="AG3114" s="2501"/>
      <c r="AH3114" s="2501"/>
      <c r="AI3114" s="2501"/>
      <c r="AJ3114" s="2501"/>
      <c r="AK3114" s="2502"/>
    </row>
    <row r="3115" spans="2:37" s="2801" customFormat="1" ht="13.5" thickBot="1" x14ac:dyDescent="0.25">
      <c r="B3115" s="4189" t="s">
        <v>4997</v>
      </c>
      <c r="C3115" s="4189"/>
      <c r="D3115" s="4189" t="s">
        <v>4987</v>
      </c>
      <c r="E3115" s="4189" t="s">
        <v>4998</v>
      </c>
      <c r="F3115" s="4247" t="s">
        <v>224</v>
      </c>
      <c r="G3115" s="4247"/>
      <c r="H3115" s="4247"/>
      <c r="I3115" s="4247"/>
      <c r="J3115" s="4247"/>
      <c r="K3115" s="4247"/>
      <c r="L3115" s="4247"/>
      <c r="M3115" s="4247"/>
      <c r="N3115" s="4247"/>
      <c r="O3115" s="4247"/>
      <c r="P3115" s="4247"/>
      <c r="Q3115" s="4247"/>
      <c r="R3115" s="4247"/>
      <c r="S3115" s="4247" t="s">
        <v>340</v>
      </c>
      <c r="T3115" s="4247"/>
      <c r="U3115" s="4247"/>
      <c r="V3115" s="4247"/>
      <c r="W3115" s="4247"/>
      <c r="X3115" s="4247"/>
      <c r="Y3115" s="4247"/>
      <c r="Z3115" s="4247"/>
      <c r="AA3115" s="4247"/>
      <c r="AB3115" s="4247"/>
      <c r="AC3115" s="4247"/>
      <c r="AD3115" s="4247" t="s">
        <v>225</v>
      </c>
      <c r="AE3115" s="4247"/>
      <c r="AF3115" s="4247"/>
      <c r="AG3115" s="4247"/>
      <c r="AH3115" s="4188" t="s">
        <v>4982</v>
      </c>
      <c r="AI3115" s="4188"/>
      <c r="AJ3115" s="4188"/>
      <c r="AK3115" s="2502"/>
    </row>
    <row r="3116" spans="2:37" s="2801" customFormat="1" ht="13.5" thickBot="1" x14ac:dyDescent="0.25">
      <c r="B3116" s="4203"/>
      <c r="C3116" s="4203"/>
      <c r="D3116" s="4203"/>
      <c r="E3116" s="4203"/>
      <c r="F3116" s="4203" t="s">
        <v>4999</v>
      </c>
      <c r="G3116" s="4203" t="s">
        <v>5000</v>
      </c>
      <c r="H3116" s="4189" t="s">
        <v>5001</v>
      </c>
      <c r="I3116" s="4200" t="s">
        <v>5002</v>
      </c>
      <c r="J3116" s="4200" t="s">
        <v>5003</v>
      </c>
      <c r="K3116" s="4201" t="s">
        <v>5004</v>
      </c>
      <c r="L3116" s="4201" t="s">
        <v>5005</v>
      </c>
      <c r="M3116" s="4200" t="s">
        <v>5006</v>
      </c>
      <c r="N3116" s="4200"/>
      <c r="O3116" s="4201" t="s">
        <v>5007</v>
      </c>
      <c r="P3116" s="4201" t="s">
        <v>5008</v>
      </c>
      <c r="Q3116" s="4201" t="s">
        <v>5009</v>
      </c>
      <c r="R3116" s="4201" t="s">
        <v>5010</v>
      </c>
      <c r="S3116" s="4189" t="s">
        <v>5011</v>
      </c>
      <c r="T3116" s="4189" t="s">
        <v>5012</v>
      </c>
      <c r="U3116" s="4189" t="s">
        <v>5013</v>
      </c>
      <c r="V3116" s="4189" t="s">
        <v>5014</v>
      </c>
      <c r="W3116" s="4189" t="s">
        <v>5015</v>
      </c>
      <c r="X3116" s="4189" t="s">
        <v>5016</v>
      </c>
      <c r="Y3116" s="4189" t="s">
        <v>5017</v>
      </c>
      <c r="Z3116" s="4189" t="s">
        <v>5018</v>
      </c>
      <c r="AA3116" s="4189" t="s">
        <v>5019</v>
      </c>
      <c r="AB3116" s="4200" t="s">
        <v>5020</v>
      </c>
      <c r="AC3116" s="4200" t="s">
        <v>5021</v>
      </c>
      <c r="AD3116" s="4189" t="s">
        <v>5022</v>
      </c>
      <c r="AE3116" s="4189" t="s">
        <v>5023</v>
      </c>
      <c r="AF3116" s="4189" t="s">
        <v>5024</v>
      </c>
      <c r="AG3116" s="4189" t="s">
        <v>5025</v>
      </c>
      <c r="AH3116" s="4189" t="s">
        <v>1150</v>
      </c>
      <c r="AI3116" s="4189" t="s">
        <v>4983</v>
      </c>
      <c r="AJ3116" s="4189" t="s">
        <v>4984</v>
      </c>
      <c r="AK3116" s="2502"/>
    </row>
    <row r="3117" spans="2:37" s="2801" customFormat="1" ht="24" customHeight="1" thickBot="1" x14ac:dyDescent="0.25">
      <c r="B3117" s="4203"/>
      <c r="C3117" s="4203"/>
      <c r="D3117" s="4203"/>
      <c r="E3117" s="4203"/>
      <c r="F3117" s="4203"/>
      <c r="G3117" s="4203"/>
      <c r="H3117" s="4203"/>
      <c r="I3117" s="4201"/>
      <c r="J3117" s="4201"/>
      <c r="K3117" s="4201"/>
      <c r="L3117" s="4201"/>
      <c r="M3117" s="2870" t="s">
        <v>5026</v>
      </c>
      <c r="N3117" s="2871" t="s">
        <v>2793</v>
      </c>
      <c r="O3117" s="4201"/>
      <c r="P3117" s="4201"/>
      <c r="Q3117" s="4201"/>
      <c r="R3117" s="4201"/>
      <c r="S3117" s="4203"/>
      <c r="T3117" s="4203"/>
      <c r="U3117" s="4203"/>
      <c r="V3117" s="4203"/>
      <c r="W3117" s="4203"/>
      <c r="X3117" s="4203"/>
      <c r="Y3117" s="4203"/>
      <c r="Z3117" s="4203"/>
      <c r="AA3117" s="4203"/>
      <c r="AB3117" s="4201"/>
      <c r="AC3117" s="4201"/>
      <c r="AD3117" s="4203"/>
      <c r="AE3117" s="4203"/>
      <c r="AF3117" s="4203"/>
      <c r="AG3117" s="4203"/>
      <c r="AH3117" s="4203"/>
      <c r="AI3117" s="4203"/>
      <c r="AJ3117" s="4203"/>
      <c r="AK3117" s="2502"/>
    </row>
    <row r="3118" spans="2:37" s="2801" customFormat="1" ht="38.25" x14ac:dyDescent="0.2">
      <c r="B3118" s="5048" t="s">
        <v>5644</v>
      </c>
      <c r="C3118" s="5049"/>
      <c r="D3118" s="2508" t="s">
        <v>5645</v>
      </c>
      <c r="E3118" s="2509">
        <v>28.000000000000004</v>
      </c>
      <c r="F3118" s="2509">
        <v>10.651200000000001</v>
      </c>
      <c r="G3118" s="2530" t="s">
        <v>1529</v>
      </c>
      <c r="H3118" s="2530" t="s">
        <v>1529</v>
      </c>
      <c r="I3118" s="2530" t="s">
        <v>1529</v>
      </c>
      <c r="J3118" s="2729">
        <v>63</v>
      </c>
      <c r="K3118" s="2614">
        <v>0.16800000000000001</v>
      </c>
      <c r="L3118" s="2614">
        <v>0.16800000000000001</v>
      </c>
      <c r="M3118" s="2729">
        <v>63</v>
      </c>
      <c r="N3118" s="2729">
        <v>63</v>
      </c>
      <c r="O3118" s="2614">
        <v>0.16800000000000001</v>
      </c>
      <c r="P3118" s="2614">
        <v>0.16800000000000001</v>
      </c>
      <c r="Q3118" s="2614">
        <v>0.16800000000000001</v>
      </c>
      <c r="R3118" s="2614">
        <v>0.16800000000000001</v>
      </c>
      <c r="S3118" s="2626">
        <v>0.56000000000000005</v>
      </c>
      <c r="T3118" s="2530" t="s">
        <v>1529</v>
      </c>
      <c r="U3118" s="2530" t="s">
        <v>1529</v>
      </c>
      <c r="V3118" s="2531" t="s">
        <v>1135</v>
      </c>
      <c r="W3118" s="2614">
        <v>2.8000000000000004E-2</v>
      </c>
      <c r="X3118" s="2614">
        <v>6.720000000000001E-2</v>
      </c>
      <c r="Y3118" s="2531" t="s">
        <v>1529</v>
      </c>
      <c r="Z3118" s="2531" t="s">
        <v>1529</v>
      </c>
      <c r="AA3118" s="2531" t="s">
        <v>1529</v>
      </c>
      <c r="AB3118" s="2531" t="s">
        <v>1529</v>
      </c>
      <c r="AC3118" s="2614">
        <v>6.720000000000001E-2</v>
      </c>
      <c r="AD3118" s="2509">
        <v>11.188800000000001</v>
      </c>
      <c r="AE3118" s="2531" t="s">
        <v>49</v>
      </c>
      <c r="AF3118" s="2616">
        <v>3.6960000000000007E-2</v>
      </c>
      <c r="AG3118" s="2616">
        <v>0.11200000000000002</v>
      </c>
      <c r="AH3118" s="2574" t="s">
        <v>5646</v>
      </c>
      <c r="AI3118" s="2574" t="s">
        <v>4991</v>
      </c>
      <c r="AJ3118" s="2636">
        <v>5.6000000000000005</v>
      </c>
      <c r="AK3118" s="2502"/>
    </row>
    <row r="3119" spans="2:37" s="2801" customFormat="1" ht="38.25" x14ac:dyDescent="0.2">
      <c r="B3119" s="5046" t="s">
        <v>5647</v>
      </c>
      <c r="C3119" s="5047"/>
      <c r="D3119" s="2485" t="s">
        <v>5648</v>
      </c>
      <c r="E3119" s="2486">
        <v>33.6</v>
      </c>
      <c r="F3119" s="2486">
        <v>15.691199999999998</v>
      </c>
      <c r="G3119" s="2489" t="s">
        <v>1529</v>
      </c>
      <c r="H3119" s="2489" t="s">
        <v>1529</v>
      </c>
      <c r="I3119" s="2489" t="s">
        <v>1529</v>
      </c>
      <c r="J3119" s="2604">
        <v>93</v>
      </c>
      <c r="K3119" s="2487">
        <v>0.16800000000000001</v>
      </c>
      <c r="L3119" s="2487">
        <v>0.16800000000000001</v>
      </c>
      <c r="M3119" s="2604">
        <v>93</v>
      </c>
      <c r="N3119" s="2604">
        <v>93</v>
      </c>
      <c r="O3119" s="2487">
        <v>0.16800000000000001</v>
      </c>
      <c r="P3119" s="2487">
        <v>0.16800000000000001</v>
      </c>
      <c r="Q3119" s="2487">
        <v>0.16800000000000001</v>
      </c>
      <c r="R3119" s="2487">
        <v>0.16800000000000001</v>
      </c>
      <c r="S3119" s="2542">
        <v>1.1200000000000001</v>
      </c>
      <c r="T3119" s="2489" t="s">
        <v>1529</v>
      </c>
      <c r="U3119" s="2489" t="s">
        <v>1529</v>
      </c>
      <c r="V3119" s="2490" t="s">
        <v>5519</v>
      </c>
      <c r="W3119" s="2487">
        <v>2.8000000000000004E-2</v>
      </c>
      <c r="X3119" s="2487">
        <v>6.720000000000001E-2</v>
      </c>
      <c r="Y3119" s="2490" t="s">
        <v>1529</v>
      </c>
      <c r="Z3119" s="2490" t="s">
        <v>1529</v>
      </c>
      <c r="AA3119" s="2490" t="s">
        <v>1529</v>
      </c>
      <c r="AB3119" s="2490" t="s">
        <v>1529</v>
      </c>
      <c r="AC3119" s="2487">
        <v>6.720000000000001E-2</v>
      </c>
      <c r="AD3119" s="2486">
        <v>11.188800000000001</v>
      </c>
      <c r="AE3119" s="2490" t="s">
        <v>49</v>
      </c>
      <c r="AF3119" s="2491">
        <v>3.6960000000000007E-2</v>
      </c>
      <c r="AG3119" s="2491">
        <v>0.11200000000000002</v>
      </c>
      <c r="AH3119" s="2543" t="s">
        <v>5646</v>
      </c>
      <c r="AI3119" s="2543" t="s">
        <v>4991</v>
      </c>
      <c r="AJ3119" s="2641">
        <v>5.6000000000000005</v>
      </c>
      <c r="AK3119" s="2502"/>
    </row>
    <row r="3120" spans="2:37" s="2801" customFormat="1" ht="38.25" x14ac:dyDescent="0.2">
      <c r="B3120" s="5046" t="s">
        <v>5649</v>
      </c>
      <c r="C3120" s="5047"/>
      <c r="D3120" s="2485" t="s">
        <v>5650</v>
      </c>
      <c r="E3120" s="2486">
        <v>39.200000000000003</v>
      </c>
      <c r="F3120" s="2486">
        <v>17.0016</v>
      </c>
      <c r="G3120" s="2489" t="s">
        <v>1529</v>
      </c>
      <c r="H3120" s="2489" t="s">
        <v>1529</v>
      </c>
      <c r="I3120" s="2489" t="s">
        <v>1529</v>
      </c>
      <c r="J3120" s="2604">
        <v>101</v>
      </c>
      <c r="K3120" s="2487">
        <v>0.16800000000000001</v>
      </c>
      <c r="L3120" s="2487">
        <v>0.16800000000000001</v>
      </c>
      <c r="M3120" s="2604">
        <v>101</v>
      </c>
      <c r="N3120" s="2604">
        <v>101</v>
      </c>
      <c r="O3120" s="2487">
        <v>0.16800000000000001</v>
      </c>
      <c r="P3120" s="2487">
        <v>0.16800000000000001</v>
      </c>
      <c r="Q3120" s="2487">
        <v>0.16800000000000001</v>
      </c>
      <c r="R3120" s="2487">
        <v>0.16800000000000001</v>
      </c>
      <c r="S3120" s="2542">
        <v>1.6800000000000002</v>
      </c>
      <c r="T3120" s="2489" t="s">
        <v>1529</v>
      </c>
      <c r="U3120" s="2489" t="s">
        <v>1529</v>
      </c>
      <c r="V3120" s="2490" t="s">
        <v>5524</v>
      </c>
      <c r="W3120" s="2487">
        <v>2.8000000000000004E-2</v>
      </c>
      <c r="X3120" s="2487">
        <v>6.720000000000001E-2</v>
      </c>
      <c r="Y3120" s="2490" t="s">
        <v>1529</v>
      </c>
      <c r="Z3120" s="2490" t="s">
        <v>1529</v>
      </c>
      <c r="AA3120" s="2490" t="s">
        <v>1529</v>
      </c>
      <c r="AB3120" s="2490" t="s">
        <v>1529</v>
      </c>
      <c r="AC3120" s="2487">
        <v>6.720000000000001E-2</v>
      </c>
      <c r="AD3120" s="2486">
        <v>14.918400000000002</v>
      </c>
      <c r="AE3120" s="2490" t="s">
        <v>51</v>
      </c>
      <c r="AF3120" s="2491">
        <v>3.6960000000000007E-2</v>
      </c>
      <c r="AG3120" s="2491">
        <v>0.11200000000000002</v>
      </c>
      <c r="AH3120" s="2543" t="s">
        <v>5646</v>
      </c>
      <c r="AI3120" s="2543" t="s">
        <v>4991</v>
      </c>
      <c r="AJ3120" s="2641">
        <v>5.6000000000000005</v>
      </c>
      <c r="AK3120" s="2502"/>
    </row>
    <row r="3121" spans="2:37" s="2801" customFormat="1" ht="38.25" x14ac:dyDescent="0.2">
      <c r="B3121" s="5046" t="s">
        <v>5651</v>
      </c>
      <c r="C3121" s="5047"/>
      <c r="D3121" s="2485" t="s">
        <v>5652</v>
      </c>
      <c r="E3121" s="2486">
        <v>44.800000000000004</v>
      </c>
      <c r="F3121" s="2486">
        <v>18.312000000000005</v>
      </c>
      <c r="G3121" s="2489" t="s">
        <v>1529</v>
      </c>
      <c r="H3121" s="2489" t="s">
        <v>1529</v>
      </c>
      <c r="I3121" s="2489" t="s">
        <v>1529</v>
      </c>
      <c r="J3121" s="2604">
        <v>109</v>
      </c>
      <c r="K3121" s="2487">
        <v>0.16800000000000001</v>
      </c>
      <c r="L3121" s="2487">
        <v>0.16800000000000001</v>
      </c>
      <c r="M3121" s="2604">
        <v>109</v>
      </c>
      <c r="N3121" s="2604">
        <v>109</v>
      </c>
      <c r="O3121" s="2487">
        <v>0.16800000000000001</v>
      </c>
      <c r="P3121" s="2487">
        <v>0.16800000000000001</v>
      </c>
      <c r="Q3121" s="2487">
        <v>0.16800000000000001</v>
      </c>
      <c r="R3121" s="2487">
        <v>0.16800000000000001</v>
      </c>
      <c r="S3121" s="2542">
        <v>2.2400000000000002</v>
      </c>
      <c r="T3121" s="2489" t="s">
        <v>1529</v>
      </c>
      <c r="U3121" s="2489" t="s">
        <v>1529</v>
      </c>
      <c r="V3121" s="2490" t="s">
        <v>5529</v>
      </c>
      <c r="W3121" s="2487">
        <v>2.8000000000000004E-2</v>
      </c>
      <c r="X3121" s="2487">
        <v>6.720000000000001E-2</v>
      </c>
      <c r="Y3121" s="2490" t="s">
        <v>1529</v>
      </c>
      <c r="Z3121" s="2490" t="s">
        <v>1529</v>
      </c>
      <c r="AA3121" s="2490" t="s">
        <v>1529</v>
      </c>
      <c r="AB3121" s="2490" t="s">
        <v>1529</v>
      </c>
      <c r="AC3121" s="2487">
        <v>6.720000000000001E-2</v>
      </c>
      <c r="AD3121" s="2486">
        <v>18.648</v>
      </c>
      <c r="AE3121" s="2490" t="s">
        <v>406</v>
      </c>
      <c r="AF3121" s="2491">
        <v>3.6960000000000007E-2</v>
      </c>
      <c r="AG3121" s="2491">
        <v>0.11200000000000002</v>
      </c>
      <c r="AH3121" s="2543" t="s">
        <v>5646</v>
      </c>
      <c r="AI3121" s="2543" t="s">
        <v>4991</v>
      </c>
      <c r="AJ3121" s="2641">
        <v>5.6000000000000005</v>
      </c>
      <c r="AK3121" s="2502"/>
    </row>
    <row r="3122" spans="2:37" s="2801" customFormat="1" ht="38.25" x14ac:dyDescent="0.2">
      <c r="B3122" s="5046" t="s">
        <v>5653</v>
      </c>
      <c r="C3122" s="5047"/>
      <c r="D3122" s="2485" t="s">
        <v>5654</v>
      </c>
      <c r="E3122" s="2486">
        <v>56.000000000000007</v>
      </c>
      <c r="F3122" s="2486">
        <v>25.2224</v>
      </c>
      <c r="G3122" s="2489" t="s">
        <v>1529</v>
      </c>
      <c r="H3122" s="2489" t="s">
        <v>1529</v>
      </c>
      <c r="I3122" s="2489" t="s">
        <v>1529</v>
      </c>
      <c r="J3122" s="2604">
        <v>150</v>
      </c>
      <c r="K3122" s="2487">
        <v>0.16800000000000001</v>
      </c>
      <c r="L3122" s="2487">
        <v>0.16800000000000001</v>
      </c>
      <c r="M3122" s="2604">
        <v>150</v>
      </c>
      <c r="N3122" s="2604">
        <v>150</v>
      </c>
      <c r="O3122" s="2487">
        <v>0.16800000000000001</v>
      </c>
      <c r="P3122" s="2487">
        <v>0.16800000000000001</v>
      </c>
      <c r="Q3122" s="2487">
        <v>0.16800000000000001</v>
      </c>
      <c r="R3122" s="2487">
        <v>0.16800000000000001</v>
      </c>
      <c r="S3122" s="2542">
        <v>2.8000000000000003</v>
      </c>
      <c r="T3122" s="2489" t="s">
        <v>1529</v>
      </c>
      <c r="U3122" s="2489" t="s">
        <v>1529</v>
      </c>
      <c r="V3122" s="2490" t="s">
        <v>1132</v>
      </c>
      <c r="W3122" s="2487">
        <v>2.8000000000000004E-2</v>
      </c>
      <c r="X3122" s="2487">
        <v>6.720000000000001E-2</v>
      </c>
      <c r="Y3122" s="2490" t="s">
        <v>1529</v>
      </c>
      <c r="Z3122" s="2490" t="s">
        <v>1529</v>
      </c>
      <c r="AA3122" s="2490" t="s">
        <v>1529</v>
      </c>
      <c r="AB3122" s="2490" t="s">
        <v>1529</v>
      </c>
      <c r="AC3122" s="2487">
        <v>6.720000000000001E-2</v>
      </c>
      <c r="AD3122" s="2486">
        <v>22.377600000000001</v>
      </c>
      <c r="AE3122" s="2490" t="s">
        <v>5087</v>
      </c>
      <c r="AF3122" s="2491">
        <v>3.6960000000000007E-2</v>
      </c>
      <c r="AG3122" s="2491">
        <v>0.11200000000000002</v>
      </c>
      <c r="AH3122" s="2543" t="s">
        <v>5646</v>
      </c>
      <c r="AI3122" s="2543" t="s">
        <v>4991</v>
      </c>
      <c r="AJ3122" s="2641">
        <v>5.6000000000000005</v>
      </c>
      <c r="AK3122" s="2502"/>
    </row>
    <row r="3123" spans="2:37" s="2801" customFormat="1" ht="38.25" x14ac:dyDescent="0.2">
      <c r="B3123" s="5046" t="s">
        <v>5655</v>
      </c>
      <c r="C3123" s="5047"/>
      <c r="D3123" s="2485" t="s">
        <v>5656</v>
      </c>
      <c r="E3123" s="2486">
        <v>67.2</v>
      </c>
      <c r="F3123" s="2486">
        <v>29.892800000000001</v>
      </c>
      <c r="G3123" s="2489" t="s">
        <v>1529</v>
      </c>
      <c r="H3123" s="2489" t="s">
        <v>1529</v>
      </c>
      <c r="I3123" s="2489" t="s">
        <v>1529</v>
      </c>
      <c r="J3123" s="2604">
        <v>190</v>
      </c>
      <c r="K3123" s="2487">
        <v>0.15680000000000002</v>
      </c>
      <c r="L3123" s="2487">
        <v>0.15680000000000002</v>
      </c>
      <c r="M3123" s="2604">
        <v>190</v>
      </c>
      <c r="N3123" s="2604">
        <v>190</v>
      </c>
      <c r="O3123" s="2487">
        <v>0.15680000000000002</v>
      </c>
      <c r="P3123" s="2487">
        <v>0.15680000000000002</v>
      </c>
      <c r="Q3123" s="2487">
        <v>0.15680000000000002</v>
      </c>
      <c r="R3123" s="2487">
        <v>0.15680000000000002</v>
      </c>
      <c r="S3123" s="2542">
        <v>5.6000000000000005</v>
      </c>
      <c r="T3123" s="2489" t="s">
        <v>1529</v>
      </c>
      <c r="U3123" s="2489" t="s">
        <v>1529</v>
      </c>
      <c r="V3123" s="2490" t="s">
        <v>1134</v>
      </c>
      <c r="W3123" s="2487">
        <v>2.8000000000000004E-2</v>
      </c>
      <c r="X3123" s="2487">
        <v>6.720000000000001E-2</v>
      </c>
      <c r="Y3123" s="2490" t="s">
        <v>1529</v>
      </c>
      <c r="Z3123" s="2490" t="s">
        <v>1529</v>
      </c>
      <c r="AA3123" s="2490" t="s">
        <v>1529</v>
      </c>
      <c r="AB3123" s="2490" t="s">
        <v>1529</v>
      </c>
      <c r="AC3123" s="2487">
        <v>6.720000000000001E-2</v>
      </c>
      <c r="AD3123" s="2486">
        <v>26.107200000000002</v>
      </c>
      <c r="AE3123" s="2490" t="s">
        <v>5499</v>
      </c>
      <c r="AF3123" s="2491">
        <v>3.6960000000000007E-2</v>
      </c>
      <c r="AG3123" s="2491">
        <v>0.11200000000000002</v>
      </c>
      <c r="AH3123" s="2543" t="s">
        <v>5646</v>
      </c>
      <c r="AI3123" s="2543" t="s">
        <v>4991</v>
      </c>
      <c r="AJ3123" s="2641">
        <v>5.6000000000000005</v>
      </c>
      <c r="AK3123" s="2502"/>
    </row>
    <row r="3124" spans="2:37" s="2801" customFormat="1" ht="38.25" x14ac:dyDescent="0.2">
      <c r="B3124" s="5046" t="s">
        <v>5657</v>
      </c>
      <c r="C3124" s="5047"/>
      <c r="D3124" s="2485" t="s">
        <v>5658</v>
      </c>
      <c r="E3124" s="2486">
        <v>78.400000000000006</v>
      </c>
      <c r="F3124" s="2486">
        <v>37.363200000000006</v>
      </c>
      <c r="G3124" s="2489" t="s">
        <v>1529</v>
      </c>
      <c r="H3124" s="2489" t="s">
        <v>1529</v>
      </c>
      <c r="I3124" s="2489" t="s">
        <v>1529</v>
      </c>
      <c r="J3124" s="2604">
        <v>238</v>
      </c>
      <c r="K3124" s="2487">
        <v>0.15680000000000002</v>
      </c>
      <c r="L3124" s="2487">
        <v>0.15680000000000002</v>
      </c>
      <c r="M3124" s="2604">
        <v>238</v>
      </c>
      <c r="N3124" s="2604">
        <v>238</v>
      </c>
      <c r="O3124" s="2487">
        <v>0.15680000000000002</v>
      </c>
      <c r="P3124" s="2487">
        <v>0.15680000000000002</v>
      </c>
      <c r="Q3124" s="2487">
        <v>0.15680000000000002</v>
      </c>
      <c r="R3124" s="2487">
        <v>0.15680000000000002</v>
      </c>
      <c r="S3124" s="2542">
        <v>5.6000000000000005</v>
      </c>
      <c r="T3124" s="2489" t="s">
        <v>1529</v>
      </c>
      <c r="U3124" s="2489" t="s">
        <v>1529</v>
      </c>
      <c r="V3124" s="2490" t="s">
        <v>1134</v>
      </c>
      <c r="W3124" s="2487">
        <v>2.8000000000000004E-2</v>
      </c>
      <c r="X3124" s="2487">
        <v>6.720000000000001E-2</v>
      </c>
      <c r="Y3124" s="2490" t="s">
        <v>1529</v>
      </c>
      <c r="Z3124" s="2490" t="s">
        <v>1529</v>
      </c>
      <c r="AA3124" s="2490" t="s">
        <v>1529</v>
      </c>
      <c r="AB3124" s="2490" t="s">
        <v>1529</v>
      </c>
      <c r="AC3124" s="2487">
        <v>6.720000000000001E-2</v>
      </c>
      <c r="AD3124" s="2486">
        <v>29.836800000000004</v>
      </c>
      <c r="AE3124" s="2490" t="s">
        <v>56</v>
      </c>
      <c r="AF3124" s="2491">
        <v>3.6960000000000007E-2</v>
      </c>
      <c r="AG3124" s="2491">
        <v>0.11200000000000002</v>
      </c>
      <c r="AH3124" s="2543" t="s">
        <v>5646</v>
      </c>
      <c r="AI3124" s="2543" t="s">
        <v>4991</v>
      </c>
      <c r="AJ3124" s="2641">
        <v>5.6000000000000005</v>
      </c>
      <c r="AK3124" s="2502"/>
    </row>
    <row r="3125" spans="2:37" s="2801" customFormat="1" ht="38.25" x14ac:dyDescent="0.2">
      <c r="B3125" s="5046" t="s">
        <v>5659</v>
      </c>
      <c r="C3125" s="5047"/>
      <c r="D3125" s="2485" t="s">
        <v>5660</v>
      </c>
      <c r="E3125" s="2486">
        <v>89.600000000000009</v>
      </c>
      <c r="F3125" s="2486">
        <v>42.033600000000007</v>
      </c>
      <c r="G3125" s="2489" t="s">
        <v>1529</v>
      </c>
      <c r="H3125" s="2489" t="s">
        <v>1529</v>
      </c>
      <c r="I3125" s="2489" t="s">
        <v>1529</v>
      </c>
      <c r="J3125" s="2604">
        <v>288</v>
      </c>
      <c r="K3125" s="2487">
        <v>0.14560000000000001</v>
      </c>
      <c r="L3125" s="2487">
        <v>0.14560000000000001</v>
      </c>
      <c r="M3125" s="2604">
        <v>288</v>
      </c>
      <c r="N3125" s="2604">
        <v>288</v>
      </c>
      <c r="O3125" s="2487">
        <v>0.14560000000000001</v>
      </c>
      <c r="P3125" s="2487">
        <v>0.14560000000000001</v>
      </c>
      <c r="Q3125" s="2487">
        <v>0.14560000000000001</v>
      </c>
      <c r="R3125" s="2487">
        <v>0.14560000000000001</v>
      </c>
      <c r="S3125" s="2542">
        <v>8.4</v>
      </c>
      <c r="T3125" s="2489" t="s">
        <v>1529</v>
      </c>
      <c r="U3125" s="2489" t="s">
        <v>1529</v>
      </c>
      <c r="V3125" s="2490" t="s">
        <v>1118</v>
      </c>
      <c r="W3125" s="2487">
        <v>2.8000000000000004E-2</v>
      </c>
      <c r="X3125" s="2487">
        <v>6.720000000000001E-2</v>
      </c>
      <c r="Y3125" s="2490" t="s">
        <v>1529</v>
      </c>
      <c r="Z3125" s="2490" t="s">
        <v>1529</v>
      </c>
      <c r="AA3125" s="2490" t="s">
        <v>1529</v>
      </c>
      <c r="AB3125" s="2490" t="s">
        <v>1529</v>
      </c>
      <c r="AC3125" s="2487">
        <v>6.720000000000001E-2</v>
      </c>
      <c r="AD3125" s="2486">
        <v>33.566400000000002</v>
      </c>
      <c r="AE3125" s="2490" t="s">
        <v>5508</v>
      </c>
      <c r="AF3125" s="2491">
        <v>3.6960000000000007E-2</v>
      </c>
      <c r="AG3125" s="2491">
        <v>0.11200000000000002</v>
      </c>
      <c r="AH3125" s="2543" t="s">
        <v>5646</v>
      </c>
      <c r="AI3125" s="2543" t="s">
        <v>4991</v>
      </c>
      <c r="AJ3125" s="2641">
        <v>5.6000000000000005</v>
      </c>
      <c r="AK3125" s="2502"/>
    </row>
    <row r="3126" spans="2:37" s="2801" customFormat="1" ht="38.25" x14ac:dyDescent="0.2">
      <c r="B3126" s="5046" t="s">
        <v>5661</v>
      </c>
      <c r="C3126" s="5047"/>
      <c r="D3126" s="2485" t="s">
        <v>5662</v>
      </c>
      <c r="E3126" s="2486">
        <v>112.00000000000001</v>
      </c>
      <c r="F3126" s="2486">
        <v>57.904000000000011</v>
      </c>
      <c r="G3126" s="2489" t="s">
        <v>1529</v>
      </c>
      <c r="H3126" s="2489" t="s">
        <v>1529</v>
      </c>
      <c r="I3126" s="2489" t="s">
        <v>1529</v>
      </c>
      <c r="J3126" s="2604">
        <v>430</v>
      </c>
      <c r="K3126" s="2487">
        <v>0.13440000000000002</v>
      </c>
      <c r="L3126" s="2487">
        <v>0.13440000000000002</v>
      </c>
      <c r="M3126" s="2604">
        <v>430</v>
      </c>
      <c r="N3126" s="2604">
        <v>430</v>
      </c>
      <c r="O3126" s="2487">
        <v>0.13440000000000002</v>
      </c>
      <c r="P3126" s="2487">
        <v>0.13440000000000002</v>
      </c>
      <c r="Q3126" s="2487">
        <v>0.13440000000000002</v>
      </c>
      <c r="R3126" s="2487">
        <v>0.13440000000000002</v>
      </c>
      <c r="S3126" s="2542">
        <v>11.200000000000001</v>
      </c>
      <c r="T3126" s="2489" t="s">
        <v>1529</v>
      </c>
      <c r="U3126" s="2489" t="s">
        <v>1529</v>
      </c>
      <c r="V3126" s="2490" t="s">
        <v>5513</v>
      </c>
      <c r="W3126" s="2487">
        <v>2.8000000000000004E-2</v>
      </c>
      <c r="X3126" s="2487">
        <v>6.720000000000001E-2</v>
      </c>
      <c r="Y3126" s="2490" t="s">
        <v>1529</v>
      </c>
      <c r="Z3126" s="2490" t="s">
        <v>1529</v>
      </c>
      <c r="AA3126" s="2490" t="s">
        <v>1529</v>
      </c>
      <c r="AB3126" s="2490" t="s">
        <v>1529</v>
      </c>
      <c r="AC3126" s="2487">
        <v>6.720000000000001E-2</v>
      </c>
      <c r="AD3126" s="2486">
        <v>37.295999999999999</v>
      </c>
      <c r="AE3126" s="2490" t="s">
        <v>58</v>
      </c>
      <c r="AF3126" s="2491">
        <v>3.6960000000000007E-2</v>
      </c>
      <c r="AG3126" s="2491">
        <v>0.11200000000000002</v>
      </c>
      <c r="AH3126" s="2543" t="s">
        <v>5646</v>
      </c>
      <c r="AI3126" s="2543" t="s">
        <v>4991</v>
      </c>
      <c r="AJ3126" s="2641">
        <v>5.6000000000000005</v>
      </c>
      <c r="AK3126" s="2502"/>
    </row>
    <row r="3127" spans="2:37" s="2801" customFormat="1" x14ac:dyDescent="0.2">
      <c r="B3127" s="5046" t="s">
        <v>5663</v>
      </c>
      <c r="C3127" s="5047"/>
      <c r="D3127" s="2485" t="s">
        <v>5664</v>
      </c>
      <c r="E3127" s="2486">
        <v>28.000000000000004</v>
      </c>
      <c r="F3127" s="2486">
        <v>16.251200000000001</v>
      </c>
      <c r="G3127" s="2489" t="s">
        <v>1529</v>
      </c>
      <c r="H3127" s="2489" t="s">
        <v>1529</v>
      </c>
      <c r="I3127" s="2489" t="s">
        <v>1529</v>
      </c>
      <c r="J3127" s="2604">
        <v>96</v>
      </c>
      <c r="K3127" s="2487">
        <v>0.16800000000000001</v>
      </c>
      <c r="L3127" s="2487">
        <v>0.16800000000000001</v>
      </c>
      <c r="M3127" s="2604">
        <v>96</v>
      </c>
      <c r="N3127" s="2604">
        <v>96</v>
      </c>
      <c r="O3127" s="2487">
        <v>0.16800000000000001</v>
      </c>
      <c r="P3127" s="2487">
        <v>0.16800000000000001</v>
      </c>
      <c r="Q3127" s="2487">
        <v>0.16800000000000001</v>
      </c>
      <c r="R3127" s="2487">
        <v>0.16800000000000001</v>
      </c>
      <c r="S3127" s="2542">
        <v>0.56000000000000005</v>
      </c>
      <c r="T3127" s="2489" t="s">
        <v>1529</v>
      </c>
      <c r="U3127" s="2489" t="s">
        <v>1529</v>
      </c>
      <c r="V3127" s="2490" t="s">
        <v>1135</v>
      </c>
      <c r="W3127" s="2487">
        <v>2.8000000000000004E-2</v>
      </c>
      <c r="X3127" s="2487">
        <v>6.720000000000001E-2</v>
      </c>
      <c r="Y3127" s="2490" t="s">
        <v>1529</v>
      </c>
      <c r="Z3127" s="2490" t="s">
        <v>1529</v>
      </c>
      <c r="AA3127" s="2490" t="s">
        <v>1529</v>
      </c>
      <c r="AB3127" s="2490" t="s">
        <v>1529</v>
      </c>
      <c r="AC3127" s="2487">
        <v>6.720000000000001E-2</v>
      </c>
      <c r="AD3127" s="2486">
        <v>11.188800000000001</v>
      </c>
      <c r="AE3127" s="2490" t="s">
        <v>49</v>
      </c>
      <c r="AF3127" s="2491">
        <v>3.6960000000000007E-2</v>
      </c>
      <c r="AG3127" s="2491">
        <v>0.11200000000000002</v>
      </c>
      <c r="AH3127" s="2543" t="s">
        <v>1529</v>
      </c>
      <c r="AI3127" s="2543" t="s">
        <v>1529</v>
      </c>
      <c r="AJ3127" s="2641" t="s">
        <v>1529</v>
      </c>
      <c r="AK3127" s="2502"/>
    </row>
    <row r="3128" spans="2:37" s="2801" customFormat="1" x14ac:dyDescent="0.2">
      <c r="B3128" s="5046" t="s">
        <v>5665</v>
      </c>
      <c r="C3128" s="5047"/>
      <c r="D3128" s="2485" t="s">
        <v>5666</v>
      </c>
      <c r="E3128" s="2486">
        <v>33.6</v>
      </c>
      <c r="F3128" s="2486">
        <v>17.561600000000002</v>
      </c>
      <c r="G3128" s="2489" t="s">
        <v>1529</v>
      </c>
      <c r="H3128" s="2489" t="s">
        <v>1529</v>
      </c>
      <c r="I3128" s="2489" t="s">
        <v>1529</v>
      </c>
      <c r="J3128" s="2604">
        <v>104</v>
      </c>
      <c r="K3128" s="2487">
        <v>0.16800000000000001</v>
      </c>
      <c r="L3128" s="2487">
        <v>0.16800000000000001</v>
      </c>
      <c r="M3128" s="2604">
        <v>104</v>
      </c>
      <c r="N3128" s="2604">
        <v>104</v>
      </c>
      <c r="O3128" s="2487">
        <v>0.16800000000000001</v>
      </c>
      <c r="P3128" s="2487">
        <v>0.16800000000000001</v>
      </c>
      <c r="Q3128" s="2487">
        <v>0.16800000000000001</v>
      </c>
      <c r="R3128" s="2487">
        <v>0.16800000000000001</v>
      </c>
      <c r="S3128" s="2542">
        <v>1.1200000000000001</v>
      </c>
      <c r="T3128" s="2489" t="s">
        <v>1529</v>
      </c>
      <c r="U3128" s="2489" t="s">
        <v>1529</v>
      </c>
      <c r="V3128" s="2490" t="s">
        <v>5519</v>
      </c>
      <c r="W3128" s="2487">
        <v>2.8000000000000004E-2</v>
      </c>
      <c r="X3128" s="2487">
        <v>6.720000000000001E-2</v>
      </c>
      <c r="Y3128" s="2490" t="s">
        <v>1529</v>
      </c>
      <c r="Z3128" s="2490" t="s">
        <v>1529</v>
      </c>
      <c r="AA3128" s="2490" t="s">
        <v>1529</v>
      </c>
      <c r="AB3128" s="2490" t="s">
        <v>1529</v>
      </c>
      <c r="AC3128" s="2487">
        <v>6.720000000000001E-2</v>
      </c>
      <c r="AD3128" s="2486">
        <v>14.918400000000002</v>
      </c>
      <c r="AE3128" s="2490" t="s">
        <v>51</v>
      </c>
      <c r="AF3128" s="2491">
        <v>3.6960000000000007E-2</v>
      </c>
      <c r="AG3128" s="2491">
        <v>0.11200000000000002</v>
      </c>
      <c r="AH3128" s="2543" t="s">
        <v>1529</v>
      </c>
      <c r="AI3128" s="2543" t="s">
        <v>1529</v>
      </c>
      <c r="AJ3128" s="2641" t="s">
        <v>1529</v>
      </c>
      <c r="AK3128" s="2502"/>
    </row>
    <row r="3129" spans="2:37" s="2801" customFormat="1" x14ac:dyDescent="0.2">
      <c r="B3129" s="5046" t="s">
        <v>5667</v>
      </c>
      <c r="C3129" s="5047"/>
      <c r="D3129" s="2485" t="s">
        <v>5668</v>
      </c>
      <c r="E3129" s="2486">
        <v>39.200000000000003</v>
      </c>
      <c r="F3129" s="2486">
        <v>22.601600000000001</v>
      </c>
      <c r="G3129" s="2489" t="s">
        <v>1529</v>
      </c>
      <c r="H3129" s="2489" t="s">
        <v>1529</v>
      </c>
      <c r="I3129" s="2489" t="s">
        <v>1529</v>
      </c>
      <c r="J3129" s="2604">
        <v>134</v>
      </c>
      <c r="K3129" s="2487">
        <v>0.16800000000000001</v>
      </c>
      <c r="L3129" s="2487">
        <v>0.16800000000000001</v>
      </c>
      <c r="M3129" s="2604">
        <v>134</v>
      </c>
      <c r="N3129" s="2604">
        <v>134</v>
      </c>
      <c r="O3129" s="2487">
        <v>0.16800000000000001</v>
      </c>
      <c r="P3129" s="2487">
        <v>0.16800000000000001</v>
      </c>
      <c r="Q3129" s="2487">
        <v>0.16800000000000001</v>
      </c>
      <c r="R3129" s="2487">
        <v>0.16800000000000001</v>
      </c>
      <c r="S3129" s="2542">
        <v>1.6800000000000002</v>
      </c>
      <c r="T3129" s="2489" t="s">
        <v>1529</v>
      </c>
      <c r="U3129" s="2489" t="s">
        <v>1529</v>
      </c>
      <c r="V3129" s="2490" t="s">
        <v>5524</v>
      </c>
      <c r="W3129" s="2487">
        <v>2.8000000000000004E-2</v>
      </c>
      <c r="X3129" s="2487">
        <v>6.720000000000001E-2</v>
      </c>
      <c r="Y3129" s="2490" t="s">
        <v>1529</v>
      </c>
      <c r="Z3129" s="2490" t="s">
        <v>1529</v>
      </c>
      <c r="AA3129" s="2490" t="s">
        <v>1529</v>
      </c>
      <c r="AB3129" s="2490" t="s">
        <v>1529</v>
      </c>
      <c r="AC3129" s="2487">
        <v>6.720000000000001E-2</v>
      </c>
      <c r="AD3129" s="2486">
        <v>14.918400000000002</v>
      </c>
      <c r="AE3129" s="2490" t="s">
        <v>51</v>
      </c>
      <c r="AF3129" s="2491">
        <v>3.6960000000000007E-2</v>
      </c>
      <c r="AG3129" s="2491">
        <v>0.11200000000000002</v>
      </c>
      <c r="AH3129" s="2543" t="s">
        <v>1529</v>
      </c>
      <c r="AI3129" s="2543" t="s">
        <v>1529</v>
      </c>
      <c r="AJ3129" s="2641" t="s">
        <v>1529</v>
      </c>
      <c r="AK3129" s="2502"/>
    </row>
    <row r="3130" spans="2:37" s="2801" customFormat="1" x14ac:dyDescent="0.2">
      <c r="B3130" s="5046" t="s">
        <v>5669</v>
      </c>
      <c r="C3130" s="5047"/>
      <c r="D3130" s="2485" t="s">
        <v>5670</v>
      </c>
      <c r="E3130" s="2486">
        <v>44.800000000000004</v>
      </c>
      <c r="F3130" s="2486">
        <v>23.912000000000003</v>
      </c>
      <c r="G3130" s="2489" t="s">
        <v>1529</v>
      </c>
      <c r="H3130" s="2489" t="s">
        <v>1529</v>
      </c>
      <c r="I3130" s="2489" t="s">
        <v>1529</v>
      </c>
      <c r="J3130" s="2604">
        <v>142</v>
      </c>
      <c r="K3130" s="2487">
        <v>0.16800000000000001</v>
      </c>
      <c r="L3130" s="2487">
        <v>0.16800000000000001</v>
      </c>
      <c r="M3130" s="2604">
        <v>142</v>
      </c>
      <c r="N3130" s="2604">
        <v>142</v>
      </c>
      <c r="O3130" s="2487">
        <v>0.16800000000000001</v>
      </c>
      <c r="P3130" s="2487">
        <v>0.16800000000000001</v>
      </c>
      <c r="Q3130" s="2487">
        <v>0.16800000000000001</v>
      </c>
      <c r="R3130" s="2487">
        <v>0.16800000000000001</v>
      </c>
      <c r="S3130" s="2542">
        <v>2.2400000000000002</v>
      </c>
      <c r="T3130" s="2489" t="s">
        <v>1529</v>
      </c>
      <c r="U3130" s="2489" t="s">
        <v>1529</v>
      </c>
      <c r="V3130" s="2490" t="s">
        <v>5529</v>
      </c>
      <c r="W3130" s="2487">
        <v>2.8000000000000004E-2</v>
      </c>
      <c r="X3130" s="2487">
        <v>6.720000000000001E-2</v>
      </c>
      <c r="Y3130" s="2490" t="s">
        <v>1529</v>
      </c>
      <c r="Z3130" s="2490" t="s">
        <v>1529</v>
      </c>
      <c r="AA3130" s="2490" t="s">
        <v>1529</v>
      </c>
      <c r="AB3130" s="2490" t="s">
        <v>1529</v>
      </c>
      <c r="AC3130" s="2487">
        <v>6.720000000000001E-2</v>
      </c>
      <c r="AD3130" s="2486">
        <v>18.648</v>
      </c>
      <c r="AE3130" s="2490" t="s">
        <v>406</v>
      </c>
      <c r="AF3130" s="2491">
        <v>3.6960000000000007E-2</v>
      </c>
      <c r="AG3130" s="2491">
        <v>0.11200000000000002</v>
      </c>
      <c r="AH3130" s="2543" t="s">
        <v>1529</v>
      </c>
      <c r="AI3130" s="2543" t="s">
        <v>1529</v>
      </c>
      <c r="AJ3130" s="2641" t="s">
        <v>1529</v>
      </c>
      <c r="AK3130" s="2502"/>
    </row>
    <row r="3131" spans="2:37" s="2801" customFormat="1" x14ac:dyDescent="0.2">
      <c r="B3131" s="5046" t="s">
        <v>5671</v>
      </c>
      <c r="C3131" s="5047"/>
      <c r="D3131" s="2485" t="s">
        <v>5672</v>
      </c>
      <c r="E3131" s="2486">
        <v>56.000000000000007</v>
      </c>
      <c r="F3131" s="2486">
        <v>30.822400000000002</v>
      </c>
      <c r="G3131" s="2489" t="s">
        <v>1529</v>
      </c>
      <c r="H3131" s="2489" t="s">
        <v>1529</v>
      </c>
      <c r="I3131" s="2489" t="s">
        <v>1529</v>
      </c>
      <c r="J3131" s="2604">
        <v>183</v>
      </c>
      <c r="K3131" s="2487">
        <v>0.16800000000000001</v>
      </c>
      <c r="L3131" s="2487">
        <v>0.16800000000000001</v>
      </c>
      <c r="M3131" s="2604">
        <v>183</v>
      </c>
      <c r="N3131" s="2604">
        <v>183</v>
      </c>
      <c r="O3131" s="2487">
        <v>0.16800000000000001</v>
      </c>
      <c r="P3131" s="2487">
        <v>0.16800000000000001</v>
      </c>
      <c r="Q3131" s="2487">
        <v>0.16800000000000001</v>
      </c>
      <c r="R3131" s="2487">
        <v>0.16800000000000001</v>
      </c>
      <c r="S3131" s="2542">
        <v>2.8000000000000003</v>
      </c>
      <c r="T3131" s="2489" t="s">
        <v>1529</v>
      </c>
      <c r="U3131" s="2489" t="s">
        <v>1529</v>
      </c>
      <c r="V3131" s="2490" t="s">
        <v>1132</v>
      </c>
      <c r="W3131" s="2487">
        <v>2.8000000000000004E-2</v>
      </c>
      <c r="X3131" s="2487">
        <v>6.720000000000001E-2</v>
      </c>
      <c r="Y3131" s="2490" t="s">
        <v>1529</v>
      </c>
      <c r="Z3131" s="2490" t="s">
        <v>1529</v>
      </c>
      <c r="AA3131" s="2490" t="s">
        <v>1529</v>
      </c>
      <c r="AB3131" s="2490" t="s">
        <v>1529</v>
      </c>
      <c r="AC3131" s="2487">
        <v>6.720000000000001E-2</v>
      </c>
      <c r="AD3131" s="2486">
        <v>22.377600000000001</v>
      </c>
      <c r="AE3131" s="2490" t="s">
        <v>5087</v>
      </c>
      <c r="AF3131" s="2491">
        <v>3.6960000000000007E-2</v>
      </c>
      <c r="AG3131" s="2491">
        <v>0.11200000000000002</v>
      </c>
      <c r="AH3131" s="2543" t="s">
        <v>1529</v>
      </c>
      <c r="AI3131" s="2543" t="s">
        <v>1529</v>
      </c>
      <c r="AJ3131" s="2641" t="s">
        <v>1529</v>
      </c>
      <c r="AK3131" s="2502"/>
    </row>
    <row r="3132" spans="2:37" s="2801" customFormat="1" x14ac:dyDescent="0.2">
      <c r="B3132" s="5046" t="s">
        <v>5673</v>
      </c>
      <c r="C3132" s="5047"/>
      <c r="D3132" s="2485" t="s">
        <v>5674</v>
      </c>
      <c r="E3132" s="2486">
        <v>67.2</v>
      </c>
      <c r="F3132" s="2486">
        <v>35.492800000000003</v>
      </c>
      <c r="G3132" s="2489" t="s">
        <v>1529</v>
      </c>
      <c r="H3132" s="2489" t="s">
        <v>1529</v>
      </c>
      <c r="I3132" s="2489" t="s">
        <v>1529</v>
      </c>
      <c r="J3132" s="2604">
        <v>226</v>
      </c>
      <c r="K3132" s="2487">
        <v>0.15680000000000002</v>
      </c>
      <c r="L3132" s="2487">
        <v>0.15680000000000002</v>
      </c>
      <c r="M3132" s="2604">
        <v>226</v>
      </c>
      <c r="N3132" s="2604">
        <v>226</v>
      </c>
      <c r="O3132" s="2487">
        <v>0.15680000000000002</v>
      </c>
      <c r="P3132" s="2487">
        <v>0.15680000000000002</v>
      </c>
      <c r="Q3132" s="2487">
        <v>0.15680000000000002</v>
      </c>
      <c r="R3132" s="2487">
        <v>0.15680000000000002</v>
      </c>
      <c r="S3132" s="2542">
        <v>5.6000000000000005</v>
      </c>
      <c r="T3132" s="2489" t="s">
        <v>1529</v>
      </c>
      <c r="U3132" s="2489" t="s">
        <v>1529</v>
      </c>
      <c r="V3132" s="2490" t="s">
        <v>1134</v>
      </c>
      <c r="W3132" s="2487">
        <v>2.8000000000000004E-2</v>
      </c>
      <c r="X3132" s="2487">
        <v>6.720000000000001E-2</v>
      </c>
      <c r="Y3132" s="2490" t="s">
        <v>1529</v>
      </c>
      <c r="Z3132" s="2490" t="s">
        <v>1529</v>
      </c>
      <c r="AA3132" s="2490" t="s">
        <v>1529</v>
      </c>
      <c r="AB3132" s="2490" t="s">
        <v>1529</v>
      </c>
      <c r="AC3132" s="2487">
        <v>6.720000000000001E-2</v>
      </c>
      <c r="AD3132" s="2486">
        <v>26.107200000000002</v>
      </c>
      <c r="AE3132" s="2490" t="s">
        <v>5499</v>
      </c>
      <c r="AF3132" s="2491">
        <v>3.6960000000000007E-2</v>
      </c>
      <c r="AG3132" s="2491">
        <v>0.11200000000000002</v>
      </c>
      <c r="AH3132" s="2543" t="s">
        <v>1529</v>
      </c>
      <c r="AI3132" s="2543" t="s">
        <v>1529</v>
      </c>
      <c r="AJ3132" s="2641" t="s">
        <v>1529</v>
      </c>
      <c r="AK3132" s="2502"/>
    </row>
    <row r="3133" spans="2:37" s="2801" customFormat="1" x14ac:dyDescent="0.2">
      <c r="B3133" s="5046" t="s">
        <v>5675</v>
      </c>
      <c r="C3133" s="5047"/>
      <c r="D3133" s="2485" t="s">
        <v>5676</v>
      </c>
      <c r="E3133" s="2486">
        <v>78.400000000000006</v>
      </c>
      <c r="F3133" s="2486">
        <v>42.963200000000001</v>
      </c>
      <c r="G3133" s="2489" t="s">
        <v>1529</v>
      </c>
      <c r="H3133" s="2489" t="s">
        <v>1529</v>
      </c>
      <c r="I3133" s="2489" t="s">
        <v>1529</v>
      </c>
      <c r="J3133" s="2604">
        <v>274</v>
      </c>
      <c r="K3133" s="2487">
        <v>0.15680000000000002</v>
      </c>
      <c r="L3133" s="2487">
        <v>0.15680000000000002</v>
      </c>
      <c r="M3133" s="2604">
        <v>274</v>
      </c>
      <c r="N3133" s="2604">
        <v>274</v>
      </c>
      <c r="O3133" s="2487">
        <v>0.15680000000000002</v>
      </c>
      <c r="P3133" s="2487">
        <v>0.15680000000000002</v>
      </c>
      <c r="Q3133" s="2487">
        <v>0.15680000000000002</v>
      </c>
      <c r="R3133" s="2487">
        <v>0.15680000000000002</v>
      </c>
      <c r="S3133" s="2542">
        <v>5.6000000000000005</v>
      </c>
      <c r="T3133" s="2489" t="s">
        <v>1529</v>
      </c>
      <c r="U3133" s="2489" t="s">
        <v>1529</v>
      </c>
      <c r="V3133" s="2490" t="s">
        <v>1134</v>
      </c>
      <c r="W3133" s="2487">
        <v>2.8000000000000004E-2</v>
      </c>
      <c r="X3133" s="2487">
        <v>6.720000000000001E-2</v>
      </c>
      <c r="Y3133" s="2490" t="s">
        <v>1529</v>
      </c>
      <c r="Z3133" s="2490" t="s">
        <v>1529</v>
      </c>
      <c r="AA3133" s="2490" t="s">
        <v>1529</v>
      </c>
      <c r="AB3133" s="2490" t="s">
        <v>1529</v>
      </c>
      <c r="AC3133" s="2487">
        <v>6.720000000000001E-2</v>
      </c>
      <c r="AD3133" s="2486">
        <v>29.836800000000004</v>
      </c>
      <c r="AE3133" s="2490" t="s">
        <v>56</v>
      </c>
      <c r="AF3133" s="2491">
        <v>3.6960000000000007E-2</v>
      </c>
      <c r="AG3133" s="2491">
        <v>0.11200000000000002</v>
      </c>
      <c r="AH3133" s="2543" t="s">
        <v>1529</v>
      </c>
      <c r="AI3133" s="2543" t="s">
        <v>1529</v>
      </c>
      <c r="AJ3133" s="2641" t="s">
        <v>1529</v>
      </c>
      <c r="AK3133" s="2502"/>
    </row>
    <row r="3134" spans="2:37" s="2801" customFormat="1" x14ac:dyDescent="0.2">
      <c r="B3134" s="5046" t="s">
        <v>5677</v>
      </c>
      <c r="C3134" s="5047"/>
      <c r="D3134" s="2485" t="s">
        <v>5678</v>
      </c>
      <c r="E3134" s="2486">
        <v>89.600000000000009</v>
      </c>
      <c r="F3134" s="2486">
        <v>47.633600000000008</v>
      </c>
      <c r="G3134" s="2489" t="s">
        <v>1529</v>
      </c>
      <c r="H3134" s="2489" t="s">
        <v>1529</v>
      </c>
      <c r="I3134" s="2489" t="s">
        <v>1529</v>
      </c>
      <c r="J3134" s="2604">
        <v>327</v>
      </c>
      <c r="K3134" s="2487">
        <v>0.14560000000000001</v>
      </c>
      <c r="L3134" s="2487">
        <v>0.14560000000000001</v>
      </c>
      <c r="M3134" s="2604">
        <v>327</v>
      </c>
      <c r="N3134" s="2604">
        <v>327</v>
      </c>
      <c r="O3134" s="2487">
        <v>0.14560000000000001</v>
      </c>
      <c r="P3134" s="2487">
        <v>0.14560000000000001</v>
      </c>
      <c r="Q3134" s="2487">
        <v>0.14560000000000001</v>
      </c>
      <c r="R3134" s="2487">
        <v>0.14560000000000001</v>
      </c>
      <c r="S3134" s="2542">
        <v>8.4</v>
      </c>
      <c r="T3134" s="2489" t="s">
        <v>1529</v>
      </c>
      <c r="U3134" s="2489" t="s">
        <v>1529</v>
      </c>
      <c r="V3134" s="2490" t="s">
        <v>1118</v>
      </c>
      <c r="W3134" s="2487">
        <v>2.8000000000000004E-2</v>
      </c>
      <c r="X3134" s="2487">
        <v>6.720000000000001E-2</v>
      </c>
      <c r="Y3134" s="2490" t="s">
        <v>1529</v>
      </c>
      <c r="Z3134" s="2490" t="s">
        <v>1529</v>
      </c>
      <c r="AA3134" s="2490" t="s">
        <v>1529</v>
      </c>
      <c r="AB3134" s="2490" t="s">
        <v>1529</v>
      </c>
      <c r="AC3134" s="2487">
        <v>6.720000000000001E-2</v>
      </c>
      <c r="AD3134" s="2486">
        <v>33.566400000000002</v>
      </c>
      <c r="AE3134" s="2490" t="s">
        <v>5508</v>
      </c>
      <c r="AF3134" s="2491">
        <v>3.6960000000000007E-2</v>
      </c>
      <c r="AG3134" s="2491">
        <v>0.11200000000000002</v>
      </c>
      <c r="AH3134" s="2543" t="s">
        <v>1529</v>
      </c>
      <c r="AI3134" s="2543" t="s">
        <v>1529</v>
      </c>
      <c r="AJ3134" s="2641" t="s">
        <v>1529</v>
      </c>
      <c r="AK3134" s="2502"/>
    </row>
    <row r="3135" spans="2:37" s="2801" customFormat="1" x14ac:dyDescent="0.2">
      <c r="B3135" s="5046" t="s">
        <v>5679</v>
      </c>
      <c r="C3135" s="5047"/>
      <c r="D3135" s="2485" t="s">
        <v>5680</v>
      </c>
      <c r="E3135" s="2486">
        <v>112.00000000000001</v>
      </c>
      <c r="F3135" s="2486">
        <v>63.504000000000012</v>
      </c>
      <c r="G3135" s="2489" t="s">
        <v>1529</v>
      </c>
      <c r="H3135" s="2489" t="s">
        <v>1529</v>
      </c>
      <c r="I3135" s="2489" t="s">
        <v>1529</v>
      </c>
      <c r="J3135" s="2604">
        <v>472</v>
      </c>
      <c r="K3135" s="2487">
        <v>0.13440000000000002</v>
      </c>
      <c r="L3135" s="2487">
        <v>0.13440000000000002</v>
      </c>
      <c r="M3135" s="2604">
        <v>472</v>
      </c>
      <c r="N3135" s="2604">
        <v>472</v>
      </c>
      <c r="O3135" s="2487">
        <v>0.13440000000000002</v>
      </c>
      <c r="P3135" s="2487">
        <v>0.13440000000000002</v>
      </c>
      <c r="Q3135" s="2487">
        <v>0.13440000000000002</v>
      </c>
      <c r="R3135" s="2487">
        <v>0.13440000000000002</v>
      </c>
      <c r="S3135" s="2542">
        <v>11.200000000000001</v>
      </c>
      <c r="T3135" s="2489" t="s">
        <v>1529</v>
      </c>
      <c r="U3135" s="2489" t="s">
        <v>1529</v>
      </c>
      <c r="V3135" s="2490" t="s">
        <v>5513</v>
      </c>
      <c r="W3135" s="2487">
        <v>2.8000000000000004E-2</v>
      </c>
      <c r="X3135" s="2487">
        <v>6.720000000000001E-2</v>
      </c>
      <c r="Y3135" s="2490" t="s">
        <v>1529</v>
      </c>
      <c r="Z3135" s="2490" t="s">
        <v>1529</v>
      </c>
      <c r="AA3135" s="2490" t="s">
        <v>1529</v>
      </c>
      <c r="AB3135" s="2490" t="s">
        <v>1529</v>
      </c>
      <c r="AC3135" s="2487">
        <v>6.720000000000001E-2</v>
      </c>
      <c r="AD3135" s="2486">
        <v>37.295999999999999</v>
      </c>
      <c r="AE3135" s="2490" t="s">
        <v>58</v>
      </c>
      <c r="AF3135" s="2491">
        <v>3.6960000000000007E-2</v>
      </c>
      <c r="AG3135" s="2491">
        <v>0.11200000000000002</v>
      </c>
      <c r="AH3135" s="2543" t="s">
        <v>1529</v>
      </c>
      <c r="AI3135" s="2543" t="s">
        <v>1529</v>
      </c>
      <c r="AJ3135" s="2641" t="s">
        <v>1529</v>
      </c>
      <c r="AK3135" s="2502"/>
    </row>
    <row r="3136" spans="2:37" s="2801" customFormat="1" ht="38.25" x14ac:dyDescent="0.2">
      <c r="B3136" s="5046" t="s">
        <v>5681</v>
      </c>
      <c r="C3136" s="5047"/>
      <c r="D3136" s="2485" t="s">
        <v>5682</v>
      </c>
      <c r="E3136" s="2486">
        <v>28.000000000000004</v>
      </c>
      <c r="F3136" s="2486">
        <v>10.651200000000001</v>
      </c>
      <c r="G3136" s="2489" t="s">
        <v>1529</v>
      </c>
      <c r="H3136" s="2489" t="s">
        <v>1529</v>
      </c>
      <c r="I3136" s="2489" t="s">
        <v>1529</v>
      </c>
      <c r="J3136" s="2604">
        <v>63</v>
      </c>
      <c r="K3136" s="2487">
        <v>0.16800000000000001</v>
      </c>
      <c r="L3136" s="2487">
        <v>0.16800000000000001</v>
      </c>
      <c r="M3136" s="2604">
        <v>63</v>
      </c>
      <c r="N3136" s="2604">
        <v>63</v>
      </c>
      <c r="O3136" s="2487">
        <v>0.16800000000000001</v>
      </c>
      <c r="P3136" s="2487">
        <v>0.16800000000000001</v>
      </c>
      <c r="Q3136" s="2487">
        <v>0.16800000000000001</v>
      </c>
      <c r="R3136" s="2487">
        <v>0.16800000000000001</v>
      </c>
      <c r="S3136" s="2542">
        <v>0.56000000000000005</v>
      </c>
      <c r="T3136" s="2489" t="s">
        <v>1529</v>
      </c>
      <c r="U3136" s="2489" t="s">
        <v>1529</v>
      </c>
      <c r="V3136" s="2490" t="s">
        <v>1135</v>
      </c>
      <c r="W3136" s="2487">
        <v>2.8000000000000004E-2</v>
      </c>
      <c r="X3136" s="2487">
        <v>6.720000000000001E-2</v>
      </c>
      <c r="Y3136" s="2490" t="s">
        <v>1529</v>
      </c>
      <c r="Z3136" s="2490" t="s">
        <v>1529</v>
      </c>
      <c r="AA3136" s="2490" t="s">
        <v>1529</v>
      </c>
      <c r="AB3136" s="2490" t="s">
        <v>1529</v>
      </c>
      <c r="AC3136" s="2487">
        <v>6.720000000000001E-2</v>
      </c>
      <c r="AD3136" s="2486">
        <v>11.188800000000001</v>
      </c>
      <c r="AE3136" s="2490" t="s">
        <v>49</v>
      </c>
      <c r="AF3136" s="2491">
        <v>3.6960000000000007E-2</v>
      </c>
      <c r="AG3136" s="2491">
        <v>0.11200000000000002</v>
      </c>
      <c r="AH3136" s="2543" t="s">
        <v>5646</v>
      </c>
      <c r="AI3136" s="2543" t="s">
        <v>4991</v>
      </c>
      <c r="AJ3136" s="2641">
        <v>5.6000000000000005</v>
      </c>
      <c r="AK3136" s="2502"/>
    </row>
    <row r="3137" spans="2:37" s="2801" customFormat="1" ht="38.25" x14ac:dyDescent="0.2">
      <c r="B3137" s="5046" t="s">
        <v>5683</v>
      </c>
      <c r="C3137" s="5047"/>
      <c r="D3137" s="2485" t="s">
        <v>5684</v>
      </c>
      <c r="E3137" s="2486">
        <v>33.6</v>
      </c>
      <c r="F3137" s="2486">
        <v>15.691199999999998</v>
      </c>
      <c r="G3137" s="2489" t="s">
        <v>1529</v>
      </c>
      <c r="H3137" s="2489" t="s">
        <v>1529</v>
      </c>
      <c r="I3137" s="2489" t="s">
        <v>1529</v>
      </c>
      <c r="J3137" s="2604">
        <v>93</v>
      </c>
      <c r="K3137" s="2487">
        <v>0.16800000000000001</v>
      </c>
      <c r="L3137" s="2487">
        <v>0.16800000000000001</v>
      </c>
      <c r="M3137" s="2604">
        <v>93</v>
      </c>
      <c r="N3137" s="2604">
        <v>93</v>
      </c>
      <c r="O3137" s="2487">
        <v>0.16800000000000001</v>
      </c>
      <c r="P3137" s="2487">
        <v>0.16800000000000001</v>
      </c>
      <c r="Q3137" s="2487">
        <v>0.16800000000000001</v>
      </c>
      <c r="R3137" s="2487">
        <v>0.16800000000000001</v>
      </c>
      <c r="S3137" s="2542">
        <v>1.1200000000000001</v>
      </c>
      <c r="T3137" s="2489" t="s">
        <v>1529</v>
      </c>
      <c r="U3137" s="2489" t="s">
        <v>1529</v>
      </c>
      <c r="V3137" s="2490" t="s">
        <v>5519</v>
      </c>
      <c r="W3137" s="2487">
        <v>2.8000000000000004E-2</v>
      </c>
      <c r="X3137" s="2487">
        <v>6.720000000000001E-2</v>
      </c>
      <c r="Y3137" s="2490" t="s">
        <v>1529</v>
      </c>
      <c r="Z3137" s="2490" t="s">
        <v>1529</v>
      </c>
      <c r="AA3137" s="2490" t="s">
        <v>1529</v>
      </c>
      <c r="AB3137" s="2490" t="s">
        <v>1529</v>
      </c>
      <c r="AC3137" s="2487">
        <v>6.720000000000001E-2</v>
      </c>
      <c r="AD3137" s="2486">
        <v>11.188800000000001</v>
      </c>
      <c r="AE3137" s="2490" t="s">
        <v>49</v>
      </c>
      <c r="AF3137" s="2491">
        <v>3.6960000000000007E-2</v>
      </c>
      <c r="AG3137" s="2491">
        <v>0.11200000000000002</v>
      </c>
      <c r="AH3137" s="2543" t="s">
        <v>5646</v>
      </c>
      <c r="AI3137" s="2543" t="s">
        <v>4991</v>
      </c>
      <c r="AJ3137" s="2641">
        <v>5.6000000000000005</v>
      </c>
      <c r="AK3137" s="2502"/>
    </row>
    <row r="3138" spans="2:37" s="2801" customFormat="1" ht="38.25" x14ac:dyDescent="0.2">
      <c r="B3138" s="5046" t="s">
        <v>5685</v>
      </c>
      <c r="C3138" s="5047"/>
      <c r="D3138" s="2485" t="s">
        <v>5686</v>
      </c>
      <c r="E3138" s="2486">
        <v>39.200000000000003</v>
      </c>
      <c r="F3138" s="2486">
        <v>17.0016</v>
      </c>
      <c r="G3138" s="2489" t="s">
        <v>1529</v>
      </c>
      <c r="H3138" s="2489" t="s">
        <v>1529</v>
      </c>
      <c r="I3138" s="2489" t="s">
        <v>1529</v>
      </c>
      <c r="J3138" s="2604">
        <v>101</v>
      </c>
      <c r="K3138" s="2487">
        <v>0.16800000000000001</v>
      </c>
      <c r="L3138" s="2487">
        <v>0.16800000000000001</v>
      </c>
      <c r="M3138" s="2604">
        <v>101</v>
      </c>
      <c r="N3138" s="2604">
        <v>101</v>
      </c>
      <c r="O3138" s="2487">
        <v>0.16800000000000001</v>
      </c>
      <c r="P3138" s="2487">
        <v>0.16800000000000001</v>
      </c>
      <c r="Q3138" s="2487">
        <v>0.16800000000000001</v>
      </c>
      <c r="R3138" s="2487">
        <v>0.16800000000000001</v>
      </c>
      <c r="S3138" s="2542">
        <v>1.6800000000000002</v>
      </c>
      <c r="T3138" s="2489" t="s">
        <v>1529</v>
      </c>
      <c r="U3138" s="2489" t="s">
        <v>1529</v>
      </c>
      <c r="V3138" s="2490" t="s">
        <v>5524</v>
      </c>
      <c r="W3138" s="2487">
        <v>2.8000000000000004E-2</v>
      </c>
      <c r="X3138" s="2487">
        <v>6.720000000000001E-2</v>
      </c>
      <c r="Y3138" s="2490" t="s">
        <v>1529</v>
      </c>
      <c r="Z3138" s="2490" t="s">
        <v>1529</v>
      </c>
      <c r="AA3138" s="2490" t="s">
        <v>1529</v>
      </c>
      <c r="AB3138" s="2490" t="s">
        <v>1529</v>
      </c>
      <c r="AC3138" s="2487">
        <v>6.720000000000001E-2</v>
      </c>
      <c r="AD3138" s="2486">
        <v>14.918400000000002</v>
      </c>
      <c r="AE3138" s="2490" t="s">
        <v>51</v>
      </c>
      <c r="AF3138" s="2491">
        <v>3.6960000000000007E-2</v>
      </c>
      <c r="AG3138" s="2491">
        <v>0.11200000000000002</v>
      </c>
      <c r="AH3138" s="2543" t="s">
        <v>5646</v>
      </c>
      <c r="AI3138" s="2543" t="s">
        <v>4991</v>
      </c>
      <c r="AJ3138" s="2641">
        <v>5.6000000000000005</v>
      </c>
      <c r="AK3138" s="2502"/>
    </row>
    <row r="3139" spans="2:37" s="2801" customFormat="1" ht="38.25" x14ac:dyDescent="0.2">
      <c r="B3139" s="5046" t="s">
        <v>5687</v>
      </c>
      <c r="C3139" s="5047"/>
      <c r="D3139" s="2485" t="s">
        <v>5688</v>
      </c>
      <c r="E3139" s="2486">
        <v>44.800000000000004</v>
      </c>
      <c r="F3139" s="2486">
        <v>18.312000000000005</v>
      </c>
      <c r="G3139" s="2489" t="s">
        <v>1529</v>
      </c>
      <c r="H3139" s="2489" t="s">
        <v>1529</v>
      </c>
      <c r="I3139" s="2489" t="s">
        <v>1529</v>
      </c>
      <c r="J3139" s="2604">
        <v>109</v>
      </c>
      <c r="K3139" s="2487">
        <v>0.16800000000000001</v>
      </c>
      <c r="L3139" s="2487">
        <v>0.16800000000000001</v>
      </c>
      <c r="M3139" s="2604">
        <v>109</v>
      </c>
      <c r="N3139" s="2604">
        <v>109</v>
      </c>
      <c r="O3139" s="2487">
        <v>0.16800000000000001</v>
      </c>
      <c r="P3139" s="2487">
        <v>0.16800000000000001</v>
      </c>
      <c r="Q3139" s="2487">
        <v>0.16800000000000001</v>
      </c>
      <c r="R3139" s="2487">
        <v>0.16800000000000001</v>
      </c>
      <c r="S3139" s="2542">
        <v>2.2400000000000002</v>
      </c>
      <c r="T3139" s="2489" t="s">
        <v>1529</v>
      </c>
      <c r="U3139" s="2489" t="s">
        <v>1529</v>
      </c>
      <c r="V3139" s="2490" t="s">
        <v>5529</v>
      </c>
      <c r="W3139" s="2487">
        <v>2.8000000000000004E-2</v>
      </c>
      <c r="X3139" s="2487">
        <v>6.720000000000001E-2</v>
      </c>
      <c r="Y3139" s="2490" t="s">
        <v>1529</v>
      </c>
      <c r="Z3139" s="2490" t="s">
        <v>1529</v>
      </c>
      <c r="AA3139" s="2490" t="s">
        <v>1529</v>
      </c>
      <c r="AB3139" s="2490" t="s">
        <v>1529</v>
      </c>
      <c r="AC3139" s="2487">
        <v>6.720000000000001E-2</v>
      </c>
      <c r="AD3139" s="2486">
        <v>18.648</v>
      </c>
      <c r="AE3139" s="2490" t="s">
        <v>406</v>
      </c>
      <c r="AF3139" s="2491">
        <v>3.6960000000000007E-2</v>
      </c>
      <c r="AG3139" s="2491">
        <v>0.11200000000000002</v>
      </c>
      <c r="AH3139" s="2543" t="s">
        <v>5646</v>
      </c>
      <c r="AI3139" s="2543" t="s">
        <v>4991</v>
      </c>
      <c r="AJ3139" s="2641">
        <v>5.6000000000000005</v>
      </c>
      <c r="AK3139" s="2502"/>
    </row>
    <row r="3140" spans="2:37" s="2801" customFormat="1" ht="38.25" x14ac:dyDescent="0.2">
      <c r="B3140" s="5046" t="s">
        <v>5689</v>
      </c>
      <c r="C3140" s="5047"/>
      <c r="D3140" s="2485" t="s">
        <v>5690</v>
      </c>
      <c r="E3140" s="2486">
        <v>56.000000000000007</v>
      </c>
      <c r="F3140" s="2486">
        <v>25.2224</v>
      </c>
      <c r="G3140" s="2489" t="s">
        <v>1529</v>
      </c>
      <c r="H3140" s="2489" t="s">
        <v>1529</v>
      </c>
      <c r="I3140" s="2489" t="s">
        <v>1529</v>
      </c>
      <c r="J3140" s="2604">
        <v>150</v>
      </c>
      <c r="K3140" s="2487">
        <v>0.16800000000000001</v>
      </c>
      <c r="L3140" s="2487">
        <v>0.16800000000000001</v>
      </c>
      <c r="M3140" s="2604">
        <v>150</v>
      </c>
      <c r="N3140" s="2604">
        <v>150</v>
      </c>
      <c r="O3140" s="2487">
        <v>0.16800000000000001</v>
      </c>
      <c r="P3140" s="2487">
        <v>0.16800000000000001</v>
      </c>
      <c r="Q3140" s="2487">
        <v>0.16800000000000001</v>
      </c>
      <c r="R3140" s="2487">
        <v>0.16800000000000001</v>
      </c>
      <c r="S3140" s="2542">
        <v>2.8000000000000003</v>
      </c>
      <c r="T3140" s="2489" t="s">
        <v>1529</v>
      </c>
      <c r="U3140" s="2489" t="s">
        <v>1529</v>
      </c>
      <c r="V3140" s="2490" t="s">
        <v>1132</v>
      </c>
      <c r="W3140" s="2487">
        <v>2.8000000000000004E-2</v>
      </c>
      <c r="X3140" s="2487">
        <v>6.720000000000001E-2</v>
      </c>
      <c r="Y3140" s="2490" t="s">
        <v>1529</v>
      </c>
      <c r="Z3140" s="2490" t="s">
        <v>1529</v>
      </c>
      <c r="AA3140" s="2490" t="s">
        <v>1529</v>
      </c>
      <c r="AB3140" s="2490" t="s">
        <v>1529</v>
      </c>
      <c r="AC3140" s="2487">
        <v>6.720000000000001E-2</v>
      </c>
      <c r="AD3140" s="2486">
        <v>22.377600000000001</v>
      </c>
      <c r="AE3140" s="2490" t="s">
        <v>5087</v>
      </c>
      <c r="AF3140" s="2491">
        <v>3.6960000000000007E-2</v>
      </c>
      <c r="AG3140" s="2491">
        <v>0.11200000000000002</v>
      </c>
      <c r="AH3140" s="2543" t="s">
        <v>5646</v>
      </c>
      <c r="AI3140" s="2543" t="s">
        <v>4991</v>
      </c>
      <c r="AJ3140" s="2641">
        <v>5.6000000000000005</v>
      </c>
      <c r="AK3140" s="2502"/>
    </row>
    <row r="3141" spans="2:37" s="2801" customFormat="1" ht="38.25" x14ac:dyDescent="0.2">
      <c r="B3141" s="5046" t="s">
        <v>5691</v>
      </c>
      <c r="C3141" s="5047"/>
      <c r="D3141" s="2485" t="s">
        <v>5692</v>
      </c>
      <c r="E3141" s="2486">
        <v>67.2</v>
      </c>
      <c r="F3141" s="2486">
        <v>29.892800000000001</v>
      </c>
      <c r="G3141" s="2489" t="s">
        <v>1529</v>
      </c>
      <c r="H3141" s="2489" t="s">
        <v>1529</v>
      </c>
      <c r="I3141" s="2489" t="s">
        <v>1529</v>
      </c>
      <c r="J3141" s="2604">
        <v>190</v>
      </c>
      <c r="K3141" s="2487">
        <v>0.15680000000000002</v>
      </c>
      <c r="L3141" s="2487">
        <v>0.15680000000000002</v>
      </c>
      <c r="M3141" s="2604">
        <v>190</v>
      </c>
      <c r="N3141" s="2604">
        <v>190</v>
      </c>
      <c r="O3141" s="2487">
        <v>0.15680000000000002</v>
      </c>
      <c r="P3141" s="2487">
        <v>0.15680000000000002</v>
      </c>
      <c r="Q3141" s="2487">
        <v>0.15680000000000002</v>
      </c>
      <c r="R3141" s="2487">
        <v>0.15680000000000002</v>
      </c>
      <c r="S3141" s="2542">
        <v>5.6000000000000005</v>
      </c>
      <c r="T3141" s="2489" t="s">
        <v>1529</v>
      </c>
      <c r="U3141" s="2489" t="s">
        <v>1529</v>
      </c>
      <c r="V3141" s="2490" t="s">
        <v>1134</v>
      </c>
      <c r="W3141" s="2487">
        <v>2.8000000000000004E-2</v>
      </c>
      <c r="X3141" s="2487">
        <v>6.720000000000001E-2</v>
      </c>
      <c r="Y3141" s="2490" t="s">
        <v>1529</v>
      </c>
      <c r="Z3141" s="2490" t="s">
        <v>1529</v>
      </c>
      <c r="AA3141" s="2490" t="s">
        <v>1529</v>
      </c>
      <c r="AB3141" s="2490" t="s">
        <v>1529</v>
      </c>
      <c r="AC3141" s="2487">
        <v>6.720000000000001E-2</v>
      </c>
      <c r="AD3141" s="2486">
        <v>26.107200000000002</v>
      </c>
      <c r="AE3141" s="2490" t="s">
        <v>5499</v>
      </c>
      <c r="AF3141" s="2491">
        <v>3.6960000000000007E-2</v>
      </c>
      <c r="AG3141" s="2491">
        <v>0.11200000000000002</v>
      </c>
      <c r="AH3141" s="2543" t="s">
        <v>5646</v>
      </c>
      <c r="AI3141" s="2543" t="s">
        <v>4991</v>
      </c>
      <c r="AJ3141" s="2641">
        <v>5.6000000000000005</v>
      </c>
      <c r="AK3141" s="2502"/>
    </row>
    <row r="3142" spans="2:37" s="2801" customFormat="1" ht="38.25" x14ac:dyDescent="0.2">
      <c r="B3142" s="5046" t="s">
        <v>5693</v>
      </c>
      <c r="C3142" s="5047"/>
      <c r="D3142" s="2485" t="s">
        <v>5694</v>
      </c>
      <c r="E3142" s="2486">
        <v>78.400000000000006</v>
      </c>
      <c r="F3142" s="2486">
        <v>37.363200000000006</v>
      </c>
      <c r="G3142" s="2489" t="s">
        <v>1529</v>
      </c>
      <c r="H3142" s="2489" t="s">
        <v>1529</v>
      </c>
      <c r="I3142" s="2489" t="s">
        <v>1529</v>
      </c>
      <c r="J3142" s="2604">
        <v>238</v>
      </c>
      <c r="K3142" s="2487">
        <v>0.15680000000000002</v>
      </c>
      <c r="L3142" s="2487">
        <v>0.15680000000000002</v>
      </c>
      <c r="M3142" s="2604">
        <v>238</v>
      </c>
      <c r="N3142" s="2604">
        <v>238</v>
      </c>
      <c r="O3142" s="2487">
        <v>0.15680000000000002</v>
      </c>
      <c r="P3142" s="2487">
        <v>0.15680000000000002</v>
      </c>
      <c r="Q3142" s="2487">
        <v>0.15680000000000002</v>
      </c>
      <c r="R3142" s="2487">
        <v>0.15680000000000002</v>
      </c>
      <c r="S3142" s="2542">
        <v>5.6000000000000005</v>
      </c>
      <c r="T3142" s="2489" t="s">
        <v>1529</v>
      </c>
      <c r="U3142" s="2489" t="s">
        <v>1529</v>
      </c>
      <c r="V3142" s="2490" t="s">
        <v>1134</v>
      </c>
      <c r="W3142" s="2487">
        <v>2.8000000000000004E-2</v>
      </c>
      <c r="X3142" s="2487">
        <v>6.720000000000001E-2</v>
      </c>
      <c r="Y3142" s="2490" t="s">
        <v>1529</v>
      </c>
      <c r="Z3142" s="2490" t="s">
        <v>1529</v>
      </c>
      <c r="AA3142" s="2490" t="s">
        <v>1529</v>
      </c>
      <c r="AB3142" s="2490" t="s">
        <v>1529</v>
      </c>
      <c r="AC3142" s="2487">
        <v>6.720000000000001E-2</v>
      </c>
      <c r="AD3142" s="2486">
        <v>29.836800000000004</v>
      </c>
      <c r="AE3142" s="2490" t="s">
        <v>56</v>
      </c>
      <c r="AF3142" s="2491">
        <v>3.6960000000000007E-2</v>
      </c>
      <c r="AG3142" s="2491">
        <v>0.11200000000000002</v>
      </c>
      <c r="AH3142" s="2543" t="s">
        <v>5646</v>
      </c>
      <c r="AI3142" s="2543" t="s">
        <v>4991</v>
      </c>
      <c r="AJ3142" s="2641">
        <v>5.6000000000000005</v>
      </c>
      <c r="AK3142" s="2502"/>
    </row>
    <row r="3143" spans="2:37" s="2801" customFormat="1" ht="38.25" x14ac:dyDescent="0.2">
      <c r="B3143" s="5046" t="s">
        <v>5695</v>
      </c>
      <c r="C3143" s="5047"/>
      <c r="D3143" s="2485" t="s">
        <v>5696</v>
      </c>
      <c r="E3143" s="2486">
        <v>89.600000000000009</v>
      </c>
      <c r="F3143" s="2486">
        <v>42.033600000000007</v>
      </c>
      <c r="G3143" s="2489" t="s">
        <v>1529</v>
      </c>
      <c r="H3143" s="2489" t="s">
        <v>1529</v>
      </c>
      <c r="I3143" s="2489" t="s">
        <v>1529</v>
      </c>
      <c r="J3143" s="2604">
        <v>288</v>
      </c>
      <c r="K3143" s="2487">
        <v>0.14560000000000001</v>
      </c>
      <c r="L3143" s="2487">
        <v>0.14560000000000001</v>
      </c>
      <c r="M3143" s="2604">
        <v>288</v>
      </c>
      <c r="N3143" s="2604">
        <v>288</v>
      </c>
      <c r="O3143" s="2487">
        <v>0.14560000000000001</v>
      </c>
      <c r="P3143" s="2487">
        <v>0.14560000000000001</v>
      </c>
      <c r="Q3143" s="2487">
        <v>0.14560000000000001</v>
      </c>
      <c r="R3143" s="2487">
        <v>0.14560000000000001</v>
      </c>
      <c r="S3143" s="2542">
        <v>8.4</v>
      </c>
      <c r="T3143" s="2489" t="s">
        <v>1529</v>
      </c>
      <c r="U3143" s="2489" t="s">
        <v>1529</v>
      </c>
      <c r="V3143" s="2490" t="s">
        <v>1118</v>
      </c>
      <c r="W3143" s="2487">
        <v>2.8000000000000004E-2</v>
      </c>
      <c r="X3143" s="2487">
        <v>6.720000000000001E-2</v>
      </c>
      <c r="Y3143" s="2490" t="s">
        <v>1529</v>
      </c>
      <c r="Z3143" s="2490" t="s">
        <v>1529</v>
      </c>
      <c r="AA3143" s="2490" t="s">
        <v>1529</v>
      </c>
      <c r="AB3143" s="2490" t="s">
        <v>1529</v>
      </c>
      <c r="AC3143" s="2487">
        <v>6.720000000000001E-2</v>
      </c>
      <c r="AD3143" s="2486">
        <v>33.566400000000002</v>
      </c>
      <c r="AE3143" s="2490" t="s">
        <v>5508</v>
      </c>
      <c r="AF3143" s="2491">
        <v>3.6960000000000007E-2</v>
      </c>
      <c r="AG3143" s="2491">
        <v>0.11200000000000002</v>
      </c>
      <c r="AH3143" s="2543" t="s">
        <v>5646</v>
      </c>
      <c r="AI3143" s="2543" t="s">
        <v>4991</v>
      </c>
      <c r="AJ3143" s="2641">
        <v>5.6000000000000005</v>
      </c>
      <c r="AK3143" s="2502"/>
    </row>
    <row r="3144" spans="2:37" s="2801" customFormat="1" ht="38.25" x14ac:dyDescent="0.2">
      <c r="B3144" s="5046" t="s">
        <v>5697</v>
      </c>
      <c r="C3144" s="5047"/>
      <c r="D3144" s="2485" t="s">
        <v>5698</v>
      </c>
      <c r="E3144" s="2486">
        <v>112.00000000000001</v>
      </c>
      <c r="F3144" s="2486">
        <v>57.904000000000011</v>
      </c>
      <c r="G3144" s="2489" t="s">
        <v>1529</v>
      </c>
      <c r="H3144" s="2489" t="s">
        <v>1529</v>
      </c>
      <c r="I3144" s="2489" t="s">
        <v>1529</v>
      </c>
      <c r="J3144" s="2604">
        <v>430</v>
      </c>
      <c r="K3144" s="2487">
        <v>0.13440000000000002</v>
      </c>
      <c r="L3144" s="2487">
        <v>0.13440000000000002</v>
      </c>
      <c r="M3144" s="2604">
        <v>430</v>
      </c>
      <c r="N3144" s="2604">
        <v>430</v>
      </c>
      <c r="O3144" s="2487">
        <v>0.13440000000000002</v>
      </c>
      <c r="P3144" s="2487">
        <v>0.13440000000000002</v>
      </c>
      <c r="Q3144" s="2487">
        <v>0.13440000000000002</v>
      </c>
      <c r="R3144" s="2487">
        <v>0.13440000000000002</v>
      </c>
      <c r="S3144" s="2542">
        <v>11.200000000000001</v>
      </c>
      <c r="T3144" s="2489" t="s">
        <v>1529</v>
      </c>
      <c r="U3144" s="2489" t="s">
        <v>1529</v>
      </c>
      <c r="V3144" s="2490" t="s">
        <v>5513</v>
      </c>
      <c r="W3144" s="2487">
        <v>2.8000000000000004E-2</v>
      </c>
      <c r="X3144" s="2487">
        <v>6.720000000000001E-2</v>
      </c>
      <c r="Y3144" s="2490" t="s">
        <v>1529</v>
      </c>
      <c r="Z3144" s="2490" t="s">
        <v>1529</v>
      </c>
      <c r="AA3144" s="2490" t="s">
        <v>1529</v>
      </c>
      <c r="AB3144" s="2490" t="s">
        <v>1529</v>
      </c>
      <c r="AC3144" s="2487">
        <v>6.720000000000001E-2</v>
      </c>
      <c r="AD3144" s="2486">
        <v>37.295999999999999</v>
      </c>
      <c r="AE3144" s="2490" t="s">
        <v>58</v>
      </c>
      <c r="AF3144" s="2491">
        <v>3.6960000000000007E-2</v>
      </c>
      <c r="AG3144" s="2491">
        <v>0.11200000000000002</v>
      </c>
      <c r="AH3144" s="2543" t="s">
        <v>5646</v>
      </c>
      <c r="AI3144" s="2543" t="s">
        <v>4991</v>
      </c>
      <c r="AJ3144" s="2641">
        <v>5.6000000000000005</v>
      </c>
      <c r="AK3144" s="2502"/>
    </row>
    <row r="3145" spans="2:37" s="2801" customFormat="1" x14ac:dyDescent="0.2">
      <c r="B3145" s="5046" t="s">
        <v>5699</v>
      </c>
      <c r="C3145" s="5047"/>
      <c r="D3145" s="2485" t="s">
        <v>5700</v>
      </c>
      <c r="E3145" s="2486">
        <v>28.000000000000004</v>
      </c>
      <c r="F3145" s="2486">
        <v>16.251200000000001</v>
      </c>
      <c r="G3145" s="2489" t="s">
        <v>1529</v>
      </c>
      <c r="H3145" s="2489" t="s">
        <v>1529</v>
      </c>
      <c r="I3145" s="2489" t="s">
        <v>1529</v>
      </c>
      <c r="J3145" s="2604">
        <v>96</v>
      </c>
      <c r="K3145" s="2487">
        <v>0.16800000000000001</v>
      </c>
      <c r="L3145" s="2487">
        <v>0.16800000000000001</v>
      </c>
      <c r="M3145" s="2604">
        <v>96</v>
      </c>
      <c r="N3145" s="2604">
        <v>96</v>
      </c>
      <c r="O3145" s="2487">
        <v>0.16800000000000001</v>
      </c>
      <c r="P3145" s="2487">
        <v>0.16800000000000001</v>
      </c>
      <c r="Q3145" s="2487">
        <v>0.16800000000000001</v>
      </c>
      <c r="R3145" s="2487">
        <v>0.16800000000000001</v>
      </c>
      <c r="S3145" s="2542">
        <v>0.56000000000000005</v>
      </c>
      <c r="T3145" s="2489" t="s">
        <v>1529</v>
      </c>
      <c r="U3145" s="2489" t="s">
        <v>1529</v>
      </c>
      <c r="V3145" s="2490" t="s">
        <v>1135</v>
      </c>
      <c r="W3145" s="2487">
        <v>2.8000000000000004E-2</v>
      </c>
      <c r="X3145" s="2487">
        <v>6.720000000000001E-2</v>
      </c>
      <c r="Y3145" s="2490" t="s">
        <v>1529</v>
      </c>
      <c r="Z3145" s="2490" t="s">
        <v>1529</v>
      </c>
      <c r="AA3145" s="2490" t="s">
        <v>1529</v>
      </c>
      <c r="AB3145" s="2490" t="s">
        <v>1529</v>
      </c>
      <c r="AC3145" s="2487">
        <v>6.720000000000001E-2</v>
      </c>
      <c r="AD3145" s="2486">
        <v>11.188800000000001</v>
      </c>
      <c r="AE3145" s="2490" t="s">
        <v>49</v>
      </c>
      <c r="AF3145" s="2491">
        <v>3.6960000000000007E-2</v>
      </c>
      <c r="AG3145" s="2491">
        <v>0.11200000000000002</v>
      </c>
      <c r="AH3145" s="2543" t="s">
        <v>1529</v>
      </c>
      <c r="AI3145" s="2543" t="s">
        <v>1529</v>
      </c>
      <c r="AJ3145" s="2641" t="s">
        <v>1529</v>
      </c>
      <c r="AK3145" s="2502"/>
    </row>
    <row r="3146" spans="2:37" s="2801" customFormat="1" x14ac:dyDescent="0.2">
      <c r="B3146" s="5046" t="s">
        <v>5701</v>
      </c>
      <c r="C3146" s="5047"/>
      <c r="D3146" s="2485" t="s">
        <v>5702</v>
      </c>
      <c r="E3146" s="2486">
        <v>33.6</v>
      </c>
      <c r="F3146" s="2486">
        <v>17.561600000000002</v>
      </c>
      <c r="G3146" s="2489" t="s">
        <v>1529</v>
      </c>
      <c r="H3146" s="2489" t="s">
        <v>1529</v>
      </c>
      <c r="I3146" s="2489" t="s">
        <v>1529</v>
      </c>
      <c r="J3146" s="2604">
        <v>104</v>
      </c>
      <c r="K3146" s="2487">
        <v>0.16800000000000001</v>
      </c>
      <c r="L3146" s="2487">
        <v>0.16800000000000001</v>
      </c>
      <c r="M3146" s="2604">
        <v>104</v>
      </c>
      <c r="N3146" s="2604">
        <v>104</v>
      </c>
      <c r="O3146" s="2487">
        <v>0.16800000000000001</v>
      </c>
      <c r="P3146" s="2487">
        <v>0.16800000000000001</v>
      </c>
      <c r="Q3146" s="2487">
        <v>0.16800000000000001</v>
      </c>
      <c r="R3146" s="2487">
        <v>0.16800000000000001</v>
      </c>
      <c r="S3146" s="2542">
        <v>1.1200000000000001</v>
      </c>
      <c r="T3146" s="2489" t="s">
        <v>1529</v>
      </c>
      <c r="U3146" s="2489" t="s">
        <v>1529</v>
      </c>
      <c r="V3146" s="2490" t="s">
        <v>5519</v>
      </c>
      <c r="W3146" s="2487">
        <v>2.8000000000000004E-2</v>
      </c>
      <c r="X3146" s="2487">
        <v>6.720000000000001E-2</v>
      </c>
      <c r="Y3146" s="2490" t="s">
        <v>1529</v>
      </c>
      <c r="Z3146" s="2490" t="s">
        <v>1529</v>
      </c>
      <c r="AA3146" s="2490" t="s">
        <v>1529</v>
      </c>
      <c r="AB3146" s="2490" t="s">
        <v>1529</v>
      </c>
      <c r="AC3146" s="2487">
        <v>6.720000000000001E-2</v>
      </c>
      <c r="AD3146" s="2486">
        <v>14.918400000000002</v>
      </c>
      <c r="AE3146" s="2490" t="s">
        <v>51</v>
      </c>
      <c r="AF3146" s="2491">
        <v>3.6960000000000007E-2</v>
      </c>
      <c r="AG3146" s="2491">
        <v>0.11200000000000002</v>
      </c>
      <c r="AH3146" s="2543" t="s">
        <v>1529</v>
      </c>
      <c r="AI3146" s="2543" t="s">
        <v>1529</v>
      </c>
      <c r="AJ3146" s="2641" t="s">
        <v>1529</v>
      </c>
      <c r="AK3146" s="2502"/>
    </row>
    <row r="3147" spans="2:37" s="2801" customFormat="1" x14ac:dyDescent="0.2">
      <c r="B3147" s="5046" t="s">
        <v>5703</v>
      </c>
      <c r="C3147" s="5047"/>
      <c r="D3147" s="2485" t="s">
        <v>5704</v>
      </c>
      <c r="E3147" s="2486">
        <v>39.200000000000003</v>
      </c>
      <c r="F3147" s="2486">
        <v>22.601600000000001</v>
      </c>
      <c r="G3147" s="2489" t="s">
        <v>1529</v>
      </c>
      <c r="H3147" s="2489" t="s">
        <v>1529</v>
      </c>
      <c r="I3147" s="2489" t="s">
        <v>1529</v>
      </c>
      <c r="J3147" s="2604">
        <v>134</v>
      </c>
      <c r="K3147" s="2487">
        <v>0.16800000000000001</v>
      </c>
      <c r="L3147" s="2487">
        <v>0.16800000000000001</v>
      </c>
      <c r="M3147" s="2604">
        <v>134</v>
      </c>
      <c r="N3147" s="2604">
        <v>134</v>
      </c>
      <c r="O3147" s="2487">
        <v>0.16800000000000001</v>
      </c>
      <c r="P3147" s="2487">
        <v>0.16800000000000001</v>
      </c>
      <c r="Q3147" s="2487">
        <v>0.16800000000000001</v>
      </c>
      <c r="R3147" s="2487">
        <v>0.16800000000000001</v>
      </c>
      <c r="S3147" s="2542">
        <v>1.6800000000000002</v>
      </c>
      <c r="T3147" s="2489" t="s">
        <v>1529</v>
      </c>
      <c r="U3147" s="2489" t="s">
        <v>1529</v>
      </c>
      <c r="V3147" s="2490" t="s">
        <v>5524</v>
      </c>
      <c r="W3147" s="2487">
        <v>2.8000000000000004E-2</v>
      </c>
      <c r="X3147" s="2487">
        <v>6.720000000000001E-2</v>
      </c>
      <c r="Y3147" s="2490" t="s">
        <v>1529</v>
      </c>
      <c r="Z3147" s="2490" t="s">
        <v>1529</v>
      </c>
      <c r="AA3147" s="2490" t="s">
        <v>1529</v>
      </c>
      <c r="AB3147" s="2490" t="s">
        <v>1529</v>
      </c>
      <c r="AC3147" s="2487">
        <v>6.720000000000001E-2</v>
      </c>
      <c r="AD3147" s="2486">
        <v>14.918400000000002</v>
      </c>
      <c r="AE3147" s="2490" t="s">
        <v>51</v>
      </c>
      <c r="AF3147" s="2491">
        <v>3.6960000000000007E-2</v>
      </c>
      <c r="AG3147" s="2491">
        <v>0.11200000000000002</v>
      </c>
      <c r="AH3147" s="2543" t="s">
        <v>1529</v>
      </c>
      <c r="AI3147" s="2543" t="s">
        <v>1529</v>
      </c>
      <c r="AJ3147" s="2641" t="s">
        <v>1529</v>
      </c>
      <c r="AK3147" s="2502"/>
    </row>
    <row r="3148" spans="2:37" s="2801" customFormat="1" x14ac:dyDescent="0.2">
      <c r="B3148" s="5046" t="s">
        <v>5705</v>
      </c>
      <c r="C3148" s="5047"/>
      <c r="D3148" s="2485" t="s">
        <v>5706</v>
      </c>
      <c r="E3148" s="2486">
        <v>44.800000000000004</v>
      </c>
      <c r="F3148" s="2486">
        <v>23.912000000000003</v>
      </c>
      <c r="G3148" s="2489" t="s">
        <v>1529</v>
      </c>
      <c r="H3148" s="2489" t="s">
        <v>1529</v>
      </c>
      <c r="I3148" s="2489" t="s">
        <v>1529</v>
      </c>
      <c r="J3148" s="2604">
        <v>142</v>
      </c>
      <c r="K3148" s="2487">
        <v>0.16800000000000001</v>
      </c>
      <c r="L3148" s="2487">
        <v>0.16800000000000001</v>
      </c>
      <c r="M3148" s="2604">
        <v>142</v>
      </c>
      <c r="N3148" s="2604">
        <v>142</v>
      </c>
      <c r="O3148" s="2487">
        <v>0.16800000000000001</v>
      </c>
      <c r="P3148" s="2487">
        <v>0.16800000000000001</v>
      </c>
      <c r="Q3148" s="2487">
        <v>0.16800000000000001</v>
      </c>
      <c r="R3148" s="2487">
        <v>0.16800000000000001</v>
      </c>
      <c r="S3148" s="2542">
        <v>2.2400000000000002</v>
      </c>
      <c r="T3148" s="2489" t="s">
        <v>1529</v>
      </c>
      <c r="U3148" s="2489" t="s">
        <v>1529</v>
      </c>
      <c r="V3148" s="2490" t="s">
        <v>5529</v>
      </c>
      <c r="W3148" s="2487">
        <v>2.8000000000000004E-2</v>
      </c>
      <c r="X3148" s="2487">
        <v>6.720000000000001E-2</v>
      </c>
      <c r="Y3148" s="2490" t="s">
        <v>1529</v>
      </c>
      <c r="Z3148" s="2490" t="s">
        <v>1529</v>
      </c>
      <c r="AA3148" s="2490" t="s">
        <v>1529</v>
      </c>
      <c r="AB3148" s="2490" t="s">
        <v>1529</v>
      </c>
      <c r="AC3148" s="2487">
        <v>6.720000000000001E-2</v>
      </c>
      <c r="AD3148" s="2486">
        <v>18.648</v>
      </c>
      <c r="AE3148" s="2490" t="s">
        <v>406</v>
      </c>
      <c r="AF3148" s="2491">
        <v>3.6960000000000007E-2</v>
      </c>
      <c r="AG3148" s="2491">
        <v>0.11200000000000002</v>
      </c>
      <c r="AH3148" s="2543" t="s">
        <v>1529</v>
      </c>
      <c r="AI3148" s="2543" t="s">
        <v>1529</v>
      </c>
      <c r="AJ3148" s="2641" t="s">
        <v>1529</v>
      </c>
      <c r="AK3148" s="2502"/>
    </row>
    <row r="3149" spans="2:37" s="2801" customFormat="1" x14ac:dyDescent="0.2">
      <c r="B3149" s="5046" t="s">
        <v>5707</v>
      </c>
      <c r="C3149" s="5047"/>
      <c r="D3149" s="2485" t="s">
        <v>5708</v>
      </c>
      <c r="E3149" s="2486">
        <v>56.000000000000007</v>
      </c>
      <c r="F3149" s="2486">
        <v>30.822400000000002</v>
      </c>
      <c r="G3149" s="2489" t="s">
        <v>1529</v>
      </c>
      <c r="H3149" s="2489" t="s">
        <v>1529</v>
      </c>
      <c r="I3149" s="2489" t="s">
        <v>1529</v>
      </c>
      <c r="J3149" s="2604">
        <v>183</v>
      </c>
      <c r="K3149" s="2487">
        <v>0.16800000000000001</v>
      </c>
      <c r="L3149" s="2487">
        <v>0.16800000000000001</v>
      </c>
      <c r="M3149" s="2604">
        <v>183</v>
      </c>
      <c r="N3149" s="2604">
        <v>183</v>
      </c>
      <c r="O3149" s="2487">
        <v>0.16800000000000001</v>
      </c>
      <c r="P3149" s="2487">
        <v>0.16800000000000001</v>
      </c>
      <c r="Q3149" s="2487">
        <v>0.16800000000000001</v>
      </c>
      <c r="R3149" s="2487">
        <v>0.16800000000000001</v>
      </c>
      <c r="S3149" s="2542">
        <v>2.8000000000000003</v>
      </c>
      <c r="T3149" s="2489" t="s">
        <v>1529</v>
      </c>
      <c r="U3149" s="2489" t="s">
        <v>1529</v>
      </c>
      <c r="V3149" s="2490" t="s">
        <v>1132</v>
      </c>
      <c r="W3149" s="2487">
        <v>2.8000000000000004E-2</v>
      </c>
      <c r="X3149" s="2487">
        <v>6.720000000000001E-2</v>
      </c>
      <c r="Y3149" s="2490" t="s">
        <v>1529</v>
      </c>
      <c r="Z3149" s="2490" t="s">
        <v>1529</v>
      </c>
      <c r="AA3149" s="2490" t="s">
        <v>1529</v>
      </c>
      <c r="AB3149" s="2490" t="s">
        <v>1529</v>
      </c>
      <c r="AC3149" s="2487">
        <v>6.720000000000001E-2</v>
      </c>
      <c r="AD3149" s="2486">
        <v>22.377600000000001</v>
      </c>
      <c r="AE3149" s="2490" t="s">
        <v>5087</v>
      </c>
      <c r="AF3149" s="2491">
        <v>3.6960000000000007E-2</v>
      </c>
      <c r="AG3149" s="2491">
        <v>0.11200000000000002</v>
      </c>
      <c r="AH3149" s="2543" t="s">
        <v>1529</v>
      </c>
      <c r="AI3149" s="2543" t="s">
        <v>1529</v>
      </c>
      <c r="AJ3149" s="2641" t="s">
        <v>1529</v>
      </c>
      <c r="AK3149" s="2502"/>
    </row>
    <row r="3150" spans="2:37" s="2801" customFormat="1" x14ac:dyDescent="0.2">
      <c r="B3150" s="5046" t="s">
        <v>5709</v>
      </c>
      <c r="C3150" s="5047"/>
      <c r="D3150" s="2485" t="s">
        <v>5710</v>
      </c>
      <c r="E3150" s="2486">
        <v>67.2</v>
      </c>
      <c r="F3150" s="2486">
        <v>35.492800000000003</v>
      </c>
      <c r="G3150" s="2489" t="s">
        <v>1529</v>
      </c>
      <c r="H3150" s="2489" t="s">
        <v>1529</v>
      </c>
      <c r="I3150" s="2489" t="s">
        <v>1529</v>
      </c>
      <c r="J3150" s="2604">
        <v>226</v>
      </c>
      <c r="K3150" s="2487">
        <v>0.15680000000000002</v>
      </c>
      <c r="L3150" s="2487">
        <v>0.15680000000000002</v>
      </c>
      <c r="M3150" s="2604">
        <v>226</v>
      </c>
      <c r="N3150" s="2604">
        <v>226</v>
      </c>
      <c r="O3150" s="2487">
        <v>0.15680000000000002</v>
      </c>
      <c r="P3150" s="2487">
        <v>0.15680000000000002</v>
      </c>
      <c r="Q3150" s="2487">
        <v>0.15680000000000002</v>
      </c>
      <c r="R3150" s="2487">
        <v>0.15680000000000002</v>
      </c>
      <c r="S3150" s="2542">
        <v>5.6000000000000005</v>
      </c>
      <c r="T3150" s="2489" t="s">
        <v>1529</v>
      </c>
      <c r="U3150" s="2489" t="s">
        <v>1529</v>
      </c>
      <c r="V3150" s="2490" t="s">
        <v>1134</v>
      </c>
      <c r="W3150" s="2487">
        <v>2.8000000000000004E-2</v>
      </c>
      <c r="X3150" s="2487">
        <v>6.720000000000001E-2</v>
      </c>
      <c r="Y3150" s="2490" t="s">
        <v>1529</v>
      </c>
      <c r="Z3150" s="2490" t="s">
        <v>1529</v>
      </c>
      <c r="AA3150" s="2490" t="s">
        <v>1529</v>
      </c>
      <c r="AB3150" s="2490" t="s">
        <v>1529</v>
      </c>
      <c r="AC3150" s="2487">
        <v>6.720000000000001E-2</v>
      </c>
      <c r="AD3150" s="2486">
        <v>26.107200000000002</v>
      </c>
      <c r="AE3150" s="2490" t="s">
        <v>5499</v>
      </c>
      <c r="AF3150" s="2491">
        <v>3.6960000000000007E-2</v>
      </c>
      <c r="AG3150" s="2491">
        <v>0.11200000000000002</v>
      </c>
      <c r="AH3150" s="2543" t="s">
        <v>1529</v>
      </c>
      <c r="AI3150" s="2543" t="s">
        <v>1529</v>
      </c>
      <c r="AJ3150" s="2641" t="s">
        <v>1529</v>
      </c>
      <c r="AK3150" s="2502"/>
    </row>
    <row r="3151" spans="2:37" s="2801" customFormat="1" x14ac:dyDescent="0.2">
      <c r="B3151" s="5046" t="s">
        <v>5711</v>
      </c>
      <c r="C3151" s="5047"/>
      <c r="D3151" s="2485" t="s">
        <v>5712</v>
      </c>
      <c r="E3151" s="2486">
        <v>78.400000000000006</v>
      </c>
      <c r="F3151" s="2486">
        <v>42.963200000000001</v>
      </c>
      <c r="G3151" s="2489" t="s">
        <v>1529</v>
      </c>
      <c r="H3151" s="2489" t="s">
        <v>1529</v>
      </c>
      <c r="I3151" s="2489" t="s">
        <v>1529</v>
      </c>
      <c r="J3151" s="2604">
        <v>274</v>
      </c>
      <c r="K3151" s="2487">
        <v>0.15680000000000002</v>
      </c>
      <c r="L3151" s="2487">
        <v>0.15680000000000002</v>
      </c>
      <c r="M3151" s="2604">
        <v>274</v>
      </c>
      <c r="N3151" s="2604">
        <v>274</v>
      </c>
      <c r="O3151" s="2487">
        <v>0.15680000000000002</v>
      </c>
      <c r="P3151" s="2487">
        <v>0.15680000000000002</v>
      </c>
      <c r="Q3151" s="2487">
        <v>0.15680000000000002</v>
      </c>
      <c r="R3151" s="2487">
        <v>0.15680000000000002</v>
      </c>
      <c r="S3151" s="2542">
        <v>5.6000000000000005</v>
      </c>
      <c r="T3151" s="2489" t="s">
        <v>1529</v>
      </c>
      <c r="U3151" s="2489" t="s">
        <v>1529</v>
      </c>
      <c r="V3151" s="2490" t="s">
        <v>1134</v>
      </c>
      <c r="W3151" s="2487">
        <v>2.8000000000000004E-2</v>
      </c>
      <c r="X3151" s="2487">
        <v>6.720000000000001E-2</v>
      </c>
      <c r="Y3151" s="2490" t="s">
        <v>1529</v>
      </c>
      <c r="Z3151" s="2490" t="s">
        <v>1529</v>
      </c>
      <c r="AA3151" s="2490" t="s">
        <v>1529</v>
      </c>
      <c r="AB3151" s="2490" t="s">
        <v>1529</v>
      </c>
      <c r="AC3151" s="2487">
        <v>6.720000000000001E-2</v>
      </c>
      <c r="AD3151" s="2486">
        <v>29.836800000000004</v>
      </c>
      <c r="AE3151" s="2490" t="s">
        <v>56</v>
      </c>
      <c r="AF3151" s="2491">
        <v>3.6960000000000007E-2</v>
      </c>
      <c r="AG3151" s="2491">
        <v>0.11200000000000002</v>
      </c>
      <c r="AH3151" s="2543" t="s">
        <v>1529</v>
      </c>
      <c r="AI3151" s="2543" t="s">
        <v>1529</v>
      </c>
      <c r="AJ3151" s="2641" t="s">
        <v>1529</v>
      </c>
      <c r="AK3151" s="2502"/>
    </row>
    <row r="3152" spans="2:37" s="2801" customFormat="1" x14ac:dyDescent="0.2">
      <c r="B3152" s="5046" t="s">
        <v>5713</v>
      </c>
      <c r="C3152" s="5047"/>
      <c r="D3152" s="2485" t="s">
        <v>5714</v>
      </c>
      <c r="E3152" s="2486">
        <v>89.600000000000009</v>
      </c>
      <c r="F3152" s="2486">
        <v>47.633600000000008</v>
      </c>
      <c r="G3152" s="2489" t="s">
        <v>1529</v>
      </c>
      <c r="H3152" s="2489" t="s">
        <v>1529</v>
      </c>
      <c r="I3152" s="2489" t="s">
        <v>1529</v>
      </c>
      <c r="J3152" s="2604">
        <v>327</v>
      </c>
      <c r="K3152" s="2487">
        <v>0.14560000000000001</v>
      </c>
      <c r="L3152" s="2487">
        <v>0.14560000000000001</v>
      </c>
      <c r="M3152" s="2604">
        <v>327</v>
      </c>
      <c r="N3152" s="2604">
        <v>327</v>
      </c>
      <c r="O3152" s="2487">
        <v>0.14560000000000001</v>
      </c>
      <c r="P3152" s="2487">
        <v>0.14560000000000001</v>
      </c>
      <c r="Q3152" s="2487">
        <v>0.14560000000000001</v>
      </c>
      <c r="R3152" s="2487">
        <v>0.14560000000000001</v>
      </c>
      <c r="S3152" s="2542">
        <v>8.4</v>
      </c>
      <c r="T3152" s="2489" t="s">
        <v>1529</v>
      </c>
      <c r="U3152" s="2489" t="s">
        <v>1529</v>
      </c>
      <c r="V3152" s="2490" t="s">
        <v>1118</v>
      </c>
      <c r="W3152" s="2487">
        <v>2.8000000000000004E-2</v>
      </c>
      <c r="X3152" s="2487">
        <v>6.720000000000001E-2</v>
      </c>
      <c r="Y3152" s="2490" t="s">
        <v>1529</v>
      </c>
      <c r="Z3152" s="2490" t="s">
        <v>1529</v>
      </c>
      <c r="AA3152" s="2490" t="s">
        <v>1529</v>
      </c>
      <c r="AB3152" s="2490" t="s">
        <v>1529</v>
      </c>
      <c r="AC3152" s="2487">
        <v>6.720000000000001E-2</v>
      </c>
      <c r="AD3152" s="2486">
        <v>33.566400000000002</v>
      </c>
      <c r="AE3152" s="2490" t="s">
        <v>5508</v>
      </c>
      <c r="AF3152" s="2491">
        <v>3.6960000000000007E-2</v>
      </c>
      <c r="AG3152" s="2491">
        <v>0.11200000000000002</v>
      </c>
      <c r="AH3152" s="2543" t="s">
        <v>1529</v>
      </c>
      <c r="AI3152" s="2543" t="s">
        <v>1529</v>
      </c>
      <c r="AJ3152" s="2641" t="s">
        <v>1529</v>
      </c>
      <c r="AK3152" s="2502"/>
    </row>
    <row r="3153" spans="2:37" s="2801" customFormat="1" ht="13.5" thickBot="1" x14ac:dyDescent="0.25">
      <c r="B3153" s="5050" t="s">
        <v>5715</v>
      </c>
      <c r="C3153" s="5051"/>
      <c r="D3153" s="2532" t="s">
        <v>5716</v>
      </c>
      <c r="E3153" s="2533">
        <v>112.00000000000001</v>
      </c>
      <c r="F3153" s="2533">
        <v>63.504000000000012</v>
      </c>
      <c r="G3153" s="2536" t="s">
        <v>1529</v>
      </c>
      <c r="H3153" s="2536" t="s">
        <v>1529</v>
      </c>
      <c r="I3153" s="2536" t="s">
        <v>1529</v>
      </c>
      <c r="J3153" s="2734">
        <v>472</v>
      </c>
      <c r="K3153" s="2534">
        <v>0.13440000000000002</v>
      </c>
      <c r="L3153" s="2534">
        <v>0.13440000000000002</v>
      </c>
      <c r="M3153" s="2734">
        <v>472</v>
      </c>
      <c r="N3153" s="2734">
        <v>472</v>
      </c>
      <c r="O3153" s="2534">
        <v>0.13440000000000002</v>
      </c>
      <c r="P3153" s="2534">
        <v>0.13440000000000002</v>
      </c>
      <c r="Q3153" s="2534">
        <v>0.13440000000000002</v>
      </c>
      <c r="R3153" s="2534">
        <v>0.13440000000000002</v>
      </c>
      <c r="S3153" s="2727">
        <v>11.200000000000001</v>
      </c>
      <c r="T3153" s="2536" t="s">
        <v>1529</v>
      </c>
      <c r="U3153" s="2536" t="s">
        <v>1529</v>
      </c>
      <c r="V3153" s="2537" t="s">
        <v>5513</v>
      </c>
      <c r="W3153" s="2534">
        <v>2.8000000000000004E-2</v>
      </c>
      <c r="X3153" s="2534">
        <v>6.720000000000001E-2</v>
      </c>
      <c r="Y3153" s="2537" t="s">
        <v>1529</v>
      </c>
      <c r="Z3153" s="2537" t="s">
        <v>1529</v>
      </c>
      <c r="AA3153" s="2537" t="s">
        <v>1529</v>
      </c>
      <c r="AB3153" s="2537" t="s">
        <v>1529</v>
      </c>
      <c r="AC3153" s="2534">
        <v>6.720000000000001E-2</v>
      </c>
      <c r="AD3153" s="2533">
        <v>37.295999999999999</v>
      </c>
      <c r="AE3153" s="2537" t="s">
        <v>58</v>
      </c>
      <c r="AF3153" s="2538">
        <v>3.6960000000000007E-2</v>
      </c>
      <c r="AG3153" s="2538">
        <v>0.11200000000000002</v>
      </c>
      <c r="AH3153" s="2583" t="s">
        <v>1529</v>
      </c>
      <c r="AI3153" s="2583" t="s">
        <v>1529</v>
      </c>
      <c r="AJ3153" s="2728" t="s">
        <v>1529</v>
      </c>
      <c r="AK3153" s="2502"/>
    </row>
    <row r="3154" spans="2:37" s="2801" customFormat="1" x14ac:dyDescent="0.2">
      <c r="B3154" s="2503"/>
      <c r="C3154" s="2496"/>
      <c r="D3154" s="2496"/>
      <c r="E3154" s="2496"/>
      <c r="F3154" s="2496"/>
      <c r="G3154" s="2496"/>
      <c r="H3154" s="2496"/>
      <c r="I3154" s="2497"/>
      <c r="J3154" s="2497"/>
      <c r="K3154" s="2497"/>
      <c r="L3154" s="2497"/>
      <c r="M3154" s="2496"/>
      <c r="N3154" s="2497"/>
      <c r="O3154" s="2497"/>
      <c r="P3154" s="2497"/>
      <c r="Q3154" s="2497"/>
      <c r="R3154" s="2497"/>
      <c r="S3154" s="2496"/>
      <c r="T3154" s="2495"/>
      <c r="U3154" s="2495"/>
      <c r="V3154" s="2495"/>
      <c r="W3154" s="2495"/>
      <c r="X3154" s="2495"/>
      <c r="Y3154" s="2495"/>
      <c r="Z3154" s="2495"/>
      <c r="AA3154" s="2495"/>
      <c r="AB3154" s="2495"/>
      <c r="AC3154" s="2495"/>
      <c r="AD3154" s="2495"/>
      <c r="AE3154" s="2495"/>
      <c r="AF3154" s="2495"/>
      <c r="AG3154" s="2495"/>
      <c r="AH3154" s="2495"/>
      <c r="AI3154" s="2495"/>
      <c r="AJ3154" s="2495"/>
      <c r="AK3154" s="2502"/>
    </row>
    <row r="3155" spans="2:37" s="2801" customFormat="1" ht="14.25" x14ac:dyDescent="0.2">
      <c r="B3155" s="4236" t="s">
        <v>4985</v>
      </c>
      <c r="C3155" s="4237"/>
      <c r="D3155" s="4269" t="s">
        <v>10</v>
      </c>
      <c r="E3155" s="4269"/>
      <c r="F3155" s="4269"/>
      <c r="G3155" s="4269"/>
      <c r="H3155" s="2499"/>
      <c r="I3155" s="2499"/>
      <c r="J3155" s="2499"/>
      <c r="K3155" s="2499"/>
      <c r="L3155" s="2499"/>
      <c r="M3155" s="2499"/>
      <c r="N3155" s="2499"/>
      <c r="O3155" s="2499"/>
      <c r="P3155" s="2499"/>
      <c r="Q3155" s="2499"/>
      <c r="R3155" s="2499"/>
      <c r="S3155" s="2499"/>
      <c r="T3155" s="2495"/>
      <c r="U3155" s="2495"/>
      <c r="V3155" s="2495"/>
      <c r="W3155" s="2495"/>
      <c r="X3155" s="2495"/>
      <c r="Y3155" s="2495"/>
      <c r="Z3155" s="2495"/>
      <c r="AA3155" s="2495"/>
      <c r="AB3155" s="2495"/>
      <c r="AC3155" s="2495"/>
      <c r="AD3155" s="2495"/>
      <c r="AE3155" s="2495"/>
      <c r="AF3155" s="2495"/>
      <c r="AG3155" s="2495"/>
      <c r="AH3155" s="2495"/>
      <c r="AI3155" s="2495"/>
      <c r="AJ3155" s="2495"/>
      <c r="AK3155" s="2502"/>
    </row>
    <row r="3156" spans="2:37" s="2801" customFormat="1" ht="14.25" x14ac:dyDescent="0.2">
      <c r="B3156" s="4236" t="s">
        <v>4986</v>
      </c>
      <c r="C3156" s="4237"/>
      <c r="D3156" s="4269" t="s">
        <v>10</v>
      </c>
      <c r="E3156" s="4269"/>
      <c r="F3156" s="4269"/>
      <c r="G3156" s="4269"/>
      <c r="H3156" s="2499"/>
      <c r="I3156" s="2499"/>
      <c r="J3156" s="2499"/>
      <c r="K3156" s="2499"/>
      <c r="L3156" s="2499"/>
      <c r="M3156" s="2499"/>
      <c r="N3156" s="2499"/>
      <c r="O3156" s="2499"/>
      <c r="P3156" s="2499"/>
      <c r="Q3156" s="2499"/>
      <c r="R3156" s="2499"/>
      <c r="S3156" s="2499"/>
      <c r="T3156" s="2495"/>
      <c r="U3156" s="2495"/>
      <c r="V3156" s="2495"/>
      <c r="W3156" s="2495"/>
      <c r="X3156" s="2495"/>
      <c r="Y3156" s="2495"/>
      <c r="Z3156" s="2495"/>
      <c r="AA3156" s="2495"/>
      <c r="AB3156" s="2495"/>
      <c r="AC3156" s="2495"/>
      <c r="AD3156" s="2495"/>
      <c r="AE3156" s="2495"/>
      <c r="AF3156" s="2495"/>
      <c r="AG3156" s="2495"/>
      <c r="AH3156" s="2495"/>
      <c r="AI3156" s="2495"/>
      <c r="AJ3156" s="2495"/>
      <c r="AK3156" s="2502"/>
    </row>
    <row r="3157" spans="2:37" s="2801" customFormat="1" ht="15.75" thickBot="1" x14ac:dyDescent="0.25">
      <c r="B3157" s="4270"/>
      <c r="C3157" s="4271"/>
      <c r="D3157" s="4272"/>
      <c r="E3157" s="4272"/>
      <c r="F3157" s="4272"/>
      <c r="G3157" s="4272"/>
      <c r="H3157" s="2504"/>
      <c r="I3157" s="2504"/>
      <c r="J3157" s="2504"/>
      <c r="K3157" s="2504"/>
      <c r="L3157" s="2504"/>
      <c r="M3157" s="2504"/>
      <c r="N3157" s="2504"/>
      <c r="O3157" s="2504"/>
      <c r="P3157" s="2504"/>
      <c r="Q3157" s="2504"/>
      <c r="R3157" s="2504"/>
      <c r="S3157" s="2504"/>
      <c r="T3157" s="2505"/>
      <c r="U3157" s="2505"/>
      <c r="V3157" s="2505"/>
      <c r="W3157" s="2505"/>
      <c r="X3157" s="2505"/>
      <c r="Y3157" s="2505"/>
      <c r="Z3157" s="2505"/>
      <c r="AA3157" s="2505"/>
      <c r="AB3157" s="2505"/>
      <c r="AC3157" s="2505"/>
      <c r="AD3157" s="2505"/>
      <c r="AE3157" s="2505"/>
      <c r="AF3157" s="2505"/>
      <c r="AG3157" s="2505"/>
      <c r="AH3157" s="2505"/>
      <c r="AI3157" s="2505"/>
      <c r="AJ3157" s="2505"/>
      <c r="AK3157" s="2507"/>
    </row>
    <row r="3158" spans="2:37" s="2801" customFormat="1" ht="13.5" thickBot="1" x14ac:dyDescent="0.25">
      <c r="B3158" s="2703"/>
    </row>
    <row r="3159" spans="2:37" s="2801" customFormat="1" ht="20.25" x14ac:dyDescent="0.2">
      <c r="B3159" s="4169" t="s">
        <v>4994</v>
      </c>
      <c r="C3159" s="4170"/>
      <c r="D3159" s="4170"/>
      <c r="E3159" s="4170"/>
      <c r="F3159" s="4170"/>
      <c r="G3159" s="4170"/>
      <c r="H3159" s="4170"/>
      <c r="I3159" s="4170"/>
      <c r="J3159" s="4170"/>
      <c r="K3159" s="4170"/>
      <c r="L3159" s="4170"/>
      <c r="M3159" s="4170"/>
      <c r="N3159" s="4170"/>
      <c r="O3159" s="4170"/>
      <c r="P3159" s="4170"/>
      <c r="Q3159" s="4170"/>
      <c r="R3159" s="4170"/>
      <c r="S3159" s="4170"/>
      <c r="T3159" s="4170"/>
      <c r="U3159" s="4170"/>
      <c r="V3159" s="4170"/>
      <c r="W3159" s="4170"/>
      <c r="X3159" s="4170"/>
      <c r="Y3159" s="4170"/>
      <c r="Z3159" s="4170"/>
      <c r="AA3159" s="4170"/>
      <c r="AB3159" s="4170"/>
      <c r="AC3159" s="4170"/>
      <c r="AD3159" s="4170"/>
      <c r="AE3159" s="4170"/>
      <c r="AF3159" s="4170"/>
      <c r="AG3159" s="4170"/>
      <c r="AH3159" s="4170"/>
      <c r="AI3159" s="4170"/>
      <c r="AJ3159" s="4170"/>
      <c r="AK3159" s="4171"/>
    </row>
    <row r="3160" spans="2:37" s="2801" customFormat="1" ht="13.5" customHeight="1" x14ac:dyDescent="0.2">
      <c r="B3160" s="2500"/>
      <c r="C3160" s="2872"/>
      <c r="D3160" s="2872"/>
      <c r="E3160" s="2872"/>
      <c r="F3160" s="2872"/>
      <c r="G3160" s="2501"/>
      <c r="H3160" s="2501"/>
      <c r="I3160" s="2501"/>
      <c r="J3160" s="2501"/>
      <c r="K3160" s="2501"/>
      <c r="L3160" s="2501"/>
      <c r="M3160" s="2501"/>
      <c r="N3160" s="2501"/>
      <c r="O3160" s="2501"/>
      <c r="P3160" s="2501"/>
      <c r="Q3160" s="2501"/>
      <c r="R3160" s="2501"/>
      <c r="S3160" s="2501"/>
      <c r="T3160" s="2501"/>
      <c r="U3160" s="2501"/>
      <c r="V3160" s="2501"/>
      <c r="W3160" s="2501"/>
      <c r="X3160" s="2501"/>
      <c r="Y3160" s="2501"/>
      <c r="Z3160" s="2501"/>
      <c r="AA3160" s="2501"/>
      <c r="AB3160" s="2501"/>
      <c r="AC3160" s="2501"/>
      <c r="AD3160" s="2501"/>
      <c r="AE3160" s="2501"/>
      <c r="AF3160" s="2501"/>
      <c r="AG3160" s="2501"/>
      <c r="AH3160" s="2501"/>
      <c r="AI3160" s="2501"/>
      <c r="AJ3160" s="2501"/>
      <c r="AK3160" s="2502"/>
    </row>
    <row r="3161" spans="2:37" s="2801" customFormat="1" ht="13.5" customHeight="1" x14ac:dyDescent="0.2">
      <c r="B3161" s="2500" t="s">
        <v>4981</v>
      </c>
      <c r="C3161" s="2872"/>
      <c r="D3161" s="4294" t="s">
        <v>5614</v>
      </c>
      <c r="E3161" s="4294"/>
      <c r="F3161" s="4294"/>
      <c r="G3161" s="2501"/>
      <c r="H3161" s="2501"/>
      <c r="I3161" s="2501"/>
      <c r="J3161" s="2501"/>
      <c r="K3161" s="2501"/>
      <c r="L3161" s="2501"/>
      <c r="M3161" s="2501"/>
      <c r="N3161" s="2501"/>
      <c r="O3161" s="2501"/>
      <c r="P3161" s="2501"/>
      <c r="Q3161" s="2501"/>
      <c r="R3161" s="2501"/>
      <c r="S3161" s="2501"/>
      <c r="T3161" s="2501"/>
      <c r="U3161" s="2501"/>
      <c r="V3161" s="2501"/>
      <c r="W3161" s="2501"/>
      <c r="X3161" s="2501"/>
      <c r="Y3161" s="2501"/>
      <c r="Z3161" s="2501"/>
      <c r="AA3161" s="2501"/>
      <c r="AB3161" s="2501"/>
      <c r="AC3161" s="2501"/>
      <c r="AD3161" s="2501"/>
      <c r="AE3161" s="2501"/>
      <c r="AF3161" s="2501"/>
      <c r="AG3161" s="2501"/>
      <c r="AH3161" s="2501"/>
      <c r="AI3161" s="2501"/>
      <c r="AJ3161" s="2501"/>
      <c r="AK3161" s="2502"/>
    </row>
    <row r="3162" spans="2:37" s="2801" customFormat="1" ht="13.5" thickBot="1" x14ac:dyDescent="0.25">
      <c r="B3162" s="4176" t="s">
        <v>4995</v>
      </c>
      <c r="C3162" s="4177"/>
      <c r="D3162" s="4175">
        <v>41515</v>
      </c>
      <c r="E3162" s="4175"/>
      <c r="F3162" s="2872"/>
      <c r="G3162" s="2501"/>
      <c r="H3162" s="2501"/>
      <c r="I3162" s="2501"/>
      <c r="J3162" s="2501"/>
      <c r="K3162" s="2501"/>
      <c r="L3162" s="2501"/>
      <c r="M3162" s="2501"/>
      <c r="N3162" s="2501"/>
      <c r="O3162" s="2501"/>
      <c r="P3162" s="2501"/>
      <c r="Q3162" s="2501"/>
      <c r="R3162" s="2501"/>
      <c r="S3162" s="2501"/>
      <c r="T3162" s="2501"/>
      <c r="U3162" s="2501"/>
      <c r="V3162" s="2501"/>
      <c r="W3162" s="2501"/>
      <c r="X3162" s="2501"/>
      <c r="Y3162" s="2501"/>
      <c r="Z3162" s="2501"/>
      <c r="AA3162" s="2501"/>
      <c r="AB3162" s="2501"/>
      <c r="AC3162" s="2501"/>
      <c r="AD3162" s="2501"/>
      <c r="AE3162" s="2501"/>
      <c r="AF3162" s="2501"/>
      <c r="AG3162" s="2501"/>
      <c r="AH3162" s="2501"/>
      <c r="AI3162" s="2501"/>
      <c r="AJ3162" s="2501"/>
      <c r="AK3162" s="2502"/>
    </row>
    <row r="3163" spans="2:37" s="2801" customFormat="1" ht="99" customHeight="1" thickBot="1" x14ac:dyDescent="0.25">
      <c r="B3163" s="4179" t="s">
        <v>4996</v>
      </c>
      <c r="C3163" s="4180"/>
      <c r="D3163" s="4291" t="s">
        <v>5615</v>
      </c>
      <c r="E3163" s="4292"/>
      <c r="F3163" s="4292"/>
      <c r="G3163" s="4292"/>
      <c r="H3163" s="4292"/>
      <c r="I3163" s="4292"/>
      <c r="J3163" s="4292"/>
      <c r="K3163" s="4293"/>
      <c r="L3163" s="2501"/>
      <c r="M3163" s="2501"/>
      <c r="N3163" s="2501"/>
      <c r="O3163" s="2501"/>
      <c r="P3163" s="2501"/>
      <c r="Q3163" s="2501"/>
      <c r="R3163" s="2501"/>
      <c r="S3163" s="2501"/>
      <c r="T3163" s="2501"/>
      <c r="U3163" s="2501"/>
      <c r="V3163" s="2501"/>
      <c r="W3163" s="2501"/>
      <c r="X3163" s="2501"/>
      <c r="Y3163" s="2501"/>
      <c r="Z3163" s="2501"/>
      <c r="AA3163" s="2501"/>
      <c r="AB3163" s="2501"/>
      <c r="AC3163" s="2501"/>
      <c r="AD3163" s="2501"/>
      <c r="AE3163" s="2501"/>
      <c r="AF3163" s="2501"/>
      <c r="AG3163" s="2501"/>
      <c r="AH3163" s="2501"/>
      <c r="AI3163" s="2501"/>
      <c r="AJ3163" s="2501"/>
      <c r="AK3163" s="2502"/>
    </row>
    <row r="3164" spans="2:37" s="2801" customFormat="1" ht="13.5" customHeight="1" thickBot="1" x14ac:dyDescent="0.25">
      <c r="B3164" s="4245"/>
      <c r="C3164" s="4246"/>
      <c r="D3164" s="4246"/>
      <c r="E3164" s="4246"/>
      <c r="F3164" s="4246"/>
      <c r="G3164" s="4246"/>
      <c r="H3164" s="4246"/>
      <c r="I3164" s="4246"/>
      <c r="J3164" s="4246"/>
      <c r="K3164" s="4246"/>
      <c r="L3164" s="4246"/>
      <c r="M3164" s="4246"/>
      <c r="N3164" s="4246"/>
      <c r="O3164" s="4246"/>
      <c r="P3164" s="4246"/>
      <c r="Q3164" s="4246"/>
      <c r="R3164" s="2501"/>
      <c r="S3164" s="2501"/>
      <c r="T3164" s="2501"/>
      <c r="U3164" s="2501"/>
      <c r="V3164" s="2501"/>
      <c r="W3164" s="2501"/>
      <c r="X3164" s="2501"/>
      <c r="Y3164" s="2501"/>
      <c r="Z3164" s="2501"/>
      <c r="AA3164" s="2501"/>
      <c r="AB3164" s="2501"/>
      <c r="AC3164" s="2501"/>
      <c r="AD3164" s="2501"/>
      <c r="AE3164" s="2501"/>
      <c r="AF3164" s="2501"/>
      <c r="AG3164" s="2501"/>
      <c r="AH3164" s="2501"/>
      <c r="AI3164" s="2501"/>
      <c r="AJ3164" s="2501"/>
      <c r="AK3164" s="2502"/>
    </row>
    <row r="3165" spans="2:37" s="2801" customFormat="1" ht="13.5" thickBot="1" x14ac:dyDescent="0.25">
      <c r="B3165" s="4189" t="s">
        <v>4997</v>
      </c>
      <c r="C3165" s="4189"/>
      <c r="D3165" s="4189" t="s">
        <v>4987</v>
      </c>
      <c r="E3165" s="4189" t="s">
        <v>4998</v>
      </c>
      <c r="F3165" s="4247" t="s">
        <v>224</v>
      </c>
      <c r="G3165" s="4247"/>
      <c r="H3165" s="4247"/>
      <c r="I3165" s="4247"/>
      <c r="J3165" s="4247"/>
      <c r="K3165" s="4247"/>
      <c r="L3165" s="4247"/>
      <c r="M3165" s="4247"/>
      <c r="N3165" s="4247"/>
      <c r="O3165" s="4247"/>
      <c r="P3165" s="4247"/>
      <c r="Q3165" s="4247"/>
      <c r="R3165" s="4247"/>
      <c r="S3165" s="4247" t="s">
        <v>340</v>
      </c>
      <c r="T3165" s="4247"/>
      <c r="U3165" s="4247"/>
      <c r="V3165" s="4247"/>
      <c r="W3165" s="4247"/>
      <c r="X3165" s="4247"/>
      <c r="Y3165" s="4247"/>
      <c r="Z3165" s="4247"/>
      <c r="AA3165" s="4247"/>
      <c r="AB3165" s="4247"/>
      <c r="AC3165" s="4247"/>
      <c r="AD3165" s="4247" t="s">
        <v>225</v>
      </c>
      <c r="AE3165" s="4247"/>
      <c r="AF3165" s="4247"/>
      <c r="AG3165" s="4247"/>
      <c r="AH3165" s="4188" t="s">
        <v>4982</v>
      </c>
      <c r="AI3165" s="4188"/>
      <c r="AJ3165" s="4188"/>
      <c r="AK3165" s="2502"/>
    </row>
    <row r="3166" spans="2:37" s="2801" customFormat="1" ht="13.5" thickBot="1" x14ac:dyDescent="0.25">
      <c r="B3166" s="4203"/>
      <c r="C3166" s="4203"/>
      <c r="D3166" s="4203"/>
      <c r="E3166" s="4203"/>
      <c r="F3166" s="4203" t="s">
        <v>4999</v>
      </c>
      <c r="G3166" s="4203" t="s">
        <v>5000</v>
      </c>
      <c r="H3166" s="4189" t="s">
        <v>5001</v>
      </c>
      <c r="I3166" s="4200" t="s">
        <v>5002</v>
      </c>
      <c r="J3166" s="4200" t="s">
        <v>5003</v>
      </c>
      <c r="K3166" s="4201" t="s">
        <v>5004</v>
      </c>
      <c r="L3166" s="4201" t="s">
        <v>5005</v>
      </c>
      <c r="M3166" s="4200" t="s">
        <v>5006</v>
      </c>
      <c r="N3166" s="4200"/>
      <c r="O3166" s="4201" t="s">
        <v>5007</v>
      </c>
      <c r="P3166" s="4201" t="s">
        <v>5008</v>
      </c>
      <c r="Q3166" s="4201" t="s">
        <v>5009</v>
      </c>
      <c r="R3166" s="4201" t="s">
        <v>5010</v>
      </c>
      <c r="S3166" s="4189" t="s">
        <v>5011</v>
      </c>
      <c r="T3166" s="4189" t="s">
        <v>5012</v>
      </c>
      <c r="U3166" s="4189" t="s">
        <v>5013</v>
      </c>
      <c r="V3166" s="4189" t="s">
        <v>5014</v>
      </c>
      <c r="W3166" s="4189" t="s">
        <v>5015</v>
      </c>
      <c r="X3166" s="4189" t="s">
        <v>5016</v>
      </c>
      <c r="Y3166" s="4189" t="s">
        <v>5017</v>
      </c>
      <c r="Z3166" s="4189" t="s">
        <v>5018</v>
      </c>
      <c r="AA3166" s="4189" t="s">
        <v>5019</v>
      </c>
      <c r="AB3166" s="4200" t="s">
        <v>5020</v>
      </c>
      <c r="AC3166" s="4200" t="s">
        <v>5021</v>
      </c>
      <c r="AD3166" s="4189" t="s">
        <v>5022</v>
      </c>
      <c r="AE3166" s="4189" t="s">
        <v>5023</v>
      </c>
      <c r="AF3166" s="4189" t="s">
        <v>5024</v>
      </c>
      <c r="AG3166" s="4189" t="s">
        <v>5025</v>
      </c>
      <c r="AH3166" s="4189" t="s">
        <v>1150</v>
      </c>
      <c r="AI3166" s="4189" t="s">
        <v>4983</v>
      </c>
      <c r="AJ3166" s="4189" t="s">
        <v>4984</v>
      </c>
      <c r="AK3166" s="2502"/>
    </row>
    <row r="3167" spans="2:37" s="2801" customFormat="1" ht="23.25" customHeight="1" thickBot="1" x14ac:dyDescent="0.25">
      <c r="B3167" s="4203"/>
      <c r="C3167" s="4203"/>
      <c r="D3167" s="4203"/>
      <c r="E3167" s="4203"/>
      <c r="F3167" s="4203"/>
      <c r="G3167" s="4203"/>
      <c r="H3167" s="4203"/>
      <c r="I3167" s="4201"/>
      <c r="J3167" s="4201"/>
      <c r="K3167" s="4201"/>
      <c r="L3167" s="4201"/>
      <c r="M3167" s="2870" t="s">
        <v>5026</v>
      </c>
      <c r="N3167" s="2871" t="s">
        <v>2793</v>
      </c>
      <c r="O3167" s="4201"/>
      <c r="P3167" s="4201"/>
      <c r="Q3167" s="4201"/>
      <c r="R3167" s="4201"/>
      <c r="S3167" s="4203"/>
      <c r="T3167" s="4203"/>
      <c r="U3167" s="4203"/>
      <c r="V3167" s="4203"/>
      <c r="W3167" s="4203"/>
      <c r="X3167" s="4203"/>
      <c r="Y3167" s="4203"/>
      <c r="Z3167" s="4203"/>
      <c r="AA3167" s="4203"/>
      <c r="AB3167" s="4201"/>
      <c r="AC3167" s="4201"/>
      <c r="AD3167" s="4203"/>
      <c r="AE3167" s="4203"/>
      <c r="AF3167" s="4203"/>
      <c r="AG3167" s="4203"/>
      <c r="AH3167" s="4203"/>
      <c r="AI3167" s="4203"/>
      <c r="AJ3167" s="4203"/>
      <c r="AK3167" s="2502"/>
    </row>
    <row r="3168" spans="2:37" s="2801" customFormat="1" x14ac:dyDescent="0.2">
      <c r="B3168" s="5054" t="s">
        <v>5616</v>
      </c>
      <c r="C3168" s="5055"/>
      <c r="D3168" s="2885" t="s">
        <v>5617</v>
      </c>
      <c r="E3168" s="2886">
        <v>29.99</v>
      </c>
      <c r="F3168" s="2511" t="s">
        <v>1529</v>
      </c>
      <c r="G3168" s="2511" t="s">
        <v>1529</v>
      </c>
      <c r="H3168" s="2511" t="s">
        <v>1529</v>
      </c>
      <c r="I3168" s="2511" t="s">
        <v>1529</v>
      </c>
      <c r="J3168" s="2511" t="s">
        <v>1529</v>
      </c>
      <c r="K3168" s="2511" t="s">
        <v>1529</v>
      </c>
      <c r="L3168" s="2511" t="s">
        <v>1529</v>
      </c>
      <c r="M3168" s="2511" t="s">
        <v>1529</v>
      </c>
      <c r="N3168" s="2511" t="s">
        <v>1529</v>
      </c>
      <c r="O3168" s="2511" t="s">
        <v>1529</v>
      </c>
      <c r="P3168" s="2511" t="s">
        <v>1529</v>
      </c>
      <c r="Q3168" s="2511" t="s">
        <v>1529</v>
      </c>
      <c r="R3168" s="2511" t="s">
        <v>1529</v>
      </c>
      <c r="S3168" s="2511" t="s">
        <v>1529</v>
      </c>
      <c r="T3168" s="2511" t="s">
        <v>1529</v>
      </c>
      <c r="U3168" s="2511" t="s">
        <v>1529</v>
      </c>
      <c r="V3168" s="2511" t="s">
        <v>1529</v>
      </c>
      <c r="W3168" s="2511" t="s">
        <v>1529</v>
      </c>
      <c r="X3168" s="2887">
        <v>0.06</v>
      </c>
      <c r="Y3168" s="2511" t="s">
        <v>1529</v>
      </c>
      <c r="Z3168" s="2511" t="s">
        <v>1529</v>
      </c>
      <c r="AA3168" s="2511">
        <v>50</v>
      </c>
      <c r="AB3168" s="2887">
        <v>0.06</v>
      </c>
      <c r="AC3168" s="2511" t="s">
        <v>1529</v>
      </c>
      <c r="AD3168" s="2888">
        <v>24.99</v>
      </c>
      <c r="AE3168" s="2889">
        <v>1000</v>
      </c>
      <c r="AF3168" s="2887">
        <f>AD3168/AE3168</f>
        <v>2.4989999999999998E-2</v>
      </c>
      <c r="AG3168" s="2887">
        <v>0.1</v>
      </c>
      <c r="AH3168" s="2890" t="s">
        <v>4522</v>
      </c>
      <c r="AI3168" s="2889">
        <v>100</v>
      </c>
      <c r="AJ3168" s="2891">
        <v>2.4900000000000002</v>
      </c>
      <c r="AK3168" s="2502"/>
    </row>
    <row r="3169" spans="2:37" s="2801" customFormat="1" x14ac:dyDescent="0.2">
      <c r="B3169" s="4289" t="s">
        <v>5618</v>
      </c>
      <c r="C3169" s="4290"/>
      <c r="D3169" s="2892" t="s">
        <v>5619</v>
      </c>
      <c r="E3169" s="2893">
        <v>34.989999999999995</v>
      </c>
      <c r="F3169" s="2575" t="s">
        <v>1529</v>
      </c>
      <c r="G3169" s="2575" t="s">
        <v>1529</v>
      </c>
      <c r="H3169" s="2575" t="s">
        <v>1529</v>
      </c>
      <c r="I3169" s="2575" t="s">
        <v>1529</v>
      </c>
      <c r="J3169" s="2575" t="s">
        <v>1529</v>
      </c>
      <c r="K3169" s="2575" t="s">
        <v>1529</v>
      </c>
      <c r="L3169" s="2575" t="s">
        <v>1529</v>
      </c>
      <c r="M3169" s="2575" t="s">
        <v>1529</v>
      </c>
      <c r="N3169" s="2575" t="s">
        <v>1529</v>
      </c>
      <c r="O3169" s="2575" t="s">
        <v>1529</v>
      </c>
      <c r="P3169" s="2575" t="s">
        <v>1529</v>
      </c>
      <c r="Q3169" s="2575" t="s">
        <v>1529</v>
      </c>
      <c r="R3169" s="2575" t="s">
        <v>1529</v>
      </c>
      <c r="S3169" s="2575" t="s">
        <v>1529</v>
      </c>
      <c r="T3169" s="2575" t="s">
        <v>1529</v>
      </c>
      <c r="U3169" s="2575" t="s">
        <v>1529</v>
      </c>
      <c r="V3169" s="2575" t="s">
        <v>1529</v>
      </c>
      <c r="W3169" s="2575" t="s">
        <v>1529</v>
      </c>
      <c r="X3169" s="2894">
        <v>0.06</v>
      </c>
      <c r="Y3169" s="2575" t="s">
        <v>1529</v>
      </c>
      <c r="Z3169" s="2575" t="s">
        <v>1529</v>
      </c>
      <c r="AA3169" s="2575">
        <v>50</v>
      </c>
      <c r="AB3169" s="2894">
        <v>0.06</v>
      </c>
      <c r="AC3169" s="2575" t="s">
        <v>1529</v>
      </c>
      <c r="AD3169" s="2895">
        <v>29.99</v>
      </c>
      <c r="AE3169" s="2896">
        <v>1500</v>
      </c>
      <c r="AF3169" s="2894">
        <f t="shared" ref="AF3169:AF3179" si="22">AD3169/AE3169</f>
        <v>1.9993333333333332E-2</v>
      </c>
      <c r="AG3169" s="2894">
        <v>0.1</v>
      </c>
      <c r="AH3169" s="2897" t="s">
        <v>4522</v>
      </c>
      <c r="AI3169" s="2896">
        <v>150</v>
      </c>
      <c r="AJ3169" s="2898">
        <v>2.99</v>
      </c>
      <c r="AK3169" s="2502"/>
    </row>
    <row r="3170" spans="2:37" s="2801" customFormat="1" x14ac:dyDescent="0.2">
      <c r="B3170" s="4289" t="s">
        <v>5620</v>
      </c>
      <c r="C3170" s="4290"/>
      <c r="D3170" s="2892" t="s">
        <v>5621</v>
      </c>
      <c r="E3170" s="2893">
        <v>44.99</v>
      </c>
      <c r="F3170" s="2575" t="s">
        <v>1529</v>
      </c>
      <c r="G3170" s="2575" t="s">
        <v>1529</v>
      </c>
      <c r="H3170" s="2575" t="s">
        <v>1529</v>
      </c>
      <c r="I3170" s="2575" t="s">
        <v>1529</v>
      </c>
      <c r="J3170" s="2575" t="s">
        <v>1529</v>
      </c>
      <c r="K3170" s="2575" t="s">
        <v>1529</v>
      </c>
      <c r="L3170" s="2575" t="s">
        <v>1529</v>
      </c>
      <c r="M3170" s="2575" t="s">
        <v>1529</v>
      </c>
      <c r="N3170" s="2575" t="s">
        <v>1529</v>
      </c>
      <c r="O3170" s="2575" t="s">
        <v>1529</v>
      </c>
      <c r="P3170" s="2575" t="s">
        <v>1529</v>
      </c>
      <c r="Q3170" s="2575" t="s">
        <v>1529</v>
      </c>
      <c r="R3170" s="2575" t="s">
        <v>1529</v>
      </c>
      <c r="S3170" s="2575" t="s">
        <v>1529</v>
      </c>
      <c r="T3170" s="2575" t="s">
        <v>1529</v>
      </c>
      <c r="U3170" s="2575" t="s">
        <v>1529</v>
      </c>
      <c r="V3170" s="2575" t="s">
        <v>1529</v>
      </c>
      <c r="W3170" s="2575" t="s">
        <v>1529</v>
      </c>
      <c r="X3170" s="2894">
        <v>0.06</v>
      </c>
      <c r="Y3170" s="2575" t="s">
        <v>1529</v>
      </c>
      <c r="Z3170" s="2575" t="s">
        <v>1529</v>
      </c>
      <c r="AA3170" s="2575">
        <v>50</v>
      </c>
      <c r="AB3170" s="2894">
        <v>0.06</v>
      </c>
      <c r="AC3170" s="2575" t="s">
        <v>1529</v>
      </c>
      <c r="AD3170" s="2895">
        <v>34.99</v>
      </c>
      <c r="AE3170" s="2896">
        <v>2000</v>
      </c>
      <c r="AF3170" s="2894">
        <f t="shared" si="22"/>
        <v>1.7495E-2</v>
      </c>
      <c r="AG3170" s="2894">
        <v>0.1</v>
      </c>
      <c r="AH3170" s="2897" t="s">
        <v>4522</v>
      </c>
      <c r="AI3170" s="2896">
        <v>200</v>
      </c>
      <c r="AJ3170" s="2898">
        <v>3.49</v>
      </c>
      <c r="AK3170" s="2502"/>
    </row>
    <row r="3171" spans="2:37" s="2801" customFormat="1" x14ac:dyDescent="0.2">
      <c r="B3171" s="4289" t="s">
        <v>5622</v>
      </c>
      <c r="C3171" s="4290"/>
      <c r="D3171" s="2892" t="s">
        <v>5623</v>
      </c>
      <c r="E3171" s="2893">
        <v>49.99</v>
      </c>
      <c r="F3171" s="2575" t="s">
        <v>1529</v>
      </c>
      <c r="G3171" s="2575" t="s">
        <v>1529</v>
      </c>
      <c r="H3171" s="2575" t="s">
        <v>1529</v>
      </c>
      <c r="I3171" s="2575" t="s">
        <v>1529</v>
      </c>
      <c r="J3171" s="2575" t="s">
        <v>1529</v>
      </c>
      <c r="K3171" s="2575" t="s">
        <v>1529</v>
      </c>
      <c r="L3171" s="2575" t="s">
        <v>1529</v>
      </c>
      <c r="M3171" s="2575" t="s">
        <v>1529</v>
      </c>
      <c r="N3171" s="2575" t="s">
        <v>1529</v>
      </c>
      <c r="O3171" s="2575" t="s">
        <v>1529</v>
      </c>
      <c r="P3171" s="2575" t="s">
        <v>1529</v>
      </c>
      <c r="Q3171" s="2575" t="s">
        <v>1529</v>
      </c>
      <c r="R3171" s="2575" t="s">
        <v>1529</v>
      </c>
      <c r="S3171" s="2575" t="s">
        <v>1529</v>
      </c>
      <c r="T3171" s="2575" t="s">
        <v>1529</v>
      </c>
      <c r="U3171" s="2575" t="s">
        <v>1529</v>
      </c>
      <c r="V3171" s="2575" t="s">
        <v>1529</v>
      </c>
      <c r="W3171" s="2575" t="s">
        <v>1529</v>
      </c>
      <c r="X3171" s="2894">
        <v>0.06</v>
      </c>
      <c r="Y3171" s="2575" t="s">
        <v>1529</v>
      </c>
      <c r="Z3171" s="2575" t="s">
        <v>1529</v>
      </c>
      <c r="AA3171" s="2575">
        <v>50</v>
      </c>
      <c r="AB3171" s="2894">
        <v>0.06</v>
      </c>
      <c r="AC3171" s="2575" t="s">
        <v>1529</v>
      </c>
      <c r="AD3171" s="2895">
        <v>39.99</v>
      </c>
      <c r="AE3171" s="2896">
        <v>3000</v>
      </c>
      <c r="AF3171" s="2894">
        <f t="shared" si="22"/>
        <v>1.333E-2</v>
      </c>
      <c r="AG3171" s="2894">
        <v>0.1</v>
      </c>
      <c r="AH3171" s="2897" t="s">
        <v>4522</v>
      </c>
      <c r="AI3171" s="2896">
        <v>300</v>
      </c>
      <c r="AJ3171" s="2898">
        <v>3.99</v>
      </c>
      <c r="AK3171" s="2502"/>
    </row>
    <row r="3172" spans="2:37" s="2801" customFormat="1" x14ac:dyDescent="0.2">
      <c r="B3172" s="4289" t="s">
        <v>5624</v>
      </c>
      <c r="C3172" s="4290"/>
      <c r="D3172" s="2892" t="s">
        <v>5625</v>
      </c>
      <c r="E3172" s="2893">
        <v>59.99</v>
      </c>
      <c r="F3172" s="2575" t="s">
        <v>1529</v>
      </c>
      <c r="G3172" s="2575" t="s">
        <v>1529</v>
      </c>
      <c r="H3172" s="2575" t="s">
        <v>1529</v>
      </c>
      <c r="I3172" s="2575" t="s">
        <v>1529</v>
      </c>
      <c r="J3172" s="2575" t="s">
        <v>1529</v>
      </c>
      <c r="K3172" s="2575" t="s">
        <v>1529</v>
      </c>
      <c r="L3172" s="2575" t="s">
        <v>1529</v>
      </c>
      <c r="M3172" s="2575" t="s">
        <v>1529</v>
      </c>
      <c r="N3172" s="2575" t="s">
        <v>1529</v>
      </c>
      <c r="O3172" s="2575" t="s">
        <v>1529</v>
      </c>
      <c r="P3172" s="2575" t="s">
        <v>1529</v>
      </c>
      <c r="Q3172" s="2575" t="s">
        <v>1529</v>
      </c>
      <c r="R3172" s="2575" t="s">
        <v>1529</v>
      </c>
      <c r="S3172" s="2575" t="s">
        <v>1529</v>
      </c>
      <c r="T3172" s="2575" t="s">
        <v>1529</v>
      </c>
      <c r="U3172" s="2575" t="s">
        <v>1529</v>
      </c>
      <c r="V3172" s="2575" t="s">
        <v>1529</v>
      </c>
      <c r="W3172" s="2575" t="s">
        <v>1529</v>
      </c>
      <c r="X3172" s="2894">
        <v>0.06</v>
      </c>
      <c r="Y3172" s="2575" t="s">
        <v>1529</v>
      </c>
      <c r="Z3172" s="2575" t="s">
        <v>1529</v>
      </c>
      <c r="AA3172" s="2575">
        <v>50</v>
      </c>
      <c r="AB3172" s="2894">
        <v>0.06</v>
      </c>
      <c r="AC3172" s="2575" t="s">
        <v>1529</v>
      </c>
      <c r="AD3172" s="2895">
        <v>49.99</v>
      </c>
      <c r="AE3172" s="2896">
        <v>5000</v>
      </c>
      <c r="AF3172" s="2894">
        <f t="shared" si="22"/>
        <v>9.9979999999999999E-3</v>
      </c>
      <c r="AG3172" s="2894">
        <v>0.1</v>
      </c>
      <c r="AH3172" s="2897" t="s">
        <v>4522</v>
      </c>
      <c r="AI3172" s="2896">
        <v>300</v>
      </c>
      <c r="AJ3172" s="2898">
        <v>3.99</v>
      </c>
      <c r="AK3172" s="2502"/>
    </row>
    <row r="3173" spans="2:37" s="2801" customFormat="1" x14ac:dyDescent="0.2">
      <c r="B3173" s="4289" t="s">
        <v>5626</v>
      </c>
      <c r="C3173" s="4290"/>
      <c r="D3173" s="2892" t="s">
        <v>5627</v>
      </c>
      <c r="E3173" s="2893">
        <v>69.990000000000009</v>
      </c>
      <c r="F3173" s="2575" t="s">
        <v>1529</v>
      </c>
      <c r="G3173" s="2575" t="s">
        <v>1529</v>
      </c>
      <c r="H3173" s="2575" t="s">
        <v>1529</v>
      </c>
      <c r="I3173" s="2575" t="s">
        <v>1529</v>
      </c>
      <c r="J3173" s="2575" t="s">
        <v>1529</v>
      </c>
      <c r="K3173" s="2575" t="s">
        <v>1529</v>
      </c>
      <c r="L3173" s="2575" t="s">
        <v>1529</v>
      </c>
      <c r="M3173" s="2575" t="s">
        <v>1529</v>
      </c>
      <c r="N3173" s="2575" t="s">
        <v>1529</v>
      </c>
      <c r="O3173" s="2575" t="s">
        <v>1529</v>
      </c>
      <c r="P3173" s="2575" t="s">
        <v>1529</v>
      </c>
      <c r="Q3173" s="2575" t="s">
        <v>1529</v>
      </c>
      <c r="R3173" s="2575" t="s">
        <v>1529</v>
      </c>
      <c r="S3173" s="2575" t="s">
        <v>1529</v>
      </c>
      <c r="T3173" s="2575" t="s">
        <v>1529</v>
      </c>
      <c r="U3173" s="2575" t="s">
        <v>1529</v>
      </c>
      <c r="V3173" s="2575" t="s">
        <v>1529</v>
      </c>
      <c r="W3173" s="2575" t="s">
        <v>1529</v>
      </c>
      <c r="X3173" s="2894">
        <v>0.06</v>
      </c>
      <c r="Y3173" s="2575" t="s">
        <v>1529</v>
      </c>
      <c r="Z3173" s="2575" t="s">
        <v>1529</v>
      </c>
      <c r="AA3173" s="2575">
        <v>50</v>
      </c>
      <c r="AB3173" s="2894">
        <v>0.06</v>
      </c>
      <c r="AC3173" s="2575" t="s">
        <v>1529</v>
      </c>
      <c r="AD3173" s="2895">
        <v>59.99</v>
      </c>
      <c r="AE3173" s="2896">
        <v>10000</v>
      </c>
      <c r="AF3173" s="2894">
        <f t="shared" si="22"/>
        <v>5.999E-3</v>
      </c>
      <c r="AG3173" s="2894">
        <v>0.1</v>
      </c>
      <c r="AH3173" s="2897" t="s">
        <v>4522</v>
      </c>
      <c r="AI3173" s="2896">
        <v>300</v>
      </c>
      <c r="AJ3173" s="2898">
        <v>3.99</v>
      </c>
      <c r="AK3173" s="2502"/>
    </row>
    <row r="3174" spans="2:37" s="2801" customFormat="1" x14ac:dyDescent="0.2">
      <c r="B3174" s="4289" t="s">
        <v>5628</v>
      </c>
      <c r="C3174" s="4290"/>
      <c r="D3174" s="2899" t="s">
        <v>5629</v>
      </c>
      <c r="E3174" s="2893">
        <v>39</v>
      </c>
      <c r="F3174" s="2575" t="s">
        <v>1529</v>
      </c>
      <c r="G3174" s="2575" t="s">
        <v>1529</v>
      </c>
      <c r="H3174" s="2575" t="s">
        <v>1529</v>
      </c>
      <c r="I3174" s="2575" t="s">
        <v>1529</v>
      </c>
      <c r="J3174" s="2575" t="s">
        <v>1529</v>
      </c>
      <c r="K3174" s="2575" t="s">
        <v>1529</v>
      </c>
      <c r="L3174" s="2575" t="s">
        <v>1529</v>
      </c>
      <c r="M3174" s="2575" t="s">
        <v>1529</v>
      </c>
      <c r="N3174" s="2575" t="s">
        <v>1529</v>
      </c>
      <c r="O3174" s="2575" t="s">
        <v>1529</v>
      </c>
      <c r="P3174" s="2575" t="s">
        <v>1529</v>
      </c>
      <c r="Q3174" s="2575" t="s">
        <v>1529</v>
      </c>
      <c r="R3174" s="2575" t="s">
        <v>1529</v>
      </c>
      <c r="S3174" s="2575" t="s">
        <v>1529</v>
      </c>
      <c r="T3174" s="2575" t="s">
        <v>1529</v>
      </c>
      <c r="U3174" s="2575" t="s">
        <v>1529</v>
      </c>
      <c r="V3174" s="2575" t="s">
        <v>1529</v>
      </c>
      <c r="W3174" s="2575" t="s">
        <v>1529</v>
      </c>
      <c r="X3174" s="2894">
        <v>0.06</v>
      </c>
      <c r="Y3174" s="2575" t="s">
        <v>1529</v>
      </c>
      <c r="Z3174" s="2575" t="s">
        <v>1529</v>
      </c>
      <c r="AA3174" s="2575" t="s">
        <v>1529</v>
      </c>
      <c r="AB3174" s="2894">
        <v>0.06</v>
      </c>
      <c r="AC3174" s="2575" t="s">
        <v>1529</v>
      </c>
      <c r="AD3174" s="2895">
        <v>29</v>
      </c>
      <c r="AE3174" s="2900">
        <v>2000</v>
      </c>
      <c r="AF3174" s="2894">
        <f t="shared" si="22"/>
        <v>1.4500000000000001E-2</v>
      </c>
      <c r="AG3174" s="2894">
        <v>0.1</v>
      </c>
      <c r="AH3174" s="2897" t="s">
        <v>4522</v>
      </c>
      <c r="AI3174" s="2900">
        <v>200</v>
      </c>
      <c r="AJ3174" s="2898">
        <v>3.49</v>
      </c>
      <c r="AK3174" s="2502"/>
    </row>
    <row r="3175" spans="2:37" s="2801" customFormat="1" x14ac:dyDescent="0.2">
      <c r="B3175" s="4289" t="s">
        <v>5630</v>
      </c>
      <c r="C3175" s="4290"/>
      <c r="D3175" s="2899" t="s">
        <v>5631</v>
      </c>
      <c r="E3175" s="2893">
        <v>49</v>
      </c>
      <c r="F3175" s="2575" t="s">
        <v>1529</v>
      </c>
      <c r="G3175" s="2575" t="s">
        <v>1529</v>
      </c>
      <c r="H3175" s="2575" t="s">
        <v>1529</v>
      </c>
      <c r="I3175" s="2575" t="s">
        <v>1529</v>
      </c>
      <c r="J3175" s="2575" t="s">
        <v>1529</v>
      </c>
      <c r="K3175" s="2575" t="s">
        <v>1529</v>
      </c>
      <c r="L3175" s="2575" t="s">
        <v>1529</v>
      </c>
      <c r="M3175" s="2575" t="s">
        <v>1529</v>
      </c>
      <c r="N3175" s="2575" t="s">
        <v>1529</v>
      </c>
      <c r="O3175" s="2575" t="s">
        <v>1529</v>
      </c>
      <c r="P3175" s="2575" t="s">
        <v>1529</v>
      </c>
      <c r="Q3175" s="2575" t="s">
        <v>1529</v>
      </c>
      <c r="R3175" s="2575" t="s">
        <v>1529</v>
      </c>
      <c r="S3175" s="2575" t="s">
        <v>1529</v>
      </c>
      <c r="T3175" s="2575" t="s">
        <v>1529</v>
      </c>
      <c r="U3175" s="2575" t="s">
        <v>1529</v>
      </c>
      <c r="V3175" s="2575" t="s">
        <v>1529</v>
      </c>
      <c r="W3175" s="2575" t="s">
        <v>1529</v>
      </c>
      <c r="X3175" s="2894">
        <v>0.06</v>
      </c>
      <c r="Y3175" s="2575" t="s">
        <v>1529</v>
      </c>
      <c r="Z3175" s="2575" t="s">
        <v>1529</v>
      </c>
      <c r="AA3175" s="2575" t="s">
        <v>1529</v>
      </c>
      <c r="AB3175" s="2894">
        <v>0.06</v>
      </c>
      <c r="AC3175" s="2575" t="s">
        <v>1529</v>
      </c>
      <c r="AD3175" s="2895">
        <v>39</v>
      </c>
      <c r="AE3175" s="2900">
        <v>3000</v>
      </c>
      <c r="AF3175" s="2894">
        <f t="shared" si="22"/>
        <v>1.2999999999999999E-2</v>
      </c>
      <c r="AG3175" s="2894">
        <v>0.1</v>
      </c>
      <c r="AH3175" s="2897" t="s">
        <v>4522</v>
      </c>
      <c r="AI3175" s="2900">
        <v>300</v>
      </c>
      <c r="AJ3175" s="2898">
        <v>3.99</v>
      </c>
      <c r="AK3175" s="2502"/>
    </row>
    <row r="3176" spans="2:37" s="2801" customFormat="1" x14ac:dyDescent="0.2">
      <c r="B3176" s="4289" t="s">
        <v>5632</v>
      </c>
      <c r="C3176" s="4290"/>
      <c r="D3176" s="2899" t="s">
        <v>5633</v>
      </c>
      <c r="E3176" s="2893">
        <v>69</v>
      </c>
      <c r="F3176" s="2575" t="s">
        <v>1529</v>
      </c>
      <c r="G3176" s="2575" t="s">
        <v>1529</v>
      </c>
      <c r="H3176" s="2575" t="s">
        <v>1529</v>
      </c>
      <c r="I3176" s="2575" t="s">
        <v>1529</v>
      </c>
      <c r="J3176" s="2575" t="s">
        <v>1529</v>
      </c>
      <c r="K3176" s="2575" t="s">
        <v>1529</v>
      </c>
      <c r="L3176" s="2575" t="s">
        <v>1529</v>
      </c>
      <c r="M3176" s="2575" t="s">
        <v>1529</v>
      </c>
      <c r="N3176" s="2575" t="s">
        <v>1529</v>
      </c>
      <c r="O3176" s="2575" t="s">
        <v>1529</v>
      </c>
      <c r="P3176" s="2575" t="s">
        <v>1529</v>
      </c>
      <c r="Q3176" s="2575" t="s">
        <v>1529</v>
      </c>
      <c r="R3176" s="2575" t="s">
        <v>1529</v>
      </c>
      <c r="S3176" s="2575" t="s">
        <v>1529</v>
      </c>
      <c r="T3176" s="2575" t="s">
        <v>1529</v>
      </c>
      <c r="U3176" s="2575" t="s">
        <v>1529</v>
      </c>
      <c r="V3176" s="2575" t="s">
        <v>1529</v>
      </c>
      <c r="W3176" s="2575" t="s">
        <v>1529</v>
      </c>
      <c r="X3176" s="2894">
        <v>0.06</v>
      </c>
      <c r="Y3176" s="2575" t="s">
        <v>1529</v>
      </c>
      <c r="Z3176" s="2575" t="s">
        <v>1529</v>
      </c>
      <c r="AA3176" s="2575" t="s">
        <v>1529</v>
      </c>
      <c r="AB3176" s="2894">
        <v>0.06</v>
      </c>
      <c r="AC3176" s="2575" t="s">
        <v>1529</v>
      </c>
      <c r="AD3176" s="2895">
        <v>59</v>
      </c>
      <c r="AE3176" s="2900">
        <v>10000</v>
      </c>
      <c r="AF3176" s="2894">
        <f t="shared" si="22"/>
        <v>5.8999999999999999E-3</v>
      </c>
      <c r="AG3176" s="2894">
        <v>0.1</v>
      </c>
      <c r="AH3176" s="2897" t="s">
        <v>4522</v>
      </c>
      <c r="AI3176" s="2900">
        <v>300</v>
      </c>
      <c r="AJ3176" s="2898">
        <v>3.99</v>
      </c>
      <c r="AK3176" s="2502"/>
    </row>
    <row r="3177" spans="2:37" s="2801" customFormat="1" x14ac:dyDescent="0.2">
      <c r="B3177" s="4289" t="s">
        <v>5634</v>
      </c>
      <c r="C3177" s="4290"/>
      <c r="D3177" s="2899" t="s">
        <v>5635</v>
      </c>
      <c r="E3177" s="2893">
        <v>19</v>
      </c>
      <c r="F3177" s="2575" t="s">
        <v>1529</v>
      </c>
      <c r="G3177" s="2575" t="s">
        <v>1529</v>
      </c>
      <c r="H3177" s="2575" t="s">
        <v>1529</v>
      </c>
      <c r="I3177" s="2575" t="s">
        <v>1529</v>
      </c>
      <c r="J3177" s="2575" t="s">
        <v>1529</v>
      </c>
      <c r="K3177" s="2575" t="s">
        <v>1529</v>
      </c>
      <c r="L3177" s="2575" t="s">
        <v>1529</v>
      </c>
      <c r="M3177" s="2575" t="s">
        <v>1529</v>
      </c>
      <c r="N3177" s="2575" t="s">
        <v>1529</v>
      </c>
      <c r="O3177" s="2575" t="s">
        <v>1529</v>
      </c>
      <c r="P3177" s="2575" t="s">
        <v>1529</v>
      </c>
      <c r="Q3177" s="2575" t="s">
        <v>1529</v>
      </c>
      <c r="R3177" s="2575" t="s">
        <v>1529</v>
      </c>
      <c r="S3177" s="2575" t="s">
        <v>1529</v>
      </c>
      <c r="T3177" s="2575" t="s">
        <v>1529</v>
      </c>
      <c r="U3177" s="2575" t="s">
        <v>1529</v>
      </c>
      <c r="V3177" s="2575" t="s">
        <v>1529</v>
      </c>
      <c r="W3177" s="2575" t="s">
        <v>1529</v>
      </c>
      <c r="X3177" s="2894">
        <v>0.06</v>
      </c>
      <c r="Y3177" s="2575" t="s">
        <v>1529</v>
      </c>
      <c r="Z3177" s="2575" t="s">
        <v>1529</v>
      </c>
      <c r="AA3177" s="2575" t="s">
        <v>1529</v>
      </c>
      <c r="AB3177" s="2894">
        <v>0.06</v>
      </c>
      <c r="AC3177" s="2575" t="s">
        <v>1529</v>
      </c>
      <c r="AD3177" s="2895">
        <v>19</v>
      </c>
      <c r="AE3177" s="2900">
        <v>1000</v>
      </c>
      <c r="AF3177" s="2894">
        <f t="shared" si="22"/>
        <v>1.9E-2</v>
      </c>
      <c r="AG3177" s="2894">
        <v>0.1</v>
      </c>
      <c r="AH3177" s="2897" t="s">
        <v>4522</v>
      </c>
      <c r="AI3177" s="2900">
        <v>100</v>
      </c>
      <c r="AJ3177" s="2898">
        <v>2.4900000000000002</v>
      </c>
      <c r="AK3177" s="2502"/>
    </row>
    <row r="3178" spans="2:37" s="2801" customFormat="1" x14ac:dyDescent="0.2">
      <c r="B3178" s="4289" t="s">
        <v>5636</v>
      </c>
      <c r="C3178" s="4290"/>
      <c r="D3178" s="2899" t="s">
        <v>5637</v>
      </c>
      <c r="E3178" s="2893">
        <v>29</v>
      </c>
      <c r="F3178" s="2575" t="s">
        <v>1529</v>
      </c>
      <c r="G3178" s="2575" t="s">
        <v>1529</v>
      </c>
      <c r="H3178" s="2575" t="s">
        <v>1529</v>
      </c>
      <c r="I3178" s="2575" t="s">
        <v>1529</v>
      </c>
      <c r="J3178" s="2575" t="s">
        <v>1529</v>
      </c>
      <c r="K3178" s="2575" t="s">
        <v>1529</v>
      </c>
      <c r="L3178" s="2575" t="s">
        <v>1529</v>
      </c>
      <c r="M3178" s="2575" t="s">
        <v>1529</v>
      </c>
      <c r="N3178" s="2575" t="s">
        <v>1529</v>
      </c>
      <c r="O3178" s="2575" t="s">
        <v>1529</v>
      </c>
      <c r="P3178" s="2575" t="s">
        <v>1529</v>
      </c>
      <c r="Q3178" s="2575" t="s">
        <v>1529</v>
      </c>
      <c r="R3178" s="2575" t="s">
        <v>1529</v>
      </c>
      <c r="S3178" s="2575" t="s">
        <v>1529</v>
      </c>
      <c r="T3178" s="2575" t="s">
        <v>1529</v>
      </c>
      <c r="U3178" s="2575" t="s">
        <v>1529</v>
      </c>
      <c r="V3178" s="2575" t="s">
        <v>1529</v>
      </c>
      <c r="W3178" s="2575" t="s">
        <v>1529</v>
      </c>
      <c r="X3178" s="2894">
        <v>0.06</v>
      </c>
      <c r="Y3178" s="2575" t="s">
        <v>1529</v>
      </c>
      <c r="Z3178" s="2575" t="s">
        <v>1529</v>
      </c>
      <c r="AA3178" s="2575" t="s">
        <v>1529</v>
      </c>
      <c r="AB3178" s="2894">
        <v>0.06</v>
      </c>
      <c r="AC3178" s="2575" t="s">
        <v>1529</v>
      </c>
      <c r="AD3178" s="2895">
        <v>29</v>
      </c>
      <c r="AE3178" s="2900">
        <v>2000</v>
      </c>
      <c r="AF3178" s="2894">
        <f t="shared" si="22"/>
        <v>1.4500000000000001E-2</v>
      </c>
      <c r="AG3178" s="2894">
        <v>0.1</v>
      </c>
      <c r="AH3178" s="2897" t="s">
        <v>4522</v>
      </c>
      <c r="AI3178" s="2900">
        <v>200</v>
      </c>
      <c r="AJ3178" s="2898">
        <v>3.49</v>
      </c>
      <c r="AK3178" s="2502"/>
    </row>
    <row r="3179" spans="2:37" s="2801" customFormat="1" x14ac:dyDescent="0.2">
      <c r="B3179" s="4289" t="s">
        <v>5638</v>
      </c>
      <c r="C3179" s="4290"/>
      <c r="D3179" s="2899" t="s">
        <v>5639</v>
      </c>
      <c r="E3179" s="2893">
        <v>39</v>
      </c>
      <c r="F3179" s="2575" t="s">
        <v>1529</v>
      </c>
      <c r="G3179" s="2575" t="s">
        <v>1529</v>
      </c>
      <c r="H3179" s="2575" t="s">
        <v>1529</v>
      </c>
      <c r="I3179" s="2575" t="s">
        <v>1529</v>
      </c>
      <c r="J3179" s="2575" t="s">
        <v>1529</v>
      </c>
      <c r="K3179" s="2575" t="s">
        <v>1529</v>
      </c>
      <c r="L3179" s="2575" t="s">
        <v>1529</v>
      </c>
      <c r="M3179" s="2575" t="s">
        <v>1529</v>
      </c>
      <c r="N3179" s="2575" t="s">
        <v>1529</v>
      </c>
      <c r="O3179" s="2575" t="s">
        <v>1529</v>
      </c>
      <c r="P3179" s="2575" t="s">
        <v>1529</v>
      </c>
      <c r="Q3179" s="2575" t="s">
        <v>1529</v>
      </c>
      <c r="R3179" s="2575" t="s">
        <v>1529</v>
      </c>
      <c r="S3179" s="2575" t="s">
        <v>1529</v>
      </c>
      <c r="T3179" s="2575" t="s">
        <v>1529</v>
      </c>
      <c r="U3179" s="2575" t="s">
        <v>1529</v>
      </c>
      <c r="V3179" s="2575" t="s">
        <v>1529</v>
      </c>
      <c r="W3179" s="2575" t="s">
        <v>1529</v>
      </c>
      <c r="X3179" s="2894">
        <v>0.06</v>
      </c>
      <c r="Y3179" s="2575" t="s">
        <v>1529</v>
      </c>
      <c r="Z3179" s="2575" t="s">
        <v>1529</v>
      </c>
      <c r="AA3179" s="2575" t="s">
        <v>1529</v>
      </c>
      <c r="AB3179" s="2894">
        <v>0.06</v>
      </c>
      <c r="AC3179" s="2575" t="s">
        <v>1529</v>
      </c>
      <c r="AD3179" s="2895">
        <v>39</v>
      </c>
      <c r="AE3179" s="2900">
        <v>3000</v>
      </c>
      <c r="AF3179" s="2894">
        <f t="shared" si="22"/>
        <v>1.2999999999999999E-2</v>
      </c>
      <c r="AG3179" s="2894">
        <v>0.1</v>
      </c>
      <c r="AH3179" s="2897" t="s">
        <v>4522</v>
      </c>
      <c r="AI3179" s="2900">
        <v>300</v>
      </c>
      <c r="AJ3179" s="2898">
        <v>3.99</v>
      </c>
      <c r="AK3179" s="2502"/>
    </row>
    <row r="3180" spans="2:37" s="2801" customFormat="1" ht="13.5" thickBot="1" x14ac:dyDescent="0.25">
      <c r="B3180" s="5052" t="s">
        <v>5640</v>
      </c>
      <c r="C3180" s="5053"/>
      <c r="D3180" s="2983" t="s">
        <v>5641</v>
      </c>
      <c r="E3180" s="2984">
        <v>59</v>
      </c>
      <c r="F3180" s="2581" t="s">
        <v>1529</v>
      </c>
      <c r="G3180" s="2581" t="s">
        <v>1529</v>
      </c>
      <c r="H3180" s="2581" t="s">
        <v>1529</v>
      </c>
      <c r="I3180" s="2581" t="s">
        <v>1529</v>
      </c>
      <c r="J3180" s="2581" t="s">
        <v>1529</v>
      </c>
      <c r="K3180" s="2581" t="s">
        <v>1529</v>
      </c>
      <c r="L3180" s="2581" t="s">
        <v>1529</v>
      </c>
      <c r="M3180" s="2581" t="s">
        <v>1529</v>
      </c>
      <c r="N3180" s="2581" t="s">
        <v>1529</v>
      </c>
      <c r="O3180" s="2581" t="s">
        <v>1529</v>
      </c>
      <c r="P3180" s="2581" t="s">
        <v>1529</v>
      </c>
      <c r="Q3180" s="2581" t="s">
        <v>1529</v>
      </c>
      <c r="R3180" s="2581" t="s">
        <v>1529</v>
      </c>
      <c r="S3180" s="2581" t="s">
        <v>1529</v>
      </c>
      <c r="T3180" s="2581" t="s">
        <v>1529</v>
      </c>
      <c r="U3180" s="2581" t="s">
        <v>1529</v>
      </c>
      <c r="V3180" s="2581" t="s">
        <v>1529</v>
      </c>
      <c r="W3180" s="2581" t="s">
        <v>1529</v>
      </c>
      <c r="X3180" s="2985">
        <v>0.06</v>
      </c>
      <c r="Y3180" s="2581" t="s">
        <v>1529</v>
      </c>
      <c r="Z3180" s="2581" t="s">
        <v>1529</v>
      </c>
      <c r="AA3180" s="2581" t="s">
        <v>1529</v>
      </c>
      <c r="AB3180" s="2985">
        <v>0.06</v>
      </c>
      <c r="AC3180" s="2581" t="s">
        <v>1529</v>
      </c>
      <c r="AD3180" s="2986">
        <v>59</v>
      </c>
      <c r="AE3180" s="2987">
        <v>10000</v>
      </c>
      <c r="AF3180" s="2985">
        <f>AD3180/AE3180</f>
        <v>5.8999999999999999E-3</v>
      </c>
      <c r="AG3180" s="2985">
        <v>0.1</v>
      </c>
      <c r="AH3180" s="2988" t="s">
        <v>4522</v>
      </c>
      <c r="AI3180" s="2987">
        <v>300</v>
      </c>
      <c r="AJ3180" s="2989">
        <v>3.99</v>
      </c>
      <c r="AK3180" s="2502"/>
    </row>
    <row r="3181" spans="2:37" s="2801" customFormat="1" x14ac:dyDescent="0.2">
      <c r="B3181" s="2503"/>
      <c r="C3181" s="2496"/>
      <c r="D3181" s="2496"/>
      <c r="E3181" s="2496"/>
      <c r="F3181" s="2496"/>
      <c r="G3181" s="2496"/>
      <c r="H3181" s="2496"/>
      <c r="I3181" s="2497"/>
      <c r="J3181" s="2497"/>
      <c r="K3181" s="2497"/>
      <c r="L3181" s="2497"/>
      <c r="M3181" s="2496"/>
      <c r="N3181" s="2497"/>
      <c r="O3181" s="2497"/>
      <c r="P3181" s="2497"/>
      <c r="Q3181" s="2497"/>
      <c r="R3181" s="2497"/>
      <c r="S3181" s="2496"/>
      <c r="T3181" s="2495"/>
      <c r="U3181" s="2495"/>
      <c r="V3181" s="2495"/>
      <c r="W3181" s="2495"/>
      <c r="X3181" s="2495"/>
      <c r="Y3181" s="2495"/>
      <c r="Z3181" s="2495"/>
      <c r="AA3181" s="2495"/>
      <c r="AB3181" s="2495"/>
      <c r="AC3181" s="2495"/>
      <c r="AD3181" s="2495"/>
      <c r="AE3181" s="2495"/>
      <c r="AF3181" s="2495"/>
      <c r="AG3181" s="2495"/>
      <c r="AH3181" s="2495"/>
      <c r="AI3181" s="2495"/>
      <c r="AJ3181" s="2495"/>
      <c r="AK3181" s="2502"/>
    </row>
    <row r="3182" spans="2:37" s="2801" customFormat="1" x14ac:dyDescent="0.2">
      <c r="B3182" s="4236" t="s">
        <v>4985</v>
      </c>
      <c r="C3182" s="4237"/>
      <c r="D3182" s="4249" t="s">
        <v>5036</v>
      </c>
      <c r="E3182" s="4249"/>
      <c r="F3182" s="4249"/>
      <c r="G3182" s="4249"/>
      <c r="H3182" s="2499"/>
      <c r="I3182" s="2499"/>
      <c r="J3182" s="2499"/>
      <c r="K3182" s="2499"/>
      <c r="L3182" s="2499"/>
      <c r="M3182" s="2499"/>
      <c r="N3182" s="2499"/>
      <c r="O3182" s="2499"/>
      <c r="P3182" s="2499"/>
      <c r="Q3182" s="2499"/>
      <c r="R3182" s="2499"/>
      <c r="S3182" s="2499"/>
      <c r="T3182" s="2495"/>
      <c r="U3182" s="2495"/>
      <c r="V3182" s="2495"/>
      <c r="W3182" s="2495"/>
      <c r="X3182" s="2495"/>
      <c r="Y3182" s="2495"/>
      <c r="Z3182" s="2495"/>
      <c r="AA3182" s="2495"/>
      <c r="AB3182" s="2495"/>
      <c r="AC3182" s="2495"/>
      <c r="AD3182" s="2495"/>
      <c r="AE3182" s="2495"/>
      <c r="AF3182" s="2495"/>
      <c r="AG3182" s="2495"/>
      <c r="AH3182" s="2495"/>
      <c r="AI3182" s="2495"/>
      <c r="AJ3182" s="2495"/>
      <c r="AK3182" s="2502"/>
    </row>
    <row r="3183" spans="2:37" s="2801" customFormat="1" x14ac:dyDescent="0.2">
      <c r="B3183" s="4236" t="s">
        <v>4986</v>
      </c>
      <c r="C3183" s="4237"/>
      <c r="D3183" s="4249" t="s">
        <v>1512</v>
      </c>
      <c r="E3183" s="4249"/>
      <c r="F3183" s="4249"/>
      <c r="G3183" s="4249"/>
      <c r="H3183" s="2499"/>
      <c r="I3183" s="2499"/>
      <c r="J3183" s="2499"/>
      <c r="K3183" s="2499"/>
      <c r="L3183" s="2499"/>
      <c r="M3183" s="2499"/>
      <c r="N3183" s="2499"/>
      <c r="O3183" s="2499"/>
      <c r="P3183" s="2499"/>
      <c r="Q3183" s="2499"/>
      <c r="R3183" s="2499"/>
      <c r="S3183" s="2499"/>
      <c r="T3183" s="2495"/>
      <c r="U3183" s="2495"/>
      <c r="V3183" s="2495"/>
      <c r="W3183" s="2495"/>
      <c r="X3183" s="2495"/>
      <c r="Y3183" s="2495"/>
      <c r="Z3183" s="2495"/>
      <c r="AA3183" s="2495"/>
      <c r="AB3183" s="2495"/>
      <c r="AC3183" s="2495"/>
      <c r="AD3183" s="2495"/>
      <c r="AE3183" s="2495"/>
      <c r="AF3183" s="2495"/>
      <c r="AG3183" s="2495"/>
      <c r="AH3183" s="2495"/>
      <c r="AI3183" s="2495"/>
      <c r="AJ3183" s="2495"/>
      <c r="AK3183" s="2502"/>
    </row>
    <row r="3184" spans="2:37" s="2801" customFormat="1" ht="15.75" thickBot="1" x14ac:dyDescent="0.25">
      <c r="B3184" s="4270"/>
      <c r="C3184" s="4271"/>
      <c r="D3184" s="4272"/>
      <c r="E3184" s="4272"/>
      <c r="F3184" s="4272"/>
      <c r="G3184" s="4272"/>
      <c r="H3184" s="2504"/>
      <c r="I3184" s="2504"/>
      <c r="J3184" s="2504"/>
      <c r="K3184" s="2504"/>
      <c r="L3184" s="2504"/>
      <c r="M3184" s="2504"/>
      <c r="N3184" s="2504"/>
      <c r="O3184" s="2504"/>
      <c r="P3184" s="2504"/>
      <c r="Q3184" s="2504"/>
      <c r="R3184" s="2504"/>
      <c r="S3184" s="2504"/>
      <c r="T3184" s="2505"/>
      <c r="U3184" s="2505"/>
      <c r="V3184" s="2505"/>
      <c r="W3184" s="2505"/>
      <c r="X3184" s="2505"/>
      <c r="Y3184" s="2505"/>
      <c r="Z3184" s="2505"/>
      <c r="AA3184" s="2505"/>
      <c r="AB3184" s="2505"/>
      <c r="AC3184" s="2505"/>
      <c r="AD3184" s="2505"/>
      <c r="AE3184" s="2505"/>
      <c r="AF3184" s="2505"/>
      <c r="AG3184" s="2505"/>
      <c r="AH3184" s="2505"/>
      <c r="AI3184" s="2505"/>
      <c r="AJ3184" s="2505"/>
      <c r="AK3184" s="2507"/>
    </row>
    <row r="3185" spans="2:37" s="2801" customFormat="1" ht="13.5" thickBot="1" x14ac:dyDescent="0.25">
      <c r="B3185" s="2703"/>
    </row>
    <row r="3186" spans="2:37" s="2801" customFormat="1" ht="20.25" x14ac:dyDescent="0.2">
      <c r="B3186" s="4169" t="s">
        <v>4994</v>
      </c>
      <c r="C3186" s="4170"/>
      <c r="D3186" s="4170"/>
      <c r="E3186" s="4170"/>
      <c r="F3186" s="4170"/>
      <c r="G3186" s="4170"/>
      <c r="H3186" s="4170"/>
      <c r="I3186" s="4170"/>
      <c r="J3186" s="4170"/>
      <c r="K3186" s="4170"/>
      <c r="L3186" s="4170"/>
      <c r="M3186" s="4170"/>
      <c r="N3186" s="4170"/>
      <c r="O3186" s="4170"/>
      <c r="P3186" s="4170"/>
      <c r="Q3186" s="4170"/>
      <c r="R3186" s="4170"/>
      <c r="S3186" s="4170"/>
      <c r="T3186" s="4170"/>
      <c r="U3186" s="4170"/>
      <c r="V3186" s="4170"/>
      <c r="W3186" s="4170"/>
      <c r="X3186" s="4170"/>
      <c r="Y3186" s="4170"/>
      <c r="Z3186" s="4170"/>
      <c r="AA3186" s="4170"/>
      <c r="AB3186" s="4170"/>
      <c r="AC3186" s="4170"/>
      <c r="AD3186" s="4170"/>
      <c r="AE3186" s="4170"/>
      <c r="AF3186" s="4170"/>
      <c r="AG3186" s="4170"/>
      <c r="AH3186" s="4170"/>
      <c r="AI3186" s="4170"/>
      <c r="AJ3186" s="4170"/>
      <c r="AK3186" s="4171"/>
    </row>
    <row r="3187" spans="2:37" s="2801" customFormat="1" x14ac:dyDescent="0.2">
      <c r="B3187" s="2500"/>
      <c r="C3187" s="2872"/>
      <c r="D3187" s="2872"/>
      <c r="E3187" s="2872"/>
      <c r="F3187" s="2872"/>
      <c r="G3187" s="2501"/>
      <c r="H3187" s="2501"/>
      <c r="I3187" s="2501"/>
      <c r="J3187" s="2501"/>
      <c r="K3187" s="2501"/>
      <c r="L3187" s="2501"/>
      <c r="M3187" s="2501"/>
      <c r="N3187" s="2501"/>
      <c r="O3187" s="2501"/>
      <c r="P3187" s="2501"/>
      <c r="Q3187" s="2501"/>
      <c r="R3187" s="2501"/>
      <c r="S3187" s="2501"/>
      <c r="T3187" s="2501"/>
      <c r="U3187" s="2501"/>
      <c r="V3187" s="2501"/>
      <c r="W3187" s="2501"/>
      <c r="X3187" s="2501"/>
      <c r="Y3187" s="2501"/>
      <c r="Z3187" s="2501"/>
      <c r="AA3187" s="2501"/>
      <c r="AB3187" s="2501"/>
      <c r="AC3187" s="2501"/>
      <c r="AD3187" s="2501"/>
      <c r="AE3187" s="2501"/>
      <c r="AF3187" s="2501"/>
      <c r="AG3187" s="2501"/>
      <c r="AH3187" s="2501"/>
      <c r="AI3187" s="2501"/>
      <c r="AJ3187" s="2501"/>
      <c r="AK3187" s="2502"/>
    </row>
    <row r="3188" spans="2:37" s="2801" customFormat="1" x14ac:dyDescent="0.2">
      <c r="B3188" s="2500" t="s">
        <v>4981</v>
      </c>
      <c r="C3188" s="2872"/>
      <c r="D3188" s="4294" t="s">
        <v>5602</v>
      </c>
      <c r="E3188" s="4294"/>
      <c r="F3188" s="4294"/>
      <c r="G3188" s="2501"/>
      <c r="H3188" s="2501"/>
      <c r="I3188" s="2501"/>
      <c r="J3188" s="2501"/>
      <c r="K3188" s="2501"/>
      <c r="L3188" s="2501"/>
      <c r="M3188" s="2501"/>
      <c r="N3188" s="2501"/>
      <c r="O3188" s="2501"/>
      <c r="P3188" s="2501"/>
      <c r="Q3188" s="2501"/>
      <c r="R3188" s="2501"/>
      <c r="S3188" s="2501"/>
      <c r="T3188" s="2501"/>
      <c r="U3188" s="2501"/>
      <c r="V3188" s="2501"/>
      <c r="W3188" s="2501"/>
      <c r="X3188" s="2501"/>
      <c r="Y3188" s="2501"/>
      <c r="Z3188" s="2501"/>
      <c r="AA3188" s="2501"/>
      <c r="AB3188" s="2501"/>
      <c r="AC3188" s="2501"/>
      <c r="AD3188" s="2501"/>
      <c r="AE3188" s="2501"/>
      <c r="AF3188" s="2501"/>
      <c r="AG3188" s="2501"/>
      <c r="AH3188" s="2501"/>
      <c r="AI3188" s="2501"/>
      <c r="AJ3188" s="2501"/>
      <c r="AK3188" s="2502"/>
    </row>
    <row r="3189" spans="2:37" s="2801" customFormat="1" ht="13.5" thickBot="1" x14ac:dyDescent="0.25">
      <c r="B3189" s="4176" t="s">
        <v>4995</v>
      </c>
      <c r="C3189" s="4177"/>
      <c r="D3189" s="4175">
        <v>41515</v>
      </c>
      <c r="E3189" s="4175"/>
      <c r="F3189" s="2872"/>
      <c r="G3189" s="2501"/>
      <c r="H3189" s="2501"/>
      <c r="I3189" s="2501"/>
      <c r="J3189" s="2501"/>
      <c r="K3189" s="2501"/>
      <c r="L3189" s="2501"/>
      <c r="M3189" s="2501"/>
      <c r="N3189" s="2501"/>
      <c r="O3189" s="2501"/>
      <c r="P3189" s="2501"/>
      <c r="Q3189" s="2501"/>
      <c r="R3189" s="2501"/>
      <c r="S3189" s="2501"/>
      <c r="T3189" s="2501"/>
      <c r="U3189" s="2501"/>
      <c r="V3189" s="2501"/>
      <c r="W3189" s="2501"/>
      <c r="X3189" s="2501"/>
      <c r="Y3189" s="2501"/>
      <c r="Z3189" s="2501"/>
      <c r="AA3189" s="2501"/>
      <c r="AB3189" s="2501"/>
      <c r="AC3189" s="2501"/>
      <c r="AD3189" s="2501"/>
      <c r="AE3189" s="2501"/>
      <c r="AF3189" s="2501"/>
      <c r="AG3189" s="2501"/>
      <c r="AH3189" s="2501"/>
      <c r="AI3189" s="2501"/>
      <c r="AJ3189" s="2501"/>
      <c r="AK3189" s="2502"/>
    </row>
    <row r="3190" spans="2:37" s="2801" customFormat="1" ht="95.25" customHeight="1" thickBot="1" x14ac:dyDescent="0.25">
      <c r="B3190" s="4179" t="s">
        <v>4996</v>
      </c>
      <c r="C3190" s="4180"/>
      <c r="D3190" s="4291" t="s">
        <v>5603</v>
      </c>
      <c r="E3190" s="4292"/>
      <c r="F3190" s="4292"/>
      <c r="G3190" s="4292"/>
      <c r="H3190" s="4292"/>
      <c r="I3190" s="4292"/>
      <c r="J3190" s="4292"/>
      <c r="K3190" s="4293"/>
      <c r="L3190" s="2501"/>
      <c r="M3190" s="2501"/>
      <c r="N3190" s="2501"/>
      <c r="O3190" s="2501"/>
      <c r="P3190" s="2501"/>
      <c r="Q3190" s="2501"/>
      <c r="R3190" s="2501"/>
      <c r="S3190" s="2501"/>
      <c r="T3190" s="2501"/>
      <c r="U3190" s="2501"/>
      <c r="V3190" s="2501"/>
      <c r="W3190" s="2501"/>
      <c r="X3190" s="2501"/>
      <c r="Y3190" s="2501"/>
      <c r="Z3190" s="2501"/>
      <c r="AA3190" s="2501"/>
      <c r="AB3190" s="2501"/>
      <c r="AC3190" s="2501"/>
      <c r="AD3190" s="2501"/>
      <c r="AE3190" s="2501"/>
      <c r="AF3190" s="2501"/>
      <c r="AG3190" s="2501"/>
      <c r="AH3190" s="2501"/>
      <c r="AI3190" s="2501"/>
      <c r="AJ3190" s="2501"/>
      <c r="AK3190" s="2502"/>
    </row>
    <row r="3191" spans="2:37" s="2801" customFormat="1" ht="13.5" thickBot="1" x14ac:dyDescent="0.25">
      <c r="B3191" s="4245"/>
      <c r="C3191" s="4246"/>
      <c r="D3191" s="4246"/>
      <c r="E3191" s="4246"/>
      <c r="F3191" s="4246"/>
      <c r="G3191" s="4246"/>
      <c r="H3191" s="4246"/>
      <c r="I3191" s="4246"/>
      <c r="J3191" s="4246"/>
      <c r="K3191" s="4246"/>
      <c r="L3191" s="4246"/>
      <c r="M3191" s="4246"/>
      <c r="N3191" s="4246"/>
      <c r="O3191" s="4246"/>
      <c r="P3191" s="4246"/>
      <c r="Q3191" s="4246"/>
      <c r="R3191" s="2501"/>
      <c r="S3191" s="2501"/>
      <c r="T3191" s="2501"/>
      <c r="U3191" s="2501"/>
      <c r="V3191" s="2501"/>
      <c r="W3191" s="2501"/>
      <c r="X3191" s="2501"/>
      <c r="Y3191" s="2501"/>
      <c r="Z3191" s="2501"/>
      <c r="AA3191" s="2501"/>
      <c r="AB3191" s="2501"/>
      <c r="AC3191" s="2501"/>
      <c r="AD3191" s="2501"/>
      <c r="AE3191" s="2501"/>
      <c r="AF3191" s="2501"/>
      <c r="AG3191" s="2501"/>
      <c r="AH3191" s="2501"/>
      <c r="AI3191" s="2501"/>
      <c r="AJ3191" s="2501"/>
      <c r="AK3191" s="2502"/>
    </row>
    <row r="3192" spans="2:37" s="2801" customFormat="1" ht="13.5" thickBot="1" x14ac:dyDescent="0.25">
      <c r="B3192" s="4189" t="s">
        <v>4997</v>
      </c>
      <c r="C3192" s="4189"/>
      <c r="D3192" s="4189" t="s">
        <v>4987</v>
      </c>
      <c r="E3192" s="4189" t="s">
        <v>4998</v>
      </c>
      <c r="F3192" s="4247" t="s">
        <v>224</v>
      </c>
      <c r="G3192" s="4247"/>
      <c r="H3192" s="4247"/>
      <c r="I3192" s="4247"/>
      <c r="J3192" s="4247"/>
      <c r="K3192" s="4247"/>
      <c r="L3192" s="4247"/>
      <c r="M3192" s="4247"/>
      <c r="N3192" s="4247"/>
      <c r="O3192" s="4247"/>
      <c r="P3192" s="4247"/>
      <c r="Q3192" s="4247"/>
      <c r="R3192" s="4247"/>
      <c r="S3192" s="4247" t="s">
        <v>340</v>
      </c>
      <c r="T3192" s="4247"/>
      <c r="U3192" s="4247"/>
      <c r="V3192" s="4247"/>
      <c r="W3192" s="4247"/>
      <c r="X3192" s="4247"/>
      <c r="Y3192" s="4247"/>
      <c r="Z3192" s="4247"/>
      <c r="AA3192" s="4247"/>
      <c r="AB3192" s="4247"/>
      <c r="AC3192" s="4247"/>
      <c r="AD3192" s="4247" t="s">
        <v>225</v>
      </c>
      <c r="AE3192" s="4247"/>
      <c r="AF3192" s="4247"/>
      <c r="AG3192" s="4247"/>
      <c r="AH3192" s="4188" t="s">
        <v>4982</v>
      </c>
      <c r="AI3192" s="4188"/>
      <c r="AJ3192" s="4188"/>
      <c r="AK3192" s="2502"/>
    </row>
    <row r="3193" spans="2:37" s="2801" customFormat="1" ht="25.5" customHeight="1" thickBot="1" x14ac:dyDescent="0.25">
      <c r="B3193" s="4203"/>
      <c r="C3193" s="4203"/>
      <c r="D3193" s="4203"/>
      <c r="E3193" s="4203"/>
      <c r="F3193" s="4203" t="s">
        <v>4999</v>
      </c>
      <c r="G3193" s="4203" t="s">
        <v>5000</v>
      </c>
      <c r="H3193" s="4189" t="s">
        <v>5001</v>
      </c>
      <c r="I3193" s="4200" t="s">
        <v>5002</v>
      </c>
      <c r="J3193" s="4200" t="s">
        <v>5003</v>
      </c>
      <c r="K3193" s="4201" t="s">
        <v>5004</v>
      </c>
      <c r="L3193" s="4201" t="s">
        <v>5005</v>
      </c>
      <c r="M3193" s="4200" t="s">
        <v>5006</v>
      </c>
      <c r="N3193" s="4200"/>
      <c r="O3193" s="4201" t="s">
        <v>5007</v>
      </c>
      <c r="P3193" s="4201" t="s">
        <v>5008</v>
      </c>
      <c r="Q3193" s="4201" t="s">
        <v>5009</v>
      </c>
      <c r="R3193" s="4201" t="s">
        <v>5010</v>
      </c>
      <c r="S3193" s="4189" t="s">
        <v>5011</v>
      </c>
      <c r="T3193" s="4189" t="s">
        <v>5012</v>
      </c>
      <c r="U3193" s="4189" t="s">
        <v>5013</v>
      </c>
      <c r="V3193" s="4189" t="s">
        <v>5014</v>
      </c>
      <c r="W3193" s="4189" t="s">
        <v>5015</v>
      </c>
      <c r="X3193" s="4189" t="s">
        <v>5016</v>
      </c>
      <c r="Y3193" s="4189" t="s">
        <v>5017</v>
      </c>
      <c r="Z3193" s="4189" t="s">
        <v>5018</v>
      </c>
      <c r="AA3193" s="4189" t="s">
        <v>5019</v>
      </c>
      <c r="AB3193" s="4200" t="s">
        <v>5020</v>
      </c>
      <c r="AC3193" s="4200" t="s">
        <v>5021</v>
      </c>
      <c r="AD3193" s="4189" t="s">
        <v>5022</v>
      </c>
      <c r="AE3193" s="4189" t="s">
        <v>5023</v>
      </c>
      <c r="AF3193" s="4189" t="s">
        <v>5024</v>
      </c>
      <c r="AG3193" s="4189" t="s">
        <v>5025</v>
      </c>
      <c r="AH3193" s="4189" t="s">
        <v>1150</v>
      </c>
      <c r="AI3193" s="4189" t="s">
        <v>4983</v>
      </c>
      <c r="AJ3193" s="4189" t="s">
        <v>4984</v>
      </c>
      <c r="AK3193" s="2502"/>
    </row>
    <row r="3194" spans="2:37" s="2801" customFormat="1" ht="13.5" thickBot="1" x14ac:dyDescent="0.25">
      <c r="B3194" s="4203"/>
      <c r="C3194" s="4203"/>
      <c r="D3194" s="4203"/>
      <c r="E3194" s="4203"/>
      <c r="F3194" s="4203"/>
      <c r="G3194" s="4203"/>
      <c r="H3194" s="4203"/>
      <c r="I3194" s="4201"/>
      <c r="J3194" s="4201"/>
      <c r="K3194" s="4201"/>
      <c r="L3194" s="4201"/>
      <c r="M3194" s="2870" t="s">
        <v>5026</v>
      </c>
      <c r="N3194" s="2871" t="s">
        <v>2793</v>
      </c>
      <c r="O3194" s="4201"/>
      <c r="P3194" s="4201"/>
      <c r="Q3194" s="4201"/>
      <c r="R3194" s="4201"/>
      <c r="S3194" s="4203"/>
      <c r="T3194" s="4203"/>
      <c r="U3194" s="4203"/>
      <c r="V3194" s="4203"/>
      <c r="W3194" s="4203"/>
      <c r="X3194" s="4203"/>
      <c r="Y3194" s="4203"/>
      <c r="Z3194" s="4203"/>
      <c r="AA3194" s="4203"/>
      <c r="AB3194" s="4201"/>
      <c r="AC3194" s="4201"/>
      <c r="AD3194" s="4203"/>
      <c r="AE3194" s="4203"/>
      <c r="AF3194" s="4203"/>
      <c r="AG3194" s="4203"/>
      <c r="AH3194" s="4203"/>
      <c r="AI3194" s="4203"/>
      <c r="AJ3194" s="4203"/>
      <c r="AK3194" s="2502"/>
    </row>
    <row r="3195" spans="2:37" s="2801" customFormat="1" x14ac:dyDescent="0.2">
      <c r="B3195" s="4222" t="s">
        <v>5604</v>
      </c>
      <c r="C3195" s="4223"/>
      <c r="D3195" s="2508" t="s">
        <v>5605</v>
      </c>
      <c r="E3195" s="2509">
        <v>16.8</v>
      </c>
      <c r="F3195" s="2509">
        <v>16.8</v>
      </c>
      <c r="G3195" s="2530" t="s">
        <v>1529</v>
      </c>
      <c r="H3195" s="2530" t="s">
        <v>1529</v>
      </c>
      <c r="I3195" s="2530" t="s">
        <v>1529</v>
      </c>
      <c r="J3195" s="2729">
        <v>250</v>
      </c>
      <c r="K3195" s="2614">
        <v>6.720000000000001E-2</v>
      </c>
      <c r="L3195" s="2614">
        <v>6.720000000000001E-2</v>
      </c>
      <c r="M3195" s="2729">
        <v>107</v>
      </c>
      <c r="N3195" s="2729">
        <v>125</v>
      </c>
      <c r="O3195" s="2614">
        <v>0.15680000000000002</v>
      </c>
      <c r="P3195" s="2614">
        <v>0.13440000000000002</v>
      </c>
      <c r="Q3195" s="2614">
        <v>0.15680000000000002</v>
      </c>
      <c r="R3195" s="2614">
        <v>0.13440000000000002</v>
      </c>
      <c r="S3195" s="2530" t="s">
        <v>1529</v>
      </c>
      <c r="T3195" s="2530" t="s">
        <v>1529</v>
      </c>
      <c r="U3195" s="2530" t="s">
        <v>1529</v>
      </c>
      <c r="V3195" s="2530" t="s">
        <v>1529</v>
      </c>
      <c r="W3195" s="2530" t="s">
        <v>1529</v>
      </c>
      <c r="X3195" s="2614">
        <v>6.720000000000001E-2</v>
      </c>
      <c r="Y3195" s="2531" t="s">
        <v>1529</v>
      </c>
      <c r="Z3195" s="2531" t="s">
        <v>1529</v>
      </c>
      <c r="AA3195" s="2531" t="s">
        <v>1529</v>
      </c>
      <c r="AB3195" s="2531" t="s">
        <v>1529</v>
      </c>
      <c r="AC3195" s="2614">
        <v>6.720000000000001E-2</v>
      </c>
      <c r="AD3195" s="2530" t="s">
        <v>1529</v>
      </c>
      <c r="AE3195" s="2530" t="s">
        <v>1529</v>
      </c>
      <c r="AF3195" s="2530" t="s">
        <v>1529</v>
      </c>
      <c r="AG3195" s="2616">
        <f>0.5*1.12</f>
        <v>0.56000000000000005</v>
      </c>
      <c r="AH3195" s="2574" t="s">
        <v>1529</v>
      </c>
      <c r="AI3195" s="2574" t="s">
        <v>1529</v>
      </c>
      <c r="AJ3195" s="2636" t="s">
        <v>1529</v>
      </c>
      <c r="AK3195" s="2502"/>
    </row>
    <row r="3196" spans="2:37" s="2801" customFormat="1" x14ac:dyDescent="0.2">
      <c r="B3196" s="4149" t="s">
        <v>5606</v>
      </c>
      <c r="C3196" s="5041"/>
      <c r="D3196" s="2485" t="s">
        <v>5607</v>
      </c>
      <c r="E3196" s="2486">
        <v>20.160000000000004</v>
      </c>
      <c r="F3196" s="2486">
        <v>20.160000000000004</v>
      </c>
      <c r="G3196" s="2489" t="s">
        <v>1529</v>
      </c>
      <c r="H3196" s="2489" t="s">
        <v>1529</v>
      </c>
      <c r="I3196" s="2489" t="s">
        <v>1529</v>
      </c>
      <c r="J3196" s="2604">
        <v>300</v>
      </c>
      <c r="K3196" s="2487">
        <v>6.720000000000001E-2</v>
      </c>
      <c r="L3196" s="2487">
        <v>6.720000000000001E-2</v>
      </c>
      <c r="M3196" s="2604">
        <v>128</v>
      </c>
      <c r="N3196" s="2604">
        <v>150</v>
      </c>
      <c r="O3196" s="2487">
        <v>0.15680000000000002</v>
      </c>
      <c r="P3196" s="2487">
        <v>0.13440000000000002</v>
      </c>
      <c r="Q3196" s="2487">
        <v>0.15680000000000002</v>
      </c>
      <c r="R3196" s="2487">
        <v>0.13440000000000002</v>
      </c>
      <c r="S3196" s="2489" t="s">
        <v>1529</v>
      </c>
      <c r="T3196" s="2489" t="s">
        <v>1529</v>
      </c>
      <c r="U3196" s="2489" t="s">
        <v>1529</v>
      </c>
      <c r="V3196" s="2489" t="s">
        <v>1529</v>
      </c>
      <c r="W3196" s="2489" t="s">
        <v>1529</v>
      </c>
      <c r="X3196" s="2487">
        <v>6.720000000000001E-2</v>
      </c>
      <c r="Y3196" s="2490" t="s">
        <v>1529</v>
      </c>
      <c r="Z3196" s="2490" t="s">
        <v>1529</v>
      </c>
      <c r="AA3196" s="2490" t="s">
        <v>1529</v>
      </c>
      <c r="AB3196" s="2490" t="s">
        <v>1529</v>
      </c>
      <c r="AC3196" s="2487">
        <v>6.720000000000001E-2</v>
      </c>
      <c r="AD3196" s="2489" t="s">
        <v>1529</v>
      </c>
      <c r="AE3196" s="2489" t="s">
        <v>1529</v>
      </c>
      <c r="AF3196" s="2489" t="s">
        <v>1529</v>
      </c>
      <c r="AG3196" s="2491">
        <v>0.56000000000000005</v>
      </c>
      <c r="AH3196" s="2543" t="s">
        <v>1529</v>
      </c>
      <c r="AI3196" s="2543" t="s">
        <v>1529</v>
      </c>
      <c r="AJ3196" s="2641" t="s">
        <v>1529</v>
      </c>
      <c r="AK3196" s="2502"/>
    </row>
    <row r="3197" spans="2:37" s="2801" customFormat="1" x14ac:dyDescent="0.2">
      <c r="B3197" s="4149" t="s">
        <v>5608</v>
      </c>
      <c r="C3197" s="5041"/>
      <c r="D3197" s="2485" t="s">
        <v>5609</v>
      </c>
      <c r="E3197" s="2486">
        <v>22.400000000000002</v>
      </c>
      <c r="F3197" s="2486">
        <v>22.400000000000002</v>
      </c>
      <c r="G3197" s="2489" t="s">
        <v>1529</v>
      </c>
      <c r="H3197" s="2489" t="s">
        <v>1529</v>
      </c>
      <c r="I3197" s="2489" t="s">
        <v>1529</v>
      </c>
      <c r="J3197" s="2604">
        <v>333</v>
      </c>
      <c r="K3197" s="2487">
        <v>6.720000000000001E-2</v>
      </c>
      <c r="L3197" s="2487">
        <v>6.720000000000001E-2</v>
      </c>
      <c r="M3197" s="2604">
        <v>142</v>
      </c>
      <c r="N3197" s="2604">
        <v>166</v>
      </c>
      <c r="O3197" s="2487">
        <v>0.15680000000000002</v>
      </c>
      <c r="P3197" s="2487">
        <v>0.13440000000000002</v>
      </c>
      <c r="Q3197" s="2487">
        <v>0.15680000000000002</v>
      </c>
      <c r="R3197" s="2487">
        <v>0.13440000000000002</v>
      </c>
      <c r="S3197" s="2489" t="s">
        <v>1529</v>
      </c>
      <c r="T3197" s="2489" t="s">
        <v>1529</v>
      </c>
      <c r="U3197" s="2489" t="s">
        <v>1529</v>
      </c>
      <c r="V3197" s="2489" t="s">
        <v>1529</v>
      </c>
      <c r="W3197" s="2489" t="s">
        <v>1529</v>
      </c>
      <c r="X3197" s="2487">
        <v>6.720000000000001E-2</v>
      </c>
      <c r="Y3197" s="2490" t="s">
        <v>1529</v>
      </c>
      <c r="Z3197" s="2490" t="s">
        <v>1529</v>
      </c>
      <c r="AA3197" s="2490" t="s">
        <v>1529</v>
      </c>
      <c r="AB3197" s="2490" t="s">
        <v>1529</v>
      </c>
      <c r="AC3197" s="2487">
        <v>6.720000000000001E-2</v>
      </c>
      <c r="AD3197" s="2489" t="s">
        <v>1529</v>
      </c>
      <c r="AE3197" s="2489" t="s">
        <v>1529</v>
      </c>
      <c r="AF3197" s="2489" t="s">
        <v>1529</v>
      </c>
      <c r="AG3197" s="2491">
        <v>0.56000000000000005</v>
      </c>
      <c r="AH3197" s="2543" t="s">
        <v>1529</v>
      </c>
      <c r="AI3197" s="2543" t="s">
        <v>1529</v>
      </c>
      <c r="AJ3197" s="2641" t="s">
        <v>1529</v>
      </c>
      <c r="AK3197" s="2502"/>
    </row>
    <row r="3198" spans="2:37" s="2801" customFormat="1" x14ac:dyDescent="0.2">
      <c r="B3198" s="4149" t="s">
        <v>5610</v>
      </c>
      <c r="C3198" s="5041"/>
      <c r="D3198" s="2485" t="s">
        <v>5611</v>
      </c>
      <c r="E3198" s="2486">
        <v>28.000000000000004</v>
      </c>
      <c r="F3198" s="2486">
        <v>28.000000000000004</v>
      </c>
      <c r="G3198" s="2489" t="s">
        <v>1529</v>
      </c>
      <c r="H3198" s="2489" t="s">
        <v>1529</v>
      </c>
      <c r="I3198" s="2489" t="s">
        <v>1529</v>
      </c>
      <c r="J3198" s="2604">
        <v>416</v>
      </c>
      <c r="K3198" s="2487">
        <v>6.720000000000001E-2</v>
      </c>
      <c r="L3198" s="2487">
        <v>6.720000000000001E-2</v>
      </c>
      <c r="M3198" s="2604">
        <v>178</v>
      </c>
      <c r="N3198" s="2604">
        <v>208</v>
      </c>
      <c r="O3198" s="2487">
        <v>0.15680000000000002</v>
      </c>
      <c r="P3198" s="2487">
        <v>0.13440000000000002</v>
      </c>
      <c r="Q3198" s="2487">
        <v>0.15680000000000002</v>
      </c>
      <c r="R3198" s="2487">
        <v>0.13440000000000002</v>
      </c>
      <c r="S3198" s="2489" t="s">
        <v>1529</v>
      </c>
      <c r="T3198" s="2489" t="s">
        <v>1529</v>
      </c>
      <c r="U3198" s="2489" t="s">
        <v>1529</v>
      </c>
      <c r="V3198" s="2489" t="s">
        <v>1529</v>
      </c>
      <c r="W3198" s="2489" t="s">
        <v>1529</v>
      </c>
      <c r="X3198" s="2487">
        <v>6.720000000000001E-2</v>
      </c>
      <c r="Y3198" s="2490" t="s">
        <v>1529</v>
      </c>
      <c r="Z3198" s="2490" t="s">
        <v>1529</v>
      </c>
      <c r="AA3198" s="2490" t="s">
        <v>1529</v>
      </c>
      <c r="AB3198" s="2490" t="s">
        <v>1529</v>
      </c>
      <c r="AC3198" s="2487">
        <v>6.720000000000001E-2</v>
      </c>
      <c r="AD3198" s="2489" t="s">
        <v>1529</v>
      </c>
      <c r="AE3198" s="2489" t="s">
        <v>1529</v>
      </c>
      <c r="AF3198" s="2489" t="s">
        <v>1529</v>
      </c>
      <c r="AG3198" s="2491">
        <v>0.56000000000000005</v>
      </c>
      <c r="AH3198" s="2543" t="s">
        <v>1529</v>
      </c>
      <c r="AI3198" s="2543" t="s">
        <v>1529</v>
      </c>
      <c r="AJ3198" s="2641" t="s">
        <v>1529</v>
      </c>
      <c r="AK3198" s="2502"/>
    </row>
    <row r="3199" spans="2:37" s="2801" customFormat="1" ht="13.5" thickBot="1" x14ac:dyDescent="0.25">
      <c r="B3199" s="4151" t="s">
        <v>5612</v>
      </c>
      <c r="C3199" s="4152"/>
      <c r="D3199" s="2532" t="s">
        <v>5613</v>
      </c>
      <c r="E3199" s="2533">
        <v>33.6</v>
      </c>
      <c r="F3199" s="2533">
        <v>33.6</v>
      </c>
      <c r="G3199" s="2536" t="s">
        <v>1529</v>
      </c>
      <c r="H3199" s="2536" t="s">
        <v>1529</v>
      </c>
      <c r="I3199" s="2536" t="s">
        <v>1529</v>
      </c>
      <c r="J3199" s="2734">
        <v>500</v>
      </c>
      <c r="K3199" s="2534">
        <v>6.720000000000001E-2</v>
      </c>
      <c r="L3199" s="2534">
        <v>6.720000000000001E-2</v>
      </c>
      <c r="M3199" s="2734">
        <v>214</v>
      </c>
      <c r="N3199" s="2734">
        <v>250</v>
      </c>
      <c r="O3199" s="2534">
        <v>0.15680000000000002</v>
      </c>
      <c r="P3199" s="2534">
        <v>0.13440000000000002</v>
      </c>
      <c r="Q3199" s="2534">
        <v>0.15680000000000002</v>
      </c>
      <c r="R3199" s="2534">
        <v>0.13440000000000002</v>
      </c>
      <c r="S3199" s="2536" t="s">
        <v>1529</v>
      </c>
      <c r="T3199" s="2536" t="s">
        <v>1529</v>
      </c>
      <c r="U3199" s="2536" t="s">
        <v>1529</v>
      </c>
      <c r="V3199" s="2536" t="s">
        <v>1529</v>
      </c>
      <c r="W3199" s="2536" t="s">
        <v>1529</v>
      </c>
      <c r="X3199" s="2534">
        <v>6.720000000000001E-2</v>
      </c>
      <c r="Y3199" s="2537" t="s">
        <v>1529</v>
      </c>
      <c r="Z3199" s="2537" t="s">
        <v>1529</v>
      </c>
      <c r="AA3199" s="2537" t="s">
        <v>1529</v>
      </c>
      <c r="AB3199" s="2537" t="s">
        <v>1529</v>
      </c>
      <c r="AC3199" s="2534">
        <v>6.720000000000001E-2</v>
      </c>
      <c r="AD3199" s="2536" t="s">
        <v>1529</v>
      </c>
      <c r="AE3199" s="2536" t="s">
        <v>1529</v>
      </c>
      <c r="AF3199" s="2536" t="s">
        <v>1529</v>
      </c>
      <c r="AG3199" s="2538">
        <v>0.56000000000000005</v>
      </c>
      <c r="AH3199" s="2583" t="s">
        <v>1529</v>
      </c>
      <c r="AI3199" s="2583" t="s">
        <v>1529</v>
      </c>
      <c r="AJ3199" s="2728" t="s">
        <v>1529</v>
      </c>
      <c r="AK3199" s="2502"/>
    </row>
    <row r="3200" spans="2:37" s="2801" customFormat="1" x14ac:dyDescent="0.2">
      <c r="B3200" s="2503"/>
      <c r="C3200" s="2496"/>
      <c r="D3200" s="2496"/>
      <c r="E3200" s="2496"/>
      <c r="F3200" s="2496"/>
      <c r="G3200" s="2496"/>
      <c r="H3200" s="2496"/>
      <c r="I3200" s="2497"/>
      <c r="J3200" s="2497"/>
      <c r="K3200" s="2497"/>
      <c r="L3200" s="2497"/>
      <c r="M3200" s="2496"/>
      <c r="N3200" s="2497"/>
      <c r="O3200" s="2497"/>
      <c r="P3200" s="2497"/>
      <c r="Q3200" s="2497"/>
      <c r="R3200" s="2497"/>
      <c r="S3200" s="2496"/>
      <c r="T3200" s="2495"/>
      <c r="U3200" s="2495"/>
      <c r="V3200" s="2495"/>
      <c r="W3200" s="2495"/>
      <c r="X3200" s="2495"/>
      <c r="Y3200" s="2495"/>
      <c r="Z3200" s="2495"/>
      <c r="AA3200" s="2495"/>
      <c r="AB3200" s="2495"/>
      <c r="AC3200" s="2495"/>
      <c r="AD3200" s="2495"/>
      <c r="AE3200" s="2495"/>
      <c r="AF3200" s="2495"/>
      <c r="AG3200" s="2495"/>
      <c r="AH3200" s="2495"/>
      <c r="AI3200" s="2495"/>
      <c r="AJ3200" s="2495"/>
      <c r="AK3200" s="2502"/>
    </row>
    <row r="3201" spans="2:37" s="2801" customFormat="1" ht="14.25" x14ac:dyDescent="0.2">
      <c r="B3201" s="4236" t="s">
        <v>4985</v>
      </c>
      <c r="C3201" s="4237"/>
      <c r="D3201" s="4269" t="s">
        <v>10</v>
      </c>
      <c r="E3201" s="4269"/>
      <c r="F3201" s="4269"/>
      <c r="G3201" s="4269"/>
      <c r="H3201" s="2499"/>
      <c r="I3201" s="2499"/>
      <c r="J3201" s="2499"/>
      <c r="K3201" s="2499"/>
      <c r="L3201" s="2499"/>
      <c r="M3201" s="2499"/>
      <c r="N3201" s="2499"/>
      <c r="O3201" s="2499"/>
      <c r="P3201" s="2499"/>
      <c r="Q3201" s="2499"/>
      <c r="R3201" s="2499"/>
      <c r="S3201" s="2499"/>
      <c r="T3201" s="2495"/>
      <c r="U3201" s="2495"/>
      <c r="V3201" s="2495"/>
      <c r="W3201" s="2495"/>
      <c r="X3201" s="2495"/>
      <c r="Y3201" s="2495"/>
      <c r="Z3201" s="2495"/>
      <c r="AA3201" s="2495"/>
      <c r="AB3201" s="2495"/>
      <c r="AC3201" s="2495"/>
      <c r="AD3201" s="2495"/>
      <c r="AE3201" s="2495"/>
      <c r="AF3201" s="2495"/>
      <c r="AG3201" s="2495"/>
      <c r="AH3201" s="2495"/>
      <c r="AI3201" s="2495"/>
      <c r="AJ3201" s="2495"/>
      <c r="AK3201" s="2502"/>
    </row>
    <row r="3202" spans="2:37" s="2801" customFormat="1" ht="14.25" x14ac:dyDescent="0.2">
      <c r="B3202" s="4236" t="s">
        <v>4986</v>
      </c>
      <c r="C3202" s="4237"/>
      <c r="D3202" s="4269" t="s">
        <v>10</v>
      </c>
      <c r="E3202" s="4269"/>
      <c r="F3202" s="4269"/>
      <c r="G3202" s="4269"/>
      <c r="H3202" s="2499"/>
      <c r="I3202" s="2499"/>
      <c r="J3202" s="2499"/>
      <c r="K3202" s="2499"/>
      <c r="L3202" s="2499"/>
      <c r="M3202" s="2499"/>
      <c r="N3202" s="2499"/>
      <c r="O3202" s="2499"/>
      <c r="P3202" s="2499"/>
      <c r="Q3202" s="2499"/>
      <c r="R3202" s="2499"/>
      <c r="S3202" s="2499"/>
      <c r="T3202" s="2495"/>
      <c r="U3202" s="2495"/>
      <c r="V3202" s="2495"/>
      <c r="W3202" s="2495"/>
      <c r="X3202" s="2495"/>
      <c r="Y3202" s="2495"/>
      <c r="Z3202" s="2495"/>
      <c r="AA3202" s="2495"/>
      <c r="AB3202" s="2495"/>
      <c r="AC3202" s="2495"/>
      <c r="AD3202" s="2495"/>
      <c r="AE3202" s="2495"/>
      <c r="AF3202" s="2495"/>
      <c r="AG3202" s="2495"/>
      <c r="AH3202" s="2495"/>
      <c r="AI3202" s="2495"/>
      <c r="AJ3202" s="2495"/>
      <c r="AK3202" s="2502"/>
    </row>
    <row r="3203" spans="2:37" s="2801" customFormat="1" ht="15.75" thickBot="1" x14ac:dyDescent="0.25">
      <c r="B3203" s="4270"/>
      <c r="C3203" s="4271"/>
      <c r="D3203" s="4272"/>
      <c r="E3203" s="4272"/>
      <c r="F3203" s="4272"/>
      <c r="G3203" s="4272"/>
      <c r="H3203" s="2504"/>
      <c r="I3203" s="2504"/>
      <c r="J3203" s="2504"/>
      <c r="K3203" s="2504"/>
      <c r="L3203" s="2504"/>
      <c r="M3203" s="2504"/>
      <c r="N3203" s="2504"/>
      <c r="O3203" s="2504"/>
      <c r="P3203" s="2504"/>
      <c r="Q3203" s="2504"/>
      <c r="R3203" s="2504"/>
      <c r="S3203" s="2504"/>
      <c r="T3203" s="2505"/>
      <c r="U3203" s="2505"/>
      <c r="V3203" s="2505"/>
      <c r="W3203" s="2505"/>
      <c r="X3203" s="2505"/>
      <c r="Y3203" s="2505"/>
      <c r="Z3203" s="2505"/>
      <c r="AA3203" s="2505"/>
      <c r="AB3203" s="2505"/>
      <c r="AC3203" s="2505"/>
      <c r="AD3203" s="2505"/>
      <c r="AE3203" s="2505"/>
      <c r="AF3203" s="2505"/>
      <c r="AG3203" s="2505"/>
      <c r="AH3203" s="2505"/>
      <c r="AI3203" s="2505"/>
      <c r="AJ3203" s="2505"/>
      <c r="AK3203" s="2507"/>
    </row>
    <row r="3204" spans="2:37" s="2801" customFormat="1" ht="13.5" thickBot="1" x14ac:dyDescent="0.25">
      <c r="B3204" s="2703"/>
    </row>
    <row r="3205" spans="2:37" s="2801" customFormat="1" ht="20.25" x14ac:dyDescent="0.2">
      <c r="B3205" s="4169" t="s">
        <v>4994</v>
      </c>
      <c r="C3205" s="4170"/>
      <c r="D3205" s="4170"/>
      <c r="E3205" s="4170"/>
      <c r="F3205" s="4170"/>
      <c r="G3205" s="4170"/>
      <c r="H3205" s="4170"/>
      <c r="I3205" s="4170"/>
      <c r="J3205" s="4170"/>
      <c r="K3205" s="4170"/>
      <c r="L3205" s="4170"/>
      <c r="M3205" s="4170"/>
      <c r="N3205" s="4170"/>
      <c r="O3205" s="4170"/>
      <c r="P3205" s="4170"/>
      <c r="Q3205" s="4170"/>
      <c r="R3205" s="4170"/>
      <c r="S3205" s="4170"/>
      <c r="T3205" s="4170"/>
      <c r="U3205" s="4170"/>
      <c r="V3205" s="4170"/>
      <c r="W3205" s="4170"/>
      <c r="X3205" s="4170"/>
      <c r="Y3205" s="4170"/>
      <c r="Z3205" s="4170"/>
      <c r="AA3205" s="4170"/>
      <c r="AB3205" s="4170"/>
      <c r="AC3205" s="4170"/>
      <c r="AD3205" s="4170"/>
      <c r="AE3205" s="4170"/>
      <c r="AF3205" s="4170"/>
      <c r="AG3205" s="4170"/>
      <c r="AH3205" s="4170"/>
      <c r="AI3205" s="4170"/>
      <c r="AJ3205" s="4170"/>
      <c r="AK3205" s="4171"/>
    </row>
    <row r="3206" spans="2:37" s="2801" customFormat="1" x14ac:dyDescent="0.2">
      <c r="B3206" s="2500"/>
      <c r="C3206" s="2872"/>
      <c r="D3206" s="2872"/>
      <c r="E3206" s="2872"/>
      <c r="F3206" s="2872"/>
      <c r="G3206" s="2501"/>
      <c r="H3206" s="2501"/>
      <c r="I3206" s="2501"/>
      <c r="J3206" s="2501"/>
      <c r="K3206" s="2501"/>
      <c r="L3206" s="2501"/>
      <c r="M3206" s="2501"/>
      <c r="N3206" s="2501"/>
      <c r="O3206" s="2501"/>
      <c r="P3206" s="2501"/>
      <c r="Q3206" s="2501"/>
      <c r="R3206" s="2501"/>
      <c r="S3206" s="2501"/>
      <c r="T3206" s="2501"/>
      <c r="U3206" s="2501"/>
      <c r="V3206" s="2501"/>
      <c r="W3206" s="2501"/>
      <c r="X3206" s="2501"/>
      <c r="Y3206" s="2501"/>
      <c r="Z3206" s="2501"/>
      <c r="AA3206" s="2501"/>
      <c r="AB3206" s="2501"/>
      <c r="AC3206" s="2501"/>
      <c r="AD3206" s="2501"/>
      <c r="AE3206" s="2501"/>
      <c r="AF3206" s="2501"/>
      <c r="AG3206" s="2501"/>
      <c r="AH3206" s="2501"/>
      <c r="AI3206" s="2501"/>
      <c r="AJ3206" s="2501"/>
      <c r="AK3206" s="2502"/>
    </row>
    <row r="3207" spans="2:37" s="2801" customFormat="1" x14ac:dyDescent="0.2">
      <c r="B3207" s="2500" t="s">
        <v>4981</v>
      </c>
      <c r="C3207" s="2872"/>
      <c r="D3207" s="4294" t="s">
        <v>5588</v>
      </c>
      <c r="E3207" s="4294"/>
      <c r="F3207" s="4294"/>
      <c r="G3207" s="2501"/>
      <c r="H3207" s="2501"/>
      <c r="I3207" s="2501"/>
      <c r="J3207" s="2501"/>
      <c r="K3207" s="2501"/>
      <c r="L3207" s="2501"/>
      <c r="M3207" s="2501"/>
      <c r="N3207" s="2501"/>
      <c r="O3207" s="2501"/>
      <c r="P3207" s="2501"/>
      <c r="Q3207" s="2501"/>
      <c r="R3207" s="2501"/>
      <c r="S3207" s="2501"/>
      <c r="T3207" s="2501"/>
      <c r="U3207" s="2501"/>
      <c r="V3207" s="2501"/>
      <c r="W3207" s="2501"/>
      <c r="X3207" s="2501"/>
      <c r="Y3207" s="2501"/>
      <c r="Z3207" s="2501"/>
      <c r="AA3207" s="2501"/>
      <c r="AB3207" s="2501"/>
      <c r="AC3207" s="2501"/>
      <c r="AD3207" s="2501"/>
      <c r="AE3207" s="2501"/>
      <c r="AF3207" s="2501"/>
      <c r="AG3207" s="2501"/>
      <c r="AH3207" s="2501"/>
      <c r="AI3207" s="2501"/>
      <c r="AJ3207" s="2501"/>
      <c r="AK3207" s="2502"/>
    </row>
    <row r="3208" spans="2:37" s="2801" customFormat="1" ht="13.5" thickBot="1" x14ac:dyDescent="0.25">
      <c r="B3208" s="4176" t="s">
        <v>4995</v>
      </c>
      <c r="C3208" s="4177"/>
      <c r="D3208" s="4175">
        <v>41515</v>
      </c>
      <c r="E3208" s="4175"/>
      <c r="F3208" s="2872"/>
      <c r="G3208" s="2501"/>
      <c r="H3208" s="2501"/>
      <c r="I3208" s="2501"/>
      <c r="J3208" s="2501"/>
      <c r="K3208" s="2501"/>
      <c r="L3208" s="2501"/>
      <c r="M3208" s="2501"/>
      <c r="N3208" s="2501"/>
      <c r="O3208" s="2501"/>
      <c r="P3208" s="2501"/>
      <c r="Q3208" s="2501"/>
      <c r="R3208" s="2501"/>
      <c r="S3208" s="2501"/>
      <c r="T3208" s="2501"/>
      <c r="U3208" s="2501"/>
      <c r="V3208" s="2501"/>
      <c r="W3208" s="2501"/>
      <c r="X3208" s="2501"/>
      <c r="Y3208" s="2501"/>
      <c r="Z3208" s="2501"/>
      <c r="AA3208" s="2501"/>
      <c r="AB3208" s="2501"/>
      <c r="AC3208" s="2501"/>
      <c r="AD3208" s="2501"/>
      <c r="AE3208" s="2501"/>
      <c r="AF3208" s="2501"/>
      <c r="AG3208" s="2501"/>
      <c r="AH3208" s="2501"/>
      <c r="AI3208" s="2501"/>
      <c r="AJ3208" s="2501"/>
      <c r="AK3208" s="2502"/>
    </row>
    <row r="3209" spans="2:37" s="2801" customFormat="1" ht="79.5" customHeight="1" thickBot="1" x14ac:dyDescent="0.25">
      <c r="B3209" s="4179" t="s">
        <v>4996</v>
      </c>
      <c r="C3209" s="4180"/>
      <c r="D3209" s="4291" t="s">
        <v>5826</v>
      </c>
      <c r="E3209" s="4292"/>
      <c r="F3209" s="4292"/>
      <c r="G3209" s="4292"/>
      <c r="H3209" s="4292"/>
      <c r="I3209" s="4292"/>
      <c r="J3209" s="4292"/>
      <c r="K3209" s="4293"/>
      <c r="L3209" s="2501"/>
      <c r="M3209" s="2501"/>
      <c r="N3209" s="2501"/>
      <c r="O3209" s="2501"/>
      <c r="P3209" s="2501"/>
      <c r="Q3209" s="2501"/>
      <c r="R3209" s="2501"/>
      <c r="S3209" s="2501"/>
      <c r="T3209" s="2501"/>
      <c r="U3209" s="2501"/>
      <c r="V3209" s="2501"/>
      <c r="W3209" s="2501"/>
      <c r="X3209" s="2501"/>
      <c r="Y3209" s="2501"/>
      <c r="Z3209" s="2501"/>
      <c r="AA3209" s="2501"/>
      <c r="AB3209" s="2501"/>
      <c r="AC3209" s="2501"/>
      <c r="AD3209" s="2501"/>
      <c r="AE3209" s="2501"/>
      <c r="AF3209" s="2501"/>
      <c r="AG3209" s="2501"/>
      <c r="AH3209" s="2501"/>
      <c r="AI3209" s="2501"/>
      <c r="AJ3209" s="2501"/>
      <c r="AK3209" s="2502"/>
    </row>
    <row r="3210" spans="2:37" s="2801" customFormat="1" ht="13.5" thickBot="1" x14ac:dyDescent="0.25">
      <c r="B3210" s="4245"/>
      <c r="C3210" s="4246"/>
      <c r="D3210" s="4246"/>
      <c r="E3210" s="4246"/>
      <c r="F3210" s="4246"/>
      <c r="G3210" s="4246"/>
      <c r="H3210" s="4246"/>
      <c r="I3210" s="4246"/>
      <c r="J3210" s="4246"/>
      <c r="K3210" s="4246"/>
      <c r="L3210" s="4246"/>
      <c r="M3210" s="4246"/>
      <c r="N3210" s="4246"/>
      <c r="O3210" s="4246"/>
      <c r="P3210" s="4246"/>
      <c r="Q3210" s="4246"/>
      <c r="R3210" s="2501"/>
      <c r="S3210" s="2501"/>
      <c r="T3210" s="2501"/>
      <c r="U3210" s="2501"/>
      <c r="V3210" s="2501"/>
      <c r="W3210" s="2501"/>
      <c r="X3210" s="2501"/>
      <c r="Y3210" s="2501"/>
      <c r="Z3210" s="2501"/>
      <c r="AA3210" s="2501"/>
      <c r="AB3210" s="2501"/>
      <c r="AC3210" s="2501"/>
      <c r="AD3210" s="2501"/>
      <c r="AE3210" s="2501"/>
      <c r="AF3210" s="2501"/>
      <c r="AG3210" s="2501"/>
      <c r="AH3210" s="2501"/>
      <c r="AI3210" s="2501"/>
      <c r="AJ3210" s="2501"/>
      <c r="AK3210" s="2502"/>
    </row>
    <row r="3211" spans="2:37" s="2801" customFormat="1" ht="13.5" thickBot="1" x14ac:dyDescent="0.25">
      <c r="B3211" s="4189" t="s">
        <v>4997</v>
      </c>
      <c r="C3211" s="4189"/>
      <c r="D3211" s="4189" t="s">
        <v>4987</v>
      </c>
      <c r="E3211" s="4189" t="s">
        <v>4998</v>
      </c>
      <c r="F3211" s="4247" t="s">
        <v>224</v>
      </c>
      <c r="G3211" s="4247"/>
      <c r="H3211" s="4247"/>
      <c r="I3211" s="4247"/>
      <c r="J3211" s="4247"/>
      <c r="K3211" s="4247"/>
      <c r="L3211" s="4247"/>
      <c r="M3211" s="4247"/>
      <c r="N3211" s="4247"/>
      <c r="O3211" s="4247"/>
      <c r="P3211" s="4247"/>
      <c r="Q3211" s="4247"/>
      <c r="R3211" s="4247"/>
      <c r="S3211" s="4247" t="s">
        <v>340</v>
      </c>
      <c r="T3211" s="4247"/>
      <c r="U3211" s="4247"/>
      <c r="V3211" s="4247"/>
      <c r="W3211" s="4247"/>
      <c r="X3211" s="4247"/>
      <c r="Y3211" s="4247"/>
      <c r="Z3211" s="4247"/>
      <c r="AA3211" s="4247"/>
      <c r="AB3211" s="4247"/>
      <c r="AC3211" s="4247"/>
      <c r="AD3211" s="4247" t="s">
        <v>225</v>
      </c>
      <c r="AE3211" s="4247"/>
      <c r="AF3211" s="4247"/>
      <c r="AG3211" s="4247"/>
      <c r="AH3211" s="4188" t="s">
        <v>4982</v>
      </c>
      <c r="AI3211" s="4188"/>
      <c r="AJ3211" s="4188"/>
      <c r="AK3211" s="2502"/>
    </row>
    <row r="3212" spans="2:37" s="2801" customFormat="1" ht="13.5" thickBot="1" x14ac:dyDescent="0.25">
      <c r="B3212" s="4203"/>
      <c r="C3212" s="4203"/>
      <c r="D3212" s="4203"/>
      <c r="E3212" s="4203"/>
      <c r="F3212" s="4203" t="s">
        <v>4999</v>
      </c>
      <c r="G3212" s="4203" t="s">
        <v>5000</v>
      </c>
      <c r="H3212" s="4189" t="s">
        <v>5001</v>
      </c>
      <c r="I3212" s="4200" t="s">
        <v>5002</v>
      </c>
      <c r="J3212" s="4200" t="s">
        <v>5003</v>
      </c>
      <c r="K3212" s="4201" t="s">
        <v>5004</v>
      </c>
      <c r="L3212" s="4201" t="s">
        <v>5005</v>
      </c>
      <c r="M3212" s="4200" t="s">
        <v>5006</v>
      </c>
      <c r="N3212" s="4200"/>
      <c r="O3212" s="4201" t="s">
        <v>5007</v>
      </c>
      <c r="P3212" s="4201" t="s">
        <v>5008</v>
      </c>
      <c r="Q3212" s="4201" t="s">
        <v>5009</v>
      </c>
      <c r="R3212" s="4201" t="s">
        <v>5010</v>
      </c>
      <c r="S3212" s="4189" t="s">
        <v>5011</v>
      </c>
      <c r="T3212" s="4189" t="s">
        <v>5012</v>
      </c>
      <c r="U3212" s="4189" t="s">
        <v>5013</v>
      </c>
      <c r="V3212" s="4189" t="s">
        <v>5014</v>
      </c>
      <c r="W3212" s="4189" t="s">
        <v>5015</v>
      </c>
      <c r="X3212" s="4189" t="s">
        <v>5016</v>
      </c>
      <c r="Y3212" s="4189" t="s">
        <v>5017</v>
      </c>
      <c r="Z3212" s="4189" t="s">
        <v>5018</v>
      </c>
      <c r="AA3212" s="4189" t="s">
        <v>5019</v>
      </c>
      <c r="AB3212" s="4200" t="s">
        <v>5020</v>
      </c>
      <c r="AC3212" s="4200" t="s">
        <v>5021</v>
      </c>
      <c r="AD3212" s="4189" t="s">
        <v>5022</v>
      </c>
      <c r="AE3212" s="4189" t="s">
        <v>5023</v>
      </c>
      <c r="AF3212" s="4189" t="s">
        <v>5024</v>
      </c>
      <c r="AG3212" s="4189" t="s">
        <v>5025</v>
      </c>
      <c r="AH3212" s="4189" t="s">
        <v>1150</v>
      </c>
      <c r="AI3212" s="4189" t="s">
        <v>4983</v>
      </c>
      <c r="AJ3212" s="4189" t="s">
        <v>4984</v>
      </c>
      <c r="AK3212" s="2502"/>
    </row>
    <row r="3213" spans="2:37" s="2801" customFormat="1" ht="13.5" thickBot="1" x14ac:dyDescent="0.25">
      <c r="B3213" s="4286"/>
      <c r="C3213" s="4286"/>
      <c r="D3213" s="4203"/>
      <c r="E3213" s="4203"/>
      <c r="F3213" s="4203"/>
      <c r="G3213" s="4203"/>
      <c r="H3213" s="4203"/>
      <c r="I3213" s="4201"/>
      <c r="J3213" s="4201"/>
      <c r="K3213" s="4201"/>
      <c r="L3213" s="4201"/>
      <c r="M3213" s="2870" t="s">
        <v>5026</v>
      </c>
      <c r="N3213" s="2871" t="s">
        <v>2793</v>
      </c>
      <c r="O3213" s="4201"/>
      <c r="P3213" s="4201"/>
      <c r="Q3213" s="4201"/>
      <c r="R3213" s="4201"/>
      <c r="S3213" s="4203"/>
      <c r="T3213" s="4203"/>
      <c r="U3213" s="4203"/>
      <c r="V3213" s="4203"/>
      <c r="W3213" s="4203"/>
      <c r="X3213" s="4203"/>
      <c r="Y3213" s="4203"/>
      <c r="Z3213" s="4203"/>
      <c r="AA3213" s="4203"/>
      <c r="AB3213" s="4201"/>
      <c r="AC3213" s="4201"/>
      <c r="AD3213" s="4203"/>
      <c r="AE3213" s="4203"/>
      <c r="AF3213" s="4203"/>
      <c r="AG3213" s="4203"/>
      <c r="AH3213" s="4203"/>
      <c r="AI3213" s="4203"/>
      <c r="AJ3213" s="4203"/>
      <c r="AK3213" s="2502"/>
    </row>
    <row r="3214" spans="2:37" s="2801" customFormat="1" x14ac:dyDescent="0.2">
      <c r="B3214" s="5044" t="s">
        <v>5589</v>
      </c>
      <c r="C3214" s="5045"/>
      <c r="D3214" s="2508" t="s">
        <v>5590</v>
      </c>
      <c r="E3214" s="2509">
        <v>39.188800000000008</v>
      </c>
      <c r="F3214" s="2509">
        <v>16.8</v>
      </c>
      <c r="G3214" s="2530" t="s">
        <v>1529</v>
      </c>
      <c r="H3214" s="2530" t="s">
        <v>1529</v>
      </c>
      <c r="I3214" s="2530" t="s">
        <v>1529</v>
      </c>
      <c r="J3214" s="2729">
        <v>250</v>
      </c>
      <c r="K3214" s="2614">
        <v>6.720000000000001E-2</v>
      </c>
      <c r="L3214" s="2614">
        <v>6.720000000000001E-2</v>
      </c>
      <c r="M3214" s="2729">
        <v>107</v>
      </c>
      <c r="N3214" s="2729">
        <v>125</v>
      </c>
      <c r="O3214" s="2614">
        <v>0.15680000000000002</v>
      </c>
      <c r="P3214" s="2614">
        <v>0.13440000000000002</v>
      </c>
      <c r="Q3214" s="2614">
        <v>0.15680000000000002</v>
      </c>
      <c r="R3214" s="2614">
        <v>0.13440000000000002</v>
      </c>
      <c r="S3214" s="2530" t="s">
        <v>1529</v>
      </c>
      <c r="T3214" s="2530" t="s">
        <v>1529</v>
      </c>
      <c r="U3214" s="2530" t="s">
        <v>1529</v>
      </c>
      <c r="V3214" s="2530" t="s">
        <v>1529</v>
      </c>
      <c r="W3214" s="2530" t="s">
        <v>1529</v>
      </c>
      <c r="X3214" s="2614">
        <v>6.720000000000001E-2</v>
      </c>
      <c r="Y3214" s="2531" t="s">
        <v>1529</v>
      </c>
      <c r="Z3214" s="2531" t="s">
        <v>1529</v>
      </c>
      <c r="AA3214" s="2531" t="s">
        <v>1529</v>
      </c>
      <c r="AB3214" s="2531" t="s">
        <v>1529</v>
      </c>
      <c r="AC3214" s="2614">
        <v>6.720000000000001E-2</v>
      </c>
      <c r="AD3214" s="2573">
        <f>19.99*1.12</f>
        <v>22.3888</v>
      </c>
      <c r="AE3214" s="2530" t="s">
        <v>5591</v>
      </c>
      <c r="AF3214" s="2530">
        <f>+AD3214/1500</f>
        <v>1.4925866666666666E-2</v>
      </c>
      <c r="AG3214" s="2616">
        <v>0.11200000000000002</v>
      </c>
      <c r="AH3214" s="2574" t="s">
        <v>1529</v>
      </c>
      <c r="AI3214" s="2574" t="s">
        <v>1529</v>
      </c>
      <c r="AJ3214" s="2636" t="s">
        <v>1529</v>
      </c>
      <c r="AK3214" s="2502"/>
    </row>
    <row r="3215" spans="2:37" s="2801" customFormat="1" x14ac:dyDescent="0.2">
      <c r="B3215" s="4149" t="s">
        <v>5592</v>
      </c>
      <c r="C3215" s="5041"/>
      <c r="D3215" s="2485" t="s">
        <v>5593</v>
      </c>
      <c r="E3215" s="2486">
        <v>39.188800000000008</v>
      </c>
      <c r="F3215" s="2486">
        <v>16.8</v>
      </c>
      <c r="G3215" s="2489" t="s">
        <v>1529</v>
      </c>
      <c r="H3215" s="2489" t="s">
        <v>1529</v>
      </c>
      <c r="I3215" s="2489" t="s">
        <v>1529</v>
      </c>
      <c r="J3215" s="2604">
        <v>250</v>
      </c>
      <c r="K3215" s="2487">
        <v>6.720000000000001E-2</v>
      </c>
      <c r="L3215" s="2487">
        <v>6.720000000000001E-2</v>
      </c>
      <c r="M3215" s="2604">
        <v>107</v>
      </c>
      <c r="N3215" s="2604">
        <v>125</v>
      </c>
      <c r="O3215" s="2487">
        <v>0.15680000000000002</v>
      </c>
      <c r="P3215" s="2487">
        <v>0.13440000000000002</v>
      </c>
      <c r="Q3215" s="2487">
        <v>0.15680000000000002</v>
      </c>
      <c r="R3215" s="2487">
        <v>0.13440000000000002</v>
      </c>
      <c r="S3215" s="2489" t="s">
        <v>1529</v>
      </c>
      <c r="T3215" s="2489" t="s">
        <v>1529</v>
      </c>
      <c r="U3215" s="2489" t="s">
        <v>1529</v>
      </c>
      <c r="V3215" s="2489" t="s">
        <v>1529</v>
      </c>
      <c r="W3215" s="2489" t="s">
        <v>1529</v>
      </c>
      <c r="X3215" s="2487">
        <v>6.720000000000001E-2</v>
      </c>
      <c r="Y3215" s="2490" t="s">
        <v>1529</v>
      </c>
      <c r="Z3215" s="2490" t="s">
        <v>1529</v>
      </c>
      <c r="AA3215" s="2490" t="s">
        <v>1529</v>
      </c>
      <c r="AB3215" s="2490" t="s">
        <v>1529</v>
      </c>
      <c r="AC3215" s="2487">
        <v>6.720000000000001E-2</v>
      </c>
      <c r="AD3215" s="2544">
        <v>22.3888</v>
      </c>
      <c r="AE3215" s="2489" t="s">
        <v>5591</v>
      </c>
      <c r="AF3215" s="2489">
        <v>1.4925866666666666E-2</v>
      </c>
      <c r="AG3215" s="2491">
        <v>0.11200000000000002</v>
      </c>
      <c r="AH3215" s="2543" t="s">
        <v>1529</v>
      </c>
      <c r="AI3215" s="2543" t="s">
        <v>1529</v>
      </c>
      <c r="AJ3215" s="2641" t="s">
        <v>1529</v>
      </c>
      <c r="AK3215" s="2502"/>
    </row>
    <row r="3216" spans="2:37" s="2801" customFormat="1" x14ac:dyDescent="0.2">
      <c r="B3216" s="4149" t="s">
        <v>5594</v>
      </c>
      <c r="C3216" s="5041"/>
      <c r="D3216" s="2485" t="s">
        <v>5595</v>
      </c>
      <c r="E3216" s="2486">
        <v>28.000000000000004</v>
      </c>
      <c r="F3216" s="2486">
        <v>5.6112000000000002</v>
      </c>
      <c r="G3216" s="2489" t="s">
        <v>1529</v>
      </c>
      <c r="H3216" s="2489" t="s">
        <v>1529</v>
      </c>
      <c r="I3216" s="2489" t="s">
        <v>1529</v>
      </c>
      <c r="J3216" s="2604">
        <v>83</v>
      </c>
      <c r="K3216" s="2487">
        <v>6.720000000000001E-2</v>
      </c>
      <c r="L3216" s="2487">
        <v>6.720000000000001E-2</v>
      </c>
      <c r="M3216" s="2604">
        <v>35</v>
      </c>
      <c r="N3216" s="2604">
        <v>41</v>
      </c>
      <c r="O3216" s="2487">
        <v>0.15680000000000002</v>
      </c>
      <c r="P3216" s="2487">
        <v>0.13440000000000002</v>
      </c>
      <c r="Q3216" s="2487">
        <v>0.15680000000000002</v>
      </c>
      <c r="R3216" s="2487">
        <v>0.13440000000000002</v>
      </c>
      <c r="S3216" s="2489" t="s">
        <v>1529</v>
      </c>
      <c r="T3216" s="2489" t="s">
        <v>1529</v>
      </c>
      <c r="U3216" s="2489" t="s">
        <v>1529</v>
      </c>
      <c r="V3216" s="2489" t="s">
        <v>1529</v>
      </c>
      <c r="W3216" s="2489" t="s">
        <v>1529</v>
      </c>
      <c r="X3216" s="2487">
        <v>6.720000000000001E-2</v>
      </c>
      <c r="Y3216" s="2490" t="s">
        <v>1529</v>
      </c>
      <c r="Z3216" s="2490" t="s">
        <v>1529</v>
      </c>
      <c r="AA3216" s="2490" t="s">
        <v>1529</v>
      </c>
      <c r="AB3216" s="2490" t="s">
        <v>1529</v>
      </c>
      <c r="AC3216" s="2487">
        <v>6.720000000000001E-2</v>
      </c>
      <c r="AD3216" s="2544">
        <v>22.3888</v>
      </c>
      <c r="AE3216" s="2489" t="s">
        <v>5591</v>
      </c>
      <c r="AF3216" s="2489">
        <v>1.4925866666666666E-2</v>
      </c>
      <c r="AG3216" s="2491">
        <v>0.11200000000000002</v>
      </c>
      <c r="AH3216" s="2543" t="s">
        <v>1529</v>
      </c>
      <c r="AI3216" s="2543" t="s">
        <v>1529</v>
      </c>
      <c r="AJ3216" s="2641" t="s">
        <v>1529</v>
      </c>
      <c r="AK3216" s="2502"/>
    </row>
    <row r="3217" spans="2:37" s="2801" customFormat="1" x14ac:dyDescent="0.2">
      <c r="B3217" s="4149" t="s">
        <v>5596</v>
      </c>
      <c r="C3217" s="5041"/>
      <c r="D3217" s="2485" t="s">
        <v>5597</v>
      </c>
      <c r="E3217" s="2486">
        <v>28.000000000000004</v>
      </c>
      <c r="F3217" s="2486">
        <v>5.6112000000000002</v>
      </c>
      <c r="G3217" s="2489" t="s">
        <v>1529</v>
      </c>
      <c r="H3217" s="2489" t="s">
        <v>1529</v>
      </c>
      <c r="I3217" s="2489" t="s">
        <v>1529</v>
      </c>
      <c r="J3217" s="2604">
        <v>83</v>
      </c>
      <c r="K3217" s="2487">
        <v>6.720000000000001E-2</v>
      </c>
      <c r="L3217" s="2487">
        <v>6.720000000000001E-2</v>
      </c>
      <c r="M3217" s="2604">
        <v>35</v>
      </c>
      <c r="N3217" s="2604">
        <v>41</v>
      </c>
      <c r="O3217" s="2487">
        <v>0.15680000000000002</v>
      </c>
      <c r="P3217" s="2487">
        <v>0.13440000000000002</v>
      </c>
      <c r="Q3217" s="2487">
        <v>0.15680000000000002</v>
      </c>
      <c r="R3217" s="2487">
        <v>0.13440000000000002</v>
      </c>
      <c r="S3217" s="2489" t="s">
        <v>1529</v>
      </c>
      <c r="T3217" s="2489" t="s">
        <v>1529</v>
      </c>
      <c r="U3217" s="2489" t="s">
        <v>1529</v>
      </c>
      <c r="V3217" s="2489" t="s">
        <v>1529</v>
      </c>
      <c r="W3217" s="2489" t="s">
        <v>1529</v>
      </c>
      <c r="X3217" s="2487">
        <v>6.720000000000001E-2</v>
      </c>
      <c r="Y3217" s="2490" t="s">
        <v>1529</v>
      </c>
      <c r="Z3217" s="2490" t="s">
        <v>1529</v>
      </c>
      <c r="AA3217" s="2490" t="s">
        <v>1529</v>
      </c>
      <c r="AB3217" s="2490" t="s">
        <v>1529</v>
      </c>
      <c r="AC3217" s="2487">
        <v>6.720000000000001E-2</v>
      </c>
      <c r="AD3217" s="2544">
        <v>22.3888</v>
      </c>
      <c r="AE3217" s="2489" t="s">
        <v>5591</v>
      </c>
      <c r="AF3217" s="2489">
        <v>1.4925866666666666E-2</v>
      </c>
      <c r="AG3217" s="2491">
        <v>0.11200000000000002</v>
      </c>
      <c r="AH3217" s="2543" t="s">
        <v>1529</v>
      </c>
      <c r="AI3217" s="2543" t="s">
        <v>1529</v>
      </c>
      <c r="AJ3217" s="2641" t="s">
        <v>1529</v>
      </c>
      <c r="AK3217" s="2502"/>
    </row>
    <row r="3218" spans="2:37" s="2801" customFormat="1" x14ac:dyDescent="0.2">
      <c r="B3218" s="4149" t="s">
        <v>5598</v>
      </c>
      <c r="C3218" s="5041"/>
      <c r="D3218" s="2485" t="s">
        <v>5599</v>
      </c>
      <c r="E3218" s="2486">
        <v>33.6</v>
      </c>
      <c r="F3218" s="2486">
        <v>11.211200000000002</v>
      </c>
      <c r="G3218" s="2489" t="s">
        <v>1529</v>
      </c>
      <c r="H3218" s="2489" t="s">
        <v>1529</v>
      </c>
      <c r="I3218" s="2489" t="s">
        <v>1529</v>
      </c>
      <c r="J3218" s="2604">
        <v>166</v>
      </c>
      <c r="K3218" s="2487">
        <v>6.720000000000001E-2</v>
      </c>
      <c r="L3218" s="2487">
        <v>6.720000000000001E-2</v>
      </c>
      <c r="M3218" s="2604">
        <v>71</v>
      </c>
      <c r="N3218" s="2604">
        <v>83</v>
      </c>
      <c r="O3218" s="2487">
        <v>0.15680000000000002</v>
      </c>
      <c r="P3218" s="2487">
        <v>0.13440000000000002</v>
      </c>
      <c r="Q3218" s="2487">
        <v>0.15680000000000002</v>
      </c>
      <c r="R3218" s="2487">
        <v>0.13440000000000002</v>
      </c>
      <c r="S3218" s="2489" t="s">
        <v>1529</v>
      </c>
      <c r="T3218" s="2489" t="s">
        <v>1529</v>
      </c>
      <c r="U3218" s="2489" t="s">
        <v>1529</v>
      </c>
      <c r="V3218" s="2489" t="s">
        <v>1529</v>
      </c>
      <c r="W3218" s="2489" t="s">
        <v>1529</v>
      </c>
      <c r="X3218" s="2487">
        <v>6.720000000000001E-2</v>
      </c>
      <c r="Y3218" s="2490" t="s">
        <v>1529</v>
      </c>
      <c r="Z3218" s="2490" t="s">
        <v>1529</v>
      </c>
      <c r="AA3218" s="2490" t="s">
        <v>1529</v>
      </c>
      <c r="AB3218" s="2490" t="s">
        <v>1529</v>
      </c>
      <c r="AC3218" s="2487">
        <v>6.720000000000001E-2</v>
      </c>
      <c r="AD3218" s="2544">
        <v>22.3888</v>
      </c>
      <c r="AE3218" s="2489" t="s">
        <v>5591</v>
      </c>
      <c r="AF3218" s="2489">
        <v>1.4925866666666666E-2</v>
      </c>
      <c r="AG3218" s="2491">
        <v>0.11200000000000002</v>
      </c>
      <c r="AH3218" s="2543" t="s">
        <v>1529</v>
      </c>
      <c r="AI3218" s="2543" t="s">
        <v>1529</v>
      </c>
      <c r="AJ3218" s="2641" t="s">
        <v>1529</v>
      </c>
      <c r="AK3218" s="2502"/>
    </row>
    <row r="3219" spans="2:37" s="2801" customFormat="1" ht="13.5" thickBot="1" x14ac:dyDescent="0.25">
      <c r="B3219" s="4151" t="s">
        <v>5600</v>
      </c>
      <c r="C3219" s="4152"/>
      <c r="D3219" s="2532" t="s">
        <v>5601</v>
      </c>
      <c r="E3219" s="2533">
        <v>33.6</v>
      </c>
      <c r="F3219" s="2533">
        <v>11.211200000000002</v>
      </c>
      <c r="G3219" s="2536" t="s">
        <v>1529</v>
      </c>
      <c r="H3219" s="2536" t="s">
        <v>1529</v>
      </c>
      <c r="I3219" s="2536" t="s">
        <v>1529</v>
      </c>
      <c r="J3219" s="2734">
        <v>166</v>
      </c>
      <c r="K3219" s="2534">
        <v>6.720000000000001E-2</v>
      </c>
      <c r="L3219" s="2534">
        <v>6.720000000000001E-2</v>
      </c>
      <c r="M3219" s="2734">
        <v>71</v>
      </c>
      <c r="N3219" s="2734">
        <v>83</v>
      </c>
      <c r="O3219" s="2534">
        <v>0.15680000000000002</v>
      </c>
      <c r="P3219" s="2534">
        <v>0.13440000000000002</v>
      </c>
      <c r="Q3219" s="2534">
        <v>0.15680000000000002</v>
      </c>
      <c r="R3219" s="2534">
        <v>0.13440000000000002</v>
      </c>
      <c r="S3219" s="2536" t="s">
        <v>1529</v>
      </c>
      <c r="T3219" s="2536" t="s">
        <v>1529</v>
      </c>
      <c r="U3219" s="2536" t="s">
        <v>1529</v>
      </c>
      <c r="V3219" s="2536" t="s">
        <v>1529</v>
      </c>
      <c r="W3219" s="2536" t="s">
        <v>1529</v>
      </c>
      <c r="X3219" s="2534">
        <v>6.720000000000001E-2</v>
      </c>
      <c r="Y3219" s="2537" t="s">
        <v>1529</v>
      </c>
      <c r="Z3219" s="2537" t="s">
        <v>1529</v>
      </c>
      <c r="AA3219" s="2537" t="s">
        <v>1529</v>
      </c>
      <c r="AB3219" s="2537" t="s">
        <v>1529</v>
      </c>
      <c r="AC3219" s="2534">
        <v>6.720000000000001E-2</v>
      </c>
      <c r="AD3219" s="2582">
        <v>22.3888</v>
      </c>
      <c r="AE3219" s="2536" t="s">
        <v>5591</v>
      </c>
      <c r="AF3219" s="2536">
        <v>1.4925866666666666E-2</v>
      </c>
      <c r="AG3219" s="2538">
        <v>0.11200000000000002</v>
      </c>
      <c r="AH3219" s="2583" t="s">
        <v>1529</v>
      </c>
      <c r="AI3219" s="2583" t="s">
        <v>1529</v>
      </c>
      <c r="AJ3219" s="2728" t="s">
        <v>1529</v>
      </c>
      <c r="AK3219" s="2502"/>
    </row>
    <row r="3220" spans="2:37" s="2801" customFormat="1" x14ac:dyDescent="0.2">
      <c r="B3220" s="2503"/>
      <c r="C3220" s="2496"/>
      <c r="D3220" s="2496"/>
      <c r="E3220" s="2496"/>
      <c r="F3220" s="2496"/>
      <c r="G3220" s="2496"/>
      <c r="H3220" s="2496"/>
      <c r="I3220" s="2497"/>
      <c r="J3220" s="2497"/>
      <c r="K3220" s="2497"/>
      <c r="L3220" s="2497"/>
      <c r="M3220" s="2496"/>
      <c r="N3220" s="2497"/>
      <c r="O3220" s="2497"/>
      <c r="P3220" s="2497"/>
      <c r="Q3220" s="2497"/>
      <c r="R3220" s="2497"/>
      <c r="S3220" s="2496"/>
      <c r="T3220" s="2495"/>
      <c r="U3220" s="2495"/>
      <c r="V3220" s="2495"/>
      <c r="W3220" s="2495"/>
      <c r="X3220" s="2495"/>
      <c r="Y3220" s="2495"/>
      <c r="Z3220" s="2495"/>
      <c r="AA3220" s="2495"/>
      <c r="AB3220" s="2495"/>
      <c r="AC3220" s="2495"/>
      <c r="AD3220" s="2495"/>
      <c r="AE3220" s="2495"/>
      <c r="AF3220" s="2495"/>
      <c r="AG3220" s="2495"/>
      <c r="AH3220" s="2495"/>
      <c r="AI3220" s="2495"/>
      <c r="AJ3220" s="2495"/>
      <c r="AK3220" s="2502"/>
    </row>
    <row r="3221" spans="2:37" s="2801" customFormat="1" ht="14.25" x14ac:dyDescent="0.2">
      <c r="B3221" s="4236" t="s">
        <v>4985</v>
      </c>
      <c r="C3221" s="4237"/>
      <c r="D3221" s="4269" t="s">
        <v>10</v>
      </c>
      <c r="E3221" s="4269"/>
      <c r="F3221" s="4269"/>
      <c r="G3221" s="4269"/>
      <c r="H3221" s="2499"/>
      <c r="I3221" s="2499"/>
      <c r="J3221" s="2499"/>
      <c r="K3221" s="2499"/>
      <c r="L3221" s="2499"/>
      <c r="M3221" s="2499"/>
      <c r="N3221" s="2499"/>
      <c r="O3221" s="2499"/>
      <c r="P3221" s="2499"/>
      <c r="Q3221" s="2499"/>
      <c r="R3221" s="2499"/>
      <c r="S3221" s="2499"/>
      <c r="T3221" s="2495"/>
      <c r="U3221" s="2495"/>
      <c r="V3221" s="2495"/>
      <c r="W3221" s="2495"/>
      <c r="X3221" s="2495"/>
      <c r="Y3221" s="2495"/>
      <c r="Z3221" s="2495"/>
      <c r="AA3221" s="2495"/>
      <c r="AB3221" s="2495"/>
      <c r="AC3221" s="2495"/>
      <c r="AD3221" s="2495"/>
      <c r="AE3221" s="2495"/>
      <c r="AF3221" s="2495"/>
      <c r="AG3221" s="2495"/>
      <c r="AH3221" s="2495"/>
      <c r="AI3221" s="2495"/>
      <c r="AJ3221" s="2495"/>
      <c r="AK3221" s="2502"/>
    </row>
    <row r="3222" spans="2:37" s="2801" customFormat="1" ht="14.25" x14ac:dyDescent="0.2">
      <c r="B3222" s="4236" t="s">
        <v>4986</v>
      </c>
      <c r="C3222" s="4237"/>
      <c r="D3222" s="4269" t="s">
        <v>10</v>
      </c>
      <c r="E3222" s="4269"/>
      <c r="F3222" s="4269"/>
      <c r="G3222" s="4269"/>
      <c r="H3222" s="2499"/>
      <c r="I3222" s="2499"/>
      <c r="J3222" s="2499"/>
      <c r="K3222" s="2499"/>
      <c r="L3222" s="2499"/>
      <c r="M3222" s="2499"/>
      <c r="N3222" s="2499"/>
      <c r="O3222" s="2499"/>
      <c r="P3222" s="2499"/>
      <c r="Q3222" s="2499"/>
      <c r="R3222" s="2499"/>
      <c r="S3222" s="2499"/>
      <c r="T3222" s="2495"/>
      <c r="U3222" s="2495"/>
      <c r="V3222" s="2495"/>
      <c r="W3222" s="2495"/>
      <c r="X3222" s="2495"/>
      <c r="Y3222" s="2495"/>
      <c r="Z3222" s="2495"/>
      <c r="AA3222" s="2495"/>
      <c r="AB3222" s="2495"/>
      <c r="AC3222" s="2495"/>
      <c r="AD3222" s="2495"/>
      <c r="AE3222" s="2495"/>
      <c r="AF3222" s="2495"/>
      <c r="AG3222" s="2495"/>
      <c r="AH3222" s="2495"/>
      <c r="AI3222" s="2495"/>
      <c r="AJ3222" s="2495"/>
      <c r="AK3222" s="2502"/>
    </row>
    <row r="3223" spans="2:37" s="2801" customFormat="1" ht="15.75" thickBot="1" x14ac:dyDescent="0.25">
      <c r="B3223" s="4270"/>
      <c r="C3223" s="4271"/>
      <c r="D3223" s="4272"/>
      <c r="E3223" s="4272"/>
      <c r="F3223" s="4272"/>
      <c r="G3223" s="4272"/>
      <c r="H3223" s="2504"/>
      <c r="I3223" s="2504"/>
      <c r="J3223" s="2504"/>
      <c r="K3223" s="2504"/>
      <c r="L3223" s="2504"/>
      <c r="M3223" s="2504"/>
      <c r="N3223" s="2504"/>
      <c r="O3223" s="2504"/>
      <c r="P3223" s="2504"/>
      <c r="Q3223" s="2504"/>
      <c r="R3223" s="2504"/>
      <c r="S3223" s="2504"/>
      <c r="T3223" s="2505"/>
      <c r="U3223" s="2505"/>
      <c r="V3223" s="2505"/>
      <c r="W3223" s="2505"/>
      <c r="X3223" s="2505"/>
      <c r="Y3223" s="2505"/>
      <c r="Z3223" s="2505"/>
      <c r="AA3223" s="2505"/>
      <c r="AB3223" s="2505"/>
      <c r="AC3223" s="2505"/>
      <c r="AD3223" s="2505"/>
      <c r="AE3223" s="2505"/>
      <c r="AF3223" s="2505"/>
      <c r="AG3223" s="2505"/>
      <c r="AH3223" s="2505"/>
      <c r="AI3223" s="2505"/>
      <c r="AJ3223" s="2505"/>
      <c r="AK3223" s="2507"/>
    </row>
    <row r="3224" spans="2:37" s="2801" customFormat="1" ht="13.5" thickBot="1" x14ac:dyDescent="0.25">
      <c r="B3224" s="2703"/>
    </row>
    <row r="3225" spans="2:37" s="2801" customFormat="1" ht="20.25" x14ac:dyDescent="0.2">
      <c r="B3225" s="4169" t="s">
        <v>4994</v>
      </c>
      <c r="C3225" s="4170"/>
      <c r="D3225" s="4170"/>
      <c r="E3225" s="4170"/>
      <c r="F3225" s="4170"/>
      <c r="G3225" s="4170"/>
      <c r="H3225" s="4170"/>
      <c r="I3225" s="4170"/>
      <c r="J3225" s="4170"/>
      <c r="K3225" s="4170"/>
      <c r="L3225" s="4170"/>
      <c r="M3225" s="4170"/>
      <c r="N3225" s="4170"/>
      <c r="O3225" s="4170"/>
      <c r="P3225" s="4170"/>
      <c r="Q3225" s="4170"/>
      <c r="R3225" s="4170"/>
      <c r="S3225" s="4170"/>
      <c r="T3225" s="4170"/>
      <c r="U3225" s="4170"/>
      <c r="V3225" s="4170"/>
      <c r="W3225" s="4170"/>
      <c r="X3225" s="4170"/>
      <c r="Y3225" s="4170"/>
      <c r="Z3225" s="4170"/>
      <c r="AA3225" s="4170"/>
      <c r="AB3225" s="4170"/>
      <c r="AC3225" s="4170"/>
      <c r="AD3225" s="4170"/>
      <c r="AE3225" s="4170"/>
      <c r="AF3225" s="4170"/>
      <c r="AG3225" s="4170"/>
      <c r="AH3225" s="4170"/>
      <c r="AI3225" s="4170"/>
      <c r="AJ3225" s="4170"/>
      <c r="AK3225" s="4171"/>
    </row>
    <row r="3226" spans="2:37" s="2801" customFormat="1" x14ac:dyDescent="0.2">
      <c r="B3226" s="2500"/>
      <c r="C3226" s="2872"/>
      <c r="D3226" s="2872"/>
      <c r="E3226" s="2872"/>
      <c r="F3226" s="2872"/>
      <c r="G3226" s="2501"/>
      <c r="H3226" s="2501"/>
      <c r="I3226" s="2501"/>
      <c r="J3226" s="2501"/>
      <c r="K3226" s="2501"/>
      <c r="L3226" s="2501"/>
      <c r="M3226" s="2501"/>
      <c r="N3226" s="2501"/>
      <c r="O3226" s="2501"/>
      <c r="P3226" s="2501"/>
      <c r="Q3226" s="2501"/>
      <c r="R3226" s="2501"/>
      <c r="S3226" s="2501"/>
      <c r="T3226" s="2501"/>
      <c r="U3226" s="2501"/>
      <c r="V3226" s="2501"/>
      <c r="W3226" s="2501"/>
      <c r="X3226" s="2501"/>
      <c r="Y3226" s="2501"/>
      <c r="Z3226" s="2501"/>
      <c r="AA3226" s="2501"/>
      <c r="AB3226" s="2501"/>
      <c r="AC3226" s="2501"/>
      <c r="AD3226" s="2501"/>
      <c r="AE3226" s="2501"/>
      <c r="AF3226" s="2501"/>
      <c r="AG3226" s="2501"/>
      <c r="AH3226" s="2501"/>
      <c r="AI3226" s="2501"/>
      <c r="AJ3226" s="2501"/>
      <c r="AK3226" s="2502"/>
    </row>
    <row r="3227" spans="2:37" s="2801" customFormat="1" ht="12.75" customHeight="1" x14ac:dyDescent="0.2">
      <c r="B3227" s="2500" t="s">
        <v>4981</v>
      </c>
      <c r="C3227" s="2872"/>
      <c r="D3227" s="4294" t="s">
        <v>5584</v>
      </c>
      <c r="E3227" s="4294"/>
      <c r="F3227" s="4294"/>
      <c r="G3227" s="2501"/>
      <c r="H3227" s="2501"/>
      <c r="I3227" s="2501"/>
      <c r="J3227" s="2501"/>
      <c r="K3227" s="2501"/>
      <c r="L3227" s="2501"/>
      <c r="M3227" s="2501"/>
      <c r="N3227" s="2501"/>
      <c r="O3227" s="2501"/>
      <c r="P3227" s="2501"/>
      <c r="Q3227" s="2501"/>
      <c r="R3227" s="2501"/>
      <c r="S3227" s="2501"/>
      <c r="T3227" s="2501"/>
      <c r="U3227" s="2501"/>
      <c r="V3227" s="2501"/>
      <c r="W3227" s="2501"/>
      <c r="X3227" s="2501"/>
      <c r="Y3227" s="2501"/>
      <c r="Z3227" s="2501"/>
      <c r="AA3227" s="2501"/>
      <c r="AB3227" s="2501"/>
      <c r="AC3227" s="2501"/>
      <c r="AD3227" s="2501"/>
      <c r="AE3227" s="2501"/>
      <c r="AF3227" s="2501"/>
      <c r="AG3227" s="2501"/>
      <c r="AH3227" s="2501"/>
      <c r="AI3227" s="2501"/>
      <c r="AJ3227" s="2501"/>
      <c r="AK3227" s="2502"/>
    </row>
    <row r="3228" spans="2:37" s="2801" customFormat="1" ht="13.5" customHeight="1" thickBot="1" x14ac:dyDescent="0.25">
      <c r="B3228" s="4176" t="s">
        <v>4995</v>
      </c>
      <c r="C3228" s="4177"/>
      <c r="D3228" s="4175">
        <v>41502</v>
      </c>
      <c r="E3228" s="4175"/>
      <c r="F3228" s="2872"/>
      <c r="G3228" s="2501"/>
      <c r="H3228" s="2501"/>
      <c r="I3228" s="2501"/>
      <c r="J3228" s="2501"/>
      <c r="K3228" s="2501"/>
      <c r="L3228" s="2501"/>
      <c r="M3228" s="2501"/>
      <c r="N3228" s="2501"/>
      <c r="O3228" s="2501"/>
      <c r="P3228" s="2501"/>
      <c r="Q3228" s="2501"/>
      <c r="R3228" s="2501"/>
      <c r="S3228" s="2501"/>
      <c r="T3228" s="2501"/>
      <c r="U3228" s="2501"/>
      <c r="V3228" s="2501"/>
      <c r="W3228" s="2501"/>
      <c r="X3228" s="2501"/>
      <c r="Y3228" s="2501"/>
      <c r="Z3228" s="2501"/>
      <c r="AA3228" s="2501"/>
      <c r="AB3228" s="2501"/>
      <c r="AC3228" s="2501"/>
      <c r="AD3228" s="2501"/>
      <c r="AE3228" s="2501"/>
      <c r="AF3228" s="2501"/>
      <c r="AG3228" s="2501"/>
      <c r="AH3228" s="2501"/>
      <c r="AI3228" s="2501"/>
      <c r="AJ3228" s="2501"/>
      <c r="AK3228" s="2502"/>
    </row>
    <row r="3229" spans="2:37" s="2801" customFormat="1" ht="91.5" customHeight="1" thickBot="1" x14ac:dyDescent="0.25">
      <c r="B3229" s="4179" t="s">
        <v>4996</v>
      </c>
      <c r="C3229" s="4180"/>
      <c r="D3229" s="4291" t="s">
        <v>5585</v>
      </c>
      <c r="E3229" s="4292"/>
      <c r="F3229" s="4292"/>
      <c r="G3229" s="4292"/>
      <c r="H3229" s="4292"/>
      <c r="I3229" s="4292"/>
      <c r="J3229" s="4292"/>
      <c r="K3229" s="4293"/>
      <c r="L3229" s="2501"/>
      <c r="M3229" s="2501"/>
      <c r="N3229" s="2501"/>
      <c r="O3229" s="2501"/>
      <c r="P3229" s="2501"/>
      <c r="Q3229" s="2501"/>
      <c r="R3229" s="2501"/>
      <c r="S3229" s="2501"/>
      <c r="T3229" s="2501"/>
      <c r="U3229" s="2501"/>
      <c r="V3229" s="2501"/>
      <c r="W3229" s="2501"/>
      <c r="X3229" s="2501"/>
      <c r="Y3229" s="2501"/>
      <c r="Z3229" s="2501"/>
      <c r="AA3229" s="2501"/>
      <c r="AB3229" s="2501"/>
      <c r="AC3229" s="2501"/>
      <c r="AD3229" s="2501"/>
      <c r="AE3229" s="2501"/>
      <c r="AF3229" s="2501"/>
      <c r="AG3229" s="2501"/>
      <c r="AH3229" s="2501"/>
      <c r="AI3229" s="2501"/>
      <c r="AJ3229" s="2501"/>
      <c r="AK3229" s="2502"/>
    </row>
    <row r="3230" spans="2:37" s="2801" customFormat="1" ht="13.5" thickBot="1" x14ac:dyDescent="0.25">
      <c r="B3230" s="4245"/>
      <c r="C3230" s="4246"/>
      <c r="D3230" s="4246"/>
      <c r="E3230" s="4246"/>
      <c r="F3230" s="4246"/>
      <c r="G3230" s="4246"/>
      <c r="H3230" s="4246"/>
      <c r="I3230" s="4246"/>
      <c r="J3230" s="4246"/>
      <c r="K3230" s="4246"/>
      <c r="L3230" s="4246"/>
      <c r="M3230" s="4246"/>
      <c r="N3230" s="4246"/>
      <c r="O3230" s="4246"/>
      <c r="P3230" s="4246"/>
      <c r="Q3230" s="4246"/>
      <c r="R3230" s="2501"/>
      <c r="S3230" s="2501"/>
      <c r="T3230" s="2501"/>
      <c r="U3230" s="2501"/>
      <c r="V3230" s="2501"/>
      <c r="W3230" s="2501"/>
      <c r="X3230" s="2501"/>
      <c r="Y3230" s="2501"/>
      <c r="Z3230" s="2501"/>
      <c r="AA3230" s="2501"/>
      <c r="AB3230" s="2501"/>
      <c r="AC3230" s="2501"/>
      <c r="AD3230" s="2501"/>
      <c r="AE3230" s="2501"/>
      <c r="AF3230" s="2501"/>
      <c r="AG3230" s="2501"/>
      <c r="AH3230" s="2501"/>
      <c r="AI3230" s="2501"/>
      <c r="AJ3230" s="2501"/>
      <c r="AK3230" s="2502"/>
    </row>
    <row r="3231" spans="2:37" s="2801" customFormat="1" ht="13.5" customHeight="1" thickBot="1" x14ac:dyDescent="0.25">
      <c r="B3231" s="4189" t="s">
        <v>4997</v>
      </c>
      <c r="C3231" s="4189"/>
      <c r="D3231" s="4189" t="s">
        <v>4987</v>
      </c>
      <c r="E3231" s="4189" t="s">
        <v>4998</v>
      </c>
      <c r="F3231" s="4247" t="s">
        <v>224</v>
      </c>
      <c r="G3231" s="4247"/>
      <c r="H3231" s="4247"/>
      <c r="I3231" s="4247"/>
      <c r="J3231" s="4247"/>
      <c r="K3231" s="4247"/>
      <c r="L3231" s="4247"/>
      <c r="M3231" s="4247"/>
      <c r="N3231" s="4247"/>
      <c r="O3231" s="4247"/>
      <c r="P3231" s="4247"/>
      <c r="Q3231" s="4247"/>
      <c r="R3231" s="4247"/>
      <c r="S3231" s="4247" t="s">
        <v>340</v>
      </c>
      <c r="T3231" s="4247"/>
      <c r="U3231" s="4247"/>
      <c r="V3231" s="4247"/>
      <c r="W3231" s="4247"/>
      <c r="X3231" s="4247"/>
      <c r="Y3231" s="4247"/>
      <c r="Z3231" s="4247"/>
      <c r="AA3231" s="4247"/>
      <c r="AB3231" s="4247"/>
      <c r="AC3231" s="4247"/>
      <c r="AD3231" s="4247" t="s">
        <v>225</v>
      </c>
      <c r="AE3231" s="4247"/>
      <c r="AF3231" s="4247"/>
      <c r="AG3231" s="4247"/>
      <c r="AH3231" s="4188" t="s">
        <v>4982</v>
      </c>
      <c r="AI3231" s="4188"/>
      <c r="AJ3231" s="4188"/>
      <c r="AK3231" s="2502"/>
    </row>
    <row r="3232" spans="2:37" s="2801" customFormat="1" ht="21.75" customHeight="1" thickBot="1" x14ac:dyDescent="0.25">
      <c r="B3232" s="4203"/>
      <c r="C3232" s="4203"/>
      <c r="D3232" s="4203"/>
      <c r="E3232" s="4203"/>
      <c r="F3232" s="4203" t="s">
        <v>4999</v>
      </c>
      <c r="G3232" s="4203" t="s">
        <v>5000</v>
      </c>
      <c r="H3232" s="4189" t="s">
        <v>5001</v>
      </c>
      <c r="I3232" s="4200" t="s">
        <v>5002</v>
      </c>
      <c r="J3232" s="4200" t="s">
        <v>5003</v>
      </c>
      <c r="K3232" s="4201" t="s">
        <v>5004</v>
      </c>
      <c r="L3232" s="4201" t="s">
        <v>5005</v>
      </c>
      <c r="M3232" s="4200" t="s">
        <v>5006</v>
      </c>
      <c r="N3232" s="4200"/>
      <c r="O3232" s="4201" t="s">
        <v>5007</v>
      </c>
      <c r="P3232" s="4201" t="s">
        <v>5008</v>
      </c>
      <c r="Q3232" s="4201" t="s">
        <v>5009</v>
      </c>
      <c r="R3232" s="4201" t="s">
        <v>5010</v>
      </c>
      <c r="S3232" s="4189" t="s">
        <v>5011</v>
      </c>
      <c r="T3232" s="4189" t="s">
        <v>5012</v>
      </c>
      <c r="U3232" s="4189" t="s">
        <v>5013</v>
      </c>
      <c r="V3232" s="4189" t="s">
        <v>5014</v>
      </c>
      <c r="W3232" s="4189" t="s">
        <v>5015</v>
      </c>
      <c r="X3232" s="4189" t="s">
        <v>5016</v>
      </c>
      <c r="Y3232" s="4189" t="s">
        <v>5017</v>
      </c>
      <c r="Z3232" s="4189" t="s">
        <v>5018</v>
      </c>
      <c r="AA3232" s="4189" t="s">
        <v>5019</v>
      </c>
      <c r="AB3232" s="4200" t="s">
        <v>5020</v>
      </c>
      <c r="AC3232" s="4200" t="s">
        <v>5021</v>
      </c>
      <c r="AD3232" s="4189" t="s">
        <v>5022</v>
      </c>
      <c r="AE3232" s="4189" t="s">
        <v>5023</v>
      </c>
      <c r="AF3232" s="4189" t="s">
        <v>5024</v>
      </c>
      <c r="AG3232" s="4189" t="s">
        <v>5025</v>
      </c>
      <c r="AH3232" s="4189" t="s">
        <v>1150</v>
      </c>
      <c r="AI3232" s="4189" t="s">
        <v>4983</v>
      </c>
      <c r="AJ3232" s="4189" t="s">
        <v>4984</v>
      </c>
      <c r="AK3232" s="2502"/>
    </row>
    <row r="3233" spans="2:37" s="2801" customFormat="1" ht="24" customHeight="1" thickBot="1" x14ac:dyDescent="0.25">
      <c r="B3233" s="4203"/>
      <c r="C3233" s="4203"/>
      <c r="D3233" s="4203"/>
      <c r="E3233" s="4203"/>
      <c r="F3233" s="4203"/>
      <c r="G3233" s="4203"/>
      <c r="H3233" s="4203"/>
      <c r="I3233" s="4201"/>
      <c r="J3233" s="4201"/>
      <c r="K3233" s="4201"/>
      <c r="L3233" s="4201"/>
      <c r="M3233" s="2870" t="s">
        <v>5026</v>
      </c>
      <c r="N3233" s="2871" t="s">
        <v>2793</v>
      </c>
      <c r="O3233" s="4201"/>
      <c r="P3233" s="4201"/>
      <c r="Q3233" s="4201"/>
      <c r="R3233" s="4201"/>
      <c r="S3233" s="4203"/>
      <c r="T3233" s="4203"/>
      <c r="U3233" s="4203"/>
      <c r="V3233" s="4203"/>
      <c r="W3233" s="4203"/>
      <c r="X3233" s="4203"/>
      <c r="Y3233" s="4203"/>
      <c r="Z3233" s="4203"/>
      <c r="AA3233" s="4203"/>
      <c r="AB3233" s="4201"/>
      <c r="AC3233" s="4201"/>
      <c r="AD3233" s="4203"/>
      <c r="AE3233" s="4203"/>
      <c r="AF3233" s="4203"/>
      <c r="AG3233" s="4203"/>
      <c r="AH3233" s="4203"/>
      <c r="AI3233" s="4203"/>
      <c r="AJ3233" s="4203"/>
      <c r="AK3233" s="2502"/>
    </row>
    <row r="3234" spans="2:37" s="2801" customFormat="1" ht="45" x14ac:dyDescent="0.2">
      <c r="B3234" s="4318" t="s">
        <v>5586</v>
      </c>
      <c r="C3234" s="4319"/>
      <c r="D3234" s="2511" t="s">
        <v>1529</v>
      </c>
      <c r="E3234" s="2511" t="s">
        <v>1529</v>
      </c>
      <c r="F3234" s="2511" t="s">
        <v>1529</v>
      </c>
      <c r="G3234" s="2511" t="s">
        <v>1529</v>
      </c>
      <c r="H3234" s="2511" t="s">
        <v>1529</v>
      </c>
      <c r="I3234" s="2511" t="s">
        <v>1529</v>
      </c>
      <c r="J3234" s="2511" t="s">
        <v>1529</v>
      </c>
      <c r="K3234" s="2511" t="s">
        <v>1529</v>
      </c>
      <c r="L3234" s="2511" t="s">
        <v>1529</v>
      </c>
      <c r="M3234" s="2511" t="s">
        <v>1529</v>
      </c>
      <c r="N3234" s="2511" t="s">
        <v>1529</v>
      </c>
      <c r="O3234" s="2511" t="s">
        <v>1529</v>
      </c>
      <c r="P3234" s="2511" t="s">
        <v>1529</v>
      </c>
      <c r="Q3234" s="2511" t="s">
        <v>1529</v>
      </c>
      <c r="R3234" s="2511" t="s">
        <v>1529</v>
      </c>
      <c r="S3234" s="2511" t="s">
        <v>1529</v>
      </c>
      <c r="T3234" s="2511" t="s">
        <v>1529</v>
      </c>
      <c r="U3234" s="2511" t="s">
        <v>1529</v>
      </c>
      <c r="V3234" s="2511" t="s">
        <v>1529</v>
      </c>
      <c r="W3234" s="2511" t="s">
        <v>1529</v>
      </c>
      <c r="X3234" s="2511" t="s">
        <v>1529</v>
      </c>
      <c r="Y3234" s="2511" t="s">
        <v>1529</v>
      </c>
      <c r="Z3234" s="2511" t="s">
        <v>1529</v>
      </c>
      <c r="AA3234" s="2511" t="s">
        <v>1529</v>
      </c>
      <c r="AB3234" s="2511" t="s">
        <v>1529</v>
      </c>
      <c r="AC3234" s="2511" t="s">
        <v>1529</v>
      </c>
      <c r="AD3234" s="2511" t="s">
        <v>1529</v>
      </c>
      <c r="AE3234" s="2511" t="s">
        <v>1529</v>
      </c>
      <c r="AF3234" s="2511" t="s">
        <v>1529</v>
      </c>
      <c r="AG3234" s="2511" t="s">
        <v>1529</v>
      </c>
      <c r="AH3234" s="2883" t="s">
        <v>5586</v>
      </c>
      <c r="AI3234" s="2511" t="s">
        <v>340</v>
      </c>
      <c r="AJ3234" s="2854">
        <v>0.25</v>
      </c>
      <c r="AK3234" s="2502"/>
    </row>
    <row r="3235" spans="2:37" s="2801" customFormat="1" ht="90.75" thickBot="1" x14ac:dyDescent="0.25">
      <c r="B3235" s="5039" t="s">
        <v>5587</v>
      </c>
      <c r="C3235" s="5040"/>
      <c r="D3235" s="2743" t="s">
        <v>1529</v>
      </c>
      <c r="E3235" s="2743" t="s">
        <v>1529</v>
      </c>
      <c r="F3235" s="2743" t="s">
        <v>1529</v>
      </c>
      <c r="G3235" s="2743" t="s">
        <v>1529</v>
      </c>
      <c r="H3235" s="2743" t="s">
        <v>1529</v>
      </c>
      <c r="I3235" s="2743" t="s">
        <v>1529</v>
      </c>
      <c r="J3235" s="2743" t="s">
        <v>1529</v>
      </c>
      <c r="K3235" s="2743" t="s">
        <v>1529</v>
      </c>
      <c r="L3235" s="2743" t="s">
        <v>1529</v>
      </c>
      <c r="M3235" s="2743" t="s">
        <v>1529</v>
      </c>
      <c r="N3235" s="2743" t="s">
        <v>1529</v>
      </c>
      <c r="O3235" s="2743" t="s">
        <v>1529</v>
      </c>
      <c r="P3235" s="2743" t="s">
        <v>1529</v>
      </c>
      <c r="Q3235" s="2743" t="s">
        <v>1529</v>
      </c>
      <c r="R3235" s="2743" t="s">
        <v>1529</v>
      </c>
      <c r="S3235" s="2743" t="s">
        <v>1529</v>
      </c>
      <c r="T3235" s="2743" t="s">
        <v>1529</v>
      </c>
      <c r="U3235" s="2743" t="s">
        <v>1529</v>
      </c>
      <c r="V3235" s="2743" t="s">
        <v>1529</v>
      </c>
      <c r="W3235" s="2743" t="s">
        <v>1529</v>
      </c>
      <c r="X3235" s="2743" t="s">
        <v>1529</v>
      </c>
      <c r="Y3235" s="2743" t="s">
        <v>1529</v>
      </c>
      <c r="Z3235" s="2743" t="s">
        <v>1529</v>
      </c>
      <c r="AA3235" s="2743" t="s">
        <v>1529</v>
      </c>
      <c r="AB3235" s="2743" t="s">
        <v>1529</v>
      </c>
      <c r="AC3235" s="2743" t="s">
        <v>1529</v>
      </c>
      <c r="AD3235" s="2743" t="s">
        <v>1529</v>
      </c>
      <c r="AE3235" s="2743" t="s">
        <v>1529</v>
      </c>
      <c r="AF3235" s="2743" t="s">
        <v>1529</v>
      </c>
      <c r="AG3235" s="2743" t="s">
        <v>1529</v>
      </c>
      <c r="AH3235" s="2884" t="s">
        <v>5587</v>
      </c>
      <c r="AI3235" s="2583" t="s">
        <v>1529</v>
      </c>
      <c r="AJ3235" s="2728" t="s">
        <v>1529</v>
      </c>
      <c r="AK3235" s="2502"/>
    </row>
    <row r="3236" spans="2:37" s="2801" customFormat="1" x14ac:dyDescent="0.2">
      <c r="B3236" s="2503"/>
      <c r="C3236" s="2496"/>
      <c r="D3236" s="2496"/>
      <c r="E3236" s="2496"/>
      <c r="F3236" s="2496"/>
      <c r="G3236" s="2496"/>
      <c r="H3236" s="2496"/>
      <c r="I3236" s="2497"/>
      <c r="J3236" s="2497"/>
      <c r="K3236" s="2497"/>
      <c r="L3236" s="2497"/>
      <c r="M3236" s="2496"/>
      <c r="N3236" s="2497"/>
      <c r="O3236" s="2497"/>
      <c r="P3236" s="2497"/>
      <c r="Q3236" s="2497"/>
      <c r="R3236" s="2497"/>
      <c r="S3236" s="2496"/>
      <c r="T3236" s="2495"/>
      <c r="U3236" s="2495"/>
      <c r="V3236" s="2495"/>
      <c r="W3236" s="2495"/>
      <c r="X3236" s="2495"/>
      <c r="Y3236" s="2495"/>
      <c r="Z3236" s="2495"/>
      <c r="AA3236" s="2495"/>
      <c r="AB3236" s="2495"/>
      <c r="AC3236" s="2495"/>
      <c r="AD3236" s="2495"/>
      <c r="AE3236" s="2495"/>
      <c r="AF3236" s="2495"/>
      <c r="AG3236" s="2495"/>
      <c r="AH3236" s="2495"/>
      <c r="AI3236" s="2495"/>
      <c r="AJ3236" s="2495"/>
      <c r="AK3236" s="2502"/>
    </row>
    <row r="3237" spans="2:37" s="2801" customFormat="1" x14ac:dyDescent="0.2">
      <c r="B3237" s="4236" t="s">
        <v>4985</v>
      </c>
      <c r="C3237" s="4237"/>
      <c r="D3237" s="4249" t="s">
        <v>1529</v>
      </c>
      <c r="E3237" s="4249"/>
      <c r="F3237" s="4249"/>
      <c r="G3237" s="4249"/>
      <c r="H3237" s="2499"/>
      <c r="I3237" s="2499"/>
      <c r="J3237" s="2499"/>
      <c r="K3237" s="2499"/>
      <c r="L3237" s="2499"/>
      <c r="M3237" s="2499"/>
      <c r="N3237" s="2499"/>
      <c r="O3237" s="2499"/>
      <c r="P3237" s="2499"/>
      <c r="Q3237" s="2499"/>
      <c r="R3237" s="2499"/>
      <c r="S3237" s="2499"/>
      <c r="T3237" s="2495"/>
      <c r="U3237" s="2495"/>
      <c r="V3237" s="2495"/>
      <c r="W3237" s="2495"/>
      <c r="X3237" s="2495"/>
      <c r="Y3237" s="2495"/>
      <c r="Z3237" s="2495"/>
      <c r="AA3237" s="2495"/>
      <c r="AB3237" s="2495"/>
      <c r="AC3237" s="2495"/>
      <c r="AD3237" s="2495"/>
      <c r="AE3237" s="2495"/>
      <c r="AF3237" s="2495"/>
      <c r="AG3237" s="2495"/>
      <c r="AH3237" s="2495"/>
      <c r="AI3237" s="2495"/>
      <c r="AJ3237" s="2495"/>
      <c r="AK3237" s="2502"/>
    </row>
    <row r="3238" spans="2:37" s="2801" customFormat="1" x14ac:dyDescent="0.2">
      <c r="B3238" s="4236" t="s">
        <v>4986</v>
      </c>
      <c r="C3238" s="4237"/>
      <c r="D3238" s="4249" t="s">
        <v>1529</v>
      </c>
      <c r="E3238" s="4249"/>
      <c r="F3238" s="4249"/>
      <c r="G3238" s="4249"/>
      <c r="H3238" s="2499"/>
      <c r="I3238" s="2499"/>
      <c r="J3238" s="2499"/>
      <c r="K3238" s="2499"/>
      <c r="L3238" s="2499"/>
      <c r="M3238" s="2499"/>
      <c r="N3238" s="2499"/>
      <c r="O3238" s="2499"/>
      <c r="P3238" s="2499"/>
      <c r="Q3238" s="2499"/>
      <c r="R3238" s="2499"/>
      <c r="S3238" s="2499"/>
      <c r="T3238" s="2495"/>
      <c r="U3238" s="2495"/>
      <c r="V3238" s="2495"/>
      <c r="W3238" s="2495"/>
      <c r="X3238" s="2495"/>
      <c r="Y3238" s="2495"/>
      <c r="Z3238" s="2495"/>
      <c r="AA3238" s="2495"/>
      <c r="AB3238" s="2495"/>
      <c r="AC3238" s="2495"/>
      <c r="AD3238" s="2495"/>
      <c r="AE3238" s="2495"/>
      <c r="AF3238" s="2495"/>
      <c r="AG3238" s="2495"/>
      <c r="AH3238" s="2495"/>
      <c r="AI3238" s="2495"/>
      <c r="AJ3238" s="2495"/>
      <c r="AK3238" s="2502"/>
    </row>
    <row r="3239" spans="2:37" s="2801" customFormat="1" ht="15.75" thickBot="1" x14ac:dyDescent="0.25">
      <c r="B3239" s="4270"/>
      <c r="C3239" s="4271"/>
      <c r="D3239" s="4272"/>
      <c r="E3239" s="4272"/>
      <c r="F3239" s="4272"/>
      <c r="G3239" s="4272"/>
      <c r="H3239" s="2504"/>
      <c r="I3239" s="2504"/>
      <c r="J3239" s="2504"/>
      <c r="K3239" s="2504"/>
      <c r="L3239" s="2504"/>
      <c r="M3239" s="2504"/>
      <c r="N3239" s="2504"/>
      <c r="O3239" s="2504"/>
      <c r="P3239" s="2504"/>
      <c r="Q3239" s="2504"/>
      <c r="R3239" s="2504"/>
      <c r="S3239" s="2504"/>
      <c r="T3239" s="2505"/>
      <c r="U3239" s="2505"/>
      <c r="V3239" s="2505"/>
      <c r="W3239" s="2505"/>
      <c r="X3239" s="2505"/>
      <c r="Y3239" s="2505"/>
      <c r="Z3239" s="2505"/>
      <c r="AA3239" s="2505"/>
      <c r="AB3239" s="2505"/>
      <c r="AC3239" s="2505"/>
      <c r="AD3239" s="2505"/>
      <c r="AE3239" s="2505"/>
      <c r="AF3239" s="2505"/>
      <c r="AG3239" s="2505"/>
      <c r="AH3239" s="2505"/>
      <c r="AI3239" s="2505"/>
      <c r="AJ3239" s="2505"/>
      <c r="AK3239" s="2507"/>
    </row>
    <row r="3240" spans="2:37" s="2801" customFormat="1" ht="13.5" thickBot="1" x14ac:dyDescent="0.25">
      <c r="B3240" s="2703"/>
    </row>
    <row r="3241" spans="2:37" s="2801" customFormat="1" ht="20.25" x14ac:dyDescent="0.2">
      <c r="B3241" s="4169" t="s">
        <v>4994</v>
      </c>
      <c r="C3241" s="4170"/>
      <c r="D3241" s="4170"/>
      <c r="E3241" s="4170"/>
      <c r="F3241" s="4170"/>
      <c r="G3241" s="4170"/>
      <c r="H3241" s="4170"/>
      <c r="I3241" s="4170"/>
      <c r="J3241" s="4170"/>
      <c r="K3241" s="4170"/>
      <c r="L3241" s="4170"/>
      <c r="M3241" s="4170"/>
      <c r="N3241" s="4170"/>
      <c r="O3241" s="4170"/>
      <c r="P3241" s="4170"/>
      <c r="Q3241" s="4170"/>
      <c r="R3241" s="4170"/>
      <c r="S3241" s="4170"/>
      <c r="T3241" s="4170"/>
      <c r="U3241" s="4170"/>
      <c r="V3241" s="4170"/>
      <c r="W3241" s="4170"/>
      <c r="X3241" s="4170"/>
      <c r="Y3241" s="4170"/>
      <c r="Z3241" s="4170"/>
      <c r="AA3241" s="4170"/>
      <c r="AB3241" s="4170"/>
      <c r="AC3241" s="4170"/>
      <c r="AD3241" s="4170"/>
      <c r="AE3241" s="4170"/>
      <c r="AF3241" s="4170"/>
      <c r="AG3241" s="4170"/>
      <c r="AH3241" s="4170"/>
      <c r="AI3241" s="4170"/>
      <c r="AJ3241" s="4170"/>
      <c r="AK3241" s="4171"/>
    </row>
    <row r="3242" spans="2:37" s="2801" customFormat="1" x14ac:dyDescent="0.2">
      <c r="B3242" s="2500"/>
      <c r="C3242" s="2872"/>
      <c r="D3242" s="2872"/>
      <c r="E3242" s="2872"/>
      <c r="F3242" s="2872"/>
      <c r="G3242" s="2501"/>
      <c r="H3242" s="2501"/>
      <c r="I3242" s="2501"/>
      <c r="J3242" s="2501"/>
      <c r="K3242" s="2501"/>
      <c r="L3242" s="2501"/>
      <c r="M3242" s="2501"/>
      <c r="N3242" s="2501"/>
      <c r="O3242" s="2501"/>
      <c r="P3242" s="2501"/>
      <c r="Q3242" s="2501"/>
      <c r="R3242" s="2501"/>
      <c r="S3242" s="2501"/>
      <c r="T3242" s="2501"/>
      <c r="U3242" s="2501"/>
      <c r="V3242" s="2501"/>
      <c r="W3242" s="2501"/>
      <c r="X3242" s="2501"/>
      <c r="Y3242" s="2501"/>
      <c r="Z3242" s="2501"/>
      <c r="AA3242" s="2501"/>
      <c r="AB3242" s="2501"/>
      <c r="AC3242" s="2501"/>
      <c r="AD3242" s="2501"/>
      <c r="AE3242" s="2501"/>
      <c r="AF3242" s="2501"/>
      <c r="AG3242" s="2501"/>
      <c r="AH3242" s="2501"/>
      <c r="AI3242" s="2501"/>
      <c r="AJ3242" s="2501"/>
      <c r="AK3242" s="2502"/>
    </row>
    <row r="3243" spans="2:37" s="2801" customFormat="1" x14ac:dyDescent="0.2">
      <c r="B3243" s="2500" t="s">
        <v>4981</v>
      </c>
      <c r="C3243" s="2872"/>
      <c r="D3243" s="4294" t="s">
        <v>5581</v>
      </c>
      <c r="E3243" s="4294"/>
      <c r="F3243" s="4294"/>
      <c r="G3243" s="2501"/>
      <c r="H3243" s="2501"/>
      <c r="I3243" s="2501"/>
      <c r="J3243" s="2501"/>
      <c r="K3243" s="2501"/>
      <c r="L3243" s="2501"/>
      <c r="M3243" s="2501"/>
      <c r="N3243" s="2501"/>
      <c r="O3243" s="2501"/>
      <c r="P3243" s="2501"/>
      <c r="Q3243" s="2501"/>
      <c r="R3243" s="2501"/>
      <c r="S3243" s="2501"/>
      <c r="T3243" s="2501"/>
      <c r="U3243" s="2501"/>
      <c r="V3243" s="2501"/>
      <c r="W3243" s="2501"/>
      <c r="X3243" s="2501"/>
      <c r="Y3243" s="2501"/>
      <c r="Z3243" s="2501"/>
      <c r="AA3243" s="2501"/>
      <c r="AB3243" s="2501"/>
      <c r="AC3243" s="2501"/>
      <c r="AD3243" s="2501"/>
      <c r="AE3243" s="2501"/>
      <c r="AF3243" s="2501"/>
      <c r="AG3243" s="2501"/>
      <c r="AH3243" s="2501"/>
      <c r="AI3243" s="2501"/>
      <c r="AJ3243" s="2501"/>
      <c r="AK3243" s="2502"/>
    </row>
    <row r="3244" spans="2:37" s="2801" customFormat="1" ht="13.5" thickBot="1" x14ac:dyDescent="0.25">
      <c r="B3244" s="4176" t="s">
        <v>4995</v>
      </c>
      <c r="C3244" s="4177"/>
      <c r="D3244" s="4175">
        <v>41502</v>
      </c>
      <c r="E3244" s="4175"/>
      <c r="F3244" s="2872"/>
      <c r="G3244" s="2501"/>
      <c r="H3244" s="2501"/>
      <c r="I3244" s="2501"/>
      <c r="J3244" s="2501"/>
      <c r="K3244" s="2501"/>
      <c r="L3244" s="2501"/>
      <c r="M3244" s="2501"/>
      <c r="N3244" s="2501"/>
      <c r="O3244" s="2501"/>
      <c r="P3244" s="2501"/>
      <c r="Q3244" s="2501"/>
      <c r="R3244" s="2501"/>
      <c r="S3244" s="2501"/>
      <c r="T3244" s="2501"/>
      <c r="U3244" s="2501"/>
      <c r="V3244" s="2501"/>
      <c r="W3244" s="2501"/>
      <c r="X3244" s="2501"/>
      <c r="Y3244" s="2501"/>
      <c r="Z3244" s="2501"/>
      <c r="AA3244" s="2501"/>
      <c r="AB3244" s="2501"/>
      <c r="AC3244" s="2501"/>
      <c r="AD3244" s="2501"/>
      <c r="AE3244" s="2501"/>
      <c r="AF3244" s="2501"/>
      <c r="AG3244" s="2501"/>
      <c r="AH3244" s="2501"/>
      <c r="AI3244" s="2501"/>
      <c r="AJ3244" s="2501"/>
      <c r="AK3244" s="2502"/>
    </row>
    <row r="3245" spans="2:37" s="2801" customFormat="1" ht="167.25" customHeight="1" thickBot="1" x14ac:dyDescent="0.25">
      <c r="B3245" s="4179" t="s">
        <v>4996</v>
      </c>
      <c r="C3245" s="4180"/>
      <c r="D3245" s="4291" t="s">
        <v>5582</v>
      </c>
      <c r="E3245" s="4292"/>
      <c r="F3245" s="4292"/>
      <c r="G3245" s="4292"/>
      <c r="H3245" s="4292"/>
      <c r="I3245" s="4292"/>
      <c r="J3245" s="4292"/>
      <c r="K3245" s="4293"/>
      <c r="L3245" s="2501"/>
      <c r="M3245" s="2501"/>
      <c r="N3245" s="2501"/>
      <c r="O3245" s="2501"/>
      <c r="P3245" s="2501"/>
      <c r="Q3245" s="2501"/>
      <c r="R3245" s="2501"/>
      <c r="S3245" s="2501"/>
      <c r="T3245" s="2501"/>
      <c r="U3245" s="2501"/>
      <c r="V3245" s="2501"/>
      <c r="W3245" s="2501"/>
      <c r="X3245" s="2501"/>
      <c r="Y3245" s="2501"/>
      <c r="Z3245" s="2501"/>
      <c r="AA3245" s="2501"/>
      <c r="AB3245" s="2501"/>
      <c r="AC3245" s="2501"/>
      <c r="AD3245" s="2501"/>
      <c r="AE3245" s="2501"/>
      <c r="AF3245" s="2501"/>
      <c r="AG3245" s="2501"/>
      <c r="AH3245" s="2501"/>
      <c r="AI3245" s="2501"/>
      <c r="AJ3245" s="2501"/>
      <c r="AK3245" s="2502"/>
    </row>
    <row r="3246" spans="2:37" s="2801" customFormat="1" ht="13.5" thickBot="1" x14ac:dyDescent="0.25">
      <c r="B3246" s="4245"/>
      <c r="C3246" s="4246"/>
      <c r="D3246" s="4246"/>
      <c r="E3246" s="4246"/>
      <c r="F3246" s="4246"/>
      <c r="G3246" s="4246"/>
      <c r="H3246" s="4246"/>
      <c r="I3246" s="4246"/>
      <c r="J3246" s="4246"/>
      <c r="K3246" s="4246"/>
      <c r="L3246" s="4246"/>
      <c r="M3246" s="4246"/>
      <c r="N3246" s="4246"/>
      <c r="O3246" s="4246"/>
      <c r="P3246" s="4246"/>
      <c r="Q3246" s="4246"/>
      <c r="R3246" s="2501"/>
      <c r="S3246" s="2501"/>
      <c r="T3246" s="2501"/>
      <c r="U3246" s="2501"/>
      <c r="V3246" s="2501"/>
      <c r="W3246" s="2501"/>
      <c r="X3246" s="2501"/>
      <c r="Y3246" s="2501"/>
      <c r="Z3246" s="2501"/>
      <c r="AA3246" s="2501"/>
      <c r="AB3246" s="2501"/>
      <c r="AC3246" s="2501"/>
      <c r="AD3246" s="2501"/>
      <c r="AE3246" s="2501"/>
      <c r="AF3246" s="2501"/>
      <c r="AG3246" s="2501"/>
      <c r="AH3246" s="2501"/>
      <c r="AI3246" s="2501"/>
      <c r="AJ3246" s="2501"/>
      <c r="AK3246" s="2502"/>
    </row>
    <row r="3247" spans="2:37" s="2801" customFormat="1" ht="13.5" thickBot="1" x14ac:dyDescent="0.25">
      <c r="B3247" s="4189" t="s">
        <v>4997</v>
      </c>
      <c r="C3247" s="4189"/>
      <c r="D3247" s="4189" t="s">
        <v>4987</v>
      </c>
      <c r="E3247" s="4189" t="s">
        <v>4998</v>
      </c>
      <c r="F3247" s="4247" t="s">
        <v>224</v>
      </c>
      <c r="G3247" s="4247"/>
      <c r="H3247" s="4247"/>
      <c r="I3247" s="4247"/>
      <c r="J3247" s="4247"/>
      <c r="K3247" s="4247"/>
      <c r="L3247" s="4247"/>
      <c r="M3247" s="4247"/>
      <c r="N3247" s="4247"/>
      <c r="O3247" s="4247"/>
      <c r="P3247" s="4247"/>
      <c r="Q3247" s="4247"/>
      <c r="R3247" s="4247"/>
      <c r="S3247" s="4247" t="s">
        <v>340</v>
      </c>
      <c r="T3247" s="4247"/>
      <c r="U3247" s="4247"/>
      <c r="V3247" s="4247"/>
      <c r="W3247" s="4247"/>
      <c r="X3247" s="4247"/>
      <c r="Y3247" s="4247"/>
      <c r="Z3247" s="4247"/>
      <c r="AA3247" s="4247"/>
      <c r="AB3247" s="4247"/>
      <c r="AC3247" s="4247"/>
      <c r="AD3247" s="4247" t="s">
        <v>225</v>
      </c>
      <c r="AE3247" s="4247"/>
      <c r="AF3247" s="4247"/>
      <c r="AG3247" s="4247"/>
      <c r="AH3247" s="4188" t="s">
        <v>4982</v>
      </c>
      <c r="AI3247" s="4188"/>
      <c r="AJ3247" s="4188"/>
      <c r="AK3247" s="2502"/>
    </row>
    <row r="3248" spans="2:37" s="2801" customFormat="1" ht="13.5" thickBot="1" x14ac:dyDescent="0.25">
      <c r="B3248" s="4203"/>
      <c r="C3248" s="4203"/>
      <c r="D3248" s="4203"/>
      <c r="E3248" s="4203"/>
      <c r="F3248" s="4203" t="s">
        <v>4999</v>
      </c>
      <c r="G3248" s="4203" t="s">
        <v>5000</v>
      </c>
      <c r="H3248" s="4189" t="s">
        <v>5001</v>
      </c>
      <c r="I3248" s="4200" t="s">
        <v>5002</v>
      </c>
      <c r="J3248" s="4200" t="s">
        <v>5003</v>
      </c>
      <c r="K3248" s="4201" t="s">
        <v>5004</v>
      </c>
      <c r="L3248" s="4201" t="s">
        <v>5005</v>
      </c>
      <c r="M3248" s="4200" t="s">
        <v>5006</v>
      </c>
      <c r="N3248" s="4200"/>
      <c r="O3248" s="4201" t="s">
        <v>5007</v>
      </c>
      <c r="P3248" s="4201" t="s">
        <v>5008</v>
      </c>
      <c r="Q3248" s="4201" t="s">
        <v>5009</v>
      </c>
      <c r="R3248" s="4201" t="s">
        <v>5010</v>
      </c>
      <c r="S3248" s="4189" t="s">
        <v>5011</v>
      </c>
      <c r="T3248" s="4189" t="s">
        <v>5012</v>
      </c>
      <c r="U3248" s="4189" t="s">
        <v>5013</v>
      </c>
      <c r="V3248" s="4189" t="s">
        <v>5014</v>
      </c>
      <c r="W3248" s="4189" t="s">
        <v>5015</v>
      </c>
      <c r="X3248" s="4189" t="s">
        <v>5016</v>
      </c>
      <c r="Y3248" s="4189" t="s">
        <v>5017</v>
      </c>
      <c r="Z3248" s="4189" t="s">
        <v>5018</v>
      </c>
      <c r="AA3248" s="4189" t="s">
        <v>5019</v>
      </c>
      <c r="AB3248" s="4200" t="s">
        <v>5020</v>
      </c>
      <c r="AC3248" s="4200" t="s">
        <v>5021</v>
      </c>
      <c r="AD3248" s="4189" t="s">
        <v>5022</v>
      </c>
      <c r="AE3248" s="4189" t="s">
        <v>5023</v>
      </c>
      <c r="AF3248" s="4189" t="s">
        <v>5024</v>
      </c>
      <c r="AG3248" s="4189" t="s">
        <v>5025</v>
      </c>
      <c r="AH3248" s="4189" t="s">
        <v>1150</v>
      </c>
      <c r="AI3248" s="4189" t="s">
        <v>4983</v>
      </c>
      <c r="AJ3248" s="4189" t="s">
        <v>4984</v>
      </c>
      <c r="AK3248" s="2502"/>
    </row>
    <row r="3249" spans="2:37" s="2801" customFormat="1" ht="31.5" customHeight="1" thickBot="1" x14ac:dyDescent="0.25">
      <c r="B3249" s="4203"/>
      <c r="C3249" s="4203"/>
      <c r="D3249" s="4203"/>
      <c r="E3249" s="4203"/>
      <c r="F3249" s="4203"/>
      <c r="G3249" s="4203"/>
      <c r="H3249" s="4203"/>
      <c r="I3249" s="4201"/>
      <c r="J3249" s="4201"/>
      <c r="K3249" s="4201"/>
      <c r="L3249" s="4201"/>
      <c r="M3249" s="2870" t="s">
        <v>5026</v>
      </c>
      <c r="N3249" s="2871" t="s">
        <v>2793</v>
      </c>
      <c r="O3249" s="4201"/>
      <c r="P3249" s="4201"/>
      <c r="Q3249" s="4201"/>
      <c r="R3249" s="4201"/>
      <c r="S3249" s="4203"/>
      <c r="T3249" s="4203"/>
      <c r="U3249" s="4203"/>
      <c r="V3249" s="4203"/>
      <c r="W3249" s="4203"/>
      <c r="X3249" s="4203"/>
      <c r="Y3249" s="4203"/>
      <c r="Z3249" s="4203"/>
      <c r="AA3249" s="4203"/>
      <c r="AB3249" s="4201"/>
      <c r="AC3249" s="4201"/>
      <c r="AD3249" s="4203"/>
      <c r="AE3249" s="4203"/>
      <c r="AF3249" s="4203"/>
      <c r="AG3249" s="4203"/>
      <c r="AH3249" s="4203"/>
      <c r="AI3249" s="4203"/>
      <c r="AJ3249" s="4203"/>
      <c r="AK3249" s="2502"/>
    </row>
    <row r="3250" spans="2:37" s="2801" customFormat="1" ht="25.5" x14ac:dyDescent="0.2">
      <c r="B3250" s="4310" t="s">
        <v>3117</v>
      </c>
      <c r="C3250" s="4311"/>
      <c r="D3250" s="2511" t="s">
        <v>1529</v>
      </c>
      <c r="E3250" s="2511" t="s">
        <v>1529</v>
      </c>
      <c r="F3250" s="2511" t="s">
        <v>1529</v>
      </c>
      <c r="G3250" s="2511" t="s">
        <v>1529</v>
      </c>
      <c r="H3250" s="2511" t="s">
        <v>1529</v>
      </c>
      <c r="I3250" s="2511" t="s">
        <v>1529</v>
      </c>
      <c r="J3250" s="2511" t="s">
        <v>1529</v>
      </c>
      <c r="K3250" s="2511" t="s">
        <v>1529</v>
      </c>
      <c r="L3250" s="2511" t="s">
        <v>1529</v>
      </c>
      <c r="M3250" s="2511" t="s">
        <v>1529</v>
      </c>
      <c r="N3250" s="2511" t="s">
        <v>1529</v>
      </c>
      <c r="O3250" s="2511" t="s">
        <v>1529</v>
      </c>
      <c r="P3250" s="2511" t="s">
        <v>1529</v>
      </c>
      <c r="Q3250" s="2511" t="s">
        <v>1529</v>
      </c>
      <c r="R3250" s="2511" t="s">
        <v>1529</v>
      </c>
      <c r="S3250" s="2511" t="s">
        <v>1529</v>
      </c>
      <c r="T3250" s="2511" t="s">
        <v>1529</v>
      </c>
      <c r="U3250" s="2511" t="s">
        <v>1529</v>
      </c>
      <c r="V3250" s="2511" t="s">
        <v>1529</v>
      </c>
      <c r="W3250" s="2511" t="s">
        <v>1529</v>
      </c>
      <c r="X3250" s="2511" t="s">
        <v>1529</v>
      </c>
      <c r="Y3250" s="2511" t="s">
        <v>1529</v>
      </c>
      <c r="Z3250" s="2511" t="s">
        <v>1529</v>
      </c>
      <c r="AA3250" s="2511" t="s">
        <v>1529</v>
      </c>
      <c r="AB3250" s="2511" t="s">
        <v>1529</v>
      </c>
      <c r="AC3250" s="2511" t="s">
        <v>1529</v>
      </c>
      <c r="AD3250" s="2511" t="s">
        <v>1529</v>
      </c>
      <c r="AE3250" s="2511" t="s">
        <v>1529</v>
      </c>
      <c r="AF3250" s="2511" t="s">
        <v>1529</v>
      </c>
      <c r="AG3250" s="2511" t="s">
        <v>1529</v>
      </c>
      <c r="AH3250" s="2511" t="s">
        <v>3117</v>
      </c>
      <c r="AI3250" s="2511" t="s">
        <v>5583</v>
      </c>
      <c r="AJ3250" s="2880">
        <v>1.49</v>
      </c>
      <c r="AK3250" s="2502"/>
    </row>
    <row r="3251" spans="2:37" s="2801" customFormat="1" ht="25.5" x14ac:dyDescent="0.2">
      <c r="B3251" s="4305" t="s">
        <v>3776</v>
      </c>
      <c r="C3251" s="4306"/>
      <c r="D3251" s="2640" t="s">
        <v>1529</v>
      </c>
      <c r="E3251" s="2640" t="s">
        <v>1529</v>
      </c>
      <c r="F3251" s="2640" t="s">
        <v>1529</v>
      </c>
      <c r="G3251" s="2640" t="s">
        <v>1529</v>
      </c>
      <c r="H3251" s="2640" t="s">
        <v>1529</v>
      </c>
      <c r="I3251" s="2640" t="s">
        <v>1529</v>
      </c>
      <c r="J3251" s="2640" t="s">
        <v>1529</v>
      </c>
      <c r="K3251" s="2640" t="s">
        <v>1529</v>
      </c>
      <c r="L3251" s="2640" t="s">
        <v>1529</v>
      </c>
      <c r="M3251" s="2640" t="s">
        <v>1529</v>
      </c>
      <c r="N3251" s="2640" t="s">
        <v>1529</v>
      </c>
      <c r="O3251" s="2640" t="s">
        <v>1529</v>
      </c>
      <c r="P3251" s="2640" t="s">
        <v>1529</v>
      </c>
      <c r="Q3251" s="2640" t="s">
        <v>1529</v>
      </c>
      <c r="R3251" s="2640" t="s">
        <v>1529</v>
      </c>
      <c r="S3251" s="2640" t="s">
        <v>1529</v>
      </c>
      <c r="T3251" s="2640" t="s">
        <v>1529</v>
      </c>
      <c r="U3251" s="2640" t="s">
        <v>1529</v>
      </c>
      <c r="V3251" s="2640" t="s">
        <v>1529</v>
      </c>
      <c r="W3251" s="2640" t="s">
        <v>1529</v>
      </c>
      <c r="X3251" s="2640" t="s">
        <v>1529</v>
      </c>
      <c r="Y3251" s="2640" t="s">
        <v>1529</v>
      </c>
      <c r="Z3251" s="2640" t="s">
        <v>1529</v>
      </c>
      <c r="AA3251" s="2640" t="s">
        <v>1529</v>
      </c>
      <c r="AB3251" s="2640" t="s">
        <v>1529</v>
      </c>
      <c r="AC3251" s="2640" t="s">
        <v>1529</v>
      </c>
      <c r="AD3251" s="2640" t="s">
        <v>1529</v>
      </c>
      <c r="AE3251" s="2640" t="s">
        <v>1529</v>
      </c>
      <c r="AF3251" s="2640" t="s">
        <v>1529</v>
      </c>
      <c r="AG3251" s="2640" t="s">
        <v>1529</v>
      </c>
      <c r="AH3251" s="2640" t="s">
        <v>3776</v>
      </c>
      <c r="AI3251" s="2640" t="s">
        <v>5583</v>
      </c>
      <c r="AJ3251" s="2881">
        <v>1.49</v>
      </c>
      <c r="AK3251" s="2502"/>
    </row>
    <row r="3252" spans="2:37" s="2801" customFormat="1" ht="25.5" x14ac:dyDescent="0.2">
      <c r="B3252" s="4307" t="s">
        <v>3115</v>
      </c>
      <c r="C3252" s="4308"/>
      <c r="D3252" s="2640" t="s">
        <v>1529</v>
      </c>
      <c r="E3252" s="2640" t="s">
        <v>1529</v>
      </c>
      <c r="F3252" s="2640" t="s">
        <v>1529</v>
      </c>
      <c r="G3252" s="2640" t="s">
        <v>1529</v>
      </c>
      <c r="H3252" s="2640" t="s">
        <v>1529</v>
      </c>
      <c r="I3252" s="2640" t="s">
        <v>1529</v>
      </c>
      <c r="J3252" s="2640" t="s">
        <v>1529</v>
      </c>
      <c r="K3252" s="2640" t="s">
        <v>1529</v>
      </c>
      <c r="L3252" s="2640" t="s">
        <v>1529</v>
      </c>
      <c r="M3252" s="2640" t="s">
        <v>1529</v>
      </c>
      <c r="N3252" s="2640" t="s">
        <v>1529</v>
      </c>
      <c r="O3252" s="2640" t="s">
        <v>1529</v>
      </c>
      <c r="P3252" s="2640" t="s">
        <v>1529</v>
      </c>
      <c r="Q3252" s="2640" t="s">
        <v>1529</v>
      </c>
      <c r="R3252" s="2640" t="s">
        <v>1529</v>
      </c>
      <c r="S3252" s="2640" t="s">
        <v>1529</v>
      </c>
      <c r="T3252" s="2640" t="s">
        <v>1529</v>
      </c>
      <c r="U3252" s="2640" t="s">
        <v>1529</v>
      </c>
      <c r="V3252" s="2640" t="s">
        <v>1529</v>
      </c>
      <c r="W3252" s="2640" t="s">
        <v>1529</v>
      </c>
      <c r="X3252" s="2640" t="s">
        <v>1529</v>
      </c>
      <c r="Y3252" s="2640" t="s">
        <v>1529</v>
      </c>
      <c r="Z3252" s="2640" t="s">
        <v>1529</v>
      </c>
      <c r="AA3252" s="2640" t="s">
        <v>1529</v>
      </c>
      <c r="AB3252" s="2640" t="s">
        <v>1529</v>
      </c>
      <c r="AC3252" s="2640" t="s">
        <v>1529</v>
      </c>
      <c r="AD3252" s="2640" t="s">
        <v>1529</v>
      </c>
      <c r="AE3252" s="2640" t="s">
        <v>1529</v>
      </c>
      <c r="AF3252" s="2640" t="s">
        <v>1529</v>
      </c>
      <c r="AG3252" s="2640" t="s">
        <v>1529</v>
      </c>
      <c r="AH3252" s="2640" t="s">
        <v>3115</v>
      </c>
      <c r="AI3252" s="2640" t="s">
        <v>5583</v>
      </c>
      <c r="AJ3252" s="2881">
        <v>1.49</v>
      </c>
      <c r="AK3252" s="2502"/>
    </row>
    <row r="3253" spans="2:37" s="2801" customFormat="1" ht="26.25" thickBot="1" x14ac:dyDescent="0.25">
      <c r="B3253" s="4312" t="s">
        <v>3080</v>
      </c>
      <c r="C3253" s="4313"/>
      <c r="D3253" s="2743" t="s">
        <v>1529</v>
      </c>
      <c r="E3253" s="2743" t="s">
        <v>1529</v>
      </c>
      <c r="F3253" s="2743" t="s">
        <v>1529</v>
      </c>
      <c r="G3253" s="2743" t="s">
        <v>1529</v>
      </c>
      <c r="H3253" s="2743" t="s">
        <v>1529</v>
      </c>
      <c r="I3253" s="2743" t="s">
        <v>1529</v>
      </c>
      <c r="J3253" s="2743" t="s">
        <v>1529</v>
      </c>
      <c r="K3253" s="2743" t="s">
        <v>1529</v>
      </c>
      <c r="L3253" s="2743" t="s">
        <v>1529</v>
      </c>
      <c r="M3253" s="2743" t="s">
        <v>1529</v>
      </c>
      <c r="N3253" s="2743" t="s">
        <v>1529</v>
      </c>
      <c r="O3253" s="2743" t="s">
        <v>1529</v>
      </c>
      <c r="P3253" s="2743" t="s">
        <v>1529</v>
      </c>
      <c r="Q3253" s="2743" t="s">
        <v>1529</v>
      </c>
      <c r="R3253" s="2743" t="s">
        <v>1529</v>
      </c>
      <c r="S3253" s="2743" t="s">
        <v>1529</v>
      </c>
      <c r="T3253" s="2743" t="s">
        <v>1529</v>
      </c>
      <c r="U3253" s="2743" t="s">
        <v>1529</v>
      </c>
      <c r="V3253" s="2743" t="s">
        <v>1529</v>
      </c>
      <c r="W3253" s="2743" t="s">
        <v>1529</v>
      </c>
      <c r="X3253" s="2743" t="s">
        <v>1529</v>
      </c>
      <c r="Y3253" s="2743" t="s">
        <v>1529</v>
      </c>
      <c r="Z3253" s="2743" t="s">
        <v>1529</v>
      </c>
      <c r="AA3253" s="2743" t="s">
        <v>1529</v>
      </c>
      <c r="AB3253" s="2743" t="s">
        <v>1529</v>
      </c>
      <c r="AC3253" s="2743" t="s">
        <v>1529</v>
      </c>
      <c r="AD3253" s="2743" t="s">
        <v>1529</v>
      </c>
      <c r="AE3253" s="2743" t="s">
        <v>1529</v>
      </c>
      <c r="AF3253" s="2743" t="s">
        <v>1529</v>
      </c>
      <c r="AG3253" s="2743" t="s">
        <v>1529</v>
      </c>
      <c r="AH3253" s="2743" t="s">
        <v>3080</v>
      </c>
      <c r="AI3253" s="2743" t="s">
        <v>5583</v>
      </c>
      <c r="AJ3253" s="2882">
        <v>1.49</v>
      </c>
      <c r="AK3253" s="2502"/>
    </row>
    <row r="3254" spans="2:37" s="2801" customFormat="1" x14ac:dyDescent="0.2">
      <c r="B3254" s="2503"/>
      <c r="C3254" s="2496"/>
      <c r="D3254" s="2496"/>
      <c r="E3254" s="2496"/>
      <c r="F3254" s="2496"/>
      <c r="G3254" s="2496"/>
      <c r="H3254" s="2496"/>
      <c r="I3254" s="2497"/>
      <c r="J3254" s="2497"/>
      <c r="K3254" s="2497"/>
      <c r="L3254" s="2497"/>
      <c r="M3254" s="2496"/>
      <c r="N3254" s="2497"/>
      <c r="O3254" s="2497"/>
      <c r="P3254" s="2497"/>
      <c r="Q3254" s="2497"/>
      <c r="R3254" s="2497"/>
      <c r="S3254" s="2496"/>
      <c r="T3254" s="2495"/>
      <c r="U3254" s="2495"/>
      <c r="V3254" s="2495"/>
      <c r="W3254" s="2495"/>
      <c r="X3254" s="2495"/>
      <c r="Y3254" s="2495"/>
      <c r="Z3254" s="2495"/>
      <c r="AA3254" s="2495"/>
      <c r="AB3254" s="2495"/>
      <c r="AC3254" s="2495"/>
      <c r="AD3254" s="2495"/>
      <c r="AE3254" s="2495"/>
      <c r="AF3254" s="2495"/>
      <c r="AG3254" s="2495"/>
      <c r="AH3254" s="2495"/>
      <c r="AI3254" s="2495"/>
      <c r="AJ3254" s="2495"/>
      <c r="AK3254" s="2502"/>
    </row>
    <row r="3255" spans="2:37" s="2801" customFormat="1" x14ac:dyDescent="0.2">
      <c r="B3255" s="4236" t="s">
        <v>4985</v>
      </c>
      <c r="C3255" s="4237"/>
      <c r="D3255" s="4249" t="s">
        <v>1529</v>
      </c>
      <c r="E3255" s="4249"/>
      <c r="F3255" s="4249"/>
      <c r="G3255" s="4249"/>
      <c r="H3255" s="2499"/>
      <c r="I3255" s="2499"/>
      <c r="J3255" s="2499"/>
      <c r="K3255" s="2499"/>
      <c r="L3255" s="2499"/>
      <c r="M3255" s="2499"/>
      <c r="N3255" s="2499"/>
      <c r="O3255" s="2499"/>
      <c r="P3255" s="2499"/>
      <c r="Q3255" s="2499"/>
      <c r="R3255" s="2499"/>
      <c r="S3255" s="2499"/>
      <c r="T3255" s="2495"/>
      <c r="U3255" s="2495"/>
      <c r="V3255" s="2495"/>
      <c r="W3255" s="2495"/>
      <c r="X3255" s="2495"/>
      <c r="Y3255" s="2495"/>
      <c r="Z3255" s="2495"/>
      <c r="AA3255" s="2495"/>
      <c r="AB3255" s="2495"/>
      <c r="AC3255" s="2495"/>
      <c r="AD3255" s="2495"/>
      <c r="AE3255" s="2495"/>
      <c r="AF3255" s="2495"/>
      <c r="AG3255" s="2495"/>
      <c r="AH3255" s="2495"/>
      <c r="AI3255" s="2495"/>
      <c r="AJ3255" s="2495"/>
      <c r="AK3255" s="2502"/>
    </row>
    <row r="3256" spans="2:37" s="2801" customFormat="1" x14ac:dyDescent="0.2">
      <c r="B3256" s="4236" t="s">
        <v>4986</v>
      </c>
      <c r="C3256" s="4237"/>
      <c r="D3256" s="4249" t="s">
        <v>1529</v>
      </c>
      <c r="E3256" s="4249"/>
      <c r="F3256" s="4249"/>
      <c r="G3256" s="4249"/>
      <c r="H3256" s="2499"/>
      <c r="I3256" s="2499"/>
      <c r="J3256" s="2499"/>
      <c r="K3256" s="2499"/>
      <c r="L3256" s="2499"/>
      <c r="M3256" s="2499"/>
      <c r="N3256" s="2499"/>
      <c r="O3256" s="2499"/>
      <c r="P3256" s="2499"/>
      <c r="Q3256" s="2499"/>
      <c r="R3256" s="2499"/>
      <c r="S3256" s="2499"/>
      <c r="T3256" s="2495"/>
      <c r="U3256" s="2495"/>
      <c r="V3256" s="2495"/>
      <c r="W3256" s="2495"/>
      <c r="X3256" s="2495"/>
      <c r="Y3256" s="2495"/>
      <c r="Z3256" s="2495"/>
      <c r="AA3256" s="2495"/>
      <c r="AB3256" s="2495"/>
      <c r="AC3256" s="2495"/>
      <c r="AD3256" s="2495"/>
      <c r="AE3256" s="2495"/>
      <c r="AF3256" s="2495"/>
      <c r="AG3256" s="2495"/>
      <c r="AH3256" s="2495"/>
      <c r="AI3256" s="2495"/>
      <c r="AJ3256" s="2495"/>
      <c r="AK3256" s="2502"/>
    </row>
    <row r="3257" spans="2:37" s="2801" customFormat="1" ht="15.75" thickBot="1" x14ac:dyDescent="0.25">
      <c r="B3257" s="4270"/>
      <c r="C3257" s="4271"/>
      <c r="D3257" s="4272"/>
      <c r="E3257" s="4272"/>
      <c r="F3257" s="4272"/>
      <c r="G3257" s="4272"/>
      <c r="H3257" s="2504"/>
      <c r="I3257" s="2504"/>
      <c r="J3257" s="2504"/>
      <c r="K3257" s="2504"/>
      <c r="L3257" s="2504"/>
      <c r="M3257" s="2504"/>
      <c r="N3257" s="2504"/>
      <c r="O3257" s="2504"/>
      <c r="P3257" s="2504"/>
      <c r="Q3257" s="2504"/>
      <c r="R3257" s="2504"/>
      <c r="S3257" s="2504"/>
      <c r="T3257" s="2505"/>
      <c r="U3257" s="2505"/>
      <c r="V3257" s="2505"/>
      <c r="W3257" s="2505"/>
      <c r="X3257" s="2505"/>
      <c r="Y3257" s="2505"/>
      <c r="Z3257" s="2505"/>
      <c r="AA3257" s="2505"/>
      <c r="AB3257" s="2505"/>
      <c r="AC3257" s="2505"/>
      <c r="AD3257" s="2505"/>
      <c r="AE3257" s="2505"/>
      <c r="AF3257" s="2505"/>
      <c r="AG3257" s="2505"/>
      <c r="AH3257" s="2505"/>
      <c r="AI3257" s="2505"/>
      <c r="AJ3257" s="2505"/>
      <c r="AK3257" s="2507"/>
    </row>
    <row r="3258" spans="2:37" s="2801" customFormat="1" ht="13.5" thickBot="1" x14ac:dyDescent="0.25">
      <c r="B3258" s="2703"/>
    </row>
    <row r="3259" spans="2:37" s="2801" customFormat="1" ht="13.5" customHeight="1" x14ac:dyDescent="0.2">
      <c r="B3259" s="4169" t="s">
        <v>4994</v>
      </c>
      <c r="C3259" s="4170"/>
      <c r="D3259" s="4170"/>
      <c r="E3259" s="4170"/>
      <c r="F3259" s="4170"/>
      <c r="G3259" s="4170"/>
      <c r="H3259" s="4170"/>
      <c r="I3259" s="4170"/>
      <c r="J3259" s="4170"/>
      <c r="K3259" s="4170"/>
      <c r="L3259" s="4170"/>
      <c r="M3259" s="4170"/>
      <c r="N3259" s="4170"/>
      <c r="O3259" s="4170"/>
      <c r="P3259" s="4170"/>
      <c r="Q3259" s="4170"/>
      <c r="R3259" s="4170"/>
      <c r="S3259" s="4170"/>
      <c r="T3259" s="4170"/>
      <c r="U3259" s="4170"/>
      <c r="V3259" s="4170"/>
      <c r="W3259" s="4170"/>
      <c r="X3259" s="4170"/>
      <c r="Y3259" s="4170"/>
      <c r="Z3259" s="4170"/>
      <c r="AA3259" s="4170"/>
      <c r="AB3259" s="4170"/>
      <c r="AC3259" s="4170"/>
      <c r="AD3259" s="4170"/>
      <c r="AE3259" s="4170"/>
      <c r="AF3259" s="4170"/>
      <c r="AG3259" s="4170"/>
      <c r="AH3259" s="4170"/>
      <c r="AI3259" s="4170"/>
      <c r="AJ3259" s="4170"/>
      <c r="AK3259" s="4171"/>
    </row>
    <row r="3260" spans="2:37" s="2801" customFormat="1" x14ac:dyDescent="0.2">
      <c r="B3260" s="2500"/>
      <c r="C3260" s="2872"/>
      <c r="D3260" s="2872"/>
      <c r="E3260" s="2872"/>
      <c r="F3260" s="2872"/>
      <c r="G3260" s="2501"/>
      <c r="H3260" s="2501"/>
      <c r="I3260" s="2501"/>
      <c r="J3260" s="2501"/>
      <c r="K3260" s="2501"/>
      <c r="L3260" s="2501"/>
      <c r="M3260" s="2501"/>
      <c r="N3260" s="2501"/>
      <c r="O3260" s="2501"/>
      <c r="P3260" s="2501"/>
      <c r="Q3260" s="2501"/>
      <c r="R3260" s="2501"/>
      <c r="S3260" s="2501"/>
      <c r="T3260" s="2501"/>
      <c r="U3260" s="2501"/>
      <c r="V3260" s="2501"/>
      <c r="W3260" s="2501"/>
      <c r="X3260" s="2501"/>
      <c r="Y3260" s="2501"/>
      <c r="Z3260" s="2501"/>
      <c r="AA3260" s="2501"/>
      <c r="AB3260" s="2501"/>
      <c r="AC3260" s="2501"/>
      <c r="AD3260" s="2501"/>
      <c r="AE3260" s="2501"/>
      <c r="AF3260" s="2501"/>
      <c r="AG3260" s="2501"/>
      <c r="AH3260" s="2501"/>
      <c r="AI3260" s="2501"/>
      <c r="AJ3260" s="2501"/>
      <c r="AK3260" s="2502"/>
    </row>
    <row r="3261" spans="2:37" s="2801" customFormat="1" ht="13.5" customHeight="1" x14ac:dyDescent="0.2">
      <c r="B3261" s="2500" t="s">
        <v>4981</v>
      </c>
      <c r="C3261" s="2872"/>
      <c r="D3261" s="4294" t="s">
        <v>5577</v>
      </c>
      <c r="E3261" s="4294"/>
      <c r="F3261" s="4294"/>
      <c r="G3261" s="2501"/>
      <c r="H3261" s="2501"/>
      <c r="I3261" s="2501"/>
      <c r="J3261" s="2501"/>
      <c r="K3261" s="2501"/>
      <c r="L3261" s="2501"/>
      <c r="M3261" s="2501"/>
      <c r="N3261" s="2501"/>
      <c r="O3261" s="2501"/>
      <c r="P3261" s="2501"/>
      <c r="Q3261" s="2501"/>
      <c r="R3261" s="2501"/>
      <c r="S3261" s="2501"/>
      <c r="T3261" s="2501"/>
      <c r="U3261" s="2501"/>
      <c r="V3261" s="2501"/>
      <c r="W3261" s="2501"/>
      <c r="X3261" s="2501"/>
      <c r="Y3261" s="2501"/>
      <c r="Z3261" s="2501"/>
      <c r="AA3261" s="2501"/>
      <c r="AB3261" s="2501"/>
      <c r="AC3261" s="2501"/>
      <c r="AD3261" s="2501"/>
      <c r="AE3261" s="2501"/>
      <c r="AF3261" s="2501"/>
      <c r="AG3261" s="2501"/>
      <c r="AH3261" s="2501"/>
      <c r="AI3261" s="2501"/>
      <c r="AJ3261" s="2501"/>
      <c r="AK3261" s="2502"/>
    </row>
    <row r="3262" spans="2:37" s="2801" customFormat="1" ht="13.5" customHeight="1" thickBot="1" x14ac:dyDescent="0.25">
      <c r="B3262" s="4176" t="s">
        <v>4995</v>
      </c>
      <c r="C3262" s="4177"/>
      <c r="D3262" s="4175">
        <v>41506</v>
      </c>
      <c r="E3262" s="4175"/>
      <c r="F3262" s="2872"/>
      <c r="G3262" s="2501"/>
      <c r="H3262" s="2501"/>
      <c r="I3262" s="2501"/>
      <c r="J3262" s="2501"/>
      <c r="K3262" s="2501"/>
      <c r="L3262" s="2501"/>
      <c r="M3262" s="2501"/>
      <c r="N3262" s="2501"/>
      <c r="O3262" s="2501"/>
      <c r="P3262" s="2501"/>
      <c r="Q3262" s="2501"/>
      <c r="R3262" s="2501"/>
      <c r="S3262" s="2501"/>
      <c r="T3262" s="2501"/>
      <c r="U3262" s="2501"/>
      <c r="V3262" s="2501"/>
      <c r="W3262" s="2501"/>
      <c r="X3262" s="2501"/>
      <c r="Y3262" s="2501"/>
      <c r="Z3262" s="2501"/>
      <c r="AA3262" s="2501"/>
      <c r="AB3262" s="2501"/>
      <c r="AC3262" s="2501"/>
      <c r="AD3262" s="2501"/>
      <c r="AE3262" s="2501"/>
      <c r="AF3262" s="2501"/>
      <c r="AG3262" s="2501"/>
      <c r="AH3262" s="2501"/>
      <c r="AI3262" s="2501"/>
      <c r="AJ3262" s="2501"/>
      <c r="AK3262" s="2502"/>
    </row>
    <row r="3263" spans="2:37" s="2801" customFormat="1" ht="168.75" customHeight="1" thickBot="1" x14ac:dyDescent="0.25">
      <c r="B3263" s="4179" t="s">
        <v>4996</v>
      </c>
      <c r="C3263" s="4180"/>
      <c r="D3263" s="4291" t="s">
        <v>5578</v>
      </c>
      <c r="E3263" s="4292"/>
      <c r="F3263" s="4292"/>
      <c r="G3263" s="4292"/>
      <c r="H3263" s="4292"/>
      <c r="I3263" s="4292"/>
      <c r="J3263" s="4292"/>
      <c r="K3263" s="4293"/>
      <c r="L3263" s="2501"/>
      <c r="M3263" s="2501"/>
      <c r="N3263" s="2501"/>
      <c r="O3263" s="2501"/>
      <c r="P3263" s="2501"/>
      <c r="Q3263" s="2501"/>
      <c r="R3263" s="2501"/>
      <c r="S3263" s="2501"/>
      <c r="T3263" s="2501"/>
      <c r="U3263" s="2501"/>
      <c r="V3263" s="2501"/>
      <c r="W3263" s="2501"/>
      <c r="X3263" s="2501"/>
      <c r="Y3263" s="2501"/>
      <c r="Z3263" s="2501"/>
      <c r="AA3263" s="2501"/>
      <c r="AB3263" s="2501"/>
      <c r="AC3263" s="2501"/>
      <c r="AD3263" s="2501"/>
      <c r="AE3263" s="2501"/>
      <c r="AF3263" s="2501"/>
      <c r="AG3263" s="2501"/>
      <c r="AH3263" s="2501"/>
      <c r="AI3263" s="2501"/>
      <c r="AJ3263" s="2501"/>
      <c r="AK3263" s="2502"/>
    </row>
    <row r="3264" spans="2:37" s="2801" customFormat="1" ht="13.5" thickBot="1" x14ac:dyDescent="0.25">
      <c r="B3264" s="4245"/>
      <c r="C3264" s="4246"/>
      <c r="D3264" s="4246"/>
      <c r="E3264" s="4246"/>
      <c r="F3264" s="4246"/>
      <c r="G3264" s="4246"/>
      <c r="H3264" s="4246"/>
      <c r="I3264" s="4246"/>
      <c r="J3264" s="4246"/>
      <c r="K3264" s="4246"/>
      <c r="L3264" s="4246"/>
      <c r="M3264" s="4246"/>
      <c r="N3264" s="4246"/>
      <c r="O3264" s="4246"/>
      <c r="P3264" s="4246"/>
      <c r="Q3264" s="4246"/>
      <c r="R3264" s="2501"/>
      <c r="S3264" s="2501"/>
      <c r="T3264" s="2501"/>
      <c r="U3264" s="2501"/>
      <c r="V3264" s="2501"/>
      <c r="W3264" s="2501"/>
      <c r="X3264" s="2501"/>
      <c r="Y3264" s="2501"/>
      <c r="Z3264" s="2501"/>
      <c r="AA3264" s="2501"/>
      <c r="AB3264" s="2501"/>
      <c r="AC3264" s="2501"/>
      <c r="AD3264" s="2501"/>
      <c r="AE3264" s="2501"/>
      <c r="AF3264" s="2501"/>
      <c r="AG3264" s="2501"/>
      <c r="AH3264" s="2501"/>
      <c r="AI3264" s="2501"/>
      <c r="AJ3264" s="2501"/>
      <c r="AK3264" s="2502"/>
    </row>
    <row r="3265" spans="2:37" s="2801" customFormat="1" ht="13.5" thickBot="1" x14ac:dyDescent="0.25">
      <c r="B3265" s="4189" t="s">
        <v>4997</v>
      </c>
      <c r="C3265" s="4189"/>
      <c r="D3265" s="4189" t="s">
        <v>4987</v>
      </c>
      <c r="E3265" s="4189" t="s">
        <v>4998</v>
      </c>
      <c r="F3265" s="4247" t="s">
        <v>224</v>
      </c>
      <c r="G3265" s="4247"/>
      <c r="H3265" s="4247"/>
      <c r="I3265" s="4247"/>
      <c r="J3265" s="4247"/>
      <c r="K3265" s="4247"/>
      <c r="L3265" s="4247"/>
      <c r="M3265" s="4247"/>
      <c r="N3265" s="4247"/>
      <c r="O3265" s="4247"/>
      <c r="P3265" s="4247"/>
      <c r="Q3265" s="4247"/>
      <c r="R3265" s="4247"/>
      <c r="S3265" s="4247" t="s">
        <v>340</v>
      </c>
      <c r="T3265" s="4247"/>
      <c r="U3265" s="4247"/>
      <c r="V3265" s="4247"/>
      <c r="W3265" s="4247"/>
      <c r="X3265" s="4247"/>
      <c r="Y3265" s="4247"/>
      <c r="Z3265" s="4247"/>
      <c r="AA3265" s="4247"/>
      <c r="AB3265" s="4247"/>
      <c r="AC3265" s="4247"/>
      <c r="AD3265" s="4247" t="s">
        <v>225</v>
      </c>
      <c r="AE3265" s="4247"/>
      <c r="AF3265" s="4247"/>
      <c r="AG3265" s="4247"/>
      <c r="AH3265" s="4188" t="s">
        <v>4982</v>
      </c>
      <c r="AI3265" s="4188"/>
      <c r="AJ3265" s="4188"/>
      <c r="AK3265" s="2502"/>
    </row>
    <row r="3266" spans="2:37" s="2801" customFormat="1" ht="13.5" thickBot="1" x14ac:dyDescent="0.25">
      <c r="B3266" s="4203"/>
      <c r="C3266" s="4203"/>
      <c r="D3266" s="4203"/>
      <c r="E3266" s="4203"/>
      <c r="F3266" s="4203" t="s">
        <v>4999</v>
      </c>
      <c r="G3266" s="4203" t="s">
        <v>5000</v>
      </c>
      <c r="H3266" s="4189" t="s">
        <v>5001</v>
      </c>
      <c r="I3266" s="4200" t="s">
        <v>5002</v>
      </c>
      <c r="J3266" s="4200" t="s">
        <v>5003</v>
      </c>
      <c r="K3266" s="4201" t="s">
        <v>5004</v>
      </c>
      <c r="L3266" s="4201" t="s">
        <v>5005</v>
      </c>
      <c r="M3266" s="4200" t="s">
        <v>5006</v>
      </c>
      <c r="N3266" s="4200"/>
      <c r="O3266" s="4201" t="s">
        <v>5007</v>
      </c>
      <c r="P3266" s="4201" t="s">
        <v>5008</v>
      </c>
      <c r="Q3266" s="4201" t="s">
        <v>5009</v>
      </c>
      <c r="R3266" s="4201" t="s">
        <v>5010</v>
      </c>
      <c r="S3266" s="4189" t="s">
        <v>5011</v>
      </c>
      <c r="T3266" s="4189" t="s">
        <v>5012</v>
      </c>
      <c r="U3266" s="4189" t="s">
        <v>5013</v>
      </c>
      <c r="V3266" s="4189" t="s">
        <v>5014</v>
      </c>
      <c r="W3266" s="4189" t="s">
        <v>5015</v>
      </c>
      <c r="X3266" s="4189" t="s">
        <v>5016</v>
      </c>
      <c r="Y3266" s="4189" t="s">
        <v>5017</v>
      </c>
      <c r="Z3266" s="4189" t="s">
        <v>5018</v>
      </c>
      <c r="AA3266" s="4189" t="s">
        <v>5019</v>
      </c>
      <c r="AB3266" s="4200" t="s">
        <v>5020</v>
      </c>
      <c r="AC3266" s="4200" t="s">
        <v>5021</v>
      </c>
      <c r="AD3266" s="4189" t="s">
        <v>5022</v>
      </c>
      <c r="AE3266" s="4189" t="s">
        <v>5023</v>
      </c>
      <c r="AF3266" s="4189" t="s">
        <v>5024</v>
      </c>
      <c r="AG3266" s="4189" t="s">
        <v>5025</v>
      </c>
      <c r="AH3266" s="4189" t="s">
        <v>1150</v>
      </c>
      <c r="AI3266" s="4189" t="s">
        <v>4983</v>
      </c>
      <c r="AJ3266" s="4189" t="s">
        <v>4984</v>
      </c>
      <c r="AK3266" s="2502"/>
    </row>
    <row r="3267" spans="2:37" s="2801" customFormat="1" ht="20.25" customHeight="1" thickBot="1" x14ac:dyDescent="0.25">
      <c r="B3267" s="4203"/>
      <c r="C3267" s="4203"/>
      <c r="D3267" s="4203"/>
      <c r="E3267" s="4203"/>
      <c r="F3267" s="4203"/>
      <c r="G3267" s="4203"/>
      <c r="H3267" s="4203"/>
      <c r="I3267" s="4201"/>
      <c r="J3267" s="4201"/>
      <c r="K3267" s="4201"/>
      <c r="L3267" s="4201"/>
      <c r="M3267" s="2870" t="s">
        <v>5026</v>
      </c>
      <c r="N3267" s="2871" t="s">
        <v>2793</v>
      </c>
      <c r="O3267" s="4201"/>
      <c r="P3267" s="4201"/>
      <c r="Q3267" s="4201"/>
      <c r="R3267" s="4201"/>
      <c r="S3267" s="4203"/>
      <c r="T3267" s="4203"/>
      <c r="U3267" s="4203"/>
      <c r="V3267" s="4203"/>
      <c r="W3267" s="4203"/>
      <c r="X3267" s="4203"/>
      <c r="Y3267" s="4203"/>
      <c r="Z3267" s="4203"/>
      <c r="AA3267" s="4203"/>
      <c r="AB3267" s="4201"/>
      <c r="AC3267" s="4201"/>
      <c r="AD3267" s="4203"/>
      <c r="AE3267" s="4203"/>
      <c r="AF3267" s="4203"/>
      <c r="AG3267" s="4203"/>
      <c r="AH3267" s="4203"/>
      <c r="AI3267" s="4203"/>
      <c r="AJ3267" s="4203"/>
      <c r="AK3267" s="2502"/>
    </row>
    <row r="3268" spans="2:37" s="2801" customFormat="1" ht="38.25" customHeight="1" thickBot="1" x14ac:dyDescent="0.25">
      <c r="B3268" s="5037" t="s">
        <v>5579</v>
      </c>
      <c r="C3268" s="5038"/>
      <c r="D3268" s="2529" t="s">
        <v>1529</v>
      </c>
      <c r="E3268" s="2529">
        <v>9.99</v>
      </c>
      <c r="F3268" s="2529" t="s">
        <v>1529</v>
      </c>
      <c r="G3268" s="2529" t="s">
        <v>1529</v>
      </c>
      <c r="H3268" s="2529" t="s">
        <v>1529</v>
      </c>
      <c r="I3268" s="2529" t="s">
        <v>1529</v>
      </c>
      <c r="J3268" s="2529" t="s">
        <v>1529</v>
      </c>
      <c r="K3268" s="2529" t="s">
        <v>1529</v>
      </c>
      <c r="L3268" s="2529" t="s">
        <v>1529</v>
      </c>
      <c r="M3268" s="2529" t="s">
        <v>1529</v>
      </c>
      <c r="N3268" s="2529" t="s">
        <v>1529</v>
      </c>
      <c r="O3268" s="2529" t="s">
        <v>1529</v>
      </c>
      <c r="P3268" s="2529" t="s">
        <v>1529</v>
      </c>
      <c r="Q3268" s="2529" t="s">
        <v>1529</v>
      </c>
      <c r="R3268" s="2529" t="s">
        <v>1529</v>
      </c>
      <c r="S3268" s="2529" t="s">
        <v>1529</v>
      </c>
      <c r="T3268" s="2529" t="s">
        <v>1529</v>
      </c>
      <c r="U3268" s="2529" t="s">
        <v>1529</v>
      </c>
      <c r="V3268" s="2529" t="s">
        <v>1529</v>
      </c>
      <c r="W3268" s="2529" t="s">
        <v>1529</v>
      </c>
      <c r="X3268" s="2529" t="s">
        <v>1529</v>
      </c>
      <c r="Y3268" s="2529" t="s">
        <v>1529</v>
      </c>
      <c r="Z3268" s="2529" t="s">
        <v>1529</v>
      </c>
      <c r="AA3268" s="2529" t="s">
        <v>1529</v>
      </c>
      <c r="AB3268" s="2529" t="s">
        <v>1529</v>
      </c>
      <c r="AC3268" s="2529" t="s">
        <v>1529</v>
      </c>
      <c r="AD3268" s="2875">
        <v>9.99</v>
      </c>
      <c r="AE3268" s="2876" t="s">
        <v>4991</v>
      </c>
      <c r="AF3268" s="2877" t="s">
        <v>1529</v>
      </c>
      <c r="AG3268" s="2877">
        <v>0.1</v>
      </c>
      <c r="AH3268" s="2878" t="s">
        <v>1529</v>
      </c>
      <c r="AI3268" s="2878" t="s">
        <v>1529</v>
      </c>
      <c r="AJ3268" s="2879" t="s">
        <v>1529</v>
      </c>
      <c r="AK3268" s="2502"/>
    </row>
    <row r="3269" spans="2:37" s="2801" customFormat="1" x14ac:dyDescent="0.2">
      <c r="B3269" s="2503"/>
      <c r="C3269" s="2496"/>
      <c r="D3269" s="2496"/>
      <c r="E3269" s="2496"/>
      <c r="F3269" s="2496"/>
      <c r="G3269" s="2496"/>
      <c r="H3269" s="2496"/>
      <c r="I3269" s="2497"/>
      <c r="J3269" s="2497"/>
      <c r="K3269" s="2497"/>
      <c r="L3269" s="2497"/>
      <c r="M3269" s="2496"/>
      <c r="N3269" s="2497"/>
      <c r="O3269" s="2497"/>
      <c r="P3269" s="2497"/>
      <c r="Q3269" s="2497"/>
      <c r="R3269" s="2497"/>
      <c r="S3269" s="2496"/>
      <c r="T3269" s="2495"/>
      <c r="U3269" s="2495"/>
      <c r="V3269" s="2495"/>
      <c r="W3269" s="2495"/>
      <c r="X3269" s="2495"/>
      <c r="Y3269" s="2495"/>
      <c r="Z3269" s="2495"/>
      <c r="AA3269" s="2495"/>
      <c r="AB3269" s="2495"/>
      <c r="AC3269" s="2495"/>
      <c r="AD3269" s="2495"/>
      <c r="AE3269" s="2495"/>
      <c r="AF3269" s="2495"/>
      <c r="AG3269" s="2495"/>
      <c r="AH3269" s="2495"/>
      <c r="AI3269" s="2495"/>
      <c r="AJ3269" s="2495"/>
      <c r="AK3269" s="2502"/>
    </row>
    <row r="3270" spans="2:37" s="2801" customFormat="1" x14ac:dyDescent="0.2">
      <c r="B3270" s="4236" t="s">
        <v>4985</v>
      </c>
      <c r="C3270" s="4237"/>
      <c r="D3270" s="4249" t="s">
        <v>1529</v>
      </c>
      <c r="E3270" s="4249"/>
      <c r="F3270" s="4249"/>
      <c r="G3270" s="4249"/>
      <c r="H3270" s="2499"/>
      <c r="I3270" s="2499"/>
      <c r="J3270" s="2499"/>
      <c r="K3270" s="2499"/>
      <c r="L3270" s="2499"/>
      <c r="M3270" s="2499"/>
      <c r="N3270" s="2499"/>
      <c r="O3270" s="2499"/>
      <c r="P3270" s="2499"/>
      <c r="Q3270" s="2499"/>
      <c r="R3270" s="2499"/>
      <c r="S3270" s="2499"/>
      <c r="T3270" s="2495"/>
      <c r="U3270" s="2495"/>
      <c r="V3270" s="2495"/>
      <c r="W3270" s="2495"/>
      <c r="X3270" s="2495"/>
      <c r="Y3270" s="2495"/>
      <c r="Z3270" s="2495"/>
      <c r="AA3270" s="2495"/>
      <c r="AB3270" s="2495"/>
      <c r="AC3270" s="2495"/>
      <c r="AD3270" s="2495"/>
      <c r="AE3270" s="2495"/>
      <c r="AF3270" s="2495"/>
      <c r="AG3270" s="2495"/>
      <c r="AH3270" s="2495"/>
      <c r="AI3270" s="2495"/>
      <c r="AJ3270" s="2495"/>
      <c r="AK3270" s="2502"/>
    </row>
    <row r="3271" spans="2:37" s="2801" customFormat="1" x14ac:dyDescent="0.2">
      <c r="B3271" s="4236" t="s">
        <v>4986</v>
      </c>
      <c r="C3271" s="4237"/>
      <c r="D3271" s="4249" t="s">
        <v>5580</v>
      </c>
      <c r="E3271" s="4249"/>
      <c r="F3271" s="4249"/>
      <c r="G3271" s="4249"/>
      <c r="H3271" s="2499"/>
      <c r="I3271" s="2499"/>
      <c r="J3271" s="2499"/>
      <c r="K3271" s="2499"/>
      <c r="L3271" s="2499"/>
      <c r="M3271" s="2499"/>
      <c r="N3271" s="2499"/>
      <c r="O3271" s="2499"/>
      <c r="P3271" s="2499"/>
      <c r="Q3271" s="2499"/>
      <c r="R3271" s="2499"/>
      <c r="S3271" s="2499"/>
      <c r="T3271" s="2495"/>
      <c r="U3271" s="2495"/>
      <c r="V3271" s="2495"/>
      <c r="W3271" s="2495"/>
      <c r="X3271" s="2495"/>
      <c r="Y3271" s="2495"/>
      <c r="Z3271" s="2495"/>
      <c r="AA3271" s="2495"/>
      <c r="AB3271" s="2495"/>
      <c r="AC3271" s="2495"/>
      <c r="AD3271" s="2495"/>
      <c r="AE3271" s="2495"/>
      <c r="AF3271" s="2495"/>
      <c r="AG3271" s="2495"/>
      <c r="AH3271" s="2495"/>
      <c r="AI3271" s="2495"/>
      <c r="AJ3271" s="2495"/>
      <c r="AK3271" s="2502"/>
    </row>
    <row r="3272" spans="2:37" s="2801" customFormat="1" ht="15.75" thickBot="1" x14ac:dyDescent="0.25">
      <c r="B3272" s="4270"/>
      <c r="C3272" s="4271"/>
      <c r="D3272" s="4272"/>
      <c r="E3272" s="4272"/>
      <c r="F3272" s="4272"/>
      <c r="G3272" s="4272"/>
      <c r="H3272" s="2504"/>
      <c r="I3272" s="2504"/>
      <c r="J3272" s="2504"/>
      <c r="K3272" s="2504"/>
      <c r="L3272" s="2504"/>
      <c r="M3272" s="2504"/>
      <c r="N3272" s="2504"/>
      <c r="O3272" s="2504"/>
      <c r="P3272" s="2504"/>
      <c r="Q3272" s="2504"/>
      <c r="R3272" s="2504"/>
      <c r="S3272" s="2504"/>
      <c r="T3272" s="2505"/>
      <c r="U3272" s="2505"/>
      <c r="V3272" s="2505"/>
      <c r="W3272" s="2505"/>
      <c r="X3272" s="2505"/>
      <c r="Y3272" s="2505"/>
      <c r="Z3272" s="2505"/>
      <c r="AA3272" s="2505"/>
      <c r="AB3272" s="2505"/>
      <c r="AC3272" s="2505"/>
      <c r="AD3272" s="2505"/>
      <c r="AE3272" s="2505"/>
      <c r="AF3272" s="2505"/>
      <c r="AG3272" s="2505"/>
      <c r="AH3272" s="2505"/>
      <c r="AI3272" s="2505"/>
      <c r="AJ3272" s="2505"/>
      <c r="AK3272" s="2507"/>
    </row>
    <row r="3273" spans="2:37" s="2801" customFormat="1" ht="13.5" thickBot="1" x14ac:dyDescent="0.25">
      <c r="B3273" s="2703"/>
    </row>
    <row r="3274" spans="2:37" s="2801" customFormat="1" ht="12.75" customHeight="1" x14ac:dyDescent="0.2">
      <c r="B3274" s="4169" t="s">
        <v>4994</v>
      </c>
      <c r="C3274" s="4170"/>
      <c r="D3274" s="4170"/>
      <c r="E3274" s="4170"/>
      <c r="F3274" s="4170"/>
      <c r="G3274" s="4170"/>
      <c r="H3274" s="4170"/>
      <c r="I3274" s="4170"/>
      <c r="J3274" s="4170"/>
      <c r="K3274" s="4170"/>
      <c r="L3274" s="4170"/>
      <c r="M3274" s="4170"/>
      <c r="N3274" s="4170"/>
      <c r="O3274" s="4170"/>
      <c r="P3274" s="4170"/>
      <c r="Q3274" s="4170"/>
      <c r="R3274" s="4170"/>
      <c r="S3274" s="4170"/>
      <c r="T3274" s="4170"/>
      <c r="U3274" s="4170"/>
      <c r="V3274" s="4170"/>
      <c r="W3274" s="4170"/>
      <c r="X3274" s="4170"/>
      <c r="Y3274" s="4170"/>
      <c r="Z3274" s="4170"/>
      <c r="AA3274" s="4170"/>
      <c r="AB3274" s="4170"/>
      <c r="AC3274" s="4170"/>
      <c r="AD3274" s="4170"/>
      <c r="AE3274" s="4170"/>
      <c r="AF3274" s="4170"/>
      <c r="AG3274" s="4170"/>
      <c r="AH3274" s="4170"/>
      <c r="AI3274" s="4170"/>
      <c r="AJ3274" s="4170"/>
      <c r="AK3274" s="4171"/>
    </row>
    <row r="3275" spans="2:37" s="2801" customFormat="1" x14ac:dyDescent="0.2">
      <c r="B3275" s="2500"/>
      <c r="C3275" s="2839"/>
      <c r="D3275" s="2839"/>
      <c r="E3275" s="2839"/>
      <c r="F3275" s="2839"/>
      <c r="G3275" s="2501"/>
      <c r="H3275" s="2501"/>
      <c r="I3275" s="2501"/>
      <c r="J3275" s="2501"/>
      <c r="K3275" s="2501"/>
      <c r="L3275" s="2501"/>
      <c r="M3275" s="2501"/>
      <c r="N3275" s="2501"/>
      <c r="O3275" s="2501"/>
      <c r="P3275" s="2501"/>
      <c r="Q3275" s="2501"/>
      <c r="R3275" s="2501"/>
      <c r="S3275" s="2501"/>
      <c r="T3275" s="2501"/>
      <c r="U3275" s="2501"/>
      <c r="V3275" s="2501"/>
      <c r="W3275" s="2501"/>
      <c r="X3275" s="2501"/>
      <c r="Y3275" s="2501"/>
      <c r="Z3275" s="2501"/>
      <c r="AA3275" s="2501"/>
      <c r="AB3275" s="2501"/>
      <c r="AC3275" s="2501"/>
      <c r="AD3275" s="2501"/>
      <c r="AE3275" s="2501"/>
      <c r="AF3275" s="2501"/>
      <c r="AG3275" s="2501"/>
      <c r="AH3275" s="2501"/>
      <c r="AI3275" s="2501"/>
      <c r="AJ3275" s="2501"/>
      <c r="AK3275" s="2502"/>
    </row>
    <row r="3276" spans="2:37" s="2801" customFormat="1" ht="13.5" customHeight="1" x14ac:dyDescent="0.2">
      <c r="B3276" s="2500" t="s">
        <v>4981</v>
      </c>
      <c r="C3276" s="2839"/>
      <c r="D3276" s="4294" t="s">
        <v>5572</v>
      </c>
      <c r="E3276" s="4294"/>
      <c r="F3276" s="4294"/>
      <c r="G3276" s="2501"/>
      <c r="H3276" s="2501"/>
      <c r="I3276" s="2501"/>
      <c r="J3276" s="2501"/>
      <c r="K3276" s="2501"/>
      <c r="L3276" s="2501"/>
      <c r="M3276" s="2501"/>
      <c r="N3276" s="2501"/>
      <c r="O3276" s="2501"/>
      <c r="P3276" s="2501"/>
      <c r="Q3276" s="2501"/>
      <c r="R3276" s="2501"/>
      <c r="S3276" s="2501"/>
      <c r="T3276" s="2501"/>
      <c r="U3276" s="2501"/>
      <c r="V3276" s="2501"/>
      <c r="W3276" s="2501"/>
      <c r="X3276" s="2501"/>
      <c r="Y3276" s="2501"/>
      <c r="Z3276" s="2501"/>
      <c r="AA3276" s="2501"/>
      <c r="AB3276" s="2501"/>
      <c r="AC3276" s="2501"/>
      <c r="AD3276" s="2501"/>
      <c r="AE3276" s="2501"/>
      <c r="AF3276" s="2501"/>
      <c r="AG3276" s="2501"/>
      <c r="AH3276" s="2501"/>
      <c r="AI3276" s="2501"/>
      <c r="AJ3276" s="2501"/>
      <c r="AK3276" s="2502"/>
    </row>
    <row r="3277" spans="2:37" s="2801" customFormat="1" ht="13.5" customHeight="1" thickBot="1" x14ac:dyDescent="0.25">
      <c r="B3277" s="4176" t="s">
        <v>4995</v>
      </c>
      <c r="C3277" s="4177"/>
      <c r="D3277" s="4314">
        <v>41477</v>
      </c>
      <c r="E3277" s="4315"/>
      <c r="F3277" s="2839"/>
      <c r="G3277" s="2501"/>
      <c r="H3277" s="2501"/>
      <c r="I3277" s="2501"/>
      <c r="J3277" s="2501"/>
      <c r="K3277" s="2501"/>
      <c r="L3277" s="2501"/>
      <c r="M3277" s="2501"/>
      <c r="N3277" s="2501"/>
      <c r="O3277" s="2501"/>
      <c r="P3277" s="2501"/>
      <c r="Q3277" s="2501"/>
      <c r="R3277" s="2501"/>
      <c r="S3277" s="2501"/>
      <c r="T3277" s="2501"/>
      <c r="U3277" s="2501"/>
      <c r="V3277" s="2501"/>
      <c r="W3277" s="2501"/>
      <c r="X3277" s="2501"/>
      <c r="Y3277" s="2501"/>
      <c r="Z3277" s="2501"/>
      <c r="AA3277" s="2501"/>
      <c r="AB3277" s="2501"/>
      <c r="AC3277" s="2501"/>
      <c r="AD3277" s="2501"/>
      <c r="AE3277" s="2501"/>
      <c r="AF3277" s="2501"/>
      <c r="AG3277" s="2501"/>
      <c r="AH3277" s="2501"/>
      <c r="AI3277" s="2501"/>
      <c r="AJ3277" s="2501"/>
      <c r="AK3277" s="2502"/>
    </row>
    <row r="3278" spans="2:37" s="2801" customFormat="1" ht="51.75" customHeight="1" thickBot="1" x14ac:dyDescent="0.25">
      <c r="B3278" s="4179" t="s">
        <v>4996</v>
      </c>
      <c r="C3278" s="4180"/>
      <c r="D3278" s="4291" t="s">
        <v>5476</v>
      </c>
      <c r="E3278" s="4292"/>
      <c r="F3278" s="4292"/>
      <c r="G3278" s="4292"/>
      <c r="H3278" s="4292"/>
      <c r="I3278" s="4292"/>
      <c r="J3278" s="4292"/>
      <c r="K3278" s="4293"/>
      <c r="L3278" s="2501"/>
      <c r="M3278" s="2501"/>
      <c r="N3278" s="2501"/>
      <c r="O3278" s="2501"/>
      <c r="P3278" s="2501"/>
      <c r="Q3278" s="2501"/>
      <c r="R3278" s="2501"/>
      <c r="S3278" s="2501"/>
      <c r="T3278" s="2501"/>
      <c r="U3278" s="2501"/>
      <c r="V3278" s="2501"/>
      <c r="W3278" s="2501"/>
      <c r="X3278" s="2501"/>
      <c r="Y3278" s="2501"/>
      <c r="Z3278" s="2501"/>
      <c r="AA3278" s="2501"/>
      <c r="AB3278" s="2501"/>
      <c r="AC3278" s="2501"/>
      <c r="AD3278" s="2501"/>
      <c r="AE3278" s="2501"/>
      <c r="AF3278" s="2501"/>
      <c r="AG3278" s="2501"/>
      <c r="AH3278" s="2501"/>
      <c r="AI3278" s="2501"/>
      <c r="AJ3278" s="2501"/>
      <c r="AK3278" s="2502"/>
    </row>
    <row r="3279" spans="2:37" s="2801" customFormat="1" ht="13.5" thickBot="1" x14ac:dyDescent="0.25">
      <c r="B3279" s="4245"/>
      <c r="C3279" s="4246"/>
      <c r="D3279" s="4246"/>
      <c r="E3279" s="4246"/>
      <c r="F3279" s="4246"/>
      <c r="G3279" s="4246"/>
      <c r="H3279" s="4246"/>
      <c r="I3279" s="4246"/>
      <c r="J3279" s="4246"/>
      <c r="K3279" s="4246"/>
      <c r="L3279" s="4246"/>
      <c r="M3279" s="4246"/>
      <c r="N3279" s="4246"/>
      <c r="O3279" s="4246"/>
      <c r="P3279" s="4246"/>
      <c r="Q3279" s="4246"/>
      <c r="R3279" s="2501"/>
      <c r="S3279" s="2501"/>
      <c r="T3279" s="2501"/>
      <c r="U3279" s="2501"/>
      <c r="V3279" s="2501"/>
      <c r="W3279" s="2501"/>
      <c r="X3279" s="2501"/>
      <c r="Y3279" s="2501"/>
      <c r="Z3279" s="2501"/>
      <c r="AA3279" s="2501"/>
      <c r="AB3279" s="2501"/>
      <c r="AC3279" s="2501"/>
      <c r="AD3279" s="2501"/>
      <c r="AE3279" s="2501"/>
      <c r="AF3279" s="2501"/>
      <c r="AG3279" s="2501"/>
      <c r="AH3279" s="2501"/>
      <c r="AI3279" s="2501"/>
      <c r="AJ3279" s="2501"/>
      <c r="AK3279" s="2502"/>
    </row>
    <row r="3280" spans="2:37" s="2801" customFormat="1" ht="13.5" thickBot="1" x14ac:dyDescent="0.25">
      <c r="B3280" s="4189" t="s">
        <v>4997</v>
      </c>
      <c r="C3280" s="4189"/>
      <c r="D3280" s="4189" t="s">
        <v>4987</v>
      </c>
      <c r="E3280" s="4189" t="s">
        <v>4998</v>
      </c>
      <c r="F3280" s="4247" t="s">
        <v>224</v>
      </c>
      <c r="G3280" s="4247"/>
      <c r="H3280" s="4247"/>
      <c r="I3280" s="4247"/>
      <c r="J3280" s="4247"/>
      <c r="K3280" s="4247"/>
      <c r="L3280" s="4247"/>
      <c r="M3280" s="4247"/>
      <c r="N3280" s="4247"/>
      <c r="O3280" s="4247"/>
      <c r="P3280" s="4247"/>
      <c r="Q3280" s="4247"/>
      <c r="R3280" s="4247"/>
      <c r="S3280" s="4247" t="s">
        <v>340</v>
      </c>
      <c r="T3280" s="4247"/>
      <c r="U3280" s="4247"/>
      <c r="V3280" s="4247"/>
      <c r="W3280" s="4247"/>
      <c r="X3280" s="4247"/>
      <c r="Y3280" s="4247"/>
      <c r="Z3280" s="4247"/>
      <c r="AA3280" s="4247"/>
      <c r="AB3280" s="4247"/>
      <c r="AC3280" s="4247"/>
      <c r="AD3280" s="4247" t="s">
        <v>225</v>
      </c>
      <c r="AE3280" s="4247"/>
      <c r="AF3280" s="4247"/>
      <c r="AG3280" s="4247"/>
      <c r="AH3280" s="4188" t="s">
        <v>4982</v>
      </c>
      <c r="AI3280" s="4188"/>
      <c r="AJ3280" s="4188"/>
      <c r="AK3280" s="2502"/>
    </row>
    <row r="3281" spans="2:37" s="2801" customFormat="1" ht="22.5" customHeight="1" thickBot="1" x14ac:dyDescent="0.25">
      <c r="B3281" s="4203"/>
      <c r="C3281" s="4203"/>
      <c r="D3281" s="4203"/>
      <c r="E3281" s="4203"/>
      <c r="F3281" s="4203" t="s">
        <v>4999</v>
      </c>
      <c r="G3281" s="4203" t="s">
        <v>5000</v>
      </c>
      <c r="H3281" s="4189" t="s">
        <v>5001</v>
      </c>
      <c r="I3281" s="4200" t="s">
        <v>5002</v>
      </c>
      <c r="J3281" s="4200" t="s">
        <v>5003</v>
      </c>
      <c r="K3281" s="4201" t="s">
        <v>5004</v>
      </c>
      <c r="L3281" s="4201" t="s">
        <v>5005</v>
      </c>
      <c r="M3281" s="4200" t="s">
        <v>5006</v>
      </c>
      <c r="N3281" s="4200"/>
      <c r="O3281" s="4201" t="s">
        <v>5007</v>
      </c>
      <c r="P3281" s="4201" t="s">
        <v>5008</v>
      </c>
      <c r="Q3281" s="4201" t="s">
        <v>5009</v>
      </c>
      <c r="R3281" s="4201" t="s">
        <v>5010</v>
      </c>
      <c r="S3281" s="4189" t="s">
        <v>5011</v>
      </c>
      <c r="T3281" s="4189" t="s">
        <v>5012</v>
      </c>
      <c r="U3281" s="4189" t="s">
        <v>5013</v>
      </c>
      <c r="V3281" s="4189" t="s">
        <v>5014</v>
      </c>
      <c r="W3281" s="4189" t="s">
        <v>5015</v>
      </c>
      <c r="X3281" s="4189" t="s">
        <v>5016</v>
      </c>
      <c r="Y3281" s="4189" t="s">
        <v>5017</v>
      </c>
      <c r="Z3281" s="4189" t="s">
        <v>5018</v>
      </c>
      <c r="AA3281" s="4189" t="s">
        <v>5019</v>
      </c>
      <c r="AB3281" s="4200" t="s">
        <v>5020</v>
      </c>
      <c r="AC3281" s="4200" t="s">
        <v>5021</v>
      </c>
      <c r="AD3281" s="4189" t="s">
        <v>5022</v>
      </c>
      <c r="AE3281" s="4189" t="s">
        <v>5023</v>
      </c>
      <c r="AF3281" s="4189" t="s">
        <v>5024</v>
      </c>
      <c r="AG3281" s="4189" t="s">
        <v>5025</v>
      </c>
      <c r="AH3281" s="4189" t="s">
        <v>1150</v>
      </c>
      <c r="AI3281" s="4189" t="s">
        <v>4983</v>
      </c>
      <c r="AJ3281" s="4189" t="s">
        <v>4984</v>
      </c>
      <c r="AK3281" s="2502"/>
    </row>
    <row r="3282" spans="2:37" s="2801" customFormat="1" ht="39.75" customHeight="1" thickBot="1" x14ac:dyDescent="0.25">
      <c r="B3282" s="4203"/>
      <c r="C3282" s="4203"/>
      <c r="D3282" s="4203"/>
      <c r="E3282" s="4203"/>
      <c r="F3282" s="4203"/>
      <c r="G3282" s="4203"/>
      <c r="H3282" s="4203"/>
      <c r="I3282" s="4201"/>
      <c r="J3282" s="4201"/>
      <c r="K3282" s="4201"/>
      <c r="L3282" s="4201"/>
      <c r="M3282" s="2837" t="s">
        <v>5026</v>
      </c>
      <c r="N3282" s="2838" t="s">
        <v>2793</v>
      </c>
      <c r="O3282" s="4201"/>
      <c r="P3282" s="4201"/>
      <c r="Q3282" s="4201"/>
      <c r="R3282" s="4201"/>
      <c r="S3282" s="4203"/>
      <c r="T3282" s="4203"/>
      <c r="U3282" s="4203"/>
      <c r="V3282" s="4203"/>
      <c r="W3282" s="4203"/>
      <c r="X3282" s="4203"/>
      <c r="Y3282" s="4203"/>
      <c r="Z3282" s="4203"/>
      <c r="AA3282" s="4203"/>
      <c r="AB3282" s="4201"/>
      <c r="AC3282" s="4201"/>
      <c r="AD3282" s="4203"/>
      <c r="AE3282" s="4203"/>
      <c r="AF3282" s="4203"/>
      <c r="AG3282" s="4203"/>
      <c r="AH3282" s="4203"/>
      <c r="AI3282" s="4203"/>
      <c r="AJ3282" s="4203"/>
      <c r="AK3282" s="2502"/>
    </row>
    <row r="3283" spans="2:37" s="2801" customFormat="1" ht="13.5" thickBot="1" x14ac:dyDescent="0.25">
      <c r="B3283" s="4274" t="s">
        <v>5572</v>
      </c>
      <c r="C3283" s="4275"/>
      <c r="D3283" s="2526" t="s">
        <v>5573</v>
      </c>
      <c r="E3283" s="2527">
        <v>224.00000000000003</v>
      </c>
      <c r="F3283" s="2527">
        <v>224.00000000000003</v>
      </c>
      <c r="G3283" s="2903">
        <v>4.4800000000000006E-2</v>
      </c>
      <c r="H3283" s="2990">
        <v>5000</v>
      </c>
      <c r="I3283" s="2903" t="s">
        <v>1529</v>
      </c>
      <c r="J3283" s="2990">
        <v>4082</v>
      </c>
      <c r="K3283" s="2653">
        <v>5.4880000000000005E-2</v>
      </c>
      <c r="L3283" s="2653">
        <v>0.15680000000000002</v>
      </c>
      <c r="M3283" s="2990">
        <v>1333.3333333333335</v>
      </c>
      <c r="N3283" s="2990">
        <v>1333.3333333333335</v>
      </c>
      <c r="O3283" s="2653">
        <v>0.16800000000000001</v>
      </c>
      <c r="P3283" s="2653">
        <v>0.16800000000000001</v>
      </c>
      <c r="Q3283" s="2653">
        <v>0.16800000000000001</v>
      </c>
      <c r="R3283" s="2653">
        <v>0.16800000000000001</v>
      </c>
      <c r="S3283" s="2656">
        <v>0</v>
      </c>
      <c r="T3283" s="2903" t="s">
        <v>1529</v>
      </c>
      <c r="U3283" s="2903" t="s">
        <v>1529</v>
      </c>
      <c r="V3283" s="2658" t="s">
        <v>1135</v>
      </c>
      <c r="W3283" s="2653">
        <v>0</v>
      </c>
      <c r="X3283" s="2653">
        <v>6.720000000000001E-2</v>
      </c>
      <c r="Y3283" s="2658" t="s">
        <v>1529</v>
      </c>
      <c r="Z3283" s="2658" t="s">
        <v>1529</v>
      </c>
      <c r="AA3283" s="2658" t="s">
        <v>1529</v>
      </c>
      <c r="AB3283" s="2658" t="s">
        <v>1529</v>
      </c>
      <c r="AC3283" s="2653">
        <v>6.720000000000001E-2</v>
      </c>
      <c r="AD3283" s="2527" t="s">
        <v>1529</v>
      </c>
      <c r="AE3283" s="2658" t="s">
        <v>1529</v>
      </c>
      <c r="AF3283" s="2991" t="s">
        <v>1529</v>
      </c>
      <c r="AG3283" s="2991">
        <v>0.11200000000000002</v>
      </c>
      <c r="AH3283" s="2878" t="s">
        <v>1529</v>
      </c>
      <c r="AI3283" s="2878" t="s">
        <v>1529</v>
      </c>
      <c r="AJ3283" s="2879" t="s">
        <v>1529</v>
      </c>
      <c r="AK3283" s="2502"/>
    </row>
    <row r="3284" spans="2:37" s="2801" customFormat="1" x14ac:dyDescent="0.2">
      <c r="B3284" s="2503"/>
      <c r="C3284" s="2496"/>
      <c r="D3284" s="2496"/>
      <c r="E3284" s="2496"/>
      <c r="F3284" s="2496"/>
      <c r="G3284" s="2496"/>
      <c r="H3284" s="2496"/>
      <c r="I3284" s="2497"/>
      <c r="J3284" s="2497"/>
      <c r="K3284" s="2497"/>
      <c r="L3284" s="2497"/>
      <c r="M3284" s="2496"/>
      <c r="N3284" s="2497"/>
      <c r="O3284" s="2497"/>
      <c r="P3284" s="2497"/>
      <c r="Q3284" s="2497"/>
      <c r="R3284" s="2497"/>
      <c r="S3284" s="2496"/>
      <c r="T3284" s="2495"/>
      <c r="U3284" s="2495"/>
      <c r="V3284" s="2495"/>
      <c r="W3284" s="2495"/>
      <c r="X3284" s="2495"/>
      <c r="Y3284" s="2495"/>
      <c r="Z3284" s="2495"/>
      <c r="AA3284" s="2495"/>
      <c r="AB3284" s="2495"/>
      <c r="AC3284" s="2495"/>
      <c r="AD3284" s="2495"/>
      <c r="AE3284" s="2495"/>
      <c r="AF3284" s="2495"/>
      <c r="AG3284" s="2495"/>
      <c r="AH3284" s="2495"/>
      <c r="AI3284" s="2495"/>
      <c r="AJ3284" s="2495"/>
      <c r="AK3284" s="2502"/>
    </row>
    <row r="3285" spans="2:37" s="2801" customFormat="1" ht="14.25" x14ac:dyDescent="0.2">
      <c r="B3285" s="4236" t="s">
        <v>4985</v>
      </c>
      <c r="C3285" s="4237"/>
      <c r="D3285" s="4269" t="s">
        <v>10</v>
      </c>
      <c r="E3285" s="4269"/>
      <c r="F3285" s="4269"/>
      <c r="G3285" s="4269"/>
      <c r="H3285" s="2499"/>
      <c r="I3285" s="2499"/>
      <c r="J3285" s="2499"/>
      <c r="K3285" s="2499"/>
      <c r="L3285" s="2499"/>
      <c r="M3285" s="2499"/>
      <c r="N3285" s="2499"/>
      <c r="O3285" s="2499"/>
      <c r="P3285" s="2499"/>
      <c r="Q3285" s="2499"/>
      <c r="R3285" s="2499"/>
      <c r="S3285" s="2499"/>
      <c r="T3285" s="2495"/>
      <c r="U3285" s="2495"/>
      <c r="V3285" s="2495"/>
      <c r="W3285" s="2495"/>
      <c r="X3285" s="2495"/>
      <c r="Y3285" s="2495"/>
      <c r="Z3285" s="2495"/>
      <c r="AA3285" s="2495"/>
      <c r="AB3285" s="2495"/>
      <c r="AC3285" s="2495"/>
      <c r="AD3285" s="2495"/>
      <c r="AE3285" s="2495"/>
      <c r="AF3285" s="2495"/>
      <c r="AG3285" s="2495"/>
      <c r="AH3285" s="2495"/>
      <c r="AI3285" s="2495"/>
      <c r="AJ3285" s="2495"/>
      <c r="AK3285" s="2502"/>
    </row>
    <row r="3286" spans="2:37" s="2801" customFormat="1" ht="14.25" x14ac:dyDescent="0.2">
      <c r="B3286" s="4236" t="s">
        <v>4986</v>
      </c>
      <c r="C3286" s="4237"/>
      <c r="D3286" s="4269" t="s">
        <v>10</v>
      </c>
      <c r="E3286" s="4269"/>
      <c r="F3286" s="4269"/>
      <c r="G3286" s="4269"/>
      <c r="H3286" s="2499"/>
      <c r="I3286" s="2499"/>
      <c r="J3286" s="2499"/>
      <c r="K3286" s="2499"/>
      <c r="L3286" s="2499"/>
      <c r="M3286" s="2499"/>
      <c r="N3286" s="2499"/>
      <c r="O3286" s="2499"/>
      <c r="P3286" s="2499"/>
      <c r="Q3286" s="2499"/>
      <c r="R3286" s="2499"/>
      <c r="S3286" s="2499"/>
      <c r="T3286" s="2495"/>
      <c r="U3286" s="2495"/>
      <c r="V3286" s="2495"/>
      <c r="W3286" s="2495"/>
      <c r="X3286" s="2495"/>
      <c r="Y3286" s="2495"/>
      <c r="Z3286" s="2495"/>
      <c r="AA3286" s="2495"/>
      <c r="AB3286" s="2495"/>
      <c r="AC3286" s="2495"/>
      <c r="AD3286" s="2495"/>
      <c r="AE3286" s="2495"/>
      <c r="AF3286" s="2495"/>
      <c r="AG3286" s="2495"/>
      <c r="AH3286" s="2495"/>
      <c r="AI3286" s="2495"/>
      <c r="AJ3286" s="2495"/>
      <c r="AK3286" s="2502"/>
    </row>
    <row r="3287" spans="2:37" s="2801" customFormat="1" ht="15.75" thickBot="1" x14ac:dyDescent="0.25">
      <c r="B3287" s="4270"/>
      <c r="C3287" s="4271"/>
      <c r="D3287" s="4272"/>
      <c r="E3287" s="4272"/>
      <c r="F3287" s="4272"/>
      <c r="G3287" s="4272"/>
      <c r="H3287" s="2504"/>
      <c r="I3287" s="2504"/>
      <c r="J3287" s="2504"/>
      <c r="K3287" s="2504"/>
      <c r="L3287" s="2504"/>
      <c r="M3287" s="2504"/>
      <c r="N3287" s="2504"/>
      <c r="O3287" s="2504"/>
      <c r="P3287" s="2504"/>
      <c r="Q3287" s="2504"/>
      <c r="R3287" s="2504"/>
      <c r="S3287" s="2504"/>
      <c r="T3287" s="2505"/>
      <c r="U3287" s="2505"/>
      <c r="V3287" s="2505"/>
      <c r="W3287" s="2505"/>
      <c r="X3287" s="2505"/>
      <c r="Y3287" s="2505"/>
      <c r="Z3287" s="2505"/>
      <c r="AA3287" s="2505"/>
      <c r="AB3287" s="2505"/>
      <c r="AC3287" s="2505"/>
      <c r="AD3287" s="2505"/>
      <c r="AE3287" s="2505"/>
      <c r="AF3287" s="2505"/>
      <c r="AG3287" s="2505"/>
      <c r="AH3287" s="2505"/>
      <c r="AI3287" s="2505"/>
      <c r="AJ3287" s="2505"/>
      <c r="AK3287" s="2507"/>
    </row>
    <row r="3288" spans="2:37" s="2801" customFormat="1" ht="13.5" thickBot="1" x14ac:dyDescent="0.25">
      <c r="B3288" s="2703"/>
    </row>
    <row r="3289" spans="2:37" s="2801" customFormat="1" ht="20.25" x14ac:dyDescent="0.2">
      <c r="B3289" s="4169" t="s">
        <v>4994</v>
      </c>
      <c r="C3289" s="4170"/>
      <c r="D3289" s="4170"/>
      <c r="E3289" s="4170"/>
      <c r="F3289" s="4170"/>
      <c r="G3289" s="4170"/>
      <c r="H3289" s="4170"/>
      <c r="I3289" s="4170"/>
      <c r="J3289" s="4170"/>
      <c r="K3289" s="4170"/>
      <c r="L3289" s="4170"/>
      <c r="M3289" s="4170"/>
      <c r="N3289" s="4170"/>
      <c r="O3289" s="4170"/>
      <c r="P3289" s="4170"/>
      <c r="Q3289" s="4170"/>
      <c r="R3289" s="4170"/>
      <c r="S3289" s="4170"/>
      <c r="T3289" s="4170"/>
      <c r="U3289" s="4170"/>
      <c r="V3289" s="4170"/>
      <c r="W3289" s="4170"/>
      <c r="X3289" s="4170"/>
      <c r="Y3289" s="4170"/>
      <c r="Z3289" s="4170"/>
      <c r="AA3289" s="4170"/>
      <c r="AB3289" s="4170"/>
      <c r="AC3289" s="4170"/>
      <c r="AD3289" s="4170"/>
      <c r="AE3289" s="4170"/>
      <c r="AF3289" s="4170"/>
      <c r="AG3289" s="4170"/>
      <c r="AH3289" s="4170"/>
      <c r="AI3289" s="4170"/>
      <c r="AJ3289" s="4170"/>
      <c r="AK3289" s="4171"/>
    </row>
    <row r="3290" spans="2:37" s="2801" customFormat="1" x14ac:dyDescent="0.2">
      <c r="B3290" s="2500"/>
      <c r="C3290" s="2839"/>
      <c r="D3290" s="2839"/>
      <c r="E3290" s="2839"/>
      <c r="F3290" s="2839"/>
      <c r="G3290" s="2501"/>
      <c r="H3290" s="2501"/>
      <c r="I3290" s="2501"/>
      <c r="J3290" s="2501"/>
      <c r="K3290" s="2501"/>
      <c r="L3290" s="2501"/>
      <c r="M3290" s="2501"/>
      <c r="N3290" s="2501"/>
      <c r="O3290" s="2501"/>
      <c r="P3290" s="2501"/>
      <c r="Q3290" s="2501"/>
      <c r="R3290" s="2501"/>
      <c r="S3290" s="2501"/>
      <c r="T3290" s="2501"/>
      <c r="U3290" s="2501"/>
      <c r="V3290" s="2501"/>
      <c r="W3290" s="2501"/>
      <c r="X3290" s="2501"/>
      <c r="Y3290" s="2501"/>
      <c r="Z3290" s="2501"/>
      <c r="AA3290" s="2501"/>
      <c r="AB3290" s="2501"/>
      <c r="AC3290" s="2501"/>
      <c r="AD3290" s="2501"/>
      <c r="AE3290" s="2501"/>
      <c r="AF3290" s="2501"/>
      <c r="AG3290" s="2501"/>
      <c r="AH3290" s="2501"/>
      <c r="AI3290" s="2501"/>
      <c r="AJ3290" s="2501"/>
      <c r="AK3290" s="2502"/>
    </row>
    <row r="3291" spans="2:37" s="2801" customFormat="1" x14ac:dyDescent="0.2">
      <c r="B3291" s="2500" t="s">
        <v>4981</v>
      </c>
      <c r="C3291" s="2839"/>
      <c r="D3291" s="4294" t="s">
        <v>5567</v>
      </c>
      <c r="E3291" s="4294"/>
      <c r="F3291" s="4294"/>
      <c r="G3291" s="2501"/>
      <c r="H3291" s="2501"/>
      <c r="I3291" s="2501"/>
      <c r="J3291" s="2501"/>
      <c r="K3291" s="2501"/>
      <c r="L3291" s="2501"/>
      <c r="M3291" s="2501"/>
      <c r="N3291" s="2501"/>
      <c r="O3291" s="2501"/>
      <c r="P3291" s="2501"/>
      <c r="Q3291" s="2501"/>
      <c r="R3291" s="2501"/>
      <c r="S3291" s="2501"/>
      <c r="T3291" s="2501"/>
      <c r="U3291" s="2501"/>
      <c r="V3291" s="2501"/>
      <c r="W3291" s="2501"/>
      <c r="X3291" s="2501"/>
      <c r="Y3291" s="2501"/>
      <c r="Z3291" s="2501"/>
      <c r="AA3291" s="2501"/>
      <c r="AB3291" s="2501"/>
      <c r="AC3291" s="2501"/>
      <c r="AD3291" s="2501"/>
      <c r="AE3291" s="2501"/>
      <c r="AF3291" s="2501"/>
      <c r="AG3291" s="2501"/>
      <c r="AH3291" s="2501"/>
      <c r="AI3291" s="2501"/>
      <c r="AJ3291" s="2501"/>
      <c r="AK3291" s="2502"/>
    </row>
    <row r="3292" spans="2:37" s="2801" customFormat="1" ht="13.5" thickBot="1" x14ac:dyDescent="0.25">
      <c r="B3292" s="4176" t="s">
        <v>4995</v>
      </c>
      <c r="C3292" s="4177"/>
      <c r="D3292" s="4314">
        <v>41459</v>
      </c>
      <c r="E3292" s="4315"/>
      <c r="F3292" s="2839"/>
      <c r="G3292" s="2501"/>
      <c r="H3292" s="2501"/>
      <c r="I3292" s="2501"/>
      <c r="J3292" s="2501"/>
      <c r="K3292" s="2501"/>
      <c r="L3292" s="2501"/>
      <c r="M3292" s="2501"/>
      <c r="N3292" s="2501"/>
      <c r="O3292" s="2501"/>
      <c r="P3292" s="2501"/>
      <c r="Q3292" s="2501"/>
      <c r="R3292" s="2501"/>
      <c r="S3292" s="2501"/>
      <c r="T3292" s="2501"/>
      <c r="U3292" s="2501"/>
      <c r="V3292" s="2501"/>
      <c r="W3292" s="2501"/>
      <c r="X3292" s="2501"/>
      <c r="Y3292" s="2501"/>
      <c r="Z3292" s="2501"/>
      <c r="AA3292" s="2501"/>
      <c r="AB3292" s="2501"/>
      <c r="AC3292" s="2501"/>
      <c r="AD3292" s="2501"/>
      <c r="AE3292" s="2501"/>
      <c r="AF3292" s="2501"/>
      <c r="AG3292" s="2501"/>
      <c r="AH3292" s="2501"/>
      <c r="AI3292" s="2501"/>
      <c r="AJ3292" s="2501"/>
      <c r="AK3292" s="2502"/>
    </row>
    <row r="3293" spans="2:37" s="2801" customFormat="1" ht="77.25" customHeight="1" thickBot="1" x14ac:dyDescent="0.25">
      <c r="B3293" s="4179" t="s">
        <v>4996</v>
      </c>
      <c r="C3293" s="4180"/>
      <c r="D3293" s="4291" t="s">
        <v>5568</v>
      </c>
      <c r="E3293" s="4292"/>
      <c r="F3293" s="4292"/>
      <c r="G3293" s="4292"/>
      <c r="H3293" s="4292"/>
      <c r="I3293" s="4292"/>
      <c r="J3293" s="4292"/>
      <c r="K3293" s="4293"/>
      <c r="L3293" s="2501"/>
      <c r="M3293" s="2501"/>
      <c r="N3293" s="2501"/>
      <c r="O3293" s="2501"/>
      <c r="P3293" s="2501"/>
      <c r="Q3293" s="2501"/>
      <c r="R3293" s="2501"/>
      <c r="S3293" s="2501"/>
      <c r="T3293" s="2501"/>
      <c r="U3293" s="2501"/>
      <c r="V3293" s="2501"/>
      <c r="W3293" s="2501"/>
      <c r="X3293" s="2501"/>
      <c r="Y3293" s="2501"/>
      <c r="Z3293" s="2501"/>
      <c r="AA3293" s="2501"/>
      <c r="AB3293" s="2501"/>
      <c r="AC3293" s="2501"/>
      <c r="AD3293" s="2501"/>
      <c r="AE3293" s="2501"/>
      <c r="AF3293" s="2501"/>
      <c r="AG3293" s="2501"/>
      <c r="AH3293" s="2501"/>
      <c r="AI3293" s="2501"/>
      <c r="AJ3293" s="2501"/>
      <c r="AK3293" s="2502"/>
    </row>
    <row r="3294" spans="2:37" s="2801" customFormat="1" ht="13.5" thickBot="1" x14ac:dyDescent="0.25">
      <c r="B3294" s="4245"/>
      <c r="C3294" s="4246"/>
      <c r="D3294" s="4246"/>
      <c r="E3294" s="4246"/>
      <c r="F3294" s="4246"/>
      <c r="G3294" s="4246"/>
      <c r="H3294" s="4246"/>
      <c r="I3294" s="4246"/>
      <c r="J3294" s="4246"/>
      <c r="K3294" s="4246"/>
      <c r="L3294" s="4246"/>
      <c r="M3294" s="4246"/>
      <c r="N3294" s="4246"/>
      <c r="O3294" s="4246"/>
      <c r="P3294" s="4246"/>
      <c r="Q3294" s="4246"/>
      <c r="R3294" s="2501"/>
      <c r="S3294" s="2501"/>
      <c r="T3294" s="2501"/>
      <c r="U3294" s="2501"/>
      <c r="V3294" s="2501"/>
      <c r="W3294" s="2501"/>
      <c r="X3294" s="2501"/>
      <c r="Y3294" s="2501"/>
      <c r="Z3294" s="2501"/>
      <c r="AA3294" s="2501"/>
      <c r="AB3294" s="2501"/>
      <c r="AC3294" s="2501"/>
      <c r="AD3294" s="2501"/>
      <c r="AE3294" s="2501"/>
      <c r="AF3294" s="2501"/>
      <c r="AG3294" s="2501"/>
      <c r="AH3294" s="2501"/>
      <c r="AI3294" s="2501"/>
      <c r="AJ3294" s="2501"/>
      <c r="AK3294" s="2502"/>
    </row>
    <row r="3295" spans="2:37" s="2801" customFormat="1" ht="13.5" thickBot="1" x14ac:dyDescent="0.25">
      <c r="B3295" s="4189" t="s">
        <v>4997</v>
      </c>
      <c r="C3295" s="4189"/>
      <c r="D3295" s="4189" t="s">
        <v>4987</v>
      </c>
      <c r="E3295" s="4189" t="s">
        <v>4998</v>
      </c>
      <c r="F3295" s="4247" t="s">
        <v>224</v>
      </c>
      <c r="G3295" s="4247"/>
      <c r="H3295" s="4247"/>
      <c r="I3295" s="4247"/>
      <c r="J3295" s="4247"/>
      <c r="K3295" s="4247"/>
      <c r="L3295" s="4247"/>
      <c r="M3295" s="4247"/>
      <c r="N3295" s="4247"/>
      <c r="O3295" s="4247"/>
      <c r="P3295" s="4247"/>
      <c r="Q3295" s="4247"/>
      <c r="R3295" s="4247"/>
      <c r="S3295" s="4247" t="s">
        <v>340</v>
      </c>
      <c r="T3295" s="4247"/>
      <c r="U3295" s="4247"/>
      <c r="V3295" s="4247"/>
      <c r="W3295" s="4247"/>
      <c r="X3295" s="4247"/>
      <c r="Y3295" s="4247"/>
      <c r="Z3295" s="4247"/>
      <c r="AA3295" s="4247"/>
      <c r="AB3295" s="4247"/>
      <c r="AC3295" s="4247"/>
      <c r="AD3295" s="4247" t="s">
        <v>225</v>
      </c>
      <c r="AE3295" s="4247"/>
      <c r="AF3295" s="4247"/>
      <c r="AG3295" s="4247"/>
      <c r="AH3295" s="4188" t="s">
        <v>4982</v>
      </c>
      <c r="AI3295" s="4188"/>
      <c r="AJ3295" s="4188"/>
      <c r="AK3295" s="2502"/>
    </row>
    <row r="3296" spans="2:37" s="2801" customFormat="1" ht="13.5" thickBot="1" x14ac:dyDescent="0.25">
      <c r="B3296" s="4203"/>
      <c r="C3296" s="4203"/>
      <c r="D3296" s="4203"/>
      <c r="E3296" s="4203"/>
      <c r="F3296" s="4203" t="s">
        <v>4999</v>
      </c>
      <c r="G3296" s="4203" t="s">
        <v>5000</v>
      </c>
      <c r="H3296" s="4189" t="s">
        <v>5001</v>
      </c>
      <c r="I3296" s="4200" t="s">
        <v>5002</v>
      </c>
      <c r="J3296" s="4200" t="s">
        <v>5003</v>
      </c>
      <c r="K3296" s="4201" t="s">
        <v>5004</v>
      </c>
      <c r="L3296" s="4201" t="s">
        <v>5005</v>
      </c>
      <c r="M3296" s="4200" t="s">
        <v>5006</v>
      </c>
      <c r="N3296" s="4200"/>
      <c r="O3296" s="4201" t="s">
        <v>5007</v>
      </c>
      <c r="P3296" s="4201" t="s">
        <v>5008</v>
      </c>
      <c r="Q3296" s="4201" t="s">
        <v>5009</v>
      </c>
      <c r="R3296" s="4201" t="s">
        <v>5010</v>
      </c>
      <c r="S3296" s="4189" t="s">
        <v>5011</v>
      </c>
      <c r="T3296" s="4189" t="s">
        <v>5012</v>
      </c>
      <c r="U3296" s="4189" t="s">
        <v>5013</v>
      </c>
      <c r="V3296" s="4189" t="s">
        <v>5014</v>
      </c>
      <c r="W3296" s="4189" t="s">
        <v>5015</v>
      </c>
      <c r="X3296" s="4189" t="s">
        <v>5016</v>
      </c>
      <c r="Y3296" s="4189" t="s">
        <v>5017</v>
      </c>
      <c r="Z3296" s="4189" t="s">
        <v>5018</v>
      </c>
      <c r="AA3296" s="4189" t="s">
        <v>5019</v>
      </c>
      <c r="AB3296" s="4200" t="s">
        <v>5020</v>
      </c>
      <c r="AC3296" s="4200" t="s">
        <v>5021</v>
      </c>
      <c r="AD3296" s="4189" t="s">
        <v>5022</v>
      </c>
      <c r="AE3296" s="4189" t="s">
        <v>5023</v>
      </c>
      <c r="AF3296" s="4189" t="s">
        <v>5024</v>
      </c>
      <c r="AG3296" s="4189" t="s">
        <v>5025</v>
      </c>
      <c r="AH3296" s="4189" t="s">
        <v>1150</v>
      </c>
      <c r="AI3296" s="4189" t="s">
        <v>4983</v>
      </c>
      <c r="AJ3296" s="4189" t="s">
        <v>4984</v>
      </c>
      <c r="AK3296" s="2502"/>
    </row>
    <row r="3297" spans="2:38" s="2801" customFormat="1" ht="13.5" thickBot="1" x14ac:dyDescent="0.25">
      <c r="B3297" s="4203"/>
      <c r="C3297" s="4203"/>
      <c r="D3297" s="4203"/>
      <c r="E3297" s="4203"/>
      <c r="F3297" s="4203"/>
      <c r="G3297" s="4203"/>
      <c r="H3297" s="4203"/>
      <c r="I3297" s="4201"/>
      <c r="J3297" s="4201"/>
      <c r="K3297" s="4201"/>
      <c r="L3297" s="4201"/>
      <c r="M3297" s="2837" t="s">
        <v>5026</v>
      </c>
      <c r="N3297" s="2838" t="s">
        <v>2793</v>
      </c>
      <c r="O3297" s="4201"/>
      <c r="P3297" s="4201"/>
      <c r="Q3297" s="4201"/>
      <c r="R3297" s="4201"/>
      <c r="S3297" s="4203"/>
      <c r="T3297" s="4203"/>
      <c r="U3297" s="4203"/>
      <c r="V3297" s="4203"/>
      <c r="W3297" s="4203"/>
      <c r="X3297" s="4203"/>
      <c r="Y3297" s="4203"/>
      <c r="Z3297" s="4203"/>
      <c r="AA3297" s="4203"/>
      <c r="AB3297" s="4201"/>
      <c r="AC3297" s="4201"/>
      <c r="AD3297" s="4203"/>
      <c r="AE3297" s="4203"/>
      <c r="AF3297" s="4203"/>
      <c r="AG3297" s="4203"/>
      <c r="AH3297" s="4203"/>
      <c r="AI3297" s="4203"/>
      <c r="AJ3297" s="4203"/>
      <c r="AK3297" s="2502"/>
    </row>
    <row r="3298" spans="2:38" s="2801" customFormat="1" x14ac:dyDescent="0.2">
      <c r="B3298" s="4326" t="s">
        <v>5569</v>
      </c>
      <c r="C3298" s="4327"/>
      <c r="D3298" s="2858" t="s">
        <v>1529</v>
      </c>
      <c r="E3298" s="2846" t="s">
        <v>1529</v>
      </c>
      <c r="F3298" s="2846" t="s">
        <v>1529</v>
      </c>
      <c r="G3298" s="2846" t="s">
        <v>1529</v>
      </c>
      <c r="H3298" s="2846" t="s">
        <v>1529</v>
      </c>
      <c r="I3298" s="2846" t="s">
        <v>1529</v>
      </c>
      <c r="J3298" s="2846" t="s">
        <v>1529</v>
      </c>
      <c r="K3298" s="2846" t="s">
        <v>1529</v>
      </c>
      <c r="L3298" s="2846" t="s">
        <v>1529</v>
      </c>
      <c r="M3298" s="2846" t="s">
        <v>1529</v>
      </c>
      <c r="N3298" s="2846" t="s">
        <v>1529</v>
      </c>
      <c r="O3298" s="2846" t="s">
        <v>1529</v>
      </c>
      <c r="P3298" s="2846" t="s">
        <v>1529</v>
      </c>
      <c r="Q3298" s="2846" t="s">
        <v>1529</v>
      </c>
      <c r="R3298" s="2846" t="s">
        <v>1529</v>
      </c>
      <c r="S3298" s="2846" t="s">
        <v>1529</v>
      </c>
      <c r="T3298" s="2846" t="s">
        <v>1529</v>
      </c>
      <c r="U3298" s="2846" t="s">
        <v>1529</v>
      </c>
      <c r="V3298" s="2846" t="s">
        <v>1529</v>
      </c>
      <c r="W3298" s="2846" t="s">
        <v>1529</v>
      </c>
      <c r="X3298" s="2846" t="s">
        <v>1529</v>
      </c>
      <c r="Y3298" s="2846" t="s">
        <v>1529</v>
      </c>
      <c r="Z3298" s="2846" t="s">
        <v>1529</v>
      </c>
      <c r="AA3298" s="2846" t="s">
        <v>1529</v>
      </c>
      <c r="AB3298" s="2846" t="s">
        <v>1529</v>
      </c>
      <c r="AC3298" s="2846" t="s">
        <v>1529</v>
      </c>
      <c r="AD3298" s="2859">
        <v>39</v>
      </c>
      <c r="AE3298" s="2860">
        <v>2000</v>
      </c>
      <c r="AF3298" s="2818">
        <f>AD3298/AE3298</f>
        <v>1.95E-2</v>
      </c>
      <c r="AG3298" s="2818">
        <v>0.1</v>
      </c>
      <c r="AH3298" s="2671" t="s">
        <v>5049</v>
      </c>
      <c r="AI3298" s="2865">
        <v>200</v>
      </c>
      <c r="AJ3298" s="2866">
        <v>3.49</v>
      </c>
      <c r="AK3298" s="2502"/>
      <c r="AL3298" s="2861"/>
    </row>
    <row r="3299" spans="2:38" s="2801" customFormat="1" x14ac:dyDescent="0.2">
      <c r="B3299" s="4326" t="s">
        <v>5570</v>
      </c>
      <c r="C3299" s="4327"/>
      <c r="D3299" s="2862" t="s">
        <v>1529</v>
      </c>
      <c r="E3299" s="2819" t="s">
        <v>1529</v>
      </c>
      <c r="F3299" s="2819" t="s">
        <v>1529</v>
      </c>
      <c r="G3299" s="2819" t="s">
        <v>1529</v>
      </c>
      <c r="H3299" s="2819" t="s">
        <v>1529</v>
      </c>
      <c r="I3299" s="2819" t="s">
        <v>1529</v>
      </c>
      <c r="J3299" s="2819" t="s">
        <v>1529</v>
      </c>
      <c r="K3299" s="2819" t="s">
        <v>1529</v>
      </c>
      <c r="L3299" s="2819" t="s">
        <v>1529</v>
      </c>
      <c r="M3299" s="2819" t="s">
        <v>1529</v>
      </c>
      <c r="N3299" s="2819" t="s">
        <v>1529</v>
      </c>
      <c r="O3299" s="2819" t="s">
        <v>1529</v>
      </c>
      <c r="P3299" s="2819" t="s">
        <v>1529</v>
      </c>
      <c r="Q3299" s="2819" t="s">
        <v>1529</v>
      </c>
      <c r="R3299" s="2819" t="s">
        <v>1529</v>
      </c>
      <c r="S3299" s="2819" t="s">
        <v>1529</v>
      </c>
      <c r="T3299" s="2819" t="s">
        <v>1529</v>
      </c>
      <c r="U3299" s="2819" t="s">
        <v>1529</v>
      </c>
      <c r="V3299" s="2819" t="s">
        <v>1529</v>
      </c>
      <c r="W3299" s="2819" t="s">
        <v>1529</v>
      </c>
      <c r="X3299" s="2819" t="s">
        <v>1529</v>
      </c>
      <c r="Y3299" s="2819" t="s">
        <v>1529</v>
      </c>
      <c r="Z3299" s="2819" t="s">
        <v>1529</v>
      </c>
      <c r="AA3299" s="2819" t="s">
        <v>1529</v>
      </c>
      <c r="AB3299" s="2819" t="s">
        <v>1529</v>
      </c>
      <c r="AC3299" s="2819" t="s">
        <v>1529</v>
      </c>
      <c r="AD3299" s="2863">
        <v>49</v>
      </c>
      <c r="AE3299" s="2864">
        <v>3000</v>
      </c>
      <c r="AF3299" s="2826">
        <f>AD3299/AE3299</f>
        <v>1.6333333333333332E-2</v>
      </c>
      <c r="AG3299" s="2826">
        <v>0.1</v>
      </c>
      <c r="AH3299" s="2675" t="s">
        <v>5049</v>
      </c>
      <c r="AI3299" s="2867">
        <v>300</v>
      </c>
      <c r="AJ3299" s="2868">
        <v>3.99</v>
      </c>
      <c r="AK3299" s="2502"/>
      <c r="AL3299" s="2861"/>
    </row>
    <row r="3300" spans="2:38" s="2801" customFormat="1" ht="13.5" thickBot="1" x14ac:dyDescent="0.25">
      <c r="B3300" s="4324" t="s">
        <v>5571</v>
      </c>
      <c r="C3300" s="4325"/>
      <c r="D3300" s="2992" t="s">
        <v>1529</v>
      </c>
      <c r="E3300" s="2827" t="s">
        <v>1529</v>
      </c>
      <c r="F3300" s="2827" t="s">
        <v>1529</v>
      </c>
      <c r="G3300" s="2827" t="s">
        <v>1529</v>
      </c>
      <c r="H3300" s="2827" t="s">
        <v>1529</v>
      </c>
      <c r="I3300" s="2827" t="s">
        <v>1529</v>
      </c>
      <c r="J3300" s="2827" t="s">
        <v>1529</v>
      </c>
      <c r="K3300" s="2827" t="s">
        <v>1529</v>
      </c>
      <c r="L3300" s="2827" t="s">
        <v>1529</v>
      </c>
      <c r="M3300" s="2827" t="s">
        <v>1529</v>
      </c>
      <c r="N3300" s="2827" t="s">
        <v>1529</v>
      </c>
      <c r="O3300" s="2827" t="s">
        <v>1529</v>
      </c>
      <c r="P3300" s="2827" t="s">
        <v>1529</v>
      </c>
      <c r="Q3300" s="2827" t="s">
        <v>1529</v>
      </c>
      <c r="R3300" s="2827" t="s">
        <v>1529</v>
      </c>
      <c r="S3300" s="2827" t="s">
        <v>1529</v>
      </c>
      <c r="T3300" s="2827" t="s">
        <v>1529</v>
      </c>
      <c r="U3300" s="2827" t="s">
        <v>1529</v>
      </c>
      <c r="V3300" s="2827" t="s">
        <v>1529</v>
      </c>
      <c r="W3300" s="2827" t="s">
        <v>1529</v>
      </c>
      <c r="X3300" s="2827" t="s">
        <v>1529</v>
      </c>
      <c r="Y3300" s="2827" t="s">
        <v>1529</v>
      </c>
      <c r="Z3300" s="2827" t="s">
        <v>1529</v>
      </c>
      <c r="AA3300" s="2827" t="s">
        <v>1529</v>
      </c>
      <c r="AB3300" s="2827" t="s">
        <v>1529</v>
      </c>
      <c r="AC3300" s="2827" t="s">
        <v>1529</v>
      </c>
      <c r="AD3300" s="2993">
        <v>69</v>
      </c>
      <c r="AE3300" s="2994">
        <v>10000</v>
      </c>
      <c r="AF3300" s="2834">
        <f>AD3300/AE3300</f>
        <v>6.8999999999999999E-3</v>
      </c>
      <c r="AG3300" s="2834">
        <v>0.1</v>
      </c>
      <c r="AH3300" s="2685" t="s">
        <v>5049</v>
      </c>
      <c r="AI3300" s="2995">
        <v>300</v>
      </c>
      <c r="AJ3300" s="2996">
        <v>3.99</v>
      </c>
      <c r="AK3300" s="2502"/>
      <c r="AL3300" s="2861"/>
    </row>
    <row r="3301" spans="2:38" s="2801" customFormat="1" x14ac:dyDescent="0.2">
      <c r="B3301" s="2503"/>
      <c r="C3301" s="2496"/>
      <c r="D3301" s="2496"/>
      <c r="E3301" s="2496"/>
      <c r="F3301" s="2496"/>
      <c r="G3301" s="2496"/>
      <c r="H3301" s="2496"/>
      <c r="I3301" s="2497"/>
      <c r="J3301" s="2497"/>
      <c r="K3301" s="2497"/>
      <c r="L3301" s="2497"/>
      <c r="M3301" s="2496"/>
      <c r="N3301" s="2497"/>
      <c r="O3301" s="2497"/>
      <c r="P3301" s="2497"/>
      <c r="Q3301" s="2497"/>
      <c r="R3301" s="2497"/>
      <c r="S3301" s="2496"/>
      <c r="T3301" s="2495"/>
      <c r="U3301" s="2495"/>
      <c r="V3301" s="2495"/>
      <c r="W3301" s="2495"/>
      <c r="X3301" s="2495"/>
      <c r="Y3301" s="2495"/>
      <c r="Z3301" s="2495"/>
      <c r="AA3301" s="2495"/>
      <c r="AB3301" s="2495"/>
      <c r="AC3301" s="2495"/>
      <c r="AD3301" s="2495"/>
      <c r="AE3301" s="2495"/>
      <c r="AF3301" s="2495"/>
      <c r="AG3301" s="2495"/>
      <c r="AH3301" s="2495"/>
      <c r="AI3301" s="2495"/>
      <c r="AJ3301" s="2495"/>
      <c r="AK3301" s="2502"/>
    </row>
    <row r="3302" spans="2:38" s="2801" customFormat="1" x14ac:dyDescent="0.2">
      <c r="B3302" s="4236" t="s">
        <v>4985</v>
      </c>
      <c r="C3302" s="4237"/>
      <c r="D3302" s="4249" t="s">
        <v>5036</v>
      </c>
      <c r="E3302" s="4249"/>
      <c r="F3302" s="4249"/>
      <c r="G3302" s="4249"/>
      <c r="H3302" s="2499"/>
      <c r="I3302" s="2499"/>
      <c r="J3302" s="2499"/>
      <c r="K3302" s="2499"/>
      <c r="L3302" s="2499"/>
      <c r="M3302" s="2499"/>
      <c r="N3302" s="2499"/>
      <c r="O3302" s="2499"/>
      <c r="P3302" s="2499"/>
      <c r="Q3302" s="2499"/>
      <c r="R3302" s="2499"/>
      <c r="S3302" s="2499"/>
      <c r="T3302" s="2495"/>
      <c r="U3302" s="2495"/>
      <c r="V3302" s="2495"/>
      <c r="W3302" s="2495"/>
      <c r="X3302" s="2495"/>
      <c r="Y3302" s="2495"/>
      <c r="Z3302" s="2495"/>
      <c r="AA3302" s="2495"/>
      <c r="AB3302" s="2495"/>
      <c r="AC3302" s="2495"/>
      <c r="AD3302" s="2495"/>
      <c r="AE3302" s="2495"/>
      <c r="AF3302" s="2495"/>
      <c r="AG3302" s="2495"/>
      <c r="AH3302" s="2495"/>
      <c r="AI3302" s="2495"/>
      <c r="AJ3302" s="2495"/>
      <c r="AK3302" s="2502"/>
    </row>
    <row r="3303" spans="2:38" s="2801" customFormat="1" x14ac:dyDescent="0.2">
      <c r="B3303" s="4236" t="s">
        <v>4986</v>
      </c>
      <c r="C3303" s="4237"/>
      <c r="D3303" s="4249" t="s">
        <v>1512</v>
      </c>
      <c r="E3303" s="4249"/>
      <c r="F3303" s="4249"/>
      <c r="G3303" s="4249"/>
      <c r="H3303" s="2499"/>
      <c r="I3303" s="2499"/>
      <c r="J3303" s="2499"/>
      <c r="K3303" s="2499"/>
      <c r="L3303" s="2499"/>
      <c r="M3303" s="2499"/>
      <c r="N3303" s="2499"/>
      <c r="O3303" s="2499"/>
      <c r="P3303" s="2499"/>
      <c r="Q3303" s="2499"/>
      <c r="R3303" s="2499"/>
      <c r="S3303" s="2499"/>
      <c r="T3303" s="2495"/>
      <c r="U3303" s="2495"/>
      <c r="V3303" s="2495"/>
      <c r="W3303" s="2495"/>
      <c r="X3303" s="2495"/>
      <c r="Y3303" s="2495"/>
      <c r="Z3303" s="2495"/>
      <c r="AA3303" s="2495"/>
      <c r="AB3303" s="2495"/>
      <c r="AC3303" s="2495"/>
      <c r="AD3303" s="2495"/>
      <c r="AE3303" s="2495"/>
      <c r="AF3303" s="2495"/>
      <c r="AG3303" s="2495"/>
      <c r="AH3303" s="2495"/>
      <c r="AI3303" s="2495"/>
      <c r="AJ3303" s="2495"/>
      <c r="AK3303" s="2502"/>
    </row>
    <row r="3304" spans="2:38" s="2801" customFormat="1" ht="15.75" thickBot="1" x14ac:dyDescent="0.25">
      <c r="B3304" s="4270"/>
      <c r="C3304" s="4271"/>
      <c r="D3304" s="4272"/>
      <c r="E3304" s="4272"/>
      <c r="F3304" s="4272"/>
      <c r="G3304" s="4272"/>
      <c r="H3304" s="2504"/>
      <c r="I3304" s="2504"/>
      <c r="J3304" s="2504"/>
      <c r="K3304" s="2504"/>
      <c r="L3304" s="2504"/>
      <c r="M3304" s="2504"/>
      <c r="N3304" s="2504"/>
      <c r="O3304" s="2504"/>
      <c r="P3304" s="2504"/>
      <c r="Q3304" s="2504"/>
      <c r="R3304" s="2504"/>
      <c r="S3304" s="2504"/>
      <c r="T3304" s="2505"/>
      <c r="U3304" s="2505"/>
      <c r="V3304" s="2505"/>
      <c r="W3304" s="2505"/>
      <c r="X3304" s="2505"/>
      <c r="Y3304" s="2505"/>
      <c r="Z3304" s="2505"/>
      <c r="AA3304" s="2505"/>
      <c r="AB3304" s="2505"/>
      <c r="AC3304" s="2505"/>
      <c r="AD3304" s="2505"/>
      <c r="AE3304" s="2505"/>
      <c r="AF3304" s="2505"/>
      <c r="AG3304" s="2505"/>
      <c r="AH3304" s="2505"/>
      <c r="AI3304" s="2505"/>
      <c r="AJ3304" s="2505"/>
      <c r="AK3304" s="2507"/>
    </row>
    <row r="3305" spans="2:38" s="2801" customFormat="1" ht="13.5" thickBot="1" x14ac:dyDescent="0.25">
      <c r="B3305" s="2703"/>
    </row>
    <row r="3306" spans="2:38" s="2801" customFormat="1" ht="20.25" x14ac:dyDescent="0.2">
      <c r="B3306" s="4169" t="s">
        <v>4994</v>
      </c>
      <c r="C3306" s="4170"/>
      <c r="D3306" s="4170"/>
      <c r="E3306" s="4170"/>
      <c r="F3306" s="4170"/>
      <c r="G3306" s="4170"/>
      <c r="H3306" s="4170"/>
      <c r="I3306" s="4170"/>
      <c r="J3306" s="4170"/>
      <c r="K3306" s="4170"/>
      <c r="L3306" s="4170"/>
      <c r="M3306" s="4170"/>
      <c r="N3306" s="4170"/>
      <c r="O3306" s="4170"/>
      <c r="P3306" s="4170"/>
      <c r="Q3306" s="4170"/>
      <c r="R3306" s="4170"/>
      <c r="S3306" s="4170"/>
      <c r="T3306" s="4170"/>
      <c r="U3306" s="4170"/>
      <c r="V3306" s="4170"/>
      <c r="W3306" s="4170"/>
      <c r="X3306" s="4170"/>
      <c r="Y3306" s="4170"/>
      <c r="Z3306" s="4170"/>
      <c r="AA3306" s="4170"/>
      <c r="AB3306" s="4170"/>
      <c r="AC3306" s="4170"/>
      <c r="AD3306" s="4170"/>
      <c r="AE3306" s="4170"/>
      <c r="AF3306" s="4170"/>
      <c r="AG3306" s="4170"/>
      <c r="AH3306" s="4170"/>
      <c r="AI3306" s="4170"/>
      <c r="AJ3306" s="4170"/>
      <c r="AK3306" s="4171"/>
    </row>
    <row r="3307" spans="2:38" s="2801" customFormat="1" x14ac:dyDescent="0.2">
      <c r="B3307" s="2500"/>
      <c r="C3307" s="2839"/>
      <c r="D3307" s="2839"/>
      <c r="E3307" s="2839"/>
      <c r="F3307" s="2839"/>
      <c r="G3307" s="2501"/>
      <c r="H3307" s="2501"/>
      <c r="I3307" s="2501"/>
      <c r="J3307" s="2501"/>
      <c r="K3307" s="2501"/>
      <c r="L3307" s="2501"/>
      <c r="M3307" s="2501"/>
      <c r="N3307" s="2501"/>
      <c r="O3307" s="2501"/>
      <c r="P3307" s="2501"/>
      <c r="Q3307" s="2501"/>
      <c r="R3307" s="2501"/>
      <c r="S3307" s="2501"/>
      <c r="T3307" s="2501"/>
      <c r="U3307" s="2501"/>
      <c r="V3307" s="2501"/>
      <c r="W3307" s="2501"/>
      <c r="X3307" s="2501"/>
      <c r="Y3307" s="2501"/>
      <c r="Z3307" s="2501"/>
      <c r="AA3307" s="2501"/>
      <c r="AB3307" s="2501"/>
      <c r="AC3307" s="2501"/>
      <c r="AD3307" s="2501"/>
      <c r="AE3307" s="2501"/>
      <c r="AF3307" s="2501"/>
      <c r="AG3307" s="2501"/>
      <c r="AH3307" s="2501"/>
      <c r="AI3307" s="2501"/>
      <c r="AJ3307" s="2501"/>
      <c r="AK3307" s="2502"/>
    </row>
    <row r="3308" spans="2:38" s="2801" customFormat="1" x14ac:dyDescent="0.2">
      <c r="B3308" s="2500" t="s">
        <v>4981</v>
      </c>
      <c r="C3308" s="2839"/>
      <c r="D3308" s="4294" t="s">
        <v>5552</v>
      </c>
      <c r="E3308" s="4294"/>
      <c r="F3308" s="4294"/>
      <c r="G3308" s="2501"/>
      <c r="H3308" s="2501"/>
      <c r="I3308" s="2501"/>
      <c r="J3308" s="2501"/>
      <c r="K3308" s="2501"/>
      <c r="L3308" s="2501"/>
      <c r="M3308" s="2501"/>
      <c r="N3308" s="2501"/>
      <c r="O3308" s="2501"/>
      <c r="P3308" s="2501"/>
      <c r="Q3308" s="2501"/>
      <c r="R3308" s="2501"/>
      <c r="S3308" s="2501"/>
      <c r="T3308" s="2501"/>
      <c r="U3308" s="2501"/>
      <c r="V3308" s="2501"/>
      <c r="W3308" s="2501"/>
      <c r="X3308" s="2501"/>
      <c r="Y3308" s="2501"/>
      <c r="Z3308" s="2501"/>
      <c r="AA3308" s="2501"/>
      <c r="AB3308" s="2501"/>
      <c r="AC3308" s="2501"/>
      <c r="AD3308" s="2501"/>
      <c r="AE3308" s="2501"/>
      <c r="AF3308" s="2501"/>
      <c r="AG3308" s="2501"/>
      <c r="AH3308" s="2501"/>
      <c r="AI3308" s="2501"/>
      <c r="AJ3308" s="2501"/>
      <c r="AK3308" s="2502"/>
    </row>
    <row r="3309" spans="2:38" s="2801" customFormat="1" x14ac:dyDescent="0.2">
      <c r="B3309" s="4176" t="s">
        <v>4995</v>
      </c>
      <c r="C3309" s="4177"/>
      <c r="D3309" s="4314">
        <v>41485</v>
      </c>
      <c r="E3309" s="4315"/>
      <c r="F3309" s="2839"/>
      <c r="G3309" s="2501"/>
      <c r="H3309" s="2501"/>
      <c r="I3309" s="2501"/>
      <c r="J3309" s="2501"/>
      <c r="K3309" s="2501"/>
      <c r="L3309" s="2501"/>
      <c r="M3309" s="2501"/>
      <c r="N3309" s="2501"/>
      <c r="O3309" s="2501"/>
      <c r="P3309" s="2501"/>
      <c r="Q3309" s="2501"/>
      <c r="R3309" s="2501"/>
      <c r="S3309" s="2501"/>
      <c r="T3309" s="2501"/>
      <c r="U3309" s="2501"/>
      <c r="V3309" s="2501"/>
      <c r="W3309" s="2501"/>
      <c r="X3309" s="2501"/>
      <c r="Y3309" s="2501"/>
      <c r="Z3309" s="2501"/>
      <c r="AA3309" s="2501"/>
      <c r="AB3309" s="2501"/>
      <c r="AC3309" s="2501"/>
      <c r="AD3309" s="2501"/>
      <c r="AE3309" s="2501"/>
      <c r="AF3309" s="2501"/>
      <c r="AG3309" s="2501"/>
      <c r="AH3309" s="2501"/>
      <c r="AI3309" s="2501"/>
      <c r="AJ3309" s="2501"/>
      <c r="AK3309" s="2502"/>
    </row>
    <row r="3310" spans="2:38" s="2801" customFormat="1" ht="115.5" customHeight="1" x14ac:dyDescent="0.2">
      <c r="B3310" s="4179" t="s">
        <v>4996</v>
      </c>
      <c r="C3310" s="4180"/>
      <c r="D3310" s="4177" t="s">
        <v>5553</v>
      </c>
      <c r="E3310" s="4177"/>
      <c r="F3310" s="4177"/>
      <c r="G3310" s="4177"/>
      <c r="H3310" s="4177"/>
      <c r="I3310" s="4177"/>
      <c r="J3310" s="4177"/>
      <c r="K3310" s="4177"/>
      <c r="L3310" s="2501"/>
      <c r="M3310" s="2501"/>
      <c r="N3310" s="2501"/>
      <c r="O3310" s="2501"/>
      <c r="P3310" s="2501"/>
      <c r="Q3310" s="2501"/>
      <c r="R3310" s="2501"/>
      <c r="S3310" s="2501"/>
      <c r="T3310" s="2501"/>
      <c r="U3310" s="2501"/>
      <c r="V3310" s="2501"/>
      <c r="W3310" s="2501"/>
      <c r="X3310" s="2501"/>
      <c r="Y3310" s="2501"/>
      <c r="Z3310" s="2501"/>
      <c r="AA3310" s="2501"/>
      <c r="AB3310" s="2501"/>
      <c r="AC3310" s="2501"/>
      <c r="AD3310" s="2501"/>
      <c r="AE3310" s="2501"/>
      <c r="AF3310" s="2501"/>
      <c r="AG3310" s="2501"/>
      <c r="AH3310" s="2501"/>
      <c r="AI3310" s="2501"/>
      <c r="AJ3310" s="2501"/>
      <c r="AK3310" s="2502"/>
    </row>
    <row r="3311" spans="2:38" s="2801" customFormat="1" ht="13.5" thickBot="1" x14ac:dyDescent="0.25">
      <c r="B3311" s="4245"/>
      <c r="C3311" s="4246"/>
      <c r="D3311" s="4246"/>
      <c r="E3311" s="4246"/>
      <c r="F3311" s="4246"/>
      <c r="G3311" s="4246"/>
      <c r="H3311" s="4246"/>
      <c r="I3311" s="4246"/>
      <c r="J3311" s="4246"/>
      <c r="K3311" s="4246"/>
      <c r="L3311" s="4246"/>
      <c r="M3311" s="4246"/>
      <c r="N3311" s="4246"/>
      <c r="O3311" s="4246"/>
      <c r="P3311" s="4246"/>
      <c r="Q3311" s="4246"/>
      <c r="R3311" s="2501"/>
      <c r="S3311" s="2501"/>
      <c r="T3311" s="2501"/>
      <c r="U3311" s="2501"/>
      <c r="V3311" s="2501"/>
      <c r="W3311" s="2501"/>
      <c r="X3311" s="2501"/>
      <c r="Y3311" s="2501"/>
      <c r="Z3311" s="2501"/>
      <c r="AA3311" s="2501"/>
      <c r="AB3311" s="2501"/>
      <c r="AC3311" s="2501"/>
      <c r="AD3311" s="2501"/>
      <c r="AE3311" s="2501"/>
      <c r="AF3311" s="2501"/>
      <c r="AG3311" s="2501"/>
      <c r="AH3311" s="2501"/>
      <c r="AI3311" s="2501"/>
      <c r="AJ3311" s="2501"/>
      <c r="AK3311" s="2502"/>
    </row>
    <row r="3312" spans="2:38" s="2801" customFormat="1" ht="13.5" thickBot="1" x14ac:dyDescent="0.25">
      <c r="B3312" s="4189" t="s">
        <v>4997</v>
      </c>
      <c r="C3312" s="4189"/>
      <c r="D3312" s="4189" t="s">
        <v>4987</v>
      </c>
      <c r="E3312" s="4189" t="s">
        <v>4998</v>
      </c>
      <c r="F3312" s="4247" t="s">
        <v>224</v>
      </c>
      <c r="G3312" s="4247"/>
      <c r="H3312" s="4247"/>
      <c r="I3312" s="4247"/>
      <c r="J3312" s="4247"/>
      <c r="K3312" s="4247"/>
      <c r="L3312" s="4247"/>
      <c r="M3312" s="4247"/>
      <c r="N3312" s="4247"/>
      <c r="O3312" s="4247"/>
      <c r="P3312" s="4247"/>
      <c r="Q3312" s="4247"/>
      <c r="R3312" s="4247"/>
      <c r="S3312" s="4247" t="s">
        <v>340</v>
      </c>
      <c r="T3312" s="4247"/>
      <c r="U3312" s="4247"/>
      <c r="V3312" s="4247"/>
      <c r="W3312" s="4247"/>
      <c r="X3312" s="4247"/>
      <c r="Y3312" s="4247"/>
      <c r="Z3312" s="4247"/>
      <c r="AA3312" s="4247"/>
      <c r="AB3312" s="4247"/>
      <c r="AC3312" s="4247"/>
      <c r="AD3312" s="4247" t="s">
        <v>225</v>
      </c>
      <c r="AE3312" s="4247"/>
      <c r="AF3312" s="4247"/>
      <c r="AG3312" s="4247"/>
      <c r="AH3312" s="4188" t="s">
        <v>4982</v>
      </c>
      <c r="AI3312" s="4188"/>
      <c r="AJ3312" s="4188"/>
      <c r="AK3312" s="2502"/>
    </row>
    <row r="3313" spans="2:37" s="2801" customFormat="1" ht="26.25" customHeight="1" thickBot="1" x14ac:dyDescent="0.25">
      <c r="B3313" s="4203"/>
      <c r="C3313" s="4203"/>
      <c r="D3313" s="4203"/>
      <c r="E3313" s="4203"/>
      <c r="F3313" s="4203" t="s">
        <v>4999</v>
      </c>
      <c r="G3313" s="4203" t="s">
        <v>5000</v>
      </c>
      <c r="H3313" s="4189" t="s">
        <v>5001</v>
      </c>
      <c r="I3313" s="4200" t="s">
        <v>5002</v>
      </c>
      <c r="J3313" s="4200" t="s">
        <v>5003</v>
      </c>
      <c r="K3313" s="4201" t="s">
        <v>5004</v>
      </c>
      <c r="L3313" s="4201" t="s">
        <v>5005</v>
      </c>
      <c r="M3313" s="4200" t="s">
        <v>5006</v>
      </c>
      <c r="N3313" s="4200"/>
      <c r="O3313" s="4201" t="s">
        <v>5007</v>
      </c>
      <c r="P3313" s="4201" t="s">
        <v>5008</v>
      </c>
      <c r="Q3313" s="4201" t="s">
        <v>5009</v>
      </c>
      <c r="R3313" s="4201" t="s">
        <v>5010</v>
      </c>
      <c r="S3313" s="4189" t="s">
        <v>5011</v>
      </c>
      <c r="T3313" s="4189" t="s">
        <v>5012</v>
      </c>
      <c r="U3313" s="4189" t="s">
        <v>5013</v>
      </c>
      <c r="V3313" s="4189" t="s">
        <v>5014</v>
      </c>
      <c r="W3313" s="4189" t="s">
        <v>5015</v>
      </c>
      <c r="X3313" s="4189" t="s">
        <v>5016</v>
      </c>
      <c r="Y3313" s="4189" t="s">
        <v>5017</v>
      </c>
      <c r="Z3313" s="4189" t="s">
        <v>5018</v>
      </c>
      <c r="AA3313" s="4189" t="s">
        <v>5019</v>
      </c>
      <c r="AB3313" s="4200" t="s">
        <v>5020</v>
      </c>
      <c r="AC3313" s="4200" t="s">
        <v>5021</v>
      </c>
      <c r="AD3313" s="4189" t="s">
        <v>5022</v>
      </c>
      <c r="AE3313" s="4189" t="s">
        <v>5023</v>
      </c>
      <c r="AF3313" s="4189" t="s">
        <v>5024</v>
      </c>
      <c r="AG3313" s="4189" t="s">
        <v>5025</v>
      </c>
      <c r="AH3313" s="4189" t="s">
        <v>1150</v>
      </c>
      <c r="AI3313" s="4189" t="s">
        <v>4983</v>
      </c>
      <c r="AJ3313" s="4189" t="s">
        <v>4984</v>
      </c>
      <c r="AK3313" s="2502"/>
    </row>
    <row r="3314" spans="2:37" s="2801" customFormat="1" ht="25.5" customHeight="1" thickBot="1" x14ac:dyDescent="0.25">
      <c r="B3314" s="4203"/>
      <c r="C3314" s="4203"/>
      <c r="D3314" s="4203"/>
      <c r="E3314" s="4203"/>
      <c r="F3314" s="4203"/>
      <c r="G3314" s="4203"/>
      <c r="H3314" s="4203"/>
      <c r="I3314" s="4201"/>
      <c r="J3314" s="4201"/>
      <c r="K3314" s="4201"/>
      <c r="L3314" s="4201"/>
      <c r="M3314" s="2837" t="s">
        <v>5026</v>
      </c>
      <c r="N3314" s="2838" t="s">
        <v>2793</v>
      </c>
      <c r="O3314" s="4201"/>
      <c r="P3314" s="4201"/>
      <c r="Q3314" s="4201"/>
      <c r="R3314" s="4201"/>
      <c r="S3314" s="4203"/>
      <c r="T3314" s="4203"/>
      <c r="U3314" s="4203"/>
      <c r="V3314" s="4203"/>
      <c r="W3314" s="4203"/>
      <c r="X3314" s="4203"/>
      <c r="Y3314" s="4203"/>
      <c r="Z3314" s="4203"/>
      <c r="AA3314" s="4203"/>
      <c r="AB3314" s="4201"/>
      <c r="AC3314" s="4201"/>
      <c r="AD3314" s="4203"/>
      <c r="AE3314" s="4203"/>
      <c r="AF3314" s="4203"/>
      <c r="AG3314" s="4203"/>
      <c r="AH3314" s="4203"/>
      <c r="AI3314" s="4203"/>
      <c r="AJ3314" s="4203"/>
      <c r="AK3314" s="2502"/>
    </row>
    <row r="3315" spans="2:37" s="2801" customFormat="1" x14ac:dyDescent="0.2">
      <c r="B3315" s="4332" t="s">
        <v>5554</v>
      </c>
      <c r="C3315" s="4333"/>
      <c r="D3315" s="2511" t="s">
        <v>1529</v>
      </c>
      <c r="E3315" s="2690" t="s">
        <v>5555</v>
      </c>
      <c r="F3315" s="2511" t="s">
        <v>1529</v>
      </c>
      <c r="G3315" s="2511" t="s">
        <v>1529</v>
      </c>
      <c r="H3315" s="2511" t="s">
        <v>1529</v>
      </c>
      <c r="I3315" s="2511" t="s">
        <v>1529</v>
      </c>
      <c r="J3315" s="2511" t="s">
        <v>1529</v>
      </c>
      <c r="K3315" s="2511" t="s">
        <v>1529</v>
      </c>
      <c r="L3315" s="2511" t="s">
        <v>1529</v>
      </c>
      <c r="M3315" s="2511" t="s">
        <v>1529</v>
      </c>
      <c r="N3315" s="2511" t="s">
        <v>1529</v>
      </c>
      <c r="O3315" s="2511" t="s">
        <v>1529</v>
      </c>
      <c r="P3315" s="2511" t="s">
        <v>1529</v>
      </c>
      <c r="Q3315" s="2511" t="s">
        <v>1529</v>
      </c>
      <c r="R3315" s="2511" t="s">
        <v>1529</v>
      </c>
      <c r="S3315" s="2511" t="s">
        <v>1529</v>
      </c>
      <c r="T3315" s="2511" t="s">
        <v>1529</v>
      </c>
      <c r="U3315" s="2511" t="s">
        <v>1529</v>
      </c>
      <c r="V3315" s="2511" t="s">
        <v>1529</v>
      </c>
      <c r="W3315" s="2511" t="s">
        <v>1529</v>
      </c>
      <c r="X3315" s="2511" t="s">
        <v>1412</v>
      </c>
      <c r="Y3315" s="2511" t="s">
        <v>1529</v>
      </c>
      <c r="Z3315" s="2511" t="s">
        <v>1412</v>
      </c>
      <c r="AA3315" s="2511" t="s">
        <v>1529</v>
      </c>
      <c r="AB3315" s="2511" t="s">
        <v>1529</v>
      </c>
      <c r="AC3315" s="2511" t="s">
        <v>1529</v>
      </c>
      <c r="AD3315" s="2690">
        <v>29</v>
      </c>
      <c r="AE3315" s="2851">
        <v>2</v>
      </c>
      <c r="AF3315" s="2530">
        <f>AE3315/29</f>
        <v>6.8965517241379309E-2</v>
      </c>
      <c r="AG3315" s="2573">
        <v>0.1</v>
      </c>
      <c r="AH3315" s="2511" t="s">
        <v>1529</v>
      </c>
      <c r="AI3315" s="2511" t="s">
        <v>1529</v>
      </c>
      <c r="AJ3315" s="2854" t="s">
        <v>1529</v>
      </c>
      <c r="AK3315" s="2502"/>
    </row>
    <row r="3316" spans="2:37" s="2801" customFormat="1" x14ac:dyDescent="0.2">
      <c r="B3316" s="4322" t="s">
        <v>5556</v>
      </c>
      <c r="C3316" s="4323"/>
      <c r="D3316" s="2575" t="s">
        <v>1529</v>
      </c>
      <c r="E3316" s="2852" t="s">
        <v>5557</v>
      </c>
      <c r="F3316" s="2575" t="s">
        <v>1529</v>
      </c>
      <c r="G3316" s="2575" t="s">
        <v>1529</v>
      </c>
      <c r="H3316" s="2575" t="s">
        <v>1529</v>
      </c>
      <c r="I3316" s="2575" t="s">
        <v>1529</v>
      </c>
      <c r="J3316" s="2575" t="s">
        <v>1529</v>
      </c>
      <c r="K3316" s="2575" t="s">
        <v>1529</v>
      </c>
      <c r="L3316" s="2575" t="s">
        <v>1529</v>
      </c>
      <c r="M3316" s="2575" t="s">
        <v>1529</v>
      </c>
      <c r="N3316" s="2575" t="s">
        <v>1529</v>
      </c>
      <c r="O3316" s="2575" t="s">
        <v>1529</v>
      </c>
      <c r="P3316" s="2575" t="s">
        <v>1529</v>
      </c>
      <c r="Q3316" s="2575" t="s">
        <v>1529</v>
      </c>
      <c r="R3316" s="2575" t="s">
        <v>1529</v>
      </c>
      <c r="S3316" s="2575" t="s">
        <v>1529</v>
      </c>
      <c r="T3316" s="2575" t="s">
        <v>1529</v>
      </c>
      <c r="U3316" s="2575" t="s">
        <v>1529</v>
      </c>
      <c r="V3316" s="2575" t="s">
        <v>1529</v>
      </c>
      <c r="W3316" s="2575" t="s">
        <v>1529</v>
      </c>
      <c r="X3316" s="2575" t="s">
        <v>1412</v>
      </c>
      <c r="Y3316" s="2575" t="s">
        <v>1529</v>
      </c>
      <c r="Z3316" s="2575" t="s">
        <v>1412</v>
      </c>
      <c r="AA3316" s="2575" t="s">
        <v>1529</v>
      </c>
      <c r="AB3316" s="2575" t="s">
        <v>1529</v>
      </c>
      <c r="AC3316" s="2575" t="s">
        <v>1529</v>
      </c>
      <c r="AD3316" s="2852">
        <v>39</v>
      </c>
      <c r="AE3316" s="2853">
        <v>3</v>
      </c>
      <c r="AF3316" s="2489">
        <f>AE3316/39</f>
        <v>7.6923076923076927E-2</v>
      </c>
      <c r="AG3316" s="2544">
        <v>0.1</v>
      </c>
      <c r="AH3316" s="2575" t="s">
        <v>1529</v>
      </c>
      <c r="AI3316" s="2575" t="s">
        <v>1529</v>
      </c>
      <c r="AJ3316" s="2855" t="s">
        <v>1529</v>
      </c>
      <c r="AK3316" s="2502"/>
    </row>
    <row r="3317" spans="2:37" s="2801" customFormat="1" x14ac:dyDescent="0.2">
      <c r="B3317" s="4322" t="s">
        <v>5558</v>
      </c>
      <c r="C3317" s="4323"/>
      <c r="D3317" s="2575" t="s">
        <v>1529</v>
      </c>
      <c r="E3317" s="2543">
        <v>24.99</v>
      </c>
      <c r="F3317" s="2575" t="s">
        <v>1529</v>
      </c>
      <c r="G3317" s="2575" t="s">
        <v>1529</v>
      </c>
      <c r="H3317" s="2575" t="s">
        <v>1529</v>
      </c>
      <c r="I3317" s="2575" t="s">
        <v>1529</v>
      </c>
      <c r="J3317" s="2575" t="s">
        <v>1529</v>
      </c>
      <c r="K3317" s="2575" t="s">
        <v>1529</v>
      </c>
      <c r="L3317" s="2575" t="s">
        <v>1529</v>
      </c>
      <c r="M3317" s="2575" t="s">
        <v>1529</v>
      </c>
      <c r="N3317" s="2575" t="s">
        <v>1529</v>
      </c>
      <c r="O3317" s="2575" t="s">
        <v>1529</v>
      </c>
      <c r="P3317" s="2575" t="s">
        <v>1529</v>
      </c>
      <c r="Q3317" s="2575" t="s">
        <v>1529</v>
      </c>
      <c r="R3317" s="2575" t="s">
        <v>1529</v>
      </c>
      <c r="S3317" s="2575" t="s">
        <v>1529</v>
      </c>
      <c r="T3317" s="2575" t="s">
        <v>1529</v>
      </c>
      <c r="U3317" s="2575" t="s">
        <v>1529</v>
      </c>
      <c r="V3317" s="2575" t="s">
        <v>1529</v>
      </c>
      <c r="W3317" s="2575" t="s">
        <v>1529</v>
      </c>
      <c r="X3317" s="2575">
        <v>0.06</v>
      </c>
      <c r="Y3317" s="2575" t="s">
        <v>1529</v>
      </c>
      <c r="Z3317" s="2575">
        <v>0.06</v>
      </c>
      <c r="AA3317" s="2575" t="s">
        <v>1529</v>
      </c>
      <c r="AB3317" s="2575" t="s">
        <v>1529</v>
      </c>
      <c r="AC3317" s="2575" t="s">
        <v>1529</v>
      </c>
      <c r="AD3317" s="2543">
        <v>24.99</v>
      </c>
      <c r="AE3317" s="2853">
        <v>1</v>
      </c>
      <c r="AF3317" s="2489">
        <f>AE3317/24.99</f>
        <v>4.0016006402561026E-2</v>
      </c>
      <c r="AG3317" s="2544">
        <v>0.1</v>
      </c>
      <c r="AH3317" s="2575" t="s">
        <v>1529</v>
      </c>
      <c r="AI3317" s="2575" t="s">
        <v>1529</v>
      </c>
      <c r="AJ3317" s="2855" t="s">
        <v>1529</v>
      </c>
      <c r="AK3317" s="2502"/>
    </row>
    <row r="3318" spans="2:37" s="2801" customFormat="1" x14ac:dyDescent="0.2">
      <c r="B3318" s="4322" t="s">
        <v>5559</v>
      </c>
      <c r="C3318" s="4323"/>
      <c r="D3318" s="2575" t="s">
        <v>1529</v>
      </c>
      <c r="E3318" s="2543" t="s">
        <v>5560</v>
      </c>
      <c r="F3318" s="2575" t="s">
        <v>1529</v>
      </c>
      <c r="G3318" s="2575" t="s">
        <v>1529</v>
      </c>
      <c r="H3318" s="2575" t="s">
        <v>1529</v>
      </c>
      <c r="I3318" s="2575" t="s">
        <v>1529</v>
      </c>
      <c r="J3318" s="2575" t="s">
        <v>1529</v>
      </c>
      <c r="K3318" s="2575" t="s">
        <v>1529</v>
      </c>
      <c r="L3318" s="2575" t="s">
        <v>1529</v>
      </c>
      <c r="M3318" s="2575" t="s">
        <v>1529</v>
      </c>
      <c r="N3318" s="2575" t="s">
        <v>1529</v>
      </c>
      <c r="O3318" s="2575" t="s">
        <v>1529</v>
      </c>
      <c r="P3318" s="2575" t="s">
        <v>1529</v>
      </c>
      <c r="Q3318" s="2575" t="s">
        <v>1529</v>
      </c>
      <c r="R3318" s="2575" t="s">
        <v>1529</v>
      </c>
      <c r="S3318" s="2575" t="s">
        <v>1529</v>
      </c>
      <c r="T3318" s="2575" t="s">
        <v>1529</v>
      </c>
      <c r="U3318" s="2575" t="s">
        <v>1529</v>
      </c>
      <c r="V3318" s="2575" t="s">
        <v>1529</v>
      </c>
      <c r="W3318" s="2575" t="s">
        <v>1529</v>
      </c>
      <c r="X3318" s="2575">
        <v>0.06</v>
      </c>
      <c r="Y3318" s="2575" t="s">
        <v>1529</v>
      </c>
      <c r="Z3318" s="2575">
        <v>0.06</v>
      </c>
      <c r="AA3318" s="2575" t="s">
        <v>1529</v>
      </c>
      <c r="AB3318" s="2575" t="s">
        <v>1529</v>
      </c>
      <c r="AC3318" s="2575" t="s">
        <v>1529</v>
      </c>
      <c r="AD3318" s="2543">
        <v>24.99</v>
      </c>
      <c r="AE3318" s="2853">
        <v>1</v>
      </c>
      <c r="AF3318" s="2489">
        <f t="shared" ref="AF3318" si="23">AE3318/24.99</f>
        <v>4.0016006402561026E-2</v>
      </c>
      <c r="AG3318" s="2544">
        <v>0.1</v>
      </c>
      <c r="AH3318" s="2543" t="s">
        <v>5561</v>
      </c>
      <c r="AI3318" s="2543">
        <v>100</v>
      </c>
      <c r="AJ3318" s="2577">
        <v>2.4900000000000002</v>
      </c>
      <c r="AK3318" s="2502"/>
    </row>
    <row r="3319" spans="2:37" s="2801" customFormat="1" x14ac:dyDescent="0.2">
      <c r="B3319" s="4322" t="s">
        <v>5562</v>
      </c>
      <c r="C3319" s="4323"/>
      <c r="D3319" s="2575" t="s">
        <v>1529</v>
      </c>
      <c r="E3319" s="2543">
        <v>34.99</v>
      </c>
      <c r="F3319" s="2575" t="s">
        <v>1529</v>
      </c>
      <c r="G3319" s="2575" t="s">
        <v>1529</v>
      </c>
      <c r="H3319" s="2575" t="s">
        <v>1529</v>
      </c>
      <c r="I3319" s="2575" t="s">
        <v>1529</v>
      </c>
      <c r="J3319" s="2575" t="s">
        <v>1529</v>
      </c>
      <c r="K3319" s="2575" t="s">
        <v>1529</v>
      </c>
      <c r="L3319" s="2575" t="s">
        <v>1529</v>
      </c>
      <c r="M3319" s="2575" t="s">
        <v>1529</v>
      </c>
      <c r="N3319" s="2575" t="s">
        <v>1529</v>
      </c>
      <c r="O3319" s="2575" t="s">
        <v>1529</v>
      </c>
      <c r="P3319" s="2575" t="s">
        <v>1529</v>
      </c>
      <c r="Q3319" s="2575" t="s">
        <v>1529</v>
      </c>
      <c r="R3319" s="2575" t="s">
        <v>1529</v>
      </c>
      <c r="S3319" s="2575" t="s">
        <v>1529</v>
      </c>
      <c r="T3319" s="2575" t="s">
        <v>1529</v>
      </c>
      <c r="U3319" s="2575" t="s">
        <v>1529</v>
      </c>
      <c r="V3319" s="2575" t="s">
        <v>1529</v>
      </c>
      <c r="W3319" s="2575" t="s">
        <v>1529</v>
      </c>
      <c r="X3319" s="2575">
        <v>0.06</v>
      </c>
      <c r="Y3319" s="2575" t="s">
        <v>1529</v>
      </c>
      <c r="Z3319" s="2575">
        <v>0.06</v>
      </c>
      <c r="AA3319" s="2575" t="s">
        <v>1529</v>
      </c>
      <c r="AB3319" s="2575" t="s">
        <v>1529</v>
      </c>
      <c r="AC3319" s="2575" t="s">
        <v>1529</v>
      </c>
      <c r="AD3319" s="2543">
        <v>34.99</v>
      </c>
      <c r="AE3319" s="2853">
        <v>2</v>
      </c>
      <c r="AF3319" s="2489">
        <f>AE3319/34.99</f>
        <v>5.7159188339525574E-2</v>
      </c>
      <c r="AG3319" s="2544">
        <v>0.1</v>
      </c>
      <c r="AH3319" s="2575" t="s">
        <v>1529</v>
      </c>
      <c r="AI3319" s="2575" t="s">
        <v>1529</v>
      </c>
      <c r="AJ3319" s="2855" t="s">
        <v>1529</v>
      </c>
      <c r="AK3319" s="2502"/>
    </row>
    <row r="3320" spans="2:37" s="2801" customFormat="1" x14ac:dyDescent="0.2">
      <c r="B3320" s="4322" t="s">
        <v>5563</v>
      </c>
      <c r="C3320" s="4323"/>
      <c r="D3320" s="2575" t="s">
        <v>1529</v>
      </c>
      <c r="E3320" s="2543" t="s">
        <v>5564</v>
      </c>
      <c r="F3320" s="2575" t="s">
        <v>1529</v>
      </c>
      <c r="G3320" s="2575" t="s">
        <v>1529</v>
      </c>
      <c r="H3320" s="2575" t="s">
        <v>1529</v>
      </c>
      <c r="I3320" s="2575" t="s">
        <v>1529</v>
      </c>
      <c r="J3320" s="2575" t="s">
        <v>1529</v>
      </c>
      <c r="K3320" s="2575" t="s">
        <v>1529</v>
      </c>
      <c r="L3320" s="2575" t="s">
        <v>1529</v>
      </c>
      <c r="M3320" s="2575" t="s">
        <v>1529</v>
      </c>
      <c r="N3320" s="2575" t="s">
        <v>1529</v>
      </c>
      <c r="O3320" s="2575" t="s">
        <v>1529</v>
      </c>
      <c r="P3320" s="2575" t="s">
        <v>1529</v>
      </c>
      <c r="Q3320" s="2575" t="s">
        <v>1529</v>
      </c>
      <c r="R3320" s="2575" t="s">
        <v>1529</v>
      </c>
      <c r="S3320" s="2575" t="s">
        <v>1529</v>
      </c>
      <c r="T3320" s="2575" t="s">
        <v>1529</v>
      </c>
      <c r="U3320" s="2575" t="s">
        <v>1529</v>
      </c>
      <c r="V3320" s="2575" t="s">
        <v>1529</v>
      </c>
      <c r="W3320" s="2575" t="s">
        <v>1529</v>
      </c>
      <c r="X3320" s="2575">
        <v>0.06</v>
      </c>
      <c r="Y3320" s="2575" t="s">
        <v>1529</v>
      </c>
      <c r="Z3320" s="2575">
        <v>0.06</v>
      </c>
      <c r="AA3320" s="2575" t="s">
        <v>1529</v>
      </c>
      <c r="AB3320" s="2575" t="s">
        <v>1529</v>
      </c>
      <c r="AC3320" s="2575" t="s">
        <v>1529</v>
      </c>
      <c r="AD3320" s="2543">
        <v>34.99</v>
      </c>
      <c r="AE3320" s="2853">
        <v>2</v>
      </c>
      <c r="AF3320" s="2489">
        <f>AE3320/34.99</f>
        <v>5.7159188339525574E-2</v>
      </c>
      <c r="AG3320" s="2544">
        <v>0.1</v>
      </c>
      <c r="AH3320" s="2543" t="s">
        <v>5561</v>
      </c>
      <c r="AI3320" s="2543">
        <v>200</v>
      </c>
      <c r="AJ3320" s="2577">
        <v>3.49</v>
      </c>
      <c r="AK3320" s="2502"/>
    </row>
    <row r="3321" spans="2:37" s="2801" customFormat="1" x14ac:dyDescent="0.2">
      <c r="B3321" s="4322" t="s">
        <v>5565</v>
      </c>
      <c r="C3321" s="4323"/>
      <c r="D3321" s="2575" t="s">
        <v>1529</v>
      </c>
      <c r="E3321" s="2543" t="s">
        <v>5560</v>
      </c>
      <c r="F3321" s="2575" t="s">
        <v>1529</v>
      </c>
      <c r="G3321" s="2575" t="s">
        <v>1529</v>
      </c>
      <c r="H3321" s="2575" t="s">
        <v>1529</v>
      </c>
      <c r="I3321" s="2575" t="s">
        <v>1529</v>
      </c>
      <c r="J3321" s="2575" t="s">
        <v>1529</v>
      </c>
      <c r="K3321" s="2575" t="s">
        <v>1529</v>
      </c>
      <c r="L3321" s="2575" t="s">
        <v>1529</v>
      </c>
      <c r="M3321" s="2575" t="s">
        <v>1529</v>
      </c>
      <c r="N3321" s="2575" t="s">
        <v>1529</v>
      </c>
      <c r="O3321" s="2575" t="s">
        <v>1529</v>
      </c>
      <c r="P3321" s="2575" t="s">
        <v>1529</v>
      </c>
      <c r="Q3321" s="2575" t="s">
        <v>1529</v>
      </c>
      <c r="R3321" s="2575" t="s">
        <v>1529</v>
      </c>
      <c r="S3321" s="2575" t="s">
        <v>1529</v>
      </c>
      <c r="T3321" s="2575" t="s">
        <v>1529</v>
      </c>
      <c r="U3321" s="2575" t="s">
        <v>1529</v>
      </c>
      <c r="V3321" s="2575" t="s">
        <v>1529</v>
      </c>
      <c r="W3321" s="2575" t="s">
        <v>1529</v>
      </c>
      <c r="X3321" s="2575">
        <v>0.06</v>
      </c>
      <c r="Y3321" s="2575" t="s">
        <v>1529</v>
      </c>
      <c r="Z3321" s="2575">
        <v>0.06</v>
      </c>
      <c r="AA3321" s="2575" t="s">
        <v>1529</v>
      </c>
      <c r="AB3321" s="2575" t="s">
        <v>1529</v>
      </c>
      <c r="AC3321" s="2575" t="s">
        <v>1529</v>
      </c>
      <c r="AD3321" s="2543">
        <v>24.99</v>
      </c>
      <c r="AE3321" s="2853">
        <v>1</v>
      </c>
      <c r="AF3321" s="2489">
        <f t="shared" ref="AF3321:AF3322" si="24">AE3321/24.99</f>
        <v>4.0016006402561026E-2</v>
      </c>
      <c r="AG3321" s="2544">
        <v>0.1</v>
      </c>
      <c r="AH3321" s="2543" t="s">
        <v>5561</v>
      </c>
      <c r="AI3321" s="2543">
        <v>100</v>
      </c>
      <c r="AJ3321" s="2577">
        <v>2.4900000000000002</v>
      </c>
      <c r="AK3321" s="2502"/>
    </row>
    <row r="3322" spans="2:37" s="2801" customFormat="1" ht="13.5" thickBot="1" x14ac:dyDescent="0.25">
      <c r="B3322" s="4330" t="s">
        <v>5566</v>
      </c>
      <c r="C3322" s="4331"/>
      <c r="D3322" s="2581" t="s">
        <v>1529</v>
      </c>
      <c r="E3322" s="2583">
        <v>24.99</v>
      </c>
      <c r="F3322" s="2581" t="s">
        <v>1529</v>
      </c>
      <c r="G3322" s="2581" t="s">
        <v>1529</v>
      </c>
      <c r="H3322" s="2581" t="s">
        <v>1529</v>
      </c>
      <c r="I3322" s="2581" t="s">
        <v>1529</v>
      </c>
      <c r="J3322" s="2581" t="s">
        <v>1529</v>
      </c>
      <c r="K3322" s="2581" t="s">
        <v>1529</v>
      </c>
      <c r="L3322" s="2581" t="s">
        <v>1529</v>
      </c>
      <c r="M3322" s="2581" t="s">
        <v>1529</v>
      </c>
      <c r="N3322" s="2581" t="s">
        <v>1529</v>
      </c>
      <c r="O3322" s="2581" t="s">
        <v>1529</v>
      </c>
      <c r="P3322" s="2581" t="s">
        <v>1529</v>
      </c>
      <c r="Q3322" s="2581" t="s">
        <v>1529</v>
      </c>
      <c r="R3322" s="2581" t="s">
        <v>1529</v>
      </c>
      <c r="S3322" s="2581" t="s">
        <v>1529</v>
      </c>
      <c r="T3322" s="2581" t="s">
        <v>1529</v>
      </c>
      <c r="U3322" s="2581" t="s">
        <v>1529</v>
      </c>
      <c r="V3322" s="2581" t="s">
        <v>1529</v>
      </c>
      <c r="W3322" s="2581" t="s">
        <v>1529</v>
      </c>
      <c r="X3322" s="2581">
        <v>0.06</v>
      </c>
      <c r="Y3322" s="2581" t="s">
        <v>1529</v>
      </c>
      <c r="Z3322" s="2581">
        <v>0.06</v>
      </c>
      <c r="AA3322" s="2581" t="s">
        <v>1529</v>
      </c>
      <c r="AB3322" s="2581" t="s">
        <v>1529</v>
      </c>
      <c r="AC3322" s="2581" t="s">
        <v>1529</v>
      </c>
      <c r="AD3322" s="2583">
        <v>24.99</v>
      </c>
      <c r="AE3322" s="2856">
        <v>1</v>
      </c>
      <c r="AF3322" s="2536">
        <f t="shared" si="24"/>
        <v>4.0016006402561026E-2</v>
      </c>
      <c r="AG3322" s="2582">
        <v>0.1</v>
      </c>
      <c r="AH3322" s="2581" t="s">
        <v>1529</v>
      </c>
      <c r="AI3322" s="2581" t="s">
        <v>1529</v>
      </c>
      <c r="AJ3322" s="2857" t="s">
        <v>1529</v>
      </c>
      <c r="AK3322" s="2502"/>
    </row>
    <row r="3323" spans="2:37" s="2801" customFormat="1" x14ac:dyDescent="0.2">
      <c r="B3323" s="2503"/>
      <c r="C3323" s="2496"/>
      <c r="D3323" s="2496"/>
      <c r="E3323" s="2496"/>
      <c r="F3323" s="2496"/>
      <c r="G3323" s="2496"/>
      <c r="H3323" s="2496"/>
      <c r="I3323" s="2497"/>
      <c r="J3323" s="2497"/>
      <c r="K3323" s="2497"/>
      <c r="L3323" s="2497"/>
      <c r="M3323" s="2496"/>
      <c r="N3323" s="2497"/>
      <c r="O3323" s="2497"/>
      <c r="P3323" s="2497"/>
      <c r="Q3323" s="2497"/>
      <c r="R3323" s="2497"/>
      <c r="S3323" s="2496"/>
      <c r="T3323" s="2495"/>
      <c r="U3323" s="2495"/>
      <c r="V3323" s="2495"/>
      <c r="W3323" s="2495"/>
      <c r="X3323" s="2495"/>
      <c r="Y3323" s="2495"/>
      <c r="Z3323" s="2495"/>
      <c r="AA3323" s="2495"/>
      <c r="AB3323" s="2495"/>
      <c r="AC3323" s="2495"/>
      <c r="AD3323" s="2495"/>
      <c r="AE3323" s="2495"/>
      <c r="AF3323" s="2495"/>
      <c r="AG3323" s="2495"/>
      <c r="AH3323" s="2495"/>
      <c r="AI3323" s="2495"/>
      <c r="AJ3323" s="2495"/>
      <c r="AK3323" s="2502"/>
    </row>
    <row r="3324" spans="2:37" s="2801" customFormat="1" x14ac:dyDescent="0.2">
      <c r="B3324" s="4236" t="s">
        <v>4985</v>
      </c>
      <c r="C3324" s="4237"/>
      <c r="D3324" s="4249" t="s">
        <v>1529</v>
      </c>
      <c r="E3324" s="4249"/>
      <c r="F3324" s="4249"/>
      <c r="G3324" s="4249"/>
      <c r="H3324" s="2499"/>
      <c r="I3324" s="2499"/>
      <c r="J3324" s="2499"/>
      <c r="K3324" s="2499"/>
      <c r="L3324" s="2499"/>
      <c r="M3324" s="2499"/>
      <c r="N3324" s="2499"/>
      <c r="O3324" s="2499"/>
      <c r="P3324" s="2499"/>
      <c r="Q3324" s="2499"/>
      <c r="R3324" s="2499"/>
      <c r="S3324" s="2499"/>
      <c r="T3324" s="2495"/>
      <c r="U3324" s="2495"/>
      <c r="V3324" s="2495"/>
      <c r="W3324" s="2495"/>
      <c r="X3324" s="2495"/>
      <c r="Y3324" s="2495"/>
      <c r="Z3324" s="2495"/>
      <c r="AA3324" s="2495"/>
      <c r="AB3324" s="2495"/>
      <c r="AC3324" s="2495"/>
      <c r="AD3324" s="2495"/>
      <c r="AE3324" s="2495"/>
      <c r="AF3324" s="2495"/>
      <c r="AG3324" s="2495"/>
      <c r="AH3324" s="2495"/>
      <c r="AI3324" s="2495"/>
      <c r="AJ3324" s="2495"/>
      <c r="AK3324" s="2502"/>
    </row>
    <row r="3325" spans="2:37" s="2801" customFormat="1" x14ac:dyDescent="0.2">
      <c r="B3325" s="4236" t="s">
        <v>4986</v>
      </c>
      <c r="C3325" s="4237"/>
      <c r="D3325" s="4249" t="s">
        <v>6</v>
      </c>
      <c r="E3325" s="4249"/>
      <c r="F3325" s="4249"/>
      <c r="G3325" s="4249"/>
      <c r="H3325" s="2499"/>
      <c r="I3325" s="2499"/>
      <c r="J3325" s="2499"/>
      <c r="K3325" s="2499"/>
      <c r="L3325" s="2499"/>
      <c r="M3325" s="2499"/>
      <c r="N3325" s="2499"/>
      <c r="O3325" s="2499"/>
      <c r="P3325" s="2499"/>
      <c r="Q3325" s="2499"/>
      <c r="R3325" s="2499"/>
      <c r="S3325" s="2499"/>
      <c r="T3325" s="2495"/>
      <c r="U3325" s="2495"/>
      <c r="V3325" s="2495"/>
      <c r="W3325" s="2495"/>
      <c r="X3325" s="2495"/>
      <c r="Y3325" s="2495"/>
      <c r="Z3325" s="2495"/>
      <c r="AA3325" s="2495"/>
      <c r="AB3325" s="2495"/>
      <c r="AC3325" s="2495"/>
      <c r="AD3325" s="2495"/>
      <c r="AE3325" s="2495"/>
      <c r="AF3325" s="2495"/>
      <c r="AG3325" s="2495"/>
      <c r="AH3325" s="2495"/>
      <c r="AI3325" s="2495"/>
      <c r="AJ3325" s="2495"/>
      <c r="AK3325" s="2502"/>
    </row>
    <row r="3326" spans="2:37" s="2801" customFormat="1" ht="15.75" thickBot="1" x14ac:dyDescent="0.25">
      <c r="B3326" s="4270"/>
      <c r="C3326" s="4271"/>
      <c r="D3326" s="4272"/>
      <c r="E3326" s="4272"/>
      <c r="F3326" s="4272"/>
      <c r="G3326" s="4272"/>
      <c r="H3326" s="2504"/>
      <c r="I3326" s="2504"/>
      <c r="J3326" s="2504"/>
      <c r="K3326" s="2504"/>
      <c r="L3326" s="2504"/>
      <c r="M3326" s="2504"/>
      <c r="N3326" s="2504"/>
      <c r="O3326" s="2504"/>
      <c r="P3326" s="2504"/>
      <c r="Q3326" s="2504"/>
      <c r="R3326" s="2504"/>
      <c r="S3326" s="2504"/>
      <c r="T3326" s="2505"/>
      <c r="U3326" s="2505"/>
      <c r="V3326" s="2505"/>
      <c r="W3326" s="2505"/>
      <c r="X3326" s="2505"/>
      <c r="Y3326" s="2505"/>
      <c r="Z3326" s="2505"/>
      <c r="AA3326" s="2505"/>
      <c r="AB3326" s="2505"/>
      <c r="AC3326" s="2505"/>
      <c r="AD3326" s="2505"/>
      <c r="AE3326" s="2505"/>
      <c r="AF3326" s="2505"/>
      <c r="AG3326" s="2505"/>
      <c r="AH3326" s="2505"/>
      <c r="AI3326" s="2505"/>
      <c r="AJ3326" s="2505"/>
      <c r="AK3326" s="2507"/>
    </row>
    <row r="3327" spans="2:37" s="2801" customFormat="1" ht="13.5" thickBot="1" x14ac:dyDescent="0.25">
      <c r="B3327" s="2703"/>
    </row>
    <row r="3328" spans="2:37" s="2801" customFormat="1" ht="20.25" x14ac:dyDescent="0.2">
      <c r="B3328" s="4169" t="s">
        <v>4994</v>
      </c>
      <c r="C3328" s="4170"/>
      <c r="D3328" s="4170"/>
      <c r="E3328" s="4170"/>
      <c r="F3328" s="4170"/>
      <c r="G3328" s="4170"/>
      <c r="H3328" s="4170"/>
      <c r="I3328" s="4170"/>
      <c r="J3328" s="4170"/>
      <c r="K3328" s="4170"/>
      <c r="L3328" s="4170"/>
      <c r="M3328" s="4170"/>
      <c r="N3328" s="4170"/>
      <c r="O3328" s="4170"/>
      <c r="P3328" s="4170"/>
      <c r="Q3328" s="4170"/>
      <c r="R3328" s="4170"/>
      <c r="S3328" s="4170"/>
      <c r="T3328" s="4170"/>
      <c r="U3328" s="4170"/>
      <c r="V3328" s="4170"/>
      <c r="W3328" s="4170"/>
      <c r="X3328" s="4170"/>
      <c r="Y3328" s="4170"/>
      <c r="Z3328" s="4170"/>
      <c r="AA3328" s="4170"/>
      <c r="AB3328" s="4170"/>
      <c r="AC3328" s="4170"/>
      <c r="AD3328" s="4170"/>
      <c r="AE3328" s="4170"/>
      <c r="AF3328" s="4170"/>
      <c r="AG3328" s="4170"/>
      <c r="AH3328" s="4170"/>
      <c r="AI3328" s="4170"/>
      <c r="AJ3328" s="4170"/>
      <c r="AK3328" s="4171"/>
    </row>
    <row r="3329" spans="2:37" s="2801" customFormat="1" x14ac:dyDescent="0.2">
      <c r="B3329" s="2500"/>
      <c r="C3329" s="2839"/>
      <c r="D3329" s="2839"/>
      <c r="E3329" s="2839"/>
      <c r="F3329" s="2839"/>
      <c r="G3329" s="2501"/>
      <c r="H3329" s="2501"/>
      <c r="I3329" s="2501"/>
      <c r="J3329" s="2501"/>
      <c r="K3329" s="2501"/>
      <c r="L3329" s="2501"/>
      <c r="M3329" s="2501"/>
      <c r="N3329" s="2501"/>
      <c r="O3329" s="2501"/>
      <c r="P3329" s="2501"/>
      <c r="Q3329" s="2501"/>
      <c r="R3329" s="2501"/>
      <c r="S3329" s="2501"/>
      <c r="T3329" s="2501"/>
      <c r="U3329" s="2501"/>
      <c r="V3329" s="2501"/>
      <c r="W3329" s="2501"/>
      <c r="X3329" s="2501"/>
      <c r="Y3329" s="2501"/>
      <c r="Z3329" s="2501"/>
      <c r="AA3329" s="2501"/>
      <c r="AB3329" s="2501"/>
      <c r="AC3329" s="2501"/>
      <c r="AD3329" s="2501"/>
      <c r="AE3329" s="2501"/>
      <c r="AF3329" s="2501"/>
      <c r="AG3329" s="2501"/>
      <c r="AH3329" s="2501"/>
      <c r="AI3329" s="2501"/>
      <c r="AJ3329" s="2501"/>
      <c r="AK3329" s="2502"/>
    </row>
    <row r="3330" spans="2:37" s="2801" customFormat="1" x14ac:dyDescent="0.2">
      <c r="B3330" s="2500" t="s">
        <v>4981</v>
      </c>
      <c r="C3330" s="2839"/>
      <c r="D3330" s="4294" t="s">
        <v>5516</v>
      </c>
      <c r="E3330" s="4294"/>
      <c r="F3330" s="4294"/>
      <c r="G3330" s="2501"/>
      <c r="H3330" s="2501"/>
      <c r="I3330" s="2501"/>
      <c r="J3330" s="2501"/>
      <c r="K3330" s="2501"/>
      <c r="L3330" s="2501"/>
      <c r="M3330" s="2501"/>
      <c r="N3330" s="2501"/>
      <c r="O3330" s="2501"/>
      <c r="P3330" s="2501"/>
      <c r="Q3330" s="2501"/>
      <c r="R3330" s="2501"/>
      <c r="S3330" s="2501"/>
      <c r="T3330" s="2501"/>
      <c r="U3330" s="2501"/>
      <c r="V3330" s="2501"/>
      <c r="W3330" s="2501"/>
      <c r="X3330" s="2501"/>
      <c r="Y3330" s="2501"/>
      <c r="Z3330" s="2501"/>
      <c r="AA3330" s="2501"/>
      <c r="AB3330" s="2501"/>
      <c r="AC3330" s="2501"/>
      <c r="AD3330" s="2501"/>
      <c r="AE3330" s="2501"/>
      <c r="AF3330" s="2501"/>
      <c r="AG3330" s="2501"/>
      <c r="AH3330" s="2501"/>
      <c r="AI3330" s="2501"/>
      <c r="AJ3330" s="2501"/>
      <c r="AK3330" s="2502"/>
    </row>
    <row r="3331" spans="2:37" s="2801" customFormat="1" ht="13.5" thickBot="1" x14ac:dyDescent="0.25">
      <c r="B3331" s="4176" t="s">
        <v>4995</v>
      </c>
      <c r="C3331" s="4177"/>
      <c r="D3331" s="4314">
        <v>41456</v>
      </c>
      <c r="E3331" s="4315"/>
      <c r="F3331" s="2839"/>
      <c r="G3331" s="2501"/>
      <c r="H3331" s="2501"/>
      <c r="I3331" s="2501"/>
      <c r="J3331" s="2501"/>
      <c r="K3331" s="2501"/>
      <c r="L3331" s="2501"/>
      <c r="M3331" s="2501"/>
      <c r="N3331" s="2501"/>
      <c r="O3331" s="2501"/>
      <c r="P3331" s="2501"/>
      <c r="Q3331" s="2501"/>
      <c r="R3331" s="2501"/>
      <c r="S3331" s="2501"/>
      <c r="T3331" s="2501"/>
      <c r="U3331" s="2501"/>
      <c r="V3331" s="2501"/>
      <c r="W3331" s="2501"/>
      <c r="X3331" s="2501"/>
      <c r="Y3331" s="2501"/>
      <c r="Z3331" s="2501"/>
      <c r="AA3331" s="2501"/>
      <c r="AB3331" s="2501"/>
      <c r="AC3331" s="2501"/>
      <c r="AD3331" s="2501"/>
      <c r="AE3331" s="2501"/>
      <c r="AF3331" s="2501"/>
      <c r="AG3331" s="2501"/>
      <c r="AH3331" s="2501"/>
      <c r="AI3331" s="2501"/>
      <c r="AJ3331" s="2501"/>
      <c r="AK3331" s="2502"/>
    </row>
    <row r="3332" spans="2:37" s="2801" customFormat="1" ht="40.5" customHeight="1" thickBot="1" x14ac:dyDescent="0.25">
      <c r="B3332" s="4179" t="s">
        <v>4996</v>
      </c>
      <c r="C3332" s="4180"/>
      <c r="D3332" s="4291" t="s">
        <v>5496</v>
      </c>
      <c r="E3332" s="4292"/>
      <c r="F3332" s="4292"/>
      <c r="G3332" s="4292"/>
      <c r="H3332" s="4292"/>
      <c r="I3332" s="4292"/>
      <c r="J3332" s="4292"/>
      <c r="K3332" s="4293"/>
      <c r="L3332" s="2501"/>
      <c r="M3332" s="2501"/>
      <c r="N3332" s="2501"/>
      <c r="O3332" s="2501"/>
      <c r="P3332" s="2501"/>
      <c r="Q3332" s="2501"/>
      <c r="R3332" s="2501"/>
      <c r="S3332" s="2501"/>
      <c r="T3332" s="2501"/>
      <c r="U3332" s="2501"/>
      <c r="V3332" s="2501"/>
      <c r="W3332" s="2501"/>
      <c r="X3332" s="2501"/>
      <c r="Y3332" s="2501"/>
      <c r="Z3332" s="2501"/>
      <c r="AA3332" s="2501"/>
      <c r="AB3332" s="2501"/>
      <c r="AC3332" s="2501"/>
      <c r="AD3332" s="2501"/>
      <c r="AE3332" s="2501"/>
      <c r="AF3332" s="2501"/>
      <c r="AG3332" s="2501"/>
      <c r="AH3332" s="2501"/>
      <c r="AI3332" s="2501"/>
      <c r="AJ3332" s="2501"/>
      <c r="AK3332" s="2502"/>
    </row>
    <row r="3333" spans="2:37" s="2801" customFormat="1" ht="13.5" thickBot="1" x14ac:dyDescent="0.25">
      <c r="B3333" s="4245"/>
      <c r="C3333" s="4246"/>
      <c r="D3333" s="4246"/>
      <c r="E3333" s="4246"/>
      <c r="F3333" s="4246"/>
      <c r="G3333" s="4246"/>
      <c r="H3333" s="4246"/>
      <c r="I3333" s="4246"/>
      <c r="J3333" s="4246"/>
      <c r="K3333" s="4246"/>
      <c r="L3333" s="4246"/>
      <c r="M3333" s="4246"/>
      <c r="N3333" s="4246"/>
      <c r="O3333" s="4246"/>
      <c r="P3333" s="4246"/>
      <c r="Q3333" s="4246"/>
      <c r="R3333" s="2501"/>
      <c r="S3333" s="2501"/>
      <c r="T3333" s="2501"/>
      <c r="U3333" s="2501"/>
      <c r="V3333" s="2501"/>
      <c r="W3333" s="2501"/>
      <c r="X3333" s="2501"/>
      <c r="Y3333" s="2501"/>
      <c r="Z3333" s="2501"/>
      <c r="AA3333" s="2501"/>
      <c r="AB3333" s="2501"/>
      <c r="AC3333" s="2501"/>
      <c r="AD3333" s="2501"/>
      <c r="AE3333" s="2501"/>
      <c r="AF3333" s="2501"/>
      <c r="AG3333" s="2501"/>
      <c r="AH3333" s="2501"/>
      <c r="AI3333" s="2501"/>
      <c r="AJ3333" s="2501"/>
      <c r="AK3333" s="2502"/>
    </row>
    <row r="3334" spans="2:37" s="2801" customFormat="1" ht="13.5" thickBot="1" x14ac:dyDescent="0.25">
      <c r="B3334" s="4189" t="s">
        <v>4997</v>
      </c>
      <c r="C3334" s="4189"/>
      <c r="D3334" s="4189" t="s">
        <v>4987</v>
      </c>
      <c r="E3334" s="4189" t="s">
        <v>4998</v>
      </c>
      <c r="F3334" s="4247" t="s">
        <v>224</v>
      </c>
      <c r="G3334" s="4247"/>
      <c r="H3334" s="4247"/>
      <c r="I3334" s="4247"/>
      <c r="J3334" s="4247"/>
      <c r="K3334" s="4247"/>
      <c r="L3334" s="4247"/>
      <c r="M3334" s="4247"/>
      <c r="N3334" s="4247"/>
      <c r="O3334" s="4247"/>
      <c r="P3334" s="4247"/>
      <c r="Q3334" s="4247"/>
      <c r="R3334" s="4247"/>
      <c r="S3334" s="4247" t="s">
        <v>340</v>
      </c>
      <c r="T3334" s="4247"/>
      <c r="U3334" s="4247"/>
      <c r="V3334" s="4247"/>
      <c r="W3334" s="4247"/>
      <c r="X3334" s="4247"/>
      <c r="Y3334" s="4247"/>
      <c r="Z3334" s="4247"/>
      <c r="AA3334" s="4247"/>
      <c r="AB3334" s="4247"/>
      <c r="AC3334" s="4247"/>
      <c r="AD3334" s="4247" t="s">
        <v>225</v>
      </c>
      <c r="AE3334" s="4247"/>
      <c r="AF3334" s="4247"/>
      <c r="AG3334" s="4247"/>
      <c r="AH3334" s="4188" t="s">
        <v>4982</v>
      </c>
      <c r="AI3334" s="4188"/>
      <c r="AJ3334" s="4188"/>
      <c r="AK3334" s="2502"/>
    </row>
    <row r="3335" spans="2:37" s="2801" customFormat="1" ht="23.25" customHeight="1" thickBot="1" x14ac:dyDescent="0.25">
      <c r="B3335" s="4203"/>
      <c r="C3335" s="4203"/>
      <c r="D3335" s="4203"/>
      <c r="E3335" s="4203"/>
      <c r="F3335" s="4203" t="s">
        <v>4999</v>
      </c>
      <c r="G3335" s="4203" t="s">
        <v>5000</v>
      </c>
      <c r="H3335" s="4189" t="s">
        <v>5001</v>
      </c>
      <c r="I3335" s="4200" t="s">
        <v>5002</v>
      </c>
      <c r="J3335" s="4200" t="s">
        <v>5003</v>
      </c>
      <c r="K3335" s="4201" t="s">
        <v>5004</v>
      </c>
      <c r="L3335" s="4201" t="s">
        <v>5005</v>
      </c>
      <c r="M3335" s="4200" t="s">
        <v>5006</v>
      </c>
      <c r="N3335" s="4200"/>
      <c r="O3335" s="4201" t="s">
        <v>5007</v>
      </c>
      <c r="P3335" s="4201" t="s">
        <v>5008</v>
      </c>
      <c r="Q3335" s="4201" t="s">
        <v>5009</v>
      </c>
      <c r="R3335" s="4201" t="s">
        <v>5010</v>
      </c>
      <c r="S3335" s="4189" t="s">
        <v>5011</v>
      </c>
      <c r="T3335" s="4189" t="s">
        <v>5012</v>
      </c>
      <c r="U3335" s="4189" t="s">
        <v>5013</v>
      </c>
      <c r="V3335" s="4189" t="s">
        <v>5014</v>
      </c>
      <c r="W3335" s="4189" t="s">
        <v>5015</v>
      </c>
      <c r="X3335" s="4189" t="s">
        <v>5016</v>
      </c>
      <c r="Y3335" s="4189" t="s">
        <v>5017</v>
      </c>
      <c r="Z3335" s="4189" t="s">
        <v>5018</v>
      </c>
      <c r="AA3335" s="4189" t="s">
        <v>5019</v>
      </c>
      <c r="AB3335" s="4200" t="s">
        <v>5020</v>
      </c>
      <c r="AC3335" s="4200" t="s">
        <v>5021</v>
      </c>
      <c r="AD3335" s="4189" t="s">
        <v>5022</v>
      </c>
      <c r="AE3335" s="4189" t="s">
        <v>5023</v>
      </c>
      <c r="AF3335" s="4189" t="s">
        <v>5024</v>
      </c>
      <c r="AG3335" s="4189" t="s">
        <v>5025</v>
      </c>
      <c r="AH3335" s="4189" t="s">
        <v>1150</v>
      </c>
      <c r="AI3335" s="4189" t="s">
        <v>4983</v>
      </c>
      <c r="AJ3335" s="4189" t="s">
        <v>4984</v>
      </c>
      <c r="AK3335" s="2502"/>
    </row>
    <row r="3336" spans="2:37" s="2801" customFormat="1" ht="42.75" customHeight="1" thickBot="1" x14ac:dyDescent="0.25">
      <c r="B3336" s="4203"/>
      <c r="C3336" s="4203"/>
      <c r="D3336" s="4203"/>
      <c r="E3336" s="4203"/>
      <c r="F3336" s="4203"/>
      <c r="G3336" s="4203"/>
      <c r="H3336" s="4203"/>
      <c r="I3336" s="4201"/>
      <c r="J3336" s="4201"/>
      <c r="K3336" s="4201"/>
      <c r="L3336" s="4201"/>
      <c r="M3336" s="2837" t="s">
        <v>5026</v>
      </c>
      <c r="N3336" s="2838" t="s">
        <v>2793</v>
      </c>
      <c r="O3336" s="4201"/>
      <c r="P3336" s="4201"/>
      <c r="Q3336" s="4201"/>
      <c r="R3336" s="4201"/>
      <c r="S3336" s="4203"/>
      <c r="T3336" s="4203"/>
      <c r="U3336" s="4203"/>
      <c r="V3336" s="4203"/>
      <c r="W3336" s="4203"/>
      <c r="X3336" s="4203"/>
      <c r="Y3336" s="4203"/>
      <c r="Z3336" s="4203"/>
      <c r="AA3336" s="4203"/>
      <c r="AB3336" s="4201"/>
      <c r="AC3336" s="4201"/>
      <c r="AD3336" s="4203"/>
      <c r="AE3336" s="4203"/>
      <c r="AF3336" s="4203"/>
      <c r="AG3336" s="4203"/>
      <c r="AH3336" s="4203"/>
      <c r="AI3336" s="4203"/>
      <c r="AJ3336" s="4203"/>
      <c r="AK3336" s="2502"/>
    </row>
    <row r="3337" spans="2:37" s="2801" customFormat="1" ht="51.75" thickTop="1" x14ac:dyDescent="0.2">
      <c r="B3337" s="4334" t="s">
        <v>5517</v>
      </c>
      <c r="C3337" s="4335"/>
      <c r="D3337" s="2725" t="s">
        <v>5518</v>
      </c>
      <c r="E3337" s="2509">
        <v>33.6</v>
      </c>
      <c r="F3337" s="2509">
        <v>10.102399999999999</v>
      </c>
      <c r="G3337" s="2530" t="s">
        <v>1529</v>
      </c>
      <c r="H3337" s="2530" t="s">
        <v>1529</v>
      </c>
      <c r="I3337" s="2530" t="s">
        <v>1529</v>
      </c>
      <c r="J3337" s="2729">
        <v>60</v>
      </c>
      <c r="K3337" s="2614">
        <v>0.16800000000000001</v>
      </c>
      <c r="L3337" s="2614">
        <v>0.16800000000000001</v>
      </c>
      <c r="M3337" s="2729">
        <v>60</v>
      </c>
      <c r="N3337" s="2729">
        <v>60</v>
      </c>
      <c r="O3337" s="2614">
        <v>0.16800000000000001</v>
      </c>
      <c r="P3337" s="2614">
        <v>0.16800000000000001</v>
      </c>
      <c r="Q3337" s="2614">
        <v>0.16800000000000001</v>
      </c>
      <c r="R3337" s="2614">
        <v>0.16800000000000001</v>
      </c>
      <c r="S3337" s="2626">
        <v>1.1200000000000001</v>
      </c>
      <c r="T3337" s="2530" t="s">
        <v>1529</v>
      </c>
      <c r="U3337" s="2530" t="s">
        <v>1529</v>
      </c>
      <c r="V3337" s="2531" t="s">
        <v>5519</v>
      </c>
      <c r="W3337" s="2614">
        <v>2.8000000000000004E-2</v>
      </c>
      <c r="X3337" s="2614">
        <v>6.720000000000001E-2</v>
      </c>
      <c r="Y3337" s="2531" t="s">
        <v>1529</v>
      </c>
      <c r="Z3337" s="2531" t="s">
        <v>1529</v>
      </c>
      <c r="AA3337" s="2531" t="s">
        <v>1529</v>
      </c>
      <c r="AB3337" s="2531" t="s">
        <v>1529</v>
      </c>
      <c r="AC3337" s="2614">
        <v>6.720000000000001E-2</v>
      </c>
      <c r="AD3337" s="2509">
        <v>11.188800000000001</v>
      </c>
      <c r="AE3337" s="2531" t="s">
        <v>49</v>
      </c>
      <c r="AF3337" s="2616">
        <v>3.6960000000000007E-2</v>
      </c>
      <c r="AG3337" s="2616">
        <v>0.11200000000000002</v>
      </c>
      <c r="AH3337" s="2574" t="s">
        <v>5042</v>
      </c>
      <c r="AI3337" s="2574" t="s">
        <v>5043</v>
      </c>
      <c r="AJ3337" s="2737">
        <f>9.99*1.12</f>
        <v>11.188800000000001</v>
      </c>
      <c r="AK3337" s="2502"/>
    </row>
    <row r="3338" spans="2:37" s="2801" customFormat="1" x14ac:dyDescent="0.2">
      <c r="B3338" s="4320" t="s">
        <v>5520</v>
      </c>
      <c r="C3338" s="4321"/>
      <c r="D3338" s="2783" t="s">
        <v>5521</v>
      </c>
      <c r="E3338" s="2486">
        <v>33.6</v>
      </c>
      <c r="F3338" s="2486">
        <v>17.561600000000002</v>
      </c>
      <c r="G3338" s="2489" t="s">
        <v>1529</v>
      </c>
      <c r="H3338" s="2489" t="s">
        <v>1529</v>
      </c>
      <c r="I3338" s="2489" t="s">
        <v>1529</v>
      </c>
      <c r="J3338" s="2604">
        <v>104</v>
      </c>
      <c r="K3338" s="2487">
        <v>0.16800000000000001</v>
      </c>
      <c r="L3338" s="2487">
        <v>0.16800000000000001</v>
      </c>
      <c r="M3338" s="2604">
        <v>104</v>
      </c>
      <c r="N3338" s="2604">
        <v>104</v>
      </c>
      <c r="O3338" s="2487">
        <v>0.16800000000000001</v>
      </c>
      <c r="P3338" s="2487">
        <v>0.16800000000000001</v>
      </c>
      <c r="Q3338" s="2487">
        <v>0.16800000000000001</v>
      </c>
      <c r="R3338" s="2487">
        <v>0.16800000000000001</v>
      </c>
      <c r="S3338" s="2542">
        <v>1.1200000000000001</v>
      </c>
      <c r="T3338" s="2489" t="s">
        <v>1529</v>
      </c>
      <c r="U3338" s="2489" t="s">
        <v>1529</v>
      </c>
      <c r="V3338" s="2490" t="s">
        <v>5519</v>
      </c>
      <c r="W3338" s="2487">
        <v>2.8000000000000004E-2</v>
      </c>
      <c r="X3338" s="2487">
        <v>6.720000000000001E-2</v>
      </c>
      <c r="Y3338" s="2490" t="s">
        <v>1529</v>
      </c>
      <c r="Z3338" s="2490" t="s">
        <v>1529</v>
      </c>
      <c r="AA3338" s="2490" t="s">
        <v>1529</v>
      </c>
      <c r="AB3338" s="2490" t="s">
        <v>1529</v>
      </c>
      <c r="AC3338" s="2487">
        <v>6.720000000000001E-2</v>
      </c>
      <c r="AD3338" s="2486">
        <v>14.918400000000002</v>
      </c>
      <c r="AE3338" s="2490" t="s">
        <v>51</v>
      </c>
      <c r="AF3338" s="2491">
        <v>3.6960000000000007E-2</v>
      </c>
      <c r="AG3338" s="2491">
        <v>0.11200000000000002</v>
      </c>
      <c r="AH3338" s="2543" t="s">
        <v>1529</v>
      </c>
      <c r="AI3338" s="2543" t="s">
        <v>1529</v>
      </c>
      <c r="AJ3338" s="2577" t="s">
        <v>1529</v>
      </c>
      <c r="AK3338" s="2502"/>
    </row>
    <row r="3339" spans="2:37" s="2801" customFormat="1" ht="51" x14ac:dyDescent="0.2">
      <c r="B3339" s="4320" t="s">
        <v>5522</v>
      </c>
      <c r="C3339" s="4321"/>
      <c r="D3339" s="2783" t="s">
        <v>5523</v>
      </c>
      <c r="E3339" s="2486">
        <v>39.200000000000003</v>
      </c>
      <c r="F3339" s="2486">
        <v>11.412800000000001</v>
      </c>
      <c r="G3339" s="2489" t="s">
        <v>1529</v>
      </c>
      <c r="H3339" s="2489" t="s">
        <v>1529</v>
      </c>
      <c r="I3339" s="2489" t="s">
        <v>1529</v>
      </c>
      <c r="J3339" s="2604">
        <v>67</v>
      </c>
      <c r="K3339" s="2487">
        <v>0.16800000000000001</v>
      </c>
      <c r="L3339" s="2487">
        <v>0.16800000000000001</v>
      </c>
      <c r="M3339" s="2604">
        <v>67</v>
      </c>
      <c r="N3339" s="2604">
        <v>67</v>
      </c>
      <c r="O3339" s="2487">
        <v>0.16800000000000001</v>
      </c>
      <c r="P3339" s="2487">
        <v>0.16800000000000001</v>
      </c>
      <c r="Q3339" s="2487">
        <v>0.16800000000000001</v>
      </c>
      <c r="R3339" s="2487">
        <v>0.16800000000000001</v>
      </c>
      <c r="S3339" s="2542">
        <v>1.6800000000000002</v>
      </c>
      <c r="T3339" s="2489" t="s">
        <v>1529</v>
      </c>
      <c r="U3339" s="2489" t="s">
        <v>1529</v>
      </c>
      <c r="V3339" s="2490" t="s">
        <v>5524</v>
      </c>
      <c r="W3339" s="2487">
        <v>2.8000000000000004E-2</v>
      </c>
      <c r="X3339" s="2487">
        <v>6.720000000000001E-2</v>
      </c>
      <c r="Y3339" s="2490" t="s">
        <v>1529</v>
      </c>
      <c r="Z3339" s="2490" t="s">
        <v>1529</v>
      </c>
      <c r="AA3339" s="2490" t="s">
        <v>1529</v>
      </c>
      <c r="AB3339" s="2490" t="s">
        <v>1529</v>
      </c>
      <c r="AC3339" s="2487">
        <v>6.720000000000001E-2</v>
      </c>
      <c r="AD3339" s="2486">
        <v>14.918400000000004</v>
      </c>
      <c r="AE3339" s="2490" t="s">
        <v>51</v>
      </c>
      <c r="AF3339" s="2491">
        <v>3.6960000000000007E-2</v>
      </c>
      <c r="AG3339" s="2491">
        <v>0.11200000000000002</v>
      </c>
      <c r="AH3339" s="2543" t="s">
        <v>5042</v>
      </c>
      <c r="AI3339" s="2543" t="s">
        <v>5043</v>
      </c>
      <c r="AJ3339" s="2738">
        <v>11.188800000000001</v>
      </c>
      <c r="AK3339" s="2502"/>
    </row>
    <row r="3340" spans="2:37" s="2801" customFormat="1" x14ac:dyDescent="0.2">
      <c r="B3340" s="4320" t="s">
        <v>5525</v>
      </c>
      <c r="C3340" s="4321"/>
      <c r="D3340" s="2783" t="s">
        <v>5526</v>
      </c>
      <c r="E3340" s="2486">
        <v>39.200000000000003</v>
      </c>
      <c r="F3340" s="2486">
        <v>22.601600000000001</v>
      </c>
      <c r="G3340" s="2489" t="s">
        <v>1529</v>
      </c>
      <c r="H3340" s="2489" t="s">
        <v>1529</v>
      </c>
      <c r="I3340" s="2489" t="s">
        <v>1529</v>
      </c>
      <c r="J3340" s="2604">
        <v>134</v>
      </c>
      <c r="K3340" s="2487">
        <v>0.16800000000000001</v>
      </c>
      <c r="L3340" s="2487">
        <v>0.16800000000000001</v>
      </c>
      <c r="M3340" s="2604">
        <v>134</v>
      </c>
      <c r="N3340" s="2604">
        <v>134</v>
      </c>
      <c r="O3340" s="2487">
        <v>0.16800000000000001</v>
      </c>
      <c r="P3340" s="2487">
        <v>0.16800000000000001</v>
      </c>
      <c r="Q3340" s="2487">
        <v>0.16800000000000001</v>
      </c>
      <c r="R3340" s="2487">
        <v>0.16800000000000001</v>
      </c>
      <c r="S3340" s="2542">
        <v>1.6800000000000002</v>
      </c>
      <c r="T3340" s="2489" t="s">
        <v>1529</v>
      </c>
      <c r="U3340" s="2489" t="s">
        <v>1529</v>
      </c>
      <c r="V3340" s="2490" t="s">
        <v>5524</v>
      </c>
      <c r="W3340" s="2487">
        <v>2.8000000000000004E-2</v>
      </c>
      <c r="X3340" s="2487">
        <v>6.720000000000001E-2</v>
      </c>
      <c r="Y3340" s="2490" t="s">
        <v>1529</v>
      </c>
      <c r="Z3340" s="2490" t="s">
        <v>1529</v>
      </c>
      <c r="AA3340" s="2490" t="s">
        <v>1529</v>
      </c>
      <c r="AB3340" s="2490" t="s">
        <v>1529</v>
      </c>
      <c r="AC3340" s="2487">
        <v>6.720000000000001E-2</v>
      </c>
      <c r="AD3340" s="2486">
        <v>14.918400000000004</v>
      </c>
      <c r="AE3340" s="2490" t="s">
        <v>51</v>
      </c>
      <c r="AF3340" s="2491">
        <v>3.6960000000000007E-2</v>
      </c>
      <c r="AG3340" s="2491">
        <v>0.11200000000000002</v>
      </c>
      <c r="AH3340" s="2543" t="s">
        <v>1529</v>
      </c>
      <c r="AI3340" s="2543" t="s">
        <v>1529</v>
      </c>
      <c r="AJ3340" s="2577" t="s">
        <v>1529</v>
      </c>
      <c r="AK3340" s="2502"/>
    </row>
    <row r="3341" spans="2:37" s="2801" customFormat="1" ht="51" x14ac:dyDescent="0.2">
      <c r="B3341" s="4320" t="s">
        <v>5527</v>
      </c>
      <c r="C3341" s="4321"/>
      <c r="D3341" s="2783" t="s">
        <v>5528</v>
      </c>
      <c r="E3341" s="2486">
        <v>44.800000000000004</v>
      </c>
      <c r="F3341" s="2486">
        <v>12.723200000000002</v>
      </c>
      <c r="G3341" s="2489" t="s">
        <v>1529</v>
      </c>
      <c r="H3341" s="2489" t="s">
        <v>1529</v>
      </c>
      <c r="I3341" s="2489" t="s">
        <v>1529</v>
      </c>
      <c r="J3341" s="2604">
        <v>75</v>
      </c>
      <c r="K3341" s="2487">
        <v>0.16800000000000001</v>
      </c>
      <c r="L3341" s="2487">
        <v>0.16800000000000001</v>
      </c>
      <c r="M3341" s="2604">
        <v>75</v>
      </c>
      <c r="N3341" s="2604">
        <v>75</v>
      </c>
      <c r="O3341" s="2487">
        <v>0.16800000000000001</v>
      </c>
      <c r="P3341" s="2487">
        <v>0.16800000000000001</v>
      </c>
      <c r="Q3341" s="2487">
        <v>0.16800000000000001</v>
      </c>
      <c r="R3341" s="2487">
        <v>0.16800000000000001</v>
      </c>
      <c r="S3341" s="2542">
        <v>2.2400000000000002</v>
      </c>
      <c r="T3341" s="2489" t="s">
        <v>1529</v>
      </c>
      <c r="U3341" s="2489" t="s">
        <v>1529</v>
      </c>
      <c r="V3341" s="2490" t="s">
        <v>5529</v>
      </c>
      <c r="W3341" s="2487">
        <v>2.8000000000000004E-2</v>
      </c>
      <c r="X3341" s="2487">
        <v>6.720000000000001E-2</v>
      </c>
      <c r="Y3341" s="2490" t="s">
        <v>1529</v>
      </c>
      <c r="Z3341" s="2490" t="s">
        <v>1529</v>
      </c>
      <c r="AA3341" s="2490" t="s">
        <v>1529</v>
      </c>
      <c r="AB3341" s="2490" t="s">
        <v>1529</v>
      </c>
      <c r="AC3341" s="2487">
        <v>6.720000000000001E-2</v>
      </c>
      <c r="AD3341" s="2486">
        <v>18.648</v>
      </c>
      <c r="AE3341" s="2490" t="s">
        <v>406</v>
      </c>
      <c r="AF3341" s="2491">
        <v>3.6960000000000007E-2</v>
      </c>
      <c r="AG3341" s="2491">
        <v>0.11200000000000002</v>
      </c>
      <c r="AH3341" s="2543" t="s">
        <v>5042</v>
      </c>
      <c r="AI3341" s="2543" t="s">
        <v>5043</v>
      </c>
      <c r="AJ3341" s="2641">
        <v>11.188800000000001</v>
      </c>
      <c r="AK3341" s="2502"/>
    </row>
    <row r="3342" spans="2:37" s="2801" customFormat="1" x14ac:dyDescent="0.2">
      <c r="B3342" s="4320" t="s">
        <v>5530</v>
      </c>
      <c r="C3342" s="4321"/>
      <c r="D3342" s="2783" t="s">
        <v>5531</v>
      </c>
      <c r="E3342" s="2486">
        <v>44.800000000000004</v>
      </c>
      <c r="F3342" s="2486">
        <v>23.912000000000003</v>
      </c>
      <c r="G3342" s="2489" t="s">
        <v>1529</v>
      </c>
      <c r="H3342" s="2489" t="s">
        <v>1529</v>
      </c>
      <c r="I3342" s="2489" t="s">
        <v>1529</v>
      </c>
      <c r="J3342" s="2604">
        <v>142</v>
      </c>
      <c r="K3342" s="2487">
        <v>0.16800000000000001</v>
      </c>
      <c r="L3342" s="2487">
        <v>0.16800000000000001</v>
      </c>
      <c r="M3342" s="2604">
        <v>142</v>
      </c>
      <c r="N3342" s="2604">
        <v>142</v>
      </c>
      <c r="O3342" s="2487">
        <v>0.16800000000000001</v>
      </c>
      <c r="P3342" s="2487">
        <v>0.16800000000000001</v>
      </c>
      <c r="Q3342" s="2487">
        <v>0.16800000000000001</v>
      </c>
      <c r="R3342" s="2487">
        <v>0.16800000000000001</v>
      </c>
      <c r="S3342" s="2542">
        <v>2.2400000000000002</v>
      </c>
      <c r="T3342" s="2489" t="s">
        <v>1529</v>
      </c>
      <c r="U3342" s="2489" t="s">
        <v>1529</v>
      </c>
      <c r="V3342" s="2490" t="s">
        <v>5529</v>
      </c>
      <c r="W3342" s="2487">
        <v>2.8000000000000004E-2</v>
      </c>
      <c r="X3342" s="2487">
        <v>6.720000000000001E-2</v>
      </c>
      <c r="Y3342" s="2490" t="s">
        <v>1529</v>
      </c>
      <c r="Z3342" s="2490" t="s">
        <v>1529</v>
      </c>
      <c r="AA3342" s="2490" t="s">
        <v>1529</v>
      </c>
      <c r="AB3342" s="2490" t="s">
        <v>1529</v>
      </c>
      <c r="AC3342" s="2487">
        <v>6.720000000000001E-2</v>
      </c>
      <c r="AD3342" s="2486">
        <v>18.648</v>
      </c>
      <c r="AE3342" s="2490" t="s">
        <v>406</v>
      </c>
      <c r="AF3342" s="2491">
        <v>3.6960000000000007E-2</v>
      </c>
      <c r="AG3342" s="2491">
        <v>0.11200000000000002</v>
      </c>
      <c r="AH3342" s="2543" t="s">
        <v>1529</v>
      </c>
      <c r="AI3342" s="2543" t="s">
        <v>1529</v>
      </c>
      <c r="AJ3342" s="2577" t="s">
        <v>1529</v>
      </c>
      <c r="AK3342" s="2502"/>
    </row>
    <row r="3343" spans="2:37" s="2801" customFormat="1" ht="51" x14ac:dyDescent="0.2">
      <c r="B3343" s="4320" t="s">
        <v>5532</v>
      </c>
      <c r="C3343" s="4321"/>
      <c r="D3343" s="2783" t="s">
        <v>5533</v>
      </c>
      <c r="E3343" s="2486">
        <v>56.000000000000007</v>
      </c>
      <c r="F3343" s="2486">
        <v>19.633600000000005</v>
      </c>
      <c r="G3343" s="2489" t="s">
        <v>1529</v>
      </c>
      <c r="H3343" s="2489" t="s">
        <v>1529</v>
      </c>
      <c r="I3343" s="2489" t="s">
        <v>1529</v>
      </c>
      <c r="J3343" s="2488">
        <v>116</v>
      </c>
      <c r="K3343" s="2487">
        <v>0.16800000000000001</v>
      </c>
      <c r="L3343" s="2487">
        <v>0.16800000000000001</v>
      </c>
      <c r="M3343" s="2488">
        <v>116</v>
      </c>
      <c r="N3343" s="2488">
        <v>116</v>
      </c>
      <c r="O3343" s="2487">
        <v>0.16800000000000001</v>
      </c>
      <c r="P3343" s="2487">
        <v>0.16800000000000001</v>
      </c>
      <c r="Q3343" s="2487">
        <v>0.16800000000000001</v>
      </c>
      <c r="R3343" s="2487">
        <v>0.16800000000000001</v>
      </c>
      <c r="S3343" s="2542">
        <v>2.8000000000000003</v>
      </c>
      <c r="T3343" s="2489" t="s">
        <v>1529</v>
      </c>
      <c r="U3343" s="2489" t="s">
        <v>1529</v>
      </c>
      <c r="V3343" s="2490" t="s">
        <v>1132</v>
      </c>
      <c r="W3343" s="2487">
        <v>2.8000000000000004E-2</v>
      </c>
      <c r="X3343" s="2487">
        <v>6.720000000000001E-2</v>
      </c>
      <c r="Y3343" s="2490" t="s">
        <v>1529</v>
      </c>
      <c r="Z3343" s="2490" t="s">
        <v>1529</v>
      </c>
      <c r="AA3343" s="2490" t="s">
        <v>1529</v>
      </c>
      <c r="AB3343" s="2490" t="s">
        <v>1529</v>
      </c>
      <c r="AC3343" s="2487">
        <v>6.720000000000001E-2</v>
      </c>
      <c r="AD3343" s="2486">
        <v>22.377600000000001</v>
      </c>
      <c r="AE3343" s="2490" t="s">
        <v>5087</v>
      </c>
      <c r="AF3343" s="2491">
        <v>3.6960000000000007E-2</v>
      </c>
      <c r="AG3343" s="2491">
        <v>0.11200000000000002</v>
      </c>
      <c r="AH3343" s="2543" t="s">
        <v>5042</v>
      </c>
      <c r="AI3343" s="2543" t="s">
        <v>5043</v>
      </c>
      <c r="AJ3343" s="2641">
        <v>11.188800000000001</v>
      </c>
      <c r="AK3343" s="2502"/>
    </row>
    <row r="3344" spans="2:37" s="2801" customFormat="1" x14ac:dyDescent="0.2">
      <c r="B3344" s="4320" t="s">
        <v>5534</v>
      </c>
      <c r="C3344" s="4321"/>
      <c r="D3344" s="2783" t="s">
        <v>5535</v>
      </c>
      <c r="E3344" s="2486">
        <v>56.000000000000007</v>
      </c>
      <c r="F3344" s="2486">
        <v>30.822400000000002</v>
      </c>
      <c r="G3344" s="2489" t="s">
        <v>1529</v>
      </c>
      <c r="H3344" s="2489" t="s">
        <v>1529</v>
      </c>
      <c r="I3344" s="2489" t="s">
        <v>1529</v>
      </c>
      <c r="J3344" s="2488">
        <v>183</v>
      </c>
      <c r="K3344" s="2487">
        <v>0.16800000000000001</v>
      </c>
      <c r="L3344" s="2487">
        <v>0.16800000000000001</v>
      </c>
      <c r="M3344" s="2488">
        <v>183</v>
      </c>
      <c r="N3344" s="2488">
        <v>183</v>
      </c>
      <c r="O3344" s="2487">
        <v>0.16800000000000001</v>
      </c>
      <c r="P3344" s="2487">
        <v>0.16800000000000001</v>
      </c>
      <c r="Q3344" s="2487">
        <v>0.16800000000000001</v>
      </c>
      <c r="R3344" s="2487">
        <v>0.16800000000000001</v>
      </c>
      <c r="S3344" s="2542">
        <v>2.8000000000000003</v>
      </c>
      <c r="T3344" s="2489" t="s">
        <v>1529</v>
      </c>
      <c r="U3344" s="2489" t="s">
        <v>1529</v>
      </c>
      <c r="V3344" s="2490" t="s">
        <v>1132</v>
      </c>
      <c r="W3344" s="2487">
        <v>2.8000000000000004E-2</v>
      </c>
      <c r="X3344" s="2487">
        <v>6.720000000000001E-2</v>
      </c>
      <c r="Y3344" s="2490" t="s">
        <v>1529</v>
      </c>
      <c r="Z3344" s="2490" t="s">
        <v>1529</v>
      </c>
      <c r="AA3344" s="2490" t="s">
        <v>1529</v>
      </c>
      <c r="AB3344" s="2490" t="s">
        <v>1529</v>
      </c>
      <c r="AC3344" s="2487">
        <v>6.720000000000001E-2</v>
      </c>
      <c r="AD3344" s="2486">
        <v>22.377600000000001</v>
      </c>
      <c r="AE3344" s="2490" t="s">
        <v>5087</v>
      </c>
      <c r="AF3344" s="2491">
        <v>3.6960000000000007E-2</v>
      </c>
      <c r="AG3344" s="2491">
        <v>0.11200000000000002</v>
      </c>
      <c r="AH3344" s="2543" t="s">
        <v>1529</v>
      </c>
      <c r="AI3344" s="2543" t="s">
        <v>1529</v>
      </c>
      <c r="AJ3344" s="2577" t="s">
        <v>1529</v>
      </c>
      <c r="AK3344" s="2502"/>
    </row>
    <row r="3345" spans="2:37" s="2801" customFormat="1" ht="51" x14ac:dyDescent="0.2">
      <c r="B3345" s="4320" t="s">
        <v>5536</v>
      </c>
      <c r="C3345" s="4321"/>
      <c r="D3345" s="2783" t="s">
        <v>5537</v>
      </c>
      <c r="E3345" s="2486">
        <v>67.2</v>
      </c>
      <c r="F3345" s="2486">
        <v>24.303999999999998</v>
      </c>
      <c r="G3345" s="2489" t="s">
        <v>1529</v>
      </c>
      <c r="H3345" s="2489" t="s">
        <v>1529</v>
      </c>
      <c r="I3345" s="2489" t="s">
        <v>1529</v>
      </c>
      <c r="J3345" s="2488">
        <v>155</v>
      </c>
      <c r="K3345" s="2487">
        <v>0.15680000000000002</v>
      </c>
      <c r="L3345" s="2487">
        <v>0.15680000000000002</v>
      </c>
      <c r="M3345" s="2488">
        <v>155</v>
      </c>
      <c r="N3345" s="2488">
        <v>155</v>
      </c>
      <c r="O3345" s="2487">
        <v>0.15680000000000002</v>
      </c>
      <c r="P3345" s="2487">
        <v>0.15680000000000002</v>
      </c>
      <c r="Q3345" s="2487">
        <v>0.15680000000000002</v>
      </c>
      <c r="R3345" s="2487">
        <v>0.15680000000000002</v>
      </c>
      <c r="S3345" s="2542">
        <v>5.6000000000000005</v>
      </c>
      <c r="T3345" s="2489" t="s">
        <v>1529</v>
      </c>
      <c r="U3345" s="2489" t="s">
        <v>1529</v>
      </c>
      <c r="V3345" s="2490" t="s">
        <v>1134</v>
      </c>
      <c r="W3345" s="2487">
        <v>2.8000000000000004E-2</v>
      </c>
      <c r="X3345" s="2487">
        <v>6.720000000000001E-2</v>
      </c>
      <c r="Y3345" s="2490" t="s">
        <v>1529</v>
      </c>
      <c r="Z3345" s="2490" t="s">
        <v>1529</v>
      </c>
      <c r="AA3345" s="2490" t="s">
        <v>1529</v>
      </c>
      <c r="AB3345" s="2490" t="s">
        <v>1529</v>
      </c>
      <c r="AC3345" s="2487">
        <v>6.720000000000001E-2</v>
      </c>
      <c r="AD3345" s="2486">
        <v>26.107200000000002</v>
      </c>
      <c r="AE3345" s="2490" t="s">
        <v>5499</v>
      </c>
      <c r="AF3345" s="2491">
        <v>3.6960000000000007E-2</v>
      </c>
      <c r="AG3345" s="2491">
        <v>0.11200000000000002</v>
      </c>
      <c r="AH3345" s="2543" t="s">
        <v>5042</v>
      </c>
      <c r="AI3345" s="2543" t="s">
        <v>5043</v>
      </c>
      <c r="AJ3345" s="2577">
        <v>11.188800000000001</v>
      </c>
      <c r="AK3345" s="2502"/>
    </row>
    <row r="3346" spans="2:37" s="2801" customFormat="1" x14ac:dyDescent="0.2">
      <c r="B3346" s="4320" t="s">
        <v>5538</v>
      </c>
      <c r="C3346" s="4321"/>
      <c r="D3346" s="2783" t="s">
        <v>5539</v>
      </c>
      <c r="E3346" s="2486">
        <v>67.2</v>
      </c>
      <c r="F3346" s="2486">
        <v>35.492800000000003</v>
      </c>
      <c r="G3346" s="2489" t="s">
        <v>1529</v>
      </c>
      <c r="H3346" s="2489" t="s">
        <v>1529</v>
      </c>
      <c r="I3346" s="2489" t="s">
        <v>1529</v>
      </c>
      <c r="J3346" s="2488">
        <v>226</v>
      </c>
      <c r="K3346" s="2487">
        <v>0.15680000000000002</v>
      </c>
      <c r="L3346" s="2487">
        <v>0.15680000000000002</v>
      </c>
      <c r="M3346" s="2488">
        <v>226</v>
      </c>
      <c r="N3346" s="2488">
        <v>226</v>
      </c>
      <c r="O3346" s="2487">
        <v>0.15680000000000002</v>
      </c>
      <c r="P3346" s="2487">
        <v>0.15680000000000002</v>
      </c>
      <c r="Q3346" s="2487">
        <v>0.15680000000000002</v>
      </c>
      <c r="R3346" s="2487">
        <v>0.15680000000000002</v>
      </c>
      <c r="S3346" s="2542">
        <v>5.6000000000000005</v>
      </c>
      <c r="T3346" s="2489" t="s">
        <v>1529</v>
      </c>
      <c r="U3346" s="2489" t="s">
        <v>1529</v>
      </c>
      <c r="V3346" s="2490" t="s">
        <v>1134</v>
      </c>
      <c r="W3346" s="2487">
        <v>2.8000000000000004E-2</v>
      </c>
      <c r="X3346" s="2487">
        <v>6.720000000000001E-2</v>
      </c>
      <c r="Y3346" s="2490" t="s">
        <v>1529</v>
      </c>
      <c r="Z3346" s="2490" t="s">
        <v>1529</v>
      </c>
      <c r="AA3346" s="2490" t="s">
        <v>1529</v>
      </c>
      <c r="AB3346" s="2490" t="s">
        <v>1529</v>
      </c>
      <c r="AC3346" s="2487">
        <v>6.720000000000001E-2</v>
      </c>
      <c r="AD3346" s="2486">
        <v>26.107200000000002</v>
      </c>
      <c r="AE3346" s="2490" t="s">
        <v>5499</v>
      </c>
      <c r="AF3346" s="2491">
        <v>3.6960000000000007E-2</v>
      </c>
      <c r="AG3346" s="2491">
        <v>0.11200000000000002</v>
      </c>
      <c r="AH3346" s="2543" t="s">
        <v>1529</v>
      </c>
      <c r="AI3346" s="2543" t="s">
        <v>1529</v>
      </c>
      <c r="AJ3346" s="2577" t="s">
        <v>1529</v>
      </c>
      <c r="AK3346" s="2502"/>
    </row>
    <row r="3347" spans="2:37" s="2801" customFormat="1" ht="51" x14ac:dyDescent="0.2">
      <c r="B3347" s="4320" t="s">
        <v>5540</v>
      </c>
      <c r="C3347" s="4321"/>
      <c r="D3347" s="2783" t="s">
        <v>5541</v>
      </c>
      <c r="E3347" s="2486">
        <v>78.400000000000006</v>
      </c>
      <c r="F3347" s="2486">
        <v>31.7744</v>
      </c>
      <c r="G3347" s="2489" t="s">
        <v>1529</v>
      </c>
      <c r="H3347" s="2489" t="s">
        <v>1529</v>
      </c>
      <c r="I3347" s="2489" t="s">
        <v>1529</v>
      </c>
      <c r="J3347" s="2488">
        <v>202</v>
      </c>
      <c r="K3347" s="2487">
        <v>0.15680000000000002</v>
      </c>
      <c r="L3347" s="2487">
        <v>0.15680000000000002</v>
      </c>
      <c r="M3347" s="2488">
        <v>202</v>
      </c>
      <c r="N3347" s="2488">
        <v>202</v>
      </c>
      <c r="O3347" s="2487">
        <v>0.15680000000000002</v>
      </c>
      <c r="P3347" s="2487">
        <v>0.15680000000000002</v>
      </c>
      <c r="Q3347" s="2487">
        <v>0.15680000000000002</v>
      </c>
      <c r="R3347" s="2487">
        <v>0.15680000000000002</v>
      </c>
      <c r="S3347" s="2542">
        <v>5.6000000000000005</v>
      </c>
      <c r="T3347" s="2489" t="s">
        <v>1529</v>
      </c>
      <c r="U3347" s="2489" t="s">
        <v>1529</v>
      </c>
      <c r="V3347" s="2490" t="s">
        <v>1134</v>
      </c>
      <c r="W3347" s="2487">
        <v>2.8000000000000004E-2</v>
      </c>
      <c r="X3347" s="2487">
        <v>6.720000000000001E-2</v>
      </c>
      <c r="Y3347" s="2490" t="s">
        <v>1529</v>
      </c>
      <c r="Z3347" s="2490" t="s">
        <v>1529</v>
      </c>
      <c r="AA3347" s="2490" t="s">
        <v>1529</v>
      </c>
      <c r="AB3347" s="2490" t="s">
        <v>1529</v>
      </c>
      <c r="AC3347" s="2487">
        <v>6.720000000000001E-2</v>
      </c>
      <c r="AD3347" s="2486">
        <v>29.836800000000004</v>
      </c>
      <c r="AE3347" s="2490" t="s">
        <v>56</v>
      </c>
      <c r="AF3347" s="2491">
        <v>3.6960000000000007E-2</v>
      </c>
      <c r="AG3347" s="2491">
        <v>0.11200000000000002</v>
      </c>
      <c r="AH3347" s="2543" t="s">
        <v>5042</v>
      </c>
      <c r="AI3347" s="2543" t="s">
        <v>5043</v>
      </c>
      <c r="AJ3347" s="2738">
        <v>11.188800000000001</v>
      </c>
      <c r="AK3347" s="2502"/>
    </row>
    <row r="3348" spans="2:37" s="2801" customFormat="1" x14ac:dyDescent="0.2">
      <c r="B3348" s="4320" t="s">
        <v>5542</v>
      </c>
      <c r="C3348" s="4321"/>
      <c r="D3348" s="2783" t="s">
        <v>5543</v>
      </c>
      <c r="E3348" s="2486">
        <v>78.400000000000006</v>
      </c>
      <c r="F3348" s="2486">
        <v>42.963200000000001</v>
      </c>
      <c r="G3348" s="2489" t="s">
        <v>1529</v>
      </c>
      <c r="H3348" s="2489" t="s">
        <v>1529</v>
      </c>
      <c r="I3348" s="2489" t="s">
        <v>1529</v>
      </c>
      <c r="J3348" s="2488">
        <v>274</v>
      </c>
      <c r="K3348" s="2487">
        <v>0.15680000000000002</v>
      </c>
      <c r="L3348" s="2487">
        <v>0.15680000000000002</v>
      </c>
      <c r="M3348" s="2488">
        <v>274</v>
      </c>
      <c r="N3348" s="2488">
        <v>274</v>
      </c>
      <c r="O3348" s="2487">
        <v>0.15680000000000002</v>
      </c>
      <c r="P3348" s="2487">
        <v>0.15680000000000002</v>
      </c>
      <c r="Q3348" s="2487">
        <v>0.15680000000000002</v>
      </c>
      <c r="R3348" s="2487">
        <v>0.15680000000000002</v>
      </c>
      <c r="S3348" s="2542">
        <v>5.6000000000000005</v>
      </c>
      <c r="T3348" s="2489" t="s">
        <v>1529</v>
      </c>
      <c r="U3348" s="2489" t="s">
        <v>1529</v>
      </c>
      <c r="V3348" s="2490" t="s">
        <v>1134</v>
      </c>
      <c r="W3348" s="2487">
        <v>2.8000000000000004E-2</v>
      </c>
      <c r="X3348" s="2487">
        <v>6.720000000000001E-2</v>
      </c>
      <c r="Y3348" s="2490" t="s">
        <v>1529</v>
      </c>
      <c r="Z3348" s="2490" t="s">
        <v>1529</v>
      </c>
      <c r="AA3348" s="2490" t="s">
        <v>1529</v>
      </c>
      <c r="AB3348" s="2490" t="s">
        <v>1529</v>
      </c>
      <c r="AC3348" s="2487">
        <v>6.720000000000001E-2</v>
      </c>
      <c r="AD3348" s="2486">
        <v>29.836800000000004</v>
      </c>
      <c r="AE3348" s="2490" t="s">
        <v>56</v>
      </c>
      <c r="AF3348" s="2491">
        <v>3.6960000000000007E-2</v>
      </c>
      <c r="AG3348" s="2491">
        <v>0.11200000000000002</v>
      </c>
      <c r="AH3348" s="2543" t="s">
        <v>1529</v>
      </c>
      <c r="AI3348" s="2543" t="s">
        <v>1529</v>
      </c>
      <c r="AJ3348" s="2577" t="s">
        <v>1529</v>
      </c>
      <c r="AK3348" s="2502"/>
    </row>
    <row r="3349" spans="2:37" s="2801" customFormat="1" ht="51" x14ac:dyDescent="0.2">
      <c r="B3349" s="4320" t="s">
        <v>5544</v>
      </c>
      <c r="C3349" s="4321"/>
      <c r="D3349" s="2783" t="s">
        <v>5545</v>
      </c>
      <c r="E3349" s="2486">
        <v>89.600000000000009</v>
      </c>
      <c r="F3349" s="2486">
        <v>36.444800000000001</v>
      </c>
      <c r="G3349" s="2489" t="s">
        <v>1529</v>
      </c>
      <c r="H3349" s="2489" t="s">
        <v>1529</v>
      </c>
      <c r="I3349" s="2489" t="s">
        <v>1529</v>
      </c>
      <c r="J3349" s="2488">
        <v>250</v>
      </c>
      <c r="K3349" s="2487">
        <v>0.14560000000000001</v>
      </c>
      <c r="L3349" s="2487">
        <v>0.14560000000000001</v>
      </c>
      <c r="M3349" s="2488">
        <v>250</v>
      </c>
      <c r="N3349" s="2488">
        <v>250</v>
      </c>
      <c r="O3349" s="2487">
        <v>0.14560000000000001</v>
      </c>
      <c r="P3349" s="2487">
        <v>0.14560000000000001</v>
      </c>
      <c r="Q3349" s="2487">
        <v>0.14560000000000001</v>
      </c>
      <c r="R3349" s="2487">
        <v>0.14560000000000001</v>
      </c>
      <c r="S3349" s="2542">
        <v>8.4</v>
      </c>
      <c r="T3349" s="2489" t="s">
        <v>1529</v>
      </c>
      <c r="U3349" s="2489" t="s">
        <v>1529</v>
      </c>
      <c r="V3349" s="2490" t="s">
        <v>1118</v>
      </c>
      <c r="W3349" s="2487">
        <v>2.8000000000000004E-2</v>
      </c>
      <c r="X3349" s="2487">
        <v>6.720000000000001E-2</v>
      </c>
      <c r="Y3349" s="2490" t="s">
        <v>1529</v>
      </c>
      <c r="Z3349" s="2490" t="s">
        <v>1529</v>
      </c>
      <c r="AA3349" s="2490" t="s">
        <v>1529</v>
      </c>
      <c r="AB3349" s="2490" t="s">
        <v>1529</v>
      </c>
      <c r="AC3349" s="2487">
        <v>6.720000000000001E-2</v>
      </c>
      <c r="AD3349" s="2486">
        <v>33.566400000000002</v>
      </c>
      <c r="AE3349" s="2490" t="s">
        <v>5508</v>
      </c>
      <c r="AF3349" s="2491">
        <v>3.6960000000000007E-2</v>
      </c>
      <c r="AG3349" s="2491">
        <v>0.11200000000000002</v>
      </c>
      <c r="AH3349" s="2543" t="s">
        <v>5042</v>
      </c>
      <c r="AI3349" s="2543" t="s">
        <v>5043</v>
      </c>
      <c r="AJ3349" s="2738">
        <v>11.188800000000001</v>
      </c>
      <c r="AK3349" s="2502"/>
    </row>
    <row r="3350" spans="2:37" s="2801" customFormat="1" x14ac:dyDescent="0.2">
      <c r="B3350" s="4320" t="s">
        <v>5546</v>
      </c>
      <c r="C3350" s="4321"/>
      <c r="D3350" s="2783" t="s">
        <v>5547</v>
      </c>
      <c r="E3350" s="2486">
        <v>89.600000000000009</v>
      </c>
      <c r="F3350" s="2486">
        <v>47.633600000000008</v>
      </c>
      <c r="G3350" s="2489" t="s">
        <v>1529</v>
      </c>
      <c r="H3350" s="2489" t="s">
        <v>1529</v>
      </c>
      <c r="I3350" s="2489" t="s">
        <v>1529</v>
      </c>
      <c r="J3350" s="2488">
        <v>327</v>
      </c>
      <c r="K3350" s="2487">
        <v>0.14560000000000001</v>
      </c>
      <c r="L3350" s="2487">
        <v>0.14560000000000001</v>
      </c>
      <c r="M3350" s="2488">
        <v>327</v>
      </c>
      <c r="N3350" s="2488">
        <v>327</v>
      </c>
      <c r="O3350" s="2487">
        <v>0.14560000000000001</v>
      </c>
      <c r="P3350" s="2487">
        <v>0.14560000000000001</v>
      </c>
      <c r="Q3350" s="2487">
        <v>0.14560000000000001</v>
      </c>
      <c r="R3350" s="2487">
        <v>0.14560000000000001</v>
      </c>
      <c r="S3350" s="2542">
        <v>8.4</v>
      </c>
      <c r="T3350" s="2489" t="s">
        <v>1529</v>
      </c>
      <c r="U3350" s="2489" t="s">
        <v>1529</v>
      </c>
      <c r="V3350" s="2490" t="s">
        <v>1118</v>
      </c>
      <c r="W3350" s="2487">
        <v>2.8000000000000004E-2</v>
      </c>
      <c r="X3350" s="2487">
        <v>6.720000000000001E-2</v>
      </c>
      <c r="Y3350" s="2490" t="s">
        <v>1529</v>
      </c>
      <c r="Z3350" s="2490" t="s">
        <v>1529</v>
      </c>
      <c r="AA3350" s="2490" t="s">
        <v>1529</v>
      </c>
      <c r="AB3350" s="2490" t="s">
        <v>1529</v>
      </c>
      <c r="AC3350" s="2487">
        <v>6.720000000000001E-2</v>
      </c>
      <c r="AD3350" s="2486">
        <v>33.566400000000002</v>
      </c>
      <c r="AE3350" s="2490" t="s">
        <v>5508</v>
      </c>
      <c r="AF3350" s="2491">
        <v>3.6960000000000007E-2</v>
      </c>
      <c r="AG3350" s="2491">
        <v>0.11200000000000002</v>
      </c>
      <c r="AH3350" s="2543" t="s">
        <v>1529</v>
      </c>
      <c r="AI3350" s="2543" t="s">
        <v>1529</v>
      </c>
      <c r="AJ3350" s="2577" t="s">
        <v>1529</v>
      </c>
      <c r="AK3350" s="2502"/>
    </row>
    <row r="3351" spans="2:37" s="2801" customFormat="1" ht="51" x14ac:dyDescent="0.2">
      <c r="B3351" s="4320" t="s">
        <v>5548</v>
      </c>
      <c r="C3351" s="4321"/>
      <c r="D3351" s="2783" t="s">
        <v>5549</v>
      </c>
      <c r="E3351" s="2486">
        <v>112.00000000000001</v>
      </c>
      <c r="F3351" s="2486">
        <v>52.315200000000004</v>
      </c>
      <c r="G3351" s="2489" t="s">
        <v>1529</v>
      </c>
      <c r="H3351" s="2489" t="s">
        <v>1529</v>
      </c>
      <c r="I3351" s="2489" t="s">
        <v>1529</v>
      </c>
      <c r="J3351" s="2488">
        <v>389</v>
      </c>
      <c r="K3351" s="2487">
        <v>0.13440000000000002</v>
      </c>
      <c r="L3351" s="2487">
        <v>0.13440000000000002</v>
      </c>
      <c r="M3351" s="2488">
        <v>389</v>
      </c>
      <c r="N3351" s="2488">
        <v>389</v>
      </c>
      <c r="O3351" s="2487">
        <v>0.13440000000000002</v>
      </c>
      <c r="P3351" s="2487">
        <v>0.13440000000000002</v>
      </c>
      <c r="Q3351" s="2487">
        <v>0.13440000000000002</v>
      </c>
      <c r="R3351" s="2487">
        <v>0.13440000000000002</v>
      </c>
      <c r="S3351" s="2542">
        <v>11.200000000000001</v>
      </c>
      <c r="T3351" s="2489" t="s">
        <v>1529</v>
      </c>
      <c r="U3351" s="2489" t="s">
        <v>1529</v>
      </c>
      <c r="V3351" s="2490" t="s">
        <v>5513</v>
      </c>
      <c r="W3351" s="2487">
        <v>2.8000000000000004E-2</v>
      </c>
      <c r="X3351" s="2487">
        <v>6.720000000000001E-2</v>
      </c>
      <c r="Y3351" s="2490" t="s">
        <v>1529</v>
      </c>
      <c r="Z3351" s="2490" t="s">
        <v>1529</v>
      </c>
      <c r="AA3351" s="2490" t="s">
        <v>1529</v>
      </c>
      <c r="AB3351" s="2490" t="s">
        <v>1529</v>
      </c>
      <c r="AC3351" s="2487">
        <v>6.720000000000001E-2</v>
      </c>
      <c r="AD3351" s="2486">
        <v>37.295999999999999</v>
      </c>
      <c r="AE3351" s="2490" t="s">
        <v>58</v>
      </c>
      <c r="AF3351" s="2491">
        <v>3.6960000000000007E-2</v>
      </c>
      <c r="AG3351" s="2491">
        <v>0.11200000000000002</v>
      </c>
      <c r="AH3351" s="2543" t="s">
        <v>5042</v>
      </c>
      <c r="AI3351" s="2543" t="s">
        <v>5043</v>
      </c>
      <c r="AJ3351" s="2738">
        <v>11.188800000000001</v>
      </c>
      <c r="AK3351" s="2502"/>
    </row>
    <row r="3352" spans="2:37" s="2801" customFormat="1" ht="19.5" customHeight="1" thickBot="1" x14ac:dyDescent="0.25">
      <c r="B3352" s="4328" t="s">
        <v>5550</v>
      </c>
      <c r="C3352" s="4329"/>
      <c r="D3352" s="2726" t="s">
        <v>5551</v>
      </c>
      <c r="E3352" s="2533">
        <v>112.00000000000001</v>
      </c>
      <c r="F3352" s="2533">
        <v>63.504000000000012</v>
      </c>
      <c r="G3352" s="2536" t="s">
        <v>1529</v>
      </c>
      <c r="H3352" s="2536" t="s">
        <v>1529</v>
      </c>
      <c r="I3352" s="2536" t="s">
        <v>1529</v>
      </c>
      <c r="J3352" s="2535">
        <v>472</v>
      </c>
      <c r="K3352" s="2534">
        <v>0.13440000000000002</v>
      </c>
      <c r="L3352" s="2534">
        <v>0.13440000000000002</v>
      </c>
      <c r="M3352" s="2535">
        <v>472</v>
      </c>
      <c r="N3352" s="2535">
        <v>472</v>
      </c>
      <c r="O3352" s="2534">
        <v>0.13440000000000002</v>
      </c>
      <c r="P3352" s="2534">
        <v>0.13440000000000002</v>
      </c>
      <c r="Q3352" s="2534">
        <v>0.13440000000000002</v>
      </c>
      <c r="R3352" s="2534">
        <v>0.13440000000000002</v>
      </c>
      <c r="S3352" s="2727">
        <v>11.200000000000001</v>
      </c>
      <c r="T3352" s="2536" t="s">
        <v>1529</v>
      </c>
      <c r="U3352" s="2536" t="s">
        <v>1529</v>
      </c>
      <c r="V3352" s="2537" t="s">
        <v>5513</v>
      </c>
      <c r="W3352" s="2534">
        <v>2.8000000000000004E-2</v>
      </c>
      <c r="X3352" s="2534">
        <v>6.720000000000001E-2</v>
      </c>
      <c r="Y3352" s="2537" t="s">
        <v>1529</v>
      </c>
      <c r="Z3352" s="2537" t="s">
        <v>1529</v>
      </c>
      <c r="AA3352" s="2537" t="s">
        <v>1529</v>
      </c>
      <c r="AB3352" s="2537" t="s">
        <v>1529</v>
      </c>
      <c r="AC3352" s="2534">
        <v>6.720000000000001E-2</v>
      </c>
      <c r="AD3352" s="2533">
        <v>37.295999999999999</v>
      </c>
      <c r="AE3352" s="2537" t="s">
        <v>58</v>
      </c>
      <c r="AF3352" s="2538">
        <v>3.6960000000000007E-2</v>
      </c>
      <c r="AG3352" s="2538">
        <v>0.11200000000000002</v>
      </c>
      <c r="AH3352" s="2583" t="s">
        <v>1529</v>
      </c>
      <c r="AI3352" s="2583" t="s">
        <v>1529</v>
      </c>
      <c r="AJ3352" s="2584" t="s">
        <v>1529</v>
      </c>
      <c r="AK3352" s="2502"/>
    </row>
    <row r="3353" spans="2:37" s="2801" customFormat="1" x14ac:dyDescent="0.2">
      <c r="B3353" s="2503"/>
      <c r="C3353" s="2496"/>
      <c r="D3353" s="2496"/>
      <c r="E3353" s="2496"/>
      <c r="F3353" s="2496"/>
      <c r="G3353" s="2496"/>
      <c r="H3353" s="2496"/>
      <c r="I3353" s="2497"/>
      <c r="J3353" s="2497"/>
      <c r="K3353" s="2497"/>
      <c r="L3353" s="2497"/>
      <c r="M3353" s="2496"/>
      <c r="N3353" s="2497"/>
      <c r="O3353" s="2497"/>
      <c r="P3353" s="2497"/>
      <c r="Q3353" s="2497"/>
      <c r="R3353" s="2497"/>
      <c r="S3353" s="2496"/>
      <c r="T3353" s="2495"/>
      <c r="U3353" s="2495"/>
      <c r="V3353" s="2495"/>
      <c r="W3353" s="2495"/>
      <c r="X3353" s="2495"/>
      <c r="Y3353" s="2495"/>
      <c r="Z3353" s="2495"/>
      <c r="AA3353" s="2495"/>
      <c r="AB3353" s="2495"/>
      <c r="AC3353" s="2495"/>
      <c r="AD3353" s="2495"/>
      <c r="AE3353" s="2495"/>
      <c r="AF3353" s="2495"/>
      <c r="AG3353" s="2495"/>
      <c r="AH3353" s="2495"/>
      <c r="AI3353" s="2495"/>
      <c r="AJ3353" s="2495"/>
      <c r="AK3353" s="2502"/>
    </row>
    <row r="3354" spans="2:37" s="2801" customFormat="1" ht="14.25" x14ac:dyDescent="0.2">
      <c r="B3354" s="4236" t="s">
        <v>4985</v>
      </c>
      <c r="C3354" s="4237"/>
      <c r="D3354" s="4269" t="s">
        <v>10</v>
      </c>
      <c r="E3354" s="4269"/>
      <c r="F3354" s="4269"/>
      <c r="G3354" s="4269"/>
      <c r="H3354" s="2499"/>
      <c r="I3354" s="2499"/>
      <c r="J3354" s="2499"/>
      <c r="K3354" s="2499"/>
      <c r="L3354" s="2499"/>
      <c r="M3354" s="2499"/>
      <c r="N3354" s="2499"/>
      <c r="O3354" s="2499"/>
      <c r="P3354" s="2499"/>
      <c r="Q3354" s="2499"/>
      <c r="R3354" s="2499"/>
      <c r="S3354" s="2499"/>
      <c r="T3354" s="2495"/>
      <c r="U3354" s="2495"/>
      <c r="V3354" s="2495"/>
      <c r="W3354" s="2495"/>
      <c r="X3354" s="2495"/>
      <c r="Y3354" s="2495"/>
      <c r="Z3354" s="2495"/>
      <c r="AA3354" s="2495"/>
      <c r="AB3354" s="2495"/>
      <c r="AC3354" s="2495"/>
      <c r="AD3354" s="2495"/>
      <c r="AE3354" s="2495"/>
      <c r="AF3354" s="2495"/>
      <c r="AG3354" s="2495"/>
      <c r="AH3354" s="2495"/>
      <c r="AI3354" s="2495"/>
      <c r="AJ3354" s="2495"/>
      <c r="AK3354" s="2502"/>
    </row>
    <row r="3355" spans="2:37" s="2801" customFormat="1" ht="14.25" x14ac:dyDescent="0.2">
      <c r="B3355" s="4236" t="s">
        <v>4986</v>
      </c>
      <c r="C3355" s="4237"/>
      <c r="D3355" s="4269" t="s">
        <v>10</v>
      </c>
      <c r="E3355" s="4269"/>
      <c r="F3355" s="4269"/>
      <c r="G3355" s="4269"/>
      <c r="H3355" s="2499"/>
      <c r="I3355" s="2499"/>
      <c r="J3355" s="2499"/>
      <c r="K3355" s="2499"/>
      <c r="L3355" s="2499"/>
      <c r="M3355" s="2499"/>
      <c r="N3355" s="2499"/>
      <c r="O3355" s="2499"/>
      <c r="P3355" s="2499"/>
      <c r="Q3355" s="2499"/>
      <c r="R3355" s="2499"/>
      <c r="S3355" s="2499"/>
      <c r="T3355" s="2495"/>
      <c r="U3355" s="2495"/>
      <c r="V3355" s="2495"/>
      <c r="W3355" s="2495"/>
      <c r="X3355" s="2495"/>
      <c r="Y3355" s="2495"/>
      <c r="Z3355" s="2495"/>
      <c r="AA3355" s="2495"/>
      <c r="AB3355" s="2495"/>
      <c r="AC3355" s="2495"/>
      <c r="AD3355" s="2495"/>
      <c r="AE3355" s="2495"/>
      <c r="AF3355" s="2495"/>
      <c r="AG3355" s="2495"/>
      <c r="AH3355" s="2495"/>
      <c r="AI3355" s="2495"/>
      <c r="AJ3355" s="2495"/>
      <c r="AK3355" s="2502"/>
    </row>
    <row r="3356" spans="2:37" s="2801" customFormat="1" ht="15.75" thickBot="1" x14ac:dyDescent="0.25">
      <c r="B3356" s="4270"/>
      <c r="C3356" s="4271"/>
      <c r="D3356" s="4272"/>
      <c r="E3356" s="4272"/>
      <c r="F3356" s="4272"/>
      <c r="G3356" s="4272"/>
      <c r="H3356" s="2504"/>
      <c r="I3356" s="2504"/>
      <c r="J3356" s="2504"/>
      <c r="K3356" s="2504"/>
      <c r="L3356" s="2504"/>
      <c r="M3356" s="2504"/>
      <c r="N3356" s="2504"/>
      <c r="O3356" s="2504"/>
      <c r="P3356" s="2504"/>
      <c r="Q3356" s="2504"/>
      <c r="R3356" s="2504"/>
      <c r="S3356" s="2504"/>
      <c r="T3356" s="2505"/>
      <c r="U3356" s="2505"/>
      <c r="V3356" s="2505"/>
      <c r="W3356" s="2505"/>
      <c r="X3356" s="2505"/>
      <c r="Y3356" s="2505"/>
      <c r="Z3356" s="2505"/>
      <c r="AA3356" s="2505"/>
      <c r="AB3356" s="2505"/>
      <c r="AC3356" s="2505"/>
      <c r="AD3356" s="2505"/>
      <c r="AE3356" s="2505"/>
      <c r="AF3356" s="2505"/>
      <c r="AG3356" s="2505"/>
      <c r="AH3356" s="2505"/>
      <c r="AI3356" s="2505"/>
      <c r="AJ3356" s="2505"/>
      <c r="AK3356" s="2507"/>
    </row>
    <row r="3357" spans="2:37" s="2801" customFormat="1" ht="13.5" thickBot="1" x14ac:dyDescent="0.25">
      <c r="B3357" s="2703"/>
    </row>
    <row r="3358" spans="2:37" s="2801" customFormat="1" ht="20.25" x14ac:dyDescent="0.2">
      <c r="B3358" s="4169" t="s">
        <v>4994</v>
      </c>
      <c r="C3358" s="4170"/>
      <c r="D3358" s="4170"/>
      <c r="E3358" s="4170"/>
      <c r="F3358" s="4170"/>
      <c r="G3358" s="4170"/>
      <c r="H3358" s="4170"/>
      <c r="I3358" s="4170"/>
      <c r="J3358" s="4170"/>
      <c r="K3358" s="4170"/>
      <c r="L3358" s="4170"/>
      <c r="M3358" s="4170"/>
      <c r="N3358" s="4170"/>
      <c r="O3358" s="4170"/>
      <c r="P3358" s="4170"/>
      <c r="Q3358" s="4170"/>
      <c r="R3358" s="4170"/>
      <c r="S3358" s="4170"/>
      <c r="T3358" s="4170"/>
      <c r="U3358" s="4170"/>
      <c r="V3358" s="4170"/>
      <c r="W3358" s="4170"/>
      <c r="X3358" s="4170"/>
      <c r="Y3358" s="4170"/>
      <c r="Z3358" s="4170"/>
      <c r="AA3358" s="4170"/>
      <c r="AB3358" s="4170"/>
      <c r="AC3358" s="4170"/>
      <c r="AD3358" s="4170"/>
      <c r="AE3358" s="4170"/>
      <c r="AF3358" s="4170"/>
      <c r="AG3358" s="4170"/>
      <c r="AH3358" s="4170"/>
      <c r="AI3358" s="4170"/>
      <c r="AJ3358" s="4170"/>
      <c r="AK3358" s="4171"/>
    </row>
    <row r="3359" spans="2:37" s="2801" customFormat="1" x14ac:dyDescent="0.2">
      <c r="B3359" s="2500"/>
      <c r="C3359" s="2839"/>
      <c r="D3359" s="2839"/>
      <c r="E3359" s="2839"/>
      <c r="F3359" s="2839"/>
      <c r="G3359" s="2501"/>
      <c r="H3359" s="2501"/>
      <c r="I3359" s="2501"/>
      <c r="J3359" s="2501"/>
      <c r="K3359" s="2501"/>
      <c r="L3359" s="2501"/>
      <c r="M3359" s="2501"/>
      <c r="N3359" s="2501"/>
      <c r="O3359" s="2501"/>
      <c r="P3359" s="2501"/>
      <c r="Q3359" s="2501"/>
      <c r="R3359" s="2501"/>
      <c r="S3359" s="2501"/>
      <c r="T3359" s="2501"/>
      <c r="U3359" s="2501"/>
      <c r="V3359" s="2501"/>
      <c r="W3359" s="2501"/>
      <c r="X3359" s="2501"/>
      <c r="Y3359" s="2501"/>
      <c r="Z3359" s="2501"/>
      <c r="AA3359" s="2501"/>
      <c r="AB3359" s="2501"/>
      <c r="AC3359" s="2501"/>
      <c r="AD3359" s="2501"/>
      <c r="AE3359" s="2501"/>
      <c r="AF3359" s="2501"/>
      <c r="AG3359" s="2501"/>
      <c r="AH3359" s="2501"/>
      <c r="AI3359" s="2501"/>
      <c r="AJ3359" s="2501"/>
      <c r="AK3359" s="2502"/>
    </row>
    <row r="3360" spans="2:37" s="2801" customFormat="1" x14ac:dyDescent="0.2">
      <c r="B3360" s="2500" t="s">
        <v>4981</v>
      </c>
      <c r="C3360" s="2839"/>
      <c r="D3360" s="4294" t="s">
        <v>5495</v>
      </c>
      <c r="E3360" s="4294"/>
      <c r="F3360" s="4294"/>
      <c r="G3360" s="2501"/>
      <c r="H3360" s="2501"/>
      <c r="I3360" s="2501"/>
      <c r="J3360" s="2501"/>
      <c r="K3360" s="2501"/>
      <c r="L3360" s="2501"/>
      <c r="M3360" s="2501"/>
      <c r="N3360" s="2501"/>
      <c r="O3360" s="2501"/>
      <c r="P3360" s="2501"/>
      <c r="Q3360" s="2501"/>
      <c r="R3360" s="2501"/>
      <c r="S3360" s="2501"/>
      <c r="T3360" s="2501"/>
      <c r="U3360" s="2501"/>
      <c r="V3360" s="2501"/>
      <c r="W3360" s="2501"/>
      <c r="X3360" s="2501"/>
      <c r="Y3360" s="2501"/>
      <c r="Z3360" s="2501"/>
      <c r="AA3360" s="2501"/>
      <c r="AB3360" s="2501"/>
      <c r="AC3360" s="2501"/>
      <c r="AD3360" s="2501"/>
      <c r="AE3360" s="2501"/>
      <c r="AF3360" s="2501"/>
      <c r="AG3360" s="2501"/>
      <c r="AH3360" s="2501"/>
      <c r="AI3360" s="2501"/>
      <c r="AJ3360" s="2501"/>
      <c r="AK3360" s="2502"/>
    </row>
    <row r="3361" spans="2:37" s="2801" customFormat="1" ht="13.5" thickBot="1" x14ac:dyDescent="0.25">
      <c r="B3361" s="4176" t="s">
        <v>4995</v>
      </c>
      <c r="C3361" s="4177"/>
      <c r="D3361" s="4314">
        <v>41456</v>
      </c>
      <c r="E3361" s="4315"/>
      <c r="F3361" s="2839"/>
      <c r="G3361" s="2501"/>
      <c r="H3361" s="2501"/>
      <c r="I3361" s="2501"/>
      <c r="J3361" s="2501"/>
      <c r="K3361" s="2501"/>
      <c r="L3361" s="2501"/>
      <c r="M3361" s="2501"/>
      <c r="N3361" s="2501"/>
      <c r="O3361" s="2501"/>
      <c r="P3361" s="2501"/>
      <c r="Q3361" s="2501"/>
      <c r="R3361" s="2501"/>
      <c r="S3361" s="2501"/>
      <c r="T3361" s="2501"/>
      <c r="U3361" s="2501"/>
      <c r="V3361" s="2501"/>
      <c r="W3361" s="2501"/>
      <c r="X3361" s="2501"/>
      <c r="Y3361" s="2501"/>
      <c r="Z3361" s="2501"/>
      <c r="AA3361" s="2501"/>
      <c r="AB3361" s="2501"/>
      <c r="AC3361" s="2501"/>
      <c r="AD3361" s="2501"/>
      <c r="AE3361" s="2501"/>
      <c r="AF3361" s="2501"/>
      <c r="AG3361" s="2501"/>
      <c r="AH3361" s="2501"/>
      <c r="AI3361" s="2501"/>
      <c r="AJ3361" s="2501"/>
      <c r="AK3361" s="2502"/>
    </row>
    <row r="3362" spans="2:37" s="2801" customFormat="1" ht="39.75" customHeight="1" thickBot="1" x14ac:dyDescent="0.25">
      <c r="B3362" s="4179" t="s">
        <v>4996</v>
      </c>
      <c r="C3362" s="4180"/>
      <c r="D3362" s="4291" t="s">
        <v>5496</v>
      </c>
      <c r="E3362" s="4292"/>
      <c r="F3362" s="4292"/>
      <c r="G3362" s="4292"/>
      <c r="H3362" s="4292"/>
      <c r="I3362" s="4292"/>
      <c r="J3362" s="4292"/>
      <c r="K3362" s="4293"/>
      <c r="L3362" s="2501"/>
      <c r="M3362" s="2501"/>
      <c r="N3362" s="2501"/>
      <c r="O3362" s="2501"/>
      <c r="P3362" s="2501"/>
      <c r="Q3362" s="2501"/>
      <c r="R3362" s="2501"/>
      <c r="S3362" s="2501"/>
      <c r="T3362" s="2501"/>
      <c r="U3362" s="2501"/>
      <c r="V3362" s="2501"/>
      <c r="W3362" s="2501"/>
      <c r="X3362" s="2501"/>
      <c r="Y3362" s="2501"/>
      <c r="Z3362" s="2501"/>
      <c r="AA3362" s="2501"/>
      <c r="AB3362" s="2501"/>
      <c r="AC3362" s="2501"/>
      <c r="AD3362" s="2501"/>
      <c r="AE3362" s="2501"/>
      <c r="AF3362" s="2501"/>
      <c r="AG3362" s="2501"/>
      <c r="AH3362" s="2501"/>
      <c r="AI3362" s="2501"/>
      <c r="AJ3362" s="2501"/>
      <c r="AK3362" s="2502"/>
    </row>
    <row r="3363" spans="2:37" s="2801" customFormat="1" ht="12.75" customHeight="1" thickBot="1" x14ac:dyDescent="0.25">
      <c r="B3363" s="4245"/>
      <c r="C3363" s="4246"/>
      <c r="D3363" s="4246"/>
      <c r="E3363" s="4246"/>
      <c r="F3363" s="4246"/>
      <c r="G3363" s="4246"/>
      <c r="H3363" s="4246"/>
      <c r="I3363" s="4246"/>
      <c r="J3363" s="4246"/>
      <c r="K3363" s="4246"/>
      <c r="L3363" s="4246"/>
      <c r="M3363" s="4246"/>
      <c r="N3363" s="4246"/>
      <c r="O3363" s="4246"/>
      <c r="P3363" s="4246"/>
      <c r="Q3363" s="4246"/>
      <c r="R3363" s="2501"/>
      <c r="S3363" s="2501"/>
      <c r="T3363" s="2501"/>
      <c r="U3363" s="2501"/>
      <c r="V3363" s="2501"/>
      <c r="W3363" s="2501"/>
      <c r="X3363" s="2501"/>
      <c r="Y3363" s="2501"/>
      <c r="Z3363" s="2501"/>
      <c r="AA3363" s="2501"/>
      <c r="AB3363" s="2501"/>
      <c r="AC3363" s="2501"/>
      <c r="AD3363" s="2501"/>
      <c r="AE3363" s="2501"/>
      <c r="AF3363" s="2501"/>
      <c r="AG3363" s="2501"/>
      <c r="AH3363" s="2501"/>
      <c r="AI3363" s="2501"/>
      <c r="AJ3363" s="2501"/>
      <c r="AK3363" s="2502"/>
    </row>
    <row r="3364" spans="2:37" s="2801" customFormat="1" ht="22.5" customHeight="1" thickBot="1" x14ac:dyDescent="0.25">
      <c r="B3364" s="4189" t="s">
        <v>4997</v>
      </c>
      <c r="C3364" s="4189"/>
      <c r="D3364" s="4189" t="s">
        <v>4987</v>
      </c>
      <c r="E3364" s="4189" t="s">
        <v>4998</v>
      </c>
      <c r="F3364" s="4247" t="s">
        <v>224</v>
      </c>
      <c r="G3364" s="4247"/>
      <c r="H3364" s="4247"/>
      <c r="I3364" s="4247"/>
      <c r="J3364" s="4247"/>
      <c r="K3364" s="4247"/>
      <c r="L3364" s="4247"/>
      <c r="M3364" s="4247"/>
      <c r="N3364" s="4247"/>
      <c r="O3364" s="4247"/>
      <c r="P3364" s="4247"/>
      <c r="Q3364" s="4247"/>
      <c r="R3364" s="4247"/>
      <c r="S3364" s="4247" t="s">
        <v>340</v>
      </c>
      <c r="T3364" s="4247"/>
      <c r="U3364" s="4247"/>
      <c r="V3364" s="4247"/>
      <c r="W3364" s="4247"/>
      <c r="X3364" s="4247"/>
      <c r="Y3364" s="4247"/>
      <c r="Z3364" s="4247"/>
      <c r="AA3364" s="4247"/>
      <c r="AB3364" s="4247"/>
      <c r="AC3364" s="4247"/>
      <c r="AD3364" s="4247" t="s">
        <v>225</v>
      </c>
      <c r="AE3364" s="4247"/>
      <c r="AF3364" s="4247"/>
      <c r="AG3364" s="4247"/>
      <c r="AH3364" s="4188" t="s">
        <v>4982</v>
      </c>
      <c r="AI3364" s="4188"/>
      <c r="AJ3364" s="4188"/>
      <c r="AK3364" s="2502"/>
    </row>
    <row r="3365" spans="2:37" s="2801" customFormat="1" ht="29.25" customHeight="1" thickBot="1" x14ac:dyDescent="0.25">
      <c r="B3365" s="4203"/>
      <c r="C3365" s="4203"/>
      <c r="D3365" s="4203"/>
      <c r="E3365" s="4203"/>
      <c r="F3365" s="4203" t="s">
        <v>4999</v>
      </c>
      <c r="G3365" s="4203" t="s">
        <v>5000</v>
      </c>
      <c r="H3365" s="4189" t="s">
        <v>5001</v>
      </c>
      <c r="I3365" s="4200" t="s">
        <v>5002</v>
      </c>
      <c r="J3365" s="4200" t="s">
        <v>5003</v>
      </c>
      <c r="K3365" s="4201" t="s">
        <v>5004</v>
      </c>
      <c r="L3365" s="4201" t="s">
        <v>5005</v>
      </c>
      <c r="M3365" s="4200" t="s">
        <v>5006</v>
      </c>
      <c r="N3365" s="4200"/>
      <c r="O3365" s="4201" t="s">
        <v>5007</v>
      </c>
      <c r="P3365" s="4201" t="s">
        <v>5008</v>
      </c>
      <c r="Q3365" s="4201" t="s">
        <v>5009</v>
      </c>
      <c r="R3365" s="4201" t="s">
        <v>5010</v>
      </c>
      <c r="S3365" s="4189" t="s">
        <v>5011</v>
      </c>
      <c r="T3365" s="4189" t="s">
        <v>5012</v>
      </c>
      <c r="U3365" s="4189" t="s">
        <v>5013</v>
      </c>
      <c r="V3365" s="4189" t="s">
        <v>5014</v>
      </c>
      <c r="W3365" s="4189" t="s">
        <v>5015</v>
      </c>
      <c r="X3365" s="4189" t="s">
        <v>5016</v>
      </c>
      <c r="Y3365" s="4189" t="s">
        <v>5017</v>
      </c>
      <c r="Z3365" s="4189" t="s">
        <v>5018</v>
      </c>
      <c r="AA3365" s="4189" t="s">
        <v>5019</v>
      </c>
      <c r="AB3365" s="4200" t="s">
        <v>5020</v>
      </c>
      <c r="AC3365" s="4200" t="s">
        <v>5021</v>
      </c>
      <c r="AD3365" s="4189" t="s">
        <v>5022</v>
      </c>
      <c r="AE3365" s="4189" t="s">
        <v>5023</v>
      </c>
      <c r="AF3365" s="4189" t="s">
        <v>5024</v>
      </c>
      <c r="AG3365" s="4189" t="s">
        <v>5025</v>
      </c>
      <c r="AH3365" s="4189" t="s">
        <v>1150</v>
      </c>
      <c r="AI3365" s="4189" t="s">
        <v>4983</v>
      </c>
      <c r="AJ3365" s="4189" t="s">
        <v>4984</v>
      </c>
      <c r="AK3365" s="2502"/>
    </row>
    <row r="3366" spans="2:37" s="2801" customFormat="1" ht="30" customHeight="1" thickBot="1" x14ac:dyDescent="0.25">
      <c r="B3366" s="4203"/>
      <c r="C3366" s="4203"/>
      <c r="D3366" s="4203"/>
      <c r="E3366" s="4203"/>
      <c r="F3366" s="4203"/>
      <c r="G3366" s="4203"/>
      <c r="H3366" s="4203"/>
      <c r="I3366" s="4201"/>
      <c r="J3366" s="4201"/>
      <c r="K3366" s="4201"/>
      <c r="L3366" s="4201"/>
      <c r="M3366" s="2837" t="s">
        <v>5026</v>
      </c>
      <c r="N3366" s="2838" t="s">
        <v>2793</v>
      </c>
      <c r="O3366" s="4201"/>
      <c r="P3366" s="4201"/>
      <c r="Q3366" s="4201"/>
      <c r="R3366" s="4201"/>
      <c r="S3366" s="4203"/>
      <c r="T3366" s="4203"/>
      <c r="U3366" s="4203"/>
      <c r="V3366" s="4203"/>
      <c r="W3366" s="4203"/>
      <c r="X3366" s="4203"/>
      <c r="Y3366" s="4203"/>
      <c r="Z3366" s="4203"/>
      <c r="AA3366" s="4203"/>
      <c r="AB3366" s="4201"/>
      <c r="AC3366" s="4201"/>
      <c r="AD3366" s="4203"/>
      <c r="AE3366" s="4203"/>
      <c r="AF3366" s="4203"/>
      <c r="AG3366" s="4203"/>
      <c r="AH3366" s="4203"/>
      <c r="AI3366" s="4203"/>
      <c r="AJ3366" s="4203"/>
      <c r="AK3366" s="2502"/>
    </row>
    <row r="3367" spans="2:37" s="2801" customFormat="1" ht="51" x14ac:dyDescent="0.2">
      <c r="B3367" s="4157" t="s">
        <v>5497</v>
      </c>
      <c r="C3367" s="4158"/>
      <c r="D3367" s="2508" t="s">
        <v>5498</v>
      </c>
      <c r="E3367" s="2509">
        <v>67.2</v>
      </c>
      <c r="F3367" s="2509">
        <v>24.303999999999998</v>
      </c>
      <c r="G3367" s="2530" t="s">
        <v>1529</v>
      </c>
      <c r="H3367" s="2530" t="s">
        <v>1529</v>
      </c>
      <c r="I3367" s="2530" t="s">
        <v>1529</v>
      </c>
      <c r="J3367" s="2615">
        <v>155</v>
      </c>
      <c r="K3367" s="2614">
        <v>0.15680000000000002</v>
      </c>
      <c r="L3367" s="2614">
        <v>0.15680000000000002</v>
      </c>
      <c r="M3367" s="2615">
        <v>155</v>
      </c>
      <c r="N3367" s="2615">
        <v>155</v>
      </c>
      <c r="O3367" s="2614">
        <v>0.15680000000000002</v>
      </c>
      <c r="P3367" s="2614">
        <v>0.15680000000000002</v>
      </c>
      <c r="Q3367" s="2614">
        <v>0.15680000000000002</v>
      </c>
      <c r="R3367" s="2614">
        <v>0.15680000000000002</v>
      </c>
      <c r="S3367" s="2626">
        <v>5.6000000000000005</v>
      </c>
      <c r="T3367" s="2530" t="s">
        <v>1529</v>
      </c>
      <c r="U3367" s="2530" t="s">
        <v>1529</v>
      </c>
      <c r="V3367" s="2531" t="s">
        <v>1134</v>
      </c>
      <c r="W3367" s="2614">
        <v>2.8000000000000004E-2</v>
      </c>
      <c r="X3367" s="2614">
        <v>6.720000000000001E-2</v>
      </c>
      <c r="Y3367" s="2531" t="s">
        <v>1529</v>
      </c>
      <c r="Z3367" s="2531" t="s">
        <v>1529</v>
      </c>
      <c r="AA3367" s="2531" t="s">
        <v>1529</v>
      </c>
      <c r="AB3367" s="2531" t="s">
        <v>1529</v>
      </c>
      <c r="AC3367" s="2614">
        <v>6.720000000000001E-2</v>
      </c>
      <c r="AD3367" s="2509">
        <v>26.107200000000002</v>
      </c>
      <c r="AE3367" s="2531" t="s">
        <v>5499</v>
      </c>
      <c r="AF3367" s="2616">
        <v>3.6960000000000007E-2</v>
      </c>
      <c r="AG3367" s="2616">
        <v>0.11200000000000002</v>
      </c>
      <c r="AH3367" s="2574" t="s">
        <v>5042</v>
      </c>
      <c r="AI3367" s="2574" t="s">
        <v>5043</v>
      </c>
      <c r="AJ3367" s="2576">
        <v>11.188800000000001</v>
      </c>
      <c r="AK3367" s="2502"/>
    </row>
    <row r="3368" spans="2:37" s="2801" customFormat="1" x14ac:dyDescent="0.2">
      <c r="B3368" s="4161" t="s">
        <v>5500</v>
      </c>
      <c r="C3368" s="4160"/>
      <c r="D3368" s="2485" t="s">
        <v>5501</v>
      </c>
      <c r="E3368" s="2486">
        <v>67.2</v>
      </c>
      <c r="F3368" s="2486">
        <v>35.492800000000003</v>
      </c>
      <c r="G3368" s="2489" t="s">
        <v>1529</v>
      </c>
      <c r="H3368" s="2489" t="s">
        <v>1529</v>
      </c>
      <c r="I3368" s="2489" t="s">
        <v>1529</v>
      </c>
      <c r="J3368" s="2488">
        <v>226</v>
      </c>
      <c r="K3368" s="2487">
        <v>0.15680000000000002</v>
      </c>
      <c r="L3368" s="2487">
        <v>0.15680000000000002</v>
      </c>
      <c r="M3368" s="2488">
        <v>226</v>
      </c>
      <c r="N3368" s="2488">
        <v>226</v>
      </c>
      <c r="O3368" s="2487">
        <v>0.15680000000000002</v>
      </c>
      <c r="P3368" s="2487">
        <v>0.15680000000000002</v>
      </c>
      <c r="Q3368" s="2487">
        <v>0.15680000000000002</v>
      </c>
      <c r="R3368" s="2487">
        <v>0.15680000000000002</v>
      </c>
      <c r="S3368" s="2542">
        <v>5.6000000000000005</v>
      </c>
      <c r="T3368" s="2489" t="s">
        <v>1529</v>
      </c>
      <c r="U3368" s="2489" t="s">
        <v>1529</v>
      </c>
      <c r="V3368" s="2490" t="s">
        <v>1134</v>
      </c>
      <c r="W3368" s="2487">
        <v>2.8000000000000004E-2</v>
      </c>
      <c r="X3368" s="2487">
        <v>6.720000000000001E-2</v>
      </c>
      <c r="Y3368" s="2490" t="s">
        <v>1529</v>
      </c>
      <c r="Z3368" s="2490" t="s">
        <v>1529</v>
      </c>
      <c r="AA3368" s="2490" t="s">
        <v>1529</v>
      </c>
      <c r="AB3368" s="2490" t="s">
        <v>1529</v>
      </c>
      <c r="AC3368" s="2487">
        <v>6.720000000000001E-2</v>
      </c>
      <c r="AD3368" s="2486">
        <v>26.107200000000002</v>
      </c>
      <c r="AE3368" s="2490" t="s">
        <v>5499</v>
      </c>
      <c r="AF3368" s="2491">
        <v>3.6960000000000007E-2</v>
      </c>
      <c r="AG3368" s="2491">
        <v>0.11200000000000002</v>
      </c>
      <c r="AH3368" s="2543" t="s">
        <v>1529</v>
      </c>
      <c r="AI3368" s="2543" t="s">
        <v>1529</v>
      </c>
      <c r="AJ3368" s="2577" t="s">
        <v>1529</v>
      </c>
      <c r="AK3368" s="2502"/>
    </row>
    <row r="3369" spans="2:37" s="2801" customFormat="1" ht="51" x14ac:dyDescent="0.2">
      <c r="B3369" s="4161" t="s">
        <v>5502</v>
      </c>
      <c r="C3369" s="4160"/>
      <c r="D3369" s="2485" t="s">
        <v>5503</v>
      </c>
      <c r="E3369" s="2486">
        <v>78.400000000000006</v>
      </c>
      <c r="F3369" s="2486">
        <v>31.7744</v>
      </c>
      <c r="G3369" s="2489" t="s">
        <v>1529</v>
      </c>
      <c r="H3369" s="2489" t="s">
        <v>1529</v>
      </c>
      <c r="I3369" s="2489" t="s">
        <v>1529</v>
      </c>
      <c r="J3369" s="2488">
        <v>202</v>
      </c>
      <c r="K3369" s="2487">
        <v>0.15680000000000002</v>
      </c>
      <c r="L3369" s="2487">
        <v>0.15680000000000002</v>
      </c>
      <c r="M3369" s="2488">
        <v>202</v>
      </c>
      <c r="N3369" s="2488">
        <v>202</v>
      </c>
      <c r="O3369" s="2487">
        <v>0.15680000000000002</v>
      </c>
      <c r="P3369" s="2487">
        <v>0.15680000000000002</v>
      </c>
      <c r="Q3369" s="2487">
        <v>0.15680000000000002</v>
      </c>
      <c r="R3369" s="2487">
        <v>0.15680000000000002</v>
      </c>
      <c r="S3369" s="2542">
        <v>5.6000000000000005</v>
      </c>
      <c r="T3369" s="2489" t="s">
        <v>1529</v>
      </c>
      <c r="U3369" s="2489" t="s">
        <v>1529</v>
      </c>
      <c r="V3369" s="2490" t="s">
        <v>1134</v>
      </c>
      <c r="W3369" s="2487">
        <v>2.8000000000000004E-2</v>
      </c>
      <c r="X3369" s="2487">
        <v>6.720000000000001E-2</v>
      </c>
      <c r="Y3369" s="2490" t="s">
        <v>1529</v>
      </c>
      <c r="Z3369" s="2490" t="s">
        <v>1529</v>
      </c>
      <c r="AA3369" s="2490" t="s">
        <v>1529</v>
      </c>
      <c r="AB3369" s="2490" t="s">
        <v>1529</v>
      </c>
      <c r="AC3369" s="2487">
        <v>6.720000000000001E-2</v>
      </c>
      <c r="AD3369" s="2486">
        <v>29.836800000000004</v>
      </c>
      <c r="AE3369" s="2490" t="s">
        <v>56</v>
      </c>
      <c r="AF3369" s="2491">
        <v>3.6960000000000007E-2</v>
      </c>
      <c r="AG3369" s="2491">
        <v>0.11200000000000002</v>
      </c>
      <c r="AH3369" s="2543" t="s">
        <v>5042</v>
      </c>
      <c r="AI3369" s="2543" t="s">
        <v>5043</v>
      </c>
      <c r="AJ3369" s="2738">
        <v>11.188800000000001</v>
      </c>
      <c r="AK3369" s="2502"/>
    </row>
    <row r="3370" spans="2:37" s="2801" customFormat="1" x14ac:dyDescent="0.2">
      <c r="B3370" s="4161" t="s">
        <v>5504</v>
      </c>
      <c r="C3370" s="4160"/>
      <c r="D3370" s="2485" t="s">
        <v>5505</v>
      </c>
      <c r="E3370" s="2486">
        <v>78.400000000000006</v>
      </c>
      <c r="F3370" s="2486">
        <v>42.963200000000001</v>
      </c>
      <c r="G3370" s="2489" t="s">
        <v>1529</v>
      </c>
      <c r="H3370" s="2489" t="s">
        <v>1529</v>
      </c>
      <c r="I3370" s="2489" t="s">
        <v>1529</v>
      </c>
      <c r="J3370" s="2488">
        <v>274</v>
      </c>
      <c r="K3370" s="2487">
        <v>0.15680000000000002</v>
      </c>
      <c r="L3370" s="2487">
        <v>0.15680000000000002</v>
      </c>
      <c r="M3370" s="2488">
        <v>274</v>
      </c>
      <c r="N3370" s="2488">
        <v>274</v>
      </c>
      <c r="O3370" s="2487">
        <v>0.15680000000000002</v>
      </c>
      <c r="P3370" s="2487">
        <v>0.15680000000000002</v>
      </c>
      <c r="Q3370" s="2487">
        <v>0.15680000000000002</v>
      </c>
      <c r="R3370" s="2487">
        <v>0.15680000000000002</v>
      </c>
      <c r="S3370" s="2542">
        <v>5.6000000000000005</v>
      </c>
      <c r="T3370" s="2489" t="s">
        <v>1529</v>
      </c>
      <c r="U3370" s="2489" t="s">
        <v>1529</v>
      </c>
      <c r="V3370" s="2490" t="s">
        <v>1134</v>
      </c>
      <c r="W3370" s="2487">
        <v>2.8000000000000004E-2</v>
      </c>
      <c r="X3370" s="2487">
        <v>6.720000000000001E-2</v>
      </c>
      <c r="Y3370" s="2490" t="s">
        <v>1529</v>
      </c>
      <c r="Z3370" s="2490" t="s">
        <v>1529</v>
      </c>
      <c r="AA3370" s="2490" t="s">
        <v>1529</v>
      </c>
      <c r="AB3370" s="2490" t="s">
        <v>1529</v>
      </c>
      <c r="AC3370" s="2487">
        <v>6.720000000000001E-2</v>
      </c>
      <c r="AD3370" s="2486">
        <v>29.836800000000004</v>
      </c>
      <c r="AE3370" s="2490" t="s">
        <v>56</v>
      </c>
      <c r="AF3370" s="2491">
        <v>3.6960000000000007E-2</v>
      </c>
      <c r="AG3370" s="2491">
        <v>0.11200000000000002</v>
      </c>
      <c r="AH3370" s="2543" t="s">
        <v>1529</v>
      </c>
      <c r="AI3370" s="2543" t="s">
        <v>1529</v>
      </c>
      <c r="AJ3370" s="2577" t="s">
        <v>1529</v>
      </c>
      <c r="AK3370" s="2502"/>
    </row>
    <row r="3371" spans="2:37" s="2801" customFormat="1" ht="51" x14ac:dyDescent="0.2">
      <c r="B3371" s="4161" t="s">
        <v>5506</v>
      </c>
      <c r="C3371" s="4160"/>
      <c r="D3371" s="2485" t="s">
        <v>5507</v>
      </c>
      <c r="E3371" s="2486">
        <v>89.600000000000009</v>
      </c>
      <c r="F3371" s="2486">
        <v>36.444800000000001</v>
      </c>
      <c r="G3371" s="2489" t="s">
        <v>1529</v>
      </c>
      <c r="H3371" s="2489" t="s">
        <v>1529</v>
      </c>
      <c r="I3371" s="2489" t="s">
        <v>1529</v>
      </c>
      <c r="J3371" s="2488">
        <v>250</v>
      </c>
      <c r="K3371" s="2487">
        <v>0.14560000000000001</v>
      </c>
      <c r="L3371" s="2487">
        <v>0.14560000000000001</v>
      </c>
      <c r="M3371" s="2488">
        <v>250</v>
      </c>
      <c r="N3371" s="2488">
        <v>250</v>
      </c>
      <c r="O3371" s="2487">
        <v>0.14560000000000001</v>
      </c>
      <c r="P3371" s="2487">
        <v>0.14560000000000001</v>
      </c>
      <c r="Q3371" s="2487">
        <v>0.14560000000000001</v>
      </c>
      <c r="R3371" s="2487">
        <v>0.14560000000000001</v>
      </c>
      <c r="S3371" s="2542">
        <v>8.4</v>
      </c>
      <c r="T3371" s="2489" t="s">
        <v>1529</v>
      </c>
      <c r="U3371" s="2489" t="s">
        <v>1529</v>
      </c>
      <c r="V3371" s="2490" t="s">
        <v>1118</v>
      </c>
      <c r="W3371" s="2487">
        <v>2.8000000000000004E-2</v>
      </c>
      <c r="X3371" s="2487">
        <v>6.720000000000001E-2</v>
      </c>
      <c r="Y3371" s="2490" t="s">
        <v>1529</v>
      </c>
      <c r="Z3371" s="2490" t="s">
        <v>1529</v>
      </c>
      <c r="AA3371" s="2490" t="s">
        <v>1529</v>
      </c>
      <c r="AB3371" s="2490" t="s">
        <v>1529</v>
      </c>
      <c r="AC3371" s="2487">
        <v>6.720000000000001E-2</v>
      </c>
      <c r="AD3371" s="2486">
        <v>33.566400000000002</v>
      </c>
      <c r="AE3371" s="2490" t="s">
        <v>5508</v>
      </c>
      <c r="AF3371" s="2491">
        <v>3.6960000000000007E-2</v>
      </c>
      <c r="AG3371" s="2491">
        <v>0.11200000000000002</v>
      </c>
      <c r="AH3371" s="2543" t="s">
        <v>5042</v>
      </c>
      <c r="AI3371" s="2543" t="s">
        <v>5043</v>
      </c>
      <c r="AJ3371" s="2738">
        <v>11.188800000000001</v>
      </c>
      <c r="AK3371" s="2502"/>
    </row>
    <row r="3372" spans="2:37" s="2801" customFormat="1" x14ac:dyDescent="0.2">
      <c r="B3372" s="4161" t="s">
        <v>5509</v>
      </c>
      <c r="C3372" s="4160"/>
      <c r="D3372" s="2485" t="s">
        <v>5510</v>
      </c>
      <c r="E3372" s="2486">
        <v>89.600000000000009</v>
      </c>
      <c r="F3372" s="2486">
        <v>47.633600000000008</v>
      </c>
      <c r="G3372" s="2489" t="s">
        <v>1529</v>
      </c>
      <c r="H3372" s="2489" t="s">
        <v>1529</v>
      </c>
      <c r="I3372" s="2489" t="s">
        <v>1529</v>
      </c>
      <c r="J3372" s="2488">
        <v>327</v>
      </c>
      <c r="K3372" s="2487">
        <v>0.14560000000000001</v>
      </c>
      <c r="L3372" s="2487">
        <v>0.14560000000000001</v>
      </c>
      <c r="M3372" s="2488">
        <v>327</v>
      </c>
      <c r="N3372" s="2488">
        <v>327</v>
      </c>
      <c r="O3372" s="2487">
        <v>0.14560000000000001</v>
      </c>
      <c r="P3372" s="2487">
        <v>0.14560000000000001</v>
      </c>
      <c r="Q3372" s="2487">
        <v>0.14560000000000001</v>
      </c>
      <c r="R3372" s="2487">
        <v>0.14560000000000001</v>
      </c>
      <c r="S3372" s="2542">
        <v>8.4</v>
      </c>
      <c r="T3372" s="2489" t="s">
        <v>1529</v>
      </c>
      <c r="U3372" s="2489" t="s">
        <v>1529</v>
      </c>
      <c r="V3372" s="2490" t="s">
        <v>1118</v>
      </c>
      <c r="W3372" s="2487">
        <v>2.8000000000000004E-2</v>
      </c>
      <c r="X3372" s="2487">
        <v>6.720000000000001E-2</v>
      </c>
      <c r="Y3372" s="2490" t="s">
        <v>1529</v>
      </c>
      <c r="Z3372" s="2490" t="s">
        <v>1529</v>
      </c>
      <c r="AA3372" s="2490" t="s">
        <v>1529</v>
      </c>
      <c r="AB3372" s="2490" t="s">
        <v>1529</v>
      </c>
      <c r="AC3372" s="2487">
        <v>6.720000000000001E-2</v>
      </c>
      <c r="AD3372" s="2486">
        <v>33.566400000000002</v>
      </c>
      <c r="AE3372" s="2490" t="s">
        <v>5508</v>
      </c>
      <c r="AF3372" s="2491">
        <v>3.6960000000000007E-2</v>
      </c>
      <c r="AG3372" s="2491">
        <v>0.11200000000000002</v>
      </c>
      <c r="AH3372" s="2543" t="s">
        <v>1529</v>
      </c>
      <c r="AI3372" s="2543" t="s">
        <v>1529</v>
      </c>
      <c r="AJ3372" s="2577" t="s">
        <v>1529</v>
      </c>
      <c r="AK3372" s="2502"/>
    </row>
    <row r="3373" spans="2:37" s="2801" customFormat="1" ht="51" x14ac:dyDescent="0.2">
      <c r="B3373" s="4161" t="s">
        <v>5511</v>
      </c>
      <c r="C3373" s="4160"/>
      <c r="D3373" s="2485" t="s">
        <v>5512</v>
      </c>
      <c r="E3373" s="2486">
        <v>112.00000000000001</v>
      </c>
      <c r="F3373" s="2486">
        <v>52.315200000000004</v>
      </c>
      <c r="G3373" s="2489" t="s">
        <v>1529</v>
      </c>
      <c r="H3373" s="2489" t="s">
        <v>1529</v>
      </c>
      <c r="I3373" s="2489" t="s">
        <v>1529</v>
      </c>
      <c r="J3373" s="2488">
        <v>389</v>
      </c>
      <c r="K3373" s="2487">
        <v>0.13440000000000002</v>
      </c>
      <c r="L3373" s="2487">
        <v>0.13440000000000002</v>
      </c>
      <c r="M3373" s="2488">
        <v>389</v>
      </c>
      <c r="N3373" s="2488">
        <v>389</v>
      </c>
      <c r="O3373" s="2487">
        <v>0.13440000000000002</v>
      </c>
      <c r="P3373" s="2487">
        <v>0.13440000000000002</v>
      </c>
      <c r="Q3373" s="2487">
        <v>0.13440000000000002</v>
      </c>
      <c r="R3373" s="2487">
        <v>0.13440000000000002</v>
      </c>
      <c r="S3373" s="2542">
        <v>11.200000000000001</v>
      </c>
      <c r="T3373" s="2489" t="s">
        <v>1529</v>
      </c>
      <c r="U3373" s="2489" t="s">
        <v>1529</v>
      </c>
      <c r="V3373" s="2490" t="s">
        <v>5513</v>
      </c>
      <c r="W3373" s="2487">
        <v>2.8000000000000004E-2</v>
      </c>
      <c r="X3373" s="2487">
        <v>6.720000000000001E-2</v>
      </c>
      <c r="Y3373" s="2490" t="s">
        <v>1529</v>
      </c>
      <c r="Z3373" s="2490" t="s">
        <v>1529</v>
      </c>
      <c r="AA3373" s="2490" t="s">
        <v>1529</v>
      </c>
      <c r="AB3373" s="2490" t="s">
        <v>1529</v>
      </c>
      <c r="AC3373" s="2487">
        <v>6.720000000000001E-2</v>
      </c>
      <c r="AD3373" s="2486">
        <v>37.295999999999999</v>
      </c>
      <c r="AE3373" s="2490" t="s">
        <v>58</v>
      </c>
      <c r="AF3373" s="2491">
        <v>3.6960000000000007E-2</v>
      </c>
      <c r="AG3373" s="2491">
        <v>0.11200000000000002</v>
      </c>
      <c r="AH3373" s="2543" t="s">
        <v>5042</v>
      </c>
      <c r="AI3373" s="2543" t="s">
        <v>5043</v>
      </c>
      <c r="AJ3373" s="2738">
        <v>11.188800000000001</v>
      </c>
      <c r="AK3373" s="2502"/>
    </row>
    <row r="3374" spans="2:37" s="2801" customFormat="1" ht="13.5" thickBot="1" x14ac:dyDescent="0.25">
      <c r="B3374" s="4162" t="s">
        <v>5514</v>
      </c>
      <c r="C3374" s="4163"/>
      <c r="D3374" s="2532" t="s">
        <v>5515</v>
      </c>
      <c r="E3374" s="2533">
        <v>112.00000000000001</v>
      </c>
      <c r="F3374" s="2533">
        <v>63.504000000000012</v>
      </c>
      <c r="G3374" s="2536" t="s">
        <v>1529</v>
      </c>
      <c r="H3374" s="2536" t="s">
        <v>1529</v>
      </c>
      <c r="I3374" s="2536" t="s">
        <v>1529</v>
      </c>
      <c r="J3374" s="2535">
        <v>472</v>
      </c>
      <c r="K3374" s="2534">
        <v>0.13440000000000002</v>
      </c>
      <c r="L3374" s="2534">
        <v>0.13440000000000002</v>
      </c>
      <c r="M3374" s="2535">
        <v>472</v>
      </c>
      <c r="N3374" s="2535">
        <v>472</v>
      </c>
      <c r="O3374" s="2534">
        <v>0.13440000000000002</v>
      </c>
      <c r="P3374" s="2534">
        <v>0.13440000000000002</v>
      </c>
      <c r="Q3374" s="2534">
        <v>0.13440000000000002</v>
      </c>
      <c r="R3374" s="2534">
        <v>0.13440000000000002</v>
      </c>
      <c r="S3374" s="2727">
        <v>11.200000000000001</v>
      </c>
      <c r="T3374" s="2536" t="s">
        <v>1529</v>
      </c>
      <c r="U3374" s="2536" t="s">
        <v>1529</v>
      </c>
      <c r="V3374" s="2537" t="s">
        <v>5513</v>
      </c>
      <c r="W3374" s="2534">
        <v>2.8000000000000004E-2</v>
      </c>
      <c r="X3374" s="2534">
        <v>6.720000000000001E-2</v>
      </c>
      <c r="Y3374" s="2537" t="s">
        <v>1529</v>
      </c>
      <c r="Z3374" s="2537" t="s">
        <v>1529</v>
      </c>
      <c r="AA3374" s="2537" t="s">
        <v>1529</v>
      </c>
      <c r="AB3374" s="2537" t="s">
        <v>1529</v>
      </c>
      <c r="AC3374" s="2534">
        <v>6.720000000000001E-2</v>
      </c>
      <c r="AD3374" s="2533">
        <v>37.295999999999999</v>
      </c>
      <c r="AE3374" s="2537" t="s">
        <v>58</v>
      </c>
      <c r="AF3374" s="2538">
        <v>3.6960000000000007E-2</v>
      </c>
      <c r="AG3374" s="2538">
        <v>0.11200000000000002</v>
      </c>
      <c r="AH3374" s="2583" t="s">
        <v>1529</v>
      </c>
      <c r="AI3374" s="2583" t="s">
        <v>1529</v>
      </c>
      <c r="AJ3374" s="2584" t="s">
        <v>1529</v>
      </c>
      <c r="AK3374" s="2502"/>
    </row>
    <row r="3375" spans="2:37" s="2801" customFormat="1" x14ac:dyDescent="0.2">
      <c r="B3375" s="2503"/>
      <c r="C3375" s="2496"/>
      <c r="D3375" s="2496"/>
      <c r="E3375" s="2496"/>
      <c r="F3375" s="2496"/>
      <c r="G3375" s="2496"/>
      <c r="H3375" s="2496"/>
      <c r="I3375" s="2497"/>
      <c r="J3375" s="2497"/>
      <c r="K3375" s="2497"/>
      <c r="L3375" s="2497"/>
      <c r="M3375" s="2496"/>
      <c r="N3375" s="2497"/>
      <c r="O3375" s="2497"/>
      <c r="P3375" s="2497"/>
      <c r="Q3375" s="2497"/>
      <c r="R3375" s="2497"/>
      <c r="S3375" s="2496"/>
      <c r="T3375" s="2495"/>
      <c r="U3375" s="2495"/>
      <c r="V3375" s="2495"/>
      <c r="W3375" s="2495"/>
      <c r="X3375" s="2495"/>
      <c r="Y3375" s="2495"/>
      <c r="Z3375" s="2495"/>
      <c r="AA3375" s="2495"/>
      <c r="AB3375" s="2495"/>
      <c r="AC3375" s="2495"/>
      <c r="AD3375" s="2495"/>
      <c r="AE3375" s="2495"/>
      <c r="AF3375" s="2495"/>
      <c r="AG3375" s="2495"/>
      <c r="AH3375" s="2495"/>
      <c r="AI3375" s="2495"/>
      <c r="AJ3375" s="2495"/>
      <c r="AK3375" s="2502"/>
    </row>
    <row r="3376" spans="2:37" s="2801" customFormat="1" ht="14.25" x14ac:dyDescent="0.2">
      <c r="B3376" s="4236" t="s">
        <v>4985</v>
      </c>
      <c r="C3376" s="4237"/>
      <c r="D3376" s="4269" t="s">
        <v>10</v>
      </c>
      <c r="E3376" s="4269"/>
      <c r="F3376" s="4269"/>
      <c r="G3376" s="4269"/>
      <c r="H3376" s="2499"/>
      <c r="I3376" s="2499"/>
      <c r="J3376" s="2499"/>
      <c r="K3376" s="2499"/>
      <c r="L3376" s="2499"/>
      <c r="M3376" s="2499"/>
      <c r="N3376" s="2499"/>
      <c r="O3376" s="2499"/>
      <c r="P3376" s="2499"/>
      <c r="Q3376" s="2499"/>
      <c r="R3376" s="2499"/>
      <c r="S3376" s="2499"/>
      <c r="T3376" s="2495"/>
      <c r="U3376" s="2495"/>
      <c r="V3376" s="2495"/>
      <c r="W3376" s="2495"/>
      <c r="X3376" s="2495"/>
      <c r="Y3376" s="2495"/>
      <c r="Z3376" s="2495"/>
      <c r="AA3376" s="2495"/>
      <c r="AB3376" s="2495"/>
      <c r="AC3376" s="2495"/>
      <c r="AD3376" s="2495"/>
      <c r="AE3376" s="2495"/>
      <c r="AF3376" s="2495"/>
      <c r="AG3376" s="2495"/>
      <c r="AH3376" s="2495"/>
      <c r="AI3376" s="2495"/>
      <c r="AJ3376" s="2495"/>
      <c r="AK3376" s="2502"/>
    </row>
    <row r="3377" spans="2:37" s="2801" customFormat="1" ht="14.25" x14ac:dyDescent="0.2">
      <c r="B3377" s="4236" t="s">
        <v>4986</v>
      </c>
      <c r="C3377" s="4237"/>
      <c r="D3377" s="4269" t="s">
        <v>10</v>
      </c>
      <c r="E3377" s="4269"/>
      <c r="F3377" s="4269"/>
      <c r="G3377" s="4269"/>
      <c r="H3377" s="2499"/>
      <c r="I3377" s="2499"/>
      <c r="J3377" s="2499"/>
      <c r="K3377" s="2499"/>
      <c r="L3377" s="2499"/>
      <c r="M3377" s="2499"/>
      <c r="N3377" s="2499"/>
      <c r="O3377" s="2499"/>
      <c r="P3377" s="2499"/>
      <c r="Q3377" s="2499"/>
      <c r="R3377" s="2499"/>
      <c r="S3377" s="2499"/>
      <c r="T3377" s="2495"/>
      <c r="U3377" s="2495"/>
      <c r="V3377" s="2495"/>
      <c r="W3377" s="2495"/>
      <c r="X3377" s="2495"/>
      <c r="Y3377" s="2495"/>
      <c r="Z3377" s="2495"/>
      <c r="AA3377" s="2495"/>
      <c r="AB3377" s="2495"/>
      <c r="AC3377" s="2495"/>
      <c r="AD3377" s="2495"/>
      <c r="AE3377" s="2495"/>
      <c r="AF3377" s="2495"/>
      <c r="AG3377" s="2495"/>
      <c r="AH3377" s="2495"/>
      <c r="AI3377" s="2495"/>
      <c r="AJ3377" s="2495"/>
      <c r="AK3377" s="2502"/>
    </row>
    <row r="3378" spans="2:37" s="2801" customFormat="1" ht="15.75" thickBot="1" x14ac:dyDescent="0.25">
      <c r="B3378" s="4270"/>
      <c r="C3378" s="4271"/>
      <c r="D3378" s="4272"/>
      <c r="E3378" s="4272"/>
      <c r="F3378" s="4272"/>
      <c r="G3378" s="4272"/>
      <c r="H3378" s="2504"/>
      <c r="I3378" s="2504"/>
      <c r="J3378" s="2504"/>
      <c r="K3378" s="2504"/>
      <c r="L3378" s="2504"/>
      <c r="M3378" s="2504"/>
      <c r="N3378" s="2504"/>
      <c r="O3378" s="2504"/>
      <c r="P3378" s="2504"/>
      <c r="Q3378" s="2504"/>
      <c r="R3378" s="2504"/>
      <c r="S3378" s="2504"/>
      <c r="T3378" s="2505"/>
      <c r="U3378" s="2505"/>
      <c r="V3378" s="2505"/>
      <c r="W3378" s="2505"/>
      <c r="X3378" s="2505"/>
      <c r="Y3378" s="2505"/>
      <c r="Z3378" s="2505"/>
      <c r="AA3378" s="2505"/>
      <c r="AB3378" s="2505"/>
      <c r="AC3378" s="2505"/>
      <c r="AD3378" s="2505"/>
      <c r="AE3378" s="2505"/>
      <c r="AF3378" s="2505"/>
      <c r="AG3378" s="2505"/>
      <c r="AH3378" s="2505"/>
      <c r="AI3378" s="2505"/>
      <c r="AJ3378" s="2505"/>
      <c r="AK3378" s="2507"/>
    </row>
    <row r="3379" spans="2:37" s="2801" customFormat="1" ht="13.5" thickBot="1" x14ac:dyDescent="0.25">
      <c r="B3379" s="2703"/>
    </row>
    <row r="3380" spans="2:37" s="2801" customFormat="1" ht="20.25" x14ac:dyDescent="0.2">
      <c r="B3380" s="4169" t="s">
        <v>4994</v>
      </c>
      <c r="C3380" s="4170"/>
      <c r="D3380" s="4170"/>
      <c r="E3380" s="4170"/>
      <c r="F3380" s="4170"/>
      <c r="G3380" s="4170"/>
      <c r="H3380" s="4170"/>
      <c r="I3380" s="4170"/>
      <c r="J3380" s="4170"/>
      <c r="K3380" s="4170"/>
      <c r="L3380" s="4170"/>
      <c r="M3380" s="4170"/>
      <c r="N3380" s="4170"/>
      <c r="O3380" s="4170"/>
      <c r="P3380" s="4170"/>
      <c r="Q3380" s="4170"/>
      <c r="R3380" s="4170"/>
      <c r="S3380" s="4170"/>
      <c r="T3380" s="4170"/>
      <c r="U3380" s="4170"/>
      <c r="V3380" s="4170"/>
      <c r="W3380" s="4170"/>
      <c r="X3380" s="4170"/>
      <c r="Y3380" s="4170"/>
      <c r="Z3380" s="4170"/>
      <c r="AA3380" s="4170"/>
      <c r="AB3380" s="4170"/>
      <c r="AC3380" s="4170"/>
      <c r="AD3380" s="4170"/>
      <c r="AE3380" s="4170"/>
      <c r="AF3380" s="4170"/>
      <c r="AG3380" s="4170"/>
      <c r="AH3380" s="4170"/>
      <c r="AI3380" s="4170"/>
      <c r="AJ3380" s="4170"/>
      <c r="AK3380" s="4171"/>
    </row>
    <row r="3381" spans="2:37" s="2801" customFormat="1" x14ac:dyDescent="0.2">
      <c r="B3381" s="2500"/>
      <c r="C3381" s="2839"/>
      <c r="D3381" s="2839"/>
      <c r="E3381" s="2839"/>
      <c r="F3381" s="2839"/>
      <c r="G3381" s="2501"/>
      <c r="H3381" s="2501"/>
      <c r="I3381" s="2501"/>
      <c r="J3381" s="2501"/>
      <c r="K3381" s="2501"/>
      <c r="L3381" s="2501"/>
      <c r="M3381" s="2501"/>
      <c r="N3381" s="2501"/>
      <c r="O3381" s="2501"/>
      <c r="P3381" s="2501"/>
      <c r="Q3381" s="2501"/>
      <c r="R3381" s="2501"/>
      <c r="S3381" s="2501"/>
      <c r="T3381" s="2501"/>
      <c r="U3381" s="2501"/>
      <c r="V3381" s="2501"/>
      <c r="W3381" s="2501"/>
      <c r="X3381" s="2501"/>
      <c r="Y3381" s="2501"/>
      <c r="Z3381" s="2501"/>
      <c r="AA3381" s="2501"/>
      <c r="AB3381" s="2501"/>
      <c r="AC3381" s="2501"/>
      <c r="AD3381" s="2501"/>
      <c r="AE3381" s="2501"/>
      <c r="AF3381" s="2501"/>
      <c r="AG3381" s="2501"/>
      <c r="AH3381" s="2501"/>
      <c r="AI3381" s="2501"/>
      <c r="AJ3381" s="2501"/>
      <c r="AK3381" s="2502"/>
    </row>
    <row r="3382" spans="2:37" s="2801" customFormat="1" x14ac:dyDescent="0.2">
      <c r="B3382" s="2500" t="s">
        <v>4981</v>
      </c>
      <c r="C3382" s="2839"/>
      <c r="D3382" s="4294" t="s">
        <v>5490</v>
      </c>
      <c r="E3382" s="4294"/>
      <c r="F3382" s="4294"/>
      <c r="G3382" s="2501"/>
      <c r="H3382" s="2501"/>
      <c r="I3382" s="2501"/>
      <c r="J3382" s="2501"/>
      <c r="K3382" s="2501"/>
      <c r="L3382" s="2501"/>
      <c r="M3382" s="2501"/>
      <c r="N3382" s="2501"/>
      <c r="O3382" s="2501"/>
      <c r="P3382" s="2501"/>
      <c r="Q3382" s="2501"/>
      <c r="R3382" s="2501"/>
      <c r="S3382" s="2501"/>
      <c r="T3382" s="2501"/>
      <c r="U3382" s="2501"/>
      <c r="V3382" s="2501"/>
      <c r="W3382" s="2501"/>
      <c r="X3382" s="2501"/>
      <c r="Y3382" s="2501"/>
      <c r="Z3382" s="2501"/>
      <c r="AA3382" s="2501"/>
      <c r="AB3382" s="2501"/>
      <c r="AC3382" s="2501"/>
      <c r="AD3382" s="2501"/>
      <c r="AE3382" s="2501"/>
      <c r="AF3382" s="2501"/>
      <c r="AG3382" s="2501"/>
      <c r="AH3382" s="2501"/>
      <c r="AI3382" s="2501"/>
      <c r="AJ3382" s="2501"/>
      <c r="AK3382" s="2502"/>
    </row>
    <row r="3383" spans="2:37" s="2801" customFormat="1" ht="13.5" thickBot="1" x14ac:dyDescent="0.25">
      <c r="B3383" s="4176" t="s">
        <v>4995</v>
      </c>
      <c r="C3383" s="4177"/>
      <c r="D3383" s="4314">
        <v>41459</v>
      </c>
      <c r="E3383" s="4315"/>
      <c r="F3383" s="2839"/>
      <c r="G3383" s="2501"/>
      <c r="H3383" s="2501"/>
      <c r="I3383" s="2501"/>
      <c r="J3383" s="2501"/>
      <c r="K3383" s="2501"/>
      <c r="L3383" s="2501"/>
      <c r="M3383" s="2501"/>
      <c r="N3383" s="2501"/>
      <c r="O3383" s="2501"/>
      <c r="P3383" s="2501"/>
      <c r="Q3383" s="2501"/>
      <c r="R3383" s="2501"/>
      <c r="S3383" s="2501"/>
      <c r="T3383" s="2501"/>
      <c r="U3383" s="2501"/>
      <c r="V3383" s="2501"/>
      <c r="W3383" s="2501"/>
      <c r="X3383" s="2501"/>
      <c r="Y3383" s="2501"/>
      <c r="Z3383" s="2501"/>
      <c r="AA3383" s="2501"/>
      <c r="AB3383" s="2501"/>
      <c r="AC3383" s="2501"/>
      <c r="AD3383" s="2501"/>
      <c r="AE3383" s="2501"/>
      <c r="AF3383" s="2501"/>
      <c r="AG3383" s="2501"/>
      <c r="AH3383" s="2501"/>
      <c r="AI3383" s="2501"/>
      <c r="AJ3383" s="2501"/>
      <c r="AK3383" s="2502"/>
    </row>
    <row r="3384" spans="2:37" s="2801" customFormat="1" ht="79.5" customHeight="1" thickBot="1" x14ac:dyDescent="0.25">
      <c r="B3384" s="4179" t="s">
        <v>4996</v>
      </c>
      <c r="C3384" s="4180"/>
      <c r="D3384" s="4291" t="s">
        <v>5867</v>
      </c>
      <c r="E3384" s="4292"/>
      <c r="F3384" s="4292"/>
      <c r="G3384" s="4292"/>
      <c r="H3384" s="4292"/>
      <c r="I3384" s="4292"/>
      <c r="J3384" s="4292"/>
      <c r="K3384" s="4293"/>
      <c r="L3384" s="2501"/>
      <c r="M3384" s="2501"/>
      <c r="N3384" s="2501"/>
      <c r="O3384" s="2501"/>
      <c r="P3384" s="2501"/>
      <c r="Q3384" s="2501"/>
      <c r="R3384" s="2501"/>
      <c r="S3384" s="2501"/>
      <c r="T3384" s="2501"/>
      <c r="U3384" s="2501"/>
      <c r="V3384" s="2501"/>
      <c r="W3384" s="2501"/>
      <c r="X3384" s="2501"/>
      <c r="Y3384" s="2501"/>
      <c r="Z3384" s="2501"/>
      <c r="AA3384" s="2501"/>
      <c r="AB3384" s="2501"/>
      <c r="AC3384" s="2501"/>
      <c r="AD3384" s="2501"/>
      <c r="AE3384" s="2501"/>
      <c r="AF3384" s="2501"/>
      <c r="AG3384" s="2501"/>
      <c r="AH3384" s="2501"/>
      <c r="AI3384" s="2501"/>
      <c r="AJ3384" s="2501"/>
      <c r="AK3384" s="2502"/>
    </row>
    <row r="3385" spans="2:37" s="2801" customFormat="1" ht="13.5" thickBot="1" x14ac:dyDescent="0.25">
      <c r="B3385" s="4245"/>
      <c r="C3385" s="4246"/>
      <c r="D3385" s="4246"/>
      <c r="E3385" s="4246"/>
      <c r="F3385" s="4246"/>
      <c r="G3385" s="4246"/>
      <c r="H3385" s="4246"/>
      <c r="I3385" s="4246"/>
      <c r="J3385" s="4246"/>
      <c r="K3385" s="4246"/>
      <c r="L3385" s="4246"/>
      <c r="M3385" s="4246"/>
      <c r="N3385" s="4246"/>
      <c r="O3385" s="4246"/>
      <c r="P3385" s="4246"/>
      <c r="Q3385" s="4246"/>
      <c r="R3385" s="2501"/>
      <c r="S3385" s="2501"/>
      <c r="T3385" s="2501"/>
      <c r="U3385" s="2501"/>
      <c r="V3385" s="2501"/>
      <c r="W3385" s="2501"/>
      <c r="X3385" s="2501"/>
      <c r="Y3385" s="2501"/>
      <c r="Z3385" s="2501"/>
      <c r="AA3385" s="2501"/>
      <c r="AB3385" s="2501"/>
      <c r="AC3385" s="2501"/>
      <c r="AD3385" s="2501"/>
      <c r="AE3385" s="2501"/>
      <c r="AF3385" s="2501"/>
      <c r="AG3385" s="2501"/>
      <c r="AH3385" s="2501"/>
      <c r="AI3385" s="2501"/>
      <c r="AJ3385" s="2501"/>
      <c r="AK3385" s="2502"/>
    </row>
    <row r="3386" spans="2:37" s="2801" customFormat="1" ht="13.5" thickBot="1" x14ac:dyDescent="0.25">
      <c r="B3386" s="4189" t="s">
        <v>4997</v>
      </c>
      <c r="C3386" s="4189"/>
      <c r="D3386" s="4189" t="s">
        <v>4987</v>
      </c>
      <c r="E3386" s="4189" t="s">
        <v>4998</v>
      </c>
      <c r="F3386" s="4247" t="s">
        <v>224</v>
      </c>
      <c r="G3386" s="4247"/>
      <c r="H3386" s="4247"/>
      <c r="I3386" s="4247"/>
      <c r="J3386" s="4247"/>
      <c r="K3386" s="4247"/>
      <c r="L3386" s="4247"/>
      <c r="M3386" s="4247"/>
      <c r="N3386" s="4247"/>
      <c r="O3386" s="4247"/>
      <c r="P3386" s="4247"/>
      <c r="Q3386" s="4247"/>
      <c r="R3386" s="4247"/>
      <c r="S3386" s="4247" t="s">
        <v>340</v>
      </c>
      <c r="T3386" s="4247"/>
      <c r="U3386" s="4247"/>
      <c r="V3386" s="4247"/>
      <c r="W3386" s="4247"/>
      <c r="X3386" s="4247"/>
      <c r="Y3386" s="4247"/>
      <c r="Z3386" s="4247"/>
      <c r="AA3386" s="4247"/>
      <c r="AB3386" s="4247"/>
      <c r="AC3386" s="4247"/>
      <c r="AD3386" s="4247" t="s">
        <v>225</v>
      </c>
      <c r="AE3386" s="4247"/>
      <c r="AF3386" s="4247"/>
      <c r="AG3386" s="4247"/>
      <c r="AH3386" s="4188" t="s">
        <v>4982</v>
      </c>
      <c r="AI3386" s="4188"/>
      <c r="AJ3386" s="4188"/>
      <c r="AK3386" s="2502"/>
    </row>
    <row r="3387" spans="2:37" s="2801" customFormat="1" ht="13.5" thickBot="1" x14ac:dyDescent="0.25">
      <c r="B3387" s="4203"/>
      <c r="C3387" s="4203"/>
      <c r="D3387" s="4203"/>
      <c r="E3387" s="4203"/>
      <c r="F3387" s="4203" t="s">
        <v>4999</v>
      </c>
      <c r="G3387" s="4203" t="s">
        <v>5000</v>
      </c>
      <c r="H3387" s="4189" t="s">
        <v>5001</v>
      </c>
      <c r="I3387" s="4200" t="s">
        <v>5002</v>
      </c>
      <c r="J3387" s="4200" t="s">
        <v>5003</v>
      </c>
      <c r="K3387" s="4201" t="s">
        <v>5004</v>
      </c>
      <c r="L3387" s="4201" t="s">
        <v>5005</v>
      </c>
      <c r="M3387" s="4200" t="s">
        <v>5006</v>
      </c>
      <c r="N3387" s="4200"/>
      <c r="O3387" s="4201" t="s">
        <v>5007</v>
      </c>
      <c r="P3387" s="4201" t="s">
        <v>5008</v>
      </c>
      <c r="Q3387" s="4201" t="s">
        <v>5009</v>
      </c>
      <c r="R3387" s="4201" t="s">
        <v>5010</v>
      </c>
      <c r="S3387" s="4189" t="s">
        <v>5011</v>
      </c>
      <c r="T3387" s="4189" t="s">
        <v>5012</v>
      </c>
      <c r="U3387" s="4189" t="s">
        <v>5013</v>
      </c>
      <c r="V3387" s="4189" t="s">
        <v>5014</v>
      </c>
      <c r="W3387" s="4189" t="s">
        <v>5015</v>
      </c>
      <c r="X3387" s="4189" t="s">
        <v>5016</v>
      </c>
      <c r="Y3387" s="4189" t="s">
        <v>5017</v>
      </c>
      <c r="Z3387" s="4189" t="s">
        <v>5018</v>
      </c>
      <c r="AA3387" s="4189" t="s">
        <v>5019</v>
      </c>
      <c r="AB3387" s="4200" t="s">
        <v>5020</v>
      </c>
      <c r="AC3387" s="4200" t="s">
        <v>5021</v>
      </c>
      <c r="AD3387" s="4189" t="s">
        <v>5022</v>
      </c>
      <c r="AE3387" s="4189" t="s">
        <v>5023</v>
      </c>
      <c r="AF3387" s="4189" t="s">
        <v>5024</v>
      </c>
      <c r="AG3387" s="4189" t="s">
        <v>5025</v>
      </c>
      <c r="AH3387" s="4189" t="s">
        <v>1150</v>
      </c>
      <c r="AI3387" s="4189" t="s">
        <v>4983</v>
      </c>
      <c r="AJ3387" s="4189" t="s">
        <v>4984</v>
      </c>
      <c r="AK3387" s="2502"/>
    </row>
    <row r="3388" spans="2:37" s="2801" customFormat="1" ht="45.75" customHeight="1" thickBot="1" x14ac:dyDescent="0.25">
      <c r="B3388" s="4203"/>
      <c r="C3388" s="4203"/>
      <c r="D3388" s="4203"/>
      <c r="E3388" s="4286"/>
      <c r="F3388" s="4203"/>
      <c r="G3388" s="4203"/>
      <c r="H3388" s="4203"/>
      <c r="I3388" s="4201"/>
      <c r="J3388" s="4201"/>
      <c r="K3388" s="4201"/>
      <c r="L3388" s="4201"/>
      <c r="M3388" s="2837" t="s">
        <v>5026</v>
      </c>
      <c r="N3388" s="2838" t="s">
        <v>2793</v>
      </c>
      <c r="O3388" s="4201"/>
      <c r="P3388" s="4201"/>
      <c r="Q3388" s="4201"/>
      <c r="R3388" s="4201"/>
      <c r="S3388" s="4203"/>
      <c r="T3388" s="4203"/>
      <c r="U3388" s="4203"/>
      <c r="V3388" s="4203"/>
      <c r="W3388" s="4203"/>
      <c r="X3388" s="4203"/>
      <c r="Y3388" s="4203"/>
      <c r="Z3388" s="4203"/>
      <c r="AA3388" s="4203"/>
      <c r="AB3388" s="4201"/>
      <c r="AC3388" s="4201"/>
      <c r="AD3388" s="4203"/>
      <c r="AE3388" s="4203"/>
      <c r="AF3388" s="4203"/>
      <c r="AG3388" s="4203"/>
      <c r="AH3388" s="4203"/>
      <c r="AI3388" s="4203"/>
      <c r="AJ3388" s="4203"/>
      <c r="AK3388" s="2502"/>
    </row>
    <row r="3389" spans="2:37" s="2801" customFormat="1" x14ac:dyDescent="0.2">
      <c r="B3389" s="4338" t="s">
        <v>5491</v>
      </c>
      <c r="C3389" s="4339"/>
      <c r="D3389" s="2846" t="s">
        <v>1529</v>
      </c>
      <c r="E3389" s="3145">
        <f>+AD3389</f>
        <v>19</v>
      </c>
      <c r="F3389" s="2846" t="s">
        <v>1529</v>
      </c>
      <c r="G3389" s="2846" t="s">
        <v>1529</v>
      </c>
      <c r="H3389" s="2846" t="s">
        <v>1529</v>
      </c>
      <c r="I3389" s="2846" t="s">
        <v>1529</v>
      </c>
      <c r="J3389" s="2846" t="s">
        <v>1529</v>
      </c>
      <c r="K3389" s="2846" t="s">
        <v>1529</v>
      </c>
      <c r="L3389" s="2846" t="s">
        <v>1529</v>
      </c>
      <c r="M3389" s="2846" t="s">
        <v>1529</v>
      </c>
      <c r="N3389" s="2846" t="s">
        <v>1529</v>
      </c>
      <c r="O3389" s="2846" t="s">
        <v>1529</v>
      </c>
      <c r="P3389" s="2846" t="s">
        <v>1529</v>
      </c>
      <c r="Q3389" s="2846" t="s">
        <v>1529</v>
      </c>
      <c r="R3389" s="2846" t="s">
        <v>1529</v>
      </c>
      <c r="S3389" s="2846" t="s">
        <v>1529</v>
      </c>
      <c r="T3389" s="2846" t="s">
        <v>1529</v>
      </c>
      <c r="U3389" s="2846" t="s">
        <v>1529</v>
      </c>
      <c r="V3389" s="2846" t="s">
        <v>1529</v>
      </c>
      <c r="W3389" s="2846" t="s">
        <v>1529</v>
      </c>
      <c r="X3389" s="2846" t="s">
        <v>1529</v>
      </c>
      <c r="Y3389" s="2846" t="s">
        <v>1529</v>
      </c>
      <c r="Z3389" s="2846" t="s">
        <v>1529</v>
      </c>
      <c r="AA3389" s="2846" t="s">
        <v>1529</v>
      </c>
      <c r="AB3389" s="2846" t="s">
        <v>1529</v>
      </c>
      <c r="AC3389" s="2846" t="s">
        <v>1529</v>
      </c>
      <c r="AD3389" s="2847">
        <v>19</v>
      </c>
      <c r="AE3389" s="2848">
        <v>1000</v>
      </c>
      <c r="AF3389" s="2818">
        <f>AD3389/AE3389</f>
        <v>1.9E-2</v>
      </c>
      <c r="AG3389" s="2818">
        <v>0.1</v>
      </c>
      <c r="AH3389" s="2671" t="s">
        <v>5049</v>
      </c>
      <c r="AI3389" s="2848">
        <v>100</v>
      </c>
      <c r="AJ3389" s="2849">
        <v>2.4900000000000002</v>
      </c>
      <c r="AK3389" s="2502"/>
    </row>
    <row r="3390" spans="2:37" s="2801" customFormat="1" x14ac:dyDescent="0.2">
      <c r="B3390" s="4336" t="s">
        <v>5492</v>
      </c>
      <c r="C3390" s="4337"/>
      <c r="D3390" s="2819" t="s">
        <v>1529</v>
      </c>
      <c r="E3390" s="3144">
        <f t="shared" ref="E3390:E3392" si="25">+AD3390</f>
        <v>29</v>
      </c>
      <c r="F3390" s="2819" t="s">
        <v>1529</v>
      </c>
      <c r="G3390" s="2819" t="s">
        <v>1529</v>
      </c>
      <c r="H3390" s="2819" t="s">
        <v>1529</v>
      </c>
      <c r="I3390" s="2819" t="s">
        <v>1529</v>
      </c>
      <c r="J3390" s="2819" t="s">
        <v>1529</v>
      </c>
      <c r="K3390" s="2819" t="s">
        <v>1529</v>
      </c>
      <c r="L3390" s="2819" t="s">
        <v>1529</v>
      </c>
      <c r="M3390" s="2819" t="s">
        <v>1529</v>
      </c>
      <c r="N3390" s="2819" t="s">
        <v>1529</v>
      </c>
      <c r="O3390" s="2819" t="s">
        <v>1529</v>
      </c>
      <c r="P3390" s="2819" t="s">
        <v>1529</v>
      </c>
      <c r="Q3390" s="2819" t="s">
        <v>1529</v>
      </c>
      <c r="R3390" s="2819" t="s">
        <v>1529</v>
      </c>
      <c r="S3390" s="2819" t="s">
        <v>1529</v>
      </c>
      <c r="T3390" s="2819" t="s">
        <v>1529</v>
      </c>
      <c r="U3390" s="2819" t="s">
        <v>1529</v>
      </c>
      <c r="V3390" s="2819" t="s">
        <v>1529</v>
      </c>
      <c r="W3390" s="2819" t="s">
        <v>1529</v>
      </c>
      <c r="X3390" s="2819" t="s">
        <v>1529</v>
      </c>
      <c r="Y3390" s="2819" t="s">
        <v>1529</v>
      </c>
      <c r="Z3390" s="2819" t="s">
        <v>1529</v>
      </c>
      <c r="AA3390" s="2819" t="s">
        <v>1529</v>
      </c>
      <c r="AB3390" s="2819" t="s">
        <v>1529</v>
      </c>
      <c r="AC3390" s="2819" t="s">
        <v>1529</v>
      </c>
      <c r="AD3390" s="2844">
        <v>29</v>
      </c>
      <c r="AE3390" s="2845">
        <v>2000</v>
      </c>
      <c r="AF3390" s="2826">
        <f>AD3390/AE3390</f>
        <v>1.4500000000000001E-2</v>
      </c>
      <c r="AG3390" s="2826">
        <v>0.1</v>
      </c>
      <c r="AH3390" s="2675" t="s">
        <v>5049</v>
      </c>
      <c r="AI3390" s="2845">
        <v>200</v>
      </c>
      <c r="AJ3390" s="2850">
        <v>3.49</v>
      </c>
      <c r="AK3390" s="2502"/>
    </row>
    <row r="3391" spans="2:37" s="2801" customFormat="1" x14ac:dyDescent="0.2">
      <c r="B3391" s="4336" t="s">
        <v>5493</v>
      </c>
      <c r="C3391" s="4337"/>
      <c r="D3391" s="2819" t="s">
        <v>1529</v>
      </c>
      <c r="E3391" s="3144">
        <f t="shared" si="25"/>
        <v>39</v>
      </c>
      <c r="F3391" s="2819" t="s">
        <v>1529</v>
      </c>
      <c r="G3391" s="2819" t="s">
        <v>1529</v>
      </c>
      <c r="H3391" s="2819" t="s">
        <v>1529</v>
      </c>
      <c r="I3391" s="2819" t="s">
        <v>1529</v>
      </c>
      <c r="J3391" s="2819" t="s">
        <v>1529</v>
      </c>
      <c r="K3391" s="2819" t="s">
        <v>1529</v>
      </c>
      <c r="L3391" s="2819" t="s">
        <v>1529</v>
      </c>
      <c r="M3391" s="2819" t="s">
        <v>1529</v>
      </c>
      <c r="N3391" s="2819" t="s">
        <v>1529</v>
      </c>
      <c r="O3391" s="2819" t="s">
        <v>1529</v>
      </c>
      <c r="P3391" s="2819" t="s">
        <v>1529</v>
      </c>
      <c r="Q3391" s="2819" t="s">
        <v>1529</v>
      </c>
      <c r="R3391" s="2819" t="s">
        <v>1529</v>
      </c>
      <c r="S3391" s="2819" t="s">
        <v>1529</v>
      </c>
      <c r="T3391" s="2819" t="s">
        <v>1529</v>
      </c>
      <c r="U3391" s="2819" t="s">
        <v>1529</v>
      </c>
      <c r="V3391" s="2819" t="s">
        <v>1529</v>
      </c>
      <c r="W3391" s="2819" t="s">
        <v>1529</v>
      </c>
      <c r="X3391" s="2819" t="s">
        <v>1529</v>
      </c>
      <c r="Y3391" s="2819" t="s">
        <v>1529</v>
      </c>
      <c r="Z3391" s="2819" t="s">
        <v>1529</v>
      </c>
      <c r="AA3391" s="2819" t="s">
        <v>1529</v>
      </c>
      <c r="AB3391" s="2819" t="s">
        <v>1529</v>
      </c>
      <c r="AC3391" s="2819" t="s">
        <v>1529</v>
      </c>
      <c r="AD3391" s="2844">
        <v>39</v>
      </c>
      <c r="AE3391" s="2845">
        <v>3000</v>
      </c>
      <c r="AF3391" s="2826">
        <f>AD3391/AE3391</f>
        <v>1.2999999999999999E-2</v>
      </c>
      <c r="AG3391" s="2826">
        <v>0.1</v>
      </c>
      <c r="AH3391" s="2675" t="s">
        <v>5049</v>
      </c>
      <c r="AI3391" s="2845">
        <v>300</v>
      </c>
      <c r="AJ3391" s="2850">
        <v>3.99</v>
      </c>
      <c r="AK3391" s="2502"/>
    </row>
    <row r="3392" spans="2:37" s="2801" customFormat="1" ht="13.5" thickBot="1" x14ac:dyDescent="0.25">
      <c r="B3392" s="4340" t="s">
        <v>5494</v>
      </c>
      <c r="C3392" s="4341"/>
      <c r="D3392" s="2827" t="s">
        <v>1529</v>
      </c>
      <c r="E3392" s="3146">
        <f t="shared" si="25"/>
        <v>59</v>
      </c>
      <c r="F3392" s="2827" t="s">
        <v>1529</v>
      </c>
      <c r="G3392" s="2827" t="s">
        <v>1529</v>
      </c>
      <c r="H3392" s="2827" t="s">
        <v>1529</v>
      </c>
      <c r="I3392" s="2827" t="s">
        <v>1529</v>
      </c>
      <c r="J3392" s="2827" t="s">
        <v>1529</v>
      </c>
      <c r="K3392" s="2827" t="s">
        <v>1529</v>
      </c>
      <c r="L3392" s="2827" t="s">
        <v>1529</v>
      </c>
      <c r="M3392" s="2827" t="s">
        <v>1529</v>
      </c>
      <c r="N3392" s="2827" t="s">
        <v>1529</v>
      </c>
      <c r="O3392" s="2827" t="s">
        <v>1529</v>
      </c>
      <c r="P3392" s="2827" t="s">
        <v>1529</v>
      </c>
      <c r="Q3392" s="2827" t="s">
        <v>1529</v>
      </c>
      <c r="R3392" s="2827" t="s">
        <v>1529</v>
      </c>
      <c r="S3392" s="2827" t="s">
        <v>1529</v>
      </c>
      <c r="T3392" s="2827" t="s">
        <v>1529</v>
      </c>
      <c r="U3392" s="2827" t="s">
        <v>1529</v>
      </c>
      <c r="V3392" s="2827" t="s">
        <v>1529</v>
      </c>
      <c r="W3392" s="2827" t="s">
        <v>1529</v>
      </c>
      <c r="X3392" s="2827" t="s">
        <v>1529</v>
      </c>
      <c r="Y3392" s="2827" t="s">
        <v>1529</v>
      </c>
      <c r="Z3392" s="2827" t="s">
        <v>1529</v>
      </c>
      <c r="AA3392" s="2827" t="s">
        <v>1529</v>
      </c>
      <c r="AB3392" s="2827" t="s">
        <v>1529</v>
      </c>
      <c r="AC3392" s="2827" t="s">
        <v>1529</v>
      </c>
      <c r="AD3392" s="2997">
        <v>59</v>
      </c>
      <c r="AE3392" s="2998">
        <v>10000</v>
      </c>
      <c r="AF3392" s="2834">
        <f>AD3392/AE3392</f>
        <v>5.8999999999999999E-3</v>
      </c>
      <c r="AG3392" s="2834">
        <v>0.1</v>
      </c>
      <c r="AH3392" s="2685" t="s">
        <v>5049</v>
      </c>
      <c r="AI3392" s="2998">
        <v>300</v>
      </c>
      <c r="AJ3392" s="2999">
        <v>3.99</v>
      </c>
      <c r="AK3392" s="2502"/>
    </row>
    <row r="3393" spans="2:37" s="2801" customFormat="1" x14ac:dyDescent="0.2">
      <c r="B3393" s="2503"/>
      <c r="C3393" s="2496"/>
      <c r="D3393" s="2496"/>
      <c r="E3393" s="2496"/>
      <c r="F3393" s="2496"/>
      <c r="G3393" s="2496"/>
      <c r="H3393" s="2496"/>
      <c r="I3393" s="2497"/>
      <c r="J3393" s="2497"/>
      <c r="K3393" s="2497"/>
      <c r="L3393" s="2497"/>
      <c r="M3393" s="2496"/>
      <c r="N3393" s="2497"/>
      <c r="O3393" s="2497"/>
      <c r="P3393" s="2497"/>
      <c r="Q3393" s="2497"/>
      <c r="R3393" s="2497"/>
      <c r="S3393" s="2496"/>
      <c r="T3393" s="2495"/>
      <c r="U3393" s="2495"/>
      <c r="V3393" s="2495"/>
      <c r="W3393" s="2495"/>
      <c r="X3393" s="2495"/>
      <c r="Y3393" s="2495"/>
      <c r="Z3393" s="2495"/>
      <c r="AA3393" s="2495"/>
      <c r="AB3393" s="2495"/>
      <c r="AC3393" s="2495"/>
      <c r="AD3393" s="2495"/>
      <c r="AE3393" s="2495"/>
      <c r="AF3393" s="2495"/>
      <c r="AG3393" s="2495"/>
      <c r="AH3393" s="2495"/>
      <c r="AI3393" s="2495"/>
      <c r="AJ3393" s="2495"/>
      <c r="AK3393" s="2502"/>
    </row>
    <row r="3394" spans="2:37" s="2801" customFormat="1" x14ac:dyDescent="0.2">
      <c r="B3394" s="4236" t="s">
        <v>4985</v>
      </c>
      <c r="C3394" s="4237"/>
      <c r="D3394" s="4249" t="s">
        <v>5036</v>
      </c>
      <c r="E3394" s="4249"/>
      <c r="F3394" s="4249"/>
      <c r="G3394" s="4249"/>
      <c r="H3394" s="2499"/>
      <c r="I3394" s="2499"/>
      <c r="J3394" s="2499"/>
      <c r="K3394" s="2499"/>
      <c r="L3394" s="2499"/>
      <c r="M3394" s="2499"/>
      <c r="N3394" s="2499"/>
      <c r="O3394" s="2499"/>
      <c r="P3394" s="2499"/>
      <c r="Q3394" s="2499"/>
      <c r="R3394" s="2499"/>
      <c r="S3394" s="2499"/>
      <c r="T3394" s="2495"/>
      <c r="U3394" s="2495"/>
      <c r="V3394" s="2495"/>
      <c r="W3394" s="2495"/>
      <c r="X3394" s="2495"/>
      <c r="Y3394" s="2495"/>
      <c r="Z3394" s="2495"/>
      <c r="AA3394" s="2495"/>
      <c r="AB3394" s="2495"/>
      <c r="AC3394" s="2495"/>
      <c r="AD3394" s="2495"/>
      <c r="AE3394" s="2495"/>
      <c r="AF3394" s="2495"/>
      <c r="AG3394" s="2495"/>
      <c r="AH3394" s="2495"/>
      <c r="AI3394" s="2495"/>
      <c r="AJ3394" s="2495"/>
      <c r="AK3394" s="2502"/>
    </row>
    <row r="3395" spans="2:37" s="2801" customFormat="1" x14ac:dyDescent="0.2">
      <c r="B3395" s="4236" t="s">
        <v>4986</v>
      </c>
      <c r="C3395" s="4237"/>
      <c r="D3395" s="4249" t="s">
        <v>1512</v>
      </c>
      <c r="E3395" s="4249"/>
      <c r="F3395" s="4249"/>
      <c r="G3395" s="4249"/>
      <c r="H3395" s="2499"/>
      <c r="I3395" s="2499"/>
      <c r="J3395" s="2499"/>
      <c r="K3395" s="2499"/>
      <c r="L3395" s="2499"/>
      <c r="M3395" s="2499"/>
      <c r="N3395" s="2499"/>
      <c r="O3395" s="2499"/>
      <c r="P3395" s="2499"/>
      <c r="Q3395" s="2499"/>
      <c r="R3395" s="2499"/>
      <c r="S3395" s="2499"/>
      <c r="T3395" s="2495"/>
      <c r="U3395" s="2495"/>
      <c r="V3395" s="2495"/>
      <c r="W3395" s="2495"/>
      <c r="X3395" s="2495"/>
      <c r="Y3395" s="2495"/>
      <c r="Z3395" s="2495"/>
      <c r="AA3395" s="2495"/>
      <c r="AB3395" s="2495"/>
      <c r="AC3395" s="2495"/>
      <c r="AD3395" s="2495"/>
      <c r="AE3395" s="2495"/>
      <c r="AF3395" s="2495"/>
      <c r="AG3395" s="2495"/>
      <c r="AH3395" s="2495"/>
      <c r="AI3395" s="2495"/>
      <c r="AJ3395" s="2495"/>
      <c r="AK3395" s="2502"/>
    </row>
    <row r="3396" spans="2:37" s="2801" customFormat="1" ht="15.75" thickBot="1" x14ac:dyDescent="0.25">
      <c r="B3396" s="4270"/>
      <c r="C3396" s="4271"/>
      <c r="D3396" s="4272"/>
      <c r="E3396" s="4272"/>
      <c r="F3396" s="4272"/>
      <c r="G3396" s="4272"/>
      <c r="H3396" s="2504"/>
      <c r="I3396" s="2504"/>
      <c r="J3396" s="2504"/>
      <c r="K3396" s="2504"/>
      <c r="L3396" s="2504"/>
      <c r="M3396" s="2504"/>
      <c r="N3396" s="2504"/>
      <c r="O3396" s="2504"/>
      <c r="P3396" s="2504"/>
      <c r="Q3396" s="2504"/>
      <c r="R3396" s="2504"/>
      <c r="S3396" s="2504"/>
      <c r="T3396" s="2505"/>
      <c r="U3396" s="2505"/>
      <c r="V3396" s="2505"/>
      <c r="W3396" s="2505"/>
      <c r="X3396" s="2505"/>
      <c r="Y3396" s="2505"/>
      <c r="Z3396" s="2505"/>
      <c r="AA3396" s="2505"/>
      <c r="AB3396" s="2505"/>
      <c r="AC3396" s="2505"/>
      <c r="AD3396" s="2505"/>
      <c r="AE3396" s="2505"/>
      <c r="AF3396" s="2505"/>
      <c r="AG3396" s="2505"/>
      <c r="AH3396" s="2505"/>
      <c r="AI3396" s="2505"/>
      <c r="AJ3396" s="2505"/>
      <c r="AK3396" s="2507"/>
    </row>
    <row r="3397" spans="2:37" s="2801" customFormat="1" ht="13.5" thickBot="1" x14ac:dyDescent="0.25"/>
    <row r="3398" spans="2:37" s="2801" customFormat="1" ht="20.25" x14ac:dyDescent="0.2">
      <c r="B3398" s="4169" t="s">
        <v>4994</v>
      </c>
      <c r="C3398" s="4170"/>
      <c r="D3398" s="4170"/>
      <c r="E3398" s="4170"/>
      <c r="F3398" s="4170"/>
      <c r="G3398" s="4170"/>
      <c r="H3398" s="4170"/>
      <c r="I3398" s="4170"/>
      <c r="J3398" s="4170"/>
      <c r="K3398" s="4170"/>
      <c r="L3398" s="4170"/>
      <c r="M3398" s="4170"/>
      <c r="N3398" s="4170"/>
      <c r="O3398" s="4170"/>
      <c r="P3398" s="4170"/>
      <c r="Q3398" s="4170"/>
      <c r="R3398" s="4170"/>
      <c r="S3398" s="4170"/>
      <c r="T3398" s="4170"/>
      <c r="U3398" s="4170"/>
      <c r="V3398" s="4170"/>
      <c r="W3398" s="4170"/>
      <c r="X3398" s="4170"/>
      <c r="Y3398" s="4170"/>
      <c r="Z3398" s="4170"/>
      <c r="AA3398" s="4170"/>
      <c r="AB3398" s="4170"/>
      <c r="AC3398" s="4170"/>
      <c r="AD3398" s="4170"/>
      <c r="AE3398" s="4170"/>
      <c r="AF3398" s="4170"/>
      <c r="AG3398" s="4170"/>
      <c r="AH3398" s="4170"/>
      <c r="AI3398" s="4170"/>
      <c r="AJ3398" s="4170"/>
      <c r="AK3398" s="4171"/>
    </row>
    <row r="3399" spans="2:37" s="2801" customFormat="1" ht="12.75" customHeight="1" x14ac:dyDescent="0.2">
      <c r="B3399" s="2500"/>
      <c r="C3399" s="2839"/>
      <c r="D3399" s="2839"/>
      <c r="E3399" s="2839"/>
      <c r="F3399" s="2839"/>
      <c r="G3399" s="2501"/>
      <c r="H3399" s="2501"/>
      <c r="I3399" s="2501"/>
      <c r="J3399" s="2501"/>
      <c r="K3399" s="2501"/>
      <c r="L3399" s="2501"/>
      <c r="M3399" s="2501"/>
      <c r="N3399" s="2501"/>
      <c r="O3399" s="2501"/>
      <c r="P3399" s="2501"/>
      <c r="Q3399" s="2501"/>
      <c r="R3399" s="2501"/>
      <c r="S3399" s="2501"/>
      <c r="T3399" s="2501"/>
      <c r="U3399" s="2501"/>
      <c r="V3399" s="2501"/>
      <c r="W3399" s="2501"/>
      <c r="X3399" s="2501"/>
      <c r="Y3399" s="2501"/>
      <c r="Z3399" s="2501"/>
      <c r="AA3399" s="2501"/>
      <c r="AB3399" s="2501"/>
      <c r="AC3399" s="2501"/>
      <c r="AD3399" s="2501"/>
      <c r="AE3399" s="2501"/>
      <c r="AF3399" s="2501"/>
      <c r="AG3399" s="2501"/>
      <c r="AH3399" s="2501"/>
      <c r="AI3399" s="2501"/>
      <c r="AJ3399" s="2501"/>
      <c r="AK3399" s="2502"/>
    </row>
    <row r="3400" spans="2:37" s="2801" customFormat="1" ht="12.75" customHeight="1" x14ac:dyDescent="0.2">
      <c r="B3400" s="2500" t="s">
        <v>4981</v>
      </c>
      <c r="C3400" s="2839"/>
      <c r="D3400" s="4294" t="s">
        <v>5486</v>
      </c>
      <c r="E3400" s="4294"/>
      <c r="F3400" s="4294"/>
      <c r="G3400" s="2501"/>
      <c r="H3400" s="2501"/>
      <c r="I3400" s="2501"/>
      <c r="J3400" s="2501"/>
      <c r="K3400" s="2501"/>
      <c r="L3400" s="2501"/>
      <c r="M3400" s="2501"/>
      <c r="N3400" s="2501"/>
      <c r="O3400" s="2501"/>
      <c r="P3400" s="2501"/>
      <c r="Q3400" s="2501"/>
      <c r="R3400" s="2501"/>
      <c r="S3400" s="2501"/>
      <c r="T3400" s="2501"/>
      <c r="U3400" s="2501"/>
      <c r="V3400" s="2501"/>
      <c r="W3400" s="2501"/>
      <c r="X3400" s="2501"/>
      <c r="Y3400" s="2501"/>
      <c r="Z3400" s="2501"/>
      <c r="AA3400" s="2501"/>
      <c r="AB3400" s="2501"/>
      <c r="AC3400" s="2501"/>
      <c r="AD3400" s="2501"/>
      <c r="AE3400" s="2501"/>
      <c r="AF3400" s="2501"/>
      <c r="AG3400" s="2501"/>
      <c r="AH3400" s="2501"/>
      <c r="AI3400" s="2501"/>
      <c r="AJ3400" s="2501"/>
      <c r="AK3400" s="2502"/>
    </row>
    <row r="3401" spans="2:37" s="2801" customFormat="1" ht="13.5" thickBot="1" x14ac:dyDescent="0.25">
      <c r="B3401" s="4176" t="s">
        <v>4995</v>
      </c>
      <c r="C3401" s="4177"/>
      <c r="D3401" s="4314">
        <v>41457</v>
      </c>
      <c r="E3401" s="4315"/>
      <c r="F3401" s="2839"/>
      <c r="G3401" s="2501"/>
      <c r="H3401" s="2501"/>
      <c r="I3401" s="2501"/>
      <c r="J3401" s="2501"/>
      <c r="K3401" s="2501"/>
      <c r="L3401" s="2501"/>
      <c r="M3401" s="2501"/>
      <c r="N3401" s="2501"/>
      <c r="O3401" s="2501"/>
      <c r="P3401" s="2501"/>
      <c r="Q3401" s="2501"/>
      <c r="R3401" s="2501"/>
      <c r="S3401" s="2501"/>
      <c r="T3401" s="2501"/>
      <c r="U3401" s="2501"/>
      <c r="V3401" s="2501"/>
      <c r="W3401" s="2501"/>
      <c r="X3401" s="2501"/>
      <c r="Y3401" s="2501"/>
      <c r="Z3401" s="2501"/>
      <c r="AA3401" s="2501"/>
      <c r="AB3401" s="2501"/>
      <c r="AC3401" s="2501"/>
      <c r="AD3401" s="2501"/>
      <c r="AE3401" s="2501"/>
      <c r="AF3401" s="2501"/>
      <c r="AG3401" s="2501"/>
      <c r="AH3401" s="2501"/>
      <c r="AI3401" s="2501"/>
      <c r="AJ3401" s="2501"/>
      <c r="AK3401" s="2502"/>
    </row>
    <row r="3402" spans="2:37" s="2801" customFormat="1" ht="119.25" customHeight="1" thickBot="1" x14ac:dyDescent="0.25">
      <c r="B3402" s="4179" t="s">
        <v>4996</v>
      </c>
      <c r="C3402" s="4180"/>
      <c r="D3402" s="4291" t="s">
        <v>5484</v>
      </c>
      <c r="E3402" s="4292"/>
      <c r="F3402" s="4292"/>
      <c r="G3402" s="4292"/>
      <c r="H3402" s="4292"/>
      <c r="I3402" s="4292"/>
      <c r="J3402" s="4292"/>
      <c r="K3402" s="4293"/>
      <c r="L3402" s="2501"/>
      <c r="M3402" s="2501"/>
      <c r="N3402" s="2501"/>
      <c r="O3402" s="2501"/>
      <c r="P3402" s="2501"/>
      <c r="Q3402" s="2501"/>
      <c r="R3402" s="2501"/>
      <c r="S3402" s="2501"/>
      <c r="T3402" s="2501"/>
      <c r="U3402" s="2501"/>
      <c r="V3402" s="2501"/>
      <c r="W3402" s="2501"/>
      <c r="X3402" s="2501"/>
      <c r="Y3402" s="2501"/>
      <c r="Z3402" s="2501"/>
      <c r="AA3402" s="2501"/>
      <c r="AB3402" s="2501"/>
      <c r="AC3402" s="2501"/>
      <c r="AD3402" s="2501"/>
      <c r="AE3402" s="2501"/>
      <c r="AF3402" s="2501"/>
      <c r="AG3402" s="2501"/>
      <c r="AH3402" s="2501"/>
      <c r="AI3402" s="2501"/>
      <c r="AJ3402" s="2501"/>
      <c r="AK3402" s="2502"/>
    </row>
    <row r="3403" spans="2:37" s="2801" customFormat="1" ht="13.5" customHeight="1" thickBot="1" x14ac:dyDescent="0.25">
      <c r="B3403" s="4245"/>
      <c r="C3403" s="4246"/>
      <c r="D3403" s="4246"/>
      <c r="E3403" s="4246"/>
      <c r="F3403" s="4246"/>
      <c r="G3403" s="4246"/>
      <c r="H3403" s="4246"/>
      <c r="I3403" s="4246"/>
      <c r="J3403" s="4246"/>
      <c r="K3403" s="4246"/>
      <c r="L3403" s="4246"/>
      <c r="M3403" s="4246"/>
      <c r="N3403" s="4246"/>
      <c r="O3403" s="4246"/>
      <c r="P3403" s="4246"/>
      <c r="Q3403" s="4246"/>
      <c r="R3403" s="2501"/>
      <c r="S3403" s="2501"/>
      <c r="T3403" s="2501"/>
      <c r="U3403" s="2501"/>
      <c r="V3403" s="2501"/>
      <c r="W3403" s="2501"/>
      <c r="X3403" s="2501"/>
      <c r="Y3403" s="2501"/>
      <c r="Z3403" s="2501"/>
      <c r="AA3403" s="2501"/>
      <c r="AB3403" s="2501"/>
      <c r="AC3403" s="2501"/>
      <c r="AD3403" s="2501"/>
      <c r="AE3403" s="2501"/>
      <c r="AF3403" s="2501"/>
      <c r="AG3403" s="2501"/>
      <c r="AH3403" s="2501"/>
      <c r="AI3403" s="2501"/>
      <c r="AJ3403" s="2501"/>
      <c r="AK3403" s="2502"/>
    </row>
    <row r="3404" spans="2:37" s="2801" customFormat="1" ht="13.5" thickBot="1" x14ac:dyDescent="0.25">
      <c r="B3404" s="4189" t="s">
        <v>4997</v>
      </c>
      <c r="C3404" s="4189"/>
      <c r="D3404" s="4189" t="s">
        <v>4987</v>
      </c>
      <c r="E3404" s="4189" t="s">
        <v>4998</v>
      </c>
      <c r="F3404" s="4247" t="s">
        <v>224</v>
      </c>
      <c r="G3404" s="4247"/>
      <c r="H3404" s="4247"/>
      <c r="I3404" s="4247"/>
      <c r="J3404" s="4247"/>
      <c r="K3404" s="4247"/>
      <c r="L3404" s="4247"/>
      <c r="M3404" s="4247"/>
      <c r="N3404" s="4247"/>
      <c r="O3404" s="4247"/>
      <c r="P3404" s="4247"/>
      <c r="Q3404" s="4247"/>
      <c r="R3404" s="4247"/>
      <c r="S3404" s="4247" t="s">
        <v>340</v>
      </c>
      <c r="T3404" s="4247"/>
      <c r="U3404" s="4247"/>
      <c r="V3404" s="4247"/>
      <c r="W3404" s="4247"/>
      <c r="X3404" s="4247"/>
      <c r="Y3404" s="4247"/>
      <c r="Z3404" s="4247"/>
      <c r="AA3404" s="4247"/>
      <c r="AB3404" s="4247"/>
      <c r="AC3404" s="4247"/>
      <c r="AD3404" s="4247" t="s">
        <v>225</v>
      </c>
      <c r="AE3404" s="4247"/>
      <c r="AF3404" s="4247"/>
      <c r="AG3404" s="4247"/>
      <c r="AH3404" s="4188" t="s">
        <v>4982</v>
      </c>
      <c r="AI3404" s="4188"/>
      <c r="AJ3404" s="4188"/>
      <c r="AK3404" s="2502"/>
    </row>
    <row r="3405" spans="2:37" s="2801" customFormat="1" ht="13.5" thickBot="1" x14ac:dyDescent="0.25">
      <c r="B3405" s="4203"/>
      <c r="C3405" s="4203"/>
      <c r="D3405" s="4203"/>
      <c r="E3405" s="4203"/>
      <c r="F3405" s="4203" t="s">
        <v>4999</v>
      </c>
      <c r="G3405" s="4203" t="s">
        <v>5000</v>
      </c>
      <c r="H3405" s="4189" t="s">
        <v>5001</v>
      </c>
      <c r="I3405" s="4200" t="s">
        <v>5002</v>
      </c>
      <c r="J3405" s="4200" t="s">
        <v>5003</v>
      </c>
      <c r="K3405" s="4201" t="s">
        <v>5004</v>
      </c>
      <c r="L3405" s="4201" t="s">
        <v>5005</v>
      </c>
      <c r="M3405" s="4200" t="s">
        <v>5006</v>
      </c>
      <c r="N3405" s="4200"/>
      <c r="O3405" s="4201" t="s">
        <v>5007</v>
      </c>
      <c r="P3405" s="4201" t="s">
        <v>5008</v>
      </c>
      <c r="Q3405" s="4201" t="s">
        <v>5009</v>
      </c>
      <c r="R3405" s="4201" t="s">
        <v>5010</v>
      </c>
      <c r="S3405" s="4189" t="s">
        <v>5011</v>
      </c>
      <c r="T3405" s="4189" t="s">
        <v>5012</v>
      </c>
      <c r="U3405" s="4189" t="s">
        <v>5013</v>
      </c>
      <c r="V3405" s="4189" t="s">
        <v>5014</v>
      </c>
      <c r="W3405" s="4189" t="s">
        <v>5015</v>
      </c>
      <c r="X3405" s="4189" t="s">
        <v>5016</v>
      </c>
      <c r="Y3405" s="4189" t="s">
        <v>5017</v>
      </c>
      <c r="Z3405" s="4189" t="s">
        <v>5018</v>
      </c>
      <c r="AA3405" s="4189" t="s">
        <v>5019</v>
      </c>
      <c r="AB3405" s="4200" t="s">
        <v>5020</v>
      </c>
      <c r="AC3405" s="4200" t="s">
        <v>5021</v>
      </c>
      <c r="AD3405" s="4189" t="s">
        <v>5022</v>
      </c>
      <c r="AE3405" s="4189" t="s">
        <v>5023</v>
      </c>
      <c r="AF3405" s="4189" t="s">
        <v>5024</v>
      </c>
      <c r="AG3405" s="4189" t="s">
        <v>5025</v>
      </c>
      <c r="AH3405" s="4189" t="s">
        <v>1150</v>
      </c>
      <c r="AI3405" s="4189" t="s">
        <v>4983</v>
      </c>
      <c r="AJ3405" s="4189" t="s">
        <v>4984</v>
      </c>
      <c r="AK3405" s="2502"/>
    </row>
    <row r="3406" spans="2:37" s="2801" customFormat="1" ht="13.5" thickBot="1" x14ac:dyDescent="0.25">
      <c r="B3406" s="4203"/>
      <c r="C3406" s="4203"/>
      <c r="D3406" s="4203"/>
      <c r="E3406" s="4203"/>
      <c r="F3406" s="4203"/>
      <c r="G3406" s="4203"/>
      <c r="H3406" s="4203"/>
      <c r="I3406" s="4201"/>
      <c r="J3406" s="4201"/>
      <c r="K3406" s="4201"/>
      <c r="L3406" s="4201"/>
      <c r="M3406" s="2837" t="s">
        <v>5026</v>
      </c>
      <c r="N3406" s="2838" t="s">
        <v>2793</v>
      </c>
      <c r="O3406" s="4201"/>
      <c r="P3406" s="4201"/>
      <c r="Q3406" s="4201"/>
      <c r="R3406" s="4201"/>
      <c r="S3406" s="4203"/>
      <c r="T3406" s="4203"/>
      <c r="U3406" s="4203"/>
      <c r="V3406" s="4203"/>
      <c r="W3406" s="4203"/>
      <c r="X3406" s="4203"/>
      <c r="Y3406" s="4203"/>
      <c r="Z3406" s="4203"/>
      <c r="AA3406" s="4203"/>
      <c r="AB3406" s="4201"/>
      <c r="AC3406" s="4201"/>
      <c r="AD3406" s="4203"/>
      <c r="AE3406" s="4203"/>
      <c r="AF3406" s="4203"/>
      <c r="AG3406" s="4203"/>
      <c r="AH3406" s="4203"/>
      <c r="AI3406" s="4203"/>
      <c r="AJ3406" s="4203"/>
      <c r="AK3406" s="2502"/>
    </row>
    <row r="3407" spans="2:37" s="2801" customFormat="1" ht="26.25" thickBot="1" x14ac:dyDescent="0.25">
      <c r="B3407" s="4342" t="s">
        <v>5487</v>
      </c>
      <c r="C3407" s="4343"/>
      <c r="D3407" s="2704"/>
      <c r="E3407" s="2509">
        <v>3.99</v>
      </c>
      <c r="F3407" s="2644"/>
      <c r="G3407" s="2600"/>
      <c r="H3407" s="2645"/>
      <c r="I3407" s="2645"/>
      <c r="J3407" s="2645"/>
      <c r="K3407" s="2600"/>
      <c r="L3407" s="2600"/>
      <c r="M3407" s="2646"/>
      <c r="N3407" s="2647"/>
      <c r="O3407" s="2600"/>
      <c r="P3407" s="2600"/>
      <c r="Q3407" s="2600"/>
      <c r="R3407" s="2600"/>
      <c r="S3407" s="2626"/>
      <c r="T3407" s="2600"/>
      <c r="U3407" s="2648"/>
      <c r="V3407" s="2648"/>
      <c r="W3407" s="2600"/>
      <c r="X3407" s="2600"/>
      <c r="Y3407" s="2648"/>
      <c r="Z3407" s="2648"/>
      <c r="AA3407" s="2648"/>
      <c r="AB3407" s="2600"/>
      <c r="AC3407" s="2600"/>
      <c r="AD3407" s="2644"/>
      <c r="AE3407" s="2667"/>
      <c r="AF3407" s="2701"/>
      <c r="AG3407" s="2701"/>
      <c r="AH3407" s="2642" t="s">
        <v>5480</v>
      </c>
      <c r="AI3407" s="2705">
        <v>1</v>
      </c>
      <c r="AJ3407" s="2842">
        <v>3.99</v>
      </c>
      <c r="AK3407" s="2502"/>
    </row>
    <row r="3408" spans="2:37" s="2801" customFormat="1" ht="39" thickBot="1" x14ac:dyDescent="0.25">
      <c r="B3408" s="4161" t="s">
        <v>5488</v>
      </c>
      <c r="C3408" s="4160"/>
      <c r="D3408" s="2706"/>
      <c r="E3408" s="2486">
        <v>5.99</v>
      </c>
      <c r="F3408" s="2618"/>
      <c r="G3408" s="2599"/>
      <c r="H3408" s="2707"/>
      <c r="I3408" s="2707"/>
      <c r="J3408" s="2707"/>
      <c r="K3408" s="2599"/>
      <c r="L3408" s="2599"/>
      <c r="M3408" s="2617"/>
      <c r="N3408" s="2708"/>
      <c r="O3408" s="2599"/>
      <c r="P3408" s="2599"/>
      <c r="Q3408" s="2599"/>
      <c r="R3408" s="2599"/>
      <c r="S3408" s="2542"/>
      <c r="T3408" s="2599"/>
      <c r="U3408" s="2709"/>
      <c r="V3408" s="2709"/>
      <c r="W3408" s="2599"/>
      <c r="X3408" s="2599"/>
      <c r="Y3408" s="2709"/>
      <c r="Z3408" s="2709"/>
      <c r="AA3408" s="2709"/>
      <c r="AB3408" s="2599"/>
      <c r="AC3408" s="2599"/>
      <c r="AD3408" s="2618"/>
      <c r="AE3408" s="2668"/>
      <c r="AF3408" s="2702"/>
      <c r="AG3408" s="2702"/>
      <c r="AH3408" s="2642" t="s">
        <v>5481</v>
      </c>
      <c r="AI3408" s="2710">
        <v>1</v>
      </c>
      <c r="AJ3408" s="2843">
        <v>5.99</v>
      </c>
      <c r="AK3408" s="2502"/>
    </row>
    <row r="3409" spans="2:37" s="2801" customFormat="1" ht="26.25" thickBot="1" x14ac:dyDescent="0.25">
      <c r="B3409" s="4162" t="s">
        <v>5489</v>
      </c>
      <c r="C3409" s="4163"/>
      <c r="D3409" s="3000"/>
      <c r="E3409" s="2533">
        <v>8.99</v>
      </c>
      <c r="F3409" s="2620"/>
      <c r="G3409" s="3001"/>
      <c r="H3409" s="3002"/>
      <c r="I3409" s="3002"/>
      <c r="J3409" s="3002"/>
      <c r="K3409" s="3001"/>
      <c r="L3409" s="3001"/>
      <c r="M3409" s="2619"/>
      <c r="N3409" s="3003"/>
      <c r="O3409" s="3001"/>
      <c r="P3409" s="3001"/>
      <c r="Q3409" s="3001"/>
      <c r="R3409" s="3001"/>
      <c r="S3409" s="2727"/>
      <c r="T3409" s="3001"/>
      <c r="U3409" s="3004"/>
      <c r="V3409" s="3004"/>
      <c r="W3409" s="3001"/>
      <c r="X3409" s="3001"/>
      <c r="Y3409" s="3004"/>
      <c r="Z3409" s="3004"/>
      <c r="AA3409" s="3004"/>
      <c r="AB3409" s="3001"/>
      <c r="AC3409" s="3001"/>
      <c r="AD3409" s="2620"/>
      <c r="AE3409" s="3005"/>
      <c r="AF3409" s="3006"/>
      <c r="AG3409" s="3006"/>
      <c r="AH3409" s="2659" t="s">
        <v>5482</v>
      </c>
      <c r="AI3409" s="3007">
        <v>1</v>
      </c>
      <c r="AJ3409" s="3008">
        <v>8.99</v>
      </c>
      <c r="AK3409" s="2502"/>
    </row>
    <row r="3410" spans="2:37" s="2801" customFormat="1" x14ac:dyDescent="0.2">
      <c r="B3410" s="2503"/>
      <c r="C3410" s="2496"/>
      <c r="D3410" s="2496"/>
      <c r="E3410" s="2496"/>
      <c r="F3410" s="2496"/>
      <c r="G3410" s="2496"/>
      <c r="H3410" s="2496"/>
      <c r="I3410" s="2497"/>
      <c r="J3410" s="2497"/>
      <c r="K3410" s="2497"/>
      <c r="L3410" s="2497"/>
      <c r="M3410" s="2496"/>
      <c r="N3410" s="2497"/>
      <c r="O3410" s="2497"/>
      <c r="P3410" s="2497"/>
      <c r="Q3410" s="2497"/>
      <c r="R3410" s="2497"/>
      <c r="S3410" s="2496"/>
      <c r="T3410" s="2495"/>
      <c r="U3410" s="2495"/>
      <c r="V3410" s="2495"/>
      <c r="W3410" s="2495"/>
      <c r="X3410" s="2495"/>
      <c r="Y3410" s="2495"/>
      <c r="Z3410" s="2495"/>
      <c r="AA3410" s="2495"/>
      <c r="AB3410" s="2495"/>
      <c r="AC3410" s="2495"/>
      <c r="AD3410" s="2495"/>
      <c r="AE3410" s="2495"/>
      <c r="AF3410" s="2495"/>
      <c r="AG3410" s="2495"/>
      <c r="AH3410" s="2495"/>
      <c r="AI3410" s="2495"/>
      <c r="AJ3410" s="2495"/>
      <c r="AK3410" s="2502"/>
    </row>
    <row r="3411" spans="2:37" s="2801" customFormat="1" x14ac:dyDescent="0.2">
      <c r="B3411" s="4236" t="s">
        <v>4985</v>
      </c>
      <c r="C3411" s="4237"/>
      <c r="D3411" s="4249" t="s">
        <v>1529</v>
      </c>
      <c r="E3411" s="4249"/>
      <c r="F3411" s="4249"/>
      <c r="G3411" s="4249"/>
      <c r="H3411" s="2499"/>
      <c r="I3411" s="2499"/>
      <c r="J3411" s="2499"/>
      <c r="K3411" s="2499"/>
      <c r="L3411" s="2499"/>
      <c r="M3411" s="2499"/>
      <c r="N3411" s="2499"/>
      <c r="O3411" s="2499"/>
      <c r="P3411" s="2499"/>
      <c r="Q3411" s="2499"/>
      <c r="R3411" s="2499"/>
      <c r="S3411" s="2499"/>
      <c r="T3411" s="2495"/>
      <c r="U3411" s="2495"/>
      <c r="V3411" s="2495"/>
      <c r="W3411" s="2495"/>
      <c r="X3411" s="2495"/>
      <c r="Y3411" s="2495"/>
      <c r="Z3411" s="2495"/>
      <c r="AA3411" s="2495"/>
      <c r="AB3411" s="2495"/>
      <c r="AC3411" s="2495"/>
      <c r="AD3411" s="2495"/>
      <c r="AE3411" s="2495"/>
      <c r="AF3411" s="2495"/>
      <c r="AG3411" s="2495"/>
      <c r="AH3411" s="2495"/>
      <c r="AI3411" s="2495"/>
      <c r="AJ3411" s="2495"/>
      <c r="AK3411" s="2502"/>
    </row>
    <row r="3412" spans="2:37" s="2801" customFormat="1" x14ac:dyDescent="0.2">
      <c r="B3412" s="4236" t="s">
        <v>4986</v>
      </c>
      <c r="C3412" s="4237"/>
      <c r="D3412" s="4249" t="s">
        <v>5483</v>
      </c>
      <c r="E3412" s="4249"/>
      <c r="F3412" s="4249"/>
      <c r="G3412" s="4249"/>
      <c r="H3412" s="2499"/>
      <c r="I3412" s="2499"/>
      <c r="J3412" s="2499"/>
      <c r="K3412" s="2499"/>
      <c r="L3412" s="2499"/>
      <c r="M3412" s="2499"/>
      <c r="N3412" s="2499"/>
      <c r="O3412" s="2499"/>
      <c r="P3412" s="2499"/>
      <c r="Q3412" s="2499"/>
      <c r="R3412" s="2499"/>
      <c r="S3412" s="2499"/>
      <c r="T3412" s="2495"/>
      <c r="U3412" s="2495"/>
      <c r="V3412" s="2495"/>
      <c r="W3412" s="2495"/>
      <c r="X3412" s="2495"/>
      <c r="Y3412" s="2495"/>
      <c r="Z3412" s="2495"/>
      <c r="AA3412" s="2495"/>
      <c r="AB3412" s="2495"/>
      <c r="AC3412" s="2495"/>
      <c r="AD3412" s="2495"/>
      <c r="AE3412" s="2495"/>
      <c r="AF3412" s="2495"/>
      <c r="AG3412" s="2495"/>
      <c r="AH3412" s="2495"/>
      <c r="AI3412" s="2495"/>
      <c r="AJ3412" s="2495"/>
      <c r="AK3412" s="2502"/>
    </row>
    <row r="3413" spans="2:37" s="2801" customFormat="1" ht="15.75" thickBot="1" x14ac:dyDescent="0.25">
      <c r="B3413" s="4270"/>
      <c r="C3413" s="4271"/>
      <c r="D3413" s="4272"/>
      <c r="E3413" s="4272"/>
      <c r="F3413" s="4272"/>
      <c r="G3413" s="4272"/>
      <c r="H3413" s="2504"/>
      <c r="I3413" s="2504"/>
      <c r="J3413" s="2504"/>
      <c r="K3413" s="2504"/>
      <c r="L3413" s="2504"/>
      <c r="M3413" s="2504"/>
      <c r="N3413" s="2504"/>
      <c r="O3413" s="2504"/>
      <c r="P3413" s="2504"/>
      <c r="Q3413" s="2504"/>
      <c r="R3413" s="2504"/>
      <c r="S3413" s="2504"/>
      <c r="T3413" s="2505"/>
      <c r="U3413" s="2505"/>
      <c r="V3413" s="2505"/>
      <c r="W3413" s="2505"/>
      <c r="X3413" s="2505"/>
      <c r="Y3413" s="2505"/>
      <c r="Z3413" s="2505"/>
      <c r="AA3413" s="2505"/>
      <c r="AB3413" s="2505"/>
      <c r="AC3413" s="2505"/>
      <c r="AD3413" s="2505"/>
      <c r="AE3413" s="2505"/>
      <c r="AF3413" s="2505"/>
      <c r="AG3413" s="2505"/>
      <c r="AH3413" s="2505"/>
      <c r="AI3413" s="2505"/>
      <c r="AJ3413" s="2505"/>
      <c r="AK3413" s="2507"/>
    </row>
    <row r="3414" spans="2:37" s="2801" customFormat="1" ht="13.5" thickBot="1" x14ac:dyDescent="0.25">
      <c r="B3414" s="2703"/>
    </row>
    <row r="3415" spans="2:37" s="2801" customFormat="1" ht="12.75" customHeight="1" x14ac:dyDescent="0.2">
      <c r="B3415" s="4169" t="s">
        <v>4994</v>
      </c>
      <c r="C3415" s="4170"/>
      <c r="D3415" s="4170"/>
      <c r="E3415" s="4170"/>
      <c r="F3415" s="4170"/>
      <c r="G3415" s="4170"/>
      <c r="H3415" s="4170"/>
      <c r="I3415" s="4170"/>
      <c r="J3415" s="4170"/>
      <c r="K3415" s="4170"/>
      <c r="L3415" s="4170"/>
      <c r="M3415" s="4170"/>
      <c r="N3415" s="4170"/>
      <c r="O3415" s="4170"/>
      <c r="P3415" s="4170"/>
      <c r="Q3415" s="4170"/>
      <c r="R3415" s="4170"/>
      <c r="S3415" s="4170"/>
      <c r="T3415" s="4170"/>
      <c r="U3415" s="4170"/>
      <c r="V3415" s="4170"/>
      <c r="W3415" s="4170"/>
      <c r="X3415" s="4170"/>
      <c r="Y3415" s="4170"/>
      <c r="Z3415" s="4170"/>
      <c r="AA3415" s="4170"/>
      <c r="AB3415" s="4170"/>
      <c r="AC3415" s="4170"/>
      <c r="AD3415" s="4170"/>
      <c r="AE3415" s="4170"/>
      <c r="AF3415" s="4170"/>
      <c r="AG3415" s="4170"/>
      <c r="AH3415" s="4170"/>
      <c r="AI3415" s="4170"/>
      <c r="AJ3415" s="4170"/>
      <c r="AK3415" s="4171"/>
    </row>
    <row r="3416" spans="2:37" s="2801" customFormat="1" ht="12.75" customHeight="1" x14ac:dyDescent="0.2">
      <c r="B3416" s="2500"/>
      <c r="C3416" s="2839"/>
      <c r="D3416" s="2839"/>
      <c r="E3416" s="2839"/>
      <c r="F3416" s="2839"/>
      <c r="G3416" s="2501"/>
      <c r="H3416" s="2501"/>
      <c r="I3416" s="2501"/>
      <c r="J3416" s="2501"/>
      <c r="K3416" s="2501"/>
      <c r="L3416" s="2501"/>
      <c r="M3416" s="2501"/>
      <c r="N3416" s="2501"/>
      <c r="O3416" s="2501"/>
      <c r="P3416" s="2501"/>
      <c r="Q3416" s="2501"/>
      <c r="R3416" s="2501"/>
      <c r="S3416" s="2501"/>
      <c r="T3416" s="2501"/>
      <c r="U3416" s="2501"/>
      <c r="V3416" s="2501"/>
      <c r="W3416" s="2501"/>
      <c r="X3416" s="2501"/>
      <c r="Y3416" s="2501"/>
      <c r="Z3416" s="2501"/>
      <c r="AA3416" s="2501"/>
      <c r="AB3416" s="2501"/>
      <c r="AC3416" s="2501"/>
      <c r="AD3416" s="2501"/>
      <c r="AE3416" s="2501"/>
      <c r="AF3416" s="2501"/>
      <c r="AG3416" s="2501"/>
      <c r="AH3416" s="2501"/>
      <c r="AI3416" s="2501"/>
      <c r="AJ3416" s="2501"/>
      <c r="AK3416" s="2502"/>
    </row>
    <row r="3417" spans="2:37" s="2801" customFormat="1" x14ac:dyDescent="0.2">
      <c r="B3417" s="2500" t="s">
        <v>4981</v>
      </c>
      <c r="C3417" s="2839"/>
      <c r="D3417" s="4294" t="s">
        <v>5485</v>
      </c>
      <c r="E3417" s="4294"/>
      <c r="F3417" s="4294"/>
      <c r="G3417" s="2501"/>
      <c r="H3417" s="2501"/>
      <c r="I3417" s="2501"/>
      <c r="J3417" s="2501"/>
      <c r="K3417" s="2501"/>
      <c r="L3417" s="2501"/>
      <c r="M3417" s="2501"/>
      <c r="N3417" s="2501"/>
      <c r="O3417" s="2501"/>
      <c r="P3417" s="2501"/>
      <c r="Q3417" s="2501"/>
      <c r="R3417" s="2501"/>
      <c r="S3417" s="2501"/>
      <c r="T3417" s="2501"/>
      <c r="U3417" s="2501"/>
      <c r="V3417" s="2501"/>
      <c r="W3417" s="2501"/>
      <c r="X3417" s="2501"/>
      <c r="Y3417" s="2501"/>
      <c r="Z3417" s="2501"/>
      <c r="AA3417" s="2501"/>
      <c r="AB3417" s="2501"/>
      <c r="AC3417" s="2501"/>
      <c r="AD3417" s="2501"/>
      <c r="AE3417" s="2501"/>
      <c r="AF3417" s="2501"/>
      <c r="AG3417" s="2501"/>
      <c r="AH3417" s="2501"/>
      <c r="AI3417" s="2501"/>
      <c r="AJ3417" s="2501"/>
      <c r="AK3417" s="2502"/>
    </row>
    <row r="3418" spans="2:37" s="2801" customFormat="1" ht="13.5" customHeight="1" thickBot="1" x14ac:dyDescent="0.25">
      <c r="B3418" s="4176" t="s">
        <v>4995</v>
      </c>
      <c r="C3418" s="4177"/>
      <c r="D3418" s="4314">
        <v>41457</v>
      </c>
      <c r="E3418" s="4315"/>
      <c r="F3418" s="2839"/>
      <c r="G3418" s="2501"/>
      <c r="H3418" s="2501"/>
      <c r="I3418" s="2501"/>
      <c r="J3418" s="2501"/>
      <c r="K3418" s="2501"/>
      <c r="L3418" s="2501"/>
      <c r="M3418" s="2501"/>
      <c r="N3418" s="2501"/>
      <c r="O3418" s="2501"/>
      <c r="P3418" s="2501"/>
      <c r="Q3418" s="2501"/>
      <c r="R3418" s="2501"/>
      <c r="S3418" s="2501"/>
      <c r="T3418" s="2501"/>
      <c r="U3418" s="2501"/>
      <c r="V3418" s="2501"/>
      <c r="W3418" s="2501"/>
      <c r="X3418" s="2501"/>
      <c r="Y3418" s="2501"/>
      <c r="Z3418" s="2501"/>
      <c r="AA3418" s="2501"/>
      <c r="AB3418" s="2501"/>
      <c r="AC3418" s="2501"/>
      <c r="AD3418" s="2501"/>
      <c r="AE3418" s="2501"/>
      <c r="AF3418" s="2501"/>
      <c r="AG3418" s="2501"/>
      <c r="AH3418" s="2501"/>
      <c r="AI3418" s="2501"/>
      <c r="AJ3418" s="2501"/>
      <c r="AK3418" s="2502"/>
    </row>
    <row r="3419" spans="2:37" s="2801" customFormat="1" ht="121.5" customHeight="1" thickBot="1" x14ac:dyDescent="0.25">
      <c r="B3419" s="4179" t="s">
        <v>4996</v>
      </c>
      <c r="C3419" s="4180"/>
      <c r="D3419" s="4291" t="s">
        <v>5478</v>
      </c>
      <c r="E3419" s="4292"/>
      <c r="F3419" s="4292"/>
      <c r="G3419" s="4292"/>
      <c r="H3419" s="4292"/>
      <c r="I3419" s="4292"/>
      <c r="J3419" s="4292"/>
      <c r="K3419" s="4293"/>
      <c r="L3419" s="2501"/>
      <c r="M3419" s="2501"/>
      <c r="N3419" s="2501"/>
      <c r="O3419" s="2501"/>
      <c r="P3419" s="2501"/>
      <c r="Q3419" s="2501"/>
      <c r="R3419" s="2501"/>
      <c r="S3419" s="2501"/>
      <c r="T3419" s="2501"/>
      <c r="U3419" s="2501"/>
      <c r="V3419" s="2501"/>
      <c r="W3419" s="2501"/>
      <c r="X3419" s="2501"/>
      <c r="Y3419" s="2501"/>
      <c r="Z3419" s="2501"/>
      <c r="AA3419" s="2501"/>
      <c r="AB3419" s="2501"/>
      <c r="AC3419" s="2501"/>
      <c r="AD3419" s="2501"/>
      <c r="AE3419" s="2501"/>
      <c r="AF3419" s="2501"/>
      <c r="AG3419" s="2501"/>
      <c r="AH3419" s="2501"/>
      <c r="AI3419" s="2501"/>
      <c r="AJ3419" s="2501"/>
      <c r="AK3419" s="2502"/>
    </row>
    <row r="3420" spans="2:37" s="2801" customFormat="1" ht="12.75" customHeight="1" thickBot="1" x14ac:dyDescent="0.25">
      <c r="B3420" s="4245"/>
      <c r="C3420" s="4246"/>
      <c r="D3420" s="4246"/>
      <c r="E3420" s="4246"/>
      <c r="F3420" s="4246"/>
      <c r="G3420" s="4246"/>
      <c r="H3420" s="4246"/>
      <c r="I3420" s="4246"/>
      <c r="J3420" s="4246"/>
      <c r="K3420" s="4246"/>
      <c r="L3420" s="4246"/>
      <c r="M3420" s="4246"/>
      <c r="N3420" s="4246"/>
      <c r="O3420" s="4246"/>
      <c r="P3420" s="4246"/>
      <c r="Q3420" s="4246"/>
      <c r="R3420" s="2501"/>
      <c r="S3420" s="2501"/>
      <c r="T3420" s="2501"/>
      <c r="U3420" s="2501"/>
      <c r="V3420" s="2501"/>
      <c r="W3420" s="2501"/>
      <c r="X3420" s="2501"/>
      <c r="Y3420" s="2501"/>
      <c r="Z3420" s="2501"/>
      <c r="AA3420" s="2501"/>
      <c r="AB3420" s="2501"/>
      <c r="AC3420" s="2501"/>
      <c r="AD3420" s="2501"/>
      <c r="AE3420" s="2501"/>
      <c r="AF3420" s="2501"/>
      <c r="AG3420" s="2501"/>
      <c r="AH3420" s="2501"/>
      <c r="AI3420" s="2501"/>
      <c r="AJ3420" s="2501"/>
      <c r="AK3420" s="2502"/>
    </row>
    <row r="3421" spans="2:37" s="2801" customFormat="1" ht="13.5" thickBot="1" x14ac:dyDescent="0.25">
      <c r="B3421" s="4189" t="s">
        <v>4997</v>
      </c>
      <c r="C3421" s="4189"/>
      <c r="D3421" s="4189" t="s">
        <v>4987</v>
      </c>
      <c r="E3421" s="4189" t="s">
        <v>4998</v>
      </c>
      <c r="F3421" s="4247" t="s">
        <v>224</v>
      </c>
      <c r="G3421" s="4247"/>
      <c r="H3421" s="4247"/>
      <c r="I3421" s="4247"/>
      <c r="J3421" s="4247"/>
      <c r="K3421" s="4247"/>
      <c r="L3421" s="4247"/>
      <c r="M3421" s="4247"/>
      <c r="N3421" s="4247"/>
      <c r="O3421" s="4247"/>
      <c r="P3421" s="4247"/>
      <c r="Q3421" s="4247"/>
      <c r="R3421" s="4247"/>
      <c r="S3421" s="4247" t="s">
        <v>340</v>
      </c>
      <c r="T3421" s="4247"/>
      <c r="U3421" s="4247"/>
      <c r="V3421" s="4247"/>
      <c r="W3421" s="4247"/>
      <c r="X3421" s="4247"/>
      <c r="Y3421" s="4247"/>
      <c r="Z3421" s="4247"/>
      <c r="AA3421" s="4247"/>
      <c r="AB3421" s="4247"/>
      <c r="AC3421" s="4247"/>
      <c r="AD3421" s="4247" t="s">
        <v>225</v>
      </c>
      <c r="AE3421" s="4247"/>
      <c r="AF3421" s="4247"/>
      <c r="AG3421" s="4247"/>
      <c r="AH3421" s="4188" t="s">
        <v>4982</v>
      </c>
      <c r="AI3421" s="4188"/>
      <c r="AJ3421" s="4188"/>
      <c r="AK3421" s="2502"/>
    </row>
    <row r="3422" spans="2:37" s="2801" customFormat="1" ht="13.5" customHeight="1" thickBot="1" x14ac:dyDescent="0.25">
      <c r="B3422" s="4203"/>
      <c r="C3422" s="4203"/>
      <c r="D3422" s="4203"/>
      <c r="E3422" s="4203"/>
      <c r="F3422" s="4203" t="s">
        <v>4999</v>
      </c>
      <c r="G3422" s="4203" t="s">
        <v>5000</v>
      </c>
      <c r="H3422" s="4189" t="s">
        <v>5001</v>
      </c>
      <c r="I3422" s="4200" t="s">
        <v>5002</v>
      </c>
      <c r="J3422" s="4200" t="s">
        <v>5003</v>
      </c>
      <c r="K3422" s="4201" t="s">
        <v>5004</v>
      </c>
      <c r="L3422" s="4201" t="s">
        <v>5005</v>
      </c>
      <c r="M3422" s="4200" t="s">
        <v>5006</v>
      </c>
      <c r="N3422" s="4200"/>
      <c r="O3422" s="4201" t="s">
        <v>5007</v>
      </c>
      <c r="P3422" s="4201" t="s">
        <v>5008</v>
      </c>
      <c r="Q3422" s="4201" t="s">
        <v>5009</v>
      </c>
      <c r="R3422" s="4201" t="s">
        <v>5010</v>
      </c>
      <c r="S3422" s="4189" t="s">
        <v>5011</v>
      </c>
      <c r="T3422" s="4189" t="s">
        <v>5012</v>
      </c>
      <c r="U3422" s="4189" t="s">
        <v>5013</v>
      </c>
      <c r="V3422" s="4189" t="s">
        <v>5014</v>
      </c>
      <c r="W3422" s="4189" t="s">
        <v>5015</v>
      </c>
      <c r="X3422" s="4189" t="s">
        <v>5016</v>
      </c>
      <c r="Y3422" s="4189" t="s">
        <v>5017</v>
      </c>
      <c r="Z3422" s="4189" t="s">
        <v>5018</v>
      </c>
      <c r="AA3422" s="4189" t="s">
        <v>5019</v>
      </c>
      <c r="AB3422" s="4200" t="s">
        <v>5020</v>
      </c>
      <c r="AC3422" s="4200" t="s">
        <v>5021</v>
      </c>
      <c r="AD3422" s="4189" t="s">
        <v>5022</v>
      </c>
      <c r="AE3422" s="4189" t="s">
        <v>5023</v>
      </c>
      <c r="AF3422" s="4189" t="s">
        <v>5024</v>
      </c>
      <c r="AG3422" s="4189" t="s">
        <v>5025</v>
      </c>
      <c r="AH3422" s="4189" t="s">
        <v>1150</v>
      </c>
      <c r="AI3422" s="4189" t="s">
        <v>4983</v>
      </c>
      <c r="AJ3422" s="4189" t="s">
        <v>4984</v>
      </c>
      <c r="AK3422" s="2502"/>
    </row>
    <row r="3423" spans="2:37" s="2801" customFormat="1" ht="13.5" customHeight="1" thickBot="1" x14ac:dyDescent="0.25">
      <c r="B3423" s="4203"/>
      <c r="C3423" s="4203"/>
      <c r="D3423" s="4203"/>
      <c r="E3423" s="4203"/>
      <c r="F3423" s="4203"/>
      <c r="G3423" s="4203"/>
      <c r="H3423" s="4203"/>
      <c r="I3423" s="4201"/>
      <c r="J3423" s="4201"/>
      <c r="K3423" s="4201"/>
      <c r="L3423" s="4201"/>
      <c r="M3423" s="2837" t="s">
        <v>5026</v>
      </c>
      <c r="N3423" s="2838" t="s">
        <v>2793</v>
      </c>
      <c r="O3423" s="4201"/>
      <c r="P3423" s="4201"/>
      <c r="Q3423" s="4201"/>
      <c r="R3423" s="4201"/>
      <c r="S3423" s="4203"/>
      <c r="T3423" s="4203"/>
      <c r="U3423" s="4203"/>
      <c r="V3423" s="4203"/>
      <c r="W3423" s="4203"/>
      <c r="X3423" s="4203"/>
      <c r="Y3423" s="4203"/>
      <c r="Z3423" s="4203"/>
      <c r="AA3423" s="4203"/>
      <c r="AB3423" s="4201"/>
      <c r="AC3423" s="4201"/>
      <c r="AD3423" s="4203"/>
      <c r="AE3423" s="4203"/>
      <c r="AF3423" s="4203"/>
      <c r="AG3423" s="4203"/>
      <c r="AH3423" s="4203"/>
      <c r="AI3423" s="4203"/>
      <c r="AJ3423" s="4203"/>
      <c r="AK3423" s="2502"/>
    </row>
    <row r="3424" spans="2:37" s="2801" customFormat="1" ht="26.25" thickBot="1" x14ac:dyDescent="0.25">
      <c r="B3424" s="4342" t="s">
        <v>5479</v>
      </c>
      <c r="C3424" s="4343"/>
      <c r="D3424" s="2704"/>
      <c r="E3424" s="2509">
        <v>3.99</v>
      </c>
      <c r="F3424" s="2644"/>
      <c r="G3424" s="2600"/>
      <c r="H3424" s="2645"/>
      <c r="I3424" s="2645"/>
      <c r="J3424" s="2645"/>
      <c r="K3424" s="2600"/>
      <c r="L3424" s="2600"/>
      <c r="M3424" s="2646"/>
      <c r="N3424" s="2647"/>
      <c r="O3424" s="2600"/>
      <c r="P3424" s="2600"/>
      <c r="Q3424" s="2600"/>
      <c r="R3424" s="2600"/>
      <c r="S3424" s="2626"/>
      <c r="T3424" s="2600"/>
      <c r="U3424" s="2648"/>
      <c r="V3424" s="2648"/>
      <c r="W3424" s="2600"/>
      <c r="X3424" s="2600"/>
      <c r="Y3424" s="2648"/>
      <c r="Z3424" s="2648"/>
      <c r="AA3424" s="2648"/>
      <c r="AB3424" s="2600"/>
      <c r="AC3424" s="2600"/>
      <c r="AD3424" s="2644"/>
      <c r="AE3424" s="2667"/>
      <c r="AF3424" s="2701"/>
      <c r="AG3424" s="2701"/>
      <c r="AH3424" s="2642" t="s">
        <v>5480</v>
      </c>
      <c r="AI3424" s="2705">
        <v>1</v>
      </c>
      <c r="AJ3424" s="2842">
        <v>3.99</v>
      </c>
      <c r="AK3424" s="2502"/>
    </row>
    <row r="3425" spans="2:37" s="2801" customFormat="1" ht="39" thickBot="1" x14ac:dyDescent="0.25">
      <c r="B3425" s="4161" t="s">
        <v>5481</v>
      </c>
      <c r="C3425" s="4160"/>
      <c r="D3425" s="2706"/>
      <c r="E3425" s="2486">
        <v>5.99</v>
      </c>
      <c r="F3425" s="2618"/>
      <c r="G3425" s="2599"/>
      <c r="H3425" s="2707"/>
      <c r="I3425" s="2707"/>
      <c r="J3425" s="2707"/>
      <c r="K3425" s="2599"/>
      <c r="L3425" s="2599"/>
      <c r="M3425" s="2617"/>
      <c r="N3425" s="2708"/>
      <c r="O3425" s="2599"/>
      <c r="P3425" s="2599"/>
      <c r="Q3425" s="2599"/>
      <c r="R3425" s="2599"/>
      <c r="S3425" s="2542"/>
      <c r="T3425" s="2599"/>
      <c r="U3425" s="2709"/>
      <c r="V3425" s="2709"/>
      <c r="W3425" s="2599"/>
      <c r="X3425" s="2599"/>
      <c r="Y3425" s="2709"/>
      <c r="Z3425" s="2709"/>
      <c r="AA3425" s="2709"/>
      <c r="AB3425" s="2599"/>
      <c r="AC3425" s="2599"/>
      <c r="AD3425" s="2618"/>
      <c r="AE3425" s="2668"/>
      <c r="AF3425" s="2702"/>
      <c r="AG3425" s="2702"/>
      <c r="AH3425" s="2642" t="s">
        <v>5481</v>
      </c>
      <c r="AI3425" s="2710">
        <v>1</v>
      </c>
      <c r="AJ3425" s="2843">
        <v>5.99</v>
      </c>
      <c r="AK3425" s="2502"/>
    </row>
    <row r="3426" spans="2:37" s="2801" customFormat="1" ht="26.25" thickBot="1" x14ac:dyDescent="0.25">
      <c r="B3426" s="4162" t="s">
        <v>5482</v>
      </c>
      <c r="C3426" s="4163"/>
      <c r="D3426" s="3000"/>
      <c r="E3426" s="2533">
        <v>8.99</v>
      </c>
      <c r="F3426" s="2620"/>
      <c r="G3426" s="3001"/>
      <c r="H3426" s="3002"/>
      <c r="I3426" s="3002"/>
      <c r="J3426" s="3002"/>
      <c r="K3426" s="3001"/>
      <c r="L3426" s="3001"/>
      <c r="M3426" s="2619"/>
      <c r="N3426" s="3003"/>
      <c r="O3426" s="3001"/>
      <c r="P3426" s="3001"/>
      <c r="Q3426" s="3001"/>
      <c r="R3426" s="3001"/>
      <c r="S3426" s="2727"/>
      <c r="T3426" s="3001"/>
      <c r="U3426" s="3004"/>
      <c r="V3426" s="3004"/>
      <c r="W3426" s="3001"/>
      <c r="X3426" s="3001"/>
      <c r="Y3426" s="3004"/>
      <c r="Z3426" s="3004"/>
      <c r="AA3426" s="3004"/>
      <c r="AB3426" s="3001"/>
      <c r="AC3426" s="3001"/>
      <c r="AD3426" s="2620"/>
      <c r="AE3426" s="3005"/>
      <c r="AF3426" s="3006"/>
      <c r="AG3426" s="3006"/>
      <c r="AH3426" s="2659" t="s">
        <v>5482</v>
      </c>
      <c r="AI3426" s="3007">
        <v>1</v>
      </c>
      <c r="AJ3426" s="3008">
        <v>8.99</v>
      </c>
      <c r="AK3426" s="2502"/>
    </row>
    <row r="3427" spans="2:37" s="2801" customFormat="1" x14ac:dyDescent="0.2">
      <c r="B3427" s="2503"/>
      <c r="C3427" s="2496"/>
      <c r="D3427" s="2496"/>
      <c r="E3427" s="2496"/>
      <c r="F3427" s="2496"/>
      <c r="G3427" s="2496"/>
      <c r="H3427" s="2496"/>
      <c r="I3427" s="2497"/>
      <c r="J3427" s="2497"/>
      <c r="K3427" s="2497"/>
      <c r="L3427" s="2497"/>
      <c r="M3427" s="2496"/>
      <c r="N3427" s="2497"/>
      <c r="O3427" s="2497"/>
      <c r="P3427" s="2497"/>
      <c r="Q3427" s="2497"/>
      <c r="R3427" s="2497"/>
      <c r="S3427" s="2496"/>
      <c r="T3427" s="2495"/>
      <c r="U3427" s="2495"/>
      <c r="V3427" s="2495"/>
      <c r="W3427" s="2495"/>
      <c r="X3427" s="2495"/>
      <c r="Y3427" s="2495"/>
      <c r="Z3427" s="2495"/>
      <c r="AA3427" s="2495"/>
      <c r="AB3427" s="2495"/>
      <c r="AC3427" s="2495"/>
      <c r="AD3427" s="2495"/>
      <c r="AE3427" s="2495"/>
      <c r="AF3427" s="2495"/>
      <c r="AG3427" s="2495"/>
      <c r="AH3427" s="2495"/>
      <c r="AI3427" s="2495"/>
      <c r="AJ3427" s="2495"/>
      <c r="AK3427" s="2502"/>
    </row>
    <row r="3428" spans="2:37" s="2801" customFormat="1" x14ac:dyDescent="0.2">
      <c r="B3428" s="4236" t="s">
        <v>4985</v>
      </c>
      <c r="C3428" s="4237"/>
      <c r="D3428" s="4249" t="s">
        <v>1529</v>
      </c>
      <c r="E3428" s="4249"/>
      <c r="F3428" s="4249"/>
      <c r="G3428" s="4249"/>
      <c r="H3428" s="2499"/>
      <c r="I3428" s="2499"/>
      <c r="J3428" s="2499"/>
      <c r="K3428" s="2499"/>
      <c r="L3428" s="2499"/>
      <c r="M3428" s="2499"/>
      <c r="N3428" s="2499"/>
      <c r="O3428" s="2499"/>
      <c r="P3428" s="2499"/>
      <c r="Q3428" s="2499"/>
      <c r="R3428" s="2499"/>
      <c r="S3428" s="2499"/>
      <c r="T3428" s="2495"/>
      <c r="U3428" s="2495"/>
      <c r="V3428" s="2495"/>
      <c r="W3428" s="2495"/>
      <c r="X3428" s="2495"/>
      <c r="Y3428" s="2495"/>
      <c r="Z3428" s="2495"/>
      <c r="AA3428" s="2495"/>
      <c r="AB3428" s="2495"/>
      <c r="AC3428" s="2495"/>
      <c r="AD3428" s="2495"/>
      <c r="AE3428" s="2495"/>
      <c r="AF3428" s="2495"/>
      <c r="AG3428" s="2495"/>
      <c r="AH3428" s="2495"/>
      <c r="AI3428" s="2495"/>
      <c r="AJ3428" s="2495"/>
      <c r="AK3428" s="2502"/>
    </row>
    <row r="3429" spans="2:37" s="2801" customFormat="1" x14ac:dyDescent="0.2">
      <c r="B3429" s="4236" t="s">
        <v>4986</v>
      </c>
      <c r="C3429" s="4237"/>
      <c r="D3429" s="4249" t="s">
        <v>5483</v>
      </c>
      <c r="E3429" s="4249"/>
      <c r="F3429" s="4249"/>
      <c r="G3429" s="4249"/>
      <c r="H3429" s="2499"/>
      <c r="I3429" s="2499"/>
      <c r="J3429" s="2499"/>
      <c r="K3429" s="2499"/>
      <c r="L3429" s="2499"/>
      <c r="M3429" s="2499"/>
      <c r="N3429" s="2499"/>
      <c r="O3429" s="2499"/>
      <c r="P3429" s="2499"/>
      <c r="Q3429" s="2499"/>
      <c r="R3429" s="2499"/>
      <c r="S3429" s="2499"/>
      <c r="T3429" s="2495"/>
      <c r="U3429" s="2495"/>
      <c r="V3429" s="2495"/>
      <c r="W3429" s="2495"/>
      <c r="X3429" s="2495"/>
      <c r="Y3429" s="2495"/>
      <c r="Z3429" s="2495"/>
      <c r="AA3429" s="2495"/>
      <c r="AB3429" s="2495"/>
      <c r="AC3429" s="2495"/>
      <c r="AD3429" s="2495"/>
      <c r="AE3429" s="2495"/>
      <c r="AF3429" s="2495"/>
      <c r="AG3429" s="2495"/>
      <c r="AH3429" s="2495"/>
      <c r="AI3429" s="2495"/>
      <c r="AJ3429" s="2495"/>
      <c r="AK3429" s="2502"/>
    </row>
    <row r="3430" spans="2:37" s="2801" customFormat="1" ht="15.75" thickBot="1" x14ac:dyDescent="0.25">
      <c r="B3430" s="4270"/>
      <c r="C3430" s="4271"/>
      <c r="D3430" s="4272"/>
      <c r="E3430" s="4272"/>
      <c r="F3430" s="4272"/>
      <c r="G3430" s="4272"/>
      <c r="H3430" s="2504"/>
      <c r="I3430" s="2504"/>
      <c r="J3430" s="2504"/>
      <c r="K3430" s="2504"/>
      <c r="L3430" s="2504"/>
      <c r="M3430" s="2504"/>
      <c r="N3430" s="2504"/>
      <c r="O3430" s="2504"/>
      <c r="P3430" s="2504"/>
      <c r="Q3430" s="2504"/>
      <c r="R3430" s="2504"/>
      <c r="S3430" s="2504"/>
      <c r="T3430" s="2505"/>
      <c r="U3430" s="2505"/>
      <c r="V3430" s="2505"/>
      <c r="W3430" s="2505"/>
      <c r="X3430" s="2505"/>
      <c r="Y3430" s="2505"/>
      <c r="Z3430" s="2505"/>
      <c r="AA3430" s="2505"/>
      <c r="AB3430" s="2505"/>
      <c r="AC3430" s="2505"/>
      <c r="AD3430" s="2505"/>
      <c r="AE3430" s="2505"/>
      <c r="AF3430" s="2505"/>
      <c r="AG3430" s="2505"/>
      <c r="AH3430" s="2505"/>
      <c r="AI3430" s="2505"/>
      <c r="AJ3430" s="2505"/>
      <c r="AK3430" s="2507"/>
    </row>
    <row r="3431" spans="2:37" s="2801" customFormat="1" ht="13.5" thickBot="1" x14ac:dyDescent="0.25">
      <c r="B3431" s="2703"/>
    </row>
    <row r="3432" spans="2:37" s="2801" customFormat="1" ht="12.75" customHeight="1" x14ac:dyDescent="0.2">
      <c r="B3432" s="4169" t="s">
        <v>4994</v>
      </c>
      <c r="C3432" s="4170"/>
      <c r="D3432" s="4170"/>
      <c r="E3432" s="4170"/>
      <c r="F3432" s="4170"/>
      <c r="G3432" s="4170"/>
      <c r="H3432" s="4170"/>
      <c r="I3432" s="4170"/>
      <c r="J3432" s="4170"/>
      <c r="K3432" s="4170"/>
      <c r="L3432" s="4170"/>
      <c r="M3432" s="4170"/>
      <c r="N3432" s="4170"/>
      <c r="O3432" s="4170"/>
      <c r="P3432" s="4170"/>
      <c r="Q3432" s="4170"/>
      <c r="R3432" s="4170"/>
      <c r="S3432" s="4170"/>
      <c r="T3432" s="4170"/>
      <c r="U3432" s="4170"/>
      <c r="V3432" s="4170"/>
      <c r="W3432" s="4170"/>
      <c r="X3432" s="4170"/>
      <c r="Y3432" s="4170"/>
      <c r="Z3432" s="4170"/>
      <c r="AA3432" s="4170"/>
      <c r="AB3432" s="4170"/>
      <c r="AC3432" s="4170"/>
      <c r="AD3432" s="4170"/>
      <c r="AE3432" s="4170"/>
      <c r="AF3432" s="4170"/>
      <c r="AG3432" s="4170"/>
      <c r="AH3432" s="4170"/>
      <c r="AI3432" s="4170"/>
      <c r="AJ3432" s="4170"/>
      <c r="AK3432" s="4171"/>
    </row>
    <row r="3433" spans="2:37" s="2801" customFormat="1" ht="12.75" customHeight="1" x14ac:dyDescent="0.2">
      <c r="B3433" s="2500"/>
      <c r="C3433" s="2839"/>
      <c r="D3433" s="2839"/>
      <c r="E3433" s="2839"/>
      <c r="F3433" s="2839"/>
      <c r="G3433" s="2501"/>
      <c r="H3433" s="2501"/>
      <c r="I3433" s="2501"/>
      <c r="J3433" s="2501"/>
      <c r="K3433" s="2501"/>
      <c r="L3433" s="2501"/>
      <c r="M3433" s="2501"/>
      <c r="N3433" s="2501"/>
      <c r="O3433" s="2501"/>
      <c r="P3433" s="2501"/>
      <c r="Q3433" s="2501"/>
      <c r="R3433" s="2501"/>
      <c r="S3433" s="2501"/>
      <c r="T3433" s="2501"/>
      <c r="U3433" s="2501"/>
      <c r="V3433" s="2501"/>
      <c r="W3433" s="2501"/>
      <c r="X3433" s="2501"/>
      <c r="Y3433" s="2501"/>
      <c r="Z3433" s="2501"/>
      <c r="AA3433" s="2501"/>
      <c r="AB3433" s="2501"/>
      <c r="AC3433" s="2501"/>
      <c r="AD3433" s="2501"/>
      <c r="AE3433" s="2501"/>
      <c r="AF3433" s="2501"/>
      <c r="AG3433" s="2501"/>
      <c r="AH3433" s="2501"/>
      <c r="AI3433" s="2501"/>
      <c r="AJ3433" s="2501"/>
      <c r="AK3433" s="2502"/>
    </row>
    <row r="3434" spans="2:37" s="2801" customFormat="1" x14ac:dyDescent="0.2">
      <c r="B3434" s="2500" t="s">
        <v>4981</v>
      </c>
      <c r="C3434" s="2839"/>
      <c r="D3434" s="4345" t="s">
        <v>5475</v>
      </c>
      <c r="E3434" s="4345"/>
      <c r="F3434" s="4345"/>
      <c r="G3434" s="2501"/>
      <c r="H3434" s="2501"/>
      <c r="I3434" s="2501"/>
      <c r="J3434" s="2501"/>
      <c r="K3434" s="2501"/>
      <c r="L3434" s="2501"/>
      <c r="M3434" s="2501"/>
      <c r="N3434" s="2501"/>
      <c r="O3434" s="2501"/>
      <c r="P3434" s="2501"/>
      <c r="Q3434" s="2501"/>
      <c r="R3434" s="2501"/>
      <c r="S3434" s="2501"/>
      <c r="T3434" s="2501"/>
      <c r="U3434" s="2501"/>
      <c r="V3434" s="2501"/>
      <c r="W3434" s="2501"/>
      <c r="X3434" s="2501"/>
      <c r="Y3434" s="2501"/>
      <c r="Z3434" s="2501"/>
      <c r="AA3434" s="2501"/>
      <c r="AB3434" s="2501"/>
      <c r="AC3434" s="2501"/>
      <c r="AD3434" s="2501"/>
      <c r="AE3434" s="2501"/>
      <c r="AF3434" s="2501"/>
      <c r="AG3434" s="2501"/>
      <c r="AH3434" s="2501"/>
      <c r="AI3434" s="2501"/>
      <c r="AJ3434" s="2501"/>
      <c r="AK3434" s="2502"/>
    </row>
    <row r="3435" spans="2:37" s="2801" customFormat="1" ht="13.5" customHeight="1" thickBot="1" x14ac:dyDescent="0.25">
      <c r="B3435" s="4176" t="s">
        <v>4995</v>
      </c>
      <c r="C3435" s="4177"/>
      <c r="D3435" s="4346">
        <v>41477</v>
      </c>
      <c r="E3435" s="4177"/>
      <c r="F3435" s="2839"/>
      <c r="G3435" s="2501"/>
      <c r="H3435" s="2501"/>
      <c r="I3435" s="2501"/>
      <c r="J3435" s="2501"/>
      <c r="K3435" s="2501"/>
      <c r="L3435" s="2501"/>
      <c r="M3435" s="2501"/>
      <c r="N3435" s="2501"/>
      <c r="O3435" s="2501"/>
      <c r="P3435" s="2501"/>
      <c r="Q3435" s="2501"/>
      <c r="R3435" s="2501"/>
      <c r="S3435" s="2501"/>
      <c r="T3435" s="2501"/>
      <c r="U3435" s="2501"/>
      <c r="V3435" s="2501"/>
      <c r="W3435" s="2501"/>
      <c r="X3435" s="2501"/>
      <c r="Y3435" s="2501"/>
      <c r="Z3435" s="2501"/>
      <c r="AA3435" s="2501"/>
      <c r="AB3435" s="2501"/>
      <c r="AC3435" s="2501"/>
      <c r="AD3435" s="2501"/>
      <c r="AE3435" s="2501"/>
      <c r="AF3435" s="2501"/>
      <c r="AG3435" s="2501"/>
      <c r="AH3435" s="2501"/>
      <c r="AI3435" s="2501"/>
      <c r="AJ3435" s="2501"/>
      <c r="AK3435" s="2502"/>
    </row>
    <row r="3436" spans="2:37" s="2801" customFormat="1" ht="13.5" customHeight="1" thickBot="1" x14ac:dyDescent="0.25">
      <c r="B3436" s="4179" t="s">
        <v>4996</v>
      </c>
      <c r="C3436" s="4180"/>
      <c r="D3436" s="4291" t="s">
        <v>5476</v>
      </c>
      <c r="E3436" s="4292"/>
      <c r="F3436" s="4292"/>
      <c r="G3436" s="4292"/>
      <c r="H3436" s="4292"/>
      <c r="I3436" s="4292"/>
      <c r="J3436" s="4292"/>
      <c r="K3436" s="4293"/>
      <c r="L3436" s="2501"/>
      <c r="M3436" s="2501"/>
      <c r="N3436" s="2501"/>
      <c r="O3436" s="2501"/>
      <c r="P3436" s="2501"/>
      <c r="Q3436" s="2501"/>
      <c r="R3436" s="2501"/>
      <c r="S3436" s="2501"/>
      <c r="T3436" s="2501"/>
      <c r="U3436" s="2501"/>
      <c r="V3436" s="2501"/>
      <c r="W3436" s="2501"/>
      <c r="X3436" s="2501"/>
      <c r="Y3436" s="2501"/>
      <c r="Z3436" s="2501"/>
      <c r="AA3436" s="2501"/>
      <c r="AB3436" s="2501"/>
      <c r="AC3436" s="2501"/>
      <c r="AD3436" s="2501"/>
      <c r="AE3436" s="2501"/>
      <c r="AF3436" s="2501"/>
      <c r="AG3436" s="2501"/>
      <c r="AH3436" s="2501"/>
      <c r="AI3436" s="2501"/>
      <c r="AJ3436" s="2501"/>
      <c r="AK3436" s="2502"/>
    </row>
    <row r="3437" spans="2:37" s="2801" customFormat="1" ht="13.5" thickBot="1" x14ac:dyDescent="0.25">
      <c r="B3437" s="4245"/>
      <c r="C3437" s="4246"/>
      <c r="D3437" s="4246"/>
      <c r="E3437" s="4246"/>
      <c r="F3437" s="4246"/>
      <c r="G3437" s="4246"/>
      <c r="H3437" s="4246"/>
      <c r="I3437" s="4246"/>
      <c r="J3437" s="4246"/>
      <c r="K3437" s="4246"/>
      <c r="L3437" s="4246"/>
      <c r="M3437" s="4246"/>
      <c r="N3437" s="4246"/>
      <c r="O3437" s="4246"/>
      <c r="P3437" s="4246"/>
      <c r="Q3437" s="4246"/>
      <c r="R3437" s="2501"/>
      <c r="S3437" s="2501"/>
      <c r="T3437" s="2501"/>
      <c r="U3437" s="2501"/>
      <c r="V3437" s="2501"/>
      <c r="W3437" s="2501"/>
      <c r="X3437" s="2501"/>
      <c r="Y3437" s="2501"/>
      <c r="Z3437" s="2501"/>
      <c r="AA3437" s="2501"/>
      <c r="AB3437" s="2501"/>
      <c r="AC3437" s="2501"/>
      <c r="AD3437" s="2501"/>
      <c r="AE3437" s="2501"/>
      <c r="AF3437" s="2501"/>
      <c r="AG3437" s="2501"/>
      <c r="AH3437" s="2501"/>
      <c r="AI3437" s="2501"/>
      <c r="AJ3437" s="2501"/>
      <c r="AK3437" s="2502"/>
    </row>
    <row r="3438" spans="2:37" s="2801" customFormat="1" ht="13.5" thickBot="1" x14ac:dyDescent="0.25">
      <c r="B3438" s="4189" t="s">
        <v>4997</v>
      </c>
      <c r="C3438" s="4189"/>
      <c r="D3438" s="4189" t="s">
        <v>4987</v>
      </c>
      <c r="E3438" s="4189" t="s">
        <v>4998</v>
      </c>
      <c r="F3438" s="4247" t="s">
        <v>224</v>
      </c>
      <c r="G3438" s="4247"/>
      <c r="H3438" s="4247"/>
      <c r="I3438" s="4247"/>
      <c r="J3438" s="4247"/>
      <c r="K3438" s="4247"/>
      <c r="L3438" s="4247"/>
      <c r="M3438" s="4247"/>
      <c r="N3438" s="4247"/>
      <c r="O3438" s="4247"/>
      <c r="P3438" s="4247"/>
      <c r="Q3438" s="4247"/>
      <c r="R3438" s="4247"/>
      <c r="S3438" s="4247" t="s">
        <v>340</v>
      </c>
      <c r="T3438" s="4247"/>
      <c r="U3438" s="4247"/>
      <c r="V3438" s="4247"/>
      <c r="W3438" s="4247"/>
      <c r="X3438" s="4247"/>
      <c r="Y3438" s="4247"/>
      <c r="Z3438" s="4247"/>
      <c r="AA3438" s="4247"/>
      <c r="AB3438" s="4247"/>
      <c r="AC3438" s="4247"/>
      <c r="AD3438" s="4247" t="s">
        <v>225</v>
      </c>
      <c r="AE3438" s="4247"/>
      <c r="AF3438" s="4247"/>
      <c r="AG3438" s="4247"/>
      <c r="AH3438" s="4188" t="s">
        <v>4982</v>
      </c>
      <c r="AI3438" s="4188"/>
      <c r="AJ3438" s="4188"/>
      <c r="AK3438" s="2502"/>
    </row>
    <row r="3439" spans="2:37" s="2801" customFormat="1" ht="13.5" thickBot="1" x14ac:dyDescent="0.25">
      <c r="B3439" s="4203"/>
      <c r="C3439" s="4203"/>
      <c r="D3439" s="4203"/>
      <c r="E3439" s="4203"/>
      <c r="F3439" s="4203" t="s">
        <v>4999</v>
      </c>
      <c r="G3439" s="4203" t="s">
        <v>5000</v>
      </c>
      <c r="H3439" s="4189" t="s">
        <v>5001</v>
      </c>
      <c r="I3439" s="4200" t="s">
        <v>5002</v>
      </c>
      <c r="J3439" s="4200" t="s">
        <v>5003</v>
      </c>
      <c r="K3439" s="4201" t="s">
        <v>5004</v>
      </c>
      <c r="L3439" s="4201" t="s">
        <v>5005</v>
      </c>
      <c r="M3439" s="4200" t="s">
        <v>5006</v>
      </c>
      <c r="N3439" s="4200"/>
      <c r="O3439" s="4201" t="s">
        <v>5007</v>
      </c>
      <c r="P3439" s="4201" t="s">
        <v>5008</v>
      </c>
      <c r="Q3439" s="4201" t="s">
        <v>5009</v>
      </c>
      <c r="R3439" s="4201" t="s">
        <v>5010</v>
      </c>
      <c r="S3439" s="4189" t="s">
        <v>5011</v>
      </c>
      <c r="T3439" s="4189" t="s">
        <v>5012</v>
      </c>
      <c r="U3439" s="4189" t="s">
        <v>5013</v>
      </c>
      <c r="V3439" s="4189" t="s">
        <v>5014</v>
      </c>
      <c r="W3439" s="4189" t="s">
        <v>5015</v>
      </c>
      <c r="X3439" s="4189" t="s">
        <v>5016</v>
      </c>
      <c r="Y3439" s="4189" t="s">
        <v>5017</v>
      </c>
      <c r="Z3439" s="4189" t="s">
        <v>5018</v>
      </c>
      <c r="AA3439" s="4189" t="s">
        <v>5019</v>
      </c>
      <c r="AB3439" s="4200" t="s">
        <v>5020</v>
      </c>
      <c r="AC3439" s="4200" t="s">
        <v>5021</v>
      </c>
      <c r="AD3439" s="4189" t="s">
        <v>5022</v>
      </c>
      <c r="AE3439" s="4189" t="s">
        <v>5023</v>
      </c>
      <c r="AF3439" s="4189" t="s">
        <v>5024</v>
      </c>
      <c r="AG3439" s="4189" t="s">
        <v>5025</v>
      </c>
      <c r="AH3439" s="4189" t="s">
        <v>1150</v>
      </c>
      <c r="AI3439" s="4189" t="s">
        <v>4983</v>
      </c>
      <c r="AJ3439" s="4189" t="s">
        <v>4984</v>
      </c>
      <c r="AK3439" s="2502"/>
    </row>
    <row r="3440" spans="2:37" s="2801" customFormat="1" ht="21.75" customHeight="1" thickBot="1" x14ac:dyDescent="0.25">
      <c r="B3440" s="4286"/>
      <c r="C3440" s="4286"/>
      <c r="D3440" s="4286"/>
      <c r="E3440" s="4286"/>
      <c r="F3440" s="4286"/>
      <c r="G3440" s="4286"/>
      <c r="H3440" s="4286"/>
      <c r="I3440" s="4344"/>
      <c r="J3440" s="4344"/>
      <c r="K3440" s="4344"/>
      <c r="L3440" s="4344"/>
      <c r="M3440" s="2840" t="s">
        <v>5026</v>
      </c>
      <c r="N3440" s="2841" t="s">
        <v>2793</v>
      </c>
      <c r="O3440" s="4344"/>
      <c r="P3440" s="4344"/>
      <c r="Q3440" s="4344"/>
      <c r="R3440" s="4344"/>
      <c r="S3440" s="4286"/>
      <c r="T3440" s="4286"/>
      <c r="U3440" s="4286"/>
      <c r="V3440" s="4286"/>
      <c r="W3440" s="4286"/>
      <c r="X3440" s="4286"/>
      <c r="Y3440" s="4286"/>
      <c r="Z3440" s="4286"/>
      <c r="AA3440" s="4286"/>
      <c r="AB3440" s="4344"/>
      <c r="AC3440" s="4344"/>
      <c r="AD3440" s="4286"/>
      <c r="AE3440" s="4286"/>
      <c r="AF3440" s="4286"/>
      <c r="AG3440" s="4286"/>
      <c r="AH3440" s="4286"/>
      <c r="AI3440" s="4286"/>
      <c r="AJ3440" s="4286"/>
      <c r="AK3440" s="2502"/>
    </row>
    <row r="3441" spans="2:37" s="2801" customFormat="1" ht="13.5" thickBot="1" x14ac:dyDescent="0.25">
      <c r="B3441" s="4347" t="s">
        <v>5475</v>
      </c>
      <c r="C3441" s="4347"/>
      <c r="D3441" s="3009" t="s">
        <v>5477</v>
      </c>
      <c r="E3441" s="3010">
        <v>224.00000000000003</v>
      </c>
      <c r="F3441" s="3010">
        <v>224.00000000000003</v>
      </c>
      <c r="G3441" s="3011">
        <v>4.4800000000000006E-2</v>
      </c>
      <c r="H3441" s="3012">
        <v>5000</v>
      </c>
      <c r="I3441" s="3011" t="s">
        <v>1529</v>
      </c>
      <c r="J3441" s="3012">
        <v>4082</v>
      </c>
      <c r="K3441" s="3013">
        <v>5.4880000000000005E-2</v>
      </c>
      <c r="L3441" s="3013">
        <v>0.15680000000000002</v>
      </c>
      <c r="M3441" s="3012">
        <v>1333.3333333333335</v>
      </c>
      <c r="N3441" s="3012">
        <v>1333.3333333333335</v>
      </c>
      <c r="O3441" s="3013">
        <v>0.16800000000000001</v>
      </c>
      <c r="P3441" s="3013">
        <v>0.16800000000000001</v>
      </c>
      <c r="Q3441" s="3013">
        <v>0.16800000000000001</v>
      </c>
      <c r="R3441" s="3013">
        <v>0.16800000000000001</v>
      </c>
      <c r="S3441" s="3014">
        <v>0</v>
      </c>
      <c r="T3441" s="3011" t="s">
        <v>1529</v>
      </c>
      <c r="U3441" s="3011" t="s">
        <v>1529</v>
      </c>
      <c r="V3441" s="3015" t="s">
        <v>1135</v>
      </c>
      <c r="W3441" s="3013">
        <v>0</v>
      </c>
      <c r="X3441" s="3013">
        <v>6.720000000000001E-2</v>
      </c>
      <c r="Y3441" s="3015" t="s">
        <v>1529</v>
      </c>
      <c r="Z3441" s="3015" t="s">
        <v>1529</v>
      </c>
      <c r="AA3441" s="3015" t="s">
        <v>1529</v>
      </c>
      <c r="AB3441" s="3015" t="s">
        <v>1529</v>
      </c>
      <c r="AC3441" s="3013">
        <v>6.720000000000001E-2</v>
      </c>
      <c r="AD3441" s="3010" t="s">
        <v>1529</v>
      </c>
      <c r="AE3441" s="3015" t="s">
        <v>1529</v>
      </c>
      <c r="AF3441" s="3016" t="s">
        <v>1529</v>
      </c>
      <c r="AG3441" s="3016">
        <v>0.11200000000000002</v>
      </c>
      <c r="AH3441" s="3017" t="s">
        <v>1529</v>
      </c>
      <c r="AI3441" s="3017" t="s">
        <v>1529</v>
      </c>
      <c r="AJ3441" s="3017" t="s">
        <v>1529</v>
      </c>
      <c r="AK3441" s="2502"/>
    </row>
    <row r="3442" spans="2:37" s="2801" customFormat="1" x14ac:dyDescent="0.2">
      <c r="B3442" s="2503"/>
      <c r="C3442" s="2496"/>
      <c r="D3442" s="2496"/>
      <c r="E3442" s="2496"/>
      <c r="F3442" s="2496"/>
      <c r="G3442" s="2496"/>
      <c r="H3442" s="2496"/>
      <c r="I3442" s="2497"/>
      <c r="J3442" s="2497"/>
      <c r="K3442" s="2497"/>
      <c r="L3442" s="2497"/>
      <c r="M3442" s="2496"/>
      <c r="N3442" s="2497"/>
      <c r="O3442" s="2497"/>
      <c r="P3442" s="2497"/>
      <c r="Q3442" s="2497"/>
      <c r="R3442" s="2497"/>
      <c r="S3442" s="2496"/>
      <c r="T3442" s="2495"/>
      <c r="U3442" s="2495"/>
      <c r="V3442" s="2495"/>
      <c r="W3442" s="2495"/>
      <c r="X3442" s="2495"/>
      <c r="Y3442" s="2495"/>
      <c r="Z3442" s="2495"/>
      <c r="AA3442" s="2495"/>
      <c r="AB3442" s="2495"/>
      <c r="AC3442" s="2495"/>
      <c r="AD3442" s="2495"/>
      <c r="AE3442" s="2495"/>
      <c r="AF3442" s="2495"/>
      <c r="AG3442" s="2495"/>
      <c r="AH3442" s="2495"/>
      <c r="AI3442" s="2495"/>
      <c r="AJ3442" s="2495"/>
      <c r="AK3442" s="2502"/>
    </row>
    <row r="3443" spans="2:37" s="2801" customFormat="1" ht="14.25" x14ac:dyDescent="0.2">
      <c r="B3443" s="4236" t="s">
        <v>4985</v>
      </c>
      <c r="C3443" s="4237"/>
      <c r="D3443" s="4269" t="s">
        <v>10</v>
      </c>
      <c r="E3443" s="4269"/>
      <c r="F3443" s="4269"/>
      <c r="G3443" s="4269"/>
      <c r="H3443" s="2499"/>
      <c r="I3443" s="2499"/>
      <c r="J3443" s="2499"/>
      <c r="K3443" s="2499"/>
      <c r="L3443" s="2499"/>
      <c r="M3443" s="2499"/>
      <c r="N3443" s="2499"/>
      <c r="O3443" s="2499"/>
      <c r="P3443" s="2499"/>
      <c r="Q3443" s="2499"/>
      <c r="R3443" s="2499"/>
      <c r="S3443" s="2499"/>
      <c r="T3443" s="2495"/>
      <c r="U3443" s="2495"/>
      <c r="V3443" s="2495"/>
      <c r="W3443" s="2495"/>
      <c r="X3443" s="2495"/>
      <c r="Y3443" s="2495"/>
      <c r="Z3443" s="2495"/>
      <c r="AA3443" s="2495"/>
      <c r="AB3443" s="2495"/>
      <c r="AC3443" s="2495"/>
      <c r="AD3443" s="2495"/>
      <c r="AE3443" s="2495"/>
      <c r="AF3443" s="2495"/>
      <c r="AG3443" s="2495"/>
      <c r="AH3443" s="2495"/>
      <c r="AI3443" s="2495"/>
      <c r="AJ3443" s="2495"/>
      <c r="AK3443" s="2502"/>
    </row>
    <row r="3444" spans="2:37" s="2801" customFormat="1" ht="14.25" x14ac:dyDescent="0.2">
      <c r="B3444" s="4236" t="s">
        <v>4986</v>
      </c>
      <c r="C3444" s="4237"/>
      <c r="D3444" s="4269" t="s">
        <v>10</v>
      </c>
      <c r="E3444" s="4269"/>
      <c r="F3444" s="4269"/>
      <c r="G3444" s="4269"/>
      <c r="H3444" s="2499"/>
      <c r="I3444" s="2499"/>
      <c r="J3444" s="2499"/>
      <c r="K3444" s="2499"/>
      <c r="L3444" s="2499"/>
      <c r="M3444" s="2499"/>
      <c r="N3444" s="2499"/>
      <c r="O3444" s="2499"/>
      <c r="P3444" s="2499"/>
      <c r="Q3444" s="2499"/>
      <c r="R3444" s="2499"/>
      <c r="S3444" s="2499"/>
      <c r="T3444" s="2495"/>
      <c r="U3444" s="2495"/>
      <c r="V3444" s="2495"/>
      <c r="W3444" s="2495"/>
      <c r="X3444" s="2495"/>
      <c r="Y3444" s="2495"/>
      <c r="Z3444" s="2495"/>
      <c r="AA3444" s="2495"/>
      <c r="AB3444" s="2495"/>
      <c r="AC3444" s="2495"/>
      <c r="AD3444" s="2495"/>
      <c r="AE3444" s="2495"/>
      <c r="AF3444" s="2495"/>
      <c r="AG3444" s="2495"/>
      <c r="AH3444" s="2495"/>
      <c r="AI3444" s="2495"/>
      <c r="AJ3444" s="2495"/>
      <c r="AK3444" s="2502"/>
    </row>
    <row r="3445" spans="2:37" s="2801" customFormat="1" ht="15.75" thickBot="1" x14ac:dyDescent="0.25">
      <c r="B3445" s="4270"/>
      <c r="C3445" s="4271"/>
      <c r="D3445" s="4272"/>
      <c r="E3445" s="4272"/>
      <c r="F3445" s="4272"/>
      <c r="G3445" s="4272"/>
      <c r="H3445" s="2504"/>
      <c r="I3445" s="2504"/>
      <c r="J3445" s="2504"/>
      <c r="K3445" s="2504"/>
      <c r="L3445" s="2504"/>
      <c r="M3445" s="2504"/>
      <c r="N3445" s="2504"/>
      <c r="O3445" s="2504"/>
      <c r="P3445" s="2504"/>
      <c r="Q3445" s="2504"/>
      <c r="R3445" s="2504"/>
      <c r="S3445" s="2504"/>
      <c r="T3445" s="2505"/>
      <c r="U3445" s="2505"/>
      <c r="V3445" s="2505"/>
      <c r="W3445" s="2505"/>
      <c r="X3445" s="2505"/>
      <c r="Y3445" s="2505"/>
      <c r="Z3445" s="2505"/>
      <c r="AA3445" s="2505"/>
      <c r="AB3445" s="2505"/>
      <c r="AC3445" s="2505"/>
      <c r="AD3445" s="2505"/>
      <c r="AE3445" s="2505"/>
      <c r="AF3445" s="2505"/>
      <c r="AG3445" s="2505"/>
      <c r="AH3445" s="2505"/>
      <c r="AI3445" s="2505"/>
      <c r="AJ3445" s="2505"/>
      <c r="AK3445" s="2507"/>
    </row>
    <row r="3446" spans="2:37" s="2801" customFormat="1" ht="13.5" thickBot="1" x14ac:dyDescent="0.25">
      <c r="B3446" s="2703"/>
    </row>
    <row r="3447" spans="2:37" s="2484" customFormat="1" ht="17.25" customHeight="1" x14ac:dyDescent="0.2">
      <c r="B3447" s="4169" t="s">
        <v>4994</v>
      </c>
      <c r="C3447" s="4170"/>
      <c r="D3447" s="4170"/>
      <c r="E3447" s="4170"/>
      <c r="F3447" s="4170"/>
      <c r="G3447" s="4170"/>
      <c r="H3447" s="4170"/>
      <c r="I3447" s="4170"/>
      <c r="J3447" s="4170"/>
      <c r="K3447" s="4170"/>
      <c r="L3447" s="4170"/>
      <c r="M3447" s="4170"/>
      <c r="N3447" s="4170"/>
      <c r="O3447" s="4170"/>
      <c r="P3447" s="4170"/>
      <c r="Q3447" s="4170"/>
      <c r="R3447" s="4170"/>
      <c r="S3447" s="4170"/>
      <c r="T3447" s="4170"/>
      <c r="U3447" s="4170"/>
      <c r="V3447" s="4170"/>
      <c r="W3447" s="4170"/>
      <c r="X3447" s="4170"/>
      <c r="Y3447" s="4170"/>
      <c r="Z3447" s="4170"/>
      <c r="AA3447" s="4170"/>
      <c r="AB3447" s="4170"/>
      <c r="AC3447" s="4170"/>
      <c r="AD3447" s="4170"/>
      <c r="AE3447" s="4170"/>
      <c r="AF3447" s="4170"/>
      <c r="AG3447" s="4170"/>
      <c r="AH3447" s="4170"/>
      <c r="AI3447" s="4170"/>
      <c r="AJ3447" s="4170"/>
      <c r="AK3447" s="4171"/>
    </row>
    <row r="3448" spans="2:37" s="2484" customFormat="1" ht="17.25" customHeight="1" x14ac:dyDescent="0.2">
      <c r="B3448" s="2500"/>
      <c r="C3448" s="2483"/>
      <c r="D3448" s="2483"/>
      <c r="E3448" s="2483"/>
      <c r="F3448" s="2483"/>
      <c r="G3448" s="2501"/>
      <c r="H3448" s="2501"/>
      <c r="I3448" s="2501"/>
      <c r="J3448" s="2501"/>
      <c r="K3448" s="2501"/>
      <c r="L3448" s="2501"/>
      <c r="M3448" s="2501"/>
      <c r="N3448" s="2501"/>
      <c r="O3448" s="2501"/>
      <c r="P3448" s="2501"/>
      <c r="Q3448" s="2501"/>
      <c r="R3448" s="2501"/>
      <c r="S3448" s="2501"/>
      <c r="T3448" s="2501"/>
      <c r="U3448" s="2501"/>
      <c r="V3448" s="2501"/>
      <c r="W3448" s="2501"/>
      <c r="X3448" s="2501"/>
      <c r="Y3448" s="2501"/>
      <c r="Z3448" s="2501"/>
      <c r="AA3448" s="2501"/>
      <c r="AB3448" s="2501"/>
      <c r="AC3448" s="2501"/>
      <c r="AD3448" s="2501"/>
      <c r="AE3448" s="2501"/>
      <c r="AF3448" s="2501"/>
      <c r="AG3448" s="2501"/>
      <c r="AH3448" s="2501"/>
      <c r="AI3448" s="2501"/>
      <c r="AJ3448" s="2501"/>
      <c r="AK3448" s="2502"/>
    </row>
    <row r="3449" spans="2:37" s="2484" customFormat="1" ht="18.75" customHeight="1" x14ac:dyDescent="0.2">
      <c r="B3449" s="2500" t="s">
        <v>4981</v>
      </c>
      <c r="C3449" s="2483"/>
      <c r="D3449" s="4294" t="s">
        <v>5046</v>
      </c>
      <c r="E3449" s="4294"/>
      <c r="F3449" s="4294"/>
      <c r="G3449" s="2501"/>
      <c r="H3449" s="2501"/>
      <c r="I3449" s="2501"/>
      <c r="J3449" s="2501"/>
      <c r="K3449" s="2501"/>
      <c r="L3449" s="2501"/>
      <c r="M3449" s="2501"/>
      <c r="N3449" s="2501"/>
      <c r="O3449" s="2501"/>
      <c r="P3449" s="2501"/>
      <c r="Q3449" s="2501"/>
      <c r="R3449" s="2501"/>
      <c r="S3449" s="2501"/>
      <c r="T3449" s="2501"/>
      <c r="U3449" s="2501"/>
      <c r="V3449" s="2501"/>
      <c r="W3449" s="2501"/>
      <c r="X3449" s="2501"/>
      <c r="Y3449" s="2501"/>
      <c r="Z3449" s="2501"/>
      <c r="AA3449" s="2501"/>
      <c r="AB3449" s="2501"/>
      <c r="AC3449" s="2501"/>
      <c r="AD3449" s="2501"/>
      <c r="AE3449" s="2501"/>
      <c r="AF3449" s="2501"/>
      <c r="AG3449" s="2501"/>
      <c r="AH3449" s="2501"/>
      <c r="AI3449" s="2501"/>
      <c r="AJ3449" s="2501"/>
      <c r="AK3449" s="2502"/>
    </row>
    <row r="3450" spans="2:37" s="2484" customFormat="1" ht="35.25" customHeight="1" thickBot="1" x14ac:dyDescent="0.25">
      <c r="B3450" s="4176" t="s">
        <v>4995</v>
      </c>
      <c r="C3450" s="4177"/>
      <c r="D3450" s="4314">
        <v>41450</v>
      </c>
      <c r="E3450" s="4315"/>
      <c r="F3450" s="2483"/>
      <c r="G3450" s="2501"/>
      <c r="H3450" s="2501"/>
      <c r="I3450" s="2501"/>
      <c r="J3450" s="2501"/>
      <c r="K3450" s="2501"/>
      <c r="L3450" s="2501"/>
      <c r="M3450" s="2501"/>
      <c r="N3450" s="2501"/>
      <c r="O3450" s="2501"/>
      <c r="P3450" s="2501"/>
      <c r="Q3450" s="2501"/>
      <c r="R3450" s="2501"/>
      <c r="S3450" s="2501"/>
      <c r="T3450" s="2501"/>
      <c r="U3450" s="2501"/>
      <c r="V3450" s="2501"/>
      <c r="W3450" s="2501"/>
      <c r="X3450" s="2501"/>
      <c r="Y3450" s="2501"/>
      <c r="Z3450" s="2501"/>
      <c r="AA3450" s="2501"/>
      <c r="AB3450" s="2501"/>
      <c r="AC3450" s="2501"/>
      <c r="AD3450" s="2501"/>
      <c r="AE3450" s="2501"/>
      <c r="AF3450" s="2501"/>
      <c r="AG3450" s="2501"/>
      <c r="AH3450" s="2501"/>
      <c r="AI3450" s="2501"/>
      <c r="AJ3450" s="2501"/>
      <c r="AK3450" s="2502"/>
    </row>
    <row r="3451" spans="2:37" s="2484" customFormat="1" ht="57.75" customHeight="1" thickBot="1" x14ac:dyDescent="0.25">
      <c r="B3451" s="4245" t="s">
        <v>4996</v>
      </c>
      <c r="C3451" s="4246"/>
      <c r="D3451" s="4291" t="s">
        <v>5053</v>
      </c>
      <c r="E3451" s="4292"/>
      <c r="F3451" s="4292"/>
      <c r="G3451" s="4292"/>
      <c r="H3451" s="4292"/>
      <c r="I3451" s="4292"/>
      <c r="J3451" s="4292"/>
      <c r="K3451" s="4292"/>
      <c r="L3451" s="4292"/>
      <c r="M3451" s="4292"/>
      <c r="N3451" s="4292"/>
      <c r="O3451" s="4292"/>
      <c r="P3451" s="4292"/>
      <c r="Q3451" s="4292"/>
      <c r="R3451" s="4292"/>
      <c r="S3451" s="4292"/>
      <c r="T3451" s="4292"/>
      <c r="U3451" s="4292"/>
      <c r="V3451" s="4292"/>
      <c r="W3451" s="4292"/>
      <c r="X3451" s="4292"/>
      <c r="Y3451" s="4293"/>
      <c r="Z3451" s="2501"/>
      <c r="AA3451" s="2501"/>
      <c r="AB3451" s="2501"/>
      <c r="AC3451" s="2501"/>
      <c r="AD3451" s="2501"/>
      <c r="AE3451" s="2501"/>
      <c r="AF3451" s="2501"/>
      <c r="AG3451" s="2501"/>
      <c r="AH3451" s="2501"/>
      <c r="AI3451" s="2501"/>
      <c r="AJ3451" s="2501"/>
      <c r="AK3451" s="2502"/>
    </row>
    <row r="3452" spans="2:37" s="2484" customFormat="1" ht="17.25" customHeight="1" thickBot="1" x14ac:dyDescent="0.25">
      <c r="B3452" s="4189" t="s">
        <v>4997</v>
      </c>
      <c r="C3452" s="4189"/>
      <c r="D3452" s="4189" t="s">
        <v>4987</v>
      </c>
      <c r="E3452" s="4189" t="s">
        <v>4998</v>
      </c>
      <c r="F3452" s="4247" t="s">
        <v>224</v>
      </c>
      <c r="G3452" s="4247"/>
      <c r="H3452" s="4247"/>
      <c r="I3452" s="4247"/>
      <c r="J3452" s="4247"/>
      <c r="K3452" s="4247"/>
      <c r="L3452" s="4247"/>
      <c r="M3452" s="4247"/>
      <c r="N3452" s="4247"/>
      <c r="O3452" s="4247"/>
      <c r="P3452" s="4247"/>
      <c r="Q3452" s="4247"/>
      <c r="R3452" s="4247"/>
      <c r="S3452" s="4247" t="s">
        <v>340</v>
      </c>
      <c r="T3452" s="4247"/>
      <c r="U3452" s="4247"/>
      <c r="V3452" s="4247"/>
      <c r="W3452" s="4247"/>
      <c r="X3452" s="4247"/>
      <c r="Y3452" s="4247"/>
      <c r="Z3452" s="4247"/>
      <c r="AA3452" s="4247"/>
      <c r="AB3452" s="4247"/>
      <c r="AC3452" s="4247"/>
      <c r="AD3452" s="4247" t="s">
        <v>225</v>
      </c>
      <c r="AE3452" s="4247"/>
      <c r="AF3452" s="4247"/>
      <c r="AG3452" s="4247"/>
      <c r="AH3452" s="4188" t="s">
        <v>4982</v>
      </c>
      <c r="AI3452" s="4188"/>
      <c r="AJ3452" s="4188"/>
      <c r="AK3452" s="2502"/>
    </row>
    <row r="3453" spans="2:37" s="2484" customFormat="1" ht="23.25" customHeight="1" thickBot="1" x14ac:dyDescent="0.25">
      <c r="B3453" s="4203"/>
      <c r="C3453" s="4203"/>
      <c r="D3453" s="4203"/>
      <c r="E3453" s="4203"/>
      <c r="F3453" s="4203" t="s">
        <v>4999</v>
      </c>
      <c r="G3453" s="4203" t="s">
        <v>5000</v>
      </c>
      <c r="H3453" s="4189" t="s">
        <v>5001</v>
      </c>
      <c r="I3453" s="4200" t="s">
        <v>5002</v>
      </c>
      <c r="J3453" s="4200" t="s">
        <v>5003</v>
      </c>
      <c r="K3453" s="4201" t="s">
        <v>5004</v>
      </c>
      <c r="L3453" s="4201" t="s">
        <v>5005</v>
      </c>
      <c r="M3453" s="4200" t="s">
        <v>5006</v>
      </c>
      <c r="N3453" s="4200"/>
      <c r="O3453" s="4201" t="s">
        <v>5007</v>
      </c>
      <c r="P3453" s="4201" t="s">
        <v>5008</v>
      </c>
      <c r="Q3453" s="4201" t="s">
        <v>5009</v>
      </c>
      <c r="R3453" s="4201" t="s">
        <v>5010</v>
      </c>
      <c r="S3453" s="4189" t="s">
        <v>5011</v>
      </c>
      <c r="T3453" s="4189" t="s">
        <v>5012</v>
      </c>
      <c r="U3453" s="4189" t="s">
        <v>5013</v>
      </c>
      <c r="V3453" s="4189" t="s">
        <v>5014</v>
      </c>
      <c r="W3453" s="4189" t="s">
        <v>5015</v>
      </c>
      <c r="X3453" s="4189" t="s">
        <v>5016</v>
      </c>
      <c r="Y3453" s="4189" t="s">
        <v>5017</v>
      </c>
      <c r="Z3453" s="4189" t="s">
        <v>5018</v>
      </c>
      <c r="AA3453" s="4189" t="s">
        <v>5019</v>
      </c>
      <c r="AB3453" s="4200" t="s">
        <v>5020</v>
      </c>
      <c r="AC3453" s="4200" t="s">
        <v>5021</v>
      </c>
      <c r="AD3453" s="4189" t="s">
        <v>5022</v>
      </c>
      <c r="AE3453" s="4189" t="s">
        <v>5023</v>
      </c>
      <c r="AF3453" s="4189" t="s">
        <v>5024</v>
      </c>
      <c r="AG3453" s="4189" t="s">
        <v>5025</v>
      </c>
      <c r="AH3453" s="4189" t="s">
        <v>1150</v>
      </c>
      <c r="AI3453" s="4189" t="s">
        <v>4983</v>
      </c>
      <c r="AJ3453" s="4189" t="s">
        <v>4984</v>
      </c>
      <c r="AK3453" s="2502"/>
    </row>
    <row r="3454" spans="2:37" s="2484" customFormat="1" ht="17.25" customHeight="1" thickBot="1" x14ac:dyDescent="0.25">
      <c r="B3454" s="4203"/>
      <c r="C3454" s="4203"/>
      <c r="D3454" s="4203"/>
      <c r="E3454" s="4203"/>
      <c r="F3454" s="4203"/>
      <c r="G3454" s="4203"/>
      <c r="H3454" s="4203"/>
      <c r="I3454" s="4201"/>
      <c r="J3454" s="4201"/>
      <c r="K3454" s="4201"/>
      <c r="L3454" s="4201"/>
      <c r="M3454" s="2493" t="s">
        <v>5026</v>
      </c>
      <c r="N3454" s="2494" t="s">
        <v>2793</v>
      </c>
      <c r="O3454" s="4201"/>
      <c r="P3454" s="4201"/>
      <c r="Q3454" s="4201"/>
      <c r="R3454" s="4201"/>
      <c r="S3454" s="4203"/>
      <c r="T3454" s="4203"/>
      <c r="U3454" s="4203"/>
      <c r="V3454" s="4203"/>
      <c r="W3454" s="4203"/>
      <c r="X3454" s="4203"/>
      <c r="Y3454" s="4203"/>
      <c r="Z3454" s="4203"/>
      <c r="AA3454" s="4203"/>
      <c r="AB3454" s="4201"/>
      <c r="AC3454" s="4201"/>
      <c r="AD3454" s="4203"/>
      <c r="AE3454" s="4203"/>
      <c r="AF3454" s="4203"/>
      <c r="AG3454" s="4203"/>
      <c r="AH3454" s="4203"/>
      <c r="AI3454" s="4203"/>
      <c r="AJ3454" s="4203"/>
      <c r="AK3454" s="2502"/>
    </row>
    <row r="3455" spans="2:37" s="2484" customFormat="1" ht="17.25" customHeight="1" x14ac:dyDescent="0.2">
      <c r="B3455" s="4157" t="s">
        <v>5054</v>
      </c>
      <c r="C3455" s="4158"/>
      <c r="D3455" s="2508" t="s">
        <v>1529</v>
      </c>
      <c r="E3455" s="2509">
        <f>+AD3455</f>
        <v>29.99</v>
      </c>
      <c r="F3455" s="2509" t="s">
        <v>1529</v>
      </c>
      <c r="G3455" s="2508" t="s">
        <v>1529</v>
      </c>
      <c r="H3455" s="2509" t="s">
        <v>1529</v>
      </c>
      <c r="I3455" s="2509" t="s">
        <v>1529</v>
      </c>
      <c r="J3455" s="2508" t="s">
        <v>1529</v>
      </c>
      <c r="K3455" s="2509" t="s">
        <v>1529</v>
      </c>
      <c r="L3455" s="2509" t="s">
        <v>1529</v>
      </c>
      <c r="M3455" s="2508" t="s">
        <v>1529</v>
      </c>
      <c r="N3455" s="2509" t="s">
        <v>1529</v>
      </c>
      <c r="O3455" s="2508" t="s">
        <v>1529</v>
      </c>
      <c r="P3455" s="2509" t="s">
        <v>1529</v>
      </c>
      <c r="Q3455" s="2509" t="s">
        <v>1529</v>
      </c>
      <c r="R3455" s="2508" t="s">
        <v>1529</v>
      </c>
      <c r="S3455" s="2509" t="s">
        <v>1529</v>
      </c>
      <c r="T3455" s="2508" t="s">
        <v>1529</v>
      </c>
      <c r="U3455" s="2509" t="s">
        <v>1529</v>
      </c>
      <c r="V3455" s="2509" t="s">
        <v>1529</v>
      </c>
      <c r="W3455" s="2508" t="s">
        <v>1529</v>
      </c>
      <c r="X3455" s="2509" t="s">
        <v>1529</v>
      </c>
      <c r="Y3455" s="2508" t="s">
        <v>1529</v>
      </c>
      <c r="Z3455" s="2509" t="s">
        <v>1529</v>
      </c>
      <c r="AA3455" s="2509" t="s">
        <v>1529</v>
      </c>
      <c r="AB3455" s="2508" t="s">
        <v>1529</v>
      </c>
      <c r="AC3455" s="2509" t="s">
        <v>1529</v>
      </c>
      <c r="AD3455" s="2509">
        <v>29.99</v>
      </c>
      <c r="AE3455" s="2523">
        <v>1000</v>
      </c>
      <c r="AF3455" s="2524">
        <f>AD3455/AE3455</f>
        <v>2.9989999999999999E-2</v>
      </c>
      <c r="AG3455" s="2524">
        <v>0.1</v>
      </c>
      <c r="AH3455" s="2509" t="s">
        <v>5049</v>
      </c>
      <c r="AI3455" s="2508">
        <v>100</v>
      </c>
      <c r="AJ3455" s="2525">
        <v>2.4900000000000002</v>
      </c>
      <c r="AK3455" s="2502"/>
    </row>
    <row r="3456" spans="2:37" s="2484" customFormat="1" ht="17.25" customHeight="1" x14ac:dyDescent="0.2">
      <c r="B3456" s="4161" t="s">
        <v>5055</v>
      </c>
      <c r="C3456" s="4160"/>
      <c r="D3456" s="2485" t="s">
        <v>1529</v>
      </c>
      <c r="E3456" s="2486">
        <f t="shared" ref="E3456:E3458" si="26">+AD3456</f>
        <v>44.99</v>
      </c>
      <c r="F3456" s="2486" t="s">
        <v>1529</v>
      </c>
      <c r="G3456" s="2485" t="s">
        <v>1529</v>
      </c>
      <c r="H3456" s="2486" t="s">
        <v>1529</v>
      </c>
      <c r="I3456" s="2486" t="s">
        <v>1529</v>
      </c>
      <c r="J3456" s="2485" t="s">
        <v>1529</v>
      </c>
      <c r="K3456" s="2486" t="s">
        <v>1529</v>
      </c>
      <c r="L3456" s="2486" t="s">
        <v>1529</v>
      </c>
      <c r="M3456" s="2485" t="s">
        <v>1529</v>
      </c>
      <c r="N3456" s="2486" t="s">
        <v>1529</v>
      </c>
      <c r="O3456" s="2485" t="s">
        <v>1529</v>
      </c>
      <c r="P3456" s="2486" t="s">
        <v>1529</v>
      </c>
      <c r="Q3456" s="2486" t="s">
        <v>1529</v>
      </c>
      <c r="R3456" s="2485" t="s">
        <v>1529</v>
      </c>
      <c r="S3456" s="2486" t="s">
        <v>1529</v>
      </c>
      <c r="T3456" s="2485" t="s">
        <v>1529</v>
      </c>
      <c r="U3456" s="2486" t="s">
        <v>1529</v>
      </c>
      <c r="V3456" s="2486" t="s">
        <v>1529</v>
      </c>
      <c r="W3456" s="2485" t="s">
        <v>1529</v>
      </c>
      <c r="X3456" s="2486" t="s">
        <v>1529</v>
      </c>
      <c r="Y3456" s="2485" t="s">
        <v>1529</v>
      </c>
      <c r="Z3456" s="2486" t="s">
        <v>1529</v>
      </c>
      <c r="AA3456" s="2486" t="s">
        <v>1529</v>
      </c>
      <c r="AB3456" s="2485" t="s">
        <v>1529</v>
      </c>
      <c r="AC3456" s="2486" t="s">
        <v>1529</v>
      </c>
      <c r="AD3456" s="2486">
        <v>44.99</v>
      </c>
      <c r="AE3456" s="2512">
        <v>2000</v>
      </c>
      <c r="AF3456" s="2513">
        <f>AD3456/AE3456</f>
        <v>2.2495000000000001E-2</v>
      </c>
      <c r="AG3456" s="2513">
        <v>0.1</v>
      </c>
      <c r="AH3456" s="2486" t="s">
        <v>5049</v>
      </c>
      <c r="AI3456" s="2485">
        <v>200</v>
      </c>
      <c r="AJ3456" s="2545">
        <v>3.49</v>
      </c>
      <c r="AK3456" s="2502"/>
    </row>
    <row r="3457" spans="2:37" s="2484" customFormat="1" ht="17.25" customHeight="1" x14ac:dyDescent="0.2">
      <c r="B3457" s="4161" t="s">
        <v>5056</v>
      </c>
      <c r="C3457" s="4160"/>
      <c r="D3457" s="2485" t="s">
        <v>1529</v>
      </c>
      <c r="E3457" s="2486">
        <f t="shared" si="26"/>
        <v>59.99</v>
      </c>
      <c r="F3457" s="2486" t="s">
        <v>1529</v>
      </c>
      <c r="G3457" s="2485" t="s">
        <v>1529</v>
      </c>
      <c r="H3457" s="2486" t="s">
        <v>1529</v>
      </c>
      <c r="I3457" s="2486" t="s">
        <v>1529</v>
      </c>
      <c r="J3457" s="2485" t="s">
        <v>1529</v>
      </c>
      <c r="K3457" s="2486" t="s">
        <v>1529</v>
      </c>
      <c r="L3457" s="2486" t="s">
        <v>1529</v>
      </c>
      <c r="M3457" s="2485" t="s">
        <v>1529</v>
      </c>
      <c r="N3457" s="2486" t="s">
        <v>1529</v>
      </c>
      <c r="O3457" s="2485" t="s">
        <v>1529</v>
      </c>
      <c r="P3457" s="2486" t="s">
        <v>1529</v>
      </c>
      <c r="Q3457" s="2486" t="s">
        <v>1529</v>
      </c>
      <c r="R3457" s="2485" t="s">
        <v>1529</v>
      </c>
      <c r="S3457" s="2486" t="s">
        <v>1529</v>
      </c>
      <c r="T3457" s="2485" t="s">
        <v>1529</v>
      </c>
      <c r="U3457" s="2486" t="s">
        <v>1529</v>
      </c>
      <c r="V3457" s="2486" t="s">
        <v>1529</v>
      </c>
      <c r="W3457" s="2485" t="s">
        <v>1529</v>
      </c>
      <c r="X3457" s="2486" t="s">
        <v>1529</v>
      </c>
      <c r="Y3457" s="2485" t="s">
        <v>1529</v>
      </c>
      <c r="Z3457" s="2486" t="s">
        <v>1529</v>
      </c>
      <c r="AA3457" s="2486" t="s">
        <v>1529</v>
      </c>
      <c r="AB3457" s="2485" t="s">
        <v>1529</v>
      </c>
      <c r="AC3457" s="2486" t="s">
        <v>1529</v>
      </c>
      <c r="AD3457" s="2486">
        <v>59.99</v>
      </c>
      <c r="AE3457" s="2512">
        <v>10000</v>
      </c>
      <c r="AF3457" s="2513">
        <f>AD3457/AE3457</f>
        <v>5.999E-3</v>
      </c>
      <c r="AG3457" s="2513">
        <v>0.1</v>
      </c>
      <c r="AH3457" s="2486" t="s">
        <v>5049</v>
      </c>
      <c r="AI3457" s="2485">
        <v>300</v>
      </c>
      <c r="AJ3457" s="2545">
        <v>3.99</v>
      </c>
      <c r="AK3457" s="2502"/>
    </row>
    <row r="3458" spans="2:37" s="2484" customFormat="1" ht="17.25" customHeight="1" thickBot="1" x14ac:dyDescent="0.25">
      <c r="B3458" s="4162" t="s">
        <v>5057</v>
      </c>
      <c r="C3458" s="4163"/>
      <c r="D3458" s="2532" t="s">
        <v>1529</v>
      </c>
      <c r="E3458" s="2533">
        <f t="shared" si="26"/>
        <v>49.99</v>
      </c>
      <c r="F3458" s="2533" t="s">
        <v>1529</v>
      </c>
      <c r="G3458" s="2532" t="s">
        <v>1529</v>
      </c>
      <c r="H3458" s="2533" t="s">
        <v>1529</v>
      </c>
      <c r="I3458" s="2533" t="s">
        <v>1529</v>
      </c>
      <c r="J3458" s="2532" t="s">
        <v>1529</v>
      </c>
      <c r="K3458" s="2533" t="s">
        <v>1529</v>
      </c>
      <c r="L3458" s="2533" t="s">
        <v>1529</v>
      </c>
      <c r="M3458" s="2532" t="s">
        <v>1529</v>
      </c>
      <c r="N3458" s="2533" t="s">
        <v>1529</v>
      </c>
      <c r="O3458" s="2533" t="s">
        <v>1529</v>
      </c>
      <c r="P3458" s="2532" t="s">
        <v>1529</v>
      </c>
      <c r="Q3458" s="2533" t="s">
        <v>1529</v>
      </c>
      <c r="R3458" s="2533" t="s">
        <v>1529</v>
      </c>
      <c r="S3458" s="2532" t="s">
        <v>1529</v>
      </c>
      <c r="T3458" s="2533" t="s">
        <v>1529</v>
      </c>
      <c r="U3458" s="2533" t="s">
        <v>1529</v>
      </c>
      <c r="V3458" s="2533" t="s">
        <v>1529</v>
      </c>
      <c r="W3458" s="2533" t="s">
        <v>1529</v>
      </c>
      <c r="X3458" s="2533" t="s">
        <v>1529</v>
      </c>
      <c r="Y3458" s="2533" t="s">
        <v>1529</v>
      </c>
      <c r="Z3458" s="2533" t="s">
        <v>1529</v>
      </c>
      <c r="AA3458" s="2533" t="s">
        <v>1529</v>
      </c>
      <c r="AB3458" s="2533" t="s">
        <v>1529</v>
      </c>
      <c r="AC3458" s="2533" t="s">
        <v>1529</v>
      </c>
      <c r="AD3458" s="2533">
        <v>49.99</v>
      </c>
      <c r="AE3458" s="2554">
        <v>5000</v>
      </c>
      <c r="AF3458" s="2555">
        <f>AD3458/AE3458</f>
        <v>9.9979999999999999E-3</v>
      </c>
      <c r="AG3458" s="2555">
        <v>0.1</v>
      </c>
      <c r="AH3458" s="2533" t="s">
        <v>5049</v>
      </c>
      <c r="AI3458" s="2556">
        <v>300</v>
      </c>
      <c r="AJ3458" s="2557">
        <v>3.99</v>
      </c>
      <c r="AK3458" s="2502"/>
    </row>
    <row r="3459" spans="2:37" s="2484" customFormat="1" ht="17.25" customHeight="1" x14ac:dyDescent="0.2">
      <c r="B3459" s="2503"/>
      <c r="C3459" s="2496"/>
      <c r="D3459" s="2496"/>
      <c r="E3459" s="2496"/>
      <c r="F3459" s="2496"/>
      <c r="G3459" s="2496"/>
      <c r="H3459" s="2496"/>
      <c r="I3459" s="2497"/>
      <c r="J3459" s="2497"/>
      <c r="K3459" s="2497"/>
      <c r="L3459" s="2497"/>
      <c r="M3459" s="2496"/>
      <c r="N3459" s="2497"/>
      <c r="O3459" s="2497"/>
      <c r="P3459" s="2497"/>
      <c r="Q3459" s="2497"/>
      <c r="R3459" s="2497"/>
      <c r="S3459" s="2496"/>
      <c r="T3459" s="2495"/>
      <c r="U3459" s="2495"/>
      <c r="V3459" s="2495"/>
      <c r="W3459" s="2495"/>
      <c r="X3459" s="2495"/>
      <c r="Y3459" s="2495"/>
      <c r="Z3459" s="2495"/>
      <c r="AA3459" s="2495"/>
      <c r="AB3459" s="2495"/>
      <c r="AC3459" s="2495"/>
      <c r="AD3459" s="2495"/>
      <c r="AE3459" s="2495"/>
      <c r="AF3459" s="2495"/>
      <c r="AG3459" s="2495"/>
      <c r="AH3459" s="2495"/>
      <c r="AI3459" s="2495"/>
      <c r="AJ3459" s="2498"/>
      <c r="AK3459" s="2502"/>
    </row>
    <row r="3460" spans="2:37" s="2484" customFormat="1" ht="17.25" customHeight="1" x14ac:dyDescent="0.2">
      <c r="B3460" s="4236" t="s">
        <v>4985</v>
      </c>
      <c r="C3460" s="4237"/>
      <c r="D3460" s="4249" t="s">
        <v>5036</v>
      </c>
      <c r="E3460" s="4249"/>
      <c r="F3460" s="4249"/>
      <c r="G3460" s="4249"/>
      <c r="H3460" s="2499"/>
      <c r="I3460" s="2499"/>
      <c r="J3460" s="2499"/>
      <c r="K3460" s="2499"/>
      <c r="L3460" s="2499"/>
      <c r="M3460" s="2499"/>
      <c r="N3460" s="2499"/>
      <c r="O3460" s="2499"/>
      <c r="P3460" s="2499"/>
      <c r="Q3460" s="2499"/>
      <c r="R3460" s="2499"/>
      <c r="S3460" s="2499"/>
      <c r="T3460" s="2495"/>
      <c r="U3460" s="2495"/>
      <c r="V3460" s="2495"/>
      <c r="W3460" s="2495"/>
      <c r="X3460" s="2495"/>
      <c r="Y3460" s="2495"/>
      <c r="Z3460" s="2495"/>
      <c r="AA3460" s="2495"/>
      <c r="AB3460" s="2495"/>
      <c r="AC3460" s="2495"/>
      <c r="AD3460" s="2495"/>
      <c r="AE3460" s="2495"/>
      <c r="AF3460" s="2495"/>
      <c r="AG3460" s="2495"/>
      <c r="AH3460" s="2495"/>
      <c r="AI3460" s="2495"/>
      <c r="AJ3460" s="2498"/>
      <c r="AK3460" s="2502"/>
    </row>
    <row r="3461" spans="2:37" s="2484" customFormat="1" ht="17.25" customHeight="1" thickBot="1" x14ac:dyDescent="0.25">
      <c r="B3461" s="4270" t="s">
        <v>4986</v>
      </c>
      <c r="C3461" s="4271"/>
      <c r="D3461" s="4355" t="s">
        <v>1512</v>
      </c>
      <c r="E3461" s="4355"/>
      <c r="F3461" s="4355"/>
      <c r="G3461" s="4355"/>
      <c r="H3461" s="2504"/>
      <c r="I3461" s="2504"/>
      <c r="J3461" s="2504"/>
      <c r="K3461" s="2504"/>
      <c r="L3461" s="2504"/>
      <c r="M3461" s="2504"/>
      <c r="N3461" s="2504"/>
      <c r="O3461" s="2504"/>
      <c r="P3461" s="2504"/>
      <c r="Q3461" s="2504"/>
      <c r="R3461" s="2504"/>
      <c r="S3461" s="2504"/>
      <c r="T3461" s="2505"/>
      <c r="U3461" s="2505"/>
      <c r="V3461" s="2505"/>
      <c r="W3461" s="2505"/>
      <c r="X3461" s="2505"/>
      <c r="Y3461" s="2505"/>
      <c r="Z3461" s="2505"/>
      <c r="AA3461" s="2505"/>
      <c r="AB3461" s="2505"/>
      <c r="AC3461" s="2505"/>
      <c r="AD3461" s="2505"/>
      <c r="AE3461" s="2505"/>
      <c r="AF3461" s="2505"/>
      <c r="AG3461" s="2505"/>
      <c r="AH3461" s="2505"/>
      <c r="AI3461" s="2505"/>
      <c r="AJ3461" s="2506"/>
      <c r="AK3461" s="2507"/>
    </row>
    <row r="3462" spans="2:37" s="2484" customFormat="1" ht="17.25" customHeight="1" thickBot="1" x14ac:dyDescent="0.25">
      <c r="B3462" s="2483"/>
      <c r="C3462" s="2483"/>
      <c r="D3462" s="2483"/>
      <c r="E3462" s="2483"/>
      <c r="F3462" s="2483"/>
    </row>
    <row r="3463" spans="2:37" s="2484" customFormat="1" ht="17.25" customHeight="1" x14ac:dyDescent="0.2">
      <c r="B3463" s="4169" t="s">
        <v>4994</v>
      </c>
      <c r="C3463" s="4170"/>
      <c r="D3463" s="4170"/>
      <c r="E3463" s="4170"/>
      <c r="F3463" s="4170"/>
      <c r="G3463" s="4170"/>
      <c r="H3463" s="4170"/>
      <c r="I3463" s="4170"/>
      <c r="J3463" s="4170"/>
      <c r="K3463" s="4170"/>
      <c r="L3463" s="4170"/>
      <c r="M3463" s="4170"/>
      <c r="N3463" s="4170"/>
      <c r="O3463" s="4170"/>
      <c r="P3463" s="4170"/>
      <c r="Q3463" s="4170"/>
      <c r="R3463" s="4170"/>
      <c r="S3463" s="4170"/>
      <c r="T3463" s="4170"/>
      <c r="U3463" s="4170"/>
      <c r="V3463" s="4170"/>
      <c r="W3463" s="4170"/>
      <c r="X3463" s="4170"/>
      <c r="Y3463" s="4170"/>
      <c r="Z3463" s="4170"/>
      <c r="AA3463" s="4170"/>
      <c r="AB3463" s="4170"/>
      <c r="AC3463" s="4170"/>
      <c r="AD3463" s="4170"/>
      <c r="AE3463" s="4170"/>
      <c r="AF3463" s="4170"/>
      <c r="AG3463" s="4170"/>
      <c r="AH3463" s="4170"/>
      <c r="AI3463" s="4170"/>
      <c r="AJ3463" s="4170"/>
      <c r="AK3463" s="4171"/>
    </row>
    <row r="3464" spans="2:37" s="2484" customFormat="1" ht="17.25" customHeight="1" x14ac:dyDescent="0.2">
      <c r="B3464" s="2500"/>
      <c r="C3464" s="2483"/>
      <c r="D3464" s="2483"/>
      <c r="E3464" s="2483"/>
      <c r="F3464" s="2483"/>
      <c r="G3464" s="2501"/>
      <c r="H3464" s="2501"/>
      <c r="I3464" s="2501"/>
      <c r="J3464" s="2501"/>
      <c r="K3464" s="2501"/>
      <c r="L3464" s="2501"/>
      <c r="M3464" s="2501"/>
      <c r="N3464" s="2501"/>
      <c r="O3464" s="2501"/>
      <c r="P3464" s="2501"/>
      <c r="Q3464" s="2501"/>
      <c r="R3464" s="2501"/>
      <c r="S3464" s="2501"/>
      <c r="T3464" s="2501"/>
      <c r="U3464" s="2501"/>
      <c r="V3464" s="2501"/>
      <c r="W3464" s="2501"/>
      <c r="X3464" s="2501"/>
      <c r="Y3464" s="2501"/>
      <c r="Z3464" s="2501"/>
      <c r="AA3464" s="2501"/>
      <c r="AB3464" s="2501"/>
      <c r="AC3464" s="2501"/>
      <c r="AD3464" s="2501"/>
      <c r="AE3464" s="2501"/>
      <c r="AF3464" s="2501"/>
      <c r="AG3464" s="2501"/>
      <c r="AH3464" s="2501"/>
      <c r="AI3464" s="2501"/>
      <c r="AJ3464" s="2501"/>
      <c r="AK3464" s="2502"/>
    </row>
    <row r="3465" spans="2:37" s="2484" customFormat="1" ht="21" customHeight="1" x14ac:dyDescent="0.2">
      <c r="B3465" s="2500" t="s">
        <v>4981</v>
      </c>
      <c r="C3465" s="2483"/>
      <c r="D3465" s="4294" t="s">
        <v>5046</v>
      </c>
      <c r="E3465" s="4294"/>
      <c r="F3465" s="4294"/>
      <c r="G3465" s="2501"/>
      <c r="H3465" s="2501"/>
      <c r="I3465" s="2501"/>
      <c r="J3465" s="2501"/>
      <c r="K3465" s="2501"/>
      <c r="L3465" s="2501"/>
      <c r="M3465" s="2501"/>
      <c r="N3465" s="2501"/>
      <c r="O3465" s="2501"/>
      <c r="P3465" s="2501"/>
      <c r="Q3465" s="2501"/>
      <c r="R3465" s="2501"/>
      <c r="S3465" s="2501"/>
      <c r="T3465" s="2501"/>
      <c r="U3465" s="2501"/>
      <c r="V3465" s="2501"/>
      <c r="W3465" s="2501"/>
      <c r="X3465" s="2501"/>
      <c r="Y3465" s="2501"/>
      <c r="Z3465" s="2501"/>
      <c r="AA3465" s="2501"/>
      <c r="AB3465" s="2501"/>
      <c r="AC3465" s="2501"/>
      <c r="AD3465" s="2501"/>
      <c r="AE3465" s="2501"/>
      <c r="AF3465" s="2501"/>
      <c r="AG3465" s="2501"/>
      <c r="AH3465" s="2501"/>
      <c r="AI3465" s="2501"/>
      <c r="AJ3465" s="2501"/>
      <c r="AK3465" s="2502"/>
    </row>
    <row r="3466" spans="2:37" s="2484" customFormat="1" ht="30" customHeight="1" thickBot="1" x14ac:dyDescent="0.25">
      <c r="B3466" s="4176" t="s">
        <v>4995</v>
      </c>
      <c r="C3466" s="4177"/>
      <c r="D3466" s="4314">
        <v>41444</v>
      </c>
      <c r="E3466" s="4315"/>
      <c r="F3466" s="2483"/>
      <c r="G3466" s="2501"/>
      <c r="H3466" s="2501"/>
      <c r="I3466" s="2501"/>
      <c r="J3466" s="2501"/>
      <c r="K3466" s="2501"/>
      <c r="L3466" s="2501"/>
      <c r="M3466" s="2501"/>
      <c r="N3466" s="2501"/>
      <c r="O3466" s="2501"/>
      <c r="P3466" s="2501"/>
      <c r="Q3466" s="2501"/>
      <c r="R3466" s="2501"/>
      <c r="S3466" s="2501"/>
      <c r="T3466" s="2501"/>
      <c r="U3466" s="2501"/>
      <c r="V3466" s="2501"/>
      <c r="W3466" s="2501"/>
      <c r="X3466" s="2501"/>
      <c r="Y3466" s="2501"/>
      <c r="Z3466" s="2501"/>
      <c r="AA3466" s="2501"/>
      <c r="AB3466" s="2501"/>
      <c r="AC3466" s="2501"/>
      <c r="AD3466" s="2501"/>
      <c r="AE3466" s="2501"/>
      <c r="AF3466" s="2501"/>
      <c r="AG3466" s="2501"/>
      <c r="AH3466" s="2501"/>
      <c r="AI3466" s="2501"/>
      <c r="AJ3466" s="2501"/>
      <c r="AK3466" s="2502"/>
    </row>
    <row r="3467" spans="2:37" s="2484" customFormat="1" ht="99" customHeight="1" thickBot="1" x14ac:dyDescent="0.25">
      <c r="B3467" s="4245" t="s">
        <v>4996</v>
      </c>
      <c r="C3467" s="4246"/>
      <c r="D3467" s="4291" t="s">
        <v>5047</v>
      </c>
      <c r="E3467" s="4292"/>
      <c r="F3467" s="4292"/>
      <c r="G3467" s="4292"/>
      <c r="H3467" s="4292"/>
      <c r="I3467" s="4292"/>
      <c r="J3467" s="4292"/>
      <c r="K3467" s="4292"/>
      <c r="L3467" s="4292"/>
      <c r="M3467" s="4292"/>
      <c r="N3467" s="4292"/>
      <c r="O3467" s="4292"/>
      <c r="P3467" s="4292"/>
      <c r="Q3467" s="4292"/>
      <c r="R3467" s="4292"/>
      <c r="S3467" s="4292"/>
      <c r="T3467" s="4292"/>
      <c r="U3467" s="4292"/>
      <c r="V3467" s="4292"/>
      <c r="W3467" s="4292"/>
      <c r="X3467" s="4292"/>
      <c r="Y3467" s="4293"/>
      <c r="Z3467" s="2501"/>
      <c r="AA3467" s="2501"/>
      <c r="AB3467" s="2501"/>
      <c r="AC3467" s="2501"/>
      <c r="AD3467" s="2501"/>
      <c r="AE3467" s="2501"/>
      <c r="AF3467" s="2501"/>
      <c r="AG3467" s="2501"/>
      <c r="AH3467" s="2501"/>
      <c r="AI3467" s="2501"/>
      <c r="AJ3467" s="2501"/>
      <c r="AK3467" s="2502"/>
    </row>
    <row r="3468" spans="2:37" s="2484" customFormat="1" ht="17.25" customHeight="1" thickBot="1" x14ac:dyDescent="0.25">
      <c r="B3468" s="4189" t="s">
        <v>4997</v>
      </c>
      <c r="C3468" s="4189"/>
      <c r="D3468" s="4189" t="s">
        <v>4987</v>
      </c>
      <c r="E3468" s="4189" t="s">
        <v>4998</v>
      </c>
      <c r="F3468" s="4247" t="s">
        <v>224</v>
      </c>
      <c r="G3468" s="4247"/>
      <c r="H3468" s="4247"/>
      <c r="I3468" s="4247"/>
      <c r="J3468" s="4247"/>
      <c r="K3468" s="4247"/>
      <c r="L3468" s="4247"/>
      <c r="M3468" s="4247"/>
      <c r="N3468" s="4247"/>
      <c r="O3468" s="4247"/>
      <c r="P3468" s="4247"/>
      <c r="Q3468" s="4247"/>
      <c r="R3468" s="4247"/>
      <c r="S3468" s="4247" t="s">
        <v>340</v>
      </c>
      <c r="T3468" s="4247"/>
      <c r="U3468" s="4247"/>
      <c r="V3468" s="4247"/>
      <c r="W3468" s="4247"/>
      <c r="X3468" s="4247"/>
      <c r="Y3468" s="4247"/>
      <c r="Z3468" s="4247"/>
      <c r="AA3468" s="4247"/>
      <c r="AB3468" s="4247"/>
      <c r="AC3468" s="4247"/>
      <c r="AD3468" s="4247" t="s">
        <v>225</v>
      </c>
      <c r="AE3468" s="4247"/>
      <c r="AF3468" s="4247"/>
      <c r="AG3468" s="4247"/>
      <c r="AH3468" s="4188" t="s">
        <v>4982</v>
      </c>
      <c r="AI3468" s="4188"/>
      <c r="AJ3468" s="4188"/>
      <c r="AK3468" s="2502"/>
    </row>
    <row r="3469" spans="2:37" s="2484" customFormat="1" ht="17.25" customHeight="1" thickBot="1" x14ac:dyDescent="0.25">
      <c r="B3469" s="4203"/>
      <c r="C3469" s="4203"/>
      <c r="D3469" s="4203"/>
      <c r="E3469" s="4203"/>
      <c r="F3469" s="4203" t="s">
        <v>4999</v>
      </c>
      <c r="G3469" s="4203" t="s">
        <v>5000</v>
      </c>
      <c r="H3469" s="4189" t="s">
        <v>5001</v>
      </c>
      <c r="I3469" s="4200" t="s">
        <v>5002</v>
      </c>
      <c r="J3469" s="4200" t="s">
        <v>5003</v>
      </c>
      <c r="K3469" s="4201" t="s">
        <v>5004</v>
      </c>
      <c r="L3469" s="4201" t="s">
        <v>5005</v>
      </c>
      <c r="M3469" s="4200" t="s">
        <v>5006</v>
      </c>
      <c r="N3469" s="4200"/>
      <c r="O3469" s="4201" t="s">
        <v>5007</v>
      </c>
      <c r="P3469" s="4201" t="s">
        <v>5008</v>
      </c>
      <c r="Q3469" s="4201" t="s">
        <v>5009</v>
      </c>
      <c r="R3469" s="4201" t="s">
        <v>5010</v>
      </c>
      <c r="S3469" s="4189" t="s">
        <v>5011</v>
      </c>
      <c r="T3469" s="4189" t="s">
        <v>5012</v>
      </c>
      <c r="U3469" s="4189" t="s">
        <v>5013</v>
      </c>
      <c r="V3469" s="4189" t="s">
        <v>5014</v>
      </c>
      <c r="W3469" s="4189" t="s">
        <v>5015</v>
      </c>
      <c r="X3469" s="4189" t="s">
        <v>5016</v>
      </c>
      <c r="Y3469" s="4189" t="s">
        <v>5017</v>
      </c>
      <c r="Z3469" s="4189" t="s">
        <v>5018</v>
      </c>
      <c r="AA3469" s="4189" t="s">
        <v>5019</v>
      </c>
      <c r="AB3469" s="4200" t="s">
        <v>5020</v>
      </c>
      <c r="AC3469" s="4200" t="s">
        <v>5021</v>
      </c>
      <c r="AD3469" s="4189" t="s">
        <v>5022</v>
      </c>
      <c r="AE3469" s="4189" t="s">
        <v>5023</v>
      </c>
      <c r="AF3469" s="4189" t="s">
        <v>5024</v>
      </c>
      <c r="AG3469" s="4189" t="s">
        <v>5025</v>
      </c>
      <c r="AH3469" s="4189" t="s">
        <v>1150</v>
      </c>
      <c r="AI3469" s="4189" t="s">
        <v>4983</v>
      </c>
      <c r="AJ3469" s="4189" t="s">
        <v>4984</v>
      </c>
      <c r="AK3469" s="2502"/>
    </row>
    <row r="3470" spans="2:37" s="2484" customFormat="1" ht="17.25" customHeight="1" thickBot="1" x14ac:dyDescent="0.25">
      <c r="B3470" s="4203"/>
      <c r="C3470" s="4203"/>
      <c r="D3470" s="4203"/>
      <c r="E3470" s="4286"/>
      <c r="F3470" s="4203"/>
      <c r="G3470" s="4203"/>
      <c r="H3470" s="4203"/>
      <c r="I3470" s="4201"/>
      <c r="J3470" s="4201"/>
      <c r="K3470" s="4201"/>
      <c r="L3470" s="4201"/>
      <c r="M3470" s="2493" t="s">
        <v>5026</v>
      </c>
      <c r="N3470" s="2494" t="s">
        <v>2793</v>
      </c>
      <c r="O3470" s="4201"/>
      <c r="P3470" s="4201"/>
      <c r="Q3470" s="4201"/>
      <c r="R3470" s="4201"/>
      <c r="S3470" s="4203"/>
      <c r="T3470" s="4203"/>
      <c r="U3470" s="4203"/>
      <c r="V3470" s="4203"/>
      <c r="W3470" s="4203"/>
      <c r="X3470" s="4203"/>
      <c r="Y3470" s="4203"/>
      <c r="Z3470" s="4203"/>
      <c r="AA3470" s="4203"/>
      <c r="AB3470" s="4201"/>
      <c r="AC3470" s="4201"/>
      <c r="AD3470" s="4203"/>
      <c r="AE3470" s="4203"/>
      <c r="AF3470" s="4203"/>
      <c r="AG3470" s="4203"/>
      <c r="AH3470" s="4203"/>
      <c r="AI3470" s="4203"/>
      <c r="AJ3470" s="4203"/>
      <c r="AK3470" s="2502"/>
    </row>
    <row r="3471" spans="2:37" s="2484" customFormat="1" ht="17.25" customHeight="1" x14ac:dyDescent="0.2">
      <c r="B3471" s="4157" t="s">
        <v>5048</v>
      </c>
      <c r="C3471" s="4158"/>
      <c r="D3471" s="2508" t="s">
        <v>1529</v>
      </c>
      <c r="E3471" s="2518">
        <f>+AD3471</f>
        <v>29.99</v>
      </c>
      <c r="F3471" s="2509" t="s">
        <v>1529</v>
      </c>
      <c r="G3471" s="2508" t="s">
        <v>1529</v>
      </c>
      <c r="H3471" s="2509" t="s">
        <v>1529</v>
      </c>
      <c r="I3471" s="2509" t="s">
        <v>1529</v>
      </c>
      <c r="J3471" s="2508" t="s">
        <v>1529</v>
      </c>
      <c r="K3471" s="2509" t="s">
        <v>1529</v>
      </c>
      <c r="L3471" s="2509" t="s">
        <v>1529</v>
      </c>
      <c r="M3471" s="2508" t="s">
        <v>1529</v>
      </c>
      <c r="N3471" s="2509" t="s">
        <v>1529</v>
      </c>
      <c r="O3471" s="2508" t="s">
        <v>1529</v>
      </c>
      <c r="P3471" s="2509" t="s">
        <v>1529</v>
      </c>
      <c r="Q3471" s="2509" t="s">
        <v>1529</v>
      </c>
      <c r="R3471" s="2508" t="s">
        <v>1529</v>
      </c>
      <c r="S3471" s="2509" t="s">
        <v>1529</v>
      </c>
      <c r="T3471" s="2508" t="s">
        <v>1529</v>
      </c>
      <c r="U3471" s="2509" t="s">
        <v>1529</v>
      </c>
      <c r="V3471" s="2509" t="s">
        <v>1529</v>
      </c>
      <c r="W3471" s="2508" t="s">
        <v>1529</v>
      </c>
      <c r="X3471" s="2509" t="s">
        <v>1529</v>
      </c>
      <c r="Y3471" s="2508" t="s">
        <v>1529</v>
      </c>
      <c r="Z3471" s="2509" t="s">
        <v>1529</v>
      </c>
      <c r="AA3471" s="2509" t="s">
        <v>1529</v>
      </c>
      <c r="AB3471" s="2508" t="s">
        <v>1529</v>
      </c>
      <c r="AC3471" s="2509" t="s">
        <v>1529</v>
      </c>
      <c r="AD3471" s="2509">
        <v>29.99</v>
      </c>
      <c r="AE3471" s="2523">
        <v>1000</v>
      </c>
      <c r="AF3471" s="2524">
        <f>AD3471/AE3471</f>
        <v>2.9989999999999999E-2</v>
      </c>
      <c r="AG3471" s="2524">
        <v>0.1</v>
      </c>
      <c r="AH3471" s="2509" t="s">
        <v>5049</v>
      </c>
      <c r="AI3471" s="2508">
        <v>100</v>
      </c>
      <c r="AJ3471" s="2525">
        <v>2.4900000000000002</v>
      </c>
      <c r="AK3471" s="2502"/>
    </row>
    <row r="3472" spans="2:37" s="2484" customFormat="1" ht="17.25" customHeight="1" x14ac:dyDescent="0.2">
      <c r="B3472" s="4161" t="s">
        <v>5050</v>
      </c>
      <c r="C3472" s="4160"/>
      <c r="D3472" s="2485" t="s">
        <v>1529</v>
      </c>
      <c r="E3472" s="2518">
        <f t="shared" ref="E3472:E3474" si="27">+AD3472</f>
        <v>44.99</v>
      </c>
      <c r="F3472" s="2486" t="s">
        <v>1529</v>
      </c>
      <c r="G3472" s="2485" t="s">
        <v>1529</v>
      </c>
      <c r="H3472" s="2486" t="s">
        <v>1529</v>
      </c>
      <c r="I3472" s="2486" t="s">
        <v>1529</v>
      </c>
      <c r="J3472" s="2485" t="s">
        <v>1529</v>
      </c>
      <c r="K3472" s="2486" t="s">
        <v>1529</v>
      </c>
      <c r="L3472" s="2486" t="s">
        <v>1529</v>
      </c>
      <c r="M3472" s="2485" t="s">
        <v>1529</v>
      </c>
      <c r="N3472" s="2486" t="s">
        <v>1529</v>
      </c>
      <c r="O3472" s="2485" t="s">
        <v>1529</v>
      </c>
      <c r="P3472" s="2486" t="s">
        <v>1529</v>
      </c>
      <c r="Q3472" s="2486" t="s">
        <v>1529</v>
      </c>
      <c r="R3472" s="2485" t="s">
        <v>1529</v>
      </c>
      <c r="S3472" s="2486" t="s">
        <v>1529</v>
      </c>
      <c r="T3472" s="2485" t="s">
        <v>1529</v>
      </c>
      <c r="U3472" s="2486" t="s">
        <v>1529</v>
      </c>
      <c r="V3472" s="2486" t="s">
        <v>1529</v>
      </c>
      <c r="W3472" s="2485" t="s">
        <v>1529</v>
      </c>
      <c r="X3472" s="2486" t="s">
        <v>1529</v>
      </c>
      <c r="Y3472" s="2485" t="s">
        <v>1529</v>
      </c>
      <c r="Z3472" s="2486" t="s">
        <v>1529</v>
      </c>
      <c r="AA3472" s="2486" t="s">
        <v>1529</v>
      </c>
      <c r="AB3472" s="2485" t="s">
        <v>1529</v>
      </c>
      <c r="AC3472" s="2486" t="s">
        <v>1529</v>
      </c>
      <c r="AD3472" s="2486">
        <v>44.99</v>
      </c>
      <c r="AE3472" s="2512">
        <v>2000</v>
      </c>
      <c r="AF3472" s="2513">
        <f>AD3472/AE3472</f>
        <v>2.2495000000000001E-2</v>
      </c>
      <c r="AG3472" s="2513">
        <v>0.1</v>
      </c>
      <c r="AH3472" s="2486" t="s">
        <v>5049</v>
      </c>
      <c r="AI3472" s="2485">
        <v>200</v>
      </c>
      <c r="AJ3472" s="2545">
        <v>3.49</v>
      </c>
      <c r="AK3472" s="2502"/>
    </row>
    <row r="3473" spans="2:37" s="2484" customFormat="1" ht="17.25" customHeight="1" x14ac:dyDescent="0.2">
      <c r="B3473" s="4161" t="s">
        <v>5051</v>
      </c>
      <c r="C3473" s="4160"/>
      <c r="D3473" s="2485" t="s">
        <v>1529</v>
      </c>
      <c r="E3473" s="2486">
        <f t="shared" si="27"/>
        <v>59.99</v>
      </c>
      <c r="F3473" s="2486" t="s">
        <v>1529</v>
      </c>
      <c r="G3473" s="2485" t="s">
        <v>1529</v>
      </c>
      <c r="H3473" s="2486" t="s">
        <v>1529</v>
      </c>
      <c r="I3473" s="2486" t="s">
        <v>1529</v>
      </c>
      <c r="J3473" s="2485" t="s">
        <v>1529</v>
      </c>
      <c r="K3473" s="2486" t="s">
        <v>1529</v>
      </c>
      <c r="L3473" s="2486" t="s">
        <v>1529</v>
      </c>
      <c r="M3473" s="2485" t="s">
        <v>1529</v>
      </c>
      <c r="N3473" s="2486" t="s">
        <v>1529</v>
      </c>
      <c r="O3473" s="2485" t="s">
        <v>1529</v>
      </c>
      <c r="P3473" s="2486" t="s">
        <v>1529</v>
      </c>
      <c r="Q3473" s="2486" t="s">
        <v>1529</v>
      </c>
      <c r="R3473" s="2485" t="s">
        <v>1529</v>
      </c>
      <c r="S3473" s="2486" t="s">
        <v>1529</v>
      </c>
      <c r="T3473" s="2485" t="s">
        <v>1529</v>
      </c>
      <c r="U3473" s="2486" t="s">
        <v>1529</v>
      </c>
      <c r="V3473" s="2486" t="s">
        <v>1529</v>
      </c>
      <c r="W3473" s="2485" t="s">
        <v>1529</v>
      </c>
      <c r="X3473" s="2486" t="s">
        <v>1529</v>
      </c>
      <c r="Y3473" s="2485" t="s">
        <v>1529</v>
      </c>
      <c r="Z3473" s="2486" t="s">
        <v>1529</v>
      </c>
      <c r="AA3473" s="2486" t="s">
        <v>1529</v>
      </c>
      <c r="AB3473" s="2485" t="s">
        <v>1529</v>
      </c>
      <c r="AC3473" s="2486" t="s">
        <v>1529</v>
      </c>
      <c r="AD3473" s="2486">
        <v>59.99</v>
      </c>
      <c r="AE3473" s="2512">
        <v>10000</v>
      </c>
      <c r="AF3473" s="2513">
        <f>AD3473/AE3473</f>
        <v>5.999E-3</v>
      </c>
      <c r="AG3473" s="2513">
        <v>0.1</v>
      </c>
      <c r="AH3473" s="2486" t="s">
        <v>5049</v>
      </c>
      <c r="AI3473" s="2485">
        <v>300</v>
      </c>
      <c r="AJ3473" s="2545">
        <v>3.99</v>
      </c>
      <c r="AK3473" s="2502"/>
    </row>
    <row r="3474" spans="2:37" s="2484" customFormat="1" ht="17.25" customHeight="1" thickBot="1" x14ac:dyDescent="0.25">
      <c r="B3474" s="4162" t="s">
        <v>5052</v>
      </c>
      <c r="C3474" s="4163"/>
      <c r="D3474" s="2532" t="s">
        <v>1529</v>
      </c>
      <c r="E3474" s="2533">
        <f t="shared" si="27"/>
        <v>49.99</v>
      </c>
      <c r="F3474" s="2533" t="s">
        <v>1529</v>
      </c>
      <c r="G3474" s="2532" t="s">
        <v>1529</v>
      </c>
      <c r="H3474" s="2533" t="s">
        <v>1529</v>
      </c>
      <c r="I3474" s="2533" t="s">
        <v>1529</v>
      </c>
      <c r="J3474" s="2532" t="s">
        <v>1529</v>
      </c>
      <c r="K3474" s="2533" t="s">
        <v>1529</v>
      </c>
      <c r="L3474" s="2533" t="s">
        <v>1529</v>
      </c>
      <c r="M3474" s="2532" t="s">
        <v>1529</v>
      </c>
      <c r="N3474" s="2533" t="s">
        <v>1529</v>
      </c>
      <c r="O3474" s="2533" t="s">
        <v>1529</v>
      </c>
      <c r="P3474" s="2532" t="s">
        <v>1529</v>
      </c>
      <c r="Q3474" s="2533" t="s">
        <v>1529</v>
      </c>
      <c r="R3474" s="2533" t="s">
        <v>1529</v>
      </c>
      <c r="S3474" s="2532" t="s">
        <v>1529</v>
      </c>
      <c r="T3474" s="2533" t="s">
        <v>1529</v>
      </c>
      <c r="U3474" s="2533" t="s">
        <v>1529</v>
      </c>
      <c r="V3474" s="2533" t="s">
        <v>1529</v>
      </c>
      <c r="W3474" s="2533" t="s">
        <v>1529</v>
      </c>
      <c r="X3474" s="2533" t="s">
        <v>1529</v>
      </c>
      <c r="Y3474" s="2533" t="s">
        <v>1529</v>
      </c>
      <c r="Z3474" s="2533" t="s">
        <v>1529</v>
      </c>
      <c r="AA3474" s="2533" t="s">
        <v>1529</v>
      </c>
      <c r="AB3474" s="2533" t="s">
        <v>1529</v>
      </c>
      <c r="AC3474" s="2533" t="s">
        <v>1529</v>
      </c>
      <c r="AD3474" s="2533">
        <v>49.99</v>
      </c>
      <c r="AE3474" s="2554">
        <v>5000</v>
      </c>
      <c r="AF3474" s="2555">
        <f>AD3474/AE3474</f>
        <v>9.9979999999999999E-3</v>
      </c>
      <c r="AG3474" s="2555">
        <v>0.1</v>
      </c>
      <c r="AH3474" s="2533" t="s">
        <v>5049</v>
      </c>
      <c r="AI3474" s="2556">
        <v>300</v>
      </c>
      <c r="AJ3474" s="2557">
        <v>3.99</v>
      </c>
      <c r="AK3474" s="2502"/>
    </row>
    <row r="3475" spans="2:37" s="2484" customFormat="1" ht="17.25" customHeight="1" x14ac:dyDescent="0.2">
      <c r="B3475" s="2503"/>
      <c r="C3475" s="2495"/>
      <c r="D3475" s="2546"/>
      <c r="E3475" s="2547"/>
      <c r="F3475" s="2547"/>
      <c r="G3475" s="2546"/>
      <c r="H3475" s="2548"/>
      <c r="I3475" s="2548"/>
      <c r="J3475" s="2549"/>
      <c r="K3475" s="2548"/>
      <c r="L3475" s="2548"/>
      <c r="M3475" s="2549"/>
      <c r="N3475" s="2548"/>
      <c r="O3475" s="2548"/>
      <c r="P3475" s="2549"/>
      <c r="Q3475" s="2548"/>
      <c r="R3475" s="2548"/>
      <c r="S3475" s="2549"/>
      <c r="T3475" s="2548"/>
      <c r="U3475" s="2548"/>
      <c r="V3475" s="2548"/>
      <c r="W3475" s="2548"/>
      <c r="X3475" s="2548"/>
      <c r="Y3475" s="2548"/>
      <c r="Z3475" s="2548"/>
      <c r="AA3475" s="2548"/>
      <c r="AB3475" s="2548"/>
      <c r="AC3475" s="2548"/>
      <c r="AD3475" s="2548"/>
      <c r="AE3475" s="2550"/>
      <c r="AF3475" s="2551"/>
      <c r="AG3475" s="2551"/>
      <c r="AH3475" s="2548"/>
      <c r="AI3475" s="2552"/>
      <c r="AJ3475" s="2553"/>
      <c r="AK3475" s="2502"/>
    </row>
    <row r="3476" spans="2:37" s="2484" customFormat="1" ht="17.25" customHeight="1" x14ac:dyDescent="0.2">
      <c r="B3476" s="4236" t="s">
        <v>4985</v>
      </c>
      <c r="C3476" s="4237"/>
      <c r="D3476" s="4249" t="s">
        <v>5036</v>
      </c>
      <c r="E3476" s="4249"/>
      <c r="F3476" s="4249"/>
      <c r="G3476" s="4249"/>
      <c r="H3476" s="2499"/>
      <c r="I3476" s="2499"/>
      <c r="J3476" s="2499"/>
      <c r="K3476" s="2499"/>
      <c r="L3476" s="2499"/>
      <c r="M3476" s="2499"/>
      <c r="N3476" s="2499"/>
      <c r="O3476" s="2499"/>
      <c r="P3476" s="2499"/>
      <c r="Q3476" s="2499"/>
      <c r="R3476" s="2499"/>
      <c r="S3476" s="2499"/>
      <c r="T3476" s="2495"/>
      <c r="U3476" s="2495"/>
      <c r="V3476" s="2495"/>
      <c r="W3476" s="2495"/>
      <c r="X3476" s="2495"/>
      <c r="Y3476" s="2495"/>
      <c r="Z3476" s="2495"/>
      <c r="AA3476" s="2495"/>
      <c r="AB3476" s="2495"/>
      <c r="AC3476" s="2495"/>
      <c r="AD3476" s="2495"/>
      <c r="AE3476" s="2495"/>
      <c r="AF3476" s="2495"/>
      <c r="AG3476" s="2495"/>
      <c r="AH3476" s="2495"/>
      <c r="AI3476" s="2495"/>
      <c r="AJ3476" s="2498"/>
      <c r="AK3476" s="2502"/>
    </row>
    <row r="3477" spans="2:37" s="2484" customFormat="1" ht="17.25" customHeight="1" thickBot="1" x14ac:dyDescent="0.25">
      <c r="B3477" s="4270" t="s">
        <v>4986</v>
      </c>
      <c r="C3477" s="4271"/>
      <c r="D3477" s="4355" t="s">
        <v>1512</v>
      </c>
      <c r="E3477" s="4355"/>
      <c r="F3477" s="4355"/>
      <c r="G3477" s="4355"/>
      <c r="H3477" s="2504"/>
      <c r="I3477" s="2504"/>
      <c r="J3477" s="2504"/>
      <c r="K3477" s="2504"/>
      <c r="L3477" s="2504"/>
      <c r="M3477" s="2504"/>
      <c r="N3477" s="2504"/>
      <c r="O3477" s="2504"/>
      <c r="P3477" s="2504"/>
      <c r="Q3477" s="2504"/>
      <c r="R3477" s="2504"/>
      <c r="S3477" s="2504"/>
      <c r="T3477" s="2505"/>
      <c r="U3477" s="2505"/>
      <c r="V3477" s="2505"/>
      <c r="W3477" s="2505"/>
      <c r="X3477" s="2505"/>
      <c r="Y3477" s="2505"/>
      <c r="Z3477" s="2505"/>
      <c r="AA3477" s="2505"/>
      <c r="AB3477" s="2505"/>
      <c r="AC3477" s="2505"/>
      <c r="AD3477" s="2505"/>
      <c r="AE3477" s="2505"/>
      <c r="AF3477" s="2505"/>
      <c r="AG3477" s="2505"/>
      <c r="AH3477" s="2505"/>
      <c r="AI3477" s="2505"/>
      <c r="AJ3477" s="2506"/>
      <c r="AK3477" s="2507"/>
    </row>
    <row r="3478" spans="2:37" s="2484" customFormat="1" ht="17.25" customHeight="1" thickBot="1" x14ac:dyDescent="0.25">
      <c r="B3478" s="2483"/>
      <c r="C3478" s="2483"/>
      <c r="D3478" s="2483"/>
      <c r="E3478" s="2483"/>
      <c r="F3478" s="2483"/>
    </row>
    <row r="3479" spans="2:37" s="2484" customFormat="1" ht="17.25" customHeight="1" x14ac:dyDescent="0.2">
      <c r="B3479" s="4169" t="s">
        <v>4994</v>
      </c>
      <c r="C3479" s="4170"/>
      <c r="D3479" s="4170"/>
      <c r="E3479" s="4170"/>
      <c r="F3479" s="4170"/>
      <c r="G3479" s="4170"/>
      <c r="H3479" s="4170"/>
      <c r="I3479" s="4170"/>
      <c r="J3479" s="4170"/>
      <c r="K3479" s="4170"/>
      <c r="L3479" s="4170"/>
      <c r="M3479" s="4170"/>
      <c r="N3479" s="4170"/>
      <c r="O3479" s="4170"/>
      <c r="P3479" s="4170"/>
      <c r="Q3479" s="4170"/>
      <c r="R3479" s="4170"/>
      <c r="S3479" s="4170"/>
      <c r="T3479" s="4170"/>
      <c r="U3479" s="4170"/>
      <c r="V3479" s="4170"/>
      <c r="W3479" s="4170"/>
      <c r="X3479" s="4170"/>
      <c r="Y3479" s="4170"/>
      <c r="Z3479" s="4170"/>
      <c r="AA3479" s="4170"/>
      <c r="AB3479" s="4170"/>
      <c r="AC3479" s="4170"/>
      <c r="AD3479" s="4170"/>
      <c r="AE3479" s="4170"/>
      <c r="AF3479" s="4170"/>
      <c r="AG3479" s="4170"/>
      <c r="AH3479" s="4170"/>
      <c r="AI3479" s="4170"/>
      <c r="AJ3479" s="4170"/>
      <c r="AK3479" s="4171"/>
    </row>
    <row r="3480" spans="2:37" s="2484" customFormat="1" ht="17.25" customHeight="1" x14ac:dyDescent="0.2">
      <c r="B3480" s="2500"/>
      <c r="C3480" s="2483"/>
      <c r="D3480" s="2483"/>
      <c r="E3480" s="2483"/>
      <c r="F3480" s="2483"/>
      <c r="G3480" s="2501"/>
      <c r="H3480" s="2501"/>
      <c r="I3480" s="2501"/>
      <c r="J3480" s="2501"/>
      <c r="K3480" s="2501"/>
      <c r="L3480" s="2501"/>
      <c r="M3480" s="2501"/>
      <c r="N3480" s="2501"/>
      <c r="O3480" s="2501"/>
      <c r="P3480" s="2501"/>
      <c r="Q3480" s="2501"/>
      <c r="R3480" s="2501"/>
      <c r="S3480" s="2501"/>
      <c r="T3480" s="2501"/>
      <c r="U3480" s="2501"/>
      <c r="V3480" s="2501"/>
      <c r="W3480" s="2501"/>
      <c r="X3480" s="2501"/>
      <c r="Y3480" s="2501"/>
      <c r="Z3480" s="2501"/>
      <c r="AA3480" s="2501"/>
      <c r="AB3480" s="2501"/>
      <c r="AC3480" s="2501"/>
      <c r="AD3480" s="2501"/>
      <c r="AE3480" s="2501"/>
      <c r="AF3480" s="2501"/>
      <c r="AG3480" s="2501"/>
      <c r="AH3480" s="2501"/>
      <c r="AI3480" s="2501"/>
      <c r="AJ3480" s="2501"/>
      <c r="AK3480" s="2502"/>
    </row>
    <row r="3481" spans="2:37" s="2484" customFormat="1" ht="17.25" customHeight="1" x14ac:dyDescent="0.2">
      <c r="B3481" s="2500" t="s">
        <v>4981</v>
      </c>
      <c r="C3481" s="2483"/>
      <c r="D3481" s="4294" t="s">
        <v>5037</v>
      </c>
      <c r="E3481" s="4294"/>
      <c r="F3481" s="4294"/>
      <c r="G3481" s="2501"/>
      <c r="H3481" s="2501"/>
      <c r="I3481" s="2501"/>
      <c r="J3481" s="2501"/>
      <c r="K3481" s="2501"/>
      <c r="L3481" s="2501"/>
      <c r="M3481" s="2501"/>
      <c r="N3481" s="2501"/>
      <c r="O3481" s="2501"/>
      <c r="P3481" s="2501"/>
      <c r="Q3481" s="2501"/>
      <c r="R3481" s="2501"/>
      <c r="S3481" s="2501"/>
      <c r="T3481" s="2501"/>
      <c r="U3481" s="2501"/>
      <c r="V3481" s="2501"/>
      <c r="W3481" s="2501"/>
      <c r="X3481" s="2501"/>
      <c r="Y3481" s="2501"/>
      <c r="Z3481" s="2501"/>
      <c r="AA3481" s="2501"/>
      <c r="AB3481" s="2501"/>
      <c r="AC3481" s="2501"/>
      <c r="AD3481" s="2501"/>
      <c r="AE3481" s="2501"/>
      <c r="AF3481" s="2501"/>
      <c r="AG3481" s="2501"/>
      <c r="AH3481" s="2501"/>
      <c r="AI3481" s="2501"/>
      <c r="AJ3481" s="2501"/>
      <c r="AK3481" s="2502"/>
    </row>
    <row r="3482" spans="2:37" s="2484" customFormat="1" ht="17.25" customHeight="1" thickBot="1" x14ac:dyDescent="0.25">
      <c r="B3482" s="4176" t="s">
        <v>4995</v>
      </c>
      <c r="C3482" s="4177"/>
      <c r="D3482" s="4314">
        <v>41426</v>
      </c>
      <c r="E3482" s="4315"/>
      <c r="F3482" s="2483"/>
      <c r="G3482" s="2501"/>
      <c r="H3482" s="2501"/>
      <c r="I3482" s="2501"/>
      <c r="J3482" s="2501"/>
      <c r="K3482" s="2501"/>
      <c r="L3482" s="2501"/>
      <c r="M3482" s="2501"/>
      <c r="N3482" s="2501"/>
      <c r="O3482" s="2501"/>
      <c r="P3482" s="2501"/>
      <c r="Q3482" s="2501"/>
      <c r="R3482" s="2501"/>
      <c r="S3482" s="2501"/>
      <c r="T3482" s="2501"/>
      <c r="U3482" s="2501"/>
      <c r="V3482" s="2501"/>
      <c r="W3482" s="2501"/>
      <c r="X3482" s="2501"/>
      <c r="Y3482" s="2501"/>
      <c r="Z3482" s="2501"/>
      <c r="AA3482" s="2501"/>
      <c r="AB3482" s="2501"/>
      <c r="AC3482" s="2501"/>
      <c r="AD3482" s="2501"/>
      <c r="AE3482" s="2501"/>
      <c r="AF3482" s="2501"/>
      <c r="AG3482" s="2501"/>
      <c r="AH3482" s="2501"/>
      <c r="AI3482" s="2501"/>
      <c r="AJ3482" s="2501"/>
      <c r="AK3482" s="2502"/>
    </row>
    <row r="3483" spans="2:37" s="2484" customFormat="1" ht="57.75" customHeight="1" thickBot="1" x14ac:dyDescent="0.25">
      <c r="B3483" s="4245" t="s">
        <v>4996</v>
      </c>
      <c r="C3483" s="4246"/>
      <c r="D3483" s="4291" t="s">
        <v>5038</v>
      </c>
      <c r="E3483" s="4292"/>
      <c r="F3483" s="4292"/>
      <c r="G3483" s="4292"/>
      <c r="H3483" s="4292"/>
      <c r="I3483" s="4292"/>
      <c r="J3483" s="4292"/>
      <c r="K3483" s="4292"/>
      <c r="L3483" s="4292"/>
      <c r="M3483" s="4292"/>
      <c r="N3483" s="4292"/>
      <c r="O3483" s="4292"/>
      <c r="P3483" s="4292"/>
      <c r="Q3483" s="4292"/>
      <c r="R3483" s="4292"/>
      <c r="S3483" s="4292"/>
      <c r="T3483" s="4292"/>
      <c r="U3483" s="4292"/>
      <c r="V3483" s="4292"/>
      <c r="W3483" s="4292"/>
      <c r="X3483" s="4292"/>
      <c r="Y3483" s="4293"/>
      <c r="Z3483" s="2501"/>
      <c r="AA3483" s="2501"/>
      <c r="AB3483" s="2501"/>
      <c r="AC3483" s="2501"/>
      <c r="AD3483" s="2501"/>
      <c r="AE3483" s="2501"/>
      <c r="AF3483" s="2501"/>
      <c r="AG3483" s="2501"/>
      <c r="AH3483" s="2501"/>
      <c r="AI3483" s="2501"/>
      <c r="AJ3483" s="2501"/>
      <c r="AK3483" s="2502"/>
    </row>
    <row r="3484" spans="2:37" s="2484" customFormat="1" ht="17.25" customHeight="1" thickBot="1" x14ac:dyDescent="0.25">
      <c r="B3484" s="4189" t="s">
        <v>4997</v>
      </c>
      <c r="C3484" s="4189"/>
      <c r="D3484" s="4189" t="s">
        <v>4987</v>
      </c>
      <c r="E3484" s="4189" t="s">
        <v>4998</v>
      </c>
      <c r="F3484" s="4247" t="s">
        <v>224</v>
      </c>
      <c r="G3484" s="4247"/>
      <c r="H3484" s="4247"/>
      <c r="I3484" s="4247"/>
      <c r="J3484" s="4247"/>
      <c r="K3484" s="4247"/>
      <c r="L3484" s="4247"/>
      <c r="M3484" s="4247"/>
      <c r="N3484" s="4247"/>
      <c r="O3484" s="4247"/>
      <c r="P3484" s="4247"/>
      <c r="Q3484" s="4247"/>
      <c r="R3484" s="4247"/>
      <c r="S3484" s="4247" t="s">
        <v>340</v>
      </c>
      <c r="T3484" s="4247"/>
      <c r="U3484" s="4247"/>
      <c r="V3484" s="4247"/>
      <c r="W3484" s="4247"/>
      <c r="X3484" s="4247"/>
      <c r="Y3484" s="4247"/>
      <c r="Z3484" s="4247"/>
      <c r="AA3484" s="4247"/>
      <c r="AB3484" s="4247"/>
      <c r="AC3484" s="4247"/>
      <c r="AD3484" s="4247" t="s">
        <v>225</v>
      </c>
      <c r="AE3484" s="4247"/>
      <c r="AF3484" s="4247"/>
      <c r="AG3484" s="4247"/>
      <c r="AH3484" s="4188" t="s">
        <v>4982</v>
      </c>
      <c r="AI3484" s="4188"/>
      <c r="AJ3484" s="4188"/>
      <c r="AK3484" s="2502"/>
    </row>
    <row r="3485" spans="2:37" s="2484" customFormat="1" ht="17.25" customHeight="1" thickBot="1" x14ac:dyDescent="0.25">
      <c r="B3485" s="4203"/>
      <c r="C3485" s="4203"/>
      <c r="D3485" s="4203"/>
      <c r="E3485" s="4203"/>
      <c r="F3485" s="4203" t="s">
        <v>4999</v>
      </c>
      <c r="G3485" s="4203" t="s">
        <v>5000</v>
      </c>
      <c r="H3485" s="4189" t="s">
        <v>5001</v>
      </c>
      <c r="I3485" s="4200" t="s">
        <v>5002</v>
      </c>
      <c r="J3485" s="4200" t="s">
        <v>5003</v>
      </c>
      <c r="K3485" s="4201" t="s">
        <v>5004</v>
      </c>
      <c r="L3485" s="4201" t="s">
        <v>5005</v>
      </c>
      <c r="M3485" s="4200" t="s">
        <v>5006</v>
      </c>
      <c r="N3485" s="4200"/>
      <c r="O3485" s="4201" t="s">
        <v>5007</v>
      </c>
      <c r="P3485" s="4201" t="s">
        <v>5008</v>
      </c>
      <c r="Q3485" s="4201" t="s">
        <v>5009</v>
      </c>
      <c r="R3485" s="4201" t="s">
        <v>5010</v>
      </c>
      <c r="S3485" s="4189" t="s">
        <v>5011</v>
      </c>
      <c r="T3485" s="4189" t="s">
        <v>5012</v>
      </c>
      <c r="U3485" s="4189" t="s">
        <v>5013</v>
      </c>
      <c r="V3485" s="4189" t="s">
        <v>5014</v>
      </c>
      <c r="W3485" s="4189" t="s">
        <v>5015</v>
      </c>
      <c r="X3485" s="4189" t="s">
        <v>5016</v>
      </c>
      <c r="Y3485" s="4189" t="s">
        <v>5017</v>
      </c>
      <c r="Z3485" s="4189" t="s">
        <v>5018</v>
      </c>
      <c r="AA3485" s="4189" t="s">
        <v>5019</v>
      </c>
      <c r="AB3485" s="4200" t="s">
        <v>5020</v>
      </c>
      <c r="AC3485" s="4200" t="s">
        <v>5021</v>
      </c>
      <c r="AD3485" s="4189" t="s">
        <v>5022</v>
      </c>
      <c r="AE3485" s="4189" t="s">
        <v>5023</v>
      </c>
      <c r="AF3485" s="4189" t="s">
        <v>5024</v>
      </c>
      <c r="AG3485" s="4189" t="s">
        <v>5025</v>
      </c>
      <c r="AH3485" s="4189" t="s">
        <v>1150</v>
      </c>
      <c r="AI3485" s="4189" t="s">
        <v>4983</v>
      </c>
      <c r="AJ3485" s="4189" t="s">
        <v>4984</v>
      </c>
      <c r="AK3485" s="2502"/>
    </row>
    <row r="3486" spans="2:37" s="2484" customFormat="1" ht="30" customHeight="1" x14ac:dyDescent="0.2">
      <c r="B3486" s="4203"/>
      <c r="C3486" s="4203"/>
      <c r="D3486" s="4203"/>
      <c r="E3486" s="4203"/>
      <c r="F3486" s="4203"/>
      <c r="G3486" s="4203"/>
      <c r="H3486" s="4203"/>
      <c r="I3486" s="4201"/>
      <c r="J3486" s="4201"/>
      <c r="K3486" s="4201"/>
      <c r="L3486" s="4201"/>
      <c r="M3486" s="2493" t="s">
        <v>5026</v>
      </c>
      <c r="N3486" s="2494" t="s">
        <v>2793</v>
      </c>
      <c r="O3486" s="4201"/>
      <c r="P3486" s="4201"/>
      <c r="Q3486" s="4201"/>
      <c r="R3486" s="4201"/>
      <c r="S3486" s="4203"/>
      <c r="T3486" s="4203"/>
      <c r="U3486" s="4203"/>
      <c r="V3486" s="4203"/>
      <c r="W3486" s="4203"/>
      <c r="X3486" s="4203"/>
      <c r="Y3486" s="4203"/>
      <c r="Z3486" s="4203"/>
      <c r="AA3486" s="4203"/>
      <c r="AB3486" s="4201"/>
      <c r="AC3486" s="4201"/>
      <c r="AD3486" s="4203"/>
      <c r="AE3486" s="4203"/>
      <c r="AF3486" s="4203"/>
      <c r="AG3486" s="4203"/>
      <c r="AH3486" s="4203"/>
      <c r="AI3486" s="4203"/>
      <c r="AJ3486" s="4203"/>
      <c r="AK3486" s="2502"/>
    </row>
    <row r="3487" spans="2:37" s="2484" customFormat="1" ht="17.25" customHeight="1" x14ac:dyDescent="0.2">
      <c r="B3487" s="4160" t="s">
        <v>5039</v>
      </c>
      <c r="C3487" s="4160"/>
      <c r="D3487" s="2540" t="s">
        <v>5040</v>
      </c>
      <c r="E3487" s="2486">
        <f>25*1.12</f>
        <v>28.000000000000004</v>
      </c>
      <c r="F3487" s="2486">
        <f>4.52*1.12</f>
        <v>5.0624000000000002</v>
      </c>
      <c r="G3487" s="2489" t="s">
        <v>1529</v>
      </c>
      <c r="H3487" s="2489" t="s">
        <v>1529</v>
      </c>
      <c r="I3487" s="2489" t="s">
        <v>1529</v>
      </c>
      <c r="J3487" s="2541" t="s">
        <v>5041</v>
      </c>
      <c r="K3487" s="2487">
        <v>0.16800000000000001</v>
      </c>
      <c r="L3487" s="2487">
        <v>0.16800000000000001</v>
      </c>
      <c r="M3487" s="2541" t="s">
        <v>5041</v>
      </c>
      <c r="N3487" s="2541" t="s">
        <v>5041</v>
      </c>
      <c r="O3487" s="2487">
        <v>0.16800000000000001</v>
      </c>
      <c r="P3487" s="2487">
        <v>0.16800000000000001</v>
      </c>
      <c r="Q3487" s="2487">
        <v>0.16800000000000001</v>
      </c>
      <c r="R3487" s="2487">
        <v>0.16800000000000001</v>
      </c>
      <c r="S3487" s="2542">
        <v>0.56000000000000005</v>
      </c>
      <c r="T3487" s="2489" t="s">
        <v>1529</v>
      </c>
      <c r="U3487" s="2489" t="s">
        <v>1529</v>
      </c>
      <c r="V3487" s="2490" t="s">
        <v>1135</v>
      </c>
      <c r="W3487" s="2487">
        <v>2.8000000000000004E-2</v>
      </c>
      <c r="X3487" s="2487">
        <v>6.720000000000001E-2</v>
      </c>
      <c r="Y3487" s="2490" t="s">
        <v>1529</v>
      </c>
      <c r="Z3487" s="2490" t="s">
        <v>1529</v>
      </c>
      <c r="AA3487" s="2490" t="s">
        <v>1529</v>
      </c>
      <c r="AB3487" s="2490" t="s">
        <v>1529</v>
      </c>
      <c r="AC3487" s="2487">
        <v>6.720000000000001E-2</v>
      </c>
      <c r="AD3487" s="2486">
        <v>11.188800000000001</v>
      </c>
      <c r="AE3487" s="2490" t="s">
        <v>49</v>
      </c>
      <c r="AF3487" s="2491">
        <v>3.6960000000000007E-2</v>
      </c>
      <c r="AG3487" s="2491">
        <v>0.11200000000000002</v>
      </c>
      <c r="AH3487" s="2543" t="s">
        <v>5042</v>
      </c>
      <c r="AI3487" s="2543" t="s">
        <v>5043</v>
      </c>
      <c r="AJ3487" s="2544">
        <f>9.99*1.12</f>
        <v>11.188800000000001</v>
      </c>
      <c r="AK3487" s="2502"/>
    </row>
    <row r="3488" spans="2:37" s="2484" customFormat="1" ht="17.25" customHeight="1" thickBot="1" x14ac:dyDescent="0.25">
      <c r="B3488" s="4163" t="s">
        <v>5044</v>
      </c>
      <c r="C3488" s="4163"/>
      <c r="D3488" s="3018" t="s">
        <v>5045</v>
      </c>
      <c r="E3488" s="2533">
        <f>25*1.12</f>
        <v>28.000000000000004</v>
      </c>
      <c r="F3488" s="2533">
        <f>4.52*1.12</f>
        <v>5.0624000000000002</v>
      </c>
      <c r="G3488" s="2536" t="s">
        <v>1529</v>
      </c>
      <c r="H3488" s="2536" t="s">
        <v>1529</v>
      </c>
      <c r="I3488" s="2536" t="s">
        <v>1529</v>
      </c>
      <c r="J3488" s="2601" t="s">
        <v>5041</v>
      </c>
      <c r="K3488" s="2534">
        <v>0.16800000000000001</v>
      </c>
      <c r="L3488" s="2534">
        <v>0.16800000000000001</v>
      </c>
      <c r="M3488" s="2601" t="s">
        <v>5041</v>
      </c>
      <c r="N3488" s="2601" t="s">
        <v>5041</v>
      </c>
      <c r="O3488" s="2534">
        <v>0.16800000000000001</v>
      </c>
      <c r="P3488" s="2534">
        <v>0.16800000000000001</v>
      </c>
      <c r="Q3488" s="2534">
        <v>0.16800000000000001</v>
      </c>
      <c r="R3488" s="2534">
        <v>0.16800000000000001</v>
      </c>
      <c r="S3488" s="2727">
        <v>0.56000000000000005</v>
      </c>
      <c r="T3488" s="2536" t="s">
        <v>1529</v>
      </c>
      <c r="U3488" s="2536" t="s">
        <v>1529</v>
      </c>
      <c r="V3488" s="2537" t="s">
        <v>1135</v>
      </c>
      <c r="W3488" s="2534">
        <v>2.8000000000000004E-2</v>
      </c>
      <c r="X3488" s="2534">
        <v>6.720000000000001E-2</v>
      </c>
      <c r="Y3488" s="2537" t="s">
        <v>1529</v>
      </c>
      <c r="Z3488" s="2537" t="s">
        <v>1529</v>
      </c>
      <c r="AA3488" s="2537" t="s">
        <v>1529</v>
      </c>
      <c r="AB3488" s="2537" t="s">
        <v>1529</v>
      </c>
      <c r="AC3488" s="2534">
        <v>6.720000000000001E-2</v>
      </c>
      <c r="AD3488" s="2533">
        <v>11.188800000000001</v>
      </c>
      <c r="AE3488" s="2537" t="s">
        <v>51</v>
      </c>
      <c r="AF3488" s="2538">
        <v>3.6960000000000007E-2</v>
      </c>
      <c r="AG3488" s="2538">
        <v>0.11200000000000002</v>
      </c>
      <c r="AH3488" s="2583" t="s">
        <v>5042</v>
      </c>
      <c r="AI3488" s="2583" t="s">
        <v>5043</v>
      </c>
      <c r="AJ3488" s="2582">
        <v>11.188800000000001</v>
      </c>
      <c r="AK3488" s="2502"/>
    </row>
    <row r="3489" spans="2:37" s="2484" customFormat="1" ht="17.25" customHeight="1" x14ac:dyDescent="0.2">
      <c r="B3489" s="2503"/>
      <c r="C3489" s="2496"/>
      <c r="D3489" s="2496"/>
      <c r="E3489" s="2496"/>
      <c r="F3489" s="2496"/>
      <c r="G3489" s="2496"/>
      <c r="H3489" s="2496"/>
      <c r="I3489" s="2497"/>
      <c r="J3489" s="2497"/>
      <c r="K3489" s="2497"/>
      <c r="L3489" s="2497"/>
      <c r="M3489" s="2496"/>
      <c r="N3489" s="2497"/>
      <c r="O3489" s="2497"/>
      <c r="P3489" s="2497"/>
      <c r="Q3489" s="2497"/>
      <c r="R3489" s="2497"/>
      <c r="S3489" s="2496"/>
      <c r="T3489" s="2495"/>
      <c r="U3489" s="2495"/>
      <c r="V3489" s="2495"/>
      <c r="W3489" s="2495"/>
      <c r="X3489" s="2495"/>
      <c r="Y3489" s="2495"/>
      <c r="Z3489" s="2495"/>
      <c r="AA3489" s="2495"/>
      <c r="AB3489" s="2495"/>
      <c r="AC3489" s="2495"/>
      <c r="AD3489" s="2495"/>
      <c r="AE3489" s="2495"/>
      <c r="AF3489" s="2495"/>
      <c r="AG3489" s="2495"/>
      <c r="AH3489" s="2495"/>
      <c r="AI3489" s="2495"/>
      <c r="AJ3489" s="2498"/>
      <c r="AK3489" s="2502"/>
    </row>
    <row r="3490" spans="2:37" s="2484" customFormat="1" ht="17.25" customHeight="1" x14ac:dyDescent="0.2">
      <c r="B3490" s="4236" t="s">
        <v>4985</v>
      </c>
      <c r="C3490" s="4237"/>
      <c r="D3490" s="4269" t="s">
        <v>10</v>
      </c>
      <c r="E3490" s="4269"/>
      <c r="F3490" s="4269"/>
      <c r="G3490" s="4269"/>
      <c r="H3490" s="2499"/>
      <c r="I3490" s="2499"/>
      <c r="J3490" s="2499"/>
      <c r="K3490" s="2499"/>
      <c r="L3490" s="2499"/>
      <c r="M3490" s="2499"/>
      <c r="N3490" s="2499"/>
      <c r="O3490" s="2499"/>
      <c r="P3490" s="2499"/>
      <c r="Q3490" s="2499"/>
      <c r="R3490" s="2499"/>
      <c r="S3490" s="2499"/>
      <c r="T3490" s="2495"/>
      <c r="U3490" s="2495"/>
      <c r="V3490" s="2495"/>
      <c r="W3490" s="2495"/>
      <c r="X3490" s="2495"/>
      <c r="Y3490" s="2495"/>
      <c r="Z3490" s="2495"/>
      <c r="AA3490" s="2495"/>
      <c r="AB3490" s="2495"/>
      <c r="AC3490" s="2495"/>
      <c r="AD3490" s="2495"/>
      <c r="AE3490" s="2495"/>
      <c r="AF3490" s="2495"/>
      <c r="AG3490" s="2495"/>
      <c r="AH3490" s="2495"/>
      <c r="AI3490" s="2495"/>
      <c r="AJ3490" s="2498"/>
      <c r="AK3490" s="2502"/>
    </row>
    <row r="3491" spans="2:37" s="2484" customFormat="1" ht="17.25" customHeight="1" thickBot="1" x14ac:dyDescent="0.25">
      <c r="B3491" s="4270" t="s">
        <v>4986</v>
      </c>
      <c r="C3491" s="4271"/>
      <c r="D3491" s="4356" t="s">
        <v>10</v>
      </c>
      <c r="E3491" s="4356"/>
      <c r="F3491" s="4356"/>
      <c r="G3491" s="4356"/>
      <c r="H3491" s="2504"/>
      <c r="I3491" s="2504"/>
      <c r="J3491" s="2504"/>
      <c r="K3491" s="2504"/>
      <c r="L3491" s="2504"/>
      <c r="M3491" s="2504"/>
      <c r="N3491" s="2504"/>
      <c r="O3491" s="2504"/>
      <c r="P3491" s="2504"/>
      <c r="Q3491" s="2504"/>
      <c r="R3491" s="2504"/>
      <c r="S3491" s="2504"/>
      <c r="T3491" s="2505"/>
      <c r="U3491" s="2505"/>
      <c r="V3491" s="2505"/>
      <c r="W3491" s="2505"/>
      <c r="X3491" s="2505"/>
      <c r="Y3491" s="2505"/>
      <c r="Z3491" s="2505"/>
      <c r="AA3491" s="2505"/>
      <c r="AB3491" s="2505"/>
      <c r="AC3491" s="2505"/>
      <c r="AD3491" s="2505"/>
      <c r="AE3491" s="2505"/>
      <c r="AF3491" s="2505"/>
      <c r="AG3491" s="2505"/>
      <c r="AH3491" s="2505"/>
      <c r="AI3491" s="2505"/>
      <c r="AJ3491" s="2506"/>
      <c r="AK3491" s="2507"/>
    </row>
    <row r="3492" spans="2:37" s="2484" customFormat="1" ht="17.25" customHeight="1" thickBot="1" x14ac:dyDescent="0.25">
      <c r="B3492" s="2483"/>
      <c r="C3492" s="2483"/>
      <c r="D3492" s="2483"/>
      <c r="E3492" s="2483"/>
      <c r="F3492" s="2483"/>
    </row>
    <row r="3493" spans="2:37" s="2484" customFormat="1" ht="17.25" customHeight="1" x14ac:dyDescent="0.2">
      <c r="B3493" s="4169" t="s">
        <v>4994</v>
      </c>
      <c r="C3493" s="4170"/>
      <c r="D3493" s="4170"/>
      <c r="E3493" s="4170"/>
      <c r="F3493" s="4170"/>
      <c r="G3493" s="4170"/>
      <c r="H3493" s="4170"/>
      <c r="I3493" s="4170"/>
      <c r="J3493" s="4170"/>
      <c r="K3493" s="4170"/>
      <c r="L3493" s="4170"/>
      <c r="M3493" s="4170"/>
      <c r="N3493" s="4170"/>
      <c r="O3493" s="4170"/>
      <c r="P3493" s="4170"/>
      <c r="Q3493" s="4170"/>
      <c r="R3493" s="4170"/>
      <c r="S3493" s="4170"/>
      <c r="T3493" s="4170"/>
      <c r="U3493" s="4170"/>
      <c r="V3493" s="4170"/>
      <c r="W3493" s="4170"/>
      <c r="X3493" s="4170"/>
      <c r="Y3493" s="4170"/>
      <c r="Z3493" s="4170"/>
      <c r="AA3493" s="4170"/>
      <c r="AB3493" s="4170"/>
      <c r="AC3493" s="4170"/>
      <c r="AD3493" s="4170"/>
      <c r="AE3493" s="4170"/>
      <c r="AF3493" s="4170"/>
      <c r="AG3493" s="4170"/>
      <c r="AH3493" s="4170"/>
      <c r="AI3493" s="4170"/>
      <c r="AJ3493" s="4170"/>
      <c r="AK3493" s="4171"/>
    </row>
    <row r="3494" spans="2:37" s="2484" customFormat="1" ht="17.25" customHeight="1" x14ac:dyDescent="0.2">
      <c r="B3494" s="2500"/>
      <c r="C3494" s="2483"/>
      <c r="D3494" s="2483"/>
      <c r="E3494" s="2483"/>
      <c r="F3494" s="2483"/>
      <c r="G3494" s="2501"/>
      <c r="H3494" s="2501"/>
      <c r="I3494" s="2501"/>
      <c r="J3494" s="2501"/>
      <c r="K3494" s="2501"/>
      <c r="L3494" s="2501"/>
      <c r="M3494" s="2501"/>
      <c r="N3494" s="2501"/>
      <c r="O3494" s="2501"/>
      <c r="P3494" s="2501"/>
      <c r="Q3494" s="2501"/>
      <c r="R3494" s="2501"/>
      <c r="S3494" s="2501"/>
      <c r="T3494" s="2501"/>
      <c r="U3494" s="2501"/>
      <c r="V3494" s="2501"/>
      <c r="W3494" s="2501"/>
      <c r="X3494" s="2501"/>
      <c r="Y3494" s="2501"/>
      <c r="Z3494" s="2501"/>
      <c r="AA3494" s="2501"/>
      <c r="AB3494" s="2501"/>
      <c r="AC3494" s="2501"/>
      <c r="AD3494" s="2501"/>
      <c r="AE3494" s="2501"/>
      <c r="AF3494" s="2501"/>
      <c r="AG3494" s="2501"/>
      <c r="AH3494" s="2501"/>
      <c r="AI3494" s="2501"/>
      <c r="AJ3494" s="2501"/>
      <c r="AK3494" s="2502"/>
    </row>
    <row r="3495" spans="2:37" s="2484" customFormat="1" ht="17.25" customHeight="1" x14ac:dyDescent="0.2">
      <c r="B3495" s="2500" t="s">
        <v>4981</v>
      </c>
      <c r="C3495" s="2483"/>
      <c r="D3495" s="4294" t="s">
        <v>5031</v>
      </c>
      <c r="E3495" s="4294"/>
      <c r="F3495" s="4294"/>
      <c r="G3495" s="2501"/>
      <c r="H3495" s="2501"/>
      <c r="I3495" s="2501"/>
      <c r="J3495" s="2501"/>
      <c r="K3495" s="2501"/>
      <c r="L3495" s="2501"/>
      <c r="M3495" s="2501"/>
      <c r="N3495" s="2501"/>
      <c r="O3495" s="2501"/>
      <c r="P3495" s="2501"/>
      <c r="Q3495" s="2501"/>
      <c r="R3495" s="2501"/>
      <c r="S3495" s="2501"/>
      <c r="T3495" s="2501"/>
      <c r="U3495" s="2501"/>
      <c r="V3495" s="2501"/>
      <c r="W3495" s="2501"/>
      <c r="X3495" s="2501"/>
      <c r="Y3495" s="2501"/>
      <c r="Z3495" s="2501"/>
      <c r="AA3495" s="2501"/>
      <c r="AB3495" s="2501"/>
      <c r="AC3495" s="2501"/>
      <c r="AD3495" s="2501"/>
      <c r="AE3495" s="2501"/>
      <c r="AF3495" s="2501"/>
      <c r="AG3495" s="2501"/>
      <c r="AH3495" s="2501"/>
      <c r="AI3495" s="2501"/>
      <c r="AJ3495" s="2501"/>
      <c r="AK3495" s="2502"/>
    </row>
    <row r="3496" spans="2:37" s="2484" customFormat="1" ht="30.75" customHeight="1" thickBot="1" x14ac:dyDescent="0.25">
      <c r="B3496" s="4176" t="s">
        <v>4995</v>
      </c>
      <c r="C3496" s="4177"/>
      <c r="D3496" s="4314">
        <v>41446</v>
      </c>
      <c r="E3496" s="4315"/>
      <c r="F3496" s="2483"/>
      <c r="G3496" s="2501"/>
      <c r="H3496" s="2501"/>
      <c r="I3496" s="2501"/>
      <c r="J3496" s="2501"/>
      <c r="K3496" s="2501"/>
      <c r="L3496" s="2501"/>
      <c r="M3496" s="2501"/>
      <c r="N3496" s="2501"/>
      <c r="O3496" s="2501"/>
      <c r="P3496" s="2501"/>
      <c r="Q3496" s="2501"/>
      <c r="R3496" s="2501"/>
      <c r="S3496" s="2501"/>
      <c r="T3496" s="2501"/>
      <c r="U3496" s="2501"/>
      <c r="V3496" s="2501"/>
      <c r="W3496" s="2501"/>
      <c r="X3496" s="2501"/>
      <c r="Y3496" s="2501"/>
      <c r="Z3496" s="2501"/>
      <c r="AA3496" s="2501"/>
      <c r="AB3496" s="2501"/>
      <c r="AC3496" s="2501"/>
      <c r="AD3496" s="2501"/>
      <c r="AE3496" s="2501"/>
      <c r="AF3496" s="2501"/>
      <c r="AG3496" s="2501"/>
      <c r="AH3496" s="2501"/>
      <c r="AI3496" s="2501"/>
      <c r="AJ3496" s="2501"/>
      <c r="AK3496" s="2502"/>
    </row>
    <row r="3497" spans="2:37" s="2484" customFormat="1" ht="56.25" customHeight="1" thickBot="1" x14ac:dyDescent="0.25">
      <c r="B3497" s="4245" t="s">
        <v>4996</v>
      </c>
      <c r="C3497" s="4246"/>
      <c r="D3497" s="4291" t="s">
        <v>5032</v>
      </c>
      <c r="E3497" s="4292"/>
      <c r="F3497" s="4292"/>
      <c r="G3497" s="4292"/>
      <c r="H3497" s="4292"/>
      <c r="I3497" s="4292"/>
      <c r="J3497" s="4292"/>
      <c r="K3497" s="4292"/>
      <c r="L3497" s="4292"/>
      <c r="M3497" s="4292"/>
      <c r="N3497" s="4292"/>
      <c r="O3497" s="4292"/>
      <c r="P3497" s="4292"/>
      <c r="Q3497" s="4293"/>
      <c r="R3497" s="2501"/>
      <c r="S3497" s="2501"/>
      <c r="T3497" s="2501"/>
      <c r="U3497" s="2501"/>
      <c r="V3497" s="2501"/>
      <c r="W3497" s="2501"/>
      <c r="X3497" s="2501"/>
      <c r="Y3497" s="2501"/>
      <c r="Z3497" s="2501"/>
      <c r="AA3497" s="2501"/>
      <c r="AB3497" s="2501"/>
      <c r="AC3497" s="2501"/>
      <c r="AD3497" s="2501"/>
      <c r="AE3497" s="2501"/>
      <c r="AF3497" s="2501"/>
      <c r="AG3497" s="2501"/>
      <c r="AH3497" s="2501"/>
      <c r="AI3497" s="2501"/>
      <c r="AJ3497" s="2501"/>
      <c r="AK3497" s="2502"/>
    </row>
    <row r="3498" spans="2:37" s="2484" customFormat="1" ht="17.25" customHeight="1" thickBot="1" x14ac:dyDescent="0.25">
      <c r="B3498" s="4189" t="s">
        <v>4997</v>
      </c>
      <c r="C3498" s="4189"/>
      <c r="D3498" s="4189" t="s">
        <v>4987</v>
      </c>
      <c r="E3498" s="4189" t="s">
        <v>4998</v>
      </c>
      <c r="F3498" s="4247" t="s">
        <v>224</v>
      </c>
      <c r="G3498" s="4247"/>
      <c r="H3498" s="4247"/>
      <c r="I3498" s="4247"/>
      <c r="J3498" s="4247"/>
      <c r="K3498" s="4247"/>
      <c r="L3498" s="4247"/>
      <c r="M3498" s="4247"/>
      <c r="N3498" s="4247"/>
      <c r="O3498" s="4247"/>
      <c r="P3498" s="4247"/>
      <c r="Q3498" s="4247"/>
      <c r="R3498" s="4247"/>
      <c r="S3498" s="4247" t="s">
        <v>340</v>
      </c>
      <c r="T3498" s="4247"/>
      <c r="U3498" s="4247"/>
      <c r="V3498" s="4247"/>
      <c r="W3498" s="4247"/>
      <c r="X3498" s="4247"/>
      <c r="Y3498" s="4247"/>
      <c r="Z3498" s="4247"/>
      <c r="AA3498" s="4247"/>
      <c r="AB3498" s="4247"/>
      <c r="AC3498" s="4247"/>
      <c r="AD3498" s="4247" t="s">
        <v>225</v>
      </c>
      <c r="AE3498" s="4247"/>
      <c r="AF3498" s="4247"/>
      <c r="AG3498" s="4247"/>
      <c r="AH3498" s="4188" t="s">
        <v>4982</v>
      </c>
      <c r="AI3498" s="4188"/>
      <c r="AJ3498" s="4188"/>
      <c r="AK3498" s="2502"/>
    </row>
    <row r="3499" spans="2:37" s="2484" customFormat="1" ht="17.25" customHeight="1" thickBot="1" x14ac:dyDescent="0.25">
      <c r="B3499" s="4203"/>
      <c r="C3499" s="4203"/>
      <c r="D3499" s="4203"/>
      <c r="E3499" s="4203"/>
      <c r="F3499" s="4203" t="s">
        <v>4999</v>
      </c>
      <c r="G3499" s="4203" t="s">
        <v>5000</v>
      </c>
      <c r="H3499" s="4189" t="s">
        <v>5001</v>
      </c>
      <c r="I3499" s="4200" t="s">
        <v>5002</v>
      </c>
      <c r="J3499" s="4200" t="s">
        <v>5003</v>
      </c>
      <c r="K3499" s="4201" t="s">
        <v>5004</v>
      </c>
      <c r="L3499" s="4201" t="s">
        <v>5005</v>
      </c>
      <c r="M3499" s="4200" t="s">
        <v>5006</v>
      </c>
      <c r="N3499" s="4200"/>
      <c r="O3499" s="4201" t="s">
        <v>5007</v>
      </c>
      <c r="P3499" s="4201" t="s">
        <v>5008</v>
      </c>
      <c r="Q3499" s="4201" t="s">
        <v>5009</v>
      </c>
      <c r="R3499" s="4201" t="s">
        <v>5010</v>
      </c>
      <c r="S3499" s="4189" t="s">
        <v>5011</v>
      </c>
      <c r="T3499" s="4189" t="s">
        <v>5012</v>
      </c>
      <c r="U3499" s="4189" t="s">
        <v>5013</v>
      </c>
      <c r="V3499" s="4189" t="s">
        <v>5014</v>
      </c>
      <c r="W3499" s="4189" t="s">
        <v>5015</v>
      </c>
      <c r="X3499" s="4189" t="s">
        <v>5016</v>
      </c>
      <c r="Y3499" s="4189" t="s">
        <v>5017</v>
      </c>
      <c r="Z3499" s="4189" t="s">
        <v>5018</v>
      </c>
      <c r="AA3499" s="4189" t="s">
        <v>5019</v>
      </c>
      <c r="AB3499" s="4200" t="s">
        <v>5020</v>
      </c>
      <c r="AC3499" s="4200" t="s">
        <v>5021</v>
      </c>
      <c r="AD3499" s="4189" t="s">
        <v>5022</v>
      </c>
      <c r="AE3499" s="4189" t="s">
        <v>5023</v>
      </c>
      <c r="AF3499" s="4189" t="s">
        <v>5024</v>
      </c>
      <c r="AG3499" s="4189" t="s">
        <v>5025</v>
      </c>
      <c r="AH3499" s="4189" t="s">
        <v>1150</v>
      </c>
      <c r="AI3499" s="4189" t="s">
        <v>4983</v>
      </c>
      <c r="AJ3499" s="4189" t="s">
        <v>4984</v>
      </c>
      <c r="AK3499" s="2502"/>
    </row>
    <row r="3500" spans="2:37" s="2484" customFormat="1" ht="17.25" customHeight="1" thickBot="1" x14ac:dyDescent="0.25">
      <c r="B3500" s="4203"/>
      <c r="C3500" s="4203"/>
      <c r="D3500" s="4203"/>
      <c r="E3500" s="4286"/>
      <c r="F3500" s="4203"/>
      <c r="G3500" s="4203"/>
      <c r="H3500" s="4203"/>
      <c r="I3500" s="4201"/>
      <c r="J3500" s="4201"/>
      <c r="K3500" s="4201"/>
      <c r="L3500" s="4201"/>
      <c r="M3500" s="2493" t="s">
        <v>5026</v>
      </c>
      <c r="N3500" s="2494" t="s">
        <v>2793</v>
      </c>
      <c r="O3500" s="4201"/>
      <c r="P3500" s="4201"/>
      <c r="Q3500" s="4201"/>
      <c r="R3500" s="4201"/>
      <c r="S3500" s="4203"/>
      <c r="T3500" s="4203"/>
      <c r="U3500" s="4203"/>
      <c r="V3500" s="4203"/>
      <c r="W3500" s="4203"/>
      <c r="X3500" s="4203"/>
      <c r="Y3500" s="4203"/>
      <c r="Z3500" s="4203"/>
      <c r="AA3500" s="4203"/>
      <c r="AB3500" s="4201"/>
      <c r="AC3500" s="4201"/>
      <c r="AD3500" s="4203"/>
      <c r="AE3500" s="4203"/>
      <c r="AF3500" s="4203"/>
      <c r="AG3500" s="4203"/>
      <c r="AH3500" s="4203"/>
      <c r="AI3500" s="4203"/>
      <c r="AJ3500" s="4203"/>
      <c r="AK3500" s="2502"/>
    </row>
    <row r="3501" spans="2:37" s="2484" customFormat="1" ht="17.25" customHeight="1" x14ac:dyDescent="0.2">
      <c r="B3501" s="4157" t="s">
        <v>5033</v>
      </c>
      <c r="C3501" s="4158"/>
      <c r="D3501" s="2508" t="s">
        <v>1529</v>
      </c>
      <c r="E3501" s="2518">
        <f>+AD3501</f>
        <v>29.99</v>
      </c>
      <c r="F3501" s="2509" t="s">
        <v>1529</v>
      </c>
      <c r="G3501" s="2508" t="s">
        <v>1529</v>
      </c>
      <c r="H3501" s="2509" t="s">
        <v>1529</v>
      </c>
      <c r="I3501" s="2509" t="s">
        <v>1529</v>
      </c>
      <c r="J3501" s="2508" t="s">
        <v>1529</v>
      </c>
      <c r="K3501" s="2509" t="s">
        <v>1529</v>
      </c>
      <c r="L3501" s="2509" t="s">
        <v>1529</v>
      </c>
      <c r="M3501" s="2508" t="s">
        <v>1529</v>
      </c>
      <c r="N3501" s="2509" t="s">
        <v>1529</v>
      </c>
      <c r="O3501" s="2508" t="s">
        <v>1529</v>
      </c>
      <c r="P3501" s="2509" t="s">
        <v>1529</v>
      </c>
      <c r="Q3501" s="2509" t="s">
        <v>1529</v>
      </c>
      <c r="R3501" s="2508" t="s">
        <v>1529</v>
      </c>
      <c r="S3501" s="2509" t="s">
        <v>1529</v>
      </c>
      <c r="T3501" s="2508" t="s">
        <v>1529</v>
      </c>
      <c r="U3501" s="2509" t="s">
        <v>1529</v>
      </c>
      <c r="V3501" s="2510">
        <v>50</v>
      </c>
      <c r="W3501" s="2508" t="s">
        <v>1529</v>
      </c>
      <c r="X3501" s="2511">
        <v>0.06</v>
      </c>
      <c r="Y3501" s="2508" t="s">
        <v>1529</v>
      </c>
      <c r="Z3501" s="2509" t="s">
        <v>1529</v>
      </c>
      <c r="AA3501" s="2509" t="s">
        <v>1529</v>
      </c>
      <c r="AB3501" s="2509" t="s">
        <v>1529</v>
      </c>
      <c r="AC3501" s="2509">
        <v>0.06</v>
      </c>
      <c r="AD3501" s="2509">
        <v>29.99</v>
      </c>
      <c r="AE3501" s="2523">
        <v>1000</v>
      </c>
      <c r="AF3501" s="2524">
        <f>AD3501/AE3501</f>
        <v>2.9989999999999999E-2</v>
      </c>
      <c r="AG3501" s="2524">
        <v>0.1</v>
      </c>
      <c r="AH3501" s="2509" t="s">
        <v>1529</v>
      </c>
      <c r="AI3501" s="2508" t="s">
        <v>1529</v>
      </c>
      <c r="AJ3501" s="2525" t="s">
        <v>1529</v>
      </c>
      <c r="AK3501" s="2502"/>
    </row>
    <row r="3502" spans="2:37" s="2484" customFormat="1" ht="17.25" customHeight="1" x14ac:dyDescent="0.2">
      <c r="B3502" s="4161" t="s">
        <v>5034</v>
      </c>
      <c r="C3502" s="4160"/>
      <c r="D3502" s="2485" t="s">
        <v>1529</v>
      </c>
      <c r="E3502" s="2486">
        <f t="shared" ref="E3502:E3503" si="28">+AD3502</f>
        <v>44.99</v>
      </c>
      <c r="F3502" s="2486" t="s">
        <v>1529</v>
      </c>
      <c r="G3502" s="2485" t="s">
        <v>1529</v>
      </c>
      <c r="H3502" s="2486" t="s">
        <v>1529</v>
      </c>
      <c r="I3502" s="2486" t="s">
        <v>1529</v>
      </c>
      <c r="J3502" s="2485" t="s">
        <v>1529</v>
      </c>
      <c r="K3502" s="2486" t="s">
        <v>1529</v>
      </c>
      <c r="L3502" s="2486" t="s">
        <v>1529</v>
      </c>
      <c r="M3502" s="2485" t="s">
        <v>1529</v>
      </c>
      <c r="N3502" s="2486" t="s">
        <v>1529</v>
      </c>
      <c r="O3502" s="2485" t="s">
        <v>1529</v>
      </c>
      <c r="P3502" s="2486" t="s">
        <v>1529</v>
      </c>
      <c r="Q3502" s="2486" t="s">
        <v>1529</v>
      </c>
      <c r="R3502" s="2485" t="s">
        <v>1529</v>
      </c>
      <c r="S3502" s="2486" t="s">
        <v>1529</v>
      </c>
      <c r="T3502" s="2485" t="s">
        <v>1529</v>
      </c>
      <c r="U3502" s="2486" t="s">
        <v>1529</v>
      </c>
      <c r="V3502" s="2631">
        <v>50</v>
      </c>
      <c r="W3502" s="2485" t="s">
        <v>1529</v>
      </c>
      <c r="X3502" s="2575">
        <v>0.06</v>
      </c>
      <c r="Y3502" s="2485" t="s">
        <v>1529</v>
      </c>
      <c r="Z3502" s="2486" t="s">
        <v>1529</v>
      </c>
      <c r="AA3502" s="2486" t="s">
        <v>1529</v>
      </c>
      <c r="AB3502" s="2486" t="s">
        <v>1529</v>
      </c>
      <c r="AC3502" s="2486">
        <v>0.06</v>
      </c>
      <c r="AD3502" s="2486">
        <v>44.99</v>
      </c>
      <c r="AE3502" s="2512">
        <v>2000</v>
      </c>
      <c r="AF3502" s="2513">
        <f>AD3502/AE3502</f>
        <v>2.2495000000000001E-2</v>
      </c>
      <c r="AG3502" s="2513">
        <v>0.1</v>
      </c>
      <c r="AH3502" s="2486" t="s">
        <v>1529</v>
      </c>
      <c r="AI3502" s="2485" t="s">
        <v>1529</v>
      </c>
      <c r="AJ3502" s="2545" t="s">
        <v>1529</v>
      </c>
      <c r="AK3502" s="2502"/>
    </row>
    <row r="3503" spans="2:37" s="2484" customFormat="1" ht="17.25" customHeight="1" thickBot="1" x14ac:dyDescent="0.25">
      <c r="B3503" s="4162" t="s">
        <v>5035</v>
      </c>
      <c r="C3503" s="4163"/>
      <c r="D3503" s="2532" t="s">
        <v>1529</v>
      </c>
      <c r="E3503" s="2533">
        <f t="shared" si="28"/>
        <v>59.99</v>
      </c>
      <c r="F3503" s="2533" t="s">
        <v>1529</v>
      </c>
      <c r="G3503" s="2532" t="s">
        <v>1529</v>
      </c>
      <c r="H3503" s="2533" t="s">
        <v>1529</v>
      </c>
      <c r="I3503" s="2533" t="s">
        <v>1529</v>
      </c>
      <c r="J3503" s="2532" t="s">
        <v>1529</v>
      </c>
      <c r="K3503" s="2533" t="s">
        <v>1529</v>
      </c>
      <c r="L3503" s="2533" t="s">
        <v>1529</v>
      </c>
      <c r="M3503" s="2532" t="s">
        <v>1529</v>
      </c>
      <c r="N3503" s="2533" t="s">
        <v>1529</v>
      </c>
      <c r="O3503" s="2532" t="s">
        <v>1529</v>
      </c>
      <c r="P3503" s="2533" t="s">
        <v>1529</v>
      </c>
      <c r="Q3503" s="2533" t="s">
        <v>1529</v>
      </c>
      <c r="R3503" s="2532" t="s">
        <v>1529</v>
      </c>
      <c r="S3503" s="2533" t="s">
        <v>1529</v>
      </c>
      <c r="T3503" s="2532" t="s">
        <v>1529</v>
      </c>
      <c r="U3503" s="2533" t="s">
        <v>1529</v>
      </c>
      <c r="V3503" s="3019">
        <v>50</v>
      </c>
      <c r="W3503" s="2532" t="s">
        <v>1529</v>
      </c>
      <c r="X3503" s="2581">
        <v>0.06</v>
      </c>
      <c r="Y3503" s="2532" t="s">
        <v>1529</v>
      </c>
      <c r="Z3503" s="2533" t="s">
        <v>1529</v>
      </c>
      <c r="AA3503" s="2533" t="s">
        <v>1529</v>
      </c>
      <c r="AB3503" s="2533" t="s">
        <v>1529</v>
      </c>
      <c r="AC3503" s="2533">
        <v>0.06</v>
      </c>
      <c r="AD3503" s="2533">
        <v>59.99</v>
      </c>
      <c r="AE3503" s="2554">
        <v>10000</v>
      </c>
      <c r="AF3503" s="2555">
        <v>5.0000000000000001E-3</v>
      </c>
      <c r="AG3503" s="2555">
        <v>0.1</v>
      </c>
      <c r="AH3503" s="2533" t="s">
        <v>1529</v>
      </c>
      <c r="AI3503" s="2532" t="s">
        <v>1529</v>
      </c>
      <c r="AJ3503" s="2557" t="s">
        <v>1529</v>
      </c>
      <c r="AK3503" s="2502"/>
    </row>
    <row r="3504" spans="2:37" s="2484" customFormat="1" ht="17.25" customHeight="1" x14ac:dyDescent="0.2">
      <c r="B3504" s="2503"/>
      <c r="C3504" s="2496"/>
      <c r="D3504" s="2496"/>
      <c r="E3504" s="2496"/>
      <c r="F3504" s="2496"/>
      <c r="G3504" s="2496"/>
      <c r="H3504" s="2496"/>
      <c r="I3504" s="2497"/>
      <c r="J3504" s="2497"/>
      <c r="K3504" s="2497"/>
      <c r="L3504" s="2497"/>
      <c r="M3504" s="2496"/>
      <c r="N3504" s="2497"/>
      <c r="O3504" s="2497"/>
      <c r="P3504" s="2497"/>
      <c r="Q3504" s="2497"/>
      <c r="R3504" s="2497"/>
      <c r="S3504" s="2496"/>
      <c r="T3504" s="2495"/>
      <c r="U3504" s="2495"/>
      <c r="V3504" s="2495"/>
      <c r="W3504" s="2495"/>
      <c r="X3504" s="2495"/>
      <c r="Y3504" s="2495"/>
      <c r="Z3504" s="2495"/>
      <c r="AA3504" s="2495"/>
      <c r="AB3504" s="2495"/>
      <c r="AC3504" s="2495"/>
      <c r="AD3504" s="2495"/>
      <c r="AE3504" s="2495"/>
      <c r="AF3504" s="2495"/>
      <c r="AG3504" s="2495"/>
      <c r="AH3504" s="2495"/>
      <c r="AI3504" s="2495"/>
      <c r="AJ3504" s="2498"/>
      <c r="AK3504" s="2502"/>
    </row>
    <row r="3505" spans="2:37" s="2484" customFormat="1" ht="17.25" customHeight="1" x14ac:dyDescent="0.2">
      <c r="B3505" s="4236" t="s">
        <v>4985</v>
      </c>
      <c r="C3505" s="4237"/>
      <c r="D3505" s="4249" t="s">
        <v>5036</v>
      </c>
      <c r="E3505" s="4249"/>
      <c r="F3505" s="4249"/>
      <c r="G3505" s="4249"/>
      <c r="H3505" s="2499"/>
      <c r="I3505" s="2499"/>
      <c r="J3505" s="2499"/>
      <c r="K3505" s="2499"/>
      <c r="L3505" s="2499"/>
      <c r="M3505" s="2499"/>
      <c r="N3505" s="2499"/>
      <c r="O3505" s="2499"/>
      <c r="P3505" s="2499"/>
      <c r="Q3505" s="2499"/>
      <c r="R3505" s="2499"/>
      <c r="S3505" s="2499"/>
      <c r="T3505" s="2495"/>
      <c r="U3505" s="2495"/>
      <c r="V3505" s="2495"/>
      <c r="W3505" s="2495"/>
      <c r="X3505" s="2495"/>
      <c r="Y3505" s="2495"/>
      <c r="Z3505" s="2495"/>
      <c r="AA3505" s="2495"/>
      <c r="AB3505" s="2495"/>
      <c r="AC3505" s="2495"/>
      <c r="AD3505" s="2495"/>
      <c r="AE3505" s="2495"/>
      <c r="AF3505" s="2495"/>
      <c r="AG3505" s="2495"/>
      <c r="AH3505" s="2495"/>
      <c r="AI3505" s="2495"/>
      <c r="AJ3505" s="2498"/>
      <c r="AK3505" s="2502"/>
    </row>
    <row r="3506" spans="2:37" s="2484" customFormat="1" ht="17.25" customHeight="1" thickBot="1" x14ac:dyDescent="0.25">
      <c r="B3506" s="4270" t="s">
        <v>4986</v>
      </c>
      <c r="C3506" s="4271"/>
      <c r="D3506" s="4355" t="s">
        <v>1512</v>
      </c>
      <c r="E3506" s="4355"/>
      <c r="F3506" s="4355"/>
      <c r="G3506" s="4355"/>
      <c r="H3506" s="2504"/>
      <c r="I3506" s="2504"/>
      <c r="J3506" s="2504"/>
      <c r="K3506" s="2504"/>
      <c r="L3506" s="2504"/>
      <c r="M3506" s="2504"/>
      <c r="N3506" s="2504"/>
      <c r="O3506" s="2504"/>
      <c r="P3506" s="2504"/>
      <c r="Q3506" s="2504"/>
      <c r="R3506" s="2504"/>
      <c r="S3506" s="2504"/>
      <c r="T3506" s="2505"/>
      <c r="U3506" s="2505"/>
      <c r="V3506" s="2505"/>
      <c r="W3506" s="2505"/>
      <c r="X3506" s="2505"/>
      <c r="Y3506" s="2505"/>
      <c r="Z3506" s="2505"/>
      <c r="AA3506" s="2505"/>
      <c r="AB3506" s="2505"/>
      <c r="AC3506" s="2505"/>
      <c r="AD3506" s="2505"/>
      <c r="AE3506" s="2505"/>
      <c r="AF3506" s="2505"/>
      <c r="AG3506" s="2505"/>
      <c r="AH3506" s="2505"/>
      <c r="AI3506" s="2505"/>
      <c r="AJ3506" s="2506"/>
      <c r="AK3506" s="2507"/>
    </row>
    <row r="3507" spans="2:37" s="2484" customFormat="1" ht="17.25" customHeight="1" thickBot="1" x14ac:dyDescent="0.25">
      <c r="B3507" s="2483"/>
      <c r="C3507" s="2483"/>
      <c r="D3507" s="2483"/>
      <c r="E3507" s="2483"/>
      <c r="F3507" s="2483"/>
    </row>
    <row r="3508" spans="2:37" s="2484" customFormat="1" ht="25.5" customHeight="1" x14ac:dyDescent="0.2">
      <c r="B3508" s="4169" t="s">
        <v>4994</v>
      </c>
      <c r="C3508" s="4170"/>
      <c r="D3508" s="4170"/>
      <c r="E3508" s="4170"/>
      <c r="F3508" s="4170"/>
      <c r="G3508" s="4170"/>
      <c r="H3508" s="4170"/>
      <c r="I3508" s="4170"/>
      <c r="J3508" s="4170"/>
      <c r="K3508" s="4170"/>
      <c r="L3508" s="4170"/>
      <c r="M3508" s="4170"/>
      <c r="N3508" s="4170"/>
      <c r="O3508" s="4170"/>
      <c r="P3508" s="4170"/>
      <c r="Q3508" s="4170"/>
      <c r="R3508" s="4170"/>
      <c r="S3508" s="4170"/>
      <c r="T3508" s="4170"/>
      <c r="U3508" s="4170"/>
      <c r="V3508" s="4170"/>
      <c r="W3508" s="4170"/>
      <c r="X3508" s="4170"/>
      <c r="Y3508" s="4170"/>
      <c r="Z3508" s="4170"/>
      <c r="AA3508" s="4170"/>
      <c r="AB3508" s="4170"/>
      <c r="AC3508" s="4170"/>
      <c r="AD3508" s="4170"/>
      <c r="AE3508" s="4170"/>
      <c r="AF3508" s="4170"/>
      <c r="AG3508" s="4170"/>
      <c r="AH3508" s="4170"/>
      <c r="AI3508" s="4170"/>
      <c r="AJ3508" s="4170"/>
      <c r="AK3508" s="4171"/>
    </row>
    <row r="3509" spans="2:37" s="2484" customFormat="1" ht="17.25" customHeight="1" x14ac:dyDescent="0.2">
      <c r="B3509" s="2500"/>
      <c r="C3509" s="2483"/>
      <c r="D3509" s="2483"/>
      <c r="E3509" s="2483"/>
      <c r="F3509" s="2483"/>
      <c r="G3509" s="2501"/>
      <c r="H3509" s="2501"/>
      <c r="I3509" s="2501"/>
      <c r="J3509" s="2501"/>
      <c r="K3509" s="2501"/>
      <c r="L3509" s="2501"/>
      <c r="M3509" s="2501"/>
      <c r="N3509" s="2501"/>
      <c r="O3509" s="2501"/>
      <c r="P3509" s="2501"/>
      <c r="Q3509" s="2501"/>
      <c r="R3509" s="2501"/>
      <c r="S3509" s="2501"/>
      <c r="T3509" s="2501"/>
      <c r="U3509" s="2501"/>
      <c r="V3509" s="2501"/>
      <c r="W3509" s="2501"/>
      <c r="X3509" s="2501"/>
      <c r="Y3509" s="2501"/>
      <c r="Z3509" s="2501"/>
      <c r="AA3509" s="2501"/>
      <c r="AB3509" s="2501"/>
      <c r="AC3509" s="2501"/>
      <c r="AD3509" s="2501"/>
      <c r="AE3509" s="2501"/>
      <c r="AF3509" s="2501"/>
      <c r="AG3509" s="2501"/>
      <c r="AH3509" s="2501"/>
      <c r="AI3509" s="2501"/>
      <c r="AJ3509" s="2501"/>
      <c r="AK3509" s="2502"/>
    </row>
    <row r="3510" spans="2:37" s="2484" customFormat="1" ht="17.25" customHeight="1" x14ac:dyDescent="0.2">
      <c r="B3510" s="2500" t="s">
        <v>4981</v>
      </c>
      <c r="C3510" s="2483"/>
      <c r="D3510" s="4294" t="s">
        <v>4988</v>
      </c>
      <c r="E3510" s="4294"/>
      <c r="F3510" s="4294"/>
      <c r="G3510" s="4294"/>
      <c r="H3510" s="2501"/>
      <c r="I3510" s="2501"/>
      <c r="J3510" s="2501"/>
      <c r="K3510" s="2501"/>
      <c r="L3510" s="2501"/>
      <c r="M3510" s="2501"/>
      <c r="N3510" s="2501"/>
      <c r="O3510" s="2501"/>
      <c r="P3510" s="2501"/>
      <c r="Q3510" s="2501"/>
      <c r="R3510" s="2501"/>
      <c r="S3510" s="2501"/>
      <c r="T3510" s="2501"/>
      <c r="U3510" s="2501"/>
      <c r="V3510" s="2501"/>
      <c r="W3510" s="2501"/>
      <c r="X3510" s="2501"/>
      <c r="Y3510" s="2501"/>
      <c r="Z3510" s="2501"/>
      <c r="AA3510" s="2501"/>
      <c r="AB3510" s="2501"/>
      <c r="AC3510" s="2501"/>
      <c r="AD3510" s="2501"/>
      <c r="AE3510" s="2501"/>
      <c r="AF3510" s="2501"/>
      <c r="AG3510" s="2501"/>
      <c r="AH3510" s="2501"/>
      <c r="AI3510" s="2501"/>
      <c r="AJ3510" s="2501"/>
      <c r="AK3510" s="2502"/>
    </row>
    <row r="3511" spans="2:37" s="2484" customFormat="1" ht="26.25" customHeight="1" thickBot="1" x14ac:dyDescent="0.25">
      <c r="B3511" s="4176" t="s">
        <v>4995</v>
      </c>
      <c r="C3511" s="4177"/>
      <c r="D3511" s="4314">
        <v>41426</v>
      </c>
      <c r="E3511" s="4315"/>
      <c r="F3511" s="2483"/>
      <c r="G3511" s="2501"/>
      <c r="H3511" s="2501"/>
      <c r="I3511" s="2501"/>
      <c r="J3511" s="2501"/>
      <c r="K3511" s="2501"/>
      <c r="L3511" s="2501"/>
      <c r="M3511" s="2501"/>
      <c r="N3511" s="2501"/>
      <c r="O3511" s="2501"/>
      <c r="P3511" s="2501"/>
      <c r="Q3511" s="2501"/>
      <c r="R3511" s="2501"/>
      <c r="S3511" s="2501"/>
      <c r="T3511" s="2501"/>
      <c r="U3511" s="2501"/>
      <c r="V3511" s="2501"/>
      <c r="W3511" s="2501"/>
      <c r="X3511" s="2501"/>
      <c r="Y3511" s="2501"/>
      <c r="Z3511" s="2501"/>
      <c r="AA3511" s="2501"/>
      <c r="AB3511" s="2501"/>
      <c r="AC3511" s="2501"/>
      <c r="AD3511" s="2501"/>
      <c r="AE3511" s="2501"/>
      <c r="AF3511" s="2501"/>
      <c r="AG3511" s="2501"/>
      <c r="AH3511" s="2501"/>
      <c r="AI3511" s="2501"/>
      <c r="AJ3511" s="2501"/>
      <c r="AK3511" s="2502"/>
    </row>
    <row r="3512" spans="2:37" s="2484" customFormat="1" ht="54" customHeight="1" thickBot="1" x14ac:dyDescent="0.25">
      <c r="B3512" s="4357" t="s">
        <v>4996</v>
      </c>
      <c r="C3512" s="4358"/>
      <c r="D3512" s="4291" t="s">
        <v>5030</v>
      </c>
      <c r="E3512" s="4292"/>
      <c r="F3512" s="4292"/>
      <c r="G3512" s="4292"/>
      <c r="H3512" s="4292"/>
      <c r="I3512" s="4292"/>
      <c r="J3512" s="4292"/>
      <c r="K3512" s="4292"/>
      <c r="L3512" s="4292"/>
      <c r="M3512" s="4292"/>
      <c r="N3512" s="4292"/>
      <c r="O3512" s="4292"/>
      <c r="P3512" s="4292"/>
      <c r="Q3512" s="4292"/>
      <c r="R3512" s="4292"/>
      <c r="S3512" s="4292"/>
      <c r="T3512" s="4292"/>
      <c r="U3512" s="4292"/>
      <c r="V3512" s="4292"/>
      <c r="W3512" s="4292"/>
      <c r="X3512" s="4293"/>
      <c r="Y3512" s="2501"/>
      <c r="Z3512" s="2501"/>
      <c r="AA3512" s="2501"/>
      <c r="AB3512" s="2501"/>
      <c r="AC3512" s="2501"/>
      <c r="AD3512" s="2501"/>
      <c r="AE3512" s="2501"/>
      <c r="AF3512" s="2501"/>
      <c r="AG3512" s="2501"/>
      <c r="AH3512" s="2501"/>
      <c r="AI3512" s="2501"/>
      <c r="AJ3512" s="2501"/>
      <c r="AK3512" s="2502"/>
    </row>
    <row r="3513" spans="2:37" s="2484" customFormat="1" ht="17.25" customHeight="1" thickBot="1" x14ac:dyDescent="0.25">
      <c r="B3513" s="4189" t="s">
        <v>4997</v>
      </c>
      <c r="C3513" s="4189"/>
      <c r="D3513" s="4189" t="s">
        <v>4987</v>
      </c>
      <c r="E3513" s="4189" t="s">
        <v>4998</v>
      </c>
      <c r="F3513" s="4247" t="s">
        <v>224</v>
      </c>
      <c r="G3513" s="4247"/>
      <c r="H3513" s="4247"/>
      <c r="I3513" s="4247"/>
      <c r="J3513" s="4247"/>
      <c r="K3513" s="4247"/>
      <c r="L3513" s="4247"/>
      <c r="M3513" s="4247"/>
      <c r="N3513" s="4247"/>
      <c r="O3513" s="4247"/>
      <c r="P3513" s="4247"/>
      <c r="Q3513" s="4247"/>
      <c r="R3513" s="4247"/>
      <c r="S3513" s="4247" t="s">
        <v>340</v>
      </c>
      <c r="T3513" s="4247"/>
      <c r="U3513" s="4247"/>
      <c r="V3513" s="4247"/>
      <c r="W3513" s="4247"/>
      <c r="X3513" s="4247"/>
      <c r="Y3513" s="4247"/>
      <c r="Z3513" s="4247"/>
      <c r="AA3513" s="4247"/>
      <c r="AB3513" s="4247"/>
      <c r="AC3513" s="4247"/>
      <c r="AD3513" s="4247" t="s">
        <v>225</v>
      </c>
      <c r="AE3513" s="4247"/>
      <c r="AF3513" s="4247"/>
      <c r="AG3513" s="4247"/>
      <c r="AH3513" s="4188" t="s">
        <v>4982</v>
      </c>
      <c r="AI3513" s="4188"/>
      <c r="AJ3513" s="4188"/>
      <c r="AK3513" s="2502"/>
    </row>
    <row r="3514" spans="2:37" s="2484" customFormat="1" ht="17.25" customHeight="1" thickBot="1" x14ac:dyDescent="0.25">
      <c r="B3514" s="4203"/>
      <c r="C3514" s="4203"/>
      <c r="D3514" s="4203"/>
      <c r="E3514" s="4203"/>
      <c r="F3514" s="4203" t="s">
        <v>4999</v>
      </c>
      <c r="G3514" s="4203" t="s">
        <v>5000</v>
      </c>
      <c r="H3514" s="4189" t="s">
        <v>5001</v>
      </c>
      <c r="I3514" s="4200" t="s">
        <v>5002</v>
      </c>
      <c r="J3514" s="4200" t="s">
        <v>5003</v>
      </c>
      <c r="K3514" s="4201" t="s">
        <v>5004</v>
      </c>
      <c r="L3514" s="4201" t="s">
        <v>5005</v>
      </c>
      <c r="M3514" s="4200" t="s">
        <v>5006</v>
      </c>
      <c r="N3514" s="4200"/>
      <c r="O3514" s="4201" t="s">
        <v>5007</v>
      </c>
      <c r="P3514" s="4201" t="s">
        <v>5008</v>
      </c>
      <c r="Q3514" s="4201" t="s">
        <v>5009</v>
      </c>
      <c r="R3514" s="4201" t="s">
        <v>5010</v>
      </c>
      <c r="S3514" s="4189" t="s">
        <v>5011</v>
      </c>
      <c r="T3514" s="4189" t="s">
        <v>5012</v>
      </c>
      <c r="U3514" s="4189" t="s">
        <v>5013</v>
      </c>
      <c r="V3514" s="4189" t="s">
        <v>5014</v>
      </c>
      <c r="W3514" s="4189" t="s">
        <v>5015</v>
      </c>
      <c r="X3514" s="4189" t="s">
        <v>5016</v>
      </c>
      <c r="Y3514" s="4189" t="s">
        <v>5017</v>
      </c>
      <c r="Z3514" s="4189" t="s">
        <v>5018</v>
      </c>
      <c r="AA3514" s="4189" t="s">
        <v>5019</v>
      </c>
      <c r="AB3514" s="4200" t="s">
        <v>5020</v>
      </c>
      <c r="AC3514" s="4200" t="s">
        <v>5021</v>
      </c>
      <c r="AD3514" s="4189" t="s">
        <v>5022</v>
      </c>
      <c r="AE3514" s="4189" t="s">
        <v>5023</v>
      </c>
      <c r="AF3514" s="4189" t="s">
        <v>5024</v>
      </c>
      <c r="AG3514" s="4189" t="s">
        <v>5025</v>
      </c>
      <c r="AH3514" s="4189" t="s">
        <v>1150</v>
      </c>
      <c r="AI3514" s="4189" t="s">
        <v>4983</v>
      </c>
      <c r="AJ3514" s="4189" t="s">
        <v>4984</v>
      </c>
      <c r="AK3514" s="2502"/>
    </row>
    <row r="3515" spans="2:37" s="2484" customFormat="1" ht="17.25" customHeight="1" thickBot="1" x14ac:dyDescent="0.25">
      <c r="B3515" s="4286"/>
      <c r="C3515" s="4286"/>
      <c r="D3515" s="4286"/>
      <c r="E3515" s="4286"/>
      <c r="F3515" s="4286"/>
      <c r="G3515" s="4286"/>
      <c r="H3515" s="4286"/>
      <c r="I3515" s="4344"/>
      <c r="J3515" s="4344"/>
      <c r="K3515" s="4344"/>
      <c r="L3515" s="4344"/>
      <c r="M3515" s="2521" t="s">
        <v>5026</v>
      </c>
      <c r="N3515" s="2522" t="s">
        <v>2793</v>
      </c>
      <c r="O3515" s="4344"/>
      <c r="P3515" s="4344"/>
      <c r="Q3515" s="4344"/>
      <c r="R3515" s="4344"/>
      <c r="S3515" s="4203"/>
      <c r="T3515" s="4203"/>
      <c r="U3515" s="4203"/>
      <c r="V3515" s="4203"/>
      <c r="W3515" s="4203"/>
      <c r="X3515" s="4203"/>
      <c r="Y3515" s="4203"/>
      <c r="Z3515" s="4203"/>
      <c r="AA3515" s="4203"/>
      <c r="AB3515" s="4201"/>
      <c r="AC3515" s="4201"/>
      <c r="AD3515" s="4203"/>
      <c r="AE3515" s="4203"/>
      <c r="AF3515" s="4203"/>
      <c r="AG3515" s="4203"/>
      <c r="AH3515" s="4203"/>
      <c r="AI3515" s="4203"/>
      <c r="AJ3515" s="4203"/>
      <c r="AK3515" s="2502"/>
    </row>
    <row r="3516" spans="2:37" s="2484" customFormat="1" ht="17.25" customHeight="1" x14ac:dyDescent="0.2">
      <c r="B3516" s="4359" t="s">
        <v>5027</v>
      </c>
      <c r="C3516" s="4360"/>
      <c r="D3516" s="2517" t="s">
        <v>4989</v>
      </c>
      <c r="E3516" s="2518">
        <v>20.160000000000004</v>
      </c>
      <c r="F3516" s="2518">
        <f>8.01*1.12</f>
        <v>8.9712000000000014</v>
      </c>
      <c r="G3516" s="2519" t="s">
        <v>1529</v>
      </c>
      <c r="H3516" s="2519" t="s">
        <v>1529</v>
      </c>
      <c r="I3516" s="2519" t="s">
        <v>1529</v>
      </c>
      <c r="J3516" s="2520">
        <v>53</v>
      </c>
      <c r="K3516" s="2519">
        <v>0.16800000000000001</v>
      </c>
      <c r="L3516" s="2519">
        <v>0.16800000000000001</v>
      </c>
      <c r="M3516" s="2520">
        <v>53</v>
      </c>
      <c r="N3516" s="2520">
        <v>53</v>
      </c>
      <c r="O3516" s="2519">
        <v>0.16800000000000001</v>
      </c>
      <c r="P3516" s="2519">
        <v>0.16800000000000001</v>
      </c>
      <c r="Q3516" s="2519">
        <v>0.16800000000000001</v>
      </c>
      <c r="R3516" s="2519">
        <v>0.16800000000000001</v>
      </c>
      <c r="S3516" s="2489" t="s">
        <v>1529</v>
      </c>
      <c r="T3516" s="2489" t="s">
        <v>1529</v>
      </c>
      <c r="U3516" s="2489" t="s">
        <v>1529</v>
      </c>
      <c r="V3516" s="2489" t="s">
        <v>1529</v>
      </c>
      <c r="W3516" s="2489" t="s">
        <v>1529</v>
      </c>
      <c r="X3516" s="2487">
        <v>6.720000000000001E-2</v>
      </c>
      <c r="Y3516" s="2490" t="s">
        <v>1529</v>
      </c>
      <c r="Z3516" s="2490" t="s">
        <v>1529</v>
      </c>
      <c r="AA3516" s="2490" t="s">
        <v>1529</v>
      </c>
      <c r="AB3516" s="2490" t="s">
        <v>1529</v>
      </c>
      <c r="AC3516" s="2487">
        <v>6.720000000000001E-2</v>
      </c>
      <c r="AD3516" s="2490" t="s">
        <v>1529</v>
      </c>
      <c r="AE3516" s="2490" t="s">
        <v>1529</v>
      </c>
      <c r="AF3516" s="2490" t="s">
        <v>1529</v>
      </c>
      <c r="AG3516" s="2491">
        <v>0.11200000000000002</v>
      </c>
      <c r="AH3516" s="2490" t="s">
        <v>4990</v>
      </c>
      <c r="AI3516" s="2490" t="s">
        <v>4991</v>
      </c>
      <c r="AJ3516" s="2492">
        <f>9.99*1.12</f>
        <v>11.188800000000001</v>
      </c>
      <c r="AK3516" s="2502"/>
    </row>
    <row r="3517" spans="2:37" s="2484" customFormat="1" ht="17.25" customHeight="1" x14ac:dyDescent="0.2">
      <c r="B3517" s="4161" t="s">
        <v>5028</v>
      </c>
      <c r="C3517" s="4160"/>
      <c r="D3517" s="2485" t="s">
        <v>4992</v>
      </c>
      <c r="E3517" s="2486">
        <v>22.400000000000002</v>
      </c>
      <c r="F3517" s="2486">
        <f>10.01*1.12</f>
        <v>11.211200000000002</v>
      </c>
      <c r="G3517" s="2487" t="s">
        <v>1529</v>
      </c>
      <c r="H3517" s="2487" t="s">
        <v>1529</v>
      </c>
      <c r="I3517" s="2487" t="s">
        <v>1529</v>
      </c>
      <c r="J3517" s="2488">
        <v>67</v>
      </c>
      <c r="K3517" s="2487">
        <v>0.16800000000000001</v>
      </c>
      <c r="L3517" s="2487">
        <v>0.16800000000000001</v>
      </c>
      <c r="M3517" s="2488">
        <v>67</v>
      </c>
      <c r="N3517" s="2488">
        <v>67</v>
      </c>
      <c r="O3517" s="2487">
        <v>0.16800000000000001</v>
      </c>
      <c r="P3517" s="2487">
        <v>0.16800000000000001</v>
      </c>
      <c r="Q3517" s="2487">
        <v>0.16800000000000001</v>
      </c>
      <c r="R3517" s="2487">
        <v>0.16800000000000001</v>
      </c>
      <c r="S3517" s="2489" t="s">
        <v>1529</v>
      </c>
      <c r="T3517" s="2489" t="s">
        <v>1529</v>
      </c>
      <c r="U3517" s="2489" t="s">
        <v>1529</v>
      </c>
      <c r="V3517" s="2489" t="s">
        <v>1529</v>
      </c>
      <c r="W3517" s="2489" t="s">
        <v>1529</v>
      </c>
      <c r="X3517" s="2487">
        <v>6.720000000000001E-2</v>
      </c>
      <c r="Y3517" s="2490" t="s">
        <v>1529</v>
      </c>
      <c r="Z3517" s="2490" t="s">
        <v>1529</v>
      </c>
      <c r="AA3517" s="2490" t="s">
        <v>1529</v>
      </c>
      <c r="AB3517" s="2490" t="s">
        <v>1529</v>
      </c>
      <c r="AC3517" s="2487">
        <v>6.720000000000001E-2</v>
      </c>
      <c r="AD3517" s="2490" t="s">
        <v>1529</v>
      </c>
      <c r="AE3517" s="2490" t="s">
        <v>1529</v>
      </c>
      <c r="AF3517" s="2490" t="s">
        <v>1529</v>
      </c>
      <c r="AG3517" s="2491">
        <v>0.11200000000000002</v>
      </c>
      <c r="AH3517" s="2490" t="s">
        <v>4990</v>
      </c>
      <c r="AI3517" s="2490" t="s">
        <v>4991</v>
      </c>
      <c r="AJ3517" s="2492">
        <f t="shared" ref="AJ3517:AJ3518" si="29">9.99*1.12</f>
        <v>11.188800000000001</v>
      </c>
      <c r="AK3517" s="2502"/>
    </row>
    <row r="3518" spans="2:37" s="2484" customFormat="1" ht="17.25" customHeight="1" thickBot="1" x14ac:dyDescent="0.25">
      <c r="B3518" s="4162" t="s">
        <v>5029</v>
      </c>
      <c r="C3518" s="4163"/>
      <c r="D3518" s="2532" t="s">
        <v>4993</v>
      </c>
      <c r="E3518" s="2533">
        <v>24.64</v>
      </c>
      <c r="F3518" s="2533">
        <f>12.01*1.12</f>
        <v>13.451200000000002</v>
      </c>
      <c r="G3518" s="2534" t="s">
        <v>1529</v>
      </c>
      <c r="H3518" s="2534" t="s">
        <v>1529</v>
      </c>
      <c r="I3518" s="2534" t="s">
        <v>1529</v>
      </c>
      <c r="J3518" s="2535">
        <v>80</v>
      </c>
      <c r="K3518" s="2534">
        <v>0.16800000000000001</v>
      </c>
      <c r="L3518" s="2534">
        <v>0.16800000000000001</v>
      </c>
      <c r="M3518" s="2535">
        <v>80</v>
      </c>
      <c r="N3518" s="2535">
        <v>80</v>
      </c>
      <c r="O3518" s="2534">
        <v>0.16800000000000001</v>
      </c>
      <c r="P3518" s="2534">
        <v>0.16800000000000001</v>
      </c>
      <c r="Q3518" s="2534">
        <v>0.16800000000000001</v>
      </c>
      <c r="R3518" s="2534">
        <v>0.16800000000000001</v>
      </c>
      <c r="S3518" s="2536" t="s">
        <v>1529</v>
      </c>
      <c r="T3518" s="2536" t="s">
        <v>1529</v>
      </c>
      <c r="U3518" s="2536" t="s">
        <v>1529</v>
      </c>
      <c r="V3518" s="2536" t="s">
        <v>1529</v>
      </c>
      <c r="W3518" s="2536" t="s">
        <v>1529</v>
      </c>
      <c r="X3518" s="2534">
        <v>6.720000000000001E-2</v>
      </c>
      <c r="Y3518" s="2537" t="s">
        <v>1529</v>
      </c>
      <c r="Z3518" s="2537" t="s">
        <v>1529</v>
      </c>
      <c r="AA3518" s="2537" t="s">
        <v>1529</v>
      </c>
      <c r="AB3518" s="2537" t="s">
        <v>1529</v>
      </c>
      <c r="AC3518" s="2534">
        <v>6.720000000000001E-2</v>
      </c>
      <c r="AD3518" s="2537" t="s">
        <v>1529</v>
      </c>
      <c r="AE3518" s="2537" t="s">
        <v>1529</v>
      </c>
      <c r="AF3518" s="2537" t="s">
        <v>1529</v>
      </c>
      <c r="AG3518" s="2538">
        <v>0.11200000000000002</v>
      </c>
      <c r="AH3518" s="2537" t="s">
        <v>4990</v>
      </c>
      <c r="AI3518" s="2537" t="s">
        <v>4991</v>
      </c>
      <c r="AJ3518" s="3020">
        <f t="shared" si="29"/>
        <v>11.188800000000001</v>
      </c>
      <c r="AK3518" s="2502"/>
    </row>
    <row r="3519" spans="2:37" s="2484" customFormat="1" ht="17.25" customHeight="1" x14ac:dyDescent="0.2">
      <c r="B3519" s="2503"/>
      <c r="C3519" s="2496"/>
      <c r="D3519" s="2496"/>
      <c r="E3519" s="2496"/>
      <c r="F3519" s="2496"/>
      <c r="G3519" s="2496"/>
      <c r="H3519" s="2496"/>
      <c r="I3519" s="2497"/>
      <c r="J3519" s="2497"/>
      <c r="K3519" s="2497"/>
      <c r="L3519" s="2497"/>
      <c r="M3519" s="2496"/>
      <c r="N3519" s="2497"/>
      <c r="O3519" s="2497"/>
      <c r="P3519" s="2497"/>
      <c r="Q3519" s="2497"/>
      <c r="R3519" s="2497"/>
      <c r="S3519" s="2496"/>
      <c r="T3519" s="2495"/>
      <c r="U3519" s="2495"/>
      <c r="V3519" s="2495"/>
      <c r="W3519" s="2495"/>
      <c r="X3519" s="2495"/>
      <c r="Y3519" s="2495"/>
      <c r="Z3519" s="2495"/>
      <c r="AA3519" s="2495"/>
      <c r="AB3519" s="2495"/>
      <c r="AC3519" s="2495"/>
      <c r="AD3519" s="2495"/>
      <c r="AE3519" s="2495"/>
      <c r="AF3519" s="2495"/>
      <c r="AG3519" s="2495"/>
      <c r="AH3519" s="2495"/>
      <c r="AI3519" s="2495"/>
      <c r="AJ3519" s="2498"/>
      <c r="AK3519" s="2502"/>
    </row>
    <row r="3520" spans="2:37" s="2484" customFormat="1" ht="17.25" customHeight="1" x14ac:dyDescent="0.2">
      <c r="B3520" s="4236" t="s">
        <v>4985</v>
      </c>
      <c r="C3520" s="4237"/>
      <c r="D3520" s="4269" t="s">
        <v>10</v>
      </c>
      <c r="E3520" s="4269"/>
      <c r="F3520" s="4269"/>
      <c r="G3520" s="4269"/>
      <c r="H3520" s="2499"/>
      <c r="I3520" s="2499"/>
      <c r="J3520" s="2499"/>
      <c r="K3520" s="2499"/>
      <c r="L3520" s="2499"/>
      <c r="M3520" s="2499"/>
      <c r="N3520" s="2499"/>
      <c r="O3520" s="2499"/>
      <c r="P3520" s="2499"/>
      <c r="Q3520" s="2499"/>
      <c r="R3520" s="2499"/>
      <c r="S3520" s="2499"/>
      <c r="T3520" s="2495"/>
      <c r="U3520" s="2495"/>
      <c r="V3520" s="2495"/>
      <c r="W3520" s="2495"/>
      <c r="X3520" s="2495"/>
      <c r="Y3520" s="2495"/>
      <c r="Z3520" s="2495"/>
      <c r="AA3520" s="2495"/>
      <c r="AB3520" s="2495"/>
      <c r="AC3520" s="2495"/>
      <c r="AD3520" s="2495"/>
      <c r="AE3520" s="2495"/>
      <c r="AF3520" s="2495"/>
      <c r="AG3520" s="2495"/>
      <c r="AH3520" s="2495"/>
      <c r="AI3520" s="2495"/>
      <c r="AJ3520" s="2498"/>
      <c r="AK3520" s="2502"/>
    </row>
    <row r="3521" spans="2:37" s="2484" customFormat="1" ht="17.25" customHeight="1" thickBot="1" x14ac:dyDescent="0.25">
      <c r="B3521" s="4270" t="s">
        <v>4986</v>
      </c>
      <c r="C3521" s="4271"/>
      <c r="D3521" s="4356" t="s">
        <v>10</v>
      </c>
      <c r="E3521" s="4356"/>
      <c r="F3521" s="4356"/>
      <c r="G3521" s="4356"/>
      <c r="H3521" s="2504"/>
      <c r="I3521" s="2504"/>
      <c r="J3521" s="2504"/>
      <c r="K3521" s="2504"/>
      <c r="L3521" s="2504"/>
      <c r="M3521" s="2504"/>
      <c r="N3521" s="2504"/>
      <c r="O3521" s="2504"/>
      <c r="P3521" s="2504"/>
      <c r="Q3521" s="2504"/>
      <c r="R3521" s="2504"/>
      <c r="S3521" s="2504"/>
      <c r="T3521" s="2505"/>
      <c r="U3521" s="2505"/>
      <c r="V3521" s="2505"/>
      <c r="W3521" s="2505"/>
      <c r="X3521" s="2505"/>
      <c r="Y3521" s="2505"/>
      <c r="Z3521" s="2505"/>
      <c r="AA3521" s="2505"/>
      <c r="AB3521" s="2505"/>
      <c r="AC3521" s="2505"/>
      <c r="AD3521" s="2505"/>
      <c r="AE3521" s="2505"/>
      <c r="AF3521" s="2505"/>
      <c r="AG3521" s="2505"/>
      <c r="AH3521" s="2505"/>
      <c r="AI3521" s="2505"/>
      <c r="AJ3521" s="2506"/>
      <c r="AK3521" s="2507"/>
    </row>
    <row r="3522" spans="2:37" s="2484" customFormat="1" ht="17.25" customHeight="1" thickBot="1" x14ac:dyDescent="0.25">
      <c r="B3522" s="2483"/>
      <c r="C3522" s="2483"/>
      <c r="D3522" s="2483"/>
      <c r="E3522" s="2483"/>
      <c r="F3522" s="2483"/>
    </row>
    <row r="3523" spans="2:37" s="2703" customFormat="1" ht="17.25" customHeight="1" x14ac:dyDescent="0.2">
      <c r="B3523" s="4169" t="s">
        <v>4994</v>
      </c>
      <c r="C3523" s="4170"/>
      <c r="D3523" s="4170"/>
      <c r="E3523" s="4170"/>
      <c r="F3523" s="4170"/>
      <c r="G3523" s="4170"/>
      <c r="H3523" s="4170"/>
      <c r="I3523" s="4170"/>
      <c r="J3523" s="4170"/>
      <c r="K3523" s="4170"/>
      <c r="L3523" s="4170"/>
      <c r="M3523" s="4170"/>
      <c r="N3523" s="4170"/>
      <c r="O3523" s="4170"/>
      <c r="P3523" s="4170"/>
      <c r="Q3523" s="4170"/>
      <c r="R3523" s="4170"/>
      <c r="S3523" s="4170"/>
      <c r="T3523" s="4170"/>
      <c r="U3523" s="4170"/>
      <c r="V3523" s="4170"/>
      <c r="W3523" s="4170"/>
      <c r="X3523" s="4170"/>
      <c r="Y3523" s="4170"/>
      <c r="Z3523" s="4170"/>
      <c r="AA3523" s="4170"/>
      <c r="AB3523" s="4170"/>
      <c r="AC3523" s="4170"/>
      <c r="AD3523" s="4170"/>
      <c r="AE3523" s="4170"/>
      <c r="AF3523" s="4170"/>
      <c r="AG3523" s="4170"/>
      <c r="AH3523" s="4170"/>
      <c r="AI3523" s="4170"/>
      <c r="AJ3523" s="4170"/>
      <c r="AK3523" s="4171"/>
    </row>
    <row r="3524" spans="2:37" s="2703" customFormat="1" ht="17.25" customHeight="1" x14ac:dyDescent="0.2">
      <c r="B3524" s="2500"/>
      <c r="C3524" s="2589"/>
      <c r="D3524" s="2589"/>
      <c r="E3524" s="2589"/>
      <c r="F3524" s="2589"/>
      <c r="G3524" s="2501"/>
      <c r="H3524" s="2501"/>
      <c r="I3524" s="2501"/>
      <c r="J3524" s="2501"/>
      <c r="K3524" s="2501"/>
      <c r="L3524" s="2501"/>
      <c r="M3524" s="2501"/>
      <c r="N3524" s="2501"/>
      <c r="O3524" s="2501"/>
      <c r="P3524" s="2501"/>
      <c r="Q3524" s="2501"/>
      <c r="R3524" s="2501"/>
      <c r="S3524" s="2501"/>
      <c r="T3524" s="2501"/>
      <c r="U3524" s="2501"/>
      <c r="V3524" s="2501"/>
      <c r="W3524" s="2501"/>
      <c r="X3524" s="2501"/>
      <c r="Y3524" s="2501"/>
      <c r="Z3524" s="2501"/>
      <c r="AA3524" s="2501"/>
      <c r="AB3524" s="2501"/>
      <c r="AC3524" s="2501"/>
      <c r="AD3524" s="2501"/>
      <c r="AE3524" s="2501"/>
      <c r="AF3524" s="2501"/>
      <c r="AG3524" s="2501"/>
      <c r="AH3524" s="2501"/>
      <c r="AI3524" s="2501"/>
      <c r="AJ3524" s="2501"/>
      <c r="AK3524" s="2502"/>
    </row>
    <row r="3525" spans="2:37" s="2703" customFormat="1" ht="23.25" customHeight="1" x14ac:dyDescent="0.2">
      <c r="B3525" s="2500" t="s">
        <v>4981</v>
      </c>
      <c r="C3525" s="2589"/>
      <c r="D3525" s="4294" t="s">
        <v>5942</v>
      </c>
      <c r="E3525" s="4294"/>
      <c r="F3525" s="4294"/>
      <c r="G3525" s="2501"/>
      <c r="H3525" s="2501"/>
      <c r="I3525" s="2501"/>
      <c r="J3525" s="2501"/>
      <c r="K3525" s="2501"/>
      <c r="L3525" s="2501"/>
      <c r="M3525" s="2501"/>
      <c r="N3525" s="2501"/>
      <c r="O3525" s="2501"/>
      <c r="P3525" s="2501"/>
      <c r="Q3525" s="2501"/>
      <c r="R3525" s="2501"/>
      <c r="S3525" s="2501"/>
      <c r="T3525" s="2501"/>
      <c r="U3525" s="2501"/>
      <c r="V3525" s="2501"/>
      <c r="W3525" s="2501"/>
      <c r="X3525" s="2501"/>
      <c r="Y3525" s="2501"/>
      <c r="Z3525" s="2501"/>
      <c r="AA3525" s="2501"/>
      <c r="AB3525" s="2501"/>
      <c r="AC3525" s="2501"/>
      <c r="AD3525" s="2501"/>
      <c r="AE3525" s="2501"/>
      <c r="AF3525" s="2501"/>
      <c r="AG3525" s="2501"/>
      <c r="AH3525" s="2501"/>
      <c r="AI3525" s="2501"/>
      <c r="AJ3525" s="2501"/>
      <c r="AK3525" s="2502"/>
    </row>
    <row r="3526" spans="2:37" s="2703" customFormat="1" ht="29.25" customHeight="1" thickBot="1" x14ac:dyDescent="0.25">
      <c r="B3526" s="4176" t="s">
        <v>4995</v>
      </c>
      <c r="C3526" s="4177"/>
      <c r="D3526" s="4314">
        <v>41401</v>
      </c>
      <c r="E3526" s="4315"/>
      <c r="F3526" s="2589"/>
      <c r="G3526" s="2501"/>
      <c r="H3526" s="2501"/>
      <c r="I3526" s="2501"/>
      <c r="J3526" s="2501"/>
      <c r="K3526" s="2501"/>
      <c r="L3526" s="2501"/>
      <c r="M3526" s="2501"/>
      <c r="N3526" s="2501"/>
      <c r="O3526" s="2501"/>
      <c r="P3526" s="2501"/>
      <c r="Q3526" s="2501"/>
      <c r="R3526" s="2501"/>
      <c r="S3526" s="2501"/>
      <c r="T3526" s="2501"/>
      <c r="U3526" s="2501"/>
      <c r="V3526" s="2501"/>
      <c r="W3526" s="2501"/>
      <c r="X3526" s="2501"/>
      <c r="Y3526" s="2501"/>
      <c r="Z3526" s="2501"/>
      <c r="AA3526" s="2501"/>
      <c r="AB3526" s="2501"/>
      <c r="AC3526" s="2501"/>
      <c r="AD3526" s="2501"/>
      <c r="AE3526" s="2501"/>
      <c r="AF3526" s="2501"/>
      <c r="AG3526" s="2501"/>
      <c r="AH3526" s="2501"/>
      <c r="AI3526" s="2501"/>
      <c r="AJ3526" s="2501"/>
      <c r="AK3526" s="2502"/>
    </row>
    <row r="3527" spans="2:37" s="2703" customFormat="1" ht="73.5" customHeight="1" thickBot="1" x14ac:dyDescent="0.25">
      <c r="B3527" s="4179" t="s">
        <v>4996</v>
      </c>
      <c r="C3527" s="4180"/>
      <c r="D3527" s="4291" t="s">
        <v>5192</v>
      </c>
      <c r="E3527" s="4292"/>
      <c r="F3527" s="4292"/>
      <c r="G3527" s="4292"/>
      <c r="H3527" s="4292"/>
      <c r="I3527" s="4292"/>
      <c r="J3527" s="4292"/>
      <c r="K3527" s="4293"/>
      <c r="L3527" s="2501"/>
      <c r="M3527" s="2501"/>
      <c r="N3527" s="2501"/>
      <c r="O3527" s="2501"/>
      <c r="P3527" s="2501"/>
      <c r="Q3527" s="2501"/>
      <c r="R3527" s="2501"/>
      <c r="S3527" s="2501"/>
      <c r="T3527" s="2501"/>
      <c r="U3527" s="2501"/>
      <c r="V3527" s="2501"/>
      <c r="W3527" s="2501"/>
      <c r="X3527" s="2501"/>
      <c r="Y3527" s="2501"/>
      <c r="Z3527" s="2501"/>
      <c r="AA3527" s="2501"/>
      <c r="AB3527" s="2501"/>
      <c r="AC3527" s="2501"/>
      <c r="AD3527" s="2501"/>
      <c r="AE3527" s="2501"/>
      <c r="AF3527" s="2501"/>
      <c r="AG3527" s="2501"/>
      <c r="AH3527" s="2501"/>
      <c r="AI3527" s="2501"/>
      <c r="AJ3527" s="2501"/>
      <c r="AK3527" s="2502"/>
    </row>
    <row r="3528" spans="2:37" s="2703" customFormat="1" ht="17.25" customHeight="1" thickBot="1" x14ac:dyDescent="0.25">
      <c r="B3528" s="4245"/>
      <c r="C3528" s="4246"/>
      <c r="D3528" s="4246"/>
      <c r="E3528" s="4246"/>
      <c r="F3528" s="4246"/>
      <c r="G3528" s="4246"/>
      <c r="H3528" s="4246"/>
      <c r="I3528" s="4246"/>
      <c r="J3528" s="4246"/>
      <c r="K3528" s="4246"/>
      <c r="L3528" s="4246"/>
      <c r="M3528" s="4246"/>
      <c r="N3528" s="4246"/>
      <c r="O3528" s="4246"/>
      <c r="P3528" s="4246"/>
      <c r="Q3528" s="4246"/>
      <c r="R3528" s="2501"/>
      <c r="S3528" s="2501"/>
      <c r="T3528" s="2501"/>
      <c r="U3528" s="2501"/>
      <c r="V3528" s="2501"/>
      <c r="W3528" s="2501"/>
      <c r="X3528" s="2501"/>
      <c r="Y3528" s="2501"/>
      <c r="Z3528" s="2501"/>
      <c r="AA3528" s="2501"/>
      <c r="AB3528" s="2501"/>
      <c r="AC3528" s="2501"/>
      <c r="AD3528" s="2501"/>
      <c r="AE3528" s="2501"/>
      <c r="AF3528" s="2501"/>
      <c r="AG3528" s="2501"/>
      <c r="AH3528" s="2501"/>
      <c r="AI3528" s="2501"/>
      <c r="AJ3528" s="2501"/>
      <c r="AK3528" s="2502"/>
    </row>
    <row r="3529" spans="2:37" s="2703" customFormat="1" ht="17.25" customHeight="1" thickBot="1" x14ac:dyDescent="0.25">
      <c r="B3529" s="4189" t="s">
        <v>4997</v>
      </c>
      <c r="C3529" s="4189"/>
      <c r="D3529" s="4189" t="s">
        <v>4987</v>
      </c>
      <c r="E3529" s="4189" t="s">
        <v>4998</v>
      </c>
      <c r="F3529" s="4247" t="s">
        <v>224</v>
      </c>
      <c r="G3529" s="4247"/>
      <c r="H3529" s="4247"/>
      <c r="I3529" s="4247"/>
      <c r="J3529" s="4247"/>
      <c r="K3529" s="4247"/>
      <c r="L3529" s="4247"/>
      <c r="M3529" s="4247"/>
      <c r="N3529" s="4247"/>
      <c r="O3529" s="4247"/>
      <c r="P3529" s="4247"/>
      <c r="Q3529" s="4247"/>
      <c r="R3529" s="4247"/>
      <c r="S3529" s="4247" t="s">
        <v>340</v>
      </c>
      <c r="T3529" s="4247"/>
      <c r="U3529" s="4247"/>
      <c r="V3529" s="4247"/>
      <c r="W3529" s="4247"/>
      <c r="X3529" s="4247"/>
      <c r="Y3529" s="4247"/>
      <c r="Z3529" s="4247"/>
      <c r="AA3529" s="4247"/>
      <c r="AB3529" s="4247"/>
      <c r="AC3529" s="4247"/>
      <c r="AD3529" s="4247" t="s">
        <v>225</v>
      </c>
      <c r="AE3529" s="4247"/>
      <c r="AF3529" s="4247"/>
      <c r="AG3529" s="4247"/>
      <c r="AH3529" s="4188" t="s">
        <v>4982</v>
      </c>
      <c r="AI3529" s="4188"/>
      <c r="AJ3529" s="4188"/>
      <c r="AK3529" s="2502"/>
    </row>
    <row r="3530" spans="2:37" s="2703" customFormat="1" ht="17.25" customHeight="1" thickBot="1" x14ac:dyDescent="0.25">
      <c r="B3530" s="4203"/>
      <c r="C3530" s="4203"/>
      <c r="D3530" s="4203"/>
      <c r="E3530" s="4203"/>
      <c r="F3530" s="4203" t="s">
        <v>4999</v>
      </c>
      <c r="G3530" s="4203" t="s">
        <v>5000</v>
      </c>
      <c r="H3530" s="4189" t="s">
        <v>5001</v>
      </c>
      <c r="I3530" s="4200" t="s">
        <v>5002</v>
      </c>
      <c r="J3530" s="4200" t="s">
        <v>5003</v>
      </c>
      <c r="K3530" s="4201" t="s">
        <v>5004</v>
      </c>
      <c r="L3530" s="4201" t="s">
        <v>5005</v>
      </c>
      <c r="M3530" s="4200" t="s">
        <v>5006</v>
      </c>
      <c r="N3530" s="4200"/>
      <c r="O3530" s="4201" t="s">
        <v>5007</v>
      </c>
      <c r="P3530" s="4201" t="s">
        <v>5008</v>
      </c>
      <c r="Q3530" s="4201" t="s">
        <v>5009</v>
      </c>
      <c r="R3530" s="4201" t="s">
        <v>5010</v>
      </c>
      <c r="S3530" s="4189" t="s">
        <v>5011</v>
      </c>
      <c r="T3530" s="4189" t="s">
        <v>5012</v>
      </c>
      <c r="U3530" s="4189" t="s">
        <v>5013</v>
      </c>
      <c r="V3530" s="4189" t="s">
        <v>5014</v>
      </c>
      <c r="W3530" s="4189" t="s">
        <v>5015</v>
      </c>
      <c r="X3530" s="4189" t="s">
        <v>5016</v>
      </c>
      <c r="Y3530" s="4189" t="s">
        <v>5017</v>
      </c>
      <c r="Z3530" s="4189" t="s">
        <v>5018</v>
      </c>
      <c r="AA3530" s="4189" t="s">
        <v>5019</v>
      </c>
      <c r="AB3530" s="4200" t="s">
        <v>5020</v>
      </c>
      <c r="AC3530" s="4200" t="s">
        <v>5021</v>
      </c>
      <c r="AD3530" s="4189" t="s">
        <v>5022</v>
      </c>
      <c r="AE3530" s="4189" t="s">
        <v>5023</v>
      </c>
      <c r="AF3530" s="4189" t="s">
        <v>5024</v>
      </c>
      <c r="AG3530" s="4189" t="s">
        <v>5025</v>
      </c>
      <c r="AH3530" s="4189" t="s">
        <v>1150</v>
      </c>
      <c r="AI3530" s="4189" t="s">
        <v>4983</v>
      </c>
      <c r="AJ3530" s="4189" t="s">
        <v>4984</v>
      </c>
      <c r="AK3530" s="2502"/>
    </row>
    <row r="3531" spans="2:37" s="2703" customFormat="1" ht="17.25" customHeight="1" thickBot="1" x14ac:dyDescent="0.25">
      <c r="B3531" s="4203"/>
      <c r="C3531" s="4203"/>
      <c r="D3531" s="4203"/>
      <c r="E3531" s="4203"/>
      <c r="F3531" s="4203"/>
      <c r="G3531" s="4203"/>
      <c r="H3531" s="4203"/>
      <c r="I3531" s="4201"/>
      <c r="J3531" s="4201"/>
      <c r="K3531" s="4201"/>
      <c r="L3531" s="4201"/>
      <c r="M3531" s="2586" t="s">
        <v>5026</v>
      </c>
      <c r="N3531" s="2585" t="s">
        <v>2793</v>
      </c>
      <c r="O3531" s="4201"/>
      <c r="P3531" s="4201"/>
      <c r="Q3531" s="4201"/>
      <c r="R3531" s="4201"/>
      <c r="S3531" s="4203"/>
      <c r="T3531" s="4203"/>
      <c r="U3531" s="4203"/>
      <c r="V3531" s="4203"/>
      <c r="W3531" s="4203"/>
      <c r="X3531" s="4203"/>
      <c r="Y3531" s="4203"/>
      <c r="Z3531" s="4203"/>
      <c r="AA3531" s="4203"/>
      <c r="AB3531" s="4201"/>
      <c r="AC3531" s="4201"/>
      <c r="AD3531" s="4203"/>
      <c r="AE3531" s="4203"/>
      <c r="AF3531" s="4203"/>
      <c r="AG3531" s="4203"/>
      <c r="AH3531" s="4203"/>
      <c r="AI3531" s="4203"/>
      <c r="AJ3531" s="4203"/>
      <c r="AK3531" s="2502"/>
    </row>
    <row r="3532" spans="2:37" s="2703" customFormat="1" ht="17.25" customHeight="1" x14ac:dyDescent="0.2">
      <c r="B3532" s="4157" t="s">
        <v>5193</v>
      </c>
      <c r="C3532" s="4158"/>
      <c r="D3532" s="2704">
        <v>50000592</v>
      </c>
      <c r="E3532" s="2644"/>
      <c r="F3532" s="2644"/>
      <c r="G3532" s="2600"/>
      <c r="H3532" s="2645"/>
      <c r="I3532" s="2645"/>
      <c r="J3532" s="2645"/>
      <c r="K3532" s="2600"/>
      <c r="L3532" s="2600"/>
      <c r="M3532" s="2646"/>
      <c r="N3532" s="2647"/>
      <c r="O3532" s="2600"/>
      <c r="P3532" s="2600"/>
      <c r="Q3532" s="2600"/>
      <c r="R3532" s="2600"/>
      <c r="S3532" s="2626"/>
      <c r="T3532" s="2600"/>
      <c r="U3532" s="2648"/>
      <c r="V3532" s="2648"/>
      <c r="W3532" s="2600"/>
      <c r="X3532" s="2600"/>
      <c r="Y3532" s="2648"/>
      <c r="Z3532" s="2648"/>
      <c r="AA3532" s="2648"/>
      <c r="AB3532" s="2600"/>
      <c r="AC3532" s="2600"/>
      <c r="AD3532" s="2644"/>
      <c r="AE3532" s="2667"/>
      <c r="AF3532" s="2701"/>
      <c r="AG3532" s="2701"/>
      <c r="AH3532" s="2642" t="s">
        <v>5194</v>
      </c>
      <c r="AI3532" s="2705">
        <v>1</v>
      </c>
      <c r="AJ3532" s="2628">
        <v>1</v>
      </c>
      <c r="AK3532" s="2502"/>
    </row>
    <row r="3533" spans="2:37" s="2703" customFormat="1" ht="17.25" customHeight="1" x14ac:dyDescent="0.2">
      <c r="B3533" s="4348" t="s">
        <v>5195</v>
      </c>
      <c r="C3533" s="4349"/>
      <c r="D3533" s="2706">
        <v>50000593</v>
      </c>
      <c r="E3533" s="2618"/>
      <c r="F3533" s="2618"/>
      <c r="G3533" s="2599"/>
      <c r="H3533" s="2707"/>
      <c r="I3533" s="2707"/>
      <c r="J3533" s="2707"/>
      <c r="K3533" s="2599"/>
      <c r="L3533" s="2599"/>
      <c r="M3533" s="2617"/>
      <c r="N3533" s="2708"/>
      <c r="O3533" s="2599"/>
      <c r="P3533" s="2599"/>
      <c r="Q3533" s="2599"/>
      <c r="R3533" s="2599"/>
      <c r="S3533" s="2542"/>
      <c r="T3533" s="2599"/>
      <c r="U3533" s="2709"/>
      <c r="V3533" s="2709"/>
      <c r="W3533" s="2599"/>
      <c r="X3533" s="2599"/>
      <c r="Y3533" s="2709"/>
      <c r="Z3533" s="2709"/>
      <c r="AA3533" s="2709"/>
      <c r="AB3533" s="2599"/>
      <c r="AC3533" s="2599"/>
      <c r="AD3533" s="2618"/>
      <c r="AE3533" s="2668"/>
      <c r="AF3533" s="2702"/>
      <c r="AG3533" s="2702"/>
      <c r="AH3533" s="2643" t="s">
        <v>5194</v>
      </c>
      <c r="AI3533" s="2710">
        <v>1</v>
      </c>
      <c r="AJ3533" s="2633">
        <v>1.5</v>
      </c>
      <c r="AK3533" s="2502"/>
    </row>
    <row r="3534" spans="2:37" s="2703" customFormat="1" ht="17.25" customHeight="1" x14ac:dyDescent="0.2">
      <c r="B3534" s="4161" t="s">
        <v>5196</v>
      </c>
      <c r="C3534" s="4160"/>
      <c r="D3534" s="2706">
        <v>50000590</v>
      </c>
      <c r="E3534" s="2618"/>
      <c r="F3534" s="2618"/>
      <c r="G3534" s="2599"/>
      <c r="H3534" s="2707"/>
      <c r="I3534" s="2707"/>
      <c r="J3534" s="2707"/>
      <c r="K3534" s="2599"/>
      <c r="L3534" s="2599"/>
      <c r="M3534" s="2617"/>
      <c r="N3534" s="2708"/>
      <c r="O3534" s="2599"/>
      <c r="P3534" s="2599"/>
      <c r="Q3534" s="2599"/>
      <c r="R3534" s="2599"/>
      <c r="S3534" s="2542"/>
      <c r="T3534" s="2599"/>
      <c r="U3534" s="2709"/>
      <c r="V3534" s="2709"/>
      <c r="W3534" s="2599"/>
      <c r="X3534" s="2599"/>
      <c r="Y3534" s="2709"/>
      <c r="Z3534" s="2709"/>
      <c r="AA3534" s="2709"/>
      <c r="AB3534" s="2599"/>
      <c r="AC3534" s="2599"/>
      <c r="AD3534" s="2618"/>
      <c r="AE3534" s="2668"/>
      <c r="AF3534" s="2702"/>
      <c r="AG3534" s="2702"/>
      <c r="AH3534" s="2643" t="s">
        <v>5194</v>
      </c>
      <c r="AI3534" s="2643">
        <v>1</v>
      </c>
      <c r="AJ3534" s="2633">
        <v>1</v>
      </c>
      <c r="AK3534" s="2502"/>
    </row>
    <row r="3535" spans="2:37" s="2703" customFormat="1" ht="17.25" customHeight="1" x14ac:dyDescent="0.2">
      <c r="B3535" s="4161" t="s">
        <v>5197</v>
      </c>
      <c r="C3535" s="4160"/>
      <c r="D3535" s="2706">
        <v>50000591</v>
      </c>
      <c r="E3535" s="2618"/>
      <c r="F3535" s="2618"/>
      <c r="G3535" s="2599"/>
      <c r="H3535" s="2707"/>
      <c r="I3535" s="2707"/>
      <c r="J3535" s="2707"/>
      <c r="K3535" s="2599"/>
      <c r="L3535" s="2599"/>
      <c r="M3535" s="2617"/>
      <c r="N3535" s="2708"/>
      <c r="O3535" s="2599"/>
      <c r="P3535" s="2599"/>
      <c r="Q3535" s="2599"/>
      <c r="R3535" s="2599"/>
      <c r="S3535" s="2542"/>
      <c r="T3535" s="2599"/>
      <c r="U3535" s="2709"/>
      <c r="V3535" s="2709"/>
      <c r="W3535" s="2599"/>
      <c r="X3535" s="2599"/>
      <c r="Y3535" s="2709"/>
      <c r="Z3535" s="2709"/>
      <c r="AA3535" s="2709"/>
      <c r="AB3535" s="2599"/>
      <c r="AC3535" s="2599"/>
      <c r="AD3535" s="2618"/>
      <c r="AE3535" s="2668"/>
      <c r="AF3535" s="2702"/>
      <c r="AG3535" s="2702"/>
      <c r="AH3535" s="2643" t="s">
        <v>5194</v>
      </c>
      <c r="AI3535" s="2710">
        <v>1</v>
      </c>
      <c r="AJ3535" s="2633">
        <v>1.5</v>
      </c>
      <c r="AK3535" s="2502"/>
    </row>
    <row r="3536" spans="2:37" s="2703" customFormat="1" ht="17.25" customHeight="1" x14ac:dyDescent="0.2">
      <c r="B3536" s="4161" t="s">
        <v>5198</v>
      </c>
      <c r="C3536" s="4160"/>
      <c r="D3536" s="2706">
        <v>50000588</v>
      </c>
      <c r="E3536" s="2618"/>
      <c r="F3536" s="2618"/>
      <c r="G3536" s="2599"/>
      <c r="H3536" s="2707"/>
      <c r="I3536" s="2707"/>
      <c r="J3536" s="2707"/>
      <c r="K3536" s="2599"/>
      <c r="L3536" s="2599"/>
      <c r="M3536" s="2617"/>
      <c r="N3536" s="2708"/>
      <c r="O3536" s="2599"/>
      <c r="P3536" s="2599"/>
      <c r="Q3536" s="2599"/>
      <c r="R3536" s="2599"/>
      <c r="S3536" s="2542"/>
      <c r="T3536" s="2599"/>
      <c r="U3536" s="2709"/>
      <c r="V3536" s="2709"/>
      <c r="W3536" s="2599"/>
      <c r="X3536" s="2599"/>
      <c r="Y3536" s="2709"/>
      <c r="Z3536" s="2709"/>
      <c r="AA3536" s="2709"/>
      <c r="AB3536" s="2599"/>
      <c r="AC3536" s="2599"/>
      <c r="AD3536" s="2618"/>
      <c r="AE3536" s="2668"/>
      <c r="AF3536" s="2702"/>
      <c r="AG3536" s="2702"/>
      <c r="AH3536" s="2643" t="s">
        <v>5194</v>
      </c>
      <c r="AI3536" s="2710">
        <v>1</v>
      </c>
      <c r="AJ3536" s="2633">
        <v>1</v>
      </c>
      <c r="AK3536" s="2502"/>
    </row>
    <row r="3537" spans="2:37" s="2703" customFormat="1" ht="17.25" customHeight="1" x14ac:dyDescent="0.2">
      <c r="B3537" s="4161" t="s">
        <v>5199</v>
      </c>
      <c r="C3537" s="4160"/>
      <c r="D3537" s="2706">
        <v>50000589</v>
      </c>
      <c r="E3537" s="2618"/>
      <c r="F3537" s="2618"/>
      <c r="G3537" s="2599"/>
      <c r="H3537" s="2707"/>
      <c r="I3537" s="2707"/>
      <c r="J3537" s="2707"/>
      <c r="K3537" s="2599"/>
      <c r="L3537" s="2599"/>
      <c r="M3537" s="2617"/>
      <c r="N3537" s="2708"/>
      <c r="O3537" s="2599"/>
      <c r="P3537" s="2599"/>
      <c r="Q3537" s="2599"/>
      <c r="R3537" s="2599"/>
      <c r="S3537" s="2542"/>
      <c r="T3537" s="2599"/>
      <c r="U3537" s="2709"/>
      <c r="V3537" s="2709"/>
      <c r="W3537" s="2599"/>
      <c r="X3537" s="2599"/>
      <c r="Y3537" s="2709"/>
      <c r="Z3537" s="2709"/>
      <c r="AA3537" s="2709"/>
      <c r="AB3537" s="2599"/>
      <c r="AC3537" s="2599"/>
      <c r="AD3537" s="2618"/>
      <c r="AE3537" s="2668"/>
      <c r="AF3537" s="2702"/>
      <c r="AG3537" s="2702"/>
      <c r="AH3537" s="2643" t="s">
        <v>5194</v>
      </c>
      <c r="AI3537" s="2710">
        <v>1</v>
      </c>
      <c r="AJ3537" s="2633">
        <v>1.5</v>
      </c>
      <c r="AK3537" s="2502"/>
    </row>
    <row r="3538" spans="2:37" s="2703" customFormat="1" ht="17.25" customHeight="1" x14ac:dyDescent="0.2">
      <c r="B3538" s="4161" t="s">
        <v>5200</v>
      </c>
      <c r="C3538" s="4160"/>
      <c r="D3538" s="2706">
        <v>50000595</v>
      </c>
      <c r="E3538" s="2618"/>
      <c r="F3538" s="2618"/>
      <c r="G3538" s="2599"/>
      <c r="H3538" s="2707"/>
      <c r="I3538" s="2707"/>
      <c r="J3538" s="2707"/>
      <c r="K3538" s="2599"/>
      <c r="L3538" s="2599"/>
      <c r="M3538" s="2617"/>
      <c r="N3538" s="2708"/>
      <c r="O3538" s="2599"/>
      <c r="P3538" s="2599"/>
      <c r="Q3538" s="2599"/>
      <c r="R3538" s="2599"/>
      <c r="S3538" s="2542"/>
      <c r="T3538" s="2599"/>
      <c r="U3538" s="2709"/>
      <c r="V3538" s="2709"/>
      <c r="W3538" s="2599"/>
      <c r="X3538" s="2599"/>
      <c r="Y3538" s="2709"/>
      <c r="Z3538" s="2709"/>
      <c r="AA3538" s="2709"/>
      <c r="AB3538" s="2599"/>
      <c r="AC3538" s="2599"/>
      <c r="AD3538" s="2618"/>
      <c r="AE3538" s="2668"/>
      <c r="AF3538" s="2702"/>
      <c r="AG3538" s="2702"/>
      <c r="AH3538" s="2643" t="s">
        <v>5194</v>
      </c>
      <c r="AI3538" s="2710">
        <v>1</v>
      </c>
      <c r="AJ3538" s="2633">
        <v>1</v>
      </c>
      <c r="AK3538" s="2502"/>
    </row>
    <row r="3539" spans="2:37" s="2703" customFormat="1" ht="17.25" customHeight="1" x14ac:dyDescent="0.2">
      <c r="B3539" s="4161" t="s">
        <v>5201</v>
      </c>
      <c r="C3539" s="4160"/>
      <c r="D3539" s="2706">
        <v>50000596</v>
      </c>
      <c r="E3539" s="2618"/>
      <c r="F3539" s="2618"/>
      <c r="G3539" s="2599"/>
      <c r="H3539" s="2707"/>
      <c r="I3539" s="2707"/>
      <c r="J3539" s="2707"/>
      <c r="K3539" s="2599"/>
      <c r="L3539" s="2599"/>
      <c r="M3539" s="2617"/>
      <c r="N3539" s="2708"/>
      <c r="O3539" s="2599"/>
      <c r="P3539" s="2599"/>
      <c r="Q3539" s="2599"/>
      <c r="R3539" s="2599"/>
      <c r="S3539" s="2542"/>
      <c r="T3539" s="2599"/>
      <c r="U3539" s="2709"/>
      <c r="V3539" s="2709"/>
      <c r="W3539" s="2599"/>
      <c r="X3539" s="2599"/>
      <c r="Y3539" s="2709"/>
      <c r="Z3539" s="2709"/>
      <c r="AA3539" s="2709"/>
      <c r="AB3539" s="2599"/>
      <c r="AC3539" s="2599"/>
      <c r="AD3539" s="2618"/>
      <c r="AE3539" s="2668"/>
      <c r="AF3539" s="2702"/>
      <c r="AG3539" s="2702"/>
      <c r="AH3539" s="2643" t="s">
        <v>5194</v>
      </c>
      <c r="AI3539" s="2710">
        <v>1</v>
      </c>
      <c r="AJ3539" s="2633">
        <v>1.5</v>
      </c>
      <c r="AK3539" s="2502"/>
    </row>
    <row r="3540" spans="2:37" s="2703" customFormat="1" ht="17.25" customHeight="1" x14ac:dyDescent="0.2">
      <c r="B3540" s="4161" t="s">
        <v>5202</v>
      </c>
      <c r="C3540" s="4160"/>
      <c r="D3540" s="2706">
        <v>50000586</v>
      </c>
      <c r="E3540" s="2618"/>
      <c r="F3540" s="2618"/>
      <c r="G3540" s="2599"/>
      <c r="H3540" s="2707"/>
      <c r="I3540" s="2707"/>
      <c r="J3540" s="2707"/>
      <c r="K3540" s="2599"/>
      <c r="L3540" s="2599"/>
      <c r="M3540" s="2617"/>
      <c r="N3540" s="2708"/>
      <c r="O3540" s="2599"/>
      <c r="P3540" s="2599"/>
      <c r="Q3540" s="2599"/>
      <c r="R3540" s="2599"/>
      <c r="S3540" s="2542"/>
      <c r="T3540" s="2599"/>
      <c r="U3540" s="2709"/>
      <c r="V3540" s="2709"/>
      <c r="W3540" s="2599"/>
      <c r="X3540" s="2599"/>
      <c r="Y3540" s="2709"/>
      <c r="Z3540" s="2709"/>
      <c r="AA3540" s="2709"/>
      <c r="AB3540" s="2599"/>
      <c r="AC3540" s="2599"/>
      <c r="AD3540" s="2618"/>
      <c r="AE3540" s="2668"/>
      <c r="AF3540" s="2702"/>
      <c r="AG3540" s="2702"/>
      <c r="AH3540" s="2643" t="s">
        <v>5194</v>
      </c>
      <c r="AI3540" s="2710">
        <v>1</v>
      </c>
      <c r="AJ3540" s="2633">
        <v>1</v>
      </c>
      <c r="AK3540" s="2502"/>
    </row>
    <row r="3541" spans="2:37" s="2703" customFormat="1" ht="17.25" customHeight="1" x14ac:dyDescent="0.2">
      <c r="B3541" s="4161" t="s">
        <v>5203</v>
      </c>
      <c r="C3541" s="4160"/>
      <c r="D3541" s="2706">
        <v>50000587</v>
      </c>
      <c r="E3541" s="2618"/>
      <c r="F3541" s="2618"/>
      <c r="G3541" s="2599"/>
      <c r="H3541" s="2707"/>
      <c r="I3541" s="2707"/>
      <c r="J3541" s="2707"/>
      <c r="K3541" s="2599"/>
      <c r="L3541" s="2599"/>
      <c r="M3541" s="2617"/>
      <c r="N3541" s="2708"/>
      <c r="O3541" s="2599"/>
      <c r="P3541" s="2599"/>
      <c r="Q3541" s="2599"/>
      <c r="R3541" s="2599"/>
      <c r="S3541" s="2542"/>
      <c r="T3541" s="2599"/>
      <c r="U3541" s="2709"/>
      <c r="V3541" s="2709"/>
      <c r="W3541" s="2599"/>
      <c r="X3541" s="2599"/>
      <c r="Y3541" s="2709"/>
      <c r="Z3541" s="2709"/>
      <c r="AA3541" s="2709"/>
      <c r="AB3541" s="2599"/>
      <c r="AC3541" s="2599"/>
      <c r="AD3541" s="2618"/>
      <c r="AE3541" s="2668"/>
      <c r="AF3541" s="2702"/>
      <c r="AG3541" s="2702"/>
      <c r="AH3541" s="2643" t="s">
        <v>5194</v>
      </c>
      <c r="AI3541" s="2710">
        <v>1</v>
      </c>
      <c r="AJ3541" s="2633">
        <v>1.5</v>
      </c>
      <c r="AK3541" s="2502"/>
    </row>
    <row r="3542" spans="2:37" s="2703" customFormat="1" ht="17.25" customHeight="1" x14ac:dyDescent="0.2">
      <c r="B3542" s="4161" t="s">
        <v>5204</v>
      </c>
      <c r="C3542" s="4160"/>
      <c r="D3542" s="2706">
        <v>50000758</v>
      </c>
      <c r="E3542" s="2618"/>
      <c r="F3542" s="2618"/>
      <c r="G3542" s="2599"/>
      <c r="H3542" s="2707"/>
      <c r="I3542" s="2707"/>
      <c r="J3542" s="2707"/>
      <c r="K3542" s="2599"/>
      <c r="L3542" s="2599"/>
      <c r="M3542" s="2617"/>
      <c r="N3542" s="2708"/>
      <c r="O3542" s="2599"/>
      <c r="P3542" s="2599"/>
      <c r="Q3542" s="2599"/>
      <c r="R3542" s="2599"/>
      <c r="S3542" s="2542"/>
      <c r="T3542" s="2599"/>
      <c r="U3542" s="2709"/>
      <c r="V3542" s="2709"/>
      <c r="W3542" s="2599"/>
      <c r="X3542" s="2599"/>
      <c r="Y3542" s="2709"/>
      <c r="Z3542" s="2709"/>
      <c r="AA3542" s="2709"/>
      <c r="AB3542" s="2599"/>
      <c r="AC3542" s="2599"/>
      <c r="AD3542" s="2618"/>
      <c r="AE3542" s="2668"/>
      <c r="AF3542" s="2702"/>
      <c r="AG3542" s="2702"/>
      <c r="AH3542" s="2643" t="s">
        <v>5205</v>
      </c>
      <c r="AI3542" s="2710" t="s">
        <v>5206</v>
      </c>
      <c r="AJ3542" s="2633">
        <v>3</v>
      </c>
      <c r="AK3542" s="2502"/>
    </row>
    <row r="3543" spans="2:37" s="2703" customFormat="1" ht="17.25" customHeight="1" x14ac:dyDescent="0.2">
      <c r="B3543" s="4161" t="s">
        <v>5207</v>
      </c>
      <c r="C3543" s="4160"/>
      <c r="D3543" s="2706">
        <v>50000757</v>
      </c>
      <c r="E3543" s="2618"/>
      <c r="F3543" s="2618"/>
      <c r="G3543" s="2599"/>
      <c r="H3543" s="2707"/>
      <c r="I3543" s="2707"/>
      <c r="J3543" s="2707"/>
      <c r="K3543" s="2599"/>
      <c r="L3543" s="2599"/>
      <c r="M3543" s="2617"/>
      <c r="N3543" s="2708"/>
      <c r="O3543" s="2599"/>
      <c r="P3543" s="2599"/>
      <c r="Q3543" s="2599"/>
      <c r="R3543" s="2599"/>
      <c r="S3543" s="2542"/>
      <c r="T3543" s="2599"/>
      <c r="U3543" s="2709"/>
      <c r="V3543" s="2709"/>
      <c r="W3543" s="2599"/>
      <c r="X3543" s="2599"/>
      <c r="Y3543" s="2709"/>
      <c r="Z3543" s="2709"/>
      <c r="AA3543" s="2709"/>
      <c r="AB3543" s="2599"/>
      <c r="AC3543" s="2599"/>
      <c r="AD3543" s="2618"/>
      <c r="AE3543" s="2668"/>
      <c r="AF3543" s="2702"/>
      <c r="AG3543" s="2702"/>
      <c r="AH3543" s="2643" t="s">
        <v>5205</v>
      </c>
      <c r="AI3543" s="2710" t="s">
        <v>5208</v>
      </c>
      <c r="AJ3543" s="2633">
        <v>6</v>
      </c>
      <c r="AK3543" s="2502"/>
    </row>
    <row r="3544" spans="2:37" s="2703" customFormat="1" ht="17.25" customHeight="1" x14ac:dyDescent="0.2">
      <c r="B3544" s="4161" t="s">
        <v>5209</v>
      </c>
      <c r="C3544" s="4160"/>
      <c r="D3544" s="2706">
        <v>50000667</v>
      </c>
      <c r="E3544" s="2618"/>
      <c r="F3544" s="2618"/>
      <c r="G3544" s="2599"/>
      <c r="H3544" s="2707"/>
      <c r="I3544" s="2707"/>
      <c r="J3544" s="2707"/>
      <c r="K3544" s="2599"/>
      <c r="L3544" s="2599"/>
      <c r="M3544" s="2617"/>
      <c r="N3544" s="2708"/>
      <c r="O3544" s="2599"/>
      <c r="P3544" s="2599"/>
      <c r="Q3544" s="2599"/>
      <c r="R3544" s="2599"/>
      <c r="S3544" s="2542"/>
      <c r="T3544" s="2599"/>
      <c r="U3544" s="2709"/>
      <c r="V3544" s="2709"/>
      <c r="W3544" s="2599"/>
      <c r="X3544" s="2599"/>
      <c r="Y3544" s="2709"/>
      <c r="Z3544" s="2709"/>
      <c r="AA3544" s="2709"/>
      <c r="AB3544" s="2599"/>
      <c r="AC3544" s="2599"/>
      <c r="AD3544" s="2618"/>
      <c r="AE3544" s="2668"/>
      <c r="AF3544" s="2702"/>
      <c r="AG3544" s="2702"/>
      <c r="AH3544" s="2643" t="s">
        <v>5194</v>
      </c>
      <c r="AI3544" s="2710">
        <v>5</v>
      </c>
      <c r="AJ3544" s="2633">
        <v>3</v>
      </c>
      <c r="AK3544" s="2502"/>
    </row>
    <row r="3545" spans="2:37" s="2703" customFormat="1" ht="17.25" customHeight="1" x14ac:dyDescent="0.2">
      <c r="B3545" s="4161" t="s">
        <v>5210</v>
      </c>
      <c r="C3545" s="4160"/>
      <c r="D3545" s="2706">
        <v>50000666</v>
      </c>
      <c r="E3545" s="2618"/>
      <c r="F3545" s="2618"/>
      <c r="G3545" s="2599"/>
      <c r="H3545" s="2707"/>
      <c r="I3545" s="2707"/>
      <c r="J3545" s="2707"/>
      <c r="K3545" s="2599"/>
      <c r="L3545" s="2599"/>
      <c r="M3545" s="2617"/>
      <c r="N3545" s="2708"/>
      <c r="O3545" s="2599"/>
      <c r="P3545" s="2599"/>
      <c r="Q3545" s="2599"/>
      <c r="R3545" s="2599"/>
      <c r="S3545" s="2542"/>
      <c r="T3545" s="2599"/>
      <c r="U3545" s="2709"/>
      <c r="V3545" s="2709"/>
      <c r="W3545" s="2599"/>
      <c r="X3545" s="2599"/>
      <c r="Y3545" s="2709"/>
      <c r="Z3545" s="2709"/>
      <c r="AA3545" s="2709"/>
      <c r="AB3545" s="2599"/>
      <c r="AC3545" s="2599"/>
      <c r="AD3545" s="2618"/>
      <c r="AE3545" s="2668"/>
      <c r="AF3545" s="2702"/>
      <c r="AG3545" s="2702"/>
      <c r="AH3545" s="2643" t="s">
        <v>5194</v>
      </c>
      <c r="AI3545" s="2710">
        <v>20</v>
      </c>
      <c r="AJ3545" s="2633">
        <v>7</v>
      </c>
      <c r="AK3545" s="2502"/>
    </row>
    <row r="3546" spans="2:37" s="2703" customFormat="1" ht="17.25" customHeight="1" x14ac:dyDescent="0.2">
      <c r="B3546" s="4350" t="s">
        <v>5211</v>
      </c>
      <c r="C3546" s="4351"/>
      <c r="D3546" s="2706">
        <v>50000743</v>
      </c>
      <c r="E3546" s="2618"/>
      <c r="F3546" s="2618"/>
      <c r="G3546" s="2599"/>
      <c r="H3546" s="2707"/>
      <c r="I3546" s="2707"/>
      <c r="J3546" s="2707"/>
      <c r="K3546" s="2599"/>
      <c r="L3546" s="2599"/>
      <c r="M3546" s="2617"/>
      <c r="N3546" s="2708"/>
      <c r="O3546" s="2599"/>
      <c r="P3546" s="2599"/>
      <c r="Q3546" s="2599"/>
      <c r="R3546" s="2599"/>
      <c r="S3546" s="2542"/>
      <c r="T3546" s="2599"/>
      <c r="U3546" s="2709"/>
      <c r="V3546" s="2709"/>
      <c r="W3546" s="2599"/>
      <c r="X3546" s="2599"/>
      <c r="Y3546" s="2709"/>
      <c r="Z3546" s="2709"/>
      <c r="AA3546" s="2709"/>
      <c r="AB3546" s="2599"/>
      <c r="AC3546" s="2599"/>
      <c r="AD3546" s="2618"/>
      <c r="AE3546" s="2668"/>
      <c r="AF3546" s="2702"/>
      <c r="AG3546" s="2702"/>
      <c r="AH3546" s="2643" t="s">
        <v>5212</v>
      </c>
      <c r="AI3546" s="2710" t="s">
        <v>5213</v>
      </c>
      <c r="AJ3546" s="2633">
        <v>5.5</v>
      </c>
      <c r="AK3546" s="2502"/>
    </row>
    <row r="3547" spans="2:37" s="2703" customFormat="1" ht="17.25" customHeight="1" x14ac:dyDescent="0.2">
      <c r="B3547" s="4350" t="s">
        <v>5214</v>
      </c>
      <c r="C3547" s="4351"/>
      <c r="D3547" s="2706">
        <v>50000742</v>
      </c>
      <c r="E3547" s="2618"/>
      <c r="F3547" s="2618"/>
      <c r="G3547" s="2599"/>
      <c r="H3547" s="2707"/>
      <c r="I3547" s="2707"/>
      <c r="J3547" s="2707"/>
      <c r="K3547" s="2599"/>
      <c r="L3547" s="2599"/>
      <c r="M3547" s="2617"/>
      <c r="N3547" s="2708"/>
      <c r="O3547" s="2599"/>
      <c r="P3547" s="2599"/>
      <c r="Q3547" s="2599"/>
      <c r="R3547" s="2599"/>
      <c r="S3547" s="2542"/>
      <c r="T3547" s="2599"/>
      <c r="U3547" s="2709"/>
      <c r="V3547" s="2709"/>
      <c r="W3547" s="2599"/>
      <c r="X3547" s="2599"/>
      <c r="Y3547" s="2709"/>
      <c r="Z3547" s="2709"/>
      <c r="AA3547" s="2709"/>
      <c r="AB3547" s="2599"/>
      <c r="AC3547" s="2599"/>
      <c r="AD3547" s="2618"/>
      <c r="AE3547" s="2668"/>
      <c r="AF3547" s="2702"/>
      <c r="AG3547" s="2702"/>
      <c r="AH3547" s="2643" t="s">
        <v>5212</v>
      </c>
      <c r="AI3547" s="2710" t="s">
        <v>5215</v>
      </c>
      <c r="AJ3547" s="2633">
        <v>8</v>
      </c>
      <c r="AK3547" s="2502"/>
    </row>
    <row r="3548" spans="2:37" s="2703" customFormat="1" ht="17.25" customHeight="1" x14ac:dyDescent="0.2">
      <c r="B3548" s="4161" t="s">
        <v>5216</v>
      </c>
      <c r="C3548" s="4160"/>
      <c r="D3548" s="2706">
        <v>50000603</v>
      </c>
      <c r="E3548" s="2618"/>
      <c r="F3548" s="2618"/>
      <c r="G3548" s="2599"/>
      <c r="H3548" s="2707"/>
      <c r="I3548" s="2707"/>
      <c r="J3548" s="2707"/>
      <c r="K3548" s="2599"/>
      <c r="L3548" s="2599"/>
      <c r="M3548" s="2617"/>
      <c r="N3548" s="2708"/>
      <c r="O3548" s="2599"/>
      <c r="P3548" s="2599"/>
      <c r="Q3548" s="2599"/>
      <c r="R3548" s="2599"/>
      <c r="S3548" s="2542"/>
      <c r="T3548" s="2599"/>
      <c r="U3548" s="2709"/>
      <c r="V3548" s="2709"/>
      <c r="W3548" s="2599"/>
      <c r="X3548" s="2599"/>
      <c r="Y3548" s="2709"/>
      <c r="Z3548" s="2709"/>
      <c r="AA3548" s="2709"/>
      <c r="AB3548" s="2599"/>
      <c r="AC3548" s="2599"/>
      <c r="AD3548" s="2618"/>
      <c r="AE3548" s="2668"/>
      <c r="AF3548" s="2702"/>
      <c r="AG3548" s="2702"/>
      <c r="AH3548" s="2643" t="s">
        <v>5205</v>
      </c>
      <c r="AI3548" s="2710" t="s">
        <v>5217</v>
      </c>
      <c r="AJ3548" s="2633">
        <v>1.1200000000000001</v>
      </c>
      <c r="AK3548" s="2502"/>
    </row>
    <row r="3549" spans="2:37" s="2703" customFormat="1" ht="17.25" customHeight="1" thickBot="1" x14ac:dyDescent="0.25">
      <c r="B3549" s="4162" t="s">
        <v>5218</v>
      </c>
      <c r="C3549" s="4163"/>
      <c r="D3549" s="3000">
        <v>50000597</v>
      </c>
      <c r="E3549" s="2620"/>
      <c r="F3549" s="2620"/>
      <c r="G3549" s="3001"/>
      <c r="H3549" s="3002"/>
      <c r="I3549" s="3002"/>
      <c r="J3549" s="3002"/>
      <c r="K3549" s="3001"/>
      <c r="L3549" s="3001"/>
      <c r="M3549" s="2619"/>
      <c r="N3549" s="3003"/>
      <c r="O3549" s="3001"/>
      <c r="P3549" s="3001"/>
      <c r="Q3549" s="3001"/>
      <c r="R3549" s="3001"/>
      <c r="S3549" s="2727"/>
      <c r="T3549" s="3001"/>
      <c r="U3549" s="3004"/>
      <c r="V3549" s="3004"/>
      <c r="W3549" s="3001"/>
      <c r="X3549" s="3001"/>
      <c r="Y3549" s="3004"/>
      <c r="Z3549" s="3004"/>
      <c r="AA3549" s="3004"/>
      <c r="AB3549" s="3001"/>
      <c r="AC3549" s="3001"/>
      <c r="AD3549" s="2620"/>
      <c r="AE3549" s="3005"/>
      <c r="AF3549" s="3006"/>
      <c r="AG3549" s="3006"/>
      <c r="AH3549" s="3007" t="s">
        <v>5219</v>
      </c>
      <c r="AI3549" s="3007">
        <v>1</v>
      </c>
      <c r="AJ3549" s="3021">
        <v>0.56000000000000005</v>
      </c>
      <c r="AK3549" s="2502"/>
    </row>
    <row r="3550" spans="2:37" s="2703" customFormat="1" ht="17.25" customHeight="1" x14ac:dyDescent="0.2">
      <c r="B3550" s="2503"/>
      <c r="C3550" s="2496"/>
      <c r="D3550" s="2496"/>
      <c r="E3550" s="2496"/>
      <c r="F3550" s="2496"/>
      <c r="G3550" s="2496"/>
      <c r="H3550" s="2496"/>
      <c r="I3550" s="2497"/>
      <c r="J3550" s="2497"/>
      <c r="K3550" s="2497"/>
      <c r="L3550" s="2497"/>
      <c r="M3550" s="2496"/>
      <c r="N3550" s="2497"/>
      <c r="O3550" s="2497"/>
      <c r="P3550" s="2497"/>
      <c r="Q3550" s="2497"/>
      <c r="R3550" s="2497"/>
      <c r="S3550" s="2496"/>
      <c r="T3550" s="2495"/>
      <c r="U3550" s="2495"/>
      <c r="V3550" s="2495"/>
      <c r="W3550" s="2495"/>
      <c r="X3550" s="2495"/>
      <c r="Y3550" s="2495"/>
      <c r="Z3550" s="2495"/>
      <c r="AA3550" s="2495"/>
      <c r="AB3550" s="2495"/>
      <c r="AC3550" s="2495"/>
      <c r="AD3550" s="2495"/>
      <c r="AE3550" s="2495"/>
      <c r="AF3550" s="2495"/>
      <c r="AG3550" s="2495"/>
      <c r="AH3550" s="2495"/>
      <c r="AI3550" s="2495"/>
      <c r="AJ3550" s="2498"/>
      <c r="AK3550" s="2502"/>
    </row>
    <row r="3551" spans="2:37" s="2703" customFormat="1" ht="17.25" customHeight="1" x14ac:dyDescent="0.2">
      <c r="B3551" s="4236" t="s">
        <v>4985</v>
      </c>
      <c r="C3551" s="4237"/>
      <c r="D3551" s="4249" t="s">
        <v>1529</v>
      </c>
      <c r="E3551" s="4249"/>
      <c r="F3551" s="4249"/>
      <c r="G3551" s="4249"/>
      <c r="H3551" s="2499"/>
      <c r="I3551" s="2499"/>
      <c r="J3551" s="2499"/>
      <c r="K3551" s="2499"/>
      <c r="L3551" s="2499"/>
      <c r="M3551" s="2499"/>
      <c r="N3551" s="2499"/>
      <c r="O3551" s="2499"/>
      <c r="P3551" s="2499"/>
      <c r="Q3551" s="2499"/>
      <c r="R3551" s="2499"/>
      <c r="S3551" s="2499"/>
      <c r="T3551" s="2495"/>
      <c r="U3551" s="2495"/>
      <c r="V3551" s="2495"/>
      <c r="W3551" s="2495"/>
      <c r="X3551" s="2495"/>
      <c r="Y3551" s="2495"/>
      <c r="Z3551" s="2495"/>
      <c r="AA3551" s="2495"/>
      <c r="AB3551" s="2495"/>
      <c r="AC3551" s="2495"/>
      <c r="AD3551" s="2495"/>
      <c r="AE3551" s="2495"/>
      <c r="AF3551" s="2495"/>
      <c r="AG3551" s="2495"/>
      <c r="AH3551" s="2495"/>
      <c r="AI3551" s="2495"/>
      <c r="AJ3551" s="2498"/>
      <c r="AK3551" s="2502"/>
    </row>
    <row r="3552" spans="2:37" s="2703" customFormat="1" ht="17.25" customHeight="1" x14ac:dyDescent="0.2">
      <c r="B3552" s="4236" t="s">
        <v>4986</v>
      </c>
      <c r="C3552" s="4237"/>
      <c r="D3552" s="4249" t="s">
        <v>10</v>
      </c>
      <c r="E3552" s="4249"/>
      <c r="F3552" s="4249"/>
      <c r="G3552" s="4249"/>
      <c r="H3552" s="2499"/>
      <c r="I3552" s="2499"/>
      <c r="J3552" s="2499"/>
      <c r="K3552" s="2499"/>
      <c r="L3552" s="2499"/>
      <c r="M3552" s="2499"/>
      <c r="N3552" s="2499"/>
      <c r="O3552" s="2499"/>
      <c r="P3552" s="2499"/>
      <c r="Q3552" s="2499"/>
      <c r="R3552" s="2499"/>
      <c r="S3552" s="2499"/>
      <c r="T3552" s="2495"/>
      <c r="U3552" s="2495"/>
      <c r="V3552" s="2495"/>
      <c r="W3552" s="2495"/>
      <c r="X3552" s="2495"/>
      <c r="Y3552" s="2495"/>
      <c r="Z3552" s="2495"/>
      <c r="AA3552" s="2495"/>
      <c r="AB3552" s="2495"/>
      <c r="AC3552" s="2495"/>
      <c r="AD3552" s="2495"/>
      <c r="AE3552" s="2495"/>
      <c r="AF3552" s="2495"/>
      <c r="AG3552" s="2495"/>
      <c r="AH3552" s="2495"/>
      <c r="AI3552" s="2495"/>
      <c r="AJ3552" s="2498"/>
      <c r="AK3552" s="2502"/>
    </row>
    <row r="3553" spans="2:37" s="2703" customFormat="1" ht="17.25" customHeight="1" thickBot="1" x14ac:dyDescent="0.25">
      <c r="B3553" s="4270"/>
      <c r="C3553" s="4271"/>
      <c r="D3553" s="4272"/>
      <c r="E3553" s="4272"/>
      <c r="F3553" s="4272"/>
      <c r="G3553" s="4272"/>
      <c r="H3553" s="2504"/>
      <c r="I3553" s="2504"/>
      <c r="J3553" s="2504"/>
      <c r="K3553" s="2504"/>
      <c r="L3553" s="2504"/>
      <c r="M3553" s="2504"/>
      <c r="N3553" s="2504"/>
      <c r="O3553" s="2504"/>
      <c r="P3553" s="2504"/>
      <c r="Q3553" s="2504"/>
      <c r="R3553" s="2504"/>
      <c r="S3553" s="2504"/>
      <c r="T3553" s="2505"/>
      <c r="U3553" s="2505"/>
      <c r="V3553" s="2505"/>
      <c r="W3553" s="2505"/>
      <c r="X3553" s="2505"/>
      <c r="Y3553" s="2505"/>
      <c r="Z3553" s="2505"/>
      <c r="AA3553" s="2505"/>
      <c r="AB3553" s="2505"/>
      <c r="AC3553" s="2505"/>
      <c r="AD3553" s="2505"/>
      <c r="AE3553" s="2505"/>
      <c r="AF3553" s="2505"/>
      <c r="AG3553" s="2505"/>
      <c r="AH3553" s="2505"/>
      <c r="AI3553" s="2505"/>
      <c r="AJ3553" s="2506"/>
      <c r="AK3553" s="2507"/>
    </row>
    <row r="3554" spans="2:37" s="2703" customFormat="1" ht="17.25" customHeight="1" thickBot="1" x14ac:dyDescent="0.25">
      <c r="B3554" s="2589"/>
      <c r="C3554" s="2589"/>
      <c r="D3554" s="2589"/>
      <c r="E3554" s="2589"/>
      <c r="F3554" s="2589"/>
    </row>
    <row r="3555" spans="2:37" s="2703" customFormat="1" ht="17.25" customHeight="1" x14ac:dyDescent="0.2">
      <c r="B3555" s="4169" t="s">
        <v>4994</v>
      </c>
      <c r="C3555" s="4170"/>
      <c r="D3555" s="4170"/>
      <c r="E3555" s="4170"/>
      <c r="F3555" s="4170"/>
      <c r="G3555" s="4170"/>
      <c r="H3555" s="4170"/>
      <c r="I3555" s="4170"/>
      <c r="J3555" s="4170"/>
      <c r="K3555" s="4170"/>
      <c r="L3555" s="4170"/>
      <c r="M3555" s="4170"/>
      <c r="N3555" s="4170"/>
      <c r="O3555" s="4170"/>
      <c r="P3555" s="4170"/>
      <c r="Q3555" s="4170"/>
      <c r="R3555" s="4170"/>
      <c r="S3555" s="4170"/>
      <c r="T3555" s="4170"/>
      <c r="U3555" s="4170"/>
      <c r="V3555" s="4170"/>
      <c r="W3555" s="4170"/>
      <c r="X3555" s="4170"/>
      <c r="Y3555" s="4170"/>
      <c r="Z3555" s="4170"/>
      <c r="AA3555" s="4170"/>
      <c r="AB3555" s="4170"/>
      <c r="AC3555" s="4170"/>
      <c r="AD3555" s="4170"/>
      <c r="AE3555" s="4170"/>
      <c r="AF3555" s="4170"/>
      <c r="AG3555" s="4170"/>
      <c r="AH3555" s="4170"/>
      <c r="AI3555" s="4170"/>
      <c r="AJ3555" s="4170"/>
      <c r="AK3555" s="4171"/>
    </row>
    <row r="3556" spans="2:37" s="2703" customFormat="1" ht="17.25" customHeight="1" x14ac:dyDescent="0.2">
      <c r="B3556" s="2500"/>
      <c r="C3556" s="2589"/>
      <c r="D3556" s="2589"/>
      <c r="E3556" s="2589"/>
      <c r="F3556" s="2589"/>
      <c r="G3556" s="2501"/>
      <c r="H3556" s="2501"/>
      <c r="I3556" s="2501"/>
      <c r="J3556" s="2501"/>
      <c r="K3556" s="2501"/>
      <c r="L3556" s="2501"/>
      <c r="M3556" s="2501"/>
      <c r="N3556" s="2501"/>
      <c r="O3556" s="2501"/>
      <c r="P3556" s="2501"/>
      <c r="Q3556" s="2501"/>
      <c r="R3556" s="2501"/>
      <c r="S3556" s="2501"/>
      <c r="T3556" s="2501"/>
      <c r="U3556" s="2501"/>
      <c r="V3556" s="2501"/>
      <c r="W3556" s="2501"/>
      <c r="X3556" s="2501"/>
      <c r="Y3556" s="2501"/>
      <c r="Z3556" s="2501"/>
      <c r="AA3556" s="2501"/>
      <c r="AB3556" s="2501"/>
      <c r="AC3556" s="2501"/>
      <c r="AD3556" s="2501"/>
      <c r="AE3556" s="2501"/>
      <c r="AF3556" s="2501"/>
      <c r="AG3556" s="2501"/>
      <c r="AH3556" s="2501"/>
      <c r="AI3556" s="2501"/>
      <c r="AJ3556" s="2501"/>
      <c r="AK3556" s="2502"/>
    </row>
    <row r="3557" spans="2:37" s="2703" customFormat="1" ht="15" customHeight="1" x14ac:dyDescent="0.2">
      <c r="B3557" s="2500" t="s">
        <v>4981</v>
      </c>
      <c r="C3557" s="2589"/>
      <c r="D3557" s="4294" t="s">
        <v>5220</v>
      </c>
      <c r="E3557" s="4294"/>
      <c r="F3557" s="4294"/>
      <c r="G3557" s="2501"/>
      <c r="H3557" s="2501"/>
      <c r="I3557" s="2501"/>
      <c r="J3557" s="2501"/>
      <c r="K3557" s="2501"/>
      <c r="L3557" s="2501"/>
      <c r="M3557" s="2501"/>
      <c r="N3557" s="2501"/>
      <c r="O3557" s="2501"/>
      <c r="P3557" s="2501"/>
      <c r="Q3557" s="2501"/>
      <c r="R3557" s="2501"/>
      <c r="S3557" s="2501"/>
      <c r="T3557" s="2501"/>
      <c r="U3557" s="2501"/>
      <c r="V3557" s="2501"/>
      <c r="W3557" s="2501"/>
      <c r="X3557" s="2501"/>
      <c r="Y3557" s="2501"/>
      <c r="Z3557" s="2501"/>
      <c r="AA3557" s="2501"/>
      <c r="AB3557" s="2501"/>
      <c r="AC3557" s="2501"/>
      <c r="AD3557" s="2501"/>
      <c r="AE3557" s="2501"/>
      <c r="AF3557" s="2501"/>
      <c r="AG3557" s="2501"/>
      <c r="AH3557" s="2501"/>
      <c r="AI3557" s="2501"/>
      <c r="AJ3557" s="2501"/>
      <c r="AK3557" s="2502"/>
    </row>
    <row r="3558" spans="2:37" s="2703" customFormat="1" ht="33.75" customHeight="1" thickBot="1" x14ac:dyDescent="0.25">
      <c r="B3558" s="4176" t="s">
        <v>4995</v>
      </c>
      <c r="C3558" s="4177"/>
      <c r="D3558" s="4314">
        <v>41408</v>
      </c>
      <c r="E3558" s="4315"/>
      <c r="F3558" s="2589"/>
      <c r="G3558" s="2501"/>
      <c r="H3558" s="2501"/>
      <c r="I3558" s="2501"/>
      <c r="J3558" s="2501"/>
      <c r="K3558" s="2501"/>
      <c r="L3558" s="2501"/>
      <c r="M3558" s="2501"/>
      <c r="N3558" s="2501"/>
      <c r="O3558" s="2501"/>
      <c r="P3558" s="2501"/>
      <c r="Q3558" s="2501"/>
      <c r="R3558" s="2501"/>
      <c r="S3558" s="2501"/>
      <c r="T3558" s="2501"/>
      <c r="U3558" s="2501"/>
      <c r="V3558" s="2501"/>
      <c r="W3558" s="2501"/>
      <c r="X3558" s="2501"/>
      <c r="Y3558" s="2501"/>
      <c r="Z3558" s="2501"/>
      <c r="AA3558" s="2501"/>
      <c r="AB3558" s="2501"/>
      <c r="AC3558" s="2501"/>
      <c r="AD3558" s="2501"/>
      <c r="AE3558" s="2501"/>
      <c r="AF3558" s="2501"/>
      <c r="AG3558" s="2501"/>
      <c r="AH3558" s="2501"/>
      <c r="AI3558" s="2501"/>
      <c r="AJ3558" s="2501"/>
      <c r="AK3558" s="2502"/>
    </row>
    <row r="3559" spans="2:37" s="2703" customFormat="1" ht="93" customHeight="1" thickBot="1" x14ac:dyDescent="0.25">
      <c r="B3559" s="4179" t="s">
        <v>4996</v>
      </c>
      <c r="C3559" s="4180"/>
      <c r="D3559" s="4291" t="s">
        <v>5221</v>
      </c>
      <c r="E3559" s="4292"/>
      <c r="F3559" s="4292"/>
      <c r="G3559" s="4292"/>
      <c r="H3559" s="4292"/>
      <c r="I3559" s="4292"/>
      <c r="J3559" s="4292"/>
      <c r="K3559" s="4293"/>
      <c r="L3559" s="2501"/>
      <c r="M3559" s="2501"/>
      <c r="N3559" s="2501"/>
      <c r="O3559" s="2501"/>
      <c r="P3559" s="2501"/>
      <c r="Q3559" s="2501"/>
      <c r="R3559" s="2501"/>
      <c r="S3559" s="2501"/>
      <c r="T3559" s="2501"/>
      <c r="U3559" s="2501"/>
      <c r="V3559" s="2501"/>
      <c r="W3559" s="2501"/>
      <c r="X3559" s="2501"/>
      <c r="Y3559" s="2501"/>
      <c r="Z3559" s="2501"/>
      <c r="AA3559" s="2501"/>
      <c r="AB3559" s="2501"/>
      <c r="AC3559" s="2501"/>
      <c r="AD3559" s="2501"/>
      <c r="AE3559" s="2501"/>
      <c r="AF3559" s="2501"/>
      <c r="AG3559" s="2501"/>
      <c r="AH3559" s="2501"/>
      <c r="AI3559" s="2501"/>
      <c r="AJ3559" s="2501"/>
      <c r="AK3559" s="2502"/>
    </row>
    <row r="3560" spans="2:37" s="2703" customFormat="1" ht="17.25" customHeight="1" thickBot="1" x14ac:dyDescent="0.25">
      <c r="B3560" s="4245"/>
      <c r="C3560" s="4246"/>
      <c r="D3560" s="4246"/>
      <c r="E3560" s="4246"/>
      <c r="F3560" s="4246"/>
      <c r="G3560" s="4246"/>
      <c r="H3560" s="4246"/>
      <c r="I3560" s="4246"/>
      <c r="J3560" s="4246"/>
      <c r="K3560" s="4246"/>
      <c r="L3560" s="4246"/>
      <c r="M3560" s="4246"/>
      <c r="N3560" s="4246"/>
      <c r="O3560" s="4246"/>
      <c r="P3560" s="4246"/>
      <c r="Q3560" s="4246"/>
      <c r="R3560" s="2501"/>
      <c r="S3560" s="2501"/>
      <c r="T3560" s="2501"/>
      <c r="U3560" s="2501"/>
      <c r="V3560" s="2501"/>
      <c r="W3560" s="2501"/>
      <c r="X3560" s="2501"/>
      <c r="Y3560" s="2501"/>
      <c r="Z3560" s="2501"/>
      <c r="AA3560" s="2501"/>
      <c r="AB3560" s="2501"/>
      <c r="AC3560" s="2501"/>
      <c r="AD3560" s="2501"/>
      <c r="AE3560" s="2501"/>
      <c r="AF3560" s="2501"/>
      <c r="AG3560" s="2501"/>
      <c r="AH3560" s="2501"/>
      <c r="AI3560" s="2501"/>
      <c r="AJ3560" s="2501"/>
      <c r="AK3560" s="2502"/>
    </row>
    <row r="3561" spans="2:37" s="2703" customFormat="1" ht="27" customHeight="1" thickBot="1" x14ac:dyDescent="0.25">
      <c r="B3561" s="4189" t="s">
        <v>4997</v>
      </c>
      <c r="C3561" s="4189"/>
      <c r="D3561" s="4189" t="s">
        <v>4987</v>
      </c>
      <c r="E3561" s="4189" t="s">
        <v>4998</v>
      </c>
      <c r="F3561" s="4247" t="s">
        <v>224</v>
      </c>
      <c r="G3561" s="4247"/>
      <c r="H3561" s="4247"/>
      <c r="I3561" s="4247"/>
      <c r="J3561" s="4247"/>
      <c r="K3561" s="4247"/>
      <c r="L3561" s="4247"/>
      <c r="M3561" s="4247"/>
      <c r="N3561" s="4247"/>
      <c r="O3561" s="4247"/>
      <c r="P3561" s="4247"/>
      <c r="Q3561" s="4247"/>
      <c r="R3561" s="4247"/>
      <c r="S3561" s="4247" t="s">
        <v>340</v>
      </c>
      <c r="T3561" s="4247"/>
      <c r="U3561" s="4247"/>
      <c r="V3561" s="4247"/>
      <c r="W3561" s="4247"/>
      <c r="X3561" s="4247"/>
      <c r="Y3561" s="4247"/>
      <c r="Z3561" s="4247"/>
      <c r="AA3561" s="4247"/>
      <c r="AB3561" s="4247"/>
      <c r="AC3561" s="4247"/>
      <c r="AD3561" s="4247" t="s">
        <v>225</v>
      </c>
      <c r="AE3561" s="4247"/>
      <c r="AF3561" s="4247"/>
      <c r="AG3561" s="4247"/>
      <c r="AH3561" s="4188" t="s">
        <v>4982</v>
      </c>
      <c r="AI3561" s="4188"/>
      <c r="AJ3561" s="4188"/>
      <c r="AK3561" s="2502"/>
    </row>
    <row r="3562" spans="2:37" s="2703" customFormat="1" ht="26.25" customHeight="1" thickBot="1" x14ac:dyDescent="0.25">
      <c r="B3562" s="4203"/>
      <c r="C3562" s="4203"/>
      <c r="D3562" s="4203"/>
      <c r="E3562" s="4203"/>
      <c r="F3562" s="4203" t="s">
        <v>4999</v>
      </c>
      <c r="G3562" s="4203" t="s">
        <v>5000</v>
      </c>
      <c r="H3562" s="4189" t="s">
        <v>5001</v>
      </c>
      <c r="I3562" s="4200" t="s">
        <v>5002</v>
      </c>
      <c r="J3562" s="4200" t="s">
        <v>5003</v>
      </c>
      <c r="K3562" s="4201" t="s">
        <v>5004</v>
      </c>
      <c r="L3562" s="4201" t="s">
        <v>5005</v>
      </c>
      <c r="M3562" s="4200" t="s">
        <v>5006</v>
      </c>
      <c r="N3562" s="4200"/>
      <c r="O3562" s="4201" t="s">
        <v>5007</v>
      </c>
      <c r="P3562" s="4201" t="s">
        <v>5008</v>
      </c>
      <c r="Q3562" s="4201" t="s">
        <v>5009</v>
      </c>
      <c r="R3562" s="4201" t="s">
        <v>5010</v>
      </c>
      <c r="S3562" s="4189" t="s">
        <v>5011</v>
      </c>
      <c r="T3562" s="4189" t="s">
        <v>5012</v>
      </c>
      <c r="U3562" s="4189" t="s">
        <v>5013</v>
      </c>
      <c r="V3562" s="4189" t="s">
        <v>5014</v>
      </c>
      <c r="W3562" s="4189" t="s">
        <v>5015</v>
      </c>
      <c r="X3562" s="4189" t="s">
        <v>5016</v>
      </c>
      <c r="Y3562" s="4189" t="s">
        <v>5017</v>
      </c>
      <c r="Z3562" s="4189" t="s">
        <v>5018</v>
      </c>
      <c r="AA3562" s="4189" t="s">
        <v>5019</v>
      </c>
      <c r="AB3562" s="4200" t="s">
        <v>5020</v>
      </c>
      <c r="AC3562" s="4200" t="s">
        <v>5021</v>
      </c>
      <c r="AD3562" s="4189" t="s">
        <v>5022</v>
      </c>
      <c r="AE3562" s="4189" t="s">
        <v>5023</v>
      </c>
      <c r="AF3562" s="4189" t="s">
        <v>5024</v>
      </c>
      <c r="AG3562" s="4189" t="s">
        <v>5025</v>
      </c>
      <c r="AH3562" s="4189" t="s">
        <v>1150</v>
      </c>
      <c r="AI3562" s="4189" t="s">
        <v>4983</v>
      </c>
      <c r="AJ3562" s="4189" t="s">
        <v>4984</v>
      </c>
      <c r="AK3562" s="2502"/>
    </row>
    <row r="3563" spans="2:37" s="2703" customFormat="1" ht="29.25" customHeight="1" thickBot="1" x14ac:dyDescent="0.25">
      <c r="B3563" s="4286"/>
      <c r="C3563" s="4286"/>
      <c r="D3563" s="4286"/>
      <c r="E3563" s="4286"/>
      <c r="F3563" s="4286"/>
      <c r="G3563" s="4286"/>
      <c r="H3563" s="4286"/>
      <c r="I3563" s="4344"/>
      <c r="J3563" s="4344"/>
      <c r="K3563" s="4344"/>
      <c r="L3563" s="4344"/>
      <c r="M3563" s="2590" t="s">
        <v>5026</v>
      </c>
      <c r="N3563" s="2587" t="s">
        <v>2793</v>
      </c>
      <c r="O3563" s="4344"/>
      <c r="P3563" s="4344"/>
      <c r="Q3563" s="4344"/>
      <c r="R3563" s="4344"/>
      <c r="S3563" s="4286"/>
      <c r="T3563" s="4286"/>
      <c r="U3563" s="4286"/>
      <c r="V3563" s="4286"/>
      <c r="W3563" s="4286"/>
      <c r="X3563" s="4286"/>
      <c r="Y3563" s="4286"/>
      <c r="Z3563" s="4286"/>
      <c r="AA3563" s="4286"/>
      <c r="AB3563" s="4344"/>
      <c r="AC3563" s="4344"/>
      <c r="AD3563" s="4286"/>
      <c r="AE3563" s="4286"/>
      <c r="AF3563" s="4286"/>
      <c r="AG3563" s="4286"/>
      <c r="AH3563" s="4286"/>
      <c r="AI3563" s="4286"/>
      <c r="AJ3563" s="4286"/>
      <c r="AK3563" s="2502"/>
    </row>
    <row r="3564" spans="2:37" s="2703" customFormat="1" ht="17.25" customHeight="1" x14ac:dyDescent="0.2">
      <c r="B3564" s="4359" t="s">
        <v>5222</v>
      </c>
      <c r="C3564" s="4360"/>
      <c r="D3564" s="2711" t="s">
        <v>1529</v>
      </c>
      <c r="E3564" s="2711" t="s">
        <v>1529</v>
      </c>
      <c r="F3564" s="2711" t="s">
        <v>1529</v>
      </c>
      <c r="G3564" s="2711" t="s">
        <v>1529</v>
      </c>
      <c r="H3564" s="2711" t="s">
        <v>1529</v>
      </c>
      <c r="I3564" s="2711" t="s">
        <v>1529</v>
      </c>
      <c r="J3564" s="2711" t="s">
        <v>1529</v>
      </c>
      <c r="K3564" s="2711" t="s">
        <v>1529</v>
      </c>
      <c r="L3564" s="2711" t="s">
        <v>1529</v>
      </c>
      <c r="M3564" s="2711" t="s">
        <v>1529</v>
      </c>
      <c r="N3564" s="2711" t="s">
        <v>1529</v>
      </c>
      <c r="O3564" s="2711" t="s">
        <v>1529</v>
      </c>
      <c r="P3564" s="2711" t="s">
        <v>1529</v>
      </c>
      <c r="Q3564" s="2711" t="s">
        <v>1529</v>
      </c>
      <c r="R3564" s="2711" t="s">
        <v>1529</v>
      </c>
      <c r="S3564" s="2711" t="s">
        <v>1529</v>
      </c>
      <c r="T3564" s="2711" t="s">
        <v>1529</v>
      </c>
      <c r="U3564" s="2711" t="s">
        <v>1529</v>
      </c>
      <c r="V3564" s="2711" t="s">
        <v>1529</v>
      </c>
      <c r="W3564" s="2711" t="s">
        <v>1529</v>
      </c>
      <c r="X3564" s="2711" t="s">
        <v>1529</v>
      </c>
      <c r="Y3564" s="2711" t="s">
        <v>1529</v>
      </c>
      <c r="Z3564" s="2711" t="s">
        <v>1529</v>
      </c>
      <c r="AA3564" s="2711" t="s">
        <v>1529</v>
      </c>
      <c r="AB3564" s="2711" t="s">
        <v>1529</v>
      </c>
      <c r="AC3564" s="2711" t="s">
        <v>1529</v>
      </c>
      <c r="AD3564" s="2711" t="s">
        <v>1529</v>
      </c>
      <c r="AE3564" s="2711" t="s">
        <v>1529</v>
      </c>
      <c r="AF3564" s="2711" t="s">
        <v>1529</v>
      </c>
      <c r="AG3564" s="2711" t="s">
        <v>1529</v>
      </c>
      <c r="AH3564" s="2712" t="s">
        <v>5223</v>
      </c>
      <c r="AI3564" s="2713">
        <v>1</v>
      </c>
      <c r="AJ3564" s="2714">
        <v>0.99</v>
      </c>
      <c r="AK3564" s="2502"/>
    </row>
    <row r="3565" spans="2:37" s="2703" customFormat="1" ht="17.25" customHeight="1" x14ac:dyDescent="0.2">
      <c r="B3565" s="2602" t="s">
        <v>5224</v>
      </c>
      <c r="C3565" s="2603"/>
      <c r="D3565" s="2706" t="s">
        <v>1529</v>
      </c>
      <c r="E3565" s="2706" t="s">
        <v>1529</v>
      </c>
      <c r="F3565" s="2706" t="s">
        <v>1529</v>
      </c>
      <c r="G3565" s="2706" t="s">
        <v>1529</v>
      </c>
      <c r="H3565" s="2706" t="s">
        <v>1529</v>
      </c>
      <c r="I3565" s="2706" t="s">
        <v>1529</v>
      </c>
      <c r="J3565" s="2706" t="s">
        <v>1529</v>
      </c>
      <c r="K3565" s="2706" t="s">
        <v>1529</v>
      </c>
      <c r="L3565" s="2706" t="s">
        <v>1529</v>
      </c>
      <c r="M3565" s="2706" t="s">
        <v>1529</v>
      </c>
      <c r="N3565" s="2706" t="s">
        <v>1529</v>
      </c>
      <c r="O3565" s="2706" t="s">
        <v>1529</v>
      </c>
      <c r="P3565" s="2706" t="s">
        <v>1529</v>
      </c>
      <c r="Q3565" s="2706" t="s">
        <v>1529</v>
      </c>
      <c r="R3565" s="2706" t="s">
        <v>1529</v>
      </c>
      <c r="S3565" s="2706" t="s">
        <v>1529</v>
      </c>
      <c r="T3565" s="2706" t="s">
        <v>1529</v>
      </c>
      <c r="U3565" s="2706" t="s">
        <v>1529</v>
      </c>
      <c r="V3565" s="2706" t="s">
        <v>1529</v>
      </c>
      <c r="W3565" s="2706" t="s">
        <v>1529</v>
      </c>
      <c r="X3565" s="2706" t="s">
        <v>1529</v>
      </c>
      <c r="Y3565" s="2706" t="s">
        <v>1529</v>
      </c>
      <c r="Z3565" s="2706" t="s">
        <v>1529</v>
      </c>
      <c r="AA3565" s="2706" t="s">
        <v>1529</v>
      </c>
      <c r="AB3565" s="2706" t="s">
        <v>1529</v>
      </c>
      <c r="AC3565" s="2706" t="s">
        <v>1529</v>
      </c>
      <c r="AD3565" s="2706" t="s">
        <v>1529</v>
      </c>
      <c r="AE3565" s="2706" t="s">
        <v>1529</v>
      </c>
      <c r="AF3565" s="2706" t="s">
        <v>1529</v>
      </c>
      <c r="AG3565" s="2706" t="s">
        <v>1529</v>
      </c>
      <c r="AH3565" s="2702" t="s">
        <v>5223</v>
      </c>
      <c r="AI3565" s="2643">
        <v>1</v>
      </c>
      <c r="AJ3565" s="2633">
        <v>1.99</v>
      </c>
      <c r="AK3565" s="2502"/>
    </row>
    <row r="3566" spans="2:37" s="2703" customFormat="1" ht="17.25" customHeight="1" x14ac:dyDescent="0.2">
      <c r="B3566" s="2622" t="s">
        <v>5225</v>
      </c>
      <c r="C3566" s="2623"/>
      <c r="D3566" s="2706" t="s">
        <v>1529</v>
      </c>
      <c r="E3566" s="2706" t="s">
        <v>1529</v>
      </c>
      <c r="F3566" s="2706" t="s">
        <v>1529</v>
      </c>
      <c r="G3566" s="2706" t="s">
        <v>1529</v>
      </c>
      <c r="H3566" s="2706" t="s">
        <v>1529</v>
      </c>
      <c r="I3566" s="2706" t="s">
        <v>1529</v>
      </c>
      <c r="J3566" s="2706" t="s">
        <v>1529</v>
      </c>
      <c r="K3566" s="2706" t="s">
        <v>1529</v>
      </c>
      <c r="L3566" s="2706" t="s">
        <v>1529</v>
      </c>
      <c r="M3566" s="2706" t="s">
        <v>1529</v>
      </c>
      <c r="N3566" s="2706" t="s">
        <v>1529</v>
      </c>
      <c r="O3566" s="2706" t="s">
        <v>1529</v>
      </c>
      <c r="P3566" s="2706" t="s">
        <v>1529</v>
      </c>
      <c r="Q3566" s="2706" t="s">
        <v>1529</v>
      </c>
      <c r="R3566" s="2706" t="s">
        <v>1529</v>
      </c>
      <c r="S3566" s="2706" t="s">
        <v>1529</v>
      </c>
      <c r="T3566" s="2706" t="s">
        <v>1529</v>
      </c>
      <c r="U3566" s="2706" t="s">
        <v>1529</v>
      </c>
      <c r="V3566" s="2706" t="s">
        <v>1529</v>
      </c>
      <c r="W3566" s="2706" t="s">
        <v>1529</v>
      </c>
      <c r="X3566" s="2706" t="s">
        <v>1529</v>
      </c>
      <c r="Y3566" s="2706" t="s">
        <v>1529</v>
      </c>
      <c r="Z3566" s="2706" t="s">
        <v>1529</v>
      </c>
      <c r="AA3566" s="2706" t="s">
        <v>1529</v>
      </c>
      <c r="AB3566" s="2706" t="s">
        <v>1529</v>
      </c>
      <c r="AC3566" s="2706" t="s">
        <v>1529</v>
      </c>
      <c r="AD3566" s="2706" t="s">
        <v>1529</v>
      </c>
      <c r="AE3566" s="2706" t="s">
        <v>1529</v>
      </c>
      <c r="AF3566" s="2706" t="s">
        <v>1529</v>
      </c>
      <c r="AG3566" s="2706" t="s">
        <v>1529</v>
      </c>
      <c r="AH3566" s="2702" t="s">
        <v>5223</v>
      </c>
      <c r="AI3566" s="2710">
        <v>1</v>
      </c>
      <c r="AJ3566" s="2633">
        <v>2.99</v>
      </c>
      <c r="AK3566" s="2502"/>
    </row>
    <row r="3567" spans="2:37" s="2703" customFormat="1" ht="17.25" customHeight="1" x14ac:dyDescent="0.2">
      <c r="B3567" s="2622" t="s">
        <v>5226</v>
      </c>
      <c r="C3567" s="2623"/>
      <c r="D3567" s="2706" t="s">
        <v>1529</v>
      </c>
      <c r="E3567" s="2706" t="s">
        <v>1529</v>
      </c>
      <c r="F3567" s="2706" t="s">
        <v>1529</v>
      </c>
      <c r="G3567" s="2706" t="s">
        <v>1529</v>
      </c>
      <c r="H3567" s="2706" t="s">
        <v>1529</v>
      </c>
      <c r="I3567" s="2706" t="s">
        <v>1529</v>
      </c>
      <c r="J3567" s="2706" t="s">
        <v>1529</v>
      </c>
      <c r="K3567" s="2706" t="s">
        <v>1529</v>
      </c>
      <c r="L3567" s="2706" t="s">
        <v>1529</v>
      </c>
      <c r="M3567" s="2706" t="s">
        <v>1529</v>
      </c>
      <c r="N3567" s="2706" t="s">
        <v>1529</v>
      </c>
      <c r="O3567" s="2706" t="s">
        <v>1529</v>
      </c>
      <c r="P3567" s="2706" t="s">
        <v>1529</v>
      </c>
      <c r="Q3567" s="2706" t="s">
        <v>1529</v>
      </c>
      <c r="R3567" s="2706" t="s">
        <v>1529</v>
      </c>
      <c r="S3567" s="2706" t="s">
        <v>1529</v>
      </c>
      <c r="T3567" s="2706" t="s">
        <v>1529</v>
      </c>
      <c r="U3567" s="2706" t="s">
        <v>1529</v>
      </c>
      <c r="V3567" s="2706" t="s">
        <v>1529</v>
      </c>
      <c r="W3567" s="2706" t="s">
        <v>1529</v>
      </c>
      <c r="X3567" s="2706" t="s">
        <v>1529</v>
      </c>
      <c r="Y3567" s="2706" t="s">
        <v>1529</v>
      </c>
      <c r="Z3567" s="2706" t="s">
        <v>1529</v>
      </c>
      <c r="AA3567" s="2706" t="s">
        <v>1529</v>
      </c>
      <c r="AB3567" s="2706" t="s">
        <v>1529</v>
      </c>
      <c r="AC3567" s="2706" t="s">
        <v>1529</v>
      </c>
      <c r="AD3567" s="2706" t="s">
        <v>1529</v>
      </c>
      <c r="AE3567" s="2706" t="s">
        <v>1529</v>
      </c>
      <c r="AF3567" s="2706" t="s">
        <v>1529</v>
      </c>
      <c r="AG3567" s="2706" t="s">
        <v>1529</v>
      </c>
      <c r="AH3567" s="2702" t="s">
        <v>5223</v>
      </c>
      <c r="AI3567" s="2710">
        <v>1</v>
      </c>
      <c r="AJ3567" s="2633">
        <v>3.99</v>
      </c>
      <c r="AK3567" s="2502"/>
    </row>
    <row r="3568" spans="2:37" s="2703" customFormat="1" ht="17.25" customHeight="1" x14ac:dyDescent="0.2">
      <c r="B3568" s="2622" t="s">
        <v>5227</v>
      </c>
      <c r="C3568" s="2623"/>
      <c r="D3568" s="2706" t="s">
        <v>1529</v>
      </c>
      <c r="E3568" s="2706" t="s">
        <v>1529</v>
      </c>
      <c r="F3568" s="2706" t="s">
        <v>1529</v>
      </c>
      <c r="G3568" s="2706" t="s">
        <v>1529</v>
      </c>
      <c r="H3568" s="2706" t="s">
        <v>1529</v>
      </c>
      <c r="I3568" s="2706" t="s">
        <v>1529</v>
      </c>
      <c r="J3568" s="2706" t="s">
        <v>1529</v>
      </c>
      <c r="K3568" s="2706" t="s">
        <v>1529</v>
      </c>
      <c r="L3568" s="2706" t="s">
        <v>1529</v>
      </c>
      <c r="M3568" s="2706" t="s">
        <v>1529</v>
      </c>
      <c r="N3568" s="2706" t="s">
        <v>1529</v>
      </c>
      <c r="O3568" s="2706" t="s">
        <v>1529</v>
      </c>
      <c r="P3568" s="2706" t="s">
        <v>1529</v>
      </c>
      <c r="Q3568" s="2706" t="s">
        <v>1529</v>
      </c>
      <c r="R3568" s="2706" t="s">
        <v>1529</v>
      </c>
      <c r="S3568" s="2706" t="s">
        <v>1529</v>
      </c>
      <c r="T3568" s="2706" t="s">
        <v>1529</v>
      </c>
      <c r="U3568" s="2706" t="s">
        <v>1529</v>
      </c>
      <c r="V3568" s="2706" t="s">
        <v>1529</v>
      </c>
      <c r="W3568" s="2706" t="s">
        <v>1529</v>
      </c>
      <c r="X3568" s="2706" t="s">
        <v>1529</v>
      </c>
      <c r="Y3568" s="2706" t="s">
        <v>1529</v>
      </c>
      <c r="Z3568" s="2706" t="s">
        <v>1529</v>
      </c>
      <c r="AA3568" s="2706" t="s">
        <v>1529</v>
      </c>
      <c r="AB3568" s="2706" t="s">
        <v>1529</v>
      </c>
      <c r="AC3568" s="2706" t="s">
        <v>1529</v>
      </c>
      <c r="AD3568" s="2706" t="s">
        <v>1529</v>
      </c>
      <c r="AE3568" s="2706" t="s">
        <v>1529</v>
      </c>
      <c r="AF3568" s="2706" t="s">
        <v>1529</v>
      </c>
      <c r="AG3568" s="2706" t="s">
        <v>1529</v>
      </c>
      <c r="AH3568" s="2702" t="s">
        <v>5223</v>
      </c>
      <c r="AI3568" s="2710">
        <v>1</v>
      </c>
      <c r="AJ3568" s="2633">
        <v>4.99</v>
      </c>
      <c r="AK3568" s="2502"/>
    </row>
    <row r="3569" spans="2:37" s="2703" customFormat="1" ht="17.25" customHeight="1" x14ac:dyDescent="0.2">
      <c r="B3569" s="2622" t="s">
        <v>5228</v>
      </c>
      <c r="C3569" s="2623"/>
      <c r="D3569" s="2706" t="s">
        <v>1529</v>
      </c>
      <c r="E3569" s="2706" t="s">
        <v>1529</v>
      </c>
      <c r="F3569" s="2706" t="s">
        <v>1529</v>
      </c>
      <c r="G3569" s="2706" t="s">
        <v>1529</v>
      </c>
      <c r="H3569" s="2706" t="s">
        <v>1529</v>
      </c>
      <c r="I3569" s="2706" t="s">
        <v>1529</v>
      </c>
      <c r="J3569" s="2706" t="s">
        <v>1529</v>
      </c>
      <c r="K3569" s="2706" t="s">
        <v>1529</v>
      </c>
      <c r="L3569" s="2706" t="s">
        <v>1529</v>
      </c>
      <c r="M3569" s="2706" t="s">
        <v>1529</v>
      </c>
      <c r="N3569" s="2706" t="s">
        <v>1529</v>
      </c>
      <c r="O3569" s="2706" t="s">
        <v>1529</v>
      </c>
      <c r="P3569" s="2706" t="s">
        <v>1529</v>
      </c>
      <c r="Q3569" s="2706" t="s">
        <v>1529</v>
      </c>
      <c r="R3569" s="2706" t="s">
        <v>1529</v>
      </c>
      <c r="S3569" s="2706" t="s">
        <v>1529</v>
      </c>
      <c r="T3569" s="2706" t="s">
        <v>1529</v>
      </c>
      <c r="U3569" s="2706" t="s">
        <v>1529</v>
      </c>
      <c r="V3569" s="2706" t="s">
        <v>1529</v>
      </c>
      <c r="W3569" s="2706" t="s">
        <v>1529</v>
      </c>
      <c r="X3569" s="2706" t="s">
        <v>1529</v>
      </c>
      <c r="Y3569" s="2706" t="s">
        <v>1529</v>
      </c>
      <c r="Z3569" s="2706" t="s">
        <v>1529</v>
      </c>
      <c r="AA3569" s="2706" t="s">
        <v>1529</v>
      </c>
      <c r="AB3569" s="2706" t="s">
        <v>1529</v>
      </c>
      <c r="AC3569" s="2706" t="s">
        <v>1529</v>
      </c>
      <c r="AD3569" s="2706" t="s">
        <v>1529</v>
      </c>
      <c r="AE3569" s="2706" t="s">
        <v>1529</v>
      </c>
      <c r="AF3569" s="2706" t="s">
        <v>1529</v>
      </c>
      <c r="AG3569" s="2706" t="s">
        <v>1529</v>
      </c>
      <c r="AH3569" s="2702" t="s">
        <v>5223</v>
      </c>
      <c r="AI3569" s="2710">
        <v>1</v>
      </c>
      <c r="AJ3569" s="2633">
        <v>5.99</v>
      </c>
      <c r="AK3569" s="2502"/>
    </row>
    <row r="3570" spans="2:37" s="2703" customFormat="1" ht="17.25" customHeight="1" x14ac:dyDescent="0.2">
      <c r="B3570" s="2622" t="s">
        <v>5229</v>
      </c>
      <c r="C3570" s="2623"/>
      <c r="D3570" s="2706" t="s">
        <v>1529</v>
      </c>
      <c r="E3570" s="2706" t="s">
        <v>1529</v>
      </c>
      <c r="F3570" s="2706" t="s">
        <v>1529</v>
      </c>
      <c r="G3570" s="2706" t="s">
        <v>1529</v>
      </c>
      <c r="H3570" s="2706" t="s">
        <v>1529</v>
      </c>
      <c r="I3570" s="2706" t="s">
        <v>1529</v>
      </c>
      <c r="J3570" s="2706" t="s">
        <v>1529</v>
      </c>
      <c r="K3570" s="2706" t="s">
        <v>1529</v>
      </c>
      <c r="L3570" s="2706" t="s">
        <v>1529</v>
      </c>
      <c r="M3570" s="2706" t="s">
        <v>1529</v>
      </c>
      <c r="N3570" s="2706" t="s">
        <v>1529</v>
      </c>
      <c r="O3570" s="2706" t="s">
        <v>1529</v>
      </c>
      <c r="P3570" s="2706" t="s">
        <v>1529</v>
      </c>
      <c r="Q3570" s="2706" t="s">
        <v>1529</v>
      </c>
      <c r="R3570" s="2706" t="s">
        <v>1529</v>
      </c>
      <c r="S3570" s="2706" t="s">
        <v>1529</v>
      </c>
      <c r="T3570" s="2706" t="s">
        <v>1529</v>
      </c>
      <c r="U3570" s="2706" t="s">
        <v>1529</v>
      </c>
      <c r="V3570" s="2706" t="s">
        <v>1529</v>
      </c>
      <c r="W3570" s="2706" t="s">
        <v>1529</v>
      </c>
      <c r="X3570" s="2706" t="s">
        <v>1529</v>
      </c>
      <c r="Y3570" s="2706" t="s">
        <v>1529</v>
      </c>
      <c r="Z3570" s="2706" t="s">
        <v>1529</v>
      </c>
      <c r="AA3570" s="2706" t="s">
        <v>1529</v>
      </c>
      <c r="AB3570" s="2706" t="s">
        <v>1529</v>
      </c>
      <c r="AC3570" s="2706" t="s">
        <v>1529</v>
      </c>
      <c r="AD3570" s="2706" t="s">
        <v>1529</v>
      </c>
      <c r="AE3570" s="2706" t="s">
        <v>1529</v>
      </c>
      <c r="AF3570" s="2706" t="s">
        <v>1529</v>
      </c>
      <c r="AG3570" s="2706" t="s">
        <v>1529</v>
      </c>
      <c r="AH3570" s="2702" t="s">
        <v>5223</v>
      </c>
      <c r="AI3570" s="2710">
        <v>1</v>
      </c>
      <c r="AJ3570" s="2633">
        <v>6.99</v>
      </c>
      <c r="AK3570" s="2502"/>
    </row>
    <row r="3571" spans="2:37" s="2703" customFormat="1" ht="17.25" customHeight="1" x14ac:dyDescent="0.2">
      <c r="B3571" s="4350" t="s">
        <v>5230</v>
      </c>
      <c r="C3571" s="4351"/>
      <c r="D3571" s="2706" t="s">
        <v>1529</v>
      </c>
      <c r="E3571" s="2706" t="s">
        <v>1529</v>
      </c>
      <c r="F3571" s="2706" t="s">
        <v>1529</v>
      </c>
      <c r="G3571" s="2706" t="s">
        <v>1529</v>
      </c>
      <c r="H3571" s="2706" t="s">
        <v>1529</v>
      </c>
      <c r="I3571" s="2706" t="s">
        <v>1529</v>
      </c>
      <c r="J3571" s="2706" t="s">
        <v>1529</v>
      </c>
      <c r="K3571" s="2706" t="s">
        <v>1529</v>
      </c>
      <c r="L3571" s="2706" t="s">
        <v>1529</v>
      </c>
      <c r="M3571" s="2706" t="s">
        <v>1529</v>
      </c>
      <c r="N3571" s="2706" t="s">
        <v>1529</v>
      </c>
      <c r="O3571" s="2706" t="s">
        <v>1529</v>
      </c>
      <c r="P3571" s="2706" t="s">
        <v>1529</v>
      </c>
      <c r="Q3571" s="2706" t="s">
        <v>1529</v>
      </c>
      <c r="R3571" s="2706" t="s">
        <v>1529</v>
      </c>
      <c r="S3571" s="2706" t="s">
        <v>1529</v>
      </c>
      <c r="T3571" s="2706" t="s">
        <v>1529</v>
      </c>
      <c r="U3571" s="2706" t="s">
        <v>1529</v>
      </c>
      <c r="V3571" s="2706" t="s">
        <v>1529</v>
      </c>
      <c r="W3571" s="2706" t="s">
        <v>1529</v>
      </c>
      <c r="X3571" s="2706" t="s">
        <v>1529</v>
      </c>
      <c r="Y3571" s="2706" t="s">
        <v>1529</v>
      </c>
      <c r="Z3571" s="2706" t="s">
        <v>1529</v>
      </c>
      <c r="AA3571" s="2706" t="s">
        <v>1529</v>
      </c>
      <c r="AB3571" s="2706" t="s">
        <v>1529</v>
      </c>
      <c r="AC3571" s="2706" t="s">
        <v>1529</v>
      </c>
      <c r="AD3571" s="2706" t="s">
        <v>1529</v>
      </c>
      <c r="AE3571" s="2706" t="s">
        <v>1529</v>
      </c>
      <c r="AF3571" s="2706" t="s">
        <v>1529</v>
      </c>
      <c r="AG3571" s="2706" t="s">
        <v>1529</v>
      </c>
      <c r="AH3571" s="2702" t="s">
        <v>5223</v>
      </c>
      <c r="AI3571" s="2710">
        <v>1</v>
      </c>
      <c r="AJ3571" s="2633">
        <v>7.99</v>
      </c>
      <c r="AK3571" s="2502"/>
    </row>
    <row r="3572" spans="2:37" s="2703" customFormat="1" ht="17.25" customHeight="1" thickBot="1" x14ac:dyDescent="0.25">
      <c r="B3572" s="4352" t="s">
        <v>5231</v>
      </c>
      <c r="C3572" s="4353"/>
      <c r="D3572" s="3000" t="s">
        <v>1529</v>
      </c>
      <c r="E3572" s="3000" t="s">
        <v>1529</v>
      </c>
      <c r="F3572" s="3000" t="s">
        <v>1529</v>
      </c>
      <c r="G3572" s="3000" t="s">
        <v>1529</v>
      </c>
      <c r="H3572" s="3000" t="s">
        <v>1529</v>
      </c>
      <c r="I3572" s="3000" t="s">
        <v>1529</v>
      </c>
      <c r="J3572" s="3000" t="s">
        <v>1529</v>
      </c>
      <c r="K3572" s="3000" t="s">
        <v>1529</v>
      </c>
      <c r="L3572" s="3000" t="s">
        <v>1529</v>
      </c>
      <c r="M3572" s="3000" t="s">
        <v>1529</v>
      </c>
      <c r="N3572" s="3000" t="s">
        <v>1529</v>
      </c>
      <c r="O3572" s="3000" t="s">
        <v>1529</v>
      </c>
      <c r="P3572" s="3000" t="s">
        <v>1529</v>
      </c>
      <c r="Q3572" s="3000" t="s">
        <v>1529</v>
      </c>
      <c r="R3572" s="3000" t="s">
        <v>1529</v>
      </c>
      <c r="S3572" s="3000" t="s">
        <v>1529</v>
      </c>
      <c r="T3572" s="3000" t="s">
        <v>1529</v>
      </c>
      <c r="U3572" s="3000" t="s">
        <v>1529</v>
      </c>
      <c r="V3572" s="3000" t="s">
        <v>1529</v>
      </c>
      <c r="W3572" s="3000" t="s">
        <v>1529</v>
      </c>
      <c r="X3572" s="3000" t="s">
        <v>1529</v>
      </c>
      <c r="Y3572" s="3000" t="s">
        <v>1529</v>
      </c>
      <c r="Z3572" s="3000" t="s">
        <v>1529</v>
      </c>
      <c r="AA3572" s="3000" t="s">
        <v>1529</v>
      </c>
      <c r="AB3572" s="3000" t="s">
        <v>1529</v>
      </c>
      <c r="AC3572" s="3000" t="s">
        <v>1529</v>
      </c>
      <c r="AD3572" s="3000" t="s">
        <v>1529</v>
      </c>
      <c r="AE3572" s="3000" t="s">
        <v>1529</v>
      </c>
      <c r="AF3572" s="3000" t="s">
        <v>1529</v>
      </c>
      <c r="AG3572" s="3000" t="s">
        <v>1529</v>
      </c>
      <c r="AH3572" s="3006" t="s">
        <v>5223</v>
      </c>
      <c r="AI3572" s="3022">
        <v>1</v>
      </c>
      <c r="AJ3572" s="3021">
        <v>9.99</v>
      </c>
      <c r="AK3572" s="2502"/>
    </row>
    <row r="3573" spans="2:37" s="2703" customFormat="1" ht="17.25" customHeight="1" x14ac:dyDescent="0.2">
      <c r="B3573" s="2503"/>
      <c r="C3573" s="2496"/>
      <c r="D3573" s="2496"/>
      <c r="E3573" s="2496"/>
      <c r="F3573" s="2496"/>
      <c r="G3573" s="2496"/>
      <c r="H3573" s="2496"/>
      <c r="I3573" s="2497"/>
      <c r="J3573" s="2497"/>
      <c r="K3573" s="2497"/>
      <c r="L3573" s="2497"/>
      <c r="M3573" s="2496"/>
      <c r="N3573" s="2497"/>
      <c r="O3573" s="2497"/>
      <c r="P3573" s="2497"/>
      <c r="Q3573" s="2497"/>
      <c r="R3573" s="2497"/>
      <c r="S3573" s="2496"/>
      <c r="T3573" s="2495"/>
      <c r="U3573" s="2495"/>
      <c r="V3573" s="2495"/>
      <c r="W3573" s="2495"/>
      <c r="X3573" s="2495"/>
      <c r="Y3573" s="2495"/>
      <c r="Z3573" s="2495"/>
      <c r="AA3573" s="2495"/>
      <c r="AB3573" s="2495"/>
      <c r="AC3573" s="2495"/>
      <c r="AD3573" s="2495"/>
      <c r="AE3573" s="2495"/>
      <c r="AF3573" s="2495"/>
      <c r="AG3573" s="2495"/>
      <c r="AH3573" s="2495"/>
      <c r="AI3573" s="2495"/>
      <c r="AJ3573" s="2498"/>
      <c r="AK3573" s="2502"/>
    </row>
    <row r="3574" spans="2:37" s="2703" customFormat="1" ht="17.25" customHeight="1" x14ac:dyDescent="0.2">
      <c r="B3574" s="4236" t="s">
        <v>4985</v>
      </c>
      <c r="C3574" s="4237"/>
      <c r="D3574" s="4249" t="s">
        <v>1529</v>
      </c>
      <c r="E3574" s="4249"/>
      <c r="F3574" s="4249"/>
      <c r="G3574" s="4249"/>
      <c r="H3574" s="2499"/>
      <c r="I3574" s="2499"/>
      <c r="J3574" s="2499"/>
      <c r="K3574" s="2499"/>
      <c r="L3574" s="2499"/>
      <c r="M3574" s="2499"/>
      <c r="N3574" s="2499"/>
      <c r="O3574" s="2499"/>
      <c r="P3574" s="2499"/>
      <c r="Q3574" s="2499"/>
      <c r="R3574" s="2499"/>
      <c r="S3574" s="2499"/>
      <c r="T3574" s="2495"/>
      <c r="U3574" s="2495"/>
      <c r="V3574" s="2495"/>
      <c r="W3574" s="2495"/>
      <c r="X3574" s="2495"/>
      <c r="Y3574" s="2495"/>
      <c r="Z3574" s="2495"/>
      <c r="AA3574" s="2495"/>
      <c r="AB3574" s="2495"/>
      <c r="AC3574" s="2495"/>
      <c r="AD3574" s="2495"/>
      <c r="AE3574" s="2495"/>
      <c r="AF3574" s="2495"/>
      <c r="AG3574" s="2495"/>
      <c r="AH3574" s="2495"/>
      <c r="AI3574" s="2495"/>
      <c r="AJ3574" s="2498"/>
      <c r="AK3574" s="2502"/>
    </row>
    <row r="3575" spans="2:37" s="2703" customFormat="1" ht="17.25" customHeight="1" x14ac:dyDescent="0.2">
      <c r="B3575" s="4236" t="s">
        <v>4986</v>
      </c>
      <c r="C3575" s="4237"/>
      <c r="D3575" s="4354" t="s">
        <v>10</v>
      </c>
      <c r="E3575" s="4354"/>
      <c r="F3575" s="4354"/>
      <c r="G3575" s="4354"/>
      <c r="H3575" s="2499"/>
      <c r="I3575" s="2499"/>
      <c r="J3575" s="2499"/>
      <c r="K3575" s="2499"/>
      <c r="L3575" s="2499"/>
      <c r="M3575" s="2499"/>
      <c r="N3575" s="2499"/>
      <c r="O3575" s="2499"/>
      <c r="P3575" s="2499"/>
      <c r="Q3575" s="2499"/>
      <c r="R3575" s="2499"/>
      <c r="S3575" s="2499"/>
      <c r="T3575" s="2495"/>
      <c r="U3575" s="2495"/>
      <c r="V3575" s="2495"/>
      <c r="W3575" s="2495"/>
      <c r="X3575" s="2495"/>
      <c r="Y3575" s="2495"/>
      <c r="Z3575" s="2495"/>
      <c r="AA3575" s="2495"/>
      <c r="AB3575" s="2495"/>
      <c r="AC3575" s="2495"/>
      <c r="AD3575" s="2495"/>
      <c r="AE3575" s="2495"/>
      <c r="AF3575" s="2495"/>
      <c r="AG3575" s="2495"/>
      <c r="AH3575" s="2495"/>
      <c r="AI3575" s="2495"/>
      <c r="AJ3575" s="2498"/>
      <c r="AK3575" s="2502"/>
    </row>
    <row r="3576" spans="2:37" s="2703" customFormat="1" ht="17.25" customHeight="1" thickBot="1" x14ac:dyDescent="0.25">
      <c r="B3576" s="4270"/>
      <c r="C3576" s="4271"/>
      <c r="D3576" s="4272"/>
      <c r="E3576" s="4272"/>
      <c r="F3576" s="4272"/>
      <c r="G3576" s="4272"/>
      <c r="H3576" s="2504"/>
      <c r="I3576" s="2504"/>
      <c r="J3576" s="2504"/>
      <c r="K3576" s="2504"/>
      <c r="L3576" s="2504"/>
      <c r="M3576" s="2504"/>
      <c r="N3576" s="2504"/>
      <c r="O3576" s="2504"/>
      <c r="P3576" s="2504"/>
      <c r="Q3576" s="2504"/>
      <c r="R3576" s="2504"/>
      <c r="S3576" s="2504"/>
      <c r="T3576" s="2505"/>
      <c r="U3576" s="2505"/>
      <c r="V3576" s="2505"/>
      <c r="W3576" s="2505"/>
      <c r="X3576" s="2505"/>
      <c r="Y3576" s="2505"/>
      <c r="Z3576" s="2505"/>
      <c r="AA3576" s="2505"/>
      <c r="AB3576" s="2505"/>
      <c r="AC3576" s="2505"/>
      <c r="AD3576" s="2505"/>
      <c r="AE3576" s="2505"/>
      <c r="AF3576" s="2505"/>
      <c r="AG3576" s="2505"/>
      <c r="AH3576" s="2505"/>
      <c r="AI3576" s="2505"/>
      <c r="AJ3576" s="2506"/>
      <c r="AK3576" s="2507"/>
    </row>
    <row r="3577" spans="2:37" s="2703" customFormat="1" ht="17.25" customHeight="1" thickBot="1" x14ac:dyDescent="0.25">
      <c r="B3577" s="2589"/>
      <c r="C3577" s="2589"/>
      <c r="D3577" s="2589"/>
      <c r="E3577" s="2589"/>
      <c r="F3577" s="2589"/>
    </row>
    <row r="3578" spans="2:37" s="2703" customFormat="1" ht="31.5" customHeight="1" x14ac:dyDescent="0.2">
      <c r="B3578" s="4169" t="s">
        <v>4994</v>
      </c>
      <c r="C3578" s="4170"/>
      <c r="D3578" s="4170"/>
      <c r="E3578" s="4170"/>
      <c r="F3578" s="4170"/>
      <c r="G3578" s="4170"/>
      <c r="H3578" s="4170"/>
      <c r="I3578" s="4170"/>
      <c r="J3578" s="4170"/>
      <c r="K3578" s="4170"/>
      <c r="L3578" s="4170"/>
      <c r="M3578" s="4170"/>
      <c r="N3578" s="4170"/>
      <c r="O3578" s="4170"/>
      <c r="P3578" s="4170"/>
      <c r="Q3578" s="4170"/>
      <c r="R3578" s="4170"/>
      <c r="S3578" s="4170"/>
      <c r="T3578" s="4170"/>
      <c r="U3578" s="4170"/>
      <c r="V3578" s="4170"/>
      <c r="W3578" s="4170"/>
      <c r="X3578" s="4170"/>
      <c r="Y3578" s="4170"/>
      <c r="Z3578" s="4170"/>
      <c r="AA3578" s="4170"/>
      <c r="AB3578" s="4170"/>
      <c r="AC3578" s="4170"/>
      <c r="AD3578" s="4170"/>
      <c r="AE3578" s="4170"/>
      <c r="AF3578" s="4170"/>
      <c r="AG3578" s="4170"/>
      <c r="AH3578" s="4170"/>
      <c r="AI3578" s="4170"/>
      <c r="AJ3578" s="4170"/>
      <c r="AK3578" s="4171"/>
    </row>
    <row r="3579" spans="2:37" s="2703" customFormat="1" ht="17.25" customHeight="1" x14ac:dyDescent="0.2">
      <c r="B3579" s="2500"/>
      <c r="C3579" s="2589"/>
      <c r="D3579" s="2589"/>
      <c r="E3579" s="2589"/>
      <c r="F3579" s="2589"/>
      <c r="G3579" s="2501"/>
      <c r="H3579" s="2501"/>
      <c r="I3579" s="2501"/>
      <c r="J3579" s="2501"/>
      <c r="K3579" s="2501"/>
      <c r="L3579" s="2501"/>
      <c r="M3579" s="2501"/>
      <c r="N3579" s="2501"/>
      <c r="O3579" s="2501"/>
      <c r="P3579" s="2501"/>
      <c r="Q3579" s="2501"/>
      <c r="R3579" s="2501"/>
      <c r="S3579" s="2501"/>
      <c r="T3579" s="2501"/>
      <c r="U3579" s="2501"/>
      <c r="V3579" s="2501"/>
      <c r="W3579" s="2501"/>
      <c r="X3579" s="2501"/>
      <c r="Y3579" s="2501"/>
      <c r="Z3579" s="2501"/>
      <c r="AA3579" s="2501"/>
      <c r="AB3579" s="2501"/>
      <c r="AC3579" s="2501"/>
      <c r="AD3579" s="2501"/>
      <c r="AE3579" s="2501"/>
      <c r="AF3579" s="2501"/>
      <c r="AG3579" s="2501"/>
      <c r="AH3579" s="2501"/>
      <c r="AI3579" s="2501"/>
      <c r="AJ3579" s="2501"/>
      <c r="AK3579" s="2502"/>
    </row>
    <row r="3580" spans="2:37" s="2703" customFormat="1" ht="17.25" customHeight="1" x14ac:dyDescent="0.2">
      <c r="B3580" s="2500" t="s">
        <v>4981</v>
      </c>
      <c r="C3580" s="2589"/>
      <c r="D3580" s="4294" t="s">
        <v>5220</v>
      </c>
      <c r="E3580" s="4294"/>
      <c r="F3580" s="4294"/>
      <c r="G3580" s="2501"/>
      <c r="H3580" s="2501"/>
      <c r="I3580" s="2501"/>
      <c r="J3580" s="2501"/>
      <c r="K3580" s="2501"/>
      <c r="L3580" s="2501"/>
      <c r="M3580" s="2501"/>
      <c r="N3580" s="2501"/>
      <c r="O3580" s="2501"/>
      <c r="P3580" s="2501"/>
      <c r="Q3580" s="2501"/>
      <c r="R3580" s="2501"/>
      <c r="S3580" s="2501"/>
      <c r="T3580" s="2501"/>
      <c r="U3580" s="2501"/>
      <c r="V3580" s="2501"/>
      <c r="W3580" s="2501"/>
      <c r="X3580" s="2501"/>
      <c r="Y3580" s="2501"/>
      <c r="Z3580" s="2501"/>
      <c r="AA3580" s="2501"/>
      <c r="AB3580" s="2501"/>
      <c r="AC3580" s="2501"/>
      <c r="AD3580" s="2501"/>
      <c r="AE3580" s="2501"/>
      <c r="AF3580" s="2501"/>
      <c r="AG3580" s="2501"/>
      <c r="AH3580" s="2501"/>
      <c r="AI3580" s="2501"/>
      <c r="AJ3580" s="2501"/>
      <c r="AK3580" s="2502"/>
    </row>
    <row r="3581" spans="2:37" s="2703" customFormat="1" ht="28.5" customHeight="1" thickBot="1" x14ac:dyDescent="0.25">
      <c r="B3581" s="4176" t="s">
        <v>4995</v>
      </c>
      <c r="C3581" s="4177"/>
      <c r="D3581" s="4314">
        <v>41408</v>
      </c>
      <c r="E3581" s="4315"/>
      <c r="F3581" s="2589"/>
      <c r="G3581" s="2501"/>
      <c r="H3581" s="2501"/>
      <c r="I3581" s="2501"/>
      <c r="J3581" s="2501"/>
      <c r="K3581" s="2501"/>
      <c r="L3581" s="2501"/>
      <c r="M3581" s="2501"/>
      <c r="N3581" s="2501"/>
      <c r="O3581" s="2501"/>
      <c r="P3581" s="2501"/>
      <c r="Q3581" s="2501"/>
      <c r="R3581" s="2501"/>
      <c r="S3581" s="2501"/>
      <c r="T3581" s="2501"/>
      <c r="U3581" s="2501"/>
      <c r="V3581" s="2501"/>
      <c r="W3581" s="2501"/>
      <c r="X3581" s="2501"/>
      <c r="Y3581" s="2501"/>
      <c r="Z3581" s="2501"/>
      <c r="AA3581" s="2501"/>
      <c r="AB3581" s="2501"/>
      <c r="AC3581" s="2501"/>
      <c r="AD3581" s="2501"/>
      <c r="AE3581" s="2501"/>
      <c r="AF3581" s="2501"/>
      <c r="AG3581" s="2501"/>
      <c r="AH3581" s="2501"/>
      <c r="AI3581" s="2501"/>
      <c r="AJ3581" s="2501"/>
      <c r="AK3581" s="2502"/>
    </row>
    <row r="3582" spans="2:37" s="2703" customFormat="1" ht="91.5" customHeight="1" thickBot="1" x14ac:dyDescent="0.25">
      <c r="B3582" s="4179" t="s">
        <v>4996</v>
      </c>
      <c r="C3582" s="4180"/>
      <c r="D3582" s="4291" t="s">
        <v>5232</v>
      </c>
      <c r="E3582" s="4292"/>
      <c r="F3582" s="4292"/>
      <c r="G3582" s="4292"/>
      <c r="H3582" s="4292"/>
      <c r="I3582" s="4292"/>
      <c r="J3582" s="4292"/>
      <c r="K3582" s="4293"/>
      <c r="L3582" s="2501"/>
      <c r="M3582" s="2501"/>
      <c r="N3582" s="2501"/>
      <c r="O3582" s="2501"/>
      <c r="P3582" s="2501"/>
      <c r="Q3582" s="2501"/>
      <c r="R3582" s="2501"/>
      <c r="S3582" s="2501"/>
      <c r="T3582" s="2501"/>
      <c r="U3582" s="2501"/>
      <c r="V3582" s="2501"/>
      <c r="W3582" s="2501"/>
      <c r="X3582" s="2501"/>
      <c r="Y3582" s="2501"/>
      <c r="Z3582" s="2501"/>
      <c r="AA3582" s="2501"/>
      <c r="AB3582" s="2501"/>
      <c r="AC3582" s="2501"/>
      <c r="AD3582" s="2501"/>
      <c r="AE3582" s="2501"/>
      <c r="AF3582" s="2501"/>
      <c r="AG3582" s="2501"/>
      <c r="AH3582" s="2501"/>
      <c r="AI3582" s="2501"/>
      <c r="AJ3582" s="2501"/>
      <c r="AK3582" s="2502"/>
    </row>
    <row r="3583" spans="2:37" s="2703" customFormat="1" ht="17.25" customHeight="1" thickBot="1" x14ac:dyDescent="0.25">
      <c r="B3583" s="4245"/>
      <c r="C3583" s="4246"/>
      <c r="D3583" s="4177"/>
      <c r="E3583" s="4177"/>
      <c r="F3583" s="4177"/>
      <c r="G3583" s="4177"/>
      <c r="H3583" s="4177"/>
      <c r="I3583" s="4177"/>
      <c r="J3583" s="4177"/>
      <c r="K3583" s="4177"/>
      <c r="L3583" s="4177"/>
      <c r="M3583" s="4177"/>
      <c r="N3583" s="4177"/>
      <c r="O3583" s="4177"/>
      <c r="P3583" s="4177"/>
      <c r="Q3583" s="4177"/>
      <c r="R3583" s="2501"/>
      <c r="S3583" s="2501"/>
      <c r="T3583" s="2501"/>
      <c r="U3583" s="2501"/>
      <c r="V3583" s="2501"/>
      <c r="W3583" s="2501"/>
      <c r="X3583" s="2501"/>
      <c r="Y3583" s="2501"/>
      <c r="Z3583" s="2501"/>
      <c r="AA3583" s="2501"/>
      <c r="AB3583" s="2501"/>
      <c r="AC3583" s="2501"/>
      <c r="AD3583" s="2501"/>
      <c r="AE3583" s="2501"/>
      <c r="AF3583" s="2501"/>
      <c r="AG3583" s="2501"/>
      <c r="AH3583" s="2501"/>
      <c r="AI3583" s="2501"/>
      <c r="AJ3583" s="2501"/>
      <c r="AK3583" s="2502"/>
    </row>
    <row r="3584" spans="2:37" s="2703" customFormat="1" ht="24" customHeight="1" thickBot="1" x14ac:dyDescent="0.25">
      <c r="B3584" s="4189" t="s">
        <v>4997</v>
      </c>
      <c r="C3584" s="4189"/>
      <c r="D3584" s="4189" t="s">
        <v>4987</v>
      </c>
      <c r="E3584" s="4189" t="s">
        <v>4998</v>
      </c>
      <c r="F3584" s="4247" t="s">
        <v>224</v>
      </c>
      <c r="G3584" s="4247"/>
      <c r="H3584" s="4247"/>
      <c r="I3584" s="4247"/>
      <c r="J3584" s="4247"/>
      <c r="K3584" s="4247"/>
      <c r="L3584" s="4247"/>
      <c r="M3584" s="4247"/>
      <c r="N3584" s="4247"/>
      <c r="O3584" s="4247"/>
      <c r="P3584" s="4247"/>
      <c r="Q3584" s="4247"/>
      <c r="R3584" s="4247"/>
      <c r="S3584" s="4247" t="s">
        <v>340</v>
      </c>
      <c r="T3584" s="4247"/>
      <c r="U3584" s="4247"/>
      <c r="V3584" s="4247"/>
      <c r="W3584" s="4247"/>
      <c r="X3584" s="4247"/>
      <c r="Y3584" s="4247"/>
      <c r="Z3584" s="4247"/>
      <c r="AA3584" s="4247"/>
      <c r="AB3584" s="4247"/>
      <c r="AC3584" s="4247"/>
      <c r="AD3584" s="4247" t="s">
        <v>225</v>
      </c>
      <c r="AE3584" s="4247"/>
      <c r="AF3584" s="4247"/>
      <c r="AG3584" s="4247"/>
      <c r="AH3584" s="4188" t="s">
        <v>4982</v>
      </c>
      <c r="AI3584" s="4188"/>
      <c r="AJ3584" s="4188"/>
      <c r="AK3584" s="2502"/>
    </row>
    <row r="3585" spans="2:37" s="2703" customFormat="1" ht="43.5" customHeight="1" thickBot="1" x14ac:dyDescent="0.25">
      <c r="B3585" s="4203"/>
      <c r="C3585" s="4203"/>
      <c r="D3585" s="4203"/>
      <c r="E3585" s="4203"/>
      <c r="F3585" s="4203" t="s">
        <v>4999</v>
      </c>
      <c r="G3585" s="4203" t="s">
        <v>5000</v>
      </c>
      <c r="H3585" s="4189" t="s">
        <v>5001</v>
      </c>
      <c r="I3585" s="4200" t="s">
        <v>5002</v>
      </c>
      <c r="J3585" s="4200" t="s">
        <v>5003</v>
      </c>
      <c r="K3585" s="4201" t="s">
        <v>5004</v>
      </c>
      <c r="L3585" s="4201" t="s">
        <v>5005</v>
      </c>
      <c r="M3585" s="4200" t="s">
        <v>5006</v>
      </c>
      <c r="N3585" s="4200"/>
      <c r="O3585" s="4201" t="s">
        <v>5007</v>
      </c>
      <c r="P3585" s="4201" t="s">
        <v>5008</v>
      </c>
      <c r="Q3585" s="4201" t="s">
        <v>5009</v>
      </c>
      <c r="R3585" s="4201" t="s">
        <v>5010</v>
      </c>
      <c r="S3585" s="4189" t="s">
        <v>5011</v>
      </c>
      <c r="T3585" s="4189" t="s">
        <v>5012</v>
      </c>
      <c r="U3585" s="4189" t="s">
        <v>5013</v>
      </c>
      <c r="V3585" s="4189" t="s">
        <v>5014</v>
      </c>
      <c r="W3585" s="4189" t="s">
        <v>5015</v>
      </c>
      <c r="X3585" s="4189" t="s">
        <v>5016</v>
      </c>
      <c r="Y3585" s="4189" t="s">
        <v>5017</v>
      </c>
      <c r="Z3585" s="4189" t="s">
        <v>5018</v>
      </c>
      <c r="AA3585" s="4189" t="s">
        <v>5019</v>
      </c>
      <c r="AB3585" s="4200" t="s">
        <v>5020</v>
      </c>
      <c r="AC3585" s="4200" t="s">
        <v>5021</v>
      </c>
      <c r="AD3585" s="4189" t="s">
        <v>5022</v>
      </c>
      <c r="AE3585" s="4189" t="s">
        <v>5023</v>
      </c>
      <c r="AF3585" s="4189" t="s">
        <v>5024</v>
      </c>
      <c r="AG3585" s="4189" t="s">
        <v>5025</v>
      </c>
      <c r="AH3585" s="4189" t="s">
        <v>1150</v>
      </c>
      <c r="AI3585" s="4189" t="s">
        <v>4983</v>
      </c>
      <c r="AJ3585" s="4189" t="s">
        <v>4984</v>
      </c>
      <c r="AK3585" s="2502"/>
    </row>
    <row r="3586" spans="2:37" s="2703" customFormat="1" ht="36.75" customHeight="1" thickBot="1" x14ac:dyDescent="0.25">
      <c r="B3586" s="4286"/>
      <c r="C3586" s="4286"/>
      <c r="D3586" s="4286"/>
      <c r="E3586" s="4286"/>
      <c r="F3586" s="4286"/>
      <c r="G3586" s="4286"/>
      <c r="H3586" s="4286"/>
      <c r="I3586" s="4344"/>
      <c r="J3586" s="4344"/>
      <c r="K3586" s="4344"/>
      <c r="L3586" s="4344"/>
      <c r="M3586" s="2722" t="s">
        <v>5026</v>
      </c>
      <c r="N3586" s="2723" t="s">
        <v>2793</v>
      </c>
      <c r="O3586" s="4344"/>
      <c r="P3586" s="4344"/>
      <c r="Q3586" s="4344"/>
      <c r="R3586" s="4344"/>
      <c r="S3586" s="4286"/>
      <c r="T3586" s="4286"/>
      <c r="U3586" s="4286"/>
      <c r="V3586" s="4286"/>
      <c r="W3586" s="4286"/>
      <c r="X3586" s="4286"/>
      <c r="Y3586" s="4286"/>
      <c r="Z3586" s="4286"/>
      <c r="AA3586" s="4286"/>
      <c r="AB3586" s="4344"/>
      <c r="AC3586" s="4344"/>
      <c r="AD3586" s="4286"/>
      <c r="AE3586" s="4286"/>
      <c r="AF3586" s="4286"/>
      <c r="AG3586" s="4286"/>
      <c r="AH3586" s="4286"/>
      <c r="AI3586" s="4286"/>
      <c r="AJ3586" s="4286"/>
      <c r="AK3586" s="2502"/>
    </row>
    <row r="3587" spans="2:37" s="2703" customFormat="1" ht="17.25" customHeight="1" x14ac:dyDescent="0.2">
      <c r="B3587" s="4157" t="s">
        <v>5222</v>
      </c>
      <c r="C3587" s="4158"/>
      <c r="D3587" s="2711" t="s">
        <v>1529</v>
      </c>
      <c r="E3587" s="2711" t="s">
        <v>1529</v>
      </c>
      <c r="F3587" s="2711" t="s">
        <v>1529</v>
      </c>
      <c r="G3587" s="2711" t="s">
        <v>1529</v>
      </c>
      <c r="H3587" s="2711" t="s">
        <v>1529</v>
      </c>
      <c r="I3587" s="2711" t="s">
        <v>1529</v>
      </c>
      <c r="J3587" s="2711" t="s">
        <v>1529</v>
      </c>
      <c r="K3587" s="2711" t="s">
        <v>1529</v>
      </c>
      <c r="L3587" s="2711" t="s">
        <v>1529</v>
      </c>
      <c r="M3587" s="2711" t="s">
        <v>1529</v>
      </c>
      <c r="N3587" s="2711" t="s">
        <v>1529</v>
      </c>
      <c r="O3587" s="2711" t="s">
        <v>1529</v>
      </c>
      <c r="P3587" s="2711" t="s">
        <v>1529</v>
      </c>
      <c r="Q3587" s="2711" t="s">
        <v>1529</v>
      </c>
      <c r="R3587" s="2711" t="s">
        <v>1529</v>
      </c>
      <c r="S3587" s="2711" t="s">
        <v>1529</v>
      </c>
      <c r="T3587" s="2711" t="s">
        <v>1529</v>
      </c>
      <c r="U3587" s="2711" t="s">
        <v>1529</v>
      </c>
      <c r="V3587" s="2711" t="s">
        <v>1529</v>
      </c>
      <c r="W3587" s="2711" t="s">
        <v>1529</v>
      </c>
      <c r="X3587" s="2711" t="s">
        <v>1529</v>
      </c>
      <c r="Y3587" s="2711" t="s">
        <v>1529</v>
      </c>
      <c r="Z3587" s="2711" t="s">
        <v>1529</v>
      </c>
      <c r="AA3587" s="2711" t="s">
        <v>1529</v>
      </c>
      <c r="AB3587" s="2711" t="s">
        <v>1529</v>
      </c>
      <c r="AC3587" s="2711" t="s">
        <v>1529</v>
      </c>
      <c r="AD3587" s="2711" t="s">
        <v>1529</v>
      </c>
      <c r="AE3587" s="2711" t="s">
        <v>1529</v>
      </c>
      <c r="AF3587" s="2711" t="s">
        <v>1529</v>
      </c>
      <c r="AG3587" s="2711" t="s">
        <v>1529</v>
      </c>
      <c r="AH3587" s="3023" t="s">
        <v>5223</v>
      </c>
      <c r="AI3587" s="3024">
        <v>1</v>
      </c>
      <c r="AJ3587" s="3025">
        <v>0.99</v>
      </c>
      <c r="AK3587" s="2502"/>
    </row>
    <row r="3588" spans="2:37" s="2703" customFormat="1" ht="17.25" customHeight="1" x14ac:dyDescent="0.2">
      <c r="B3588" s="2602" t="s">
        <v>5224</v>
      </c>
      <c r="C3588" s="2603"/>
      <c r="D3588" s="2706" t="s">
        <v>1529</v>
      </c>
      <c r="E3588" s="2706" t="s">
        <v>1529</v>
      </c>
      <c r="F3588" s="2706" t="s">
        <v>1529</v>
      </c>
      <c r="G3588" s="2706" t="s">
        <v>1529</v>
      </c>
      <c r="H3588" s="2706" t="s">
        <v>1529</v>
      </c>
      <c r="I3588" s="2706" t="s">
        <v>1529</v>
      </c>
      <c r="J3588" s="2706" t="s">
        <v>1529</v>
      </c>
      <c r="K3588" s="2706" t="s">
        <v>1529</v>
      </c>
      <c r="L3588" s="2706" t="s">
        <v>1529</v>
      </c>
      <c r="M3588" s="2706" t="s">
        <v>1529</v>
      </c>
      <c r="N3588" s="2706" t="s">
        <v>1529</v>
      </c>
      <c r="O3588" s="2706" t="s">
        <v>1529</v>
      </c>
      <c r="P3588" s="2706" t="s">
        <v>1529</v>
      </c>
      <c r="Q3588" s="2706" t="s">
        <v>1529</v>
      </c>
      <c r="R3588" s="2706" t="s">
        <v>1529</v>
      </c>
      <c r="S3588" s="2706" t="s">
        <v>1529</v>
      </c>
      <c r="T3588" s="2706" t="s">
        <v>1529</v>
      </c>
      <c r="U3588" s="2706" t="s">
        <v>1529</v>
      </c>
      <c r="V3588" s="2706" t="s">
        <v>1529</v>
      </c>
      <c r="W3588" s="2706" t="s">
        <v>1529</v>
      </c>
      <c r="X3588" s="2706" t="s">
        <v>1529</v>
      </c>
      <c r="Y3588" s="2706" t="s">
        <v>1529</v>
      </c>
      <c r="Z3588" s="2706" t="s">
        <v>1529</v>
      </c>
      <c r="AA3588" s="2706" t="s">
        <v>1529</v>
      </c>
      <c r="AB3588" s="2706" t="s">
        <v>1529</v>
      </c>
      <c r="AC3588" s="2706" t="s">
        <v>1529</v>
      </c>
      <c r="AD3588" s="2706" t="s">
        <v>1529</v>
      </c>
      <c r="AE3588" s="2706" t="s">
        <v>1529</v>
      </c>
      <c r="AF3588" s="2706" t="s">
        <v>1529</v>
      </c>
      <c r="AG3588" s="2706" t="s">
        <v>1529</v>
      </c>
      <c r="AH3588" s="2513" t="s">
        <v>5223</v>
      </c>
      <c r="AI3588" s="2632">
        <v>1</v>
      </c>
      <c r="AJ3588" s="2784">
        <v>1.99</v>
      </c>
      <c r="AK3588" s="2502"/>
    </row>
    <row r="3589" spans="2:37" s="2703" customFormat="1" ht="17.25" customHeight="1" x14ac:dyDescent="0.2">
      <c r="B3589" s="2622" t="s">
        <v>5225</v>
      </c>
      <c r="C3589" s="2623"/>
      <c r="D3589" s="2706" t="s">
        <v>1529</v>
      </c>
      <c r="E3589" s="2706" t="s">
        <v>1529</v>
      </c>
      <c r="F3589" s="2706" t="s">
        <v>1529</v>
      </c>
      <c r="G3589" s="2706" t="s">
        <v>1529</v>
      </c>
      <c r="H3589" s="2706" t="s">
        <v>1529</v>
      </c>
      <c r="I3589" s="2706" t="s">
        <v>1529</v>
      </c>
      <c r="J3589" s="2706" t="s">
        <v>1529</v>
      </c>
      <c r="K3589" s="2706" t="s">
        <v>1529</v>
      </c>
      <c r="L3589" s="2706" t="s">
        <v>1529</v>
      </c>
      <c r="M3589" s="2706" t="s">
        <v>1529</v>
      </c>
      <c r="N3589" s="2706" t="s">
        <v>1529</v>
      </c>
      <c r="O3589" s="2706" t="s">
        <v>1529</v>
      </c>
      <c r="P3589" s="2706" t="s">
        <v>1529</v>
      </c>
      <c r="Q3589" s="2706" t="s">
        <v>1529</v>
      </c>
      <c r="R3589" s="2706" t="s">
        <v>1529</v>
      </c>
      <c r="S3589" s="2706" t="s">
        <v>1529</v>
      </c>
      <c r="T3589" s="2706" t="s">
        <v>1529</v>
      </c>
      <c r="U3589" s="2706" t="s">
        <v>1529</v>
      </c>
      <c r="V3589" s="2706" t="s">
        <v>1529</v>
      </c>
      <c r="W3589" s="2706" t="s">
        <v>1529</v>
      </c>
      <c r="X3589" s="2706" t="s">
        <v>1529</v>
      </c>
      <c r="Y3589" s="2706" t="s">
        <v>1529</v>
      </c>
      <c r="Z3589" s="2706" t="s">
        <v>1529</v>
      </c>
      <c r="AA3589" s="2706" t="s">
        <v>1529</v>
      </c>
      <c r="AB3589" s="2706" t="s">
        <v>1529</v>
      </c>
      <c r="AC3589" s="2706" t="s">
        <v>1529</v>
      </c>
      <c r="AD3589" s="2706" t="s">
        <v>1529</v>
      </c>
      <c r="AE3589" s="2706" t="s">
        <v>1529</v>
      </c>
      <c r="AF3589" s="2706" t="s">
        <v>1529</v>
      </c>
      <c r="AG3589" s="2706" t="s">
        <v>1529</v>
      </c>
      <c r="AH3589" s="2513" t="s">
        <v>5223</v>
      </c>
      <c r="AI3589" s="3026">
        <v>1</v>
      </c>
      <c r="AJ3589" s="2784">
        <v>2.99</v>
      </c>
      <c r="AK3589" s="2502"/>
    </row>
    <row r="3590" spans="2:37" s="2703" customFormat="1" ht="17.25" customHeight="1" x14ac:dyDescent="0.2">
      <c r="B3590" s="2622" t="s">
        <v>5226</v>
      </c>
      <c r="C3590" s="2623"/>
      <c r="D3590" s="2706" t="s">
        <v>1529</v>
      </c>
      <c r="E3590" s="2706" t="s">
        <v>1529</v>
      </c>
      <c r="F3590" s="2706" t="s">
        <v>1529</v>
      </c>
      <c r="G3590" s="2706" t="s">
        <v>1529</v>
      </c>
      <c r="H3590" s="2706" t="s">
        <v>1529</v>
      </c>
      <c r="I3590" s="2706" t="s">
        <v>1529</v>
      </c>
      <c r="J3590" s="2706" t="s">
        <v>1529</v>
      </c>
      <c r="K3590" s="2706" t="s">
        <v>1529</v>
      </c>
      <c r="L3590" s="2706" t="s">
        <v>1529</v>
      </c>
      <c r="M3590" s="2706" t="s">
        <v>1529</v>
      </c>
      <c r="N3590" s="2706" t="s">
        <v>1529</v>
      </c>
      <c r="O3590" s="2706" t="s">
        <v>1529</v>
      </c>
      <c r="P3590" s="2706" t="s">
        <v>1529</v>
      </c>
      <c r="Q3590" s="2706" t="s">
        <v>1529</v>
      </c>
      <c r="R3590" s="2706" t="s">
        <v>1529</v>
      </c>
      <c r="S3590" s="2706" t="s">
        <v>1529</v>
      </c>
      <c r="T3590" s="2706" t="s">
        <v>1529</v>
      </c>
      <c r="U3590" s="2706" t="s">
        <v>1529</v>
      </c>
      <c r="V3590" s="2706" t="s">
        <v>1529</v>
      </c>
      <c r="W3590" s="2706" t="s">
        <v>1529</v>
      </c>
      <c r="X3590" s="2706" t="s">
        <v>1529</v>
      </c>
      <c r="Y3590" s="2706" t="s">
        <v>1529</v>
      </c>
      <c r="Z3590" s="2706" t="s">
        <v>1529</v>
      </c>
      <c r="AA3590" s="2706" t="s">
        <v>1529</v>
      </c>
      <c r="AB3590" s="2706" t="s">
        <v>1529</v>
      </c>
      <c r="AC3590" s="2706" t="s">
        <v>1529</v>
      </c>
      <c r="AD3590" s="2706" t="s">
        <v>1529</v>
      </c>
      <c r="AE3590" s="2706" t="s">
        <v>1529</v>
      </c>
      <c r="AF3590" s="2706" t="s">
        <v>1529</v>
      </c>
      <c r="AG3590" s="2706" t="s">
        <v>1529</v>
      </c>
      <c r="AH3590" s="2513" t="s">
        <v>5223</v>
      </c>
      <c r="AI3590" s="3026">
        <v>1</v>
      </c>
      <c r="AJ3590" s="2784">
        <v>3.99</v>
      </c>
      <c r="AK3590" s="2502"/>
    </row>
    <row r="3591" spans="2:37" s="2703" customFormat="1" ht="17.25" customHeight="1" x14ac:dyDescent="0.2">
      <c r="B3591" s="2622" t="s">
        <v>5227</v>
      </c>
      <c r="C3591" s="2623"/>
      <c r="D3591" s="2706" t="s">
        <v>1529</v>
      </c>
      <c r="E3591" s="2706" t="s">
        <v>1529</v>
      </c>
      <c r="F3591" s="2706" t="s">
        <v>1529</v>
      </c>
      <c r="G3591" s="2706" t="s">
        <v>1529</v>
      </c>
      <c r="H3591" s="2706" t="s">
        <v>1529</v>
      </c>
      <c r="I3591" s="2706" t="s">
        <v>1529</v>
      </c>
      <c r="J3591" s="2706" t="s">
        <v>1529</v>
      </c>
      <c r="K3591" s="2706" t="s">
        <v>1529</v>
      </c>
      <c r="L3591" s="2706" t="s">
        <v>1529</v>
      </c>
      <c r="M3591" s="2706" t="s">
        <v>1529</v>
      </c>
      <c r="N3591" s="2706" t="s">
        <v>1529</v>
      </c>
      <c r="O3591" s="2706" t="s">
        <v>1529</v>
      </c>
      <c r="P3591" s="2706" t="s">
        <v>1529</v>
      </c>
      <c r="Q3591" s="2706" t="s">
        <v>1529</v>
      </c>
      <c r="R3591" s="2706" t="s">
        <v>1529</v>
      </c>
      <c r="S3591" s="2706" t="s">
        <v>1529</v>
      </c>
      <c r="T3591" s="2706" t="s">
        <v>1529</v>
      </c>
      <c r="U3591" s="2706" t="s">
        <v>1529</v>
      </c>
      <c r="V3591" s="2706" t="s">
        <v>1529</v>
      </c>
      <c r="W3591" s="2706" t="s">
        <v>1529</v>
      </c>
      <c r="X3591" s="2706" t="s">
        <v>1529</v>
      </c>
      <c r="Y3591" s="2706" t="s">
        <v>1529</v>
      </c>
      <c r="Z3591" s="2706" t="s">
        <v>1529</v>
      </c>
      <c r="AA3591" s="2706" t="s">
        <v>1529</v>
      </c>
      <c r="AB3591" s="2706" t="s">
        <v>1529</v>
      </c>
      <c r="AC3591" s="2706" t="s">
        <v>1529</v>
      </c>
      <c r="AD3591" s="2706" t="s">
        <v>1529</v>
      </c>
      <c r="AE3591" s="2706" t="s">
        <v>1529</v>
      </c>
      <c r="AF3591" s="2706" t="s">
        <v>1529</v>
      </c>
      <c r="AG3591" s="2706" t="s">
        <v>1529</v>
      </c>
      <c r="AH3591" s="2513" t="s">
        <v>5223</v>
      </c>
      <c r="AI3591" s="3026">
        <v>1</v>
      </c>
      <c r="AJ3591" s="2784">
        <v>4.99</v>
      </c>
      <c r="AK3591" s="2502"/>
    </row>
    <row r="3592" spans="2:37" s="2703" customFormat="1" ht="17.25" customHeight="1" x14ac:dyDescent="0.2">
      <c r="B3592" s="2622" t="s">
        <v>5228</v>
      </c>
      <c r="C3592" s="2623"/>
      <c r="D3592" s="2706" t="s">
        <v>1529</v>
      </c>
      <c r="E3592" s="2706" t="s">
        <v>1529</v>
      </c>
      <c r="F3592" s="2706" t="s">
        <v>1529</v>
      </c>
      <c r="G3592" s="2706" t="s">
        <v>1529</v>
      </c>
      <c r="H3592" s="2706" t="s">
        <v>1529</v>
      </c>
      <c r="I3592" s="2706" t="s">
        <v>1529</v>
      </c>
      <c r="J3592" s="2706" t="s">
        <v>1529</v>
      </c>
      <c r="K3592" s="2706" t="s">
        <v>1529</v>
      </c>
      <c r="L3592" s="2706" t="s">
        <v>1529</v>
      </c>
      <c r="M3592" s="2706" t="s">
        <v>1529</v>
      </c>
      <c r="N3592" s="2706" t="s">
        <v>1529</v>
      </c>
      <c r="O3592" s="2706" t="s">
        <v>1529</v>
      </c>
      <c r="P3592" s="2706" t="s">
        <v>1529</v>
      </c>
      <c r="Q3592" s="2706" t="s">
        <v>1529</v>
      </c>
      <c r="R3592" s="2706" t="s">
        <v>1529</v>
      </c>
      <c r="S3592" s="2706" t="s">
        <v>1529</v>
      </c>
      <c r="T3592" s="2706" t="s">
        <v>1529</v>
      </c>
      <c r="U3592" s="2706" t="s">
        <v>1529</v>
      </c>
      <c r="V3592" s="2706" t="s">
        <v>1529</v>
      </c>
      <c r="W3592" s="2706" t="s">
        <v>1529</v>
      </c>
      <c r="X3592" s="2706" t="s">
        <v>1529</v>
      </c>
      <c r="Y3592" s="2706" t="s">
        <v>1529</v>
      </c>
      <c r="Z3592" s="2706" t="s">
        <v>1529</v>
      </c>
      <c r="AA3592" s="2706" t="s">
        <v>1529</v>
      </c>
      <c r="AB3592" s="2706" t="s">
        <v>1529</v>
      </c>
      <c r="AC3592" s="2706" t="s">
        <v>1529</v>
      </c>
      <c r="AD3592" s="2706" t="s">
        <v>1529</v>
      </c>
      <c r="AE3592" s="2706" t="s">
        <v>1529</v>
      </c>
      <c r="AF3592" s="2706" t="s">
        <v>1529</v>
      </c>
      <c r="AG3592" s="2706" t="s">
        <v>1529</v>
      </c>
      <c r="AH3592" s="2513" t="s">
        <v>5223</v>
      </c>
      <c r="AI3592" s="3026">
        <v>1</v>
      </c>
      <c r="AJ3592" s="2784">
        <v>5.99</v>
      </c>
      <c r="AK3592" s="2502"/>
    </row>
    <row r="3593" spans="2:37" s="2703" customFormat="1" ht="17.25" customHeight="1" x14ac:dyDescent="0.2">
      <c r="B3593" s="2622" t="s">
        <v>5229</v>
      </c>
      <c r="C3593" s="2623"/>
      <c r="D3593" s="2706" t="s">
        <v>1529</v>
      </c>
      <c r="E3593" s="2706" t="s">
        <v>1529</v>
      </c>
      <c r="F3593" s="2706" t="s">
        <v>1529</v>
      </c>
      <c r="G3593" s="2706" t="s">
        <v>1529</v>
      </c>
      <c r="H3593" s="2706" t="s">
        <v>1529</v>
      </c>
      <c r="I3593" s="2706" t="s">
        <v>1529</v>
      </c>
      <c r="J3593" s="2706" t="s">
        <v>1529</v>
      </c>
      <c r="K3593" s="2706" t="s">
        <v>1529</v>
      </c>
      <c r="L3593" s="2706" t="s">
        <v>1529</v>
      </c>
      <c r="M3593" s="2706" t="s">
        <v>1529</v>
      </c>
      <c r="N3593" s="2706" t="s">
        <v>1529</v>
      </c>
      <c r="O3593" s="2706" t="s">
        <v>1529</v>
      </c>
      <c r="P3593" s="2706" t="s">
        <v>1529</v>
      </c>
      <c r="Q3593" s="2706" t="s">
        <v>1529</v>
      </c>
      <c r="R3593" s="2706" t="s">
        <v>1529</v>
      </c>
      <c r="S3593" s="2706" t="s">
        <v>1529</v>
      </c>
      <c r="T3593" s="2706" t="s">
        <v>1529</v>
      </c>
      <c r="U3593" s="2706" t="s">
        <v>1529</v>
      </c>
      <c r="V3593" s="2706" t="s">
        <v>1529</v>
      </c>
      <c r="W3593" s="2706" t="s">
        <v>1529</v>
      </c>
      <c r="X3593" s="2706" t="s">
        <v>1529</v>
      </c>
      <c r="Y3593" s="2706" t="s">
        <v>1529</v>
      </c>
      <c r="Z3593" s="2706" t="s">
        <v>1529</v>
      </c>
      <c r="AA3593" s="2706" t="s">
        <v>1529</v>
      </c>
      <c r="AB3593" s="2706" t="s">
        <v>1529</v>
      </c>
      <c r="AC3593" s="2706" t="s">
        <v>1529</v>
      </c>
      <c r="AD3593" s="2706" t="s">
        <v>1529</v>
      </c>
      <c r="AE3593" s="2706" t="s">
        <v>1529</v>
      </c>
      <c r="AF3593" s="2706" t="s">
        <v>1529</v>
      </c>
      <c r="AG3593" s="2706" t="s">
        <v>1529</v>
      </c>
      <c r="AH3593" s="2513" t="s">
        <v>5223</v>
      </c>
      <c r="AI3593" s="3026">
        <v>1</v>
      </c>
      <c r="AJ3593" s="2784">
        <v>6.99</v>
      </c>
      <c r="AK3593" s="2502"/>
    </row>
    <row r="3594" spans="2:37" s="2703" customFormat="1" ht="17.25" customHeight="1" x14ac:dyDescent="0.2">
      <c r="B3594" s="4350" t="s">
        <v>5230</v>
      </c>
      <c r="C3594" s="4351"/>
      <c r="D3594" s="2706" t="s">
        <v>1529</v>
      </c>
      <c r="E3594" s="2706" t="s">
        <v>1529</v>
      </c>
      <c r="F3594" s="2706" t="s">
        <v>1529</v>
      </c>
      <c r="G3594" s="2706" t="s">
        <v>1529</v>
      </c>
      <c r="H3594" s="2706" t="s">
        <v>1529</v>
      </c>
      <c r="I3594" s="2706" t="s">
        <v>1529</v>
      </c>
      <c r="J3594" s="2706" t="s">
        <v>1529</v>
      </c>
      <c r="K3594" s="2706" t="s">
        <v>1529</v>
      </c>
      <c r="L3594" s="2706" t="s">
        <v>1529</v>
      </c>
      <c r="M3594" s="2706" t="s">
        <v>1529</v>
      </c>
      <c r="N3594" s="2706" t="s">
        <v>1529</v>
      </c>
      <c r="O3594" s="2706" t="s">
        <v>1529</v>
      </c>
      <c r="P3594" s="2706" t="s">
        <v>1529</v>
      </c>
      <c r="Q3594" s="2706" t="s">
        <v>1529</v>
      </c>
      <c r="R3594" s="2706" t="s">
        <v>1529</v>
      </c>
      <c r="S3594" s="2706" t="s">
        <v>1529</v>
      </c>
      <c r="T3594" s="2706" t="s">
        <v>1529</v>
      </c>
      <c r="U3594" s="2706" t="s">
        <v>1529</v>
      </c>
      <c r="V3594" s="2706" t="s">
        <v>1529</v>
      </c>
      <c r="W3594" s="2706" t="s">
        <v>1529</v>
      </c>
      <c r="X3594" s="2706" t="s">
        <v>1529</v>
      </c>
      <c r="Y3594" s="2706" t="s">
        <v>1529</v>
      </c>
      <c r="Z3594" s="2706" t="s">
        <v>1529</v>
      </c>
      <c r="AA3594" s="2706" t="s">
        <v>1529</v>
      </c>
      <c r="AB3594" s="2706" t="s">
        <v>1529</v>
      </c>
      <c r="AC3594" s="2706" t="s">
        <v>1529</v>
      </c>
      <c r="AD3594" s="2706" t="s">
        <v>1529</v>
      </c>
      <c r="AE3594" s="2706" t="s">
        <v>1529</v>
      </c>
      <c r="AF3594" s="2706" t="s">
        <v>1529</v>
      </c>
      <c r="AG3594" s="2706" t="s">
        <v>1529</v>
      </c>
      <c r="AH3594" s="2513" t="s">
        <v>5223</v>
      </c>
      <c r="AI3594" s="3026">
        <v>1</v>
      </c>
      <c r="AJ3594" s="2784">
        <v>7.99</v>
      </c>
      <c r="AK3594" s="2502"/>
    </row>
    <row r="3595" spans="2:37" s="2703" customFormat="1" ht="17.25" customHeight="1" thickBot="1" x14ac:dyDescent="0.25">
      <c r="B3595" s="4352" t="s">
        <v>5231</v>
      </c>
      <c r="C3595" s="4353"/>
      <c r="D3595" s="3000" t="s">
        <v>1529</v>
      </c>
      <c r="E3595" s="3000" t="s">
        <v>1529</v>
      </c>
      <c r="F3595" s="3000" t="s">
        <v>1529</v>
      </c>
      <c r="G3595" s="3000" t="s">
        <v>1529</v>
      </c>
      <c r="H3595" s="3000" t="s">
        <v>1529</v>
      </c>
      <c r="I3595" s="3000" t="s">
        <v>1529</v>
      </c>
      <c r="J3595" s="3000" t="s">
        <v>1529</v>
      </c>
      <c r="K3595" s="3000" t="s">
        <v>1529</v>
      </c>
      <c r="L3595" s="3000" t="s">
        <v>1529</v>
      </c>
      <c r="M3595" s="3000" t="s">
        <v>1529</v>
      </c>
      <c r="N3595" s="3000" t="s">
        <v>1529</v>
      </c>
      <c r="O3595" s="3000" t="s">
        <v>1529</v>
      </c>
      <c r="P3595" s="3000" t="s">
        <v>1529</v>
      </c>
      <c r="Q3595" s="3000" t="s">
        <v>1529</v>
      </c>
      <c r="R3595" s="3000" t="s">
        <v>1529</v>
      </c>
      <c r="S3595" s="3000" t="s">
        <v>1529</v>
      </c>
      <c r="T3595" s="3000" t="s">
        <v>1529</v>
      </c>
      <c r="U3595" s="3000" t="s">
        <v>1529</v>
      </c>
      <c r="V3595" s="3000" t="s">
        <v>1529</v>
      </c>
      <c r="W3595" s="3000" t="s">
        <v>1529</v>
      </c>
      <c r="X3595" s="3000" t="s">
        <v>1529</v>
      </c>
      <c r="Y3595" s="3000" t="s">
        <v>1529</v>
      </c>
      <c r="Z3595" s="3000" t="s">
        <v>1529</v>
      </c>
      <c r="AA3595" s="3000" t="s">
        <v>1529</v>
      </c>
      <c r="AB3595" s="3000" t="s">
        <v>1529</v>
      </c>
      <c r="AC3595" s="3000" t="s">
        <v>1529</v>
      </c>
      <c r="AD3595" s="3000" t="s">
        <v>1529</v>
      </c>
      <c r="AE3595" s="3000" t="s">
        <v>1529</v>
      </c>
      <c r="AF3595" s="3000" t="s">
        <v>1529</v>
      </c>
      <c r="AG3595" s="3000" t="s">
        <v>1529</v>
      </c>
      <c r="AH3595" s="2555" t="s">
        <v>5223</v>
      </c>
      <c r="AI3595" s="3027">
        <v>1</v>
      </c>
      <c r="AJ3595" s="3028">
        <v>9.99</v>
      </c>
      <c r="AK3595" s="2502"/>
    </row>
    <row r="3596" spans="2:37" s="2703" customFormat="1" ht="17.25" customHeight="1" x14ac:dyDescent="0.2">
      <c r="B3596" s="2503"/>
      <c r="C3596" s="2496"/>
      <c r="D3596" s="2496"/>
      <c r="E3596" s="2496"/>
      <c r="F3596" s="2496"/>
      <c r="G3596" s="2496"/>
      <c r="H3596" s="2496"/>
      <c r="I3596" s="2497"/>
      <c r="J3596" s="2497"/>
      <c r="K3596" s="2497"/>
      <c r="L3596" s="2497"/>
      <c r="M3596" s="2496"/>
      <c r="N3596" s="2497"/>
      <c r="O3596" s="2497"/>
      <c r="P3596" s="2497"/>
      <c r="Q3596" s="2497"/>
      <c r="R3596" s="2497"/>
      <c r="S3596" s="2496"/>
      <c r="T3596" s="2495"/>
      <c r="U3596" s="2495"/>
      <c r="V3596" s="2495"/>
      <c r="W3596" s="2495"/>
      <c r="X3596" s="2495"/>
      <c r="Y3596" s="2495"/>
      <c r="Z3596" s="2495"/>
      <c r="AA3596" s="2495"/>
      <c r="AB3596" s="2495"/>
      <c r="AC3596" s="2495"/>
      <c r="AD3596" s="2495"/>
      <c r="AE3596" s="2495"/>
      <c r="AF3596" s="2495"/>
      <c r="AG3596" s="2495"/>
      <c r="AH3596" s="2495"/>
      <c r="AI3596" s="2495"/>
      <c r="AJ3596" s="2498"/>
      <c r="AK3596" s="2502"/>
    </row>
    <row r="3597" spans="2:37" s="2703" customFormat="1" ht="17.25" customHeight="1" x14ac:dyDescent="0.2">
      <c r="B3597" s="4236" t="s">
        <v>4985</v>
      </c>
      <c r="C3597" s="4237"/>
      <c r="D3597" s="4249" t="s">
        <v>1529</v>
      </c>
      <c r="E3597" s="4249"/>
      <c r="F3597" s="4249"/>
      <c r="G3597" s="4249"/>
      <c r="H3597" s="2499"/>
      <c r="I3597" s="2499"/>
      <c r="J3597" s="2499"/>
      <c r="K3597" s="2499"/>
      <c r="L3597" s="2499"/>
      <c r="M3597" s="2499"/>
      <c r="N3597" s="2499"/>
      <c r="O3597" s="2499"/>
      <c r="P3597" s="2499"/>
      <c r="Q3597" s="2499"/>
      <c r="R3597" s="2499"/>
      <c r="S3597" s="2499"/>
      <c r="T3597" s="2495"/>
      <c r="U3597" s="2495"/>
      <c r="V3597" s="2495"/>
      <c r="W3597" s="2495"/>
      <c r="X3597" s="2495"/>
      <c r="Y3597" s="2495"/>
      <c r="Z3597" s="2495"/>
      <c r="AA3597" s="2495"/>
      <c r="AB3597" s="2495"/>
      <c r="AC3597" s="2495"/>
      <c r="AD3597" s="2495"/>
      <c r="AE3597" s="2495"/>
      <c r="AF3597" s="2495"/>
      <c r="AG3597" s="2495"/>
      <c r="AH3597" s="2495"/>
      <c r="AI3597" s="2495"/>
      <c r="AJ3597" s="2498"/>
      <c r="AK3597" s="2502"/>
    </row>
    <row r="3598" spans="2:37" s="2703" customFormat="1" ht="17.25" customHeight="1" x14ac:dyDescent="0.2">
      <c r="B3598" s="4236" t="s">
        <v>4986</v>
      </c>
      <c r="C3598" s="4237"/>
      <c r="D3598" s="4354" t="s">
        <v>10</v>
      </c>
      <c r="E3598" s="4354"/>
      <c r="F3598" s="4354"/>
      <c r="G3598" s="4354"/>
      <c r="H3598" s="2499"/>
      <c r="I3598" s="2499"/>
      <c r="J3598" s="2499"/>
      <c r="K3598" s="2499"/>
      <c r="L3598" s="2499"/>
      <c r="M3598" s="2499"/>
      <c r="N3598" s="2499"/>
      <c r="O3598" s="2499"/>
      <c r="P3598" s="2499"/>
      <c r="Q3598" s="2499"/>
      <c r="R3598" s="2499"/>
      <c r="S3598" s="2499"/>
      <c r="T3598" s="2495"/>
      <c r="U3598" s="2495"/>
      <c r="V3598" s="2495"/>
      <c r="W3598" s="2495"/>
      <c r="X3598" s="2495"/>
      <c r="Y3598" s="2495"/>
      <c r="Z3598" s="2495"/>
      <c r="AA3598" s="2495"/>
      <c r="AB3598" s="2495"/>
      <c r="AC3598" s="2495"/>
      <c r="AD3598" s="2495"/>
      <c r="AE3598" s="2495"/>
      <c r="AF3598" s="2495"/>
      <c r="AG3598" s="2495"/>
      <c r="AH3598" s="2495"/>
      <c r="AI3598" s="2495"/>
      <c r="AJ3598" s="2498"/>
      <c r="AK3598" s="2502"/>
    </row>
    <row r="3599" spans="2:37" s="2703" customFormat="1" ht="17.25" customHeight="1" thickBot="1" x14ac:dyDescent="0.25">
      <c r="B3599" s="4270"/>
      <c r="C3599" s="4271"/>
      <c r="D3599" s="4272"/>
      <c r="E3599" s="4272"/>
      <c r="F3599" s="4272"/>
      <c r="G3599" s="4272"/>
      <c r="H3599" s="2504"/>
      <c r="I3599" s="2504"/>
      <c r="J3599" s="2504"/>
      <c r="K3599" s="2504"/>
      <c r="L3599" s="2504"/>
      <c r="M3599" s="2504"/>
      <c r="N3599" s="2504"/>
      <c r="O3599" s="2504"/>
      <c r="P3599" s="2504"/>
      <c r="Q3599" s="2504"/>
      <c r="R3599" s="2504"/>
      <c r="S3599" s="2504"/>
      <c r="T3599" s="2505"/>
      <c r="U3599" s="2505"/>
      <c r="V3599" s="2505"/>
      <c r="W3599" s="2505"/>
      <c r="X3599" s="2505"/>
      <c r="Y3599" s="2505"/>
      <c r="Z3599" s="2505"/>
      <c r="AA3599" s="2505"/>
      <c r="AB3599" s="2505"/>
      <c r="AC3599" s="2505"/>
      <c r="AD3599" s="2505"/>
      <c r="AE3599" s="2505"/>
      <c r="AF3599" s="2505"/>
      <c r="AG3599" s="2505"/>
      <c r="AH3599" s="2505"/>
      <c r="AI3599" s="2505"/>
      <c r="AJ3599" s="2506"/>
      <c r="AK3599" s="2507"/>
    </row>
    <row r="3600" spans="2:37" s="2703" customFormat="1" ht="17.25" customHeight="1" thickBot="1" x14ac:dyDescent="0.25">
      <c r="B3600" s="2589"/>
      <c r="C3600" s="2589"/>
      <c r="D3600" s="2589"/>
      <c r="E3600" s="2589"/>
      <c r="F3600" s="2589"/>
    </row>
    <row r="3601" spans="2:37" s="2703" customFormat="1" ht="17.25" customHeight="1" x14ac:dyDescent="0.2">
      <c r="B3601" s="4169" t="s">
        <v>4994</v>
      </c>
      <c r="C3601" s="4170"/>
      <c r="D3601" s="4170"/>
      <c r="E3601" s="4170"/>
      <c r="F3601" s="4170"/>
      <c r="G3601" s="4170"/>
      <c r="H3601" s="4170"/>
      <c r="I3601" s="4170"/>
      <c r="J3601" s="4170"/>
      <c r="K3601" s="4170"/>
      <c r="L3601" s="4170"/>
      <c r="M3601" s="4170"/>
      <c r="N3601" s="4170"/>
      <c r="O3601" s="4170"/>
      <c r="P3601" s="4170"/>
      <c r="Q3601" s="4170"/>
      <c r="R3601" s="4170"/>
      <c r="S3601" s="4170"/>
      <c r="T3601" s="4170"/>
      <c r="U3601" s="4170"/>
      <c r="V3601" s="4170"/>
      <c r="W3601" s="4170"/>
      <c r="X3601" s="4170"/>
      <c r="Y3601" s="4170"/>
      <c r="Z3601" s="4170"/>
      <c r="AA3601" s="4170"/>
      <c r="AB3601" s="4170"/>
      <c r="AC3601" s="4170"/>
      <c r="AD3601" s="4170"/>
      <c r="AE3601" s="4170"/>
      <c r="AF3601" s="4170"/>
      <c r="AG3601" s="4170"/>
      <c r="AH3601" s="4170"/>
      <c r="AI3601" s="4170"/>
      <c r="AJ3601" s="4170"/>
      <c r="AK3601" s="4171"/>
    </row>
    <row r="3602" spans="2:37" s="2703" customFormat="1" ht="17.25" customHeight="1" x14ac:dyDescent="0.2">
      <c r="B3602" s="2500"/>
      <c r="C3602" s="2589"/>
      <c r="D3602" s="2589"/>
      <c r="E3602" s="2589"/>
      <c r="F3602" s="2589"/>
      <c r="G3602" s="2501"/>
      <c r="H3602" s="2501"/>
      <c r="I3602" s="2501"/>
      <c r="J3602" s="2501"/>
      <c r="K3602" s="2501"/>
      <c r="L3602" s="2501"/>
      <c r="M3602" s="2501"/>
      <c r="N3602" s="2501"/>
      <c r="O3602" s="2501"/>
      <c r="P3602" s="2501"/>
      <c r="Q3602" s="2501"/>
      <c r="R3602" s="2501"/>
      <c r="S3602" s="2501"/>
      <c r="T3602" s="2501"/>
      <c r="U3602" s="2501"/>
      <c r="V3602" s="2501"/>
      <c r="W3602" s="2501"/>
      <c r="X3602" s="2501"/>
      <c r="Y3602" s="2501"/>
      <c r="Z3602" s="2501"/>
      <c r="AA3602" s="2501"/>
      <c r="AB3602" s="2501"/>
      <c r="AC3602" s="2501"/>
      <c r="AD3602" s="2501"/>
      <c r="AE3602" s="2501"/>
      <c r="AF3602" s="2501"/>
      <c r="AG3602" s="2501"/>
      <c r="AH3602" s="2501"/>
      <c r="AI3602" s="2501"/>
      <c r="AJ3602" s="2501"/>
      <c r="AK3602" s="2502"/>
    </row>
    <row r="3603" spans="2:37" s="2703" customFormat="1" ht="17.25" customHeight="1" x14ac:dyDescent="0.2">
      <c r="B3603" s="2500" t="s">
        <v>4981</v>
      </c>
      <c r="C3603" s="2589"/>
      <c r="D3603" s="4294" t="s">
        <v>5233</v>
      </c>
      <c r="E3603" s="4294"/>
      <c r="F3603" s="4294"/>
      <c r="G3603" s="2501"/>
      <c r="H3603" s="2501"/>
      <c r="I3603" s="2501"/>
      <c r="J3603" s="2501"/>
      <c r="K3603" s="2501"/>
      <c r="L3603" s="2501"/>
      <c r="M3603" s="2501"/>
      <c r="N3603" s="2501"/>
      <c r="O3603" s="2501"/>
      <c r="P3603" s="2501"/>
      <c r="Q3603" s="2501"/>
      <c r="R3603" s="2501"/>
      <c r="S3603" s="2501"/>
      <c r="T3603" s="2501"/>
      <c r="U3603" s="2501"/>
      <c r="V3603" s="2501"/>
      <c r="W3603" s="2501"/>
      <c r="X3603" s="2501"/>
      <c r="Y3603" s="2501"/>
      <c r="Z3603" s="2501"/>
      <c r="AA3603" s="2501"/>
      <c r="AB3603" s="2501"/>
      <c r="AC3603" s="2501"/>
      <c r="AD3603" s="2501"/>
      <c r="AE3603" s="2501"/>
      <c r="AF3603" s="2501"/>
      <c r="AG3603" s="2501"/>
      <c r="AH3603" s="2501"/>
      <c r="AI3603" s="2501"/>
      <c r="AJ3603" s="2501"/>
      <c r="AK3603" s="2502"/>
    </row>
    <row r="3604" spans="2:37" s="2703" customFormat="1" ht="24.75" customHeight="1" thickBot="1" x14ac:dyDescent="0.25">
      <c r="B3604" s="4176" t="s">
        <v>4995</v>
      </c>
      <c r="C3604" s="4177"/>
      <c r="D3604" s="4314">
        <v>41410</v>
      </c>
      <c r="E3604" s="4315"/>
      <c r="F3604" s="2589"/>
      <c r="G3604" s="2501"/>
      <c r="H3604" s="2501"/>
      <c r="I3604" s="2501"/>
      <c r="J3604" s="2501"/>
      <c r="K3604" s="2501"/>
      <c r="L3604" s="2501"/>
      <c r="M3604" s="2501"/>
      <c r="N3604" s="2501"/>
      <c r="O3604" s="2501"/>
      <c r="P3604" s="2501"/>
      <c r="Q3604" s="2501"/>
      <c r="R3604" s="2501"/>
      <c r="S3604" s="2501"/>
      <c r="T3604" s="2501"/>
      <c r="U3604" s="2501"/>
      <c r="V3604" s="2501"/>
      <c r="W3604" s="2501"/>
      <c r="X3604" s="2501"/>
      <c r="Y3604" s="2501"/>
      <c r="Z3604" s="2501"/>
      <c r="AA3604" s="2501"/>
      <c r="AB3604" s="2501"/>
      <c r="AC3604" s="2501"/>
      <c r="AD3604" s="2501"/>
      <c r="AE3604" s="2501"/>
      <c r="AF3604" s="2501"/>
      <c r="AG3604" s="2501"/>
      <c r="AH3604" s="2501"/>
      <c r="AI3604" s="2501"/>
      <c r="AJ3604" s="2501"/>
      <c r="AK3604" s="2502"/>
    </row>
    <row r="3605" spans="2:37" s="2703" customFormat="1" ht="313.5" customHeight="1" thickBot="1" x14ac:dyDescent="0.25">
      <c r="B3605" s="4179" t="s">
        <v>4996</v>
      </c>
      <c r="C3605" s="4180"/>
      <c r="D3605" s="4291" t="s">
        <v>5234</v>
      </c>
      <c r="E3605" s="4292"/>
      <c r="F3605" s="4292"/>
      <c r="G3605" s="4292"/>
      <c r="H3605" s="4292"/>
      <c r="I3605" s="4292"/>
      <c r="J3605" s="4292"/>
      <c r="K3605" s="4293"/>
      <c r="L3605" s="2501"/>
      <c r="M3605" s="2501"/>
      <c r="N3605" s="2501"/>
      <c r="O3605" s="2501"/>
      <c r="P3605" s="2501"/>
      <c r="Q3605" s="2501"/>
      <c r="R3605" s="2501"/>
      <c r="S3605" s="2501"/>
      <c r="T3605" s="2501"/>
      <c r="U3605" s="2501"/>
      <c r="V3605" s="2501"/>
      <c r="W3605" s="2501"/>
      <c r="X3605" s="2501"/>
      <c r="Y3605" s="2501"/>
      <c r="Z3605" s="2501"/>
      <c r="AA3605" s="2501"/>
      <c r="AB3605" s="2501"/>
      <c r="AC3605" s="2501"/>
      <c r="AD3605" s="2501"/>
      <c r="AE3605" s="2501"/>
      <c r="AF3605" s="2501"/>
      <c r="AG3605" s="2501"/>
      <c r="AH3605" s="2501"/>
      <c r="AI3605" s="2501"/>
      <c r="AJ3605" s="2501"/>
      <c r="AK3605" s="2502"/>
    </row>
    <row r="3606" spans="2:37" s="2703" customFormat="1" ht="17.25" customHeight="1" thickBot="1" x14ac:dyDescent="0.25">
      <c r="B3606" s="4245"/>
      <c r="C3606" s="4246"/>
      <c r="D3606" s="4246"/>
      <c r="E3606" s="4246"/>
      <c r="F3606" s="4246"/>
      <c r="G3606" s="4246"/>
      <c r="H3606" s="4246"/>
      <c r="I3606" s="4246"/>
      <c r="J3606" s="4246"/>
      <c r="K3606" s="4246"/>
      <c r="L3606" s="4246"/>
      <c r="M3606" s="4246"/>
      <c r="N3606" s="4246"/>
      <c r="O3606" s="4246"/>
      <c r="P3606" s="4246"/>
      <c r="Q3606" s="4246"/>
      <c r="R3606" s="2501"/>
      <c r="S3606" s="2501"/>
      <c r="T3606" s="2501"/>
      <c r="U3606" s="2501"/>
      <c r="V3606" s="2501"/>
      <c r="W3606" s="2501"/>
      <c r="X3606" s="2501"/>
      <c r="Y3606" s="2501"/>
      <c r="Z3606" s="2501"/>
      <c r="AA3606" s="2501"/>
      <c r="AB3606" s="2501"/>
      <c r="AC3606" s="2501"/>
      <c r="AD3606" s="2501"/>
      <c r="AE3606" s="2501"/>
      <c r="AF3606" s="2501"/>
      <c r="AG3606" s="2501"/>
      <c r="AH3606" s="2501"/>
      <c r="AI3606" s="2501"/>
      <c r="AJ3606" s="2501"/>
      <c r="AK3606" s="2502"/>
    </row>
    <row r="3607" spans="2:37" s="2703" customFormat="1" ht="17.25" customHeight="1" thickBot="1" x14ac:dyDescent="0.25">
      <c r="B3607" s="4189" t="s">
        <v>4997</v>
      </c>
      <c r="C3607" s="4189"/>
      <c r="D3607" s="4189" t="s">
        <v>4987</v>
      </c>
      <c r="E3607" s="4189" t="s">
        <v>4998</v>
      </c>
      <c r="F3607" s="4247" t="s">
        <v>224</v>
      </c>
      <c r="G3607" s="4247"/>
      <c r="H3607" s="4247"/>
      <c r="I3607" s="4247"/>
      <c r="J3607" s="4247"/>
      <c r="K3607" s="4247"/>
      <c r="L3607" s="4247"/>
      <c r="M3607" s="4247"/>
      <c r="N3607" s="4247"/>
      <c r="O3607" s="4247"/>
      <c r="P3607" s="4247"/>
      <c r="Q3607" s="4247"/>
      <c r="R3607" s="4247"/>
      <c r="S3607" s="4247" t="s">
        <v>340</v>
      </c>
      <c r="T3607" s="4247"/>
      <c r="U3607" s="4247"/>
      <c r="V3607" s="4247"/>
      <c r="W3607" s="4247"/>
      <c r="X3607" s="4247"/>
      <c r="Y3607" s="4247"/>
      <c r="Z3607" s="4247"/>
      <c r="AA3607" s="4247"/>
      <c r="AB3607" s="4247"/>
      <c r="AC3607" s="4247"/>
      <c r="AD3607" s="4247" t="s">
        <v>225</v>
      </c>
      <c r="AE3607" s="4247"/>
      <c r="AF3607" s="4247"/>
      <c r="AG3607" s="4247"/>
      <c r="AH3607" s="4188" t="s">
        <v>4982</v>
      </c>
      <c r="AI3607" s="4188"/>
      <c r="AJ3607" s="4188"/>
      <c r="AK3607" s="2502"/>
    </row>
    <row r="3608" spans="2:37" s="2703" customFormat="1" ht="17.25" customHeight="1" thickBot="1" x14ac:dyDescent="0.25">
      <c r="B3608" s="4203"/>
      <c r="C3608" s="4203"/>
      <c r="D3608" s="4203"/>
      <c r="E3608" s="4203"/>
      <c r="F3608" s="4203" t="s">
        <v>4999</v>
      </c>
      <c r="G3608" s="4203" t="s">
        <v>5000</v>
      </c>
      <c r="H3608" s="4189" t="s">
        <v>5001</v>
      </c>
      <c r="I3608" s="4200" t="s">
        <v>5002</v>
      </c>
      <c r="J3608" s="4200" t="s">
        <v>5003</v>
      </c>
      <c r="K3608" s="4201" t="s">
        <v>5004</v>
      </c>
      <c r="L3608" s="4201" t="s">
        <v>5005</v>
      </c>
      <c r="M3608" s="4200" t="s">
        <v>5006</v>
      </c>
      <c r="N3608" s="4200"/>
      <c r="O3608" s="4201" t="s">
        <v>5007</v>
      </c>
      <c r="P3608" s="4201" t="s">
        <v>5008</v>
      </c>
      <c r="Q3608" s="4201" t="s">
        <v>5009</v>
      </c>
      <c r="R3608" s="4201" t="s">
        <v>5010</v>
      </c>
      <c r="S3608" s="4189" t="s">
        <v>5011</v>
      </c>
      <c r="T3608" s="4189" t="s">
        <v>5012</v>
      </c>
      <c r="U3608" s="4189" t="s">
        <v>5013</v>
      </c>
      <c r="V3608" s="4189" t="s">
        <v>5014</v>
      </c>
      <c r="W3608" s="4189" t="s">
        <v>5015</v>
      </c>
      <c r="X3608" s="4189" t="s">
        <v>5016</v>
      </c>
      <c r="Y3608" s="4189" t="s">
        <v>5017</v>
      </c>
      <c r="Z3608" s="4189" t="s">
        <v>5018</v>
      </c>
      <c r="AA3608" s="4189" t="s">
        <v>5019</v>
      </c>
      <c r="AB3608" s="4200" t="s">
        <v>5020</v>
      </c>
      <c r="AC3608" s="4200" t="s">
        <v>5021</v>
      </c>
      <c r="AD3608" s="4189" t="s">
        <v>5022</v>
      </c>
      <c r="AE3608" s="4189" t="s">
        <v>5023</v>
      </c>
      <c r="AF3608" s="4189" t="s">
        <v>5024</v>
      </c>
      <c r="AG3608" s="4189" t="s">
        <v>5025</v>
      </c>
      <c r="AH3608" s="4189" t="s">
        <v>1150</v>
      </c>
      <c r="AI3608" s="4189" t="s">
        <v>4983</v>
      </c>
      <c r="AJ3608" s="4189" t="s">
        <v>4984</v>
      </c>
      <c r="AK3608" s="2502"/>
    </row>
    <row r="3609" spans="2:37" s="2703" customFormat="1" ht="17.25" customHeight="1" thickBot="1" x14ac:dyDescent="0.25">
      <c r="B3609" s="4203"/>
      <c r="C3609" s="4203"/>
      <c r="D3609" s="4203"/>
      <c r="E3609" s="4203"/>
      <c r="F3609" s="4203"/>
      <c r="G3609" s="4203"/>
      <c r="H3609" s="4203"/>
      <c r="I3609" s="4201"/>
      <c r="J3609" s="4201"/>
      <c r="K3609" s="4201"/>
      <c r="L3609" s="4201"/>
      <c r="M3609" s="2586" t="s">
        <v>5026</v>
      </c>
      <c r="N3609" s="2585" t="s">
        <v>2793</v>
      </c>
      <c r="O3609" s="4201"/>
      <c r="P3609" s="4201"/>
      <c r="Q3609" s="4201"/>
      <c r="R3609" s="4201"/>
      <c r="S3609" s="4203"/>
      <c r="T3609" s="4203"/>
      <c r="U3609" s="4203"/>
      <c r="V3609" s="4203"/>
      <c r="W3609" s="4203"/>
      <c r="X3609" s="4203"/>
      <c r="Y3609" s="4203"/>
      <c r="Z3609" s="4203"/>
      <c r="AA3609" s="4203"/>
      <c r="AB3609" s="4201"/>
      <c r="AC3609" s="4201"/>
      <c r="AD3609" s="4203"/>
      <c r="AE3609" s="4203"/>
      <c r="AF3609" s="4203"/>
      <c r="AG3609" s="4203"/>
      <c r="AH3609" s="4203"/>
      <c r="AI3609" s="4203"/>
      <c r="AJ3609" s="4203"/>
      <c r="AK3609" s="2502"/>
    </row>
    <row r="3610" spans="2:37" s="2703" customFormat="1" ht="17.25" customHeight="1" thickBot="1" x14ac:dyDescent="0.25">
      <c r="B3610" s="4274" t="s">
        <v>5235</v>
      </c>
      <c r="C3610" s="4275"/>
      <c r="D3610" s="2526" t="s">
        <v>1529</v>
      </c>
      <c r="E3610" s="2526" t="s">
        <v>1529</v>
      </c>
      <c r="F3610" s="2526" t="s">
        <v>1529</v>
      </c>
      <c r="G3610" s="2526" t="s">
        <v>1529</v>
      </c>
      <c r="H3610" s="2526" t="s">
        <v>1529</v>
      </c>
      <c r="I3610" s="2526" t="s">
        <v>1529</v>
      </c>
      <c r="J3610" s="2526" t="s">
        <v>1529</v>
      </c>
      <c r="K3610" s="2526" t="s">
        <v>1529</v>
      </c>
      <c r="L3610" s="2526" t="s">
        <v>1529</v>
      </c>
      <c r="M3610" s="2526" t="s">
        <v>1529</v>
      </c>
      <c r="N3610" s="2526" t="s">
        <v>1529</v>
      </c>
      <c r="O3610" s="2526" t="s">
        <v>1529</v>
      </c>
      <c r="P3610" s="2526" t="s">
        <v>1529</v>
      </c>
      <c r="Q3610" s="2526" t="s">
        <v>1529</v>
      </c>
      <c r="R3610" s="2526" t="s">
        <v>1529</v>
      </c>
      <c r="S3610" s="3029">
        <v>3.25</v>
      </c>
      <c r="T3610" s="3030">
        <f>S3610/U3610</f>
        <v>6.4999999999999997E-3</v>
      </c>
      <c r="U3610" s="3031">
        <v>500</v>
      </c>
      <c r="V3610" s="3031">
        <v>500</v>
      </c>
      <c r="W3610" s="3030">
        <f>S3610/V3610</f>
        <v>6.4999999999999997E-3</v>
      </c>
      <c r="X3610" s="3032">
        <v>6.7199999999999996E-2</v>
      </c>
      <c r="Y3610" s="2653" t="s">
        <v>1529</v>
      </c>
      <c r="Z3610" s="2653" t="s">
        <v>1529</v>
      </c>
      <c r="AA3610" s="2653" t="s">
        <v>1529</v>
      </c>
      <c r="AB3610" s="2653" t="s">
        <v>1529</v>
      </c>
      <c r="AC3610" s="2653" t="s">
        <v>1529</v>
      </c>
      <c r="AD3610" s="2653" t="s">
        <v>1529</v>
      </c>
      <c r="AE3610" s="2653" t="s">
        <v>1529</v>
      </c>
      <c r="AF3610" s="2653" t="s">
        <v>1529</v>
      </c>
      <c r="AG3610" s="2653" t="s">
        <v>1529</v>
      </c>
      <c r="AH3610" s="2653" t="s">
        <v>1529</v>
      </c>
      <c r="AI3610" s="2653" t="s">
        <v>1529</v>
      </c>
      <c r="AJ3610" s="2653" t="s">
        <v>1529</v>
      </c>
      <c r="AK3610" s="2502"/>
    </row>
    <row r="3611" spans="2:37" s="2703" customFormat="1" ht="17.25" customHeight="1" x14ac:dyDescent="0.2">
      <c r="B3611" s="2503"/>
      <c r="C3611" s="2496"/>
      <c r="D3611" s="2496"/>
      <c r="E3611" s="2496"/>
      <c r="F3611" s="2496"/>
      <c r="G3611" s="2496"/>
      <c r="H3611" s="2496"/>
      <c r="I3611" s="2497"/>
      <c r="J3611" s="2497"/>
      <c r="K3611" s="2497"/>
      <c r="L3611" s="2497"/>
      <c r="M3611" s="2496"/>
      <c r="N3611" s="2497"/>
      <c r="O3611" s="2497"/>
      <c r="P3611" s="2497"/>
      <c r="Q3611" s="2497"/>
      <c r="R3611" s="2497"/>
      <c r="S3611" s="2496"/>
      <c r="T3611" s="2495"/>
      <c r="U3611" s="2495"/>
      <c r="V3611" s="2495"/>
      <c r="W3611" s="2495"/>
      <c r="X3611" s="2495"/>
      <c r="Y3611" s="2495"/>
      <c r="Z3611" s="2495"/>
      <c r="AA3611" s="2495"/>
      <c r="AB3611" s="2495"/>
      <c r="AC3611" s="2495"/>
      <c r="AD3611" s="2495"/>
      <c r="AE3611" s="2495"/>
      <c r="AF3611" s="2495"/>
      <c r="AG3611" s="2495"/>
      <c r="AH3611" s="2495"/>
      <c r="AI3611" s="2495"/>
      <c r="AJ3611" s="2498"/>
      <c r="AK3611" s="2502"/>
    </row>
    <row r="3612" spans="2:37" s="2703" customFormat="1" ht="17.25" customHeight="1" x14ac:dyDescent="0.2">
      <c r="B3612" s="4236" t="s">
        <v>4985</v>
      </c>
      <c r="C3612" s="4237"/>
      <c r="D3612" s="4249" t="s">
        <v>5236</v>
      </c>
      <c r="E3612" s="4249"/>
      <c r="F3612" s="4249"/>
      <c r="G3612" s="4249"/>
      <c r="H3612" s="2499"/>
      <c r="I3612" s="2499"/>
      <c r="J3612" s="2499"/>
      <c r="K3612" s="2499"/>
      <c r="L3612" s="2499"/>
      <c r="M3612" s="2499"/>
      <c r="N3612" s="2499"/>
      <c r="O3612" s="2499"/>
      <c r="P3612" s="2499"/>
      <c r="Q3612" s="2499"/>
      <c r="R3612" s="2499"/>
      <c r="S3612" s="2499"/>
      <c r="T3612" s="2495"/>
      <c r="U3612" s="2495"/>
      <c r="V3612" s="2495"/>
      <c r="W3612" s="2495"/>
      <c r="X3612" s="2495"/>
      <c r="Y3612" s="2495"/>
      <c r="Z3612" s="2495"/>
      <c r="AA3612" s="2495"/>
      <c r="AB3612" s="2495"/>
      <c r="AC3612" s="2495"/>
      <c r="AD3612" s="2495"/>
      <c r="AE3612" s="2495"/>
      <c r="AF3612" s="2495"/>
      <c r="AG3612" s="2495"/>
      <c r="AH3612" s="2495"/>
      <c r="AI3612" s="2495"/>
      <c r="AJ3612" s="2498"/>
      <c r="AK3612" s="2502"/>
    </row>
    <row r="3613" spans="2:37" s="2703" customFormat="1" ht="17.25" customHeight="1" x14ac:dyDescent="0.2">
      <c r="B3613" s="4236" t="s">
        <v>4986</v>
      </c>
      <c r="C3613" s="4237"/>
      <c r="D3613" s="4249" t="s">
        <v>10</v>
      </c>
      <c r="E3613" s="4249"/>
      <c r="F3613" s="4249"/>
      <c r="G3613" s="4249"/>
      <c r="H3613" s="2499"/>
      <c r="I3613" s="2499"/>
      <c r="J3613" s="2499"/>
      <c r="K3613" s="2499"/>
      <c r="L3613" s="2499"/>
      <c r="M3613" s="2499"/>
      <c r="N3613" s="2499"/>
      <c r="O3613" s="2499"/>
      <c r="P3613" s="2499"/>
      <c r="Q3613" s="2499"/>
      <c r="R3613" s="2499"/>
      <c r="S3613" s="2499"/>
      <c r="T3613" s="2495"/>
      <c r="U3613" s="2495"/>
      <c r="V3613" s="2495"/>
      <c r="W3613" s="2495"/>
      <c r="X3613" s="2495"/>
      <c r="Y3613" s="2495"/>
      <c r="Z3613" s="2495"/>
      <c r="AA3613" s="2495"/>
      <c r="AB3613" s="2495"/>
      <c r="AC3613" s="2495"/>
      <c r="AD3613" s="2495"/>
      <c r="AE3613" s="2495"/>
      <c r="AF3613" s="2495"/>
      <c r="AG3613" s="2495"/>
      <c r="AH3613" s="2495"/>
      <c r="AI3613" s="2495"/>
      <c r="AJ3613" s="2498"/>
      <c r="AK3613" s="2502"/>
    </row>
    <row r="3614" spans="2:37" s="2703" customFormat="1" ht="17.25" customHeight="1" thickBot="1" x14ac:dyDescent="0.25">
      <c r="B3614" s="4270"/>
      <c r="C3614" s="4271"/>
      <c r="D3614" s="4272"/>
      <c r="E3614" s="4272"/>
      <c r="F3614" s="4272"/>
      <c r="G3614" s="4272"/>
      <c r="H3614" s="2504"/>
      <c r="I3614" s="2504"/>
      <c r="J3614" s="2504"/>
      <c r="K3614" s="2504"/>
      <c r="L3614" s="2504"/>
      <c r="M3614" s="2504"/>
      <c r="N3614" s="2504"/>
      <c r="O3614" s="2504"/>
      <c r="P3614" s="2504"/>
      <c r="Q3614" s="2504"/>
      <c r="R3614" s="2504"/>
      <c r="S3614" s="2504"/>
      <c r="T3614" s="2505"/>
      <c r="U3614" s="2505"/>
      <c r="V3614" s="2505"/>
      <c r="W3614" s="2505"/>
      <c r="X3614" s="2505"/>
      <c r="Y3614" s="2505"/>
      <c r="Z3614" s="2505"/>
      <c r="AA3614" s="2505"/>
      <c r="AB3614" s="2505"/>
      <c r="AC3614" s="2505"/>
      <c r="AD3614" s="2505"/>
      <c r="AE3614" s="2505"/>
      <c r="AF3614" s="2505"/>
      <c r="AG3614" s="2505"/>
      <c r="AH3614" s="2505"/>
      <c r="AI3614" s="2505"/>
      <c r="AJ3614" s="2506"/>
      <c r="AK3614" s="2507"/>
    </row>
    <row r="3615" spans="2:37" s="2703" customFormat="1" ht="17.25" customHeight="1" thickBot="1" x14ac:dyDescent="0.25">
      <c r="B3615" s="2589"/>
      <c r="C3615" s="2589"/>
      <c r="D3615" s="2589"/>
      <c r="E3615" s="2589"/>
      <c r="F3615" s="2589"/>
    </row>
    <row r="3616" spans="2:37" s="2703" customFormat="1" ht="17.25" customHeight="1" x14ac:dyDescent="0.2">
      <c r="B3616" s="4169" t="s">
        <v>4994</v>
      </c>
      <c r="C3616" s="4170"/>
      <c r="D3616" s="4170"/>
      <c r="E3616" s="4170"/>
      <c r="F3616" s="4170"/>
      <c r="G3616" s="4170"/>
      <c r="H3616" s="4170"/>
      <c r="I3616" s="4170"/>
      <c r="J3616" s="4170"/>
      <c r="K3616" s="4170"/>
      <c r="L3616" s="4170"/>
      <c r="M3616" s="4170"/>
      <c r="N3616" s="4170"/>
      <c r="O3616" s="4170"/>
      <c r="P3616" s="4170"/>
      <c r="Q3616" s="4170"/>
      <c r="R3616" s="4170"/>
      <c r="S3616" s="4170"/>
      <c r="T3616" s="4170"/>
      <c r="U3616" s="4170"/>
      <c r="V3616" s="4170"/>
      <c r="W3616" s="4170"/>
      <c r="X3616" s="4170"/>
      <c r="Y3616" s="4170"/>
      <c r="Z3616" s="4170"/>
      <c r="AA3616" s="4170"/>
      <c r="AB3616" s="4170"/>
      <c r="AC3616" s="4170"/>
      <c r="AD3616" s="4170"/>
      <c r="AE3616" s="4170"/>
      <c r="AF3616" s="4170"/>
      <c r="AG3616" s="4170"/>
      <c r="AH3616" s="4170"/>
      <c r="AI3616" s="4170"/>
      <c r="AJ3616" s="4170"/>
      <c r="AK3616" s="4171"/>
    </row>
    <row r="3617" spans="2:37" s="2703" customFormat="1" ht="17.25" customHeight="1" x14ac:dyDescent="0.2">
      <c r="B3617" s="2500"/>
      <c r="C3617" s="2589"/>
      <c r="D3617" s="2589"/>
      <c r="E3617" s="2589"/>
      <c r="F3617" s="2589"/>
      <c r="G3617" s="2501"/>
      <c r="H3617" s="2501"/>
      <c r="I3617" s="2501"/>
      <c r="J3617" s="2501"/>
      <c r="K3617" s="2501"/>
      <c r="L3617" s="2501"/>
      <c r="M3617" s="2501"/>
      <c r="N3617" s="2501"/>
      <c r="O3617" s="2501"/>
      <c r="P3617" s="2501"/>
      <c r="Q3617" s="2501"/>
      <c r="R3617" s="2501"/>
      <c r="S3617" s="2501"/>
      <c r="T3617" s="2501"/>
      <c r="U3617" s="2501"/>
      <c r="V3617" s="2501"/>
      <c r="W3617" s="2501"/>
      <c r="X3617" s="2501"/>
      <c r="Y3617" s="2501"/>
      <c r="Z3617" s="2501"/>
      <c r="AA3617" s="2501"/>
      <c r="AB3617" s="2501"/>
      <c r="AC3617" s="2501"/>
      <c r="AD3617" s="2501"/>
      <c r="AE3617" s="2501"/>
      <c r="AF3617" s="2501"/>
      <c r="AG3617" s="2501"/>
      <c r="AH3617" s="2501"/>
      <c r="AI3617" s="2501"/>
      <c r="AJ3617" s="2501"/>
      <c r="AK3617" s="2502"/>
    </row>
    <row r="3618" spans="2:37" s="2703" customFormat="1" ht="17.25" customHeight="1" x14ac:dyDescent="0.2">
      <c r="B3618" s="2500" t="s">
        <v>4981</v>
      </c>
      <c r="C3618" s="2589"/>
      <c r="D3618" s="4294" t="s">
        <v>5233</v>
      </c>
      <c r="E3618" s="4294"/>
      <c r="F3618" s="4294"/>
      <c r="G3618" s="2501"/>
      <c r="H3618" s="2501"/>
      <c r="I3618" s="2501"/>
      <c r="J3618" s="2501"/>
      <c r="K3618" s="2501"/>
      <c r="L3618" s="2501"/>
      <c r="M3618" s="2501"/>
      <c r="N3618" s="2501"/>
      <c r="O3618" s="2501"/>
      <c r="P3618" s="2501"/>
      <c r="Q3618" s="2501"/>
      <c r="R3618" s="2501"/>
      <c r="S3618" s="2501"/>
      <c r="T3618" s="2501"/>
      <c r="U3618" s="2501"/>
      <c r="V3618" s="2501"/>
      <c r="W3618" s="2501"/>
      <c r="X3618" s="2501"/>
      <c r="Y3618" s="2501"/>
      <c r="Z3618" s="2501"/>
      <c r="AA3618" s="2501"/>
      <c r="AB3618" s="2501"/>
      <c r="AC3618" s="2501"/>
      <c r="AD3618" s="2501"/>
      <c r="AE3618" s="2501"/>
      <c r="AF3618" s="2501"/>
      <c r="AG3618" s="2501"/>
      <c r="AH3618" s="2501"/>
      <c r="AI3618" s="2501"/>
      <c r="AJ3618" s="2501"/>
      <c r="AK3618" s="2502"/>
    </row>
    <row r="3619" spans="2:37" s="2703" customFormat="1" ht="30.75" customHeight="1" thickBot="1" x14ac:dyDescent="0.25">
      <c r="B3619" s="4176" t="s">
        <v>4995</v>
      </c>
      <c r="C3619" s="4177"/>
      <c r="D3619" s="4314">
        <v>41410</v>
      </c>
      <c r="E3619" s="4315"/>
      <c r="F3619" s="2589"/>
      <c r="G3619" s="2501"/>
      <c r="H3619" s="2501"/>
      <c r="I3619" s="2501"/>
      <c r="J3619" s="2501"/>
      <c r="K3619" s="2501"/>
      <c r="L3619" s="2501"/>
      <c r="M3619" s="2501"/>
      <c r="N3619" s="2501"/>
      <c r="O3619" s="2501"/>
      <c r="P3619" s="2501"/>
      <c r="Q3619" s="2501"/>
      <c r="R3619" s="2501"/>
      <c r="S3619" s="2501"/>
      <c r="T3619" s="2501"/>
      <c r="U3619" s="2501"/>
      <c r="V3619" s="2501"/>
      <c r="W3619" s="2501"/>
      <c r="X3619" s="2501"/>
      <c r="Y3619" s="2501"/>
      <c r="Z3619" s="2501"/>
      <c r="AA3619" s="2501"/>
      <c r="AB3619" s="2501"/>
      <c r="AC3619" s="2501"/>
      <c r="AD3619" s="2501"/>
      <c r="AE3619" s="2501"/>
      <c r="AF3619" s="2501"/>
      <c r="AG3619" s="2501"/>
      <c r="AH3619" s="2501"/>
      <c r="AI3619" s="2501"/>
      <c r="AJ3619" s="2501"/>
      <c r="AK3619" s="2502"/>
    </row>
    <row r="3620" spans="2:37" s="2703" customFormat="1" ht="309" customHeight="1" thickBot="1" x14ac:dyDescent="0.25">
      <c r="B3620" s="4179" t="s">
        <v>4996</v>
      </c>
      <c r="C3620" s="4180"/>
      <c r="D3620" s="4291" t="s">
        <v>5234</v>
      </c>
      <c r="E3620" s="4292"/>
      <c r="F3620" s="4292"/>
      <c r="G3620" s="4292"/>
      <c r="H3620" s="4292"/>
      <c r="I3620" s="4292"/>
      <c r="J3620" s="4292"/>
      <c r="K3620" s="4293"/>
      <c r="L3620" s="2501"/>
      <c r="M3620" s="2501"/>
      <c r="N3620" s="2501"/>
      <c r="O3620" s="2501"/>
      <c r="P3620" s="2501"/>
      <c r="Q3620" s="2501"/>
      <c r="R3620" s="2501"/>
      <c r="S3620" s="2501"/>
      <c r="T3620" s="2501"/>
      <c r="U3620" s="2501"/>
      <c r="V3620" s="2501"/>
      <c r="W3620" s="2501"/>
      <c r="X3620" s="2501"/>
      <c r="Y3620" s="2501"/>
      <c r="Z3620" s="2501"/>
      <c r="AA3620" s="2501"/>
      <c r="AB3620" s="2501"/>
      <c r="AC3620" s="2501"/>
      <c r="AD3620" s="2501"/>
      <c r="AE3620" s="2501"/>
      <c r="AF3620" s="2501"/>
      <c r="AG3620" s="2501"/>
      <c r="AH3620" s="2501"/>
      <c r="AI3620" s="2501"/>
      <c r="AJ3620" s="2501"/>
      <c r="AK3620" s="2502"/>
    </row>
    <row r="3621" spans="2:37" s="2703" customFormat="1" ht="17.25" customHeight="1" thickBot="1" x14ac:dyDescent="0.25">
      <c r="B3621" s="4245"/>
      <c r="C3621" s="4246"/>
      <c r="D3621" s="4246"/>
      <c r="E3621" s="4246"/>
      <c r="F3621" s="4246"/>
      <c r="G3621" s="4246"/>
      <c r="H3621" s="4246"/>
      <c r="I3621" s="4246"/>
      <c r="J3621" s="4246"/>
      <c r="K3621" s="4246"/>
      <c r="L3621" s="4246"/>
      <c r="M3621" s="4246"/>
      <c r="N3621" s="4246"/>
      <c r="O3621" s="4246"/>
      <c r="P3621" s="4246"/>
      <c r="Q3621" s="4246"/>
      <c r="R3621" s="2501"/>
      <c r="S3621" s="2501"/>
      <c r="T3621" s="2501"/>
      <c r="U3621" s="2501"/>
      <c r="V3621" s="2501"/>
      <c r="W3621" s="2501"/>
      <c r="X3621" s="2501"/>
      <c r="Y3621" s="2501"/>
      <c r="Z3621" s="2501"/>
      <c r="AA3621" s="2501"/>
      <c r="AB3621" s="2501"/>
      <c r="AC3621" s="2501"/>
      <c r="AD3621" s="2501"/>
      <c r="AE3621" s="2501"/>
      <c r="AF3621" s="2501"/>
      <c r="AG3621" s="2501"/>
      <c r="AH3621" s="2501"/>
      <c r="AI3621" s="2501"/>
      <c r="AJ3621" s="2501"/>
      <c r="AK3621" s="2502"/>
    </row>
    <row r="3622" spans="2:37" s="2703" customFormat="1" ht="17.25" customHeight="1" thickBot="1" x14ac:dyDescent="0.25">
      <c r="B3622" s="4189" t="s">
        <v>4997</v>
      </c>
      <c r="C3622" s="4189"/>
      <c r="D3622" s="4189" t="s">
        <v>4987</v>
      </c>
      <c r="E3622" s="4189" t="s">
        <v>4998</v>
      </c>
      <c r="F3622" s="4247" t="s">
        <v>224</v>
      </c>
      <c r="G3622" s="4247"/>
      <c r="H3622" s="4247"/>
      <c r="I3622" s="4247"/>
      <c r="J3622" s="4247"/>
      <c r="K3622" s="4247"/>
      <c r="L3622" s="4247"/>
      <c r="M3622" s="4247"/>
      <c r="N3622" s="4247"/>
      <c r="O3622" s="4247"/>
      <c r="P3622" s="4247"/>
      <c r="Q3622" s="4247"/>
      <c r="R3622" s="4247"/>
      <c r="S3622" s="4247" t="s">
        <v>340</v>
      </c>
      <c r="T3622" s="4247"/>
      <c r="U3622" s="4247"/>
      <c r="V3622" s="4247"/>
      <c r="W3622" s="4247"/>
      <c r="X3622" s="4247"/>
      <c r="Y3622" s="4247"/>
      <c r="Z3622" s="4247"/>
      <c r="AA3622" s="4247"/>
      <c r="AB3622" s="4247"/>
      <c r="AC3622" s="4247"/>
      <c r="AD3622" s="4247" t="s">
        <v>225</v>
      </c>
      <c r="AE3622" s="4247"/>
      <c r="AF3622" s="4247"/>
      <c r="AG3622" s="4247"/>
      <c r="AH3622" s="4188" t="s">
        <v>4982</v>
      </c>
      <c r="AI3622" s="4188"/>
      <c r="AJ3622" s="4188"/>
      <c r="AK3622" s="2502"/>
    </row>
    <row r="3623" spans="2:37" s="2703" customFormat="1" ht="17.25" customHeight="1" thickBot="1" x14ac:dyDescent="0.25">
      <c r="B3623" s="4203"/>
      <c r="C3623" s="4203"/>
      <c r="D3623" s="4203"/>
      <c r="E3623" s="4203"/>
      <c r="F3623" s="4203" t="s">
        <v>4999</v>
      </c>
      <c r="G3623" s="4203" t="s">
        <v>5000</v>
      </c>
      <c r="H3623" s="4189" t="s">
        <v>5001</v>
      </c>
      <c r="I3623" s="4200" t="s">
        <v>5002</v>
      </c>
      <c r="J3623" s="4200" t="s">
        <v>5003</v>
      </c>
      <c r="K3623" s="4201" t="s">
        <v>5004</v>
      </c>
      <c r="L3623" s="4201" t="s">
        <v>5005</v>
      </c>
      <c r="M3623" s="4200" t="s">
        <v>5006</v>
      </c>
      <c r="N3623" s="4200"/>
      <c r="O3623" s="4201" t="s">
        <v>5007</v>
      </c>
      <c r="P3623" s="4201" t="s">
        <v>5008</v>
      </c>
      <c r="Q3623" s="4201" t="s">
        <v>5009</v>
      </c>
      <c r="R3623" s="4201" t="s">
        <v>5010</v>
      </c>
      <c r="S3623" s="4189" t="s">
        <v>5011</v>
      </c>
      <c r="T3623" s="4189" t="s">
        <v>5012</v>
      </c>
      <c r="U3623" s="4189" t="s">
        <v>5013</v>
      </c>
      <c r="V3623" s="4189" t="s">
        <v>5014</v>
      </c>
      <c r="W3623" s="4189" t="s">
        <v>5015</v>
      </c>
      <c r="X3623" s="4189" t="s">
        <v>5016</v>
      </c>
      <c r="Y3623" s="4189" t="s">
        <v>5017</v>
      </c>
      <c r="Z3623" s="4189" t="s">
        <v>5018</v>
      </c>
      <c r="AA3623" s="4189" t="s">
        <v>5019</v>
      </c>
      <c r="AB3623" s="4200" t="s">
        <v>5020</v>
      </c>
      <c r="AC3623" s="4200" t="s">
        <v>5021</v>
      </c>
      <c r="AD3623" s="4189" t="s">
        <v>5022</v>
      </c>
      <c r="AE3623" s="4189" t="s">
        <v>5023</v>
      </c>
      <c r="AF3623" s="4189" t="s">
        <v>5024</v>
      </c>
      <c r="AG3623" s="4189" t="s">
        <v>5025</v>
      </c>
      <c r="AH3623" s="4189" t="s">
        <v>1150</v>
      </c>
      <c r="AI3623" s="4189" t="s">
        <v>4983</v>
      </c>
      <c r="AJ3623" s="4189" t="s">
        <v>4984</v>
      </c>
      <c r="AK3623" s="2502"/>
    </row>
    <row r="3624" spans="2:37" s="2703" customFormat="1" ht="17.25" customHeight="1" thickBot="1" x14ac:dyDescent="0.25">
      <c r="B3624" s="4203"/>
      <c r="C3624" s="4203"/>
      <c r="D3624" s="4203"/>
      <c r="E3624" s="4203"/>
      <c r="F3624" s="4203"/>
      <c r="G3624" s="4203"/>
      <c r="H3624" s="4203"/>
      <c r="I3624" s="4201"/>
      <c r="J3624" s="4201"/>
      <c r="K3624" s="4201"/>
      <c r="L3624" s="4201"/>
      <c r="M3624" s="2586" t="s">
        <v>5026</v>
      </c>
      <c r="N3624" s="2585" t="s">
        <v>2793</v>
      </c>
      <c r="O3624" s="4201"/>
      <c r="P3624" s="4201"/>
      <c r="Q3624" s="4201"/>
      <c r="R3624" s="4201"/>
      <c r="S3624" s="4203"/>
      <c r="T3624" s="4203"/>
      <c r="U3624" s="4203"/>
      <c r="V3624" s="4203"/>
      <c r="W3624" s="4203"/>
      <c r="X3624" s="4203"/>
      <c r="Y3624" s="4203"/>
      <c r="Z3624" s="4203"/>
      <c r="AA3624" s="4203"/>
      <c r="AB3624" s="4201"/>
      <c r="AC3624" s="4201"/>
      <c r="AD3624" s="4203"/>
      <c r="AE3624" s="4203"/>
      <c r="AF3624" s="4203"/>
      <c r="AG3624" s="4203"/>
      <c r="AH3624" s="4203"/>
      <c r="AI3624" s="4203"/>
      <c r="AJ3624" s="4203"/>
      <c r="AK3624" s="2502"/>
    </row>
    <row r="3625" spans="2:37" s="2703" customFormat="1" ht="17.25" customHeight="1" thickBot="1" x14ac:dyDescent="0.25">
      <c r="B3625" s="4274" t="s">
        <v>5235</v>
      </c>
      <c r="C3625" s="4275"/>
      <c r="D3625" s="2526" t="s">
        <v>1529</v>
      </c>
      <c r="E3625" s="2526" t="s">
        <v>1529</v>
      </c>
      <c r="F3625" s="2526" t="s">
        <v>1529</v>
      </c>
      <c r="G3625" s="2526" t="s">
        <v>1529</v>
      </c>
      <c r="H3625" s="2526" t="s">
        <v>1529</v>
      </c>
      <c r="I3625" s="2526" t="s">
        <v>1529</v>
      </c>
      <c r="J3625" s="2526" t="s">
        <v>1529</v>
      </c>
      <c r="K3625" s="2526" t="s">
        <v>1529</v>
      </c>
      <c r="L3625" s="2526" t="s">
        <v>1529</v>
      </c>
      <c r="M3625" s="2526" t="s">
        <v>1529</v>
      </c>
      <c r="N3625" s="2526" t="s">
        <v>1529</v>
      </c>
      <c r="O3625" s="2526" t="s">
        <v>1529</v>
      </c>
      <c r="P3625" s="2526" t="s">
        <v>1529</v>
      </c>
      <c r="Q3625" s="2526" t="s">
        <v>1529</v>
      </c>
      <c r="R3625" s="2526" t="s">
        <v>1529</v>
      </c>
      <c r="S3625" s="2656">
        <v>3.25</v>
      </c>
      <c r="T3625" s="3030">
        <f>S3625/U3625</f>
        <v>6.4999999999999997E-3</v>
      </c>
      <c r="U3625" s="3031">
        <v>500</v>
      </c>
      <c r="V3625" s="3031">
        <v>500</v>
      </c>
      <c r="W3625" s="3030">
        <f>S3625/V3625</f>
        <v>6.4999999999999997E-3</v>
      </c>
      <c r="X3625" s="3032">
        <v>6.7199999999999996E-2</v>
      </c>
      <c r="Y3625" s="2653" t="s">
        <v>1529</v>
      </c>
      <c r="Z3625" s="2653" t="s">
        <v>1529</v>
      </c>
      <c r="AA3625" s="2653" t="s">
        <v>1529</v>
      </c>
      <c r="AB3625" s="2653" t="s">
        <v>1529</v>
      </c>
      <c r="AC3625" s="2653" t="s">
        <v>1529</v>
      </c>
      <c r="AD3625" s="2653" t="s">
        <v>1529</v>
      </c>
      <c r="AE3625" s="2653" t="s">
        <v>1529</v>
      </c>
      <c r="AF3625" s="2653" t="s">
        <v>1529</v>
      </c>
      <c r="AG3625" s="2653" t="s">
        <v>1529</v>
      </c>
      <c r="AH3625" s="2653" t="s">
        <v>1529</v>
      </c>
      <c r="AI3625" s="2653" t="s">
        <v>1529</v>
      </c>
      <c r="AJ3625" s="2653" t="s">
        <v>1529</v>
      </c>
      <c r="AK3625" s="2502"/>
    </row>
    <row r="3626" spans="2:37" s="2703" customFormat="1" ht="17.25" customHeight="1" x14ac:dyDescent="0.2">
      <c r="B3626" s="2503"/>
      <c r="C3626" s="2496"/>
      <c r="D3626" s="2496"/>
      <c r="E3626" s="2496"/>
      <c r="F3626" s="2496"/>
      <c r="G3626" s="2496"/>
      <c r="H3626" s="2496"/>
      <c r="I3626" s="2497"/>
      <c r="J3626" s="2497"/>
      <c r="K3626" s="2497"/>
      <c r="L3626" s="2497"/>
      <c r="M3626" s="2496"/>
      <c r="N3626" s="2497"/>
      <c r="O3626" s="2497"/>
      <c r="P3626" s="2497"/>
      <c r="Q3626" s="2497"/>
      <c r="R3626" s="2497"/>
      <c r="S3626" s="2496"/>
      <c r="T3626" s="2495"/>
      <c r="U3626" s="2495"/>
      <c r="V3626" s="2495"/>
      <c r="W3626" s="2495"/>
      <c r="X3626" s="2495"/>
      <c r="Y3626" s="2495"/>
      <c r="Z3626" s="2495"/>
      <c r="AA3626" s="2495"/>
      <c r="AB3626" s="2495"/>
      <c r="AC3626" s="2495"/>
      <c r="AD3626" s="2495"/>
      <c r="AE3626" s="2495"/>
      <c r="AF3626" s="2495"/>
      <c r="AG3626" s="2495"/>
      <c r="AH3626" s="2495"/>
      <c r="AI3626" s="2495"/>
      <c r="AJ3626" s="2498"/>
      <c r="AK3626" s="2502"/>
    </row>
    <row r="3627" spans="2:37" s="2703" customFormat="1" ht="17.25" customHeight="1" x14ac:dyDescent="0.2">
      <c r="B3627" s="4236" t="s">
        <v>4985</v>
      </c>
      <c r="C3627" s="4237"/>
      <c r="D3627" s="4249" t="s">
        <v>5236</v>
      </c>
      <c r="E3627" s="4249"/>
      <c r="F3627" s="4249"/>
      <c r="G3627" s="4249"/>
      <c r="H3627" s="2499"/>
      <c r="I3627" s="2499"/>
      <c r="J3627" s="2499"/>
      <c r="K3627" s="2499"/>
      <c r="L3627" s="2499"/>
      <c r="M3627" s="2499"/>
      <c r="N3627" s="2499"/>
      <c r="O3627" s="2499"/>
      <c r="P3627" s="2499"/>
      <c r="Q3627" s="2499"/>
      <c r="R3627" s="2499"/>
      <c r="S3627" s="2499"/>
      <c r="T3627" s="2495"/>
      <c r="U3627" s="2495"/>
      <c r="V3627" s="2495"/>
      <c r="W3627" s="2495"/>
      <c r="X3627" s="2495"/>
      <c r="Y3627" s="2495"/>
      <c r="Z3627" s="2495"/>
      <c r="AA3627" s="2495"/>
      <c r="AB3627" s="2495"/>
      <c r="AC3627" s="2495"/>
      <c r="AD3627" s="2495"/>
      <c r="AE3627" s="2495"/>
      <c r="AF3627" s="2495"/>
      <c r="AG3627" s="2495"/>
      <c r="AH3627" s="2495"/>
      <c r="AI3627" s="2495"/>
      <c r="AJ3627" s="2498"/>
      <c r="AK3627" s="2502"/>
    </row>
    <row r="3628" spans="2:37" s="2703" customFormat="1" ht="17.25" customHeight="1" x14ac:dyDescent="0.2">
      <c r="B3628" s="4236" t="s">
        <v>4986</v>
      </c>
      <c r="C3628" s="4237"/>
      <c r="D3628" s="4249" t="s">
        <v>10</v>
      </c>
      <c r="E3628" s="4249"/>
      <c r="F3628" s="4249"/>
      <c r="G3628" s="4249"/>
      <c r="H3628" s="2499"/>
      <c r="I3628" s="2499"/>
      <c r="J3628" s="2499"/>
      <c r="K3628" s="2499"/>
      <c r="L3628" s="2499"/>
      <c r="M3628" s="2499"/>
      <c r="N3628" s="2499"/>
      <c r="O3628" s="2499"/>
      <c r="P3628" s="2499"/>
      <c r="Q3628" s="2499"/>
      <c r="R3628" s="2499"/>
      <c r="S3628" s="2499"/>
      <c r="T3628" s="2495"/>
      <c r="U3628" s="2495"/>
      <c r="V3628" s="2495"/>
      <c r="W3628" s="2495"/>
      <c r="X3628" s="2495"/>
      <c r="Y3628" s="2495"/>
      <c r="Z3628" s="2495"/>
      <c r="AA3628" s="2495"/>
      <c r="AB3628" s="2495"/>
      <c r="AC3628" s="2495"/>
      <c r="AD3628" s="2495"/>
      <c r="AE3628" s="2495"/>
      <c r="AF3628" s="2495"/>
      <c r="AG3628" s="2495"/>
      <c r="AH3628" s="2495"/>
      <c r="AI3628" s="2495"/>
      <c r="AJ3628" s="2498"/>
      <c r="AK3628" s="2502"/>
    </row>
    <row r="3629" spans="2:37" s="2703" customFormat="1" ht="17.25" customHeight="1" thickBot="1" x14ac:dyDescent="0.25">
      <c r="B3629" s="4270"/>
      <c r="C3629" s="4271"/>
      <c r="D3629" s="4272"/>
      <c r="E3629" s="4272"/>
      <c r="F3629" s="4272"/>
      <c r="G3629" s="4272"/>
      <c r="H3629" s="2504"/>
      <c r="I3629" s="2504"/>
      <c r="J3629" s="2504"/>
      <c r="K3629" s="2504"/>
      <c r="L3629" s="2504"/>
      <c r="M3629" s="2504"/>
      <c r="N3629" s="2504"/>
      <c r="O3629" s="2504"/>
      <c r="P3629" s="2504"/>
      <c r="Q3629" s="2504"/>
      <c r="R3629" s="2504"/>
      <c r="S3629" s="2504"/>
      <c r="T3629" s="2505"/>
      <c r="U3629" s="2505"/>
      <c r="V3629" s="2505"/>
      <c r="W3629" s="2505"/>
      <c r="X3629" s="2505"/>
      <c r="Y3629" s="2505"/>
      <c r="Z3629" s="2505"/>
      <c r="AA3629" s="2505"/>
      <c r="AB3629" s="2505"/>
      <c r="AC3629" s="2505"/>
      <c r="AD3629" s="2505"/>
      <c r="AE3629" s="2505"/>
      <c r="AF3629" s="2505"/>
      <c r="AG3629" s="2505"/>
      <c r="AH3629" s="2505"/>
      <c r="AI3629" s="2505"/>
      <c r="AJ3629" s="2506"/>
      <c r="AK3629" s="2507"/>
    </row>
    <row r="3630" spans="2:37" s="2703" customFormat="1" ht="17.25" customHeight="1" thickBot="1" x14ac:dyDescent="0.25">
      <c r="B3630" s="2589"/>
      <c r="C3630" s="2589"/>
      <c r="D3630" s="2589"/>
      <c r="E3630" s="2589"/>
      <c r="F3630" s="2589"/>
    </row>
    <row r="3631" spans="2:37" s="2703" customFormat="1" ht="17.25" customHeight="1" x14ac:dyDescent="0.2">
      <c r="B3631" s="4169" t="s">
        <v>4994</v>
      </c>
      <c r="C3631" s="4170"/>
      <c r="D3631" s="4170"/>
      <c r="E3631" s="4170"/>
      <c r="F3631" s="4170"/>
      <c r="G3631" s="4170"/>
      <c r="H3631" s="4170"/>
      <c r="I3631" s="4170"/>
      <c r="J3631" s="4170"/>
      <c r="K3631" s="4170"/>
      <c r="L3631" s="4170"/>
      <c r="M3631" s="4170"/>
      <c r="N3631" s="4170"/>
      <c r="O3631" s="4170"/>
      <c r="P3631" s="4170"/>
      <c r="Q3631" s="4170"/>
      <c r="R3631" s="4170"/>
      <c r="S3631" s="4170"/>
      <c r="T3631" s="4170"/>
      <c r="U3631" s="4170"/>
      <c r="V3631" s="4170"/>
      <c r="W3631" s="4170"/>
      <c r="X3631" s="4170"/>
      <c r="Y3631" s="4170"/>
      <c r="Z3631" s="4170"/>
      <c r="AA3631" s="4170"/>
      <c r="AB3631" s="4170"/>
      <c r="AC3631" s="4170"/>
      <c r="AD3631" s="4170"/>
      <c r="AE3631" s="4170"/>
      <c r="AF3631" s="4170"/>
      <c r="AG3631" s="4170"/>
      <c r="AH3631" s="4170"/>
      <c r="AI3631" s="4170"/>
      <c r="AJ3631" s="4170"/>
      <c r="AK3631" s="4171"/>
    </row>
    <row r="3632" spans="2:37" s="2703" customFormat="1" ht="17.25" customHeight="1" x14ac:dyDescent="0.2">
      <c r="B3632" s="2500"/>
      <c r="C3632" s="2589"/>
      <c r="D3632" s="2589"/>
      <c r="E3632" s="2589"/>
      <c r="F3632" s="2589"/>
      <c r="G3632" s="2501"/>
      <c r="H3632" s="2501"/>
      <c r="I3632" s="2501"/>
      <c r="J3632" s="2501"/>
      <c r="K3632" s="2501"/>
      <c r="L3632" s="2501"/>
      <c r="M3632" s="2501"/>
      <c r="N3632" s="2501"/>
      <c r="O3632" s="2501"/>
      <c r="P3632" s="2501"/>
      <c r="Q3632" s="2501"/>
      <c r="R3632" s="2501"/>
      <c r="S3632" s="2501"/>
      <c r="T3632" s="2501"/>
      <c r="U3632" s="2501"/>
      <c r="V3632" s="2501"/>
      <c r="W3632" s="2501"/>
      <c r="X3632" s="2501"/>
      <c r="Y3632" s="2501"/>
      <c r="Z3632" s="2501"/>
      <c r="AA3632" s="2501"/>
      <c r="AB3632" s="2501"/>
      <c r="AC3632" s="2501"/>
      <c r="AD3632" s="2501"/>
      <c r="AE3632" s="2501"/>
      <c r="AF3632" s="2501"/>
      <c r="AG3632" s="2501"/>
      <c r="AH3632" s="2501"/>
      <c r="AI3632" s="2501"/>
      <c r="AJ3632" s="2501"/>
      <c r="AK3632" s="2502"/>
    </row>
    <row r="3633" spans="2:37" s="2703" customFormat="1" ht="17.25" customHeight="1" x14ac:dyDescent="0.2">
      <c r="B3633" s="2500" t="s">
        <v>4981</v>
      </c>
      <c r="C3633" s="2589"/>
      <c r="D3633" s="4294" t="s">
        <v>5191</v>
      </c>
      <c r="E3633" s="4294"/>
      <c r="F3633" s="4294"/>
      <c r="G3633" s="2501"/>
      <c r="H3633" s="2501"/>
      <c r="I3633" s="2501"/>
      <c r="J3633" s="2501"/>
      <c r="K3633" s="2501"/>
      <c r="L3633" s="2501"/>
      <c r="M3633" s="2501"/>
      <c r="N3633" s="2501"/>
      <c r="O3633" s="2501"/>
      <c r="P3633" s="2501"/>
      <c r="Q3633" s="2501"/>
      <c r="R3633" s="2501"/>
      <c r="S3633" s="2501"/>
      <c r="T3633" s="2501"/>
      <c r="U3633" s="2501"/>
      <c r="V3633" s="2501"/>
      <c r="W3633" s="2501"/>
      <c r="X3633" s="2501"/>
      <c r="Y3633" s="2501"/>
      <c r="Z3633" s="2501"/>
      <c r="AA3633" s="2501"/>
      <c r="AB3633" s="2501"/>
      <c r="AC3633" s="2501"/>
      <c r="AD3633" s="2501"/>
      <c r="AE3633" s="2501"/>
      <c r="AF3633" s="2501"/>
      <c r="AG3633" s="2501"/>
      <c r="AH3633" s="2501"/>
      <c r="AI3633" s="2501"/>
      <c r="AJ3633" s="2501"/>
      <c r="AK3633" s="2502"/>
    </row>
    <row r="3634" spans="2:37" s="2703" customFormat="1" ht="24.75" customHeight="1" thickBot="1" x14ac:dyDescent="0.25">
      <c r="B3634" s="4176" t="s">
        <v>4995</v>
      </c>
      <c r="C3634" s="4177"/>
      <c r="D3634" s="4314">
        <v>41401</v>
      </c>
      <c r="E3634" s="4315"/>
      <c r="F3634" s="2589"/>
      <c r="G3634" s="2501"/>
      <c r="H3634" s="2501"/>
      <c r="I3634" s="2501"/>
      <c r="J3634" s="2501"/>
      <c r="K3634" s="2501"/>
      <c r="L3634" s="2501"/>
      <c r="M3634" s="2501"/>
      <c r="N3634" s="2501"/>
      <c r="O3634" s="2501"/>
      <c r="P3634" s="2501"/>
      <c r="Q3634" s="2501"/>
      <c r="R3634" s="2501"/>
      <c r="S3634" s="2501"/>
      <c r="T3634" s="2501"/>
      <c r="U3634" s="2501"/>
      <c r="V3634" s="2501"/>
      <c r="W3634" s="2501"/>
      <c r="X3634" s="2501"/>
      <c r="Y3634" s="2501"/>
      <c r="Z3634" s="2501"/>
      <c r="AA3634" s="2501"/>
      <c r="AB3634" s="2501"/>
      <c r="AC3634" s="2501"/>
      <c r="AD3634" s="2501"/>
      <c r="AE3634" s="2501"/>
      <c r="AF3634" s="2501"/>
      <c r="AG3634" s="2501"/>
      <c r="AH3634" s="2501"/>
      <c r="AI3634" s="2501"/>
      <c r="AJ3634" s="2501"/>
      <c r="AK3634" s="2502"/>
    </row>
    <row r="3635" spans="2:37" s="2703" customFormat="1" ht="69.75" customHeight="1" thickBot="1" x14ac:dyDescent="0.25">
      <c r="B3635" s="4179" t="s">
        <v>4996</v>
      </c>
      <c r="C3635" s="4180"/>
      <c r="D3635" s="4291" t="s">
        <v>5192</v>
      </c>
      <c r="E3635" s="4292"/>
      <c r="F3635" s="4292"/>
      <c r="G3635" s="4292"/>
      <c r="H3635" s="4292"/>
      <c r="I3635" s="4292"/>
      <c r="J3635" s="4292"/>
      <c r="K3635" s="4293"/>
      <c r="L3635" s="2501"/>
      <c r="M3635" s="2501"/>
      <c r="N3635" s="2501"/>
      <c r="O3635" s="2501"/>
      <c r="P3635" s="2501"/>
      <c r="Q3635" s="2501"/>
      <c r="R3635" s="2501"/>
      <c r="S3635" s="2501"/>
      <c r="T3635" s="2501"/>
      <c r="U3635" s="2501"/>
      <c r="V3635" s="2501"/>
      <c r="W3635" s="2501"/>
      <c r="X3635" s="2501"/>
      <c r="Y3635" s="2501"/>
      <c r="Z3635" s="2501"/>
      <c r="AA3635" s="2501"/>
      <c r="AB3635" s="2501"/>
      <c r="AC3635" s="2501"/>
      <c r="AD3635" s="2501"/>
      <c r="AE3635" s="2501"/>
      <c r="AF3635" s="2501"/>
      <c r="AG3635" s="2501"/>
      <c r="AH3635" s="2501"/>
      <c r="AI3635" s="2501"/>
      <c r="AJ3635" s="2501"/>
      <c r="AK3635" s="2502"/>
    </row>
    <row r="3636" spans="2:37" s="2703" customFormat="1" ht="17.25" customHeight="1" thickBot="1" x14ac:dyDescent="0.25">
      <c r="B3636" s="4245"/>
      <c r="C3636" s="4246"/>
      <c r="D3636" s="4246"/>
      <c r="E3636" s="4246"/>
      <c r="F3636" s="4246"/>
      <c r="G3636" s="4246"/>
      <c r="H3636" s="4246"/>
      <c r="I3636" s="4246"/>
      <c r="J3636" s="4246"/>
      <c r="K3636" s="4246"/>
      <c r="L3636" s="4246"/>
      <c r="M3636" s="4246"/>
      <c r="N3636" s="4246"/>
      <c r="O3636" s="4246"/>
      <c r="P3636" s="4246"/>
      <c r="Q3636" s="4246"/>
      <c r="R3636" s="2501"/>
      <c r="S3636" s="2501"/>
      <c r="T3636" s="2501"/>
      <c r="U3636" s="2501"/>
      <c r="V3636" s="2501"/>
      <c r="W3636" s="2501"/>
      <c r="X3636" s="2501"/>
      <c r="Y3636" s="2501"/>
      <c r="Z3636" s="2501"/>
      <c r="AA3636" s="2501"/>
      <c r="AB3636" s="2501"/>
      <c r="AC3636" s="2501"/>
      <c r="AD3636" s="2501"/>
      <c r="AE3636" s="2501"/>
      <c r="AF3636" s="2501"/>
      <c r="AG3636" s="2501"/>
      <c r="AH3636" s="2501"/>
      <c r="AI3636" s="2501"/>
      <c r="AJ3636" s="2501"/>
      <c r="AK3636" s="2502"/>
    </row>
    <row r="3637" spans="2:37" s="2703" customFormat="1" ht="17.25" customHeight="1" thickBot="1" x14ac:dyDescent="0.25">
      <c r="B3637" s="4189" t="s">
        <v>4997</v>
      </c>
      <c r="C3637" s="4189"/>
      <c r="D3637" s="4189" t="s">
        <v>4987</v>
      </c>
      <c r="E3637" s="4189" t="s">
        <v>4998</v>
      </c>
      <c r="F3637" s="4247" t="s">
        <v>224</v>
      </c>
      <c r="G3637" s="4247"/>
      <c r="H3637" s="4247"/>
      <c r="I3637" s="4247"/>
      <c r="J3637" s="4247"/>
      <c r="K3637" s="4247"/>
      <c r="L3637" s="4247"/>
      <c r="M3637" s="4247"/>
      <c r="N3637" s="4247"/>
      <c r="O3637" s="4247"/>
      <c r="P3637" s="4247"/>
      <c r="Q3637" s="4247"/>
      <c r="R3637" s="4247"/>
      <c r="S3637" s="4247" t="s">
        <v>340</v>
      </c>
      <c r="T3637" s="4247"/>
      <c r="U3637" s="4247"/>
      <c r="V3637" s="4247"/>
      <c r="W3637" s="4247"/>
      <c r="X3637" s="4247"/>
      <c r="Y3637" s="4247"/>
      <c r="Z3637" s="4247"/>
      <c r="AA3637" s="4247"/>
      <c r="AB3637" s="4247"/>
      <c r="AC3637" s="4247"/>
      <c r="AD3637" s="4247" t="s">
        <v>225</v>
      </c>
      <c r="AE3637" s="4247"/>
      <c r="AF3637" s="4247"/>
      <c r="AG3637" s="4247"/>
      <c r="AH3637" s="4188" t="s">
        <v>4982</v>
      </c>
      <c r="AI3637" s="4188"/>
      <c r="AJ3637" s="4188"/>
      <c r="AK3637" s="2502"/>
    </row>
    <row r="3638" spans="2:37" s="2703" customFormat="1" ht="17.25" customHeight="1" thickBot="1" x14ac:dyDescent="0.25">
      <c r="B3638" s="4203"/>
      <c r="C3638" s="4203"/>
      <c r="D3638" s="4203"/>
      <c r="E3638" s="4203"/>
      <c r="F3638" s="4203" t="s">
        <v>4999</v>
      </c>
      <c r="G3638" s="4203" t="s">
        <v>5000</v>
      </c>
      <c r="H3638" s="4189" t="s">
        <v>5001</v>
      </c>
      <c r="I3638" s="4200" t="s">
        <v>5002</v>
      </c>
      <c r="J3638" s="4200" t="s">
        <v>5003</v>
      </c>
      <c r="K3638" s="4201" t="s">
        <v>5004</v>
      </c>
      <c r="L3638" s="4201" t="s">
        <v>5005</v>
      </c>
      <c r="M3638" s="4200" t="s">
        <v>5006</v>
      </c>
      <c r="N3638" s="4200"/>
      <c r="O3638" s="4201" t="s">
        <v>5007</v>
      </c>
      <c r="P3638" s="4201" t="s">
        <v>5008</v>
      </c>
      <c r="Q3638" s="4201" t="s">
        <v>5009</v>
      </c>
      <c r="R3638" s="4201" t="s">
        <v>5010</v>
      </c>
      <c r="S3638" s="4189" t="s">
        <v>5011</v>
      </c>
      <c r="T3638" s="4189" t="s">
        <v>5012</v>
      </c>
      <c r="U3638" s="4189" t="s">
        <v>5013</v>
      </c>
      <c r="V3638" s="4189" t="s">
        <v>5014</v>
      </c>
      <c r="W3638" s="4189" t="s">
        <v>5015</v>
      </c>
      <c r="X3638" s="4189" t="s">
        <v>5016</v>
      </c>
      <c r="Y3638" s="4189" t="s">
        <v>5017</v>
      </c>
      <c r="Z3638" s="4189" t="s">
        <v>5018</v>
      </c>
      <c r="AA3638" s="4189" t="s">
        <v>5019</v>
      </c>
      <c r="AB3638" s="4200" t="s">
        <v>5020</v>
      </c>
      <c r="AC3638" s="4200" t="s">
        <v>5021</v>
      </c>
      <c r="AD3638" s="4189" t="s">
        <v>5022</v>
      </c>
      <c r="AE3638" s="4189" t="s">
        <v>5023</v>
      </c>
      <c r="AF3638" s="4189" t="s">
        <v>5024</v>
      </c>
      <c r="AG3638" s="4189" t="s">
        <v>5025</v>
      </c>
      <c r="AH3638" s="4189" t="s">
        <v>1150</v>
      </c>
      <c r="AI3638" s="4189" t="s">
        <v>4983</v>
      </c>
      <c r="AJ3638" s="4189" t="s">
        <v>4984</v>
      </c>
      <c r="AK3638" s="2502"/>
    </row>
    <row r="3639" spans="2:37" s="2703" customFormat="1" ht="17.25" customHeight="1" thickBot="1" x14ac:dyDescent="0.25">
      <c r="B3639" s="4203"/>
      <c r="C3639" s="4203"/>
      <c r="D3639" s="4203"/>
      <c r="E3639" s="4203"/>
      <c r="F3639" s="4203"/>
      <c r="G3639" s="4203"/>
      <c r="H3639" s="4203"/>
      <c r="I3639" s="4201"/>
      <c r="J3639" s="4201"/>
      <c r="K3639" s="4201"/>
      <c r="L3639" s="4201"/>
      <c r="M3639" s="2586" t="s">
        <v>5026</v>
      </c>
      <c r="N3639" s="2585" t="s">
        <v>2793</v>
      </c>
      <c r="O3639" s="4201"/>
      <c r="P3639" s="4201"/>
      <c r="Q3639" s="4201"/>
      <c r="R3639" s="4201"/>
      <c r="S3639" s="4203"/>
      <c r="T3639" s="4203"/>
      <c r="U3639" s="4203"/>
      <c r="V3639" s="4203"/>
      <c r="W3639" s="4203"/>
      <c r="X3639" s="4203"/>
      <c r="Y3639" s="4203"/>
      <c r="Z3639" s="4203"/>
      <c r="AA3639" s="4203"/>
      <c r="AB3639" s="4201"/>
      <c r="AC3639" s="4201"/>
      <c r="AD3639" s="4203"/>
      <c r="AE3639" s="4203"/>
      <c r="AF3639" s="4203"/>
      <c r="AG3639" s="4203"/>
      <c r="AH3639" s="4203"/>
      <c r="AI3639" s="4203"/>
      <c r="AJ3639" s="4203"/>
      <c r="AK3639" s="2502"/>
    </row>
    <row r="3640" spans="2:37" s="2703" customFormat="1" ht="17.25" customHeight="1" x14ac:dyDescent="0.2">
      <c r="B3640" s="4157" t="s">
        <v>5193</v>
      </c>
      <c r="C3640" s="4158"/>
      <c r="D3640" s="2704">
        <v>50000592</v>
      </c>
      <c r="E3640" s="2644"/>
      <c r="F3640" s="2644"/>
      <c r="G3640" s="2600"/>
      <c r="H3640" s="2645"/>
      <c r="I3640" s="2645"/>
      <c r="J3640" s="2645"/>
      <c r="K3640" s="2600"/>
      <c r="L3640" s="2600"/>
      <c r="M3640" s="2646"/>
      <c r="N3640" s="2647"/>
      <c r="O3640" s="2600"/>
      <c r="P3640" s="2600"/>
      <c r="Q3640" s="2600"/>
      <c r="R3640" s="2600"/>
      <c r="S3640" s="2626"/>
      <c r="T3640" s="2600"/>
      <c r="U3640" s="2648"/>
      <c r="V3640" s="2648"/>
      <c r="W3640" s="2600"/>
      <c r="X3640" s="2600"/>
      <c r="Y3640" s="2648"/>
      <c r="Z3640" s="2648"/>
      <c r="AA3640" s="2648"/>
      <c r="AB3640" s="2600"/>
      <c r="AC3640" s="2600"/>
      <c r="AD3640" s="2644"/>
      <c r="AE3640" s="2667"/>
      <c r="AF3640" s="2701"/>
      <c r="AG3640" s="2701"/>
      <c r="AH3640" s="2627" t="s">
        <v>5194</v>
      </c>
      <c r="AI3640" s="3033">
        <v>1</v>
      </c>
      <c r="AJ3640" s="2691">
        <v>1</v>
      </c>
      <c r="AK3640" s="2502"/>
    </row>
    <row r="3641" spans="2:37" s="2703" customFormat="1" ht="17.25" customHeight="1" x14ac:dyDescent="0.2">
      <c r="B3641" s="4348" t="s">
        <v>5195</v>
      </c>
      <c r="C3641" s="4349"/>
      <c r="D3641" s="2706">
        <v>50000593</v>
      </c>
      <c r="E3641" s="2618"/>
      <c r="F3641" s="2618"/>
      <c r="G3641" s="2599"/>
      <c r="H3641" s="2707"/>
      <c r="I3641" s="2707"/>
      <c r="J3641" s="2707"/>
      <c r="K3641" s="2599"/>
      <c r="L3641" s="2599"/>
      <c r="M3641" s="2617"/>
      <c r="N3641" s="2708"/>
      <c r="O3641" s="2599"/>
      <c r="P3641" s="2599"/>
      <c r="Q3641" s="2599"/>
      <c r="R3641" s="2599"/>
      <c r="S3641" s="2542"/>
      <c r="T3641" s="2599"/>
      <c r="U3641" s="2709"/>
      <c r="V3641" s="2709"/>
      <c r="W3641" s="2599"/>
      <c r="X3641" s="2599"/>
      <c r="Y3641" s="2709"/>
      <c r="Z3641" s="2709"/>
      <c r="AA3641" s="2709"/>
      <c r="AB3641" s="2599"/>
      <c r="AC3641" s="2599"/>
      <c r="AD3641" s="2618"/>
      <c r="AE3641" s="2668"/>
      <c r="AF3641" s="2702"/>
      <c r="AG3641" s="2702"/>
      <c r="AH3641" s="2632" t="s">
        <v>5194</v>
      </c>
      <c r="AI3641" s="3026">
        <v>1</v>
      </c>
      <c r="AJ3641" s="2784">
        <v>1.5</v>
      </c>
      <c r="AK3641" s="2502"/>
    </row>
    <row r="3642" spans="2:37" s="2703" customFormat="1" ht="17.25" customHeight="1" x14ac:dyDescent="0.2">
      <c r="B3642" s="4161" t="s">
        <v>5196</v>
      </c>
      <c r="C3642" s="4160"/>
      <c r="D3642" s="2706">
        <v>50000590</v>
      </c>
      <c r="E3642" s="2618"/>
      <c r="F3642" s="2618"/>
      <c r="G3642" s="2599"/>
      <c r="H3642" s="2707"/>
      <c r="I3642" s="2707"/>
      <c r="J3642" s="2707"/>
      <c r="K3642" s="2599"/>
      <c r="L3642" s="2599"/>
      <c r="M3642" s="2617"/>
      <c r="N3642" s="2708"/>
      <c r="O3642" s="2599"/>
      <c r="P3642" s="2599"/>
      <c r="Q3642" s="2599"/>
      <c r="R3642" s="2599"/>
      <c r="S3642" s="2542"/>
      <c r="T3642" s="2599"/>
      <c r="U3642" s="2709"/>
      <c r="V3642" s="2709"/>
      <c r="W3642" s="2599"/>
      <c r="X3642" s="2599"/>
      <c r="Y3642" s="2709"/>
      <c r="Z3642" s="2709"/>
      <c r="AA3642" s="2709"/>
      <c r="AB3642" s="2599"/>
      <c r="AC3642" s="2599"/>
      <c r="AD3642" s="2618"/>
      <c r="AE3642" s="2668"/>
      <c r="AF3642" s="2702"/>
      <c r="AG3642" s="2702"/>
      <c r="AH3642" s="2632" t="s">
        <v>5194</v>
      </c>
      <c r="AI3642" s="2632">
        <v>1</v>
      </c>
      <c r="AJ3642" s="2784">
        <v>1</v>
      </c>
      <c r="AK3642" s="2502"/>
    </row>
    <row r="3643" spans="2:37" s="2703" customFormat="1" ht="17.25" customHeight="1" x14ac:dyDescent="0.2">
      <c r="B3643" s="4161" t="s">
        <v>5197</v>
      </c>
      <c r="C3643" s="4160"/>
      <c r="D3643" s="2706">
        <v>50000591</v>
      </c>
      <c r="E3643" s="2618"/>
      <c r="F3643" s="2618"/>
      <c r="G3643" s="2599"/>
      <c r="H3643" s="2707"/>
      <c r="I3643" s="2707"/>
      <c r="J3643" s="2707"/>
      <c r="K3643" s="2599"/>
      <c r="L3643" s="2599"/>
      <c r="M3643" s="2617"/>
      <c r="N3643" s="2708"/>
      <c r="O3643" s="2599"/>
      <c r="P3643" s="2599"/>
      <c r="Q3643" s="2599"/>
      <c r="R3643" s="2599"/>
      <c r="S3643" s="2542"/>
      <c r="T3643" s="2599"/>
      <c r="U3643" s="2709"/>
      <c r="V3643" s="2709"/>
      <c r="W3643" s="2599"/>
      <c r="X3643" s="2599"/>
      <c r="Y3643" s="2709"/>
      <c r="Z3643" s="2709"/>
      <c r="AA3643" s="2709"/>
      <c r="AB3643" s="2599"/>
      <c r="AC3643" s="2599"/>
      <c r="AD3643" s="2618"/>
      <c r="AE3643" s="2668"/>
      <c r="AF3643" s="2702"/>
      <c r="AG3643" s="2702"/>
      <c r="AH3643" s="2632" t="s">
        <v>5194</v>
      </c>
      <c r="AI3643" s="3026">
        <v>1</v>
      </c>
      <c r="AJ3643" s="2784">
        <v>1.5</v>
      </c>
      <c r="AK3643" s="2502"/>
    </row>
    <row r="3644" spans="2:37" s="2703" customFormat="1" ht="17.25" customHeight="1" x14ac:dyDescent="0.2">
      <c r="B3644" s="4161" t="s">
        <v>5198</v>
      </c>
      <c r="C3644" s="4160"/>
      <c r="D3644" s="2706">
        <v>50000588</v>
      </c>
      <c r="E3644" s="2618"/>
      <c r="F3644" s="2618"/>
      <c r="G3644" s="2599"/>
      <c r="H3644" s="2707"/>
      <c r="I3644" s="2707"/>
      <c r="J3644" s="2707"/>
      <c r="K3644" s="2599"/>
      <c r="L3644" s="2599"/>
      <c r="M3644" s="2617"/>
      <c r="N3644" s="2708"/>
      <c r="O3644" s="2599"/>
      <c r="P3644" s="2599"/>
      <c r="Q3644" s="2599"/>
      <c r="R3644" s="2599"/>
      <c r="S3644" s="2542"/>
      <c r="T3644" s="2599"/>
      <c r="U3644" s="2709"/>
      <c r="V3644" s="2709"/>
      <c r="W3644" s="2599"/>
      <c r="X3644" s="2599"/>
      <c r="Y3644" s="2709"/>
      <c r="Z3644" s="2709"/>
      <c r="AA3644" s="2709"/>
      <c r="AB3644" s="2599"/>
      <c r="AC3644" s="2599"/>
      <c r="AD3644" s="2618"/>
      <c r="AE3644" s="2668"/>
      <c r="AF3644" s="2702"/>
      <c r="AG3644" s="2702"/>
      <c r="AH3644" s="2632" t="s">
        <v>5194</v>
      </c>
      <c r="AI3644" s="3026">
        <v>1</v>
      </c>
      <c r="AJ3644" s="2784">
        <v>1</v>
      </c>
      <c r="AK3644" s="2502"/>
    </row>
    <row r="3645" spans="2:37" s="2703" customFormat="1" ht="17.25" customHeight="1" x14ac:dyDescent="0.2">
      <c r="B3645" s="4161" t="s">
        <v>5199</v>
      </c>
      <c r="C3645" s="4160"/>
      <c r="D3645" s="2706">
        <v>50000589</v>
      </c>
      <c r="E3645" s="2618"/>
      <c r="F3645" s="2618"/>
      <c r="G3645" s="2599"/>
      <c r="H3645" s="2707"/>
      <c r="I3645" s="2707"/>
      <c r="J3645" s="2707"/>
      <c r="K3645" s="2599"/>
      <c r="L3645" s="2599"/>
      <c r="M3645" s="2617"/>
      <c r="N3645" s="2708"/>
      <c r="O3645" s="2599"/>
      <c r="P3645" s="2599"/>
      <c r="Q3645" s="2599"/>
      <c r="R3645" s="2599"/>
      <c r="S3645" s="2542"/>
      <c r="T3645" s="2599"/>
      <c r="U3645" s="2709"/>
      <c r="V3645" s="2709"/>
      <c r="W3645" s="2599"/>
      <c r="X3645" s="2599"/>
      <c r="Y3645" s="2709"/>
      <c r="Z3645" s="2709"/>
      <c r="AA3645" s="2709"/>
      <c r="AB3645" s="2599"/>
      <c r="AC3645" s="2599"/>
      <c r="AD3645" s="2618"/>
      <c r="AE3645" s="2668"/>
      <c r="AF3645" s="2702"/>
      <c r="AG3645" s="2702"/>
      <c r="AH3645" s="2632" t="s">
        <v>5194</v>
      </c>
      <c r="AI3645" s="3026">
        <v>1</v>
      </c>
      <c r="AJ3645" s="2784">
        <v>1.5</v>
      </c>
      <c r="AK3645" s="2502"/>
    </row>
    <row r="3646" spans="2:37" s="2703" customFormat="1" ht="17.25" customHeight="1" x14ac:dyDescent="0.2">
      <c r="B3646" s="4161" t="s">
        <v>5200</v>
      </c>
      <c r="C3646" s="4160"/>
      <c r="D3646" s="2706">
        <v>50000595</v>
      </c>
      <c r="E3646" s="2618"/>
      <c r="F3646" s="2618"/>
      <c r="G3646" s="2599"/>
      <c r="H3646" s="2707"/>
      <c r="I3646" s="2707"/>
      <c r="J3646" s="2707"/>
      <c r="K3646" s="2599"/>
      <c r="L3646" s="2599"/>
      <c r="M3646" s="2617"/>
      <c r="N3646" s="2708"/>
      <c r="O3646" s="2599"/>
      <c r="P3646" s="2599"/>
      <c r="Q3646" s="2599"/>
      <c r="R3646" s="2599"/>
      <c r="S3646" s="2542"/>
      <c r="T3646" s="2599"/>
      <c r="U3646" s="2709"/>
      <c r="V3646" s="2709"/>
      <c r="W3646" s="2599"/>
      <c r="X3646" s="2599"/>
      <c r="Y3646" s="2709"/>
      <c r="Z3646" s="2709"/>
      <c r="AA3646" s="2709"/>
      <c r="AB3646" s="2599"/>
      <c r="AC3646" s="2599"/>
      <c r="AD3646" s="2618"/>
      <c r="AE3646" s="2668"/>
      <c r="AF3646" s="2702"/>
      <c r="AG3646" s="2702"/>
      <c r="AH3646" s="2632" t="s">
        <v>5194</v>
      </c>
      <c r="AI3646" s="3026">
        <v>1</v>
      </c>
      <c r="AJ3646" s="2784">
        <v>1</v>
      </c>
      <c r="AK3646" s="2502"/>
    </row>
    <row r="3647" spans="2:37" s="2703" customFormat="1" ht="17.25" customHeight="1" x14ac:dyDescent="0.2">
      <c r="B3647" s="4161" t="s">
        <v>5201</v>
      </c>
      <c r="C3647" s="4160"/>
      <c r="D3647" s="2706">
        <v>50000596</v>
      </c>
      <c r="E3647" s="2618"/>
      <c r="F3647" s="2618"/>
      <c r="G3647" s="2599"/>
      <c r="H3647" s="2707"/>
      <c r="I3647" s="2707"/>
      <c r="J3647" s="2707"/>
      <c r="K3647" s="2599"/>
      <c r="L3647" s="2599"/>
      <c r="M3647" s="2617"/>
      <c r="N3647" s="2708"/>
      <c r="O3647" s="2599"/>
      <c r="P3647" s="2599"/>
      <c r="Q3647" s="2599"/>
      <c r="R3647" s="2599"/>
      <c r="S3647" s="2542"/>
      <c r="T3647" s="2599"/>
      <c r="U3647" s="2709"/>
      <c r="V3647" s="2709"/>
      <c r="W3647" s="2599"/>
      <c r="X3647" s="2599"/>
      <c r="Y3647" s="2709"/>
      <c r="Z3647" s="2709"/>
      <c r="AA3647" s="2709"/>
      <c r="AB3647" s="2599"/>
      <c r="AC3647" s="2599"/>
      <c r="AD3647" s="2618"/>
      <c r="AE3647" s="2668"/>
      <c r="AF3647" s="2702"/>
      <c r="AG3647" s="2702"/>
      <c r="AH3647" s="2632" t="s">
        <v>5194</v>
      </c>
      <c r="AI3647" s="3026">
        <v>1</v>
      </c>
      <c r="AJ3647" s="2784">
        <v>1.5</v>
      </c>
      <c r="AK3647" s="2502"/>
    </row>
    <row r="3648" spans="2:37" s="2703" customFormat="1" ht="17.25" customHeight="1" x14ac:dyDescent="0.2">
      <c r="B3648" s="4161" t="s">
        <v>5202</v>
      </c>
      <c r="C3648" s="4160"/>
      <c r="D3648" s="2706">
        <v>50000586</v>
      </c>
      <c r="E3648" s="2618"/>
      <c r="F3648" s="2618"/>
      <c r="G3648" s="2599"/>
      <c r="H3648" s="2707"/>
      <c r="I3648" s="2707"/>
      <c r="J3648" s="2707"/>
      <c r="K3648" s="2599"/>
      <c r="L3648" s="2599"/>
      <c r="M3648" s="2617"/>
      <c r="N3648" s="2708"/>
      <c r="O3648" s="2599"/>
      <c r="P3648" s="2599"/>
      <c r="Q3648" s="2599"/>
      <c r="R3648" s="2599"/>
      <c r="S3648" s="2542"/>
      <c r="T3648" s="2599"/>
      <c r="U3648" s="2709"/>
      <c r="V3648" s="2709"/>
      <c r="W3648" s="2599"/>
      <c r="X3648" s="2599"/>
      <c r="Y3648" s="2709"/>
      <c r="Z3648" s="2709"/>
      <c r="AA3648" s="2709"/>
      <c r="AB3648" s="2599"/>
      <c r="AC3648" s="2599"/>
      <c r="AD3648" s="2618"/>
      <c r="AE3648" s="2668"/>
      <c r="AF3648" s="2702"/>
      <c r="AG3648" s="2702"/>
      <c r="AH3648" s="2632" t="s">
        <v>5194</v>
      </c>
      <c r="AI3648" s="3026">
        <v>1</v>
      </c>
      <c r="AJ3648" s="2784">
        <v>1</v>
      </c>
      <c r="AK3648" s="2502"/>
    </row>
    <row r="3649" spans="2:37" s="2703" customFormat="1" ht="17.25" customHeight="1" x14ac:dyDescent="0.2">
      <c r="B3649" s="4161" t="s">
        <v>5203</v>
      </c>
      <c r="C3649" s="4160"/>
      <c r="D3649" s="2706">
        <v>50000587</v>
      </c>
      <c r="E3649" s="2618"/>
      <c r="F3649" s="2618"/>
      <c r="G3649" s="2599"/>
      <c r="H3649" s="2707"/>
      <c r="I3649" s="2707"/>
      <c r="J3649" s="2707"/>
      <c r="K3649" s="2599"/>
      <c r="L3649" s="2599"/>
      <c r="M3649" s="2617"/>
      <c r="N3649" s="2708"/>
      <c r="O3649" s="2599"/>
      <c r="P3649" s="2599"/>
      <c r="Q3649" s="2599"/>
      <c r="R3649" s="2599"/>
      <c r="S3649" s="2542"/>
      <c r="T3649" s="2599"/>
      <c r="U3649" s="2709"/>
      <c r="V3649" s="2709"/>
      <c r="W3649" s="2599"/>
      <c r="X3649" s="2599"/>
      <c r="Y3649" s="2709"/>
      <c r="Z3649" s="2709"/>
      <c r="AA3649" s="2709"/>
      <c r="AB3649" s="2599"/>
      <c r="AC3649" s="2599"/>
      <c r="AD3649" s="2618"/>
      <c r="AE3649" s="2668"/>
      <c r="AF3649" s="2702"/>
      <c r="AG3649" s="2702"/>
      <c r="AH3649" s="2632" t="s">
        <v>5194</v>
      </c>
      <c r="AI3649" s="3026">
        <v>1</v>
      </c>
      <c r="AJ3649" s="2784">
        <v>1.5</v>
      </c>
      <c r="AK3649" s="2502"/>
    </row>
    <row r="3650" spans="2:37" s="2703" customFormat="1" ht="17.25" customHeight="1" x14ac:dyDescent="0.2">
      <c r="B3650" s="4161" t="s">
        <v>5204</v>
      </c>
      <c r="C3650" s="4160"/>
      <c r="D3650" s="2706">
        <v>50000758</v>
      </c>
      <c r="E3650" s="2618"/>
      <c r="F3650" s="2618"/>
      <c r="G3650" s="2599"/>
      <c r="H3650" s="2707"/>
      <c r="I3650" s="2707"/>
      <c r="J3650" s="2707"/>
      <c r="K3650" s="2599"/>
      <c r="L3650" s="2599"/>
      <c r="M3650" s="2617"/>
      <c r="N3650" s="2708"/>
      <c r="O3650" s="2599"/>
      <c r="P3650" s="2599"/>
      <c r="Q3650" s="2599"/>
      <c r="R3650" s="2599"/>
      <c r="S3650" s="2542"/>
      <c r="T3650" s="2599"/>
      <c r="U3650" s="2709"/>
      <c r="V3650" s="2709"/>
      <c r="W3650" s="2599"/>
      <c r="X3650" s="2599"/>
      <c r="Y3650" s="2709"/>
      <c r="Z3650" s="2709"/>
      <c r="AA3650" s="2709"/>
      <c r="AB3650" s="2599"/>
      <c r="AC3650" s="2599"/>
      <c r="AD3650" s="2618"/>
      <c r="AE3650" s="2668"/>
      <c r="AF3650" s="2702"/>
      <c r="AG3650" s="2702"/>
      <c r="AH3650" s="2632" t="s">
        <v>5205</v>
      </c>
      <c r="AI3650" s="3026" t="s">
        <v>5206</v>
      </c>
      <c r="AJ3650" s="2784">
        <v>3</v>
      </c>
      <c r="AK3650" s="2502"/>
    </row>
    <row r="3651" spans="2:37" s="2703" customFormat="1" ht="17.25" customHeight="1" x14ac:dyDescent="0.2">
      <c r="B3651" s="4161" t="s">
        <v>5207</v>
      </c>
      <c r="C3651" s="4160"/>
      <c r="D3651" s="2706">
        <v>50000757</v>
      </c>
      <c r="E3651" s="2618"/>
      <c r="F3651" s="2618"/>
      <c r="G3651" s="2599"/>
      <c r="H3651" s="2707"/>
      <c r="I3651" s="2707"/>
      <c r="J3651" s="2707"/>
      <c r="K3651" s="2599"/>
      <c r="L3651" s="2599"/>
      <c r="M3651" s="2617"/>
      <c r="N3651" s="2708"/>
      <c r="O3651" s="2599"/>
      <c r="P3651" s="2599"/>
      <c r="Q3651" s="2599"/>
      <c r="R3651" s="2599"/>
      <c r="S3651" s="2542"/>
      <c r="T3651" s="2599"/>
      <c r="U3651" s="2709"/>
      <c r="V3651" s="2709"/>
      <c r="W3651" s="2599"/>
      <c r="X3651" s="2599"/>
      <c r="Y3651" s="2709"/>
      <c r="Z3651" s="2709"/>
      <c r="AA3651" s="2709"/>
      <c r="AB3651" s="2599"/>
      <c r="AC3651" s="2599"/>
      <c r="AD3651" s="2618"/>
      <c r="AE3651" s="2668"/>
      <c r="AF3651" s="2702"/>
      <c r="AG3651" s="2702"/>
      <c r="AH3651" s="2632" t="s">
        <v>5205</v>
      </c>
      <c r="AI3651" s="3026" t="s">
        <v>5208</v>
      </c>
      <c r="AJ3651" s="2784">
        <v>6</v>
      </c>
      <c r="AK3651" s="2502"/>
    </row>
    <row r="3652" spans="2:37" s="2703" customFormat="1" ht="17.25" customHeight="1" x14ac:dyDescent="0.2">
      <c r="B3652" s="4161" t="s">
        <v>5209</v>
      </c>
      <c r="C3652" s="4160"/>
      <c r="D3652" s="2706">
        <v>50000667</v>
      </c>
      <c r="E3652" s="2618"/>
      <c r="F3652" s="2618"/>
      <c r="G3652" s="2599"/>
      <c r="H3652" s="2707"/>
      <c r="I3652" s="2707"/>
      <c r="J3652" s="2707"/>
      <c r="K3652" s="2599"/>
      <c r="L3652" s="2599"/>
      <c r="M3652" s="2617"/>
      <c r="N3652" s="2708"/>
      <c r="O3652" s="2599"/>
      <c r="P3652" s="2599"/>
      <c r="Q3652" s="2599"/>
      <c r="R3652" s="2599"/>
      <c r="S3652" s="2542"/>
      <c r="T3652" s="2599"/>
      <c r="U3652" s="2709"/>
      <c r="V3652" s="2709"/>
      <c r="W3652" s="2599"/>
      <c r="X3652" s="2599"/>
      <c r="Y3652" s="2709"/>
      <c r="Z3652" s="2709"/>
      <c r="AA3652" s="2709"/>
      <c r="AB3652" s="2599"/>
      <c r="AC3652" s="2599"/>
      <c r="AD3652" s="2618"/>
      <c r="AE3652" s="2668"/>
      <c r="AF3652" s="2702"/>
      <c r="AG3652" s="2702"/>
      <c r="AH3652" s="2632" t="s">
        <v>5194</v>
      </c>
      <c r="AI3652" s="3026">
        <v>5</v>
      </c>
      <c r="AJ3652" s="2784">
        <v>3</v>
      </c>
      <c r="AK3652" s="2502"/>
    </row>
    <row r="3653" spans="2:37" s="2703" customFormat="1" ht="17.25" customHeight="1" x14ac:dyDescent="0.2">
      <c r="B3653" s="4161" t="s">
        <v>5210</v>
      </c>
      <c r="C3653" s="4160"/>
      <c r="D3653" s="2706">
        <v>50000666</v>
      </c>
      <c r="E3653" s="2618"/>
      <c r="F3653" s="2618"/>
      <c r="G3653" s="2599"/>
      <c r="H3653" s="2707"/>
      <c r="I3653" s="2707"/>
      <c r="J3653" s="2707"/>
      <c r="K3653" s="2599"/>
      <c r="L3653" s="2599"/>
      <c r="M3653" s="2617"/>
      <c r="N3653" s="2708"/>
      <c r="O3653" s="2599"/>
      <c r="P3653" s="2599"/>
      <c r="Q3653" s="2599"/>
      <c r="R3653" s="2599"/>
      <c r="S3653" s="2542"/>
      <c r="T3653" s="2599"/>
      <c r="U3653" s="2709"/>
      <c r="V3653" s="2709"/>
      <c r="W3653" s="2599"/>
      <c r="X3653" s="2599"/>
      <c r="Y3653" s="2709"/>
      <c r="Z3653" s="2709"/>
      <c r="AA3653" s="2709"/>
      <c r="AB3653" s="2599"/>
      <c r="AC3653" s="2599"/>
      <c r="AD3653" s="2618"/>
      <c r="AE3653" s="2668"/>
      <c r="AF3653" s="2702"/>
      <c r="AG3653" s="2702"/>
      <c r="AH3653" s="2632" t="s">
        <v>5194</v>
      </c>
      <c r="AI3653" s="3026">
        <v>20</v>
      </c>
      <c r="AJ3653" s="2784">
        <v>7</v>
      </c>
      <c r="AK3653" s="2502"/>
    </row>
    <row r="3654" spans="2:37" s="2703" customFormat="1" ht="17.25" customHeight="1" x14ac:dyDescent="0.2">
      <c r="B3654" s="4350" t="s">
        <v>5211</v>
      </c>
      <c r="C3654" s="4351"/>
      <c r="D3654" s="2706">
        <v>50000743</v>
      </c>
      <c r="E3654" s="2618"/>
      <c r="F3654" s="2618"/>
      <c r="G3654" s="2599"/>
      <c r="H3654" s="2707"/>
      <c r="I3654" s="2707"/>
      <c r="J3654" s="2707"/>
      <c r="K3654" s="2599"/>
      <c r="L3654" s="2599"/>
      <c r="M3654" s="2617"/>
      <c r="N3654" s="2708"/>
      <c r="O3654" s="2599"/>
      <c r="P3654" s="2599"/>
      <c r="Q3654" s="2599"/>
      <c r="R3654" s="2599"/>
      <c r="S3654" s="2542"/>
      <c r="T3654" s="2599"/>
      <c r="U3654" s="2709"/>
      <c r="V3654" s="2709"/>
      <c r="W3654" s="2599"/>
      <c r="X3654" s="2599"/>
      <c r="Y3654" s="2709"/>
      <c r="Z3654" s="2709"/>
      <c r="AA3654" s="2709"/>
      <c r="AB3654" s="2599"/>
      <c r="AC3654" s="2599"/>
      <c r="AD3654" s="2618"/>
      <c r="AE3654" s="2668"/>
      <c r="AF3654" s="2702"/>
      <c r="AG3654" s="2702"/>
      <c r="AH3654" s="2632" t="s">
        <v>5212</v>
      </c>
      <c r="AI3654" s="3026" t="s">
        <v>5213</v>
      </c>
      <c r="AJ3654" s="2784">
        <v>5.5</v>
      </c>
      <c r="AK3654" s="2502"/>
    </row>
    <row r="3655" spans="2:37" s="2703" customFormat="1" ht="17.25" customHeight="1" x14ac:dyDescent="0.2">
      <c r="B3655" s="4350" t="s">
        <v>5214</v>
      </c>
      <c r="C3655" s="4351"/>
      <c r="D3655" s="2706">
        <v>50000742</v>
      </c>
      <c r="E3655" s="2618"/>
      <c r="F3655" s="2618"/>
      <c r="G3655" s="2599"/>
      <c r="H3655" s="2707"/>
      <c r="I3655" s="2707"/>
      <c r="J3655" s="2707"/>
      <c r="K3655" s="2599"/>
      <c r="L3655" s="2599"/>
      <c r="M3655" s="2617"/>
      <c r="N3655" s="2708"/>
      <c r="O3655" s="2599"/>
      <c r="P3655" s="2599"/>
      <c r="Q3655" s="2599"/>
      <c r="R3655" s="2599"/>
      <c r="S3655" s="2542"/>
      <c r="T3655" s="2599"/>
      <c r="U3655" s="2709"/>
      <c r="V3655" s="2709"/>
      <c r="W3655" s="2599"/>
      <c r="X3655" s="2599"/>
      <c r="Y3655" s="2709"/>
      <c r="Z3655" s="2709"/>
      <c r="AA3655" s="2709"/>
      <c r="AB3655" s="2599"/>
      <c r="AC3655" s="2599"/>
      <c r="AD3655" s="2618"/>
      <c r="AE3655" s="2668"/>
      <c r="AF3655" s="2702"/>
      <c r="AG3655" s="2702"/>
      <c r="AH3655" s="2632" t="s">
        <v>5212</v>
      </c>
      <c r="AI3655" s="3026" t="s">
        <v>5215</v>
      </c>
      <c r="AJ3655" s="2784">
        <v>8</v>
      </c>
      <c r="AK3655" s="2502"/>
    </row>
    <row r="3656" spans="2:37" s="2703" customFormat="1" ht="17.25" customHeight="1" x14ac:dyDescent="0.2">
      <c r="B3656" s="4161" t="s">
        <v>5216</v>
      </c>
      <c r="C3656" s="4160"/>
      <c r="D3656" s="2706">
        <v>50000603</v>
      </c>
      <c r="E3656" s="2618"/>
      <c r="F3656" s="2618"/>
      <c r="G3656" s="2599"/>
      <c r="H3656" s="2707"/>
      <c r="I3656" s="2707"/>
      <c r="J3656" s="2707"/>
      <c r="K3656" s="2599"/>
      <c r="L3656" s="2599"/>
      <c r="M3656" s="2617"/>
      <c r="N3656" s="2708"/>
      <c r="O3656" s="2599"/>
      <c r="P3656" s="2599"/>
      <c r="Q3656" s="2599"/>
      <c r="R3656" s="2599"/>
      <c r="S3656" s="2542"/>
      <c r="T3656" s="2599"/>
      <c r="U3656" s="2709"/>
      <c r="V3656" s="2709"/>
      <c r="W3656" s="2599"/>
      <c r="X3656" s="2599"/>
      <c r="Y3656" s="2709"/>
      <c r="Z3656" s="2709"/>
      <c r="AA3656" s="2709"/>
      <c r="AB3656" s="2599"/>
      <c r="AC3656" s="2599"/>
      <c r="AD3656" s="2618"/>
      <c r="AE3656" s="2668"/>
      <c r="AF3656" s="2702"/>
      <c r="AG3656" s="2702"/>
      <c r="AH3656" s="2632" t="s">
        <v>5205</v>
      </c>
      <c r="AI3656" s="3026" t="s">
        <v>5217</v>
      </c>
      <c r="AJ3656" s="2784">
        <v>1.1200000000000001</v>
      </c>
      <c r="AK3656" s="2502"/>
    </row>
    <row r="3657" spans="2:37" s="2703" customFormat="1" ht="17.25" customHeight="1" thickBot="1" x14ac:dyDescent="0.25">
      <c r="B3657" s="4162" t="s">
        <v>5218</v>
      </c>
      <c r="C3657" s="4163"/>
      <c r="D3657" s="3000">
        <v>50000597</v>
      </c>
      <c r="E3657" s="2620"/>
      <c r="F3657" s="2620"/>
      <c r="G3657" s="3001"/>
      <c r="H3657" s="3002"/>
      <c r="I3657" s="3002"/>
      <c r="J3657" s="3002"/>
      <c r="K3657" s="3001"/>
      <c r="L3657" s="3001"/>
      <c r="M3657" s="2619"/>
      <c r="N3657" s="3003"/>
      <c r="O3657" s="3001"/>
      <c r="P3657" s="3001"/>
      <c r="Q3657" s="3001"/>
      <c r="R3657" s="3001"/>
      <c r="S3657" s="2727"/>
      <c r="T3657" s="3001"/>
      <c r="U3657" s="3004"/>
      <c r="V3657" s="3004"/>
      <c r="W3657" s="3001"/>
      <c r="X3657" s="3001"/>
      <c r="Y3657" s="3004"/>
      <c r="Z3657" s="3004"/>
      <c r="AA3657" s="3004"/>
      <c r="AB3657" s="3001"/>
      <c r="AC3657" s="3001"/>
      <c r="AD3657" s="2620"/>
      <c r="AE3657" s="3005"/>
      <c r="AF3657" s="3006"/>
      <c r="AG3657" s="3006"/>
      <c r="AH3657" s="2556" t="s">
        <v>5219</v>
      </c>
      <c r="AI3657" s="2556">
        <v>1</v>
      </c>
      <c r="AJ3657" s="3028">
        <v>0.56000000000000005</v>
      </c>
      <c r="AK3657" s="2502"/>
    </row>
    <row r="3658" spans="2:37" s="2703" customFormat="1" ht="17.25" customHeight="1" x14ac:dyDescent="0.2">
      <c r="B3658" s="2503"/>
      <c r="C3658" s="2496"/>
      <c r="D3658" s="2496"/>
      <c r="E3658" s="2496"/>
      <c r="F3658" s="2496"/>
      <c r="G3658" s="2496"/>
      <c r="H3658" s="2496"/>
      <c r="I3658" s="2497"/>
      <c r="J3658" s="2497"/>
      <c r="K3658" s="2497"/>
      <c r="L3658" s="2497"/>
      <c r="M3658" s="2496"/>
      <c r="N3658" s="2497"/>
      <c r="O3658" s="2497"/>
      <c r="P3658" s="2497"/>
      <c r="Q3658" s="2497"/>
      <c r="R3658" s="2497"/>
      <c r="S3658" s="2496"/>
      <c r="T3658" s="2495"/>
      <c r="U3658" s="2495"/>
      <c r="V3658" s="2495"/>
      <c r="W3658" s="2495"/>
      <c r="X3658" s="2495"/>
      <c r="Y3658" s="2495"/>
      <c r="Z3658" s="2495"/>
      <c r="AA3658" s="2495"/>
      <c r="AB3658" s="2495"/>
      <c r="AC3658" s="2495"/>
      <c r="AD3658" s="2495"/>
      <c r="AE3658" s="2495"/>
      <c r="AF3658" s="2495"/>
      <c r="AG3658" s="2495"/>
      <c r="AH3658" s="2495"/>
      <c r="AI3658" s="2495"/>
      <c r="AJ3658" s="2498"/>
      <c r="AK3658" s="2502"/>
    </row>
    <row r="3659" spans="2:37" s="2703" customFormat="1" ht="17.25" customHeight="1" x14ac:dyDescent="0.2">
      <c r="B3659" s="4236" t="s">
        <v>4985</v>
      </c>
      <c r="C3659" s="4237"/>
      <c r="D3659" s="4249" t="s">
        <v>1529</v>
      </c>
      <c r="E3659" s="4249"/>
      <c r="F3659" s="4249"/>
      <c r="G3659" s="4249"/>
      <c r="H3659" s="2499"/>
      <c r="I3659" s="2499"/>
      <c r="J3659" s="2499"/>
      <c r="K3659" s="2499"/>
      <c r="L3659" s="2499"/>
      <c r="M3659" s="2499"/>
      <c r="N3659" s="2499"/>
      <c r="O3659" s="2499"/>
      <c r="P3659" s="2499"/>
      <c r="Q3659" s="2499"/>
      <c r="R3659" s="2499"/>
      <c r="S3659" s="2499"/>
      <c r="T3659" s="2495"/>
      <c r="U3659" s="2495"/>
      <c r="V3659" s="2495"/>
      <c r="W3659" s="2495"/>
      <c r="X3659" s="2495"/>
      <c r="Y3659" s="2495"/>
      <c r="Z3659" s="2495"/>
      <c r="AA3659" s="2495"/>
      <c r="AB3659" s="2495"/>
      <c r="AC3659" s="2495"/>
      <c r="AD3659" s="2495"/>
      <c r="AE3659" s="2495"/>
      <c r="AF3659" s="2495"/>
      <c r="AG3659" s="2495"/>
      <c r="AH3659" s="2495"/>
      <c r="AI3659" s="2495"/>
      <c r="AJ3659" s="2498"/>
      <c r="AK3659" s="2502"/>
    </row>
    <row r="3660" spans="2:37" s="2703" customFormat="1" ht="17.25" customHeight="1" x14ac:dyDescent="0.2">
      <c r="B3660" s="4236" t="s">
        <v>4986</v>
      </c>
      <c r="C3660" s="4237"/>
      <c r="D3660" s="4249" t="s">
        <v>10</v>
      </c>
      <c r="E3660" s="4249"/>
      <c r="F3660" s="4249"/>
      <c r="G3660" s="4249"/>
      <c r="H3660" s="2499"/>
      <c r="I3660" s="2499"/>
      <c r="J3660" s="2499"/>
      <c r="K3660" s="2499"/>
      <c r="L3660" s="2499"/>
      <c r="M3660" s="2499"/>
      <c r="N3660" s="2499"/>
      <c r="O3660" s="2499"/>
      <c r="P3660" s="2499"/>
      <c r="Q3660" s="2499"/>
      <c r="R3660" s="2499"/>
      <c r="S3660" s="2499"/>
      <c r="T3660" s="2495"/>
      <c r="U3660" s="2495"/>
      <c r="V3660" s="2495"/>
      <c r="W3660" s="2495"/>
      <c r="X3660" s="2495"/>
      <c r="Y3660" s="2495"/>
      <c r="Z3660" s="2495"/>
      <c r="AA3660" s="2495"/>
      <c r="AB3660" s="2495"/>
      <c r="AC3660" s="2495"/>
      <c r="AD3660" s="2495"/>
      <c r="AE3660" s="2495"/>
      <c r="AF3660" s="2495"/>
      <c r="AG3660" s="2495"/>
      <c r="AH3660" s="2495"/>
      <c r="AI3660" s="2495"/>
      <c r="AJ3660" s="2498"/>
      <c r="AK3660" s="2502"/>
    </row>
    <row r="3661" spans="2:37" s="2703" customFormat="1" ht="17.25" customHeight="1" thickBot="1" x14ac:dyDescent="0.25">
      <c r="B3661" s="4270"/>
      <c r="C3661" s="4271"/>
      <c r="D3661" s="4272"/>
      <c r="E3661" s="4272"/>
      <c r="F3661" s="4272"/>
      <c r="G3661" s="4272"/>
      <c r="H3661" s="2504"/>
      <c r="I3661" s="2504"/>
      <c r="J3661" s="2504"/>
      <c r="K3661" s="2504"/>
      <c r="L3661" s="2504"/>
      <c r="M3661" s="2504"/>
      <c r="N3661" s="2504"/>
      <c r="O3661" s="2504"/>
      <c r="P3661" s="2504"/>
      <c r="Q3661" s="2504"/>
      <c r="R3661" s="2504"/>
      <c r="S3661" s="2504"/>
      <c r="T3661" s="2505"/>
      <c r="U3661" s="2505"/>
      <c r="V3661" s="2505"/>
      <c r="W3661" s="2505"/>
      <c r="X3661" s="2505"/>
      <c r="Y3661" s="2505"/>
      <c r="Z3661" s="2505"/>
      <c r="AA3661" s="2505"/>
      <c r="AB3661" s="2505"/>
      <c r="AC3661" s="2505"/>
      <c r="AD3661" s="2505"/>
      <c r="AE3661" s="2505"/>
      <c r="AF3661" s="2505"/>
      <c r="AG3661" s="2505"/>
      <c r="AH3661" s="2505"/>
      <c r="AI3661" s="2505"/>
      <c r="AJ3661" s="2506"/>
      <c r="AK3661" s="2507"/>
    </row>
    <row r="3662" spans="2:37" s="2703" customFormat="1" ht="17.25" customHeight="1" thickBot="1" x14ac:dyDescent="0.25">
      <c r="B3662" s="2594"/>
      <c r="C3662" s="2594"/>
      <c r="D3662" s="2621"/>
      <c r="E3662" s="2621"/>
      <c r="F3662" s="2621"/>
      <c r="G3662" s="2621"/>
      <c r="H3662" s="2499"/>
      <c r="I3662" s="2499"/>
      <c r="J3662" s="2499"/>
      <c r="K3662" s="2499"/>
      <c r="L3662" s="2499"/>
      <c r="M3662" s="2499"/>
      <c r="N3662" s="2499"/>
      <c r="O3662" s="2499"/>
      <c r="P3662" s="2499"/>
      <c r="Q3662" s="2499"/>
      <c r="R3662" s="2499"/>
      <c r="S3662" s="2499"/>
      <c r="T3662" s="2495"/>
      <c r="U3662" s="2495"/>
      <c r="V3662" s="2495"/>
      <c r="W3662" s="2495"/>
      <c r="X3662" s="2495"/>
      <c r="Y3662" s="2495"/>
      <c r="Z3662" s="2495"/>
      <c r="AA3662" s="2495"/>
      <c r="AB3662" s="2495"/>
      <c r="AC3662" s="2495"/>
      <c r="AD3662" s="2495"/>
      <c r="AE3662" s="2495"/>
      <c r="AF3662" s="2495"/>
      <c r="AG3662" s="2495"/>
      <c r="AH3662" s="2495"/>
      <c r="AI3662" s="2495"/>
      <c r="AJ3662" s="2495"/>
      <c r="AK3662" s="2501"/>
    </row>
    <row r="3663" spans="2:37" s="2703" customFormat="1" ht="29.25" customHeight="1" x14ac:dyDescent="0.2">
      <c r="B3663" s="4169" t="s">
        <v>4994</v>
      </c>
      <c r="C3663" s="4170"/>
      <c r="D3663" s="4170"/>
      <c r="E3663" s="4170"/>
      <c r="F3663" s="4170"/>
      <c r="G3663" s="4170"/>
      <c r="H3663" s="4170"/>
      <c r="I3663" s="4170"/>
      <c r="J3663" s="4170"/>
      <c r="K3663" s="4170"/>
      <c r="L3663" s="4170"/>
      <c r="M3663" s="4170"/>
      <c r="N3663" s="4170"/>
      <c r="O3663" s="4170"/>
      <c r="P3663" s="4170"/>
      <c r="Q3663" s="4170"/>
      <c r="R3663" s="4170"/>
      <c r="S3663" s="4170"/>
      <c r="T3663" s="4170"/>
      <c r="U3663" s="4170"/>
      <c r="V3663" s="4170"/>
      <c r="W3663" s="4170"/>
      <c r="X3663" s="4170"/>
      <c r="Y3663" s="4170"/>
      <c r="Z3663" s="4170"/>
      <c r="AA3663" s="4170"/>
      <c r="AB3663" s="4170"/>
      <c r="AC3663" s="4170"/>
      <c r="AD3663" s="4170"/>
      <c r="AE3663" s="4170"/>
      <c r="AF3663" s="4170"/>
      <c r="AG3663" s="4170"/>
      <c r="AH3663" s="4170"/>
      <c r="AI3663" s="4170"/>
      <c r="AJ3663" s="4170"/>
      <c r="AK3663" s="4171"/>
    </row>
    <row r="3664" spans="2:37" s="2703" customFormat="1" ht="17.25" customHeight="1" x14ac:dyDescent="0.2">
      <c r="B3664" s="2500"/>
      <c r="C3664" s="2589"/>
      <c r="D3664" s="2589"/>
      <c r="E3664" s="2589"/>
      <c r="F3664" s="2589"/>
      <c r="G3664" s="2501"/>
      <c r="H3664" s="2501"/>
      <c r="I3664" s="2501"/>
      <c r="J3664" s="2501"/>
      <c r="K3664" s="2501"/>
      <c r="L3664" s="2501"/>
      <c r="M3664" s="2501"/>
      <c r="N3664" s="2501"/>
      <c r="O3664" s="2501"/>
      <c r="P3664" s="2501"/>
      <c r="Q3664" s="2501"/>
      <c r="R3664" s="2501"/>
      <c r="S3664" s="2501"/>
      <c r="T3664" s="2501"/>
      <c r="U3664" s="2501"/>
      <c r="V3664" s="2501"/>
      <c r="W3664" s="2501"/>
      <c r="X3664" s="2501"/>
      <c r="Y3664" s="2501"/>
      <c r="Z3664" s="2501"/>
      <c r="AA3664" s="2501"/>
      <c r="AB3664" s="2501"/>
      <c r="AC3664" s="2501"/>
      <c r="AD3664" s="2501"/>
      <c r="AE3664" s="2501"/>
      <c r="AF3664" s="2501"/>
      <c r="AG3664" s="2501"/>
      <c r="AH3664" s="2501"/>
      <c r="AI3664" s="2501"/>
      <c r="AJ3664" s="2501"/>
      <c r="AK3664" s="2502"/>
    </row>
    <row r="3665" spans="2:37" s="2703" customFormat="1" ht="17.25" customHeight="1" x14ac:dyDescent="0.2">
      <c r="B3665" s="2500" t="s">
        <v>4981</v>
      </c>
      <c r="C3665" s="2589"/>
      <c r="D3665" s="4294" t="s">
        <v>5237</v>
      </c>
      <c r="E3665" s="4294"/>
      <c r="F3665" s="4294"/>
      <c r="G3665" s="2501"/>
      <c r="H3665" s="2501"/>
      <c r="I3665" s="2501"/>
      <c r="J3665" s="2501"/>
      <c r="K3665" s="2501"/>
      <c r="L3665" s="2501"/>
      <c r="M3665" s="2501"/>
      <c r="N3665" s="2501"/>
      <c r="O3665" s="2501"/>
      <c r="P3665" s="2501"/>
      <c r="Q3665" s="2501"/>
      <c r="R3665" s="2501"/>
      <c r="S3665" s="2501"/>
      <c r="T3665" s="2501"/>
      <c r="U3665" s="2501"/>
      <c r="V3665" s="2501"/>
      <c r="W3665" s="2501"/>
      <c r="X3665" s="2501"/>
      <c r="Y3665" s="2501"/>
      <c r="Z3665" s="2501"/>
      <c r="AA3665" s="2501"/>
      <c r="AB3665" s="2501"/>
      <c r="AC3665" s="2501"/>
      <c r="AD3665" s="2501"/>
      <c r="AE3665" s="2501"/>
      <c r="AF3665" s="2501"/>
      <c r="AG3665" s="2501"/>
      <c r="AH3665" s="2501"/>
      <c r="AI3665" s="2501"/>
      <c r="AJ3665" s="2501"/>
      <c r="AK3665" s="2502"/>
    </row>
    <row r="3666" spans="2:37" s="2703" customFormat="1" ht="27.75" customHeight="1" thickBot="1" x14ac:dyDescent="0.25">
      <c r="B3666" s="4176" t="s">
        <v>4995</v>
      </c>
      <c r="C3666" s="4177"/>
      <c r="D3666" s="4314">
        <v>41422</v>
      </c>
      <c r="E3666" s="4315"/>
      <c r="F3666" s="2589"/>
      <c r="G3666" s="2501"/>
      <c r="H3666" s="2501"/>
      <c r="I3666" s="2501"/>
      <c r="J3666" s="2501"/>
      <c r="K3666" s="2501"/>
      <c r="L3666" s="2501"/>
      <c r="M3666" s="2501"/>
      <c r="N3666" s="2501"/>
      <c r="O3666" s="2501"/>
      <c r="P3666" s="2501"/>
      <c r="Q3666" s="2501"/>
      <c r="R3666" s="2501"/>
      <c r="S3666" s="2501"/>
      <c r="T3666" s="2501"/>
      <c r="U3666" s="2501"/>
      <c r="V3666" s="2501"/>
      <c r="W3666" s="2501"/>
      <c r="X3666" s="2501"/>
      <c r="Y3666" s="2501"/>
      <c r="Z3666" s="2501"/>
      <c r="AA3666" s="2501"/>
      <c r="AB3666" s="2501"/>
      <c r="AC3666" s="2501"/>
      <c r="AD3666" s="2501"/>
      <c r="AE3666" s="2501"/>
      <c r="AF3666" s="2501"/>
      <c r="AG3666" s="2501"/>
      <c r="AH3666" s="2501"/>
      <c r="AI3666" s="2501"/>
      <c r="AJ3666" s="2501"/>
      <c r="AK3666" s="2502"/>
    </row>
    <row r="3667" spans="2:37" s="2703" customFormat="1" ht="40.5" customHeight="1" thickBot="1" x14ac:dyDescent="0.25">
      <c r="B3667" s="4179" t="s">
        <v>4996</v>
      </c>
      <c r="C3667" s="4180"/>
      <c r="D3667" s="4291" t="s">
        <v>5238</v>
      </c>
      <c r="E3667" s="4292"/>
      <c r="F3667" s="4292"/>
      <c r="G3667" s="4292"/>
      <c r="H3667" s="4292"/>
      <c r="I3667" s="4292"/>
      <c r="J3667" s="4292"/>
      <c r="K3667" s="4293"/>
      <c r="L3667" s="2501"/>
      <c r="M3667" s="2501"/>
      <c r="N3667" s="2501"/>
      <c r="O3667" s="2501"/>
      <c r="P3667" s="2501"/>
      <c r="Q3667" s="2501"/>
      <c r="R3667" s="2501"/>
      <c r="S3667" s="2501"/>
      <c r="T3667" s="2501"/>
      <c r="U3667" s="2501"/>
      <c r="V3667" s="2501"/>
      <c r="W3667" s="2501"/>
      <c r="X3667" s="2501"/>
      <c r="Y3667" s="2501"/>
      <c r="Z3667" s="2501"/>
      <c r="AA3667" s="2501"/>
      <c r="AB3667" s="2501"/>
      <c r="AC3667" s="2501"/>
      <c r="AD3667" s="2501"/>
      <c r="AE3667" s="2501"/>
      <c r="AF3667" s="2501"/>
      <c r="AG3667" s="2501"/>
      <c r="AH3667" s="2501"/>
      <c r="AI3667" s="2501"/>
      <c r="AJ3667" s="2501"/>
      <c r="AK3667" s="2502"/>
    </row>
    <row r="3668" spans="2:37" s="2703" customFormat="1" ht="17.25" customHeight="1" thickBot="1" x14ac:dyDescent="0.25">
      <c r="B3668" s="4245"/>
      <c r="C3668" s="4246"/>
      <c r="D3668" s="4246"/>
      <c r="E3668" s="4246"/>
      <c r="F3668" s="4246"/>
      <c r="G3668" s="4246"/>
      <c r="H3668" s="4246"/>
      <c r="I3668" s="4246"/>
      <c r="J3668" s="4246"/>
      <c r="K3668" s="4246"/>
      <c r="L3668" s="4246"/>
      <c r="M3668" s="4246"/>
      <c r="N3668" s="4246"/>
      <c r="O3668" s="4246"/>
      <c r="P3668" s="4246"/>
      <c r="Q3668" s="4246"/>
      <c r="R3668" s="2501"/>
      <c r="S3668" s="2501"/>
      <c r="T3668" s="2501"/>
      <c r="U3668" s="2501"/>
      <c r="V3668" s="2501"/>
      <c r="W3668" s="2501"/>
      <c r="X3668" s="2501"/>
      <c r="Y3668" s="2501"/>
      <c r="Z3668" s="2501"/>
      <c r="AA3668" s="2501"/>
      <c r="AB3668" s="2501"/>
      <c r="AC3668" s="2501"/>
      <c r="AD3668" s="2501"/>
      <c r="AE3668" s="2501"/>
      <c r="AF3668" s="2501"/>
      <c r="AG3668" s="2501"/>
      <c r="AH3668" s="2501"/>
      <c r="AI3668" s="2501"/>
      <c r="AJ3668" s="2501"/>
      <c r="AK3668" s="2502"/>
    </row>
    <row r="3669" spans="2:37" s="2703" customFormat="1" ht="17.25" customHeight="1" thickBot="1" x14ac:dyDescent="0.25">
      <c r="B3669" s="4189" t="s">
        <v>4997</v>
      </c>
      <c r="C3669" s="4189"/>
      <c r="D3669" s="4189" t="s">
        <v>4987</v>
      </c>
      <c r="E3669" s="4189" t="s">
        <v>4998</v>
      </c>
      <c r="F3669" s="4247" t="s">
        <v>224</v>
      </c>
      <c r="G3669" s="4247"/>
      <c r="H3669" s="4247"/>
      <c r="I3669" s="4247"/>
      <c r="J3669" s="4247"/>
      <c r="K3669" s="4247"/>
      <c r="L3669" s="4247"/>
      <c r="M3669" s="4247"/>
      <c r="N3669" s="4247"/>
      <c r="O3669" s="4247"/>
      <c r="P3669" s="4247"/>
      <c r="Q3669" s="4247"/>
      <c r="R3669" s="4247"/>
      <c r="S3669" s="4247" t="s">
        <v>340</v>
      </c>
      <c r="T3669" s="4247"/>
      <c r="U3669" s="4247"/>
      <c r="V3669" s="4247"/>
      <c r="W3669" s="4247"/>
      <c r="X3669" s="4247"/>
      <c r="Y3669" s="4247"/>
      <c r="Z3669" s="4247"/>
      <c r="AA3669" s="4247"/>
      <c r="AB3669" s="4247"/>
      <c r="AC3669" s="4247"/>
      <c r="AD3669" s="4247" t="s">
        <v>225</v>
      </c>
      <c r="AE3669" s="4247"/>
      <c r="AF3669" s="4247"/>
      <c r="AG3669" s="4247"/>
      <c r="AH3669" s="4188" t="s">
        <v>4982</v>
      </c>
      <c r="AI3669" s="4188"/>
      <c r="AJ3669" s="4188"/>
      <c r="AK3669" s="2502"/>
    </row>
    <row r="3670" spans="2:37" s="2703" customFormat="1" ht="23.25" customHeight="1" thickBot="1" x14ac:dyDescent="0.25">
      <c r="B3670" s="4203"/>
      <c r="C3670" s="4203"/>
      <c r="D3670" s="4203"/>
      <c r="E3670" s="4203"/>
      <c r="F3670" s="4203" t="s">
        <v>4999</v>
      </c>
      <c r="G3670" s="4203" t="s">
        <v>5000</v>
      </c>
      <c r="H3670" s="4189" t="s">
        <v>5001</v>
      </c>
      <c r="I3670" s="4200" t="s">
        <v>5002</v>
      </c>
      <c r="J3670" s="4200" t="s">
        <v>5003</v>
      </c>
      <c r="K3670" s="4201" t="s">
        <v>5004</v>
      </c>
      <c r="L3670" s="4201" t="s">
        <v>5005</v>
      </c>
      <c r="M3670" s="4200" t="s">
        <v>5006</v>
      </c>
      <c r="N3670" s="4200"/>
      <c r="O3670" s="4201" t="s">
        <v>5007</v>
      </c>
      <c r="P3670" s="4201" t="s">
        <v>5008</v>
      </c>
      <c r="Q3670" s="4201" t="s">
        <v>5009</v>
      </c>
      <c r="R3670" s="4201" t="s">
        <v>5010</v>
      </c>
      <c r="S3670" s="4189" t="s">
        <v>5011</v>
      </c>
      <c r="T3670" s="4189" t="s">
        <v>5012</v>
      </c>
      <c r="U3670" s="4189" t="s">
        <v>5013</v>
      </c>
      <c r="V3670" s="4189" t="s">
        <v>5014</v>
      </c>
      <c r="W3670" s="4189" t="s">
        <v>5015</v>
      </c>
      <c r="X3670" s="4189" t="s">
        <v>5016</v>
      </c>
      <c r="Y3670" s="4189" t="s">
        <v>5017</v>
      </c>
      <c r="Z3670" s="4189" t="s">
        <v>5018</v>
      </c>
      <c r="AA3670" s="4189" t="s">
        <v>5019</v>
      </c>
      <c r="AB3670" s="4200" t="s">
        <v>5020</v>
      </c>
      <c r="AC3670" s="4200" t="s">
        <v>5021</v>
      </c>
      <c r="AD3670" s="4189" t="s">
        <v>5022</v>
      </c>
      <c r="AE3670" s="4189" t="s">
        <v>5023</v>
      </c>
      <c r="AF3670" s="4189" t="s">
        <v>5024</v>
      </c>
      <c r="AG3670" s="4189" t="s">
        <v>5025</v>
      </c>
      <c r="AH3670" s="4189" t="s">
        <v>1150</v>
      </c>
      <c r="AI3670" s="4189" t="s">
        <v>4983</v>
      </c>
      <c r="AJ3670" s="4189" t="s">
        <v>4984</v>
      </c>
      <c r="AK3670" s="2502"/>
    </row>
    <row r="3671" spans="2:37" s="2703" customFormat="1" ht="24.75" customHeight="1" thickBot="1" x14ac:dyDescent="0.25">
      <c r="B3671" s="4203"/>
      <c r="C3671" s="4203"/>
      <c r="D3671" s="4203"/>
      <c r="E3671" s="4203"/>
      <c r="F3671" s="4203"/>
      <c r="G3671" s="4203"/>
      <c r="H3671" s="4203"/>
      <c r="I3671" s="4201"/>
      <c r="J3671" s="4201"/>
      <c r="K3671" s="4201"/>
      <c r="L3671" s="4201"/>
      <c r="M3671" s="2586" t="s">
        <v>5026</v>
      </c>
      <c r="N3671" s="2585" t="s">
        <v>2793</v>
      </c>
      <c r="O3671" s="4201"/>
      <c r="P3671" s="4201"/>
      <c r="Q3671" s="4201"/>
      <c r="R3671" s="4201"/>
      <c r="S3671" s="4203"/>
      <c r="T3671" s="4203"/>
      <c r="U3671" s="4203"/>
      <c r="V3671" s="4203"/>
      <c r="W3671" s="4203"/>
      <c r="X3671" s="4203"/>
      <c r="Y3671" s="4203"/>
      <c r="Z3671" s="4203"/>
      <c r="AA3671" s="4203"/>
      <c r="AB3671" s="4201"/>
      <c r="AC3671" s="4201"/>
      <c r="AD3671" s="4203"/>
      <c r="AE3671" s="4203"/>
      <c r="AF3671" s="4203"/>
      <c r="AG3671" s="4203"/>
      <c r="AH3671" s="4203"/>
      <c r="AI3671" s="4203"/>
      <c r="AJ3671" s="4203"/>
      <c r="AK3671" s="2502"/>
    </row>
    <row r="3672" spans="2:37" s="2703" customFormat="1" ht="17.25" customHeight="1" x14ac:dyDescent="0.2">
      <c r="B3672" s="4157" t="s">
        <v>5239</v>
      </c>
      <c r="C3672" s="4158"/>
      <c r="D3672" s="2508" t="s">
        <v>1529</v>
      </c>
      <c r="E3672" s="2509" t="s">
        <v>1529</v>
      </c>
      <c r="F3672" s="2509" t="s">
        <v>1529</v>
      </c>
      <c r="G3672" s="2508" t="s">
        <v>1529</v>
      </c>
      <c r="H3672" s="2509" t="s">
        <v>1529</v>
      </c>
      <c r="I3672" s="2509" t="s">
        <v>1529</v>
      </c>
      <c r="J3672" s="2508" t="s">
        <v>1529</v>
      </c>
      <c r="K3672" s="2509" t="s">
        <v>1529</v>
      </c>
      <c r="L3672" s="2509" t="s">
        <v>1529</v>
      </c>
      <c r="M3672" s="2508" t="s">
        <v>1529</v>
      </c>
      <c r="N3672" s="2509" t="s">
        <v>1529</v>
      </c>
      <c r="O3672" s="2508" t="s">
        <v>1529</v>
      </c>
      <c r="P3672" s="2509" t="s">
        <v>1529</v>
      </c>
      <c r="Q3672" s="2509" t="s">
        <v>1529</v>
      </c>
      <c r="R3672" s="2508" t="s">
        <v>1529</v>
      </c>
      <c r="S3672" s="2509" t="s">
        <v>1529</v>
      </c>
      <c r="T3672" s="2508" t="s">
        <v>1529</v>
      </c>
      <c r="U3672" s="2509" t="s">
        <v>1529</v>
      </c>
      <c r="V3672" s="2509" t="s">
        <v>1529</v>
      </c>
      <c r="W3672" s="2508" t="s">
        <v>1529</v>
      </c>
      <c r="X3672" s="2509" t="s">
        <v>1529</v>
      </c>
      <c r="Y3672" s="2508" t="s">
        <v>1529</v>
      </c>
      <c r="Z3672" s="2509" t="s">
        <v>1529</v>
      </c>
      <c r="AA3672" s="2509" t="s">
        <v>1529</v>
      </c>
      <c r="AB3672" s="2508" t="s">
        <v>1529</v>
      </c>
      <c r="AC3672" s="2509" t="s">
        <v>1529</v>
      </c>
      <c r="AD3672" s="2509">
        <v>29</v>
      </c>
      <c r="AE3672" s="2523">
        <v>2000</v>
      </c>
      <c r="AF3672" s="2524">
        <v>1.4500000000000001E-2</v>
      </c>
      <c r="AG3672" s="2524">
        <v>0.1</v>
      </c>
      <c r="AH3672" s="2509" t="s">
        <v>1529</v>
      </c>
      <c r="AI3672" s="2508" t="s">
        <v>1529</v>
      </c>
      <c r="AJ3672" s="2525" t="s">
        <v>1529</v>
      </c>
      <c r="AK3672" s="2502"/>
    </row>
    <row r="3673" spans="2:37" s="2703" customFormat="1" ht="17.25" customHeight="1" x14ac:dyDescent="0.2">
      <c r="B3673" s="4161" t="s">
        <v>5240</v>
      </c>
      <c r="C3673" s="4160"/>
      <c r="D3673" s="2485" t="s">
        <v>1529</v>
      </c>
      <c r="E3673" s="2486" t="s">
        <v>1529</v>
      </c>
      <c r="F3673" s="2486" t="s">
        <v>1529</v>
      </c>
      <c r="G3673" s="2485" t="s">
        <v>1529</v>
      </c>
      <c r="H3673" s="2486" t="s">
        <v>1529</v>
      </c>
      <c r="I3673" s="2486" t="s">
        <v>1529</v>
      </c>
      <c r="J3673" s="2485" t="s">
        <v>1529</v>
      </c>
      <c r="K3673" s="2486" t="s">
        <v>1529</v>
      </c>
      <c r="L3673" s="2486" t="s">
        <v>1529</v>
      </c>
      <c r="M3673" s="2485" t="s">
        <v>1529</v>
      </c>
      <c r="N3673" s="2486" t="s">
        <v>1529</v>
      </c>
      <c r="O3673" s="2485" t="s">
        <v>1529</v>
      </c>
      <c r="P3673" s="2486" t="s">
        <v>1529</v>
      </c>
      <c r="Q3673" s="2486" t="s">
        <v>1529</v>
      </c>
      <c r="R3673" s="2485" t="s">
        <v>1529</v>
      </c>
      <c r="S3673" s="2486" t="s">
        <v>1529</v>
      </c>
      <c r="T3673" s="2485" t="s">
        <v>1529</v>
      </c>
      <c r="U3673" s="2486" t="s">
        <v>1529</v>
      </c>
      <c r="V3673" s="2486" t="s">
        <v>1529</v>
      </c>
      <c r="W3673" s="2485" t="s">
        <v>1529</v>
      </c>
      <c r="X3673" s="2486" t="s">
        <v>1529</v>
      </c>
      <c r="Y3673" s="2485" t="s">
        <v>1529</v>
      </c>
      <c r="Z3673" s="2486" t="s">
        <v>1529</v>
      </c>
      <c r="AA3673" s="2486" t="s">
        <v>1529</v>
      </c>
      <c r="AB3673" s="2485" t="s">
        <v>1529</v>
      </c>
      <c r="AC3673" s="2486" t="s">
        <v>1529</v>
      </c>
      <c r="AD3673" s="2486">
        <v>39</v>
      </c>
      <c r="AE3673" s="2512">
        <v>3000</v>
      </c>
      <c r="AF3673" s="2513">
        <v>1.2999999999999999E-2</v>
      </c>
      <c r="AG3673" s="2513">
        <v>0.1</v>
      </c>
      <c r="AH3673" s="2486" t="s">
        <v>1529</v>
      </c>
      <c r="AI3673" s="2485" t="s">
        <v>1529</v>
      </c>
      <c r="AJ3673" s="2545" t="s">
        <v>1529</v>
      </c>
      <c r="AK3673" s="2502"/>
    </row>
    <row r="3674" spans="2:37" s="2703" customFormat="1" ht="17.25" customHeight="1" thickBot="1" x14ac:dyDescent="0.25">
      <c r="B3674" s="4162" t="s">
        <v>5241</v>
      </c>
      <c r="C3674" s="4163"/>
      <c r="D3674" s="2532" t="s">
        <v>1529</v>
      </c>
      <c r="E3674" s="2533" t="s">
        <v>1529</v>
      </c>
      <c r="F3674" s="2533" t="s">
        <v>1529</v>
      </c>
      <c r="G3674" s="2532" t="s">
        <v>1529</v>
      </c>
      <c r="H3674" s="2533" t="s">
        <v>1529</v>
      </c>
      <c r="I3674" s="2533" t="s">
        <v>1529</v>
      </c>
      <c r="J3674" s="2532" t="s">
        <v>1529</v>
      </c>
      <c r="K3674" s="2533" t="s">
        <v>1529</v>
      </c>
      <c r="L3674" s="2533" t="s">
        <v>1529</v>
      </c>
      <c r="M3674" s="2532" t="s">
        <v>1529</v>
      </c>
      <c r="N3674" s="2533" t="s">
        <v>1529</v>
      </c>
      <c r="O3674" s="2532" t="s">
        <v>1529</v>
      </c>
      <c r="P3674" s="2533" t="s">
        <v>1529</v>
      </c>
      <c r="Q3674" s="2533" t="s">
        <v>1529</v>
      </c>
      <c r="R3674" s="2532" t="s">
        <v>1529</v>
      </c>
      <c r="S3674" s="2533" t="s">
        <v>1529</v>
      </c>
      <c r="T3674" s="2532" t="s">
        <v>1529</v>
      </c>
      <c r="U3674" s="2533" t="s">
        <v>1529</v>
      </c>
      <c r="V3674" s="2533" t="s">
        <v>1529</v>
      </c>
      <c r="W3674" s="2532" t="s">
        <v>1529</v>
      </c>
      <c r="X3674" s="2533" t="s">
        <v>1529</v>
      </c>
      <c r="Y3674" s="2532" t="s">
        <v>1529</v>
      </c>
      <c r="Z3674" s="2533" t="s">
        <v>1529</v>
      </c>
      <c r="AA3674" s="2533" t="s">
        <v>1529</v>
      </c>
      <c r="AB3674" s="2532" t="s">
        <v>1529</v>
      </c>
      <c r="AC3674" s="2533" t="s">
        <v>1529</v>
      </c>
      <c r="AD3674" s="2533">
        <v>59</v>
      </c>
      <c r="AE3674" s="2554">
        <v>10000</v>
      </c>
      <c r="AF3674" s="2555">
        <v>5.8999999999999999E-3</v>
      </c>
      <c r="AG3674" s="2555">
        <v>0.1</v>
      </c>
      <c r="AH3674" s="2533" t="s">
        <v>1529</v>
      </c>
      <c r="AI3674" s="2532" t="s">
        <v>1529</v>
      </c>
      <c r="AJ3674" s="2557" t="s">
        <v>1529</v>
      </c>
      <c r="AK3674" s="2502"/>
    </row>
    <row r="3675" spans="2:37" s="2703" customFormat="1" ht="17.25" customHeight="1" x14ac:dyDescent="0.2">
      <c r="B3675" s="2503"/>
      <c r="C3675" s="2496"/>
      <c r="D3675" s="2496"/>
      <c r="E3675" s="2496"/>
      <c r="F3675" s="2496"/>
      <c r="G3675" s="2496"/>
      <c r="H3675" s="2496"/>
      <c r="I3675" s="2497"/>
      <c r="J3675" s="2497"/>
      <c r="K3675" s="2497"/>
      <c r="L3675" s="2497"/>
      <c r="M3675" s="2496"/>
      <c r="N3675" s="2497"/>
      <c r="O3675" s="2497"/>
      <c r="P3675" s="2497"/>
      <c r="Q3675" s="2497"/>
      <c r="R3675" s="2497"/>
      <c r="S3675" s="2496"/>
      <c r="T3675" s="2495"/>
      <c r="U3675" s="2495"/>
      <c r="V3675" s="2495"/>
      <c r="W3675" s="2495"/>
      <c r="X3675" s="2495"/>
      <c r="Y3675" s="2495"/>
      <c r="Z3675" s="2495"/>
      <c r="AA3675" s="2495"/>
      <c r="AB3675" s="2495"/>
      <c r="AC3675" s="2495"/>
      <c r="AD3675" s="2495"/>
      <c r="AE3675" s="2495"/>
      <c r="AF3675" s="2495"/>
      <c r="AG3675" s="2495"/>
      <c r="AH3675" s="2495"/>
      <c r="AI3675" s="2495"/>
      <c r="AJ3675" s="2498"/>
      <c r="AK3675" s="2502"/>
    </row>
    <row r="3676" spans="2:37" s="2703" customFormat="1" ht="17.25" customHeight="1" x14ac:dyDescent="0.2">
      <c r="B3676" s="4236" t="s">
        <v>4985</v>
      </c>
      <c r="C3676" s="4237"/>
      <c r="D3676" s="4249" t="s">
        <v>5036</v>
      </c>
      <c r="E3676" s="4249"/>
      <c r="F3676" s="4249"/>
      <c r="G3676" s="4249"/>
      <c r="H3676" s="2499"/>
      <c r="I3676" s="2499"/>
      <c r="J3676" s="2499"/>
      <c r="K3676" s="2499"/>
      <c r="L3676" s="2499"/>
      <c r="M3676" s="2499"/>
      <c r="N3676" s="2499"/>
      <c r="O3676" s="2499"/>
      <c r="P3676" s="2499"/>
      <c r="Q3676" s="2499"/>
      <c r="R3676" s="2499"/>
      <c r="S3676" s="2499"/>
      <c r="T3676" s="2495"/>
      <c r="U3676" s="2495"/>
      <c r="V3676" s="2495"/>
      <c r="W3676" s="2495"/>
      <c r="X3676" s="2495"/>
      <c r="Y3676" s="2495"/>
      <c r="Z3676" s="2495"/>
      <c r="AA3676" s="2495"/>
      <c r="AB3676" s="2495"/>
      <c r="AC3676" s="2495"/>
      <c r="AD3676" s="2495"/>
      <c r="AE3676" s="2495"/>
      <c r="AF3676" s="2495"/>
      <c r="AG3676" s="2495"/>
      <c r="AH3676" s="2495"/>
      <c r="AI3676" s="2495"/>
      <c r="AJ3676" s="2498"/>
      <c r="AK3676" s="2502"/>
    </row>
    <row r="3677" spans="2:37" s="2703" customFormat="1" ht="17.25" customHeight="1" x14ac:dyDescent="0.2">
      <c r="B3677" s="4236" t="s">
        <v>4986</v>
      </c>
      <c r="C3677" s="4237"/>
      <c r="D3677" s="4249" t="s">
        <v>1512</v>
      </c>
      <c r="E3677" s="4249"/>
      <c r="F3677" s="4249"/>
      <c r="G3677" s="4249"/>
      <c r="H3677" s="2499"/>
      <c r="I3677" s="2499"/>
      <c r="J3677" s="2499"/>
      <c r="K3677" s="2499"/>
      <c r="L3677" s="2499"/>
      <c r="M3677" s="2499"/>
      <c r="N3677" s="2499"/>
      <c r="O3677" s="2499"/>
      <c r="P3677" s="2499"/>
      <c r="Q3677" s="2499"/>
      <c r="R3677" s="2499"/>
      <c r="S3677" s="2499"/>
      <c r="T3677" s="2495"/>
      <c r="U3677" s="2495"/>
      <c r="V3677" s="2495"/>
      <c r="W3677" s="2495"/>
      <c r="X3677" s="2495"/>
      <c r="Y3677" s="2495"/>
      <c r="Z3677" s="2495"/>
      <c r="AA3677" s="2495"/>
      <c r="AB3677" s="2495"/>
      <c r="AC3677" s="2495"/>
      <c r="AD3677" s="2495"/>
      <c r="AE3677" s="2495"/>
      <c r="AF3677" s="2495"/>
      <c r="AG3677" s="2495"/>
      <c r="AH3677" s="2495"/>
      <c r="AI3677" s="2495"/>
      <c r="AJ3677" s="2498"/>
      <c r="AK3677" s="2502"/>
    </row>
    <row r="3678" spans="2:37" s="2703" customFormat="1" ht="17.25" customHeight="1" thickBot="1" x14ac:dyDescent="0.25">
      <c r="B3678" s="4270"/>
      <c r="C3678" s="4271"/>
      <c r="D3678" s="4272"/>
      <c r="E3678" s="4272"/>
      <c r="F3678" s="4272"/>
      <c r="G3678" s="4272"/>
      <c r="H3678" s="2504"/>
      <c r="I3678" s="2504"/>
      <c r="J3678" s="2504"/>
      <c r="K3678" s="2504"/>
      <c r="L3678" s="2504"/>
      <c r="M3678" s="2504"/>
      <c r="N3678" s="2504"/>
      <c r="O3678" s="2504"/>
      <c r="P3678" s="2504"/>
      <c r="Q3678" s="2504"/>
      <c r="R3678" s="2504"/>
      <c r="S3678" s="2504"/>
      <c r="T3678" s="2505"/>
      <c r="U3678" s="2505"/>
      <c r="V3678" s="2505"/>
      <c r="W3678" s="2505"/>
      <c r="X3678" s="2505"/>
      <c r="Y3678" s="2505"/>
      <c r="Z3678" s="2505"/>
      <c r="AA3678" s="2505"/>
      <c r="AB3678" s="2505"/>
      <c r="AC3678" s="2505"/>
      <c r="AD3678" s="2505"/>
      <c r="AE3678" s="2505"/>
      <c r="AF3678" s="2505"/>
      <c r="AG3678" s="2505"/>
      <c r="AH3678" s="2505"/>
      <c r="AI3678" s="2505"/>
      <c r="AJ3678" s="2506"/>
      <c r="AK3678" s="2507"/>
    </row>
    <row r="3679" spans="2:37" s="2703" customFormat="1" ht="17.25" customHeight="1" thickBot="1" x14ac:dyDescent="0.25">
      <c r="B3679" s="2594"/>
      <c r="C3679" s="2594"/>
      <c r="D3679" s="2621"/>
      <c r="E3679" s="2621"/>
      <c r="F3679" s="2621"/>
      <c r="G3679" s="2621"/>
      <c r="H3679" s="2499"/>
      <c r="I3679" s="2499"/>
      <c r="J3679" s="2499"/>
      <c r="K3679" s="2499"/>
      <c r="L3679" s="2499"/>
      <c r="M3679" s="2499"/>
      <c r="N3679" s="2499"/>
      <c r="O3679" s="2499"/>
      <c r="P3679" s="2499"/>
      <c r="Q3679" s="2499"/>
      <c r="R3679" s="2499"/>
      <c r="S3679" s="2499"/>
      <c r="T3679" s="2495"/>
      <c r="U3679" s="2495"/>
      <c r="V3679" s="2495"/>
      <c r="W3679" s="2495"/>
      <c r="X3679" s="2495"/>
      <c r="Y3679" s="2495"/>
      <c r="Z3679" s="2495"/>
      <c r="AA3679" s="2495"/>
      <c r="AB3679" s="2495"/>
      <c r="AC3679" s="2495"/>
      <c r="AD3679" s="2495"/>
      <c r="AE3679" s="2495"/>
      <c r="AF3679" s="2495"/>
      <c r="AG3679" s="2495"/>
      <c r="AH3679" s="2495"/>
      <c r="AI3679" s="2495"/>
      <c r="AJ3679" s="2495"/>
      <c r="AK3679" s="2501"/>
    </row>
    <row r="3680" spans="2:37" s="2703" customFormat="1" ht="17.25" customHeight="1" x14ac:dyDescent="0.2">
      <c r="B3680" s="4169" t="s">
        <v>4994</v>
      </c>
      <c r="C3680" s="4170"/>
      <c r="D3680" s="4170"/>
      <c r="E3680" s="4170"/>
      <c r="F3680" s="4170"/>
      <c r="G3680" s="4170"/>
      <c r="H3680" s="4170"/>
      <c r="I3680" s="4170"/>
      <c r="J3680" s="4170"/>
      <c r="K3680" s="4170"/>
      <c r="L3680" s="4170"/>
      <c r="M3680" s="4170"/>
      <c r="N3680" s="4170"/>
      <c r="O3680" s="4170"/>
      <c r="P3680" s="4170"/>
      <c r="Q3680" s="4170"/>
      <c r="R3680" s="4170"/>
      <c r="S3680" s="4170"/>
      <c r="T3680" s="4170"/>
      <c r="U3680" s="4170"/>
      <c r="V3680" s="4170"/>
      <c r="W3680" s="4170"/>
      <c r="X3680" s="4170"/>
      <c r="Y3680" s="4170"/>
      <c r="Z3680" s="4170"/>
      <c r="AA3680" s="4170"/>
      <c r="AB3680" s="4170"/>
      <c r="AC3680" s="4170"/>
      <c r="AD3680" s="4170"/>
      <c r="AE3680" s="4170"/>
      <c r="AF3680" s="4170"/>
      <c r="AG3680" s="4170"/>
      <c r="AH3680" s="4170"/>
      <c r="AI3680" s="4170"/>
      <c r="AJ3680" s="4170"/>
      <c r="AK3680" s="4171"/>
    </row>
    <row r="3681" spans="2:37" s="2703" customFormat="1" ht="17.25" customHeight="1" x14ac:dyDescent="0.2">
      <c r="B3681" s="2500"/>
      <c r="C3681" s="2589"/>
      <c r="D3681" s="2589"/>
      <c r="E3681" s="2589"/>
      <c r="F3681" s="2589"/>
      <c r="G3681" s="2501"/>
      <c r="H3681" s="2501"/>
      <c r="I3681" s="2501"/>
      <c r="J3681" s="2501"/>
      <c r="K3681" s="2501"/>
      <c r="L3681" s="2501"/>
      <c r="M3681" s="2501"/>
      <c r="N3681" s="2501"/>
      <c r="O3681" s="2501"/>
      <c r="P3681" s="2501"/>
      <c r="Q3681" s="2501"/>
      <c r="R3681" s="2501"/>
      <c r="S3681" s="2501"/>
      <c r="T3681" s="2501"/>
      <c r="U3681" s="2501"/>
      <c r="V3681" s="2501"/>
      <c r="W3681" s="2501"/>
      <c r="X3681" s="2501"/>
      <c r="Y3681" s="2501"/>
      <c r="Z3681" s="2501"/>
      <c r="AA3681" s="2501"/>
      <c r="AB3681" s="2501"/>
      <c r="AC3681" s="2501"/>
      <c r="AD3681" s="2501"/>
      <c r="AE3681" s="2501"/>
      <c r="AF3681" s="2501"/>
      <c r="AG3681" s="2501"/>
      <c r="AH3681" s="2501"/>
      <c r="AI3681" s="2501"/>
      <c r="AJ3681" s="2501"/>
      <c r="AK3681" s="2502"/>
    </row>
    <row r="3682" spans="2:37" s="2703" customFormat="1" ht="17.25" customHeight="1" x14ac:dyDescent="0.2">
      <c r="B3682" s="2500" t="s">
        <v>4981</v>
      </c>
      <c r="C3682" s="2589"/>
      <c r="D3682" s="4294" t="s">
        <v>5031</v>
      </c>
      <c r="E3682" s="4294"/>
      <c r="F3682" s="4294"/>
      <c r="G3682" s="2501"/>
      <c r="H3682" s="2501"/>
      <c r="I3682" s="2501"/>
      <c r="J3682" s="2501"/>
      <c r="K3682" s="2501"/>
      <c r="L3682" s="2501"/>
      <c r="M3682" s="2501"/>
      <c r="N3682" s="2501"/>
      <c r="O3682" s="2501"/>
      <c r="P3682" s="2501"/>
      <c r="Q3682" s="2501"/>
      <c r="R3682" s="2501"/>
      <c r="S3682" s="2501"/>
      <c r="T3682" s="2501"/>
      <c r="U3682" s="2501"/>
      <c r="V3682" s="2501"/>
      <c r="W3682" s="2501"/>
      <c r="X3682" s="2501"/>
      <c r="Y3682" s="2501"/>
      <c r="Z3682" s="2501"/>
      <c r="AA3682" s="2501"/>
      <c r="AB3682" s="2501"/>
      <c r="AC3682" s="2501"/>
      <c r="AD3682" s="2501"/>
      <c r="AE3682" s="2501"/>
      <c r="AF3682" s="2501"/>
      <c r="AG3682" s="2501"/>
      <c r="AH3682" s="2501"/>
      <c r="AI3682" s="2501"/>
      <c r="AJ3682" s="2501"/>
      <c r="AK3682" s="2502"/>
    </row>
    <row r="3683" spans="2:37" s="2703" customFormat="1" ht="17.25" customHeight="1" thickBot="1" x14ac:dyDescent="0.25">
      <c r="B3683" s="4176" t="s">
        <v>4995</v>
      </c>
      <c r="C3683" s="4177"/>
      <c r="D3683" s="4314">
        <v>41422</v>
      </c>
      <c r="E3683" s="4315"/>
      <c r="F3683" s="2589"/>
      <c r="G3683" s="2501"/>
      <c r="H3683" s="2501"/>
      <c r="I3683" s="2501"/>
      <c r="J3683" s="2501"/>
      <c r="K3683" s="2501"/>
      <c r="L3683" s="2501"/>
      <c r="M3683" s="2501"/>
      <c r="N3683" s="2501"/>
      <c r="O3683" s="2501"/>
      <c r="P3683" s="2501"/>
      <c r="Q3683" s="2501"/>
      <c r="R3683" s="2501"/>
      <c r="S3683" s="2501"/>
      <c r="T3683" s="2501"/>
      <c r="U3683" s="2501"/>
      <c r="V3683" s="2501"/>
      <c r="W3683" s="2501"/>
      <c r="X3683" s="2501"/>
      <c r="Y3683" s="2501"/>
      <c r="Z3683" s="2501"/>
      <c r="AA3683" s="2501"/>
      <c r="AB3683" s="2501"/>
      <c r="AC3683" s="2501"/>
      <c r="AD3683" s="2501"/>
      <c r="AE3683" s="2501"/>
      <c r="AF3683" s="2501"/>
      <c r="AG3683" s="2501"/>
      <c r="AH3683" s="2501"/>
      <c r="AI3683" s="2501"/>
      <c r="AJ3683" s="2501"/>
      <c r="AK3683" s="2502"/>
    </row>
    <row r="3684" spans="2:37" s="2703" customFormat="1" ht="70.5" customHeight="1" thickBot="1" x14ac:dyDescent="0.25">
      <c r="B3684" s="4179" t="s">
        <v>4996</v>
      </c>
      <c r="C3684" s="4180"/>
      <c r="D3684" s="4291" t="s">
        <v>5242</v>
      </c>
      <c r="E3684" s="4292"/>
      <c r="F3684" s="4292"/>
      <c r="G3684" s="4292"/>
      <c r="H3684" s="4292"/>
      <c r="I3684" s="4292"/>
      <c r="J3684" s="4292"/>
      <c r="K3684" s="4293"/>
      <c r="L3684" s="2501"/>
      <c r="M3684" s="2501"/>
      <c r="N3684" s="2501"/>
      <c r="O3684" s="2501"/>
      <c r="P3684" s="2501"/>
      <c r="Q3684" s="2501"/>
      <c r="R3684" s="2501"/>
      <c r="S3684" s="2501"/>
      <c r="T3684" s="2501"/>
      <c r="U3684" s="2501"/>
      <c r="V3684" s="2501"/>
      <c r="W3684" s="2501"/>
      <c r="X3684" s="2501"/>
      <c r="Y3684" s="2501"/>
      <c r="Z3684" s="2501"/>
      <c r="AA3684" s="2501"/>
      <c r="AB3684" s="2501"/>
      <c r="AC3684" s="2501"/>
      <c r="AD3684" s="2501"/>
      <c r="AE3684" s="2501"/>
      <c r="AF3684" s="2501"/>
      <c r="AG3684" s="2501"/>
      <c r="AH3684" s="2501"/>
      <c r="AI3684" s="2501"/>
      <c r="AJ3684" s="2501"/>
      <c r="AK3684" s="2502"/>
    </row>
    <row r="3685" spans="2:37" s="2703" customFormat="1" ht="17.25" customHeight="1" thickBot="1" x14ac:dyDescent="0.25">
      <c r="B3685" s="4245"/>
      <c r="C3685" s="4246"/>
      <c r="D3685" s="4246"/>
      <c r="E3685" s="4246"/>
      <c r="F3685" s="4246"/>
      <c r="G3685" s="4246"/>
      <c r="H3685" s="4246"/>
      <c r="I3685" s="4246"/>
      <c r="J3685" s="4246"/>
      <c r="K3685" s="4246"/>
      <c r="L3685" s="4246"/>
      <c r="M3685" s="4246"/>
      <c r="N3685" s="4246"/>
      <c r="O3685" s="4246"/>
      <c r="P3685" s="4246"/>
      <c r="Q3685" s="4246"/>
      <c r="R3685" s="2501"/>
      <c r="S3685" s="2501"/>
      <c r="T3685" s="2501"/>
      <c r="U3685" s="2501"/>
      <c r="V3685" s="2501"/>
      <c r="W3685" s="2501"/>
      <c r="X3685" s="2501"/>
      <c r="Y3685" s="2501"/>
      <c r="Z3685" s="2501"/>
      <c r="AA3685" s="2501"/>
      <c r="AB3685" s="2501"/>
      <c r="AC3685" s="2501"/>
      <c r="AD3685" s="2501"/>
      <c r="AE3685" s="2501"/>
      <c r="AF3685" s="2501"/>
      <c r="AG3685" s="2501"/>
      <c r="AH3685" s="2501"/>
      <c r="AI3685" s="2501"/>
      <c r="AJ3685" s="2501"/>
      <c r="AK3685" s="2502"/>
    </row>
    <row r="3686" spans="2:37" s="2703" customFormat="1" ht="17.25" customHeight="1" thickBot="1" x14ac:dyDescent="0.25">
      <c r="B3686" s="4189" t="s">
        <v>4997</v>
      </c>
      <c r="C3686" s="4189"/>
      <c r="D3686" s="4189" t="s">
        <v>4987</v>
      </c>
      <c r="E3686" s="4189" t="s">
        <v>4998</v>
      </c>
      <c r="F3686" s="4247" t="s">
        <v>224</v>
      </c>
      <c r="G3686" s="4247"/>
      <c r="H3686" s="4247"/>
      <c r="I3686" s="4247"/>
      <c r="J3686" s="4247"/>
      <c r="K3686" s="4247"/>
      <c r="L3686" s="4247"/>
      <c r="M3686" s="4247"/>
      <c r="N3686" s="4247"/>
      <c r="O3686" s="4247"/>
      <c r="P3686" s="4247"/>
      <c r="Q3686" s="4247"/>
      <c r="R3686" s="4247"/>
      <c r="S3686" s="4247" t="s">
        <v>340</v>
      </c>
      <c r="T3686" s="4247"/>
      <c r="U3686" s="4247"/>
      <c r="V3686" s="4247"/>
      <c r="W3686" s="4247"/>
      <c r="X3686" s="4247"/>
      <c r="Y3686" s="4247"/>
      <c r="Z3686" s="4247"/>
      <c r="AA3686" s="4247"/>
      <c r="AB3686" s="4247"/>
      <c r="AC3686" s="4247"/>
      <c r="AD3686" s="4247" t="s">
        <v>225</v>
      </c>
      <c r="AE3686" s="4247"/>
      <c r="AF3686" s="4247"/>
      <c r="AG3686" s="4247"/>
      <c r="AH3686" s="4188" t="s">
        <v>4982</v>
      </c>
      <c r="AI3686" s="4188"/>
      <c r="AJ3686" s="4188"/>
      <c r="AK3686" s="2502"/>
    </row>
    <row r="3687" spans="2:37" s="2703" customFormat="1" ht="30.75" customHeight="1" thickBot="1" x14ac:dyDescent="0.25">
      <c r="B3687" s="4203"/>
      <c r="C3687" s="4203"/>
      <c r="D3687" s="4203"/>
      <c r="E3687" s="4203"/>
      <c r="F3687" s="4203" t="s">
        <v>4999</v>
      </c>
      <c r="G3687" s="4203" t="s">
        <v>5000</v>
      </c>
      <c r="H3687" s="4189" t="s">
        <v>5001</v>
      </c>
      <c r="I3687" s="4200" t="s">
        <v>5002</v>
      </c>
      <c r="J3687" s="4200" t="s">
        <v>5003</v>
      </c>
      <c r="K3687" s="4201" t="s">
        <v>5004</v>
      </c>
      <c r="L3687" s="4201" t="s">
        <v>5005</v>
      </c>
      <c r="M3687" s="4200" t="s">
        <v>5006</v>
      </c>
      <c r="N3687" s="4200"/>
      <c r="O3687" s="4201" t="s">
        <v>5007</v>
      </c>
      <c r="P3687" s="4201" t="s">
        <v>5008</v>
      </c>
      <c r="Q3687" s="4201" t="s">
        <v>5009</v>
      </c>
      <c r="R3687" s="4201" t="s">
        <v>5010</v>
      </c>
      <c r="S3687" s="4189" t="s">
        <v>5011</v>
      </c>
      <c r="T3687" s="4189" t="s">
        <v>5012</v>
      </c>
      <c r="U3687" s="4189" t="s">
        <v>5013</v>
      </c>
      <c r="V3687" s="4189" t="s">
        <v>5014</v>
      </c>
      <c r="W3687" s="4189" t="s">
        <v>5015</v>
      </c>
      <c r="X3687" s="4189" t="s">
        <v>5016</v>
      </c>
      <c r="Y3687" s="4189" t="s">
        <v>5017</v>
      </c>
      <c r="Z3687" s="4189" t="s">
        <v>5018</v>
      </c>
      <c r="AA3687" s="4189" t="s">
        <v>5019</v>
      </c>
      <c r="AB3687" s="4200" t="s">
        <v>5020</v>
      </c>
      <c r="AC3687" s="4200" t="s">
        <v>5021</v>
      </c>
      <c r="AD3687" s="4189" t="s">
        <v>5022</v>
      </c>
      <c r="AE3687" s="4189" t="s">
        <v>5023</v>
      </c>
      <c r="AF3687" s="4189" t="s">
        <v>5024</v>
      </c>
      <c r="AG3687" s="4189" t="s">
        <v>5025</v>
      </c>
      <c r="AH3687" s="4189" t="s">
        <v>1150</v>
      </c>
      <c r="AI3687" s="4189" t="s">
        <v>4983</v>
      </c>
      <c r="AJ3687" s="4189" t="s">
        <v>4984</v>
      </c>
      <c r="AK3687" s="2502"/>
    </row>
    <row r="3688" spans="2:37" s="2703" customFormat="1" ht="30.75" customHeight="1" thickBot="1" x14ac:dyDescent="0.25">
      <c r="B3688" s="4203"/>
      <c r="C3688" s="4203"/>
      <c r="D3688" s="4203"/>
      <c r="E3688" s="4203"/>
      <c r="F3688" s="4203"/>
      <c r="G3688" s="4203"/>
      <c r="H3688" s="4203"/>
      <c r="I3688" s="4201"/>
      <c r="J3688" s="4201"/>
      <c r="K3688" s="4201"/>
      <c r="L3688" s="4201"/>
      <c r="M3688" s="2586" t="s">
        <v>5026</v>
      </c>
      <c r="N3688" s="2585" t="s">
        <v>2793</v>
      </c>
      <c r="O3688" s="4201"/>
      <c r="P3688" s="4201"/>
      <c r="Q3688" s="4201"/>
      <c r="R3688" s="4201"/>
      <c r="S3688" s="4203"/>
      <c r="T3688" s="4203"/>
      <c r="U3688" s="4203"/>
      <c r="V3688" s="4203"/>
      <c r="W3688" s="4203"/>
      <c r="X3688" s="4203"/>
      <c r="Y3688" s="4203"/>
      <c r="Z3688" s="4203"/>
      <c r="AA3688" s="4203"/>
      <c r="AB3688" s="4201"/>
      <c r="AC3688" s="4201"/>
      <c r="AD3688" s="4203"/>
      <c r="AE3688" s="4203"/>
      <c r="AF3688" s="4203"/>
      <c r="AG3688" s="4203"/>
      <c r="AH3688" s="4203"/>
      <c r="AI3688" s="4203"/>
      <c r="AJ3688" s="4203"/>
      <c r="AK3688" s="2502"/>
    </row>
    <row r="3689" spans="2:37" s="2703" customFormat="1" ht="17.25" customHeight="1" x14ac:dyDescent="0.2">
      <c r="B3689" s="4157" t="s">
        <v>5033</v>
      </c>
      <c r="C3689" s="4158"/>
      <c r="D3689" s="2508" t="s">
        <v>1529</v>
      </c>
      <c r="E3689" s="2509" t="s">
        <v>1529</v>
      </c>
      <c r="F3689" s="2509" t="s">
        <v>1529</v>
      </c>
      <c r="G3689" s="2508" t="s">
        <v>1529</v>
      </c>
      <c r="H3689" s="2509" t="s">
        <v>1529</v>
      </c>
      <c r="I3689" s="2509" t="s">
        <v>1529</v>
      </c>
      <c r="J3689" s="2508" t="s">
        <v>1529</v>
      </c>
      <c r="K3689" s="2509" t="s">
        <v>1529</v>
      </c>
      <c r="L3689" s="2509" t="s">
        <v>1529</v>
      </c>
      <c r="M3689" s="2508" t="s">
        <v>1529</v>
      </c>
      <c r="N3689" s="2509" t="s">
        <v>1529</v>
      </c>
      <c r="O3689" s="2508" t="s">
        <v>1529</v>
      </c>
      <c r="P3689" s="2509" t="s">
        <v>1529</v>
      </c>
      <c r="Q3689" s="2509" t="s">
        <v>1529</v>
      </c>
      <c r="R3689" s="2508" t="s">
        <v>1529</v>
      </c>
      <c r="S3689" s="2509" t="s">
        <v>1529</v>
      </c>
      <c r="T3689" s="2508" t="s">
        <v>1529</v>
      </c>
      <c r="U3689" s="2509" t="s">
        <v>1529</v>
      </c>
      <c r="V3689" s="2509" t="s">
        <v>1529</v>
      </c>
      <c r="W3689" s="2508" t="s">
        <v>1529</v>
      </c>
      <c r="X3689" s="2509">
        <v>0.06</v>
      </c>
      <c r="Y3689" s="2508" t="s">
        <v>1529</v>
      </c>
      <c r="Z3689" s="2509" t="s">
        <v>1529</v>
      </c>
      <c r="AA3689" s="2716">
        <v>50</v>
      </c>
      <c r="AB3689" s="2508" t="s">
        <v>1529</v>
      </c>
      <c r="AC3689" s="2509">
        <v>0.06</v>
      </c>
      <c r="AD3689" s="2509">
        <v>29.99</v>
      </c>
      <c r="AE3689" s="2523">
        <v>1000</v>
      </c>
      <c r="AF3689" s="2524">
        <f>AD3689/AE3689</f>
        <v>2.9989999999999999E-2</v>
      </c>
      <c r="AG3689" s="2524">
        <v>0.1</v>
      </c>
      <c r="AH3689" s="2509" t="s">
        <v>1529</v>
      </c>
      <c r="AI3689" s="2508" t="s">
        <v>1529</v>
      </c>
      <c r="AJ3689" s="2525" t="s">
        <v>1529</v>
      </c>
      <c r="AK3689" s="2502"/>
    </row>
    <row r="3690" spans="2:37" s="2703" customFormat="1" ht="17.25" customHeight="1" x14ac:dyDescent="0.2">
      <c r="B3690" s="4161" t="s">
        <v>5034</v>
      </c>
      <c r="C3690" s="4160"/>
      <c r="D3690" s="2485" t="s">
        <v>1529</v>
      </c>
      <c r="E3690" s="2486" t="s">
        <v>1529</v>
      </c>
      <c r="F3690" s="2486" t="s">
        <v>1529</v>
      </c>
      <c r="G3690" s="2485" t="s">
        <v>1529</v>
      </c>
      <c r="H3690" s="2486" t="s">
        <v>1529</v>
      </c>
      <c r="I3690" s="2486" t="s">
        <v>1529</v>
      </c>
      <c r="J3690" s="2485" t="s">
        <v>1529</v>
      </c>
      <c r="K3690" s="2486" t="s">
        <v>1529</v>
      </c>
      <c r="L3690" s="2486" t="s">
        <v>1529</v>
      </c>
      <c r="M3690" s="2485" t="s">
        <v>1529</v>
      </c>
      <c r="N3690" s="2486" t="s">
        <v>1529</v>
      </c>
      <c r="O3690" s="2485" t="s">
        <v>1529</v>
      </c>
      <c r="P3690" s="2486" t="s">
        <v>1529</v>
      </c>
      <c r="Q3690" s="2486" t="s">
        <v>1529</v>
      </c>
      <c r="R3690" s="2485" t="s">
        <v>1529</v>
      </c>
      <c r="S3690" s="2486" t="s">
        <v>1529</v>
      </c>
      <c r="T3690" s="2485" t="s">
        <v>1529</v>
      </c>
      <c r="U3690" s="2486" t="s">
        <v>1529</v>
      </c>
      <c r="V3690" s="2486" t="s">
        <v>1529</v>
      </c>
      <c r="W3690" s="2485" t="s">
        <v>1529</v>
      </c>
      <c r="X3690" s="2486">
        <v>0.06</v>
      </c>
      <c r="Y3690" s="2485" t="s">
        <v>1529</v>
      </c>
      <c r="Z3690" s="2486" t="s">
        <v>1529</v>
      </c>
      <c r="AA3690" s="2717">
        <v>50</v>
      </c>
      <c r="AB3690" s="2485" t="s">
        <v>1529</v>
      </c>
      <c r="AC3690" s="2486">
        <v>0.06</v>
      </c>
      <c r="AD3690" s="2486">
        <v>44.99</v>
      </c>
      <c r="AE3690" s="2512">
        <v>2000</v>
      </c>
      <c r="AF3690" s="2513">
        <f>AD3690/AE3690</f>
        <v>2.2495000000000001E-2</v>
      </c>
      <c r="AG3690" s="2513">
        <v>0.1</v>
      </c>
      <c r="AH3690" s="2486" t="s">
        <v>1529</v>
      </c>
      <c r="AI3690" s="2485" t="s">
        <v>1529</v>
      </c>
      <c r="AJ3690" s="2545" t="s">
        <v>1529</v>
      </c>
      <c r="AK3690" s="2502"/>
    </row>
    <row r="3691" spans="2:37" s="2703" customFormat="1" ht="17.25" customHeight="1" thickBot="1" x14ac:dyDescent="0.25">
      <c r="B3691" s="4162" t="s">
        <v>5035</v>
      </c>
      <c r="C3691" s="4163"/>
      <c r="D3691" s="2532" t="s">
        <v>1529</v>
      </c>
      <c r="E3691" s="2533" t="s">
        <v>1529</v>
      </c>
      <c r="F3691" s="2533" t="s">
        <v>1529</v>
      </c>
      <c r="G3691" s="2532" t="s">
        <v>1529</v>
      </c>
      <c r="H3691" s="2533" t="s">
        <v>1529</v>
      </c>
      <c r="I3691" s="2533" t="s">
        <v>1529</v>
      </c>
      <c r="J3691" s="2532" t="s">
        <v>1529</v>
      </c>
      <c r="K3691" s="2533" t="s">
        <v>1529</v>
      </c>
      <c r="L3691" s="2533" t="s">
        <v>1529</v>
      </c>
      <c r="M3691" s="2532" t="s">
        <v>1529</v>
      </c>
      <c r="N3691" s="2533" t="s">
        <v>1529</v>
      </c>
      <c r="O3691" s="2532" t="s">
        <v>1529</v>
      </c>
      <c r="P3691" s="2533" t="s">
        <v>1529</v>
      </c>
      <c r="Q3691" s="2533" t="s">
        <v>1529</v>
      </c>
      <c r="R3691" s="2532" t="s">
        <v>1529</v>
      </c>
      <c r="S3691" s="2533" t="s">
        <v>1529</v>
      </c>
      <c r="T3691" s="2532" t="s">
        <v>1529</v>
      </c>
      <c r="U3691" s="2533" t="s">
        <v>1529</v>
      </c>
      <c r="V3691" s="2533" t="s">
        <v>1529</v>
      </c>
      <c r="W3691" s="2532" t="s">
        <v>1529</v>
      </c>
      <c r="X3691" s="2533">
        <v>0.06</v>
      </c>
      <c r="Y3691" s="2532" t="s">
        <v>1529</v>
      </c>
      <c r="Z3691" s="2533" t="s">
        <v>1529</v>
      </c>
      <c r="AA3691" s="2718">
        <v>50</v>
      </c>
      <c r="AB3691" s="2532" t="s">
        <v>1529</v>
      </c>
      <c r="AC3691" s="2533">
        <v>0.06</v>
      </c>
      <c r="AD3691" s="2533">
        <v>59.99</v>
      </c>
      <c r="AE3691" s="2554">
        <v>10000</v>
      </c>
      <c r="AF3691" s="2555">
        <v>5.0000000000000001E-3</v>
      </c>
      <c r="AG3691" s="2555">
        <v>0.1</v>
      </c>
      <c r="AH3691" s="2533" t="s">
        <v>1529</v>
      </c>
      <c r="AI3691" s="2532" t="s">
        <v>1529</v>
      </c>
      <c r="AJ3691" s="2557" t="s">
        <v>1529</v>
      </c>
      <c r="AK3691" s="2502"/>
    </row>
    <row r="3692" spans="2:37" s="2703" customFormat="1" ht="17.25" customHeight="1" x14ac:dyDescent="0.2">
      <c r="B3692" s="2503"/>
      <c r="C3692" s="2496"/>
      <c r="D3692" s="2496"/>
      <c r="E3692" s="2496"/>
      <c r="F3692" s="2496"/>
      <c r="G3692" s="2496"/>
      <c r="H3692" s="2496"/>
      <c r="I3692" s="2497"/>
      <c r="J3692" s="2497"/>
      <c r="K3692" s="2497"/>
      <c r="L3692" s="2497"/>
      <c r="M3692" s="2496"/>
      <c r="N3692" s="2497"/>
      <c r="O3692" s="2497"/>
      <c r="P3692" s="2497"/>
      <c r="Q3692" s="2497"/>
      <c r="R3692" s="2497"/>
      <c r="S3692" s="2496"/>
      <c r="T3692" s="2495"/>
      <c r="U3692" s="2495"/>
      <c r="V3692" s="2495"/>
      <c r="W3692" s="2495"/>
      <c r="X3692" s="2495"/>
      <c r="Y3692" s="2495"/>
      <c r="Z3692" s="2495"/>
      <c r="AA3692" s="2495"/>
      <c r="AB3692" s="2495"/>
      <c r="AC3692" s="2495"/>
      <c r="AD3692" s="2495"/>
      <c r="AE3692" s="2495"/>
      <c r="AF3692" s="2495"/>
      <c r="AG3692" s="2495"/>
      <c r="AH3692" s="2495"/>
      <c r="AI3692" s="2495"/>
      <c r="AJ3692" s="2498"/>
      <c r="AK3692" s="2502"/>
    </row>
    <row r="3693" spans="2:37" s="2703" customFormat="1" ht="17.25" customHeight="1" x14ac:dyDescent="0.2">
      <c r="B3693" s="4236" t="s">
        <v>4985</v>
      </c>
      <c r="C3693" s="4237"/>
      <c r="D3693" s="4249" t="s">
        <v>5036</v>
      </c>
      <c r="E3693" s="4249"/>
      <c r="F3693" s="4249"/>
      <c r="G3693" s="4249"/>
      <c r="H3693" s="2499"/>
      <c r="I3693" s="2499"/>
      <c r="J3693" s="2499"/>
      <c r="K3693" s="2499"/>
      <c r="L3693" s="2499"/>
      <c r="M3693" s="2499"/>
      <c r="N3693" s="2499"/>
      <c r="O3693" s="2499"/>
      <c r="P3693" s="2499"/>
      <c r="Q3693" s="2499"/>
      <c r="R3693" s="2499"/>
      <c r="S3693" s="2499"/>
      <c r="T3693" s="2495"/>
      <c r="U3693" s="2495"/>
      <c r="V3693" s="2495"/>
      <c r="W3693" s="2495"/>
      <c r="X3693" s="2495"/>
      <c r="Y3693" s="2495"/>
      <c r="Z3693" s="2495"/>
      <c r="AA3693" s="2495"/>
      <c r="AB3693" s="2495"/>
      <c r="AC3693" s="2495"/>
      <c r="AD3693" s="2495"/>
      <c r="AE3693" s="2495"/>
      <c r="AF3693" s="2495"/>
      <c r="AG3693" s="2495"/>
      <c r="AH3693" s="2495"/>
      <c r="AI3693" s="2495"/>
      <c r="AJ3693" s="2498"/>
      <c r="AK3693" s="2502"/>
    </row>
    <row r="3694" spans="2:37" s="2703" customFormat="1" ht="17.25" customHeight="1" x14ac:dyDescent="0.2">
      <c r="B3694" s="4236" t="s">
        <v>4986</v>
      </c>
      <c r="C3694" s="4237"/>
      <c r="D3694" s="4249" t="s">
        <v>1512</v>
      </c>
      <c r="E3694" s="4249"/>
      <c r="F3694" s="4249"/>
      <c r="G3694" s="4249"/>
      <c r="H3694" s="2499"/>
      <c r="I3694" s="2499"/>
      <c r="J3694" s="2499"/>
      <c r="K3694" s="2499"/>
      <c r="L3694" s="2499"/>
      <c r="M3694" s="2499"/>
      <c r="N3694" s="2499"/>
      <c r="O3694" s="2499"/>
      <c r="P3694" s="2499"/>
      <c r="Q3694" s="2499"/>
      <c r="R3694" s="2499"/>
      <c r="S3694" s="2499"/>
      <c r="T3694" s="2495"/>
      <c r="U3694" s="2495"/>
      <c r="V3694" s="2495"/>
      <c r="W3694" s="2495"/>
      <c r="X3694" s="2495"/>
      <c r="Y3694" s="2495"/>
      <c r="Z3694" s="2495"/>
      <c r="AA3694" s="2495"/>
      <c r="AB3694" s="2495"/>
      <c r="AC3694" s="2495"/>
      <c r="AD3694" s="2495"/>
      <c r="AE3694" s="2495"/>
      <c r="AF3694" s="2495"/>
      <c r="AG3694" s="2495"/>
      <c r="AH3694" s="2495"/>
      <c r="AI3694" s="2495"/>
      <c r="AJ3694" s="2498"/>
      <c r="AK3694" s="2502"/>
    </row>
    <row r="3695" spans="2:37" s="2703" customFormat="1" ht="17.25" customHeight="1" thickBot="1" x14ac:dyDescent="0.25">
      <c r="B3695" s="4270"/>
      <c r="C3695" s="4271"/>
      <c r="D3695" s="4272"/>
      <c r="E3695" s="4272"/>
      <c r="F3695" s="4272"/>
      <c r="G3695" s="4272"/>
      <c r="H3695" s="2504"/>
      <c r="I3695" s="2504"/>
      <c r="J3695" s="2504"/>
      <c r="K3695" s="2504"/>
      <c r="L3695" s="2504"/>
      <c r="M3695" s="2504"/>
      <c r="N3695" s="2504"/>
      <c r="O3695" s="2504"/>
      <c r="P3695" s="2504"/>
      <c r="Q3695" s="2504"/>
      <c r="R3695" s="2504"/>
      <c r="S3695" s="2504"/>
      <c r="T3695" s="2505"/>
      <c r="U3695" s="2505"/>
      <c r="V3695" s="2505"/>
      <c r="W3695" s="2505"/>
      <c r="X3695" s="2505"/>
      <c r="Y3695" s="2505"/>
      <c r="Z3695" s="2505"/>
      <c r="AA3695" s="2505"/>
      <c r="AB3695" s="2505"/>
      <c r="AC3695" s="2505"/>
      <c r="AD3695" s="2505"/>
      <c r="AE3695" s="2505"/>
      <c r="AF3695" s="2505"/>
      <c r="AG3695" s="2505"/>
      <c r="AH3695" s="2505"/>
      <c r="AI3695" s="2505"/>
      <c r="AJ3695" s="2506"/>
      <c r="AK3695" s="2507"/>
    </row>
    <row r="3696" spans="2:37" s="2703" customFormat="1" ht="17.25" customHeight="1" thickBot="1" x14ac:dyDescent="0.25">
      <c r="B3696" s="2594"/>
      <c r="C3696" s="2594"/>
      <c r="D3696" s="2621"/>
      <c r="E3696" s="2621"/>
      <c r="F3696" s="2621"/>
      <c r="G3696" s="2621"/>
      <c r="H3696" s="2499"/>
      <c r="I3696" s="2499"/>
      <c r="J3696" s="2499"/>
      <c r="K3696" s="2499"/>
      <c r="L3696" s="2499"/>
      <c r="M3696" s="2499"/>
      <c r="N3696" s="2499"/>
      <c r="O3696" s="2499"/>
      <c r="P3696" s="2499"/>
      <c r="Q3696" s="2499"/>
      <c r="R3696" s="2499"/>
      <c r="S3696" s="2499"/>
      <c r="T3696" s="2495"/>
      <c r="U3696" s="2495"/>
      <c r="V3696" s="2495"/>
      <c r="W3696" s="2495"/>
      <c r="X3696" s="2495"/>
      <c r="Y3696" s="2495"/>
      <c r="Z3696" s="2495"/>
      <c r="AA3696" s="2495"/>
      <c r="AB3696" s="2495"/>
      <c r="AC3696" s="2495"/>
      <c r="AD3696" s="2495"/>
      <c r="AE3696" s="2495"/>
      <c r="AF3696" s="2495"/>
      <c r="AG3696" s="2495"/>
      <c r="AH3696" s="2495"/>
      <c r="AI3696" s="2495"/>
      <c r="AJ3696" s="2495"/>
      <c r="AK3696" s="2501"/>
    </row>
    <row r="3697" spans="2:37" s="2703" customFormat="1" ht="17.25" customHeight="1" x14ac:dyDescent="0.2">
      <c r="B3697" s="4169" t="s">
        <v>4994</v>
      </c>
      <c r="C3697" s="4170"/>
      <c r="D3697" s="4170"/>
      <c r="E3697" s="4170"/>
      <c r="F3697" s="4170"/>
      <c r="G3697" s="4170"/>
      <c r="H3697" s="4170"/>
      <c r="I3697" s="4170"/>
      <c r="J3697" s="4170"/>
      <c r="K3697" s="4170"/>
      <c r="L3697" s="4170"/>
      <c r="M3697" s="4170"/>
      <c r="N3697" s="4170"/>
      <c r="O3697" s="4170"/>
      <c r="P3697" s="4170"/>
      <c r="Q3697" s="4170"/>
      <c r="R3697" s="4170"/>
      <c r="S3697" s="4170"/>
      <c r="T3697" s="4170"/>
      <c r="U3697" s="4170"/>
      <c r="V3697" s="4170"/>
      <c r="W3697" s="4170"/>
      <c r="X3697" s="4170"/>
      <c r="Y3697" s="4170"/>
      <c r="Z3697" s="4170"/>
      <c r="AA3697" s="4170"/>
      <c r="AB3697" s="4170"/>
      <c r="AC3697" s="4170"/>
      <c r="AD3697" s="4170"/>
      <c r="AE3697" s="4170"/>
      <c r="AF3697" s="4170"/>
      <c r="AG3697" s="4170"/>
      <c r="AH3697" s="4170"/>
      <c r="AI3697" s="4170"/>
      <c r="AJ3697" s="4170"/>
      <c r="AK3697" s="4171"/>
    </row>
    <row r="3698" spans="2:37" s="2703" customFormat="1" ht="17.25" customHeight="1" x14ac:dyDescent="0.2">
      <c r="B3698" s="2500"/>
      <c r="C3698" s="2608"/>
      <c r="D3698" s="2608"/>
      <c r="E3698" s="2608"/>
      <c r="F3698" s="2608"/>
      <c r="G3698" s="2501"/>
      <c r="H3698" s="2501"/>
      <c r="I3698" s="2501"/>
      <c r="J3698" s="2501"/>
      <c r="K3698" s="2501"/>
      <c r="L3698" s="2501"/>
      <c r="M3698" s="2501"/>
      <c r="N3698" s="2501"/>
      <c r="O3698" s="2501"/>
      <c r="P3698" s="2501"/>
      <c r="Q3698" s="2501"/>
      <c r="R3698" s="2501"/>
      <c r="S3698" s="2501"/>
      <c r="T3698" s="2501"/>
      <c r="U3698" s="2501"/>
      <c r="V3698" s="2501"/>
      <c r="W3698" s="2501"/>
      <c r="X3698" s="2501"/>
      <c r="Y3698" s="2501"/>
      <c r="Z3698" s="2501"/>
      <c r="AA3698" s="2501"/>
      <c r="AB3698" s="2501"/>
      <c r="AC3698" s="2501"/>
      <c r="AD3698" s="2501"/>
      <c r="AE3698" s="2501"/>
      <c r="AF3698" s="2501"/>
      <c r="AG3698" s="2501"/>
      <c r="AH3698" s="2501"/>
      <c r="AI3698" s="2501"/>
      <c r="AJ3698" s="2501"/>
      <c r="AK3698" s="2502"/>
    </row>
    <row r="3699" spans="2:37" s="2703" customFormat="1" ht="17.25" customHeight="1" x14ac:dyDescent="0.2">
      <c r="B3699" s="2500" t="s">
        <v>4981</v>
      </c>
      <c r="C3699" s="2608"/>
      <c r="D3699" s="4294" t="s">
        <v>5243</v>
      </c>
      <c r="E3699" s="4294"/>
      <c r="F3699" s="4294"/>
      <c r="G3699" s="4294"/>
      <c r="H3699" s="2501"/>
      <c r="I3699" s="2501"/>
      <c r="J3699" s="2501"/>
      <c r="K3699" s="2501"/>
      <c r="L3699" s="2501"/>
      <c r="M3699" s="2501"/>
      <c r="N3699" s="2501"/>
      <c r="O3699" s="2501"/>
      <c r="P3699" s="2501"/>
      <c r="Q3699" s="2501"/>
      <c r="R3699" s="2501"/>
      <c r="S3699" s="2501"/>
      <c r="T3699" s="2501"/>
      <c r="U3699" s="2501"/>
      <c r="V3699" s="2501"/>
      <c r="W3699" s="2501"/>
      <c r="X3699" s="2501"/>
      <c r="Y3699" s="2501"/>
      <c r="Z3699" s="2501"/>
      <c r="AA3699" s="2501"/>
      <c r="AB3699" s="2501"/>
      <c r="AC3699" s="2501"/>
      <c r="AD3699" s="2501"/>
      <c r="AE3699" s="2501"/>
      <c r="AF3699" s="2501"/>
      <c r="AG3699" s="2501"/>
      <c r="AH3699" s="2501"/>
      <c r="AI3699" s="2501"/>
      <c r="AJ3699" s="2501"/>
      <c r="AK3699" s="2502"/>
    </row>
    <row r="3700" spans="2:37" s="2703" customFormat="1" ht="27" customHeight="1" thickBot="1" x14ac:dyDescent="0.25">
      <c r="B3700" s="4176" t="s">
        <v>4995</v>
      </c>
      <c r="C3700" s="4177"/>
      <c r="D3700" s="4314">
        <v>41389</v>
      </c>
      <c r="E3700" s="4315"/>
      <c r="F3700" s="2608"/>
      <c r="G3700" s="2501"/>
      <c r="H3700" s="2501"/>
      <c r="I3700" s="2501"/>
      <c r="J3700" s="2501"/>
      <c r="K3700" s="2501"/>
      <c r="L3700" s="2501"/>
      <c r="M3700" s="2501"/>
      <c r="N3700" s="2501"/>
      <c r="O3700" s="2501"/>
      <c r="P3700" s="2501"/>
      <c r="Q3700" s="2501"/>
      <c r="R3700" s="2501"/>
      <c r="S3700" s="2501"/>
      <c r="T3700" s="2501"/>
      <c r="U3700" s="2501"/>
      <c r="V3700" s="2501"/>
      <c r="W3700" s="2501"/>
      <c r="X3700" s="2501"/>
      <c r="Y3700" s="2501"/>
      <c r="Z3700" s="2501"/>
      <c r="AA3700" s="2501"/>
      <c r="AB3700" s="2501"/>
      <c r="AC3700" s="2501"/>
      <c r="AD3700" s="2501"/>
      <c r="AE3700" s="2501"/>
      <c r="AF3700" s="2501"/>
      <c r="AG3700" s="2501"/>
      <c r="AH3700" s="2501"/>
      <c r="AI3700" s="2501"/>
      <c r="AJ3700" s="2501"/>
      <c r="AK3700" s="2502"/>
    </row>
    <row r="3701" spans="2:37" s="2703" customFormat="1" ht="33" customHeight="1" thickBot="1" x14ac:dyDescent="0.25">
      <c r="B3701" s="4179" t="s">
        <v>4996</v>
      </c>
      <c r="C3701" s="4180"/>
      <c r="D3701" s="4291" t="s">
        <v>5575</v>
      </c>
      <c r="E3701" s="4292"/>
      <c r="F3701" s="4292"/>
      <c r="G3701" s="4292"/>
      <c r="H3701" s="4292"/>
      <c r="I3701" s="4292"/>
      <c r="J3701" s="4292"/>
      <c r="K3701" s="4293"/>
      <c r="L3701" s="2501"/>
      <c r="M3701" s="2501"/>
      <c r="N3701" s="2501"/>
      <c r="O3701" s="2501"/>
      <c r="P3701" s="2501"/>
      <c r="Q3701" s="2501"/>
      <c r="R3701" s="2501"/>
      <c r="S3701" s="2501"/>
      <c r="T3701" s="2501"/>
      <c r="U3701" s="2501"/>
      <c r="V3701" s="2501"/>
      <c r="W3701" s="2501"/>
      <c r="X3701" s="2501"/>
      <c r="Y3701" s="2501"/>
      <c r="Z3701" s="2501"/>
      <c r="AA3701" s="2501"/>
      <c r="AB3701" s="2501"/>
      <c r="AC3701" s="2501"/>
      <c r="AD3701" s="2501"/>
      <c r="AE3701" s="2501"/>
      <c r="AF3701" s="2501"/>
      <c r="AG3701" s="2501"/>
      <c r="AH3701" s="2501"/>
      <c r="AI3701" s="2501"/>
      <c r="AJ3701" s="2501"/>
      <c r="AK3701" s="2502"/>
    </row>
    <row r="3702" spans="2:37" s="2703" customFormat="1" ht="17.25" customHeight="1" thickBot="1" x14ac:dyDescent="0.25">
      <c r="B3702" s="4245"/>
      <c r="C3702" s="4246"/>
      <c r="D3702" s="4246"/>
      <c r="E3702" s="4246"/>
      <c r="F3702" s="4246"/>
      <c r="G3702" s="4246"/>
      <c r="H3702" s="4246"/>
      <c r="I3702" s="4246"/>
      <c r="J3702" s="4246"/>
      <c r="K3702" s="4246"/>
      <c r="L3702" s="4246"/>
      <c r="M3702" s="4246"/>
      <c r="N3702" s="4246"/>
      <c r="O3702" s="4246"/>
      <c r="P3702" s="4246"/>
      <c r="Q3702" s="4246"/>
      <c r="R3702" s="2501"/>
      <c r="S3702" s="2501"/>
      <c r="T3702" s="2501"/>
      <c r="U3702" s="2501"/>
      <c r="V3702" s="2501"/>
      <c r="W3702" s="2501"/>
      <c r="X3702" s="2501"/>
      <c r="Y3702" s="2501"/>
      <c r="Z3702" s="2501"/>
      <c r="AA3702" s="2501"/>
      <c r="AB3702" s="2501"/>
      <c r="AC3702" s="2501"/>
      <c r="AD3702" s="2501"/>
      <c r="AE3702" s="2501"/>
      <c r="AF3702" s="2501"/>
      <c r="AG3702" s="2501"/>
      <c r="AH3702" s="2501"/>
      <c r="AI3702" s="2501"/>
      <c r="AJ3702" s="2501"/>
      <c r="AK3702" s="2502"/>
    </row>
    <row r="3703" spans="2:37" s="2703" customFormat="1" ht="17.25" customHeight="1" thickBot="1" x14ac:dyDescent="0.25">
      <c r="B3703" s="4189" t="s">
        <v>4997</v>
      </c>
      <c r="C3703" s="4189"/>
      <c r="D3703" s="4189" t="s">
        <v>4987</v>
      </c>
      <c r="E3703" s="4189" t="s">
        <v>4998</v>
      </c>
      <c r="F3703" s="4247" t="s">
        <v>224</v>
      </c>
      <c r="G3703" s="4247"/>
      <c r="H3703" s="4247"/>
      <c r="I3703" s="4247"/>
      <c r="J3703" s="4247"/>
      <c r="K3703" s="4247"/>
      <c r="L3703" s="4247"/>
      <c r="M3703" s="4247"/>
      <c r="N3703" s="4247"/>
      <c r="O3703" s="4247"/>
      <c r="P3703" s="4247"/>
      <c r="Q3703" s="4247"/>
      <c r="R3703" s="4247"/>
      <c r="S3703" s="4247" t="s">
        <v>340</v>
      </c>
      <c r="T3703" s="4247"/>
      <c r="U3703" s="4247"/>
      <c r="V3703" s="4247"/>
      <c r="W3703" s="4247"/>
      <c r="X3703" s="4247"/>
      <c r="Y3703" s="4247"/>
      <c r="Z3703" s="4247"/>
      <c r="AA3703" s="4247"/>
      <c r="AB3703" s="4247"/>
      <c r="AC3703" s="4247"/>
      <c r="AD3703" s="4247" t="s">
        <v>225</v>
      </c>
      <c r="AE3703" s="4247"/>
      <c r="AF3703" s="4247"/>
      <c r="AG3703" s="4247"/>
      <c r="AH3703" s="4188" t="s">
        <v>4982</v>
      </c>
      <c r="AI3703" s="4188"/>
      <c r="AJ3703" s="4188"/>
      <c r="AK3703" s="2502"/>
    </row>
    <row r="3704" spans="2:37" s="2703" customFormat="1" ht="17.25" customHeight="1" thickBot="1" x14ac:dyDescent="0.25">
      <c r="B3704" s="4203"/>
      <c r="C3704" s="4203"/>
      <c r="D3704" s="4203"/>
      <c r="E3704" s="4203"/>
      <c r="F3704" s="4203" t="s">
        <v>4999</v>
      </c>
      <c r="G3704" s="4203" t="s">
        <v>5000</v>
      </c>
      <c r="H3704" s="4189" t="s">
        <v>5001</v>
      </c>
      <c r="I3704" s="4200" t="s">
        <v>5002</v>
      </c>
      <c r="J3704" s="4200" t="s">
        <v>5003</v>
      </c>
      <c r="K3704" s="4201" t="s">
        <v>5004</v>
      </c>
      <c r="L3704" s="4201" t="s">
        <v>5005</v>
      </c>
      <c r="M3704" s="4200" t="s">
        <v>5006</v>
      </c>
      <c r="N3704" s="4200"/>
      <c r="O3704" s="4201" t="s">
        <v>5007</v>
      </c>
      <c r="P3704" s="4201" t="s">
        <v>5008</v>
      </c>
      <c r="Q3704" s="4201" t="s">
        <v>5009</v>
      </c>
      <c r="R3704" s="4201" t="s">
        <v>5010</v>
      </c>
      <c r="S3704" s="4189" t="s">
        <v>5011</v>
      </c>
      <c r="T3704" s="4189" t="s">
        <v>5012</v>
      </c>
      <c r="U3704" s="4189" t="s">
        <v>5013</v>
      </c>
      <c r="V3704" s="4189" t="s">
        <v>5014</v>
      </c>
      <c r="W3704" s="4189" t="s">
        <v>5015</v>
      </c>
      <c r="X3704" s="4189" t="s">
        <v>5016</v>
      </c>
      <c r="Y3704" s="4189" t="s">
        <v>5017</v>
      </c>
      <c r="Z3704" s="4189" t="s">
        <v>5018</v>
      </c>
      <c r="AA3704" s="4189" t="s">
        <v>5019</v>
      </c>
      <c r="AB3704" s="4200" t="s">
        <v>5020</v>
      </c>
      <c r="AC3704" s="4200" t="s">
        <v>5021</v>
      </c>
      <c r="AD3704" s="4189" t="s">
        <v>5022</v>
      </c>
      <c r="AE3704" s="4189" t="s">
        <v>5023</v>
      </c>
      <c r="AF3704" s="4189" t="s">
        <v>5024</v>
      </c>
      <c r="AG3704" s="4189" t="s">
        <v>5025</v>
      </c>
      <c r="AH3704" s="4189" t="s">
        <v>1150</v>
      </c>
      <c r="AI3704" s="4189" t="s">
        <v>4983</v>
      </c>
      <c r="AJ3704" s="4189" t="s">
        <v>4984</v>
      </c>
      <c r="AK3704" s="2502"/>
    </row>
    <row r="3705" spans="2:37" s="2703" customFormat="1" ht="17.25" customHeight="1" thickBot="1" x14ac:dyDescent="0.25">
      <c r="B3705" s="4203"/>
      <c r="C3705" s="4203"/>
      <c r="D3705" s="4203"/>
      <c r="E3705" s="4203"/>
      <c r="F3705" s="4203"/>
      <c r="G3705" s="4203"/>
      <c r="H3705" s="4203"/>
      <c r="I3705" s="4201"/>
      <c r="J3705" s="4201"/>
      <c r="K3705" s="4201"/>
      <c r="L3705" s="4201"/>
      <c r="M3705" s="2607" t="s">
        <v>5026</v>
      </c>
      <c r="N3705" s="2606" t="s">
        <v>2793</v>
      </c>
      <c r="O3705" s="4201"/>
      <c r="P3705" s="4201"/>
      <c r="Q3705" s="4201"/>
      <c r="R3705" s="4201"/>
      <c r="S3705" s="4203"/>
      <c r="T3705" s="4203"/>
      <c r="U3705" s="4203"/>
      <c r="V3705" s="4203"/>
      <c r="W3705" s="4203"/>
      <c r="X3705" s="4203"/>
      <c r="Y3705" s="4203"/>
      <c r="Z3705" s="4203"/>
      <c r="AA3705" s="4203"/>
      <c r="AB3705" s="4201"/>
      <c r="AC3705" s="4201"/>
      <c r="AD3705" s="4203"/>
      <c r="AE3705" s="4203"/>
      <c r="AF3705" s="4203"/>
      <c r="AG3705" s="4203"/>
      <c r="AH3705" s="4203"/>
      <c r="AI3705" s="4203"/>
      <c r="AJ3705" s="4203"/>
      <c r="AK3705" s="2502"/>
    </row>
    <row r="3706" spans="2:37" s="2703" customFormat="1" ht="17.25" customHeight="1" x14ac:dyDescent="0.2">
      <c r="B3706" s="5008" t="s">
        <v>5089</v>
      </c>
      <c r="C3706" s="5009"/>
      <c r="D3706" s="2725" t="s">
        <v>5244</v>
      </c>
      <c r="E3706" s="2509">
        <v>33.6</v>
      </c>
      <c r="F3706" s="2509">
        <v>18.121600000000001</v>
      </c>
      <c r="G3706" s="2530" t="s">
        <v>1529</v>
      </c>
      <c r="H3706" s="2530" t="s">
        <v>1529</v>
      </c>
      <c r="I3706" s="2530" t="s">
        <v>1529</v>
      </c>
      <c r="J3706" s="2570" t="s">
        <v>5245</v>
      </c>
      <c r="K3706" s="2614">
        <v>0.16800000000000001</v>
      </c>
      <c r="L3706" s="2614">
        <v>0.16800000000000001</v>
      </c>
      <c r="M3706" s="2511" t="s">
        <v>5245</v>
      </c>
      <c r="N3706" s="2580" t="s">
        <v>5245</v>
      </c>
      <c r="O3706" s="2614">
        <v>0.16800000000000001</v>
      </c>
      <c r="P3706" s="2614">
        <v>0.16800000000000001</v>
      </c>
      <c r="Q3706" s="2614">
        <v>0.16800000000000001</v>
      </c>
      <c r="R3706" s="2614">
        <v>0.16800000000000001</v>
      </c>
      <c r="S3706" s="2626">
        <v>0.56000000000000005</v>
      </c>
      <c r="T3706" s="2530" t="s">
        <v>1529</v>
      </c>
      <c r="U3706" s="2530" t="s">
        <v>1529</v>
      </c>
      <c r="V3706" s="2531" t="s">
        <v>1135</v>
      </c>
      <c r="W3706" s="2614">
        <v>2.8000000000000004E-2</v>
      </c>
      <c r="X3706" s="2614">
        <v>6.720000000000001E-2</v>
      </c>
      <c r="Y3706" s="2531" t="s">
        <v>1529</v>
      </c>
      <c r="Z3706" s="2531" t="s">
        <v>1529</v>
      </c>
      <c r="AA3706" s="2531" t="s">
        <v>1529</v>
      </c>
      <c r="AB3706" s="2531" t="s">
        <v>1529</v>
      </c>
      <c r="AC3706" s="2614">
        <v>6.720000000000001E-2</v>
      </c>
      <c r="AD3706" s="2509">
        <v>14.918400000000002</v>
      </c>
      <c r="AE3706" s="2531" t="s">
        <v>51</v>
      </c>
      <c r="AF3706" s="2616">
        <v>3.6960000000000007E-2</v>
      </c>
      <c r="AG3706" s="2616">
        <v>0.11200000000000002</v>
      </c>
      <c r="AH3706" s="2574" t="s">
        <v>1529</v>
      </c>
      <c r="AI3706" s="2574" t="s">
        <v>1529</v>
      </c>
      <c r="AJ3706" s="2636" t="s">
        <v>1529</v>
      </c>
      <c r="AK3706" s="2502"/>
    </row>
    <row r="3707" spans="2:37" s="2703" customFormat="1" ht="17.25" customHeight="1" thickBot="1" x14ac:dyDescent="0.25">
      <c r="B3707" s="5005" t="s">
        <v>5104</v>
      </c>
      <c r="C3707" s="4329"/>
      <c r="D3707" s="2726" t="s">
        <v>5246</v>
      </c>
      <c r="E3707" s="2533">
        <v>33.6</v>
      </c>
      <c r="F3707" s="2533">
        <v>18.121600000000001</v>
      </c>
      <c r="G3707" s="2536" t="s">
        <v>1529</v>
      </c>
      <c r="H3707" s="2536" t="s">
        <v>1529</v>
      </c>
      <c r="I3707" s="2536" t="s">
        <v>1529</v>
      </c>
      <c r="J3707" s="2571" t="s">
        <v>5245</v>
      </c>
      <c r="K3707" s="2534">
        <v>0.16800000000000001</v>
      </c>
      <c r="L3707" s="2534">
        <v>0.16800000000000001</v>
      </c>
      <c r="M3707" s="2571" t="s">
        <v>5245</v>
      </c>
      <c r="N3707" s="2571" t="s">
        <v>5245</v>
      </c>
      <c r="O3707" s="2534">
        <v>0.16800000000000001</v>
      </c>
      <c r="P3707" s="2534">
        <v>0.16800000000000001</v>
      </c>
      <c r="Q3707" s="2534">
        <v>0.16800000000000001</v>
      </c>
      <c r="R3707" s="2534">
        <v>0.16800000000000001</v>
      </c>
      <c r="S3707" s="2727">
        <v>0.56000000000000005</v>
      </c>
      <c r="T3707" s="2536" t="s">
        <v>1529</v>
      </c>
      <c r="U3707" s="2536" t="s">
        <v>1529</v>
      </c>
      <c r="V3707" s="2537" t="s">
        <v>1135</v>
      </c>
      <c r="W3707" s="2534">
        <v>2.8000000000000004E-2</v>
      </c>
      <c r="X3707" s="2534">
        <v>6.720000000000001E-2</v>
      </c>
      <c r="Y3707" s="2537" t="s">
        <v>1529</v>
      </c>
      <c r="Z3707" s="2537" t="s">
        <v>1529</v>
      </c>
      <c r="AA3707" s="2537" t="s">
        <v>1529</v>
      </c>
      <c r="AB3707" s="2537" t="s">
        <v>1529</v>
      </c>
      <c r="AC3707" s="2534">
        <v>6.720000000000001E-2</v>
      </c>
      <c r="AD3707" s="2533">
        <v>14.918400000000002</v>
      </c>
      <c r="AE3707" s="2537" t="s">
        <v>51</v>
      </c>
      <c r="AF3707" s="2538">
        <v>3.6960000000000007E-2</v>
      </c>
      <c r="AG3707" s="2538">
        <v>0.11200000000000002</v>
      </c>
      <c r="AH3707" s="2583" t="s">
        <v>1529</v>
      </c>
      <c r="AI3707" s="2583" t="s">
        <v>1529</v>
      </c>
      <c r="AJ3707" s="2728" t="s">
        <v>1529</v>
      </c>
      <c r="AK3707" s="2502"/>
    </row>
    <row r="3708" spans="2:37" s="2703" customFormat="1" ht="17.25" customHeight="1" x14ac:dyDescent="0.2">
      <c r="B3708" s="2503"/>
      <c r="C3708" s="2496"/>
      <c r="D3708" s="2496"/>
      <c r="E3708" s="2496"/>
      <c r="F3708" s="2496"/>
      <c r="G3708" s="2496"/>
      <c r="H3708" s="2496"/>
      <c r="I3708" s="2497"/>
      <c r="J3708" s="2497"/>
      <c r="K3708" s="2497"/>
      <c r="L3708" s="2497"/>
      <c r="M3708" s="2496"/>
      <c r="N3708" s="2497"/>
      <c r="O3708" s="2497"/>
      <c r="P3708" s="2497"/>
      <c r="Q3708" s="2497"/>
      <c r="R3708" s="2497"/>
      <c r="S3708" s="2496"/>
      <c r="T3708" s="2495"/>
      <c r="U3708" s="2495"/>
      <c r="V3708" s="2495"/>
      <c r="W3708" s="2495"/>
      <c r="X3708" s="2495"/>
      <c r="Y3708" s="2495"/>
      <c r="Z3708" s="2495"/>
      <c r="AA3708" s="2495"/>
      <c r="AB3708" s="2495"/>
      <c r="AC3708" s="2495"/>
      <c r="AD3708" s="2495"/>
      <c r="AE3708" s="2495"/>
      <c r="AF3708" s="2495"/>
      <c r="AG3708" s="2495"/>
      <c r="AH3708" s="2495"/>
      <c r="AI3708" s="2495"/>
      <c r="AJ3708" s="2498"/>
      <c r="AK3708" s="2502"/>
    </row>
    <row r="3709" spans="2:37" s="2703" customFormat="1" ht="17.25" customHeight="1" x14ac:dyDescent="0.2">
      <c r="B3709" s="4236" t="s">
        <v>4985</v>
      </c>
      <c r="C3709" s="4237"/>
      <c r="D3709" s="4269" t="s">
        <v>10</v>
      </c>
      <c r="E3709" s="4269"/>
      <c r="F3709" s="4269"/>
      <c r="G3709" s="4269"/>
      <c r="H3709" s="2499"/>
      <c r="I3709" s="2499"/>
      <c r="J3709" s="2499"/>
      <c r="K3709" s="2499"/>
      <c r="L3709" s="2499"/>
      <c r="M3709" s="2499"/>
      <c r="N3709" s="2499"/>
      <c r="O3709" s="2499"/>
      <c r="P3709" s="2499"/>
      <c r="Q3709" s="2499"/>
      <c r="R3709" s="2499"/>
      <c r="S3709" s="2499"/>
      <c r="T3709" s="2495"/>
      <c r="U3709" s="2495"/>
      <c r="V3709" s="2495"/>
      <c r="W3709" s="2495"/>
      <c r="X3709" s="2495"/>
      <c r="Y3709" s="2495"/>
      <c r="Z3709" s="2495"/>
      <c r="AA3709" s="2495"/>
      <c r="AB3709" s="2495"/>
      <c r="AC3709" s="2495"/>
      <c r="AD3709" s="2495"/>
      <c r="AE3709" s="2495"/>
      <c r="AF3709" s="2495"/>
      <c r="AG3709" s="2495"/>
      <c r="AH3709" s="2495"/>
      <c r="AI3709" s="2495"/>
      <c r="AJ3709" s="2498"/>
      <c r="AK3709" s="2502"/>
    </row>
    <row r="3710" spans="2:37" s="2703" customFormat="1" ht="17.25" customHeight="1" x14ac:dyDescent="0.2">
      <c r="B3710" s="4236" t="s">
        <v>4986</v>
      </c>
      <c r="C3710" s="4237"/>
      <c r="D3710" s="4269" t="s">
        <v>10</v>
      </c>
      <c r="E3710" s="4269"/>
      <c r="F3710" s="4269"/>
      <c r="G3710" s="4269"/>
      <c r="H3710" s="2499"/>
      <c r="I3710" s="2499"/>
      <c r="J3710" s="2499"/>
      <c r="K3710" s="2499"/>
      <c r="L3710" s="2499"/>
      <c r="M3710" s="2499"/>
      <c r="N3710" s="2499"/>
      <c r="O3710" s="2499"/>
      <c r="P3710" s="2499"/>
      <c r="Q3710" s="2499"/>
      <c r="R3710" s="2499"/>
      <c r="S3710" s="2499"/>
      <c r="T3710" s="2495"/>
      <c r="U3710" s="2495"/>
      <c r="V3710" s="2495"/>
      <c r="W3710" s="2495"/>
      <c r="X3710" s="2495"/>
      <c r="Y3710" s="2495"/>
      <c r="Z3710" s="2495"/>
      <c r="AA3710" s="2495"/>
      <c r="AB3710" s="2495"/>
      <c r="AC3710" s="2495"/>
      <c r="AD3710" s="2495"/>
      <c r="AE3710" s="2495"/>
      <c r="AF3710" s="2495"/>
      <c r="AG3710" s="2495"/>
      <c r="AH3710" s="2495"/>
      <c r="AI3710" s="2495"/>
      <c r="AJ3710" s="2498"/>
      <c r="AK3710" s="2502"/>
    </row>
    <row r="3711" spans="2:37" s="2703" customFormat="1" ht="17.25" customHeight="1" thickBot="1" x14ac:dyDescent="0.25">
      <c r="B3711" s="4270"/>
      <c r="C3711" s="4271"/>
      <c r="D3711" s="4272"/>
      <c r="E3711" s="4272"/>
      <c r="F3711" s="4272"/>
      <c r="G3711" s="4272"/>
      <c r="H3711" s="2504"/>
      <c r="I3711" s="2504"/>
      <c r="J3711" s="2504"/>
      <c r="K3711" s="2504"/>
      <c r="L3711" s="2504"/>
      <c r="M3711" s="2504"/>
      <c r="N3711" s="2504"/>
      <c r="O3711" s="2504"/>
      <c r="P3711" s="2504"/>
      <c r="Q3711" s="2504"/>
      <c r="R3711" s="2504"/>
      <c r="S3711" s="2504"/>
      <c r="T3711" s="2505"/>
      <c r="U3711" s="2505"/>
      <c r="V3711" s="2505"/>
      <c r="W3711" s="2505"/>
      <c r="X3711" s="2505"/>
      <c r="Y3711" s="2505"/>
      <c r="Z3711" s="2505"/>
      <c r="AA3711" s="2505"/>
      <c r="AB3711" s="2505"/>
      <c r="AC3711" s="2505"/>
      <c r="AD3711" s="2505"/>
      <c r="AE3711" s="2505"/>
      <c r="AF3711" s="2505"/>
      <c r="AG3711" s="2505"/>
      <c r="AH3711" s="2505"/>
      <c r="AI3711" s="2505"/>
      <c r="AJ3711" s="2506"/>
      <c r="AK3711" s="2507"/>
    </row>
    <row r="3712" spans="2:37" s="2703" customFormat="1" ht="17.25" customHeight="1" thickBot="1" x14ac:dyDescent="0.25">
      <c r="B3712" s="2594"/>
      <c r="C3712" s="2594"/>
      <c r="D3712" s="2621"/>
      <c r="E3712" s="2621"/>
      <c r="F3712" s="2621"/>
      <c r="G3712" s="2621"/>
      <c r="H3712" s="2499"/>
      <c r="I3712" s="2499"/>
      <c r="J3712" s="2499"/>
      <c r="K3712" s="2499"/>
      <c r="L3712" s="2499"/>
      <c r="M3712" s="2499"/>
      <c r="N3712" s="2499"/>
      <c r="O3712" s="2499"/>
      <c r="P3712" s="2499"/>
      <c r="Q3712" s="2499"/>
      <c r="R3712" s="2499"/>
      <c r="S3712" s="2499"/>
      <c r="T3712" s="2495"/>
      <c r="U3712" s="2495"/>
      <c r="V3712" s="2495"/>
      <c r="W3712" s="2495"/>
      <c r="X3712" s="2495"/>
      <c r="Y3712" s="2495"/>
      <c r="Z3712" s="2495"/>
      <c r="AA3712" s="2495"/>
      <c r="AB3712" s="2495"/>
      <c r="AC3712" s="2495"/>
      <c r="AD3712" s="2495"/>
      <c r="AE3712" s="2495"/>
      <c r="AF3712" s="2495"/>
      <c r="AG3712" s="2495"/>
      <c r="AH3712" s="2495"/>
      <c r="AI3712" s="2495"/>
      <c r="AJ3712" s="2495"/>
      <c r="AK3712" s="2501"/>
    </row>
    <row r="3713" spans="2:37" s="2703" customFormat="1" ht="17.25" customHeight="1" x14ac:dyDescent="0.2">
      <c r="B3713" s="4169" t="s">
        <v>4994</v>
      </c>
      <c r="C3713" s="4170"/>
      <c r="D3713" s="4170"/>
      <c r="E3713" s="4170"/>
      <c r="F3713" s="4170"/>
      <c r="G3713" s="4170"/>
      <c r="H3713" s="4170"/>
      <c r="I3713" s="4170"/>
      <c r="J3713" s="4170"/>
      <c r="K3713" s="4170"/>
      <c r="L3713" s="4170"/>
      <c r="M3713" s="4170"/>
      <c r="N3713" s="4170"/>
      <c r="O3713" s="4170"/>
      <c r="P3713" s="4170"/>
      <c r="Q3713" s="4170"/>
      <c r="R3713" s="4170"/>
      <c r="S3713" s="4170"/>
      <c r="T3713" s="4170"/>
      <c r="U3713" s="4170"/>
      <c r="V3713" s="4170"/>
      <c r="W3713" s="4170"/>
      <c r="X3713" s="4170"/>
      <c r="Y3713" s="4170"/>
      <c r="Z3713" s="4170"/>
      <c r="AA3713" s="4170"/>
      <c r="AB3713" s="4170"/>
      <c r="AC3713" s="4170"/>
      <c r="AD3713" s="4170"/>
      <c r="AE3713" s="4170"/>
      <c r="AF3713" s="4170"/>
      <c r="AG3713" s="4170"/>
      <c r="AH3713" s="4170"/>
      <c r="AI3713" s="4170"/>
      <c r="AJ3713" s="4170"/>
      <c r="AK3713" s="4171"/>
    </row>
    <row r="3714" spans="2:37" s="2703" customFormat="1" ht="17.25" customHeight="1" x14ac:dyDescent="0.2">
      <c r="B3714" s="2500"/>
      <c r="C3714" s="2589"/>
      <c r="D3714" s="2589"/>
      <c r="E3714" s="2589"/>
      <c r="F3714" s="2589"/>
      <c r="G3714" s="2501"/>
      <c r="H3714" s="2501"/>
      <c r="I3714" s="2501"/>
      <c r="J3714" s="2501"/>
      <c r="K3714" s="2501"/>
      <c r="L3714" s="2501"/>
      <c r="M3714" s="2501"/>
      <c r="N3714" s="2501"/>
      <c r="O3714" s="2501"/>
      <c r="P3714" s="2501"/>
      <c r="Q3714" s="2501"/>
      <c r="R3714" s="2501"/>
      <c r="S3714" s="2501"/>
      <c r="T3714" s="2501"/>
      <c r="U3714" s="2501"/>
      <c r="V3714" s="2501"/>
      <c r="W3714" s="2501"/>
      <c r="X3714" s="2501"/>
      <c r="Y3714" s="2501"/>
      <c r="Z3714" s="2501"/>
      <c r="AA3714" s="2501"/>
      <c r="AB3714" s="2501"/>
      <c r="AC3714" s="2501"/>
      <c r="AD3714" s="2501"/>
      <c r="AE3714" s="2501"/>
      <c r="AF3714" s="2501"/>
      <c r="AG3714" s="2501"/>
      <c r="AH3714" s="2501"/>
      <c r="AI3714" s="2501"/>
      <c r="AJ3714" s="2501"/>
      <c r="AK3714" s="2502"/>
    </row>
    <row r="3715" spans="2:37" s="2703" customFormat="1" ht="17.25" customHeight="1" x14ac:dyDescent="0.2">
      <c r="B3715" s="2500" t="s">
        <v>4981</v>
      </c>
      <c r="C3715" s="2589"/>
      <c r="D3715" s="4294" t="s">
        <v>5247</v>
      </c>
      <c r="E3715" s="4294"/>
      <c r="F3715" s="4294"/>
      <c r="G3715" s="4294"/>
      <c r="H3715" s="4294"/>
      <c r="I3715" s="2501"/>
      <c r="J3715" s="2501"/>
      <c r="K3715" s="2501"/>
      <c r="L3715" s="2501"/>
      <c r="M3715" s="2501"/>
      <c r="N3715" s="2501"/>
      <c r="O3715" s="2501"/>
      <c r="P3715" s="2501"/>
      <c r="Q3715" s="2501"/>
      <c r="R3715" s="2501"/>
      <c r="S3715" s="2501"/>
      <c r="T3715" s="2501"/>
      <c r="U3715" s="2501"/>
      <c r="V3715" s="2501"/>
      <c r="W3715" s="2501"/>
      <c r="X3715" s="2501"/>
      <c r="Y3715" s="2501"/>
      <c r="Z3715" s="2501"/>
      <c r="AA3715" s="2501"/>
      <c r="AB3715" s="2501"/>
      <c r="AC3715" s="2501"/>
      <c r="AD3715" s="2501"/>
      <c r="AE3715" s="2501"/>
      <c r="AF3715" s="2501"/>
      <c r="AG3715" s="2501"/>
      <c r="AH3715" s="2501"/>
      <c r="AI3715" s="2501"/>
      <c r="AJ3715" s="2501"/>
      <c r="AK3715" s="2502"/>
    </row>
    <row r="3716" spans="2:37" s="2703" customFormat="1" ht="34.5" customHeight="1" thickBot="1" x14ac:dyDescent="0.25">
      <c r="B3716" s="4176" t="s">
        <v>4995</v>
      </c>
      <c r="C3716" s="4177"/>
      <c r="D3716" s="4314">
        <v>41388</v>
      </c>
      <c r="E3716" s="4315"/>
      <c r="F3716" s="2589"/>
      <c r="G3716" s="2501"/>
      <c r="H3716" s="2501"/>
      <c r="I3716" s="2501"/>
      <c r="J3716" s="2501"/>
      <c r="K3716" s="2501"/>
      <c r="L3716" s="2501"/>
      <c r="M3716" s="2501"/>
      <c r="N3716" s="2501"/>
      <c r="O3716" s="2501"/>
      <c r="P3716" s="2501"/>
      <c r="Q3716" s="2501"/>
      <c r="R3716" s="2501"/>
      <c r="S3716" s="2501"/>
      <c r="T3716" s="2501"/>
      <c r="U3716" s="2501"/>
      <c r="V3716" s="2501"/>
      <c r="W3716" s="2501"/>
      <c r="X3716" s="2501"/>
      <c r="Y3716" s="2501"/>
      <c r="Z3716" s="2501"/>
      <c r="AA3716" s="2501"/>
      <c r="AB3716" s="2501"/>
      <c r="AC3716" s="2501"/>
      <c r="AD3716" s="2501"/>
      <c r="AE3716" s="2501"/>
      <c r="AF3716" s="2501"/>
      <c r="AG3716" s="2501"/>
      <c r="AH3716" s="2501"/>
      <c r="AI3716" s="2501"/>
      <c r="AJ3716" s="2501"/>
      <c r="AK3716" s="2502"/>
    </row>
    <row r="3717" spans="2:37" s="2703" customFormat="1" ht="24.75" customHeight="1" thickBot="1" x14ac:dyDescent="0.25">
      <c r="B3717" s="4179" t="s">
        <v>4996</v>
      </c>
      <c r="C3717" s="4180"/>
      <c r="D3717" s="4291" t="s">
        <v>5248</v>
      </c>
      <c r="E3717" s="4292"/>
      <c r="F3717" s="4292"/>
      <c r="G3717" s="4292"/>
      <c r="H3717" s="4292"/>
      <c r="I3717" s="4292"/>
      <c r="J3717" s="4292"/>
      <c r="K3717" s="4293"/>
      <c r="L3717" s="2501"/>
      <c r="M3717" s="2501"/>
      <c r="N3717" s="2501"/>
      <c r="O3717" s="2501"/>
      <c r="P3717" s="2501"/>
      <c r="Q3717" s="2501"/>
      <c r="R3717" s="2501"/>
      <c r="S3717" s="2501"/>
      <c r="T3717" s="2501"/>
      <c r="U3717" s="2501"/>
      <c r="V3717" s="2501"/>
      <c r="W3717" s="2501"/>
      <c r="X3717" s="2501"/>
      <c r="Y3717" s="2501"/>
      <c r="Z3717" s="2501"/>
      <c r="AA3717" s="2501"/>
      <c r="AB3717" s="2501"/>
      <c r="AC3717" s="2501"/>
      <c r="AD3717" s="2501"/>
      <c r="AE3717" s="2501"/>
      <c r="AF3717" s="2501"/>
      <c r="AG3717" s="2501"/>
      <c r="AH3717" s="2501"/>
      <c r="AI3717" s="2501"/>
      <c r="AJ3717" s="2501"/>
      <c r="AK3717" s="2502"/>
    </row>
    <row r="3718" spans="2:37" s="2703" customFormat="1" ht="17.25" customHeight="1" thickBot="1" x14ac:dyDescent="0.25">
      <c r="B3718" s="4245"/>
      <c r="C3718" s="4246"/>
      <c r="D3718" s="4246"/>
      <c r="E3718" s="4246"/>
      <c r="F3718" s="4246"/>
      <c r="G3718" s="4246"/>
      <c r="H3718" s="4246"/>
      <c r="I3718" s="4246"/>
      <c r="J3718" s="4246"/>
      <c r="K3718" s="4246"/>
      <c r="L3718" s="4246"/>
      <c r="M3718" s="4246"/>
      <c r="N3718" s="4246"/>
      <c r="O3718" s="4246"/>
      <c r="P3718" s="4246"/>
      <c r="Q3718" s="4246"/>
      <c r="R3718" s="2501"/>
      <c r="S3718" s="2501"/>
      <c r="T3718" s="2501"/>
      <c r="U3718" s="2501"/>
      <c r="V3718" s="2501"/>
      <c r="W3718" s="2501"/>
      <c r="X3718" s="2501"/>
      <c r="Y3718" s="2501"/>
      <c r="Z3718" s="2501"/>
      <c r="AA3718" s="2501"/>
      <c r="AB3718" s="2501"/>
      <c r="AC3718" s="2501"/>
      <c r="AD3718" s="2501"/>
      <c r="AE3718" s="2501"/>
      <c r="AF3718" s="2501"/>
      <c r="AG3718" s="2501"/>
      <c r="AH3718" s="2501"/>
      <c r="AI3718" s="2501"/>
      <c r="AJ3718" s="2501"/>
      <c r="AK3718" s="2502"/>
    </row>
    <row r="3719" spans="2:37" s="2703" customFormat="1" ht="17.25" customHeight="1" thickBot="1" x14ac:dyDescent="0.25">
      <c r="B3719" s="4189" t="s">
        <v>4997</v>
      </c>
      <c r="C3719" s="4189"/>
      <c r="D3719" s="4189" t="s">
        <v>4987</v>
      </c>
      <c r="E3719" s="4189" t="s">
        <v>4998</v>
      </c>
      <c r="F3719" s="4247" t="s">
        <v>224</v>
      </c>
      <c r="G3719" s="4247"/>
      <c r="H3719" s="4247"/>
      <c r="I3719" s="4247"/>
      <c r="J3719" s="4247"/>
      <c r="K3719" s="4247"/>
      <c r="L3719" s="4247"/>
      <c r="M3719" s="4247"/>
      <c r="N3719" s="4247"/>
      <c r="O3719" s="4247"/>
      <c r="P3719" s="4247"/>
      <c r="Q3719" s="4247"/>
      <c r="R3719" s="4247"/>
      <c r="S3719" s="4247" t="s">
        <v>340</v>
      </c>
      <c r="T3719" s="4247"/>
      <c r="U3719" s="4247"/>
      <c r="V3719" s="4247"/>
      <c r="W3719" s="4247"/>
      <c r="X3719" s="4247"/>
      <c r="Y3719" s="4247"/>
      <c r="Z3719" s="4247"/>
      <c r="AA3719" s="4247"/>
      <c r="AB3719" s="4247"/>
      <c r="AC3719" s="4247"/>
      <c r="AD3719" s="4247" t="s">
        <v>225</v>
      </c>
      <c r="AE3719" s="4247"/>
      <c r="AF3719" s="4247"/>
      <c r="AG3719" s="4247"/>
      <c r="AH3719" s="4188" t="s">
        <v>4982</v>
      </c>
      <c r="AI3719" s="4188"/>
      <c r="AJ3719" s="4188"/>
      <c r="AK3719" s="2502"/>
    </row>
    <row r="3720" spans="2:37" s="2703" customFormat="1" ht="17.25" customHeight="1" thickBot="1" x14ac:dyDescent="0.25">
      <c r="B3720" s="4203"/>
      <c r="C3720" s="4203"/>
      <c r="D3720" s="4203"/>
      <c r="E3720" s="4203"/>
      <c r="F3720" s="4203" t="s">
        <v>4999</v>
      </c>
      <c r="G3720" s="4203" t="s">
        <v>5000</v>
      </c>
      <c r="H3720" s="4189" t="s">
        <v>5001</v>
      </c>
      <c r="I3720" s="4200" t="s">
        <v>5002</v>
      </c>
      <c r="J3720" s="4200" t="s">
        <v>5003</v>
      </c>
      <c r="K3720" s="4201" t="s">
        <v>5004</v>
      </c>
      <c r="L3720" s="4201" t="s">
        <v>5005</v>
      </c>
      <c r="M3720" s="4200" t="s">
        <v>5006</v>
      </c>
      <c r="N3720" s="4200"/>
      <c r="O3720" s="4201" t="s">
        <v>5007</v>
      </c>
      <c r="P3720" s="4201" t="s">
        <v>5008</v>
      </c>
      <c r="Q3720" s="4201" t="s">
        <v>5009</v>
      </c>
      <c r="R3720" s="4201" t="s">
        <v>5010</v>
      </c>
      <c r="S3720" s="4189" t="s">
        <v>5011</v>
      </c>
      <c r="T3720" s="4189" t="s">
        <v>5012</v>
      </c>
      <c r="U3720" s="4189" t="s">
        <v>5013</v>
      </c>
      <c r="V3720" s="4189" t="s">
        <v>5014</v>
      </c>
      <c r="W3720" s="4189" t="s">
        <v>5015</v>
      </c>
      <c r="X3720" s="4189" t="s">
        <v>5016</v>
      </c>
      <c r="Y3720" s="4189" t="s">
        <v>5017</v>
      </c>
      <c r="Z3720" s="4189" t="s">
        <v>5018</v>
      </c>
      <c r="AA3720" s="4189" t="s">
        <v>5019</v>
      </c>
      <c r="AB3720" s="4200" t="s">
        <v>5020</v>
      </c>
      <c r="AC3720" s="4200" t="s">
        <v>5021</v>
      </c>
      <c r="AD3720" s="4189" t="s">
        <v>5022</v>
      </c>
      <c r="AE3720" s="4189" t="s">
        <v>5023</v>
      </c>
      <c r="AF3720" s="4189" t="s">
        <v>5024</v>
      </c>
      <c r="AG3720" s="4189" t="s">
        <v>5025</v>
      </c>
      <c r="AH3720" s="4189" t="s">
        <v>1150</v>
      </c>
      <c r="AI3720" s="4189" t="s">
        <v>4983</v>
      </c>
      <c r="AJ3720" s="4189" t="s">
        <v>4984</v>
      </c>
      <c r="AK3720" s="2502"/>
    </row>
    <row r="3721" spans="2:37" s="2703" customFormat="1" ht="17.25" customHeight="1" thickBot="1" x14ac:dyDescent="0.25">
      <c r="B3721" s="4203"/>
      <c r="C3721" s="4203"/>
      <c r="D3721" s="4203"/>
      <c r="E3721" s="4203"/>
      <c r="F3721" s="4203"/>
      <c r="G3721" s="4203"/>
      <c r="H3721" s="4203"/>
      <c r="I3721" s="4201"/>
      <c r="J3721" s="4201"/>
      <c r="K3721" s="4201"/>
      <c r="L3721" s="4201"/>
      <c r="M3721" s="2586" t="s">
        <v>5026</v>
      </c>
      <c r="N3721" s="2585" t="s">
        <v>2793</v>
      </c>
      <c r="O3721" s="4201"/>
      <c r="P3721" s="4201"/>
      <c r="Q3721" s="4201"/>
      <c r="R3721" s="4201"/>
      <c r="S3721" s="4203"/>
      <c r="T3721" s="4203"/>
      <c r="U3721" s="4203"/>
      <c r="V3721" s="4203"/>
      <c r="W3721" s="4203"/>
      <c r="X3721" s="4203"/>
      <c r="Y3721" s="4203"/>
      <c r="Z3721" s="4203"/>
      <c r="AA3721" s="4203"/>
      <c r="AB3721" s="4201"/>
      <c r="AC3721" s="4201"/>
      <c r="AD3721" s="4203"/>
      <c r="AE3721" s="4203"/>
      <c r="AF3721" s="4203"/>
      <c r="AG3721" s="4203"/>
      <c r="AH3721" s="4203"/>
      <c r="AI3721" s="4203"/>
      <c r="AJ3721" s="4203"/>
      <c r="AK3721" s="2502"/>
    </row>
    <row r="3722" spans="2:37" s="2703" customFormat="1" ht="17.25" customHeight="1" x14ac:dyDescent="0.2">
      <c r="B3722" s="5002" t="s">
        <v>5094</v>
      </c>
      <c r="C3722" s="5003"/>
      <c r="D3722" s="2508" t="s">
        <v>5249</v>
      </c>
      <c r="E3722" s="2509">
        <f>18*1.12</f>
        <v>20.160000000000004</v>
      </c>
      <c r="F3722" s="2509">
        <f>18*1.12</f>
        <v>20.160000000000004</v>
      </c>
      <c r="G3722" s="2614" t="s">
        <v>1529</v>
      </c>
      <c r="H3722" s="2614" t="s">
        <v>1529</v>
      </c>
      <c r="I3722" s="2614" t="s">
        <v>1529</v>
      </c>
      <c r="J3722" s="2729">
        <v>150</v>
      </c>
      <c r="K3722" s="2614">
        <v>0.13440000000000002</v>
      </c>
      <c r="L3722" s="2614">
        <v>0.13440000000000002</v>
      </c>
      <c r="M3722" s="2729">
        <v>81</v>
      </c>
      <c r="N3722" s="2729">
        <v>120</v>
      </c>
      <c r="O3722" s="2614">
        <v>0.24640000000000004</v>
      </c>
      <c r="P3722" s="2614">
        <v>0.16800000000000001</v>
      </c>
      <c r="Q3722" s="2614">
        <v>0.24640000000000004</v>
      </c>
      <c r="R3722" s="2614">
        <v>0.16800000000000001</v>
      </c>
      <c r="S3722" s="2730" t="s">
        <v>1529</v>
      </c>
      <c r="T3722" s="2530" t="s">
        <v>1529</v>
      </c>
      <c r="U3722" s="2530" t="s">
        <v>1529</v>
      </c>
      <c r="V3722" s="2530" t="s">
        <v>1529</v>
      </c>
      <c r="W3722" s="2530" t="s">
        <v>1529</v>
      </c>
      <c r="X3722" s="2614">
        <v>6.720000000000001E-2</v>
      </c>
      <c r="Y3722" s="2531" t="s">
        <v>1529</v>
      </c>
      <c r="Z3722" s="2531" t="s">
        <v>1529</v>
      </c>
      <c r="AA3722" s="2531" t="s">
        <v>1529</v>
      </c>
      <c r="AB3722" s="2531" t="s">
        <v>1529</v>
      </c>
      <c r="AC3722" s="2614">
        <v>6.720000000000001E-2</v>
      </c>
      <c r="AD3722" s="2531" t="s">
        <v>1529</v>
      </c>
      <c r="AE3722" s="2531" t="s">
        <v>1529</v>
      </c>
      <c r="AF3722" s="2531" t="s">
        <v>1529</v>
      </c>
      <c r="AG3722" s="2531" t="s">
        <v>1529</v>
      </c>
      <c r="AH3722" s="2531" t="s">
        <v>1529</v>
      </c>
      <c r="AI3722" s="2531" t="s">
        <v>1529</v>
      </c>
      <c r="AJ3722" s="2731" t="s">
        <v>1529</v>
      </c>
      <c r="AK3722" s="2502"/>
    </row>
    <row r="3723" spans="2:37" s="2703" customFormat="1" ht="17.25" customHeight="1" x14ac:dyDescent="0.2">
      <c r="B3723" s="5004" t="s">
        <v>5095</v>
      </c>
      <c r="C3723" s="4321"/>
      <c r="D3723" s="2485" t="s">
        <v>5250</v>
      </c>
      <c r="E3723" s="2486">
        <f>18*1.12</f>
        <v>20.160000000000004</v>
      </c>
      <c r="F3723" s="2486">
        <f>14.07*1.12</f>
        <v>15.758400000000002</v>
      </c>
      <c r="G3723" s="2487" t="s">
        <v>1529</v>
      </c>
      <c r="H3723" s="2487" t="s">
        <v>1529</v>
      </c>
      <c r="I3723" s="2487" t="s">
        <v>1529</v>
      </c>
      <c r="J3723" s="2604">
        <v>117</v>
      </c>
      <c r="K3723" s="2487">
        <v>0.13440000000000002</v>
      </c>
      <c r="L3723" s="2487">
        <v>0.13440000000000002</v>
      </c>
      <c r="M3723" s="2604">
        <v>63</v>
      </c>
      <c r="N3723" s="2604">
        <v>93</v>
      </c>
      <c r="O3723" s="2487">
        <v>0.24640000000000004</v>
      </c>
      <c r="P3723" s="2487">
        <v>0.16800000000000001</v>
      </c>
      <c r="Q3723" s="2487">
        <v>0.24640000000000004</v>
      </c>
      <c r="R3723" s="2487">
        <v>0.16800000000000001</v>
      </c>
      <c r="S3723" s="2732">
        <f>3.93*1.12</f>
        <v>4.4016000000000002</v>
      </c>
      <c r="T3723" s="2489" t="s">
        <v>1529</v>
      </c>
      <c r="U3723" s="2489" t="s">
        <v>1529</v>
      </c>
      <c r="V3723" s="2489" t="s">
        <v>1124</v>
      </c>
      <c r="W3723" s="2489">
        <f>+S3723/500</f>
        <v>8.8032000000000006E-3</v>
      </c>
      <c r="X3723" s="2487">
        <v>6.720000000000001E-2</v>
      </c>
      <c r="Y3723" s="2490" t="s">
        <v>1529</v>
      </c>
      <c r="Z3723" s="2490" t="s">
        <v>1529</v>
      </c>
      <c r="AA3723" s="2490" t="s">
        <v>1529</v>
      </c>
      <c r="AB3723" s="2490" t="s">
        <v>1529</v>
      </c>
      <c r="AC3723" s="2487">
        <v>6.720000000000001E-2</v>
      </c>
      <c r="AD3723" s="2490" t="s">
        <v>1529</v>
      </c>
      <c r="AE3723" s="2490" t="s">
        <v>1529</v>
      </c>
      <c r="AF3723" s="2490" t="s">
        <v>1529</v>
      </c>
      <c r="AG3723" s="2490" t="s">
        <v>1529</v>
      </c>
      <c r="AH3723" s="2490" t="s">
        <v>1529</v>
      </c>
      <c r="AI3723" s="2490" t="s">
        <v>1529</v>
      </c>
      <c r="AJ3723" s="2733" t="s">
        <v>1529</v>
      </c>
      <c r="AK3723" s="2502"/>
    </row>
    <row r="3724" spans="2:37" s="2703" customFormat="1" ht="17.25" customHeight="1" x14ac:dyDescent="0.2">
      <c r="B3724" s="5004" t="s">
        <v>5096</v>
      </c>
      <c r="C3724" s="4321"/>
      <c r="D3724" s="2485" t="s">
        <v>5251</v>
      </c>
      <c r="E3724" s="2486">
        <f>20*1.12</f>
        <v>22.400000000000002</v>
      </c>
      <c r="F3724" s="2486">
        <f>12.13*1.12</f>
        <v>13.585600000000003</v>
      </c>
      <c r="G3724" s="2487" t="s">
        <v>1529</v>
      </c>
      <c r="H3724" s="2487" t="s">
        <v>1529</v>
      </c>
      <c r="I3724" s="2487" t="s">
        <v>1529</v>
      </c>
      <c r="J3724" s="2604">
        <v>101</v>
      </c>
      <c r="K3724" s="2487">
        <v>0.13440000000000002</v>
      </c>
      <c r="L3724" s="2487">
        <v>0.13440000000000002</v>
      </c>
      <c r="M3724" s="2604">
        <v>55</v>
      </c>
      <c r="N3724" s="2604">
        <v>80</v>
      </c>
      <c r="O3724" s="2487">
        <v>0.24640000000000004</v>
      </c>
      <c r="P3724" s="2487">
        <v>0.16800000000000001</v>
      </c>
      <c r="Q3724" s="2487">
        <v>0.24640000000000004</v>
      </c>
      <c r="R3724" s="2487">
        <v>0.16800000000000001</v>
      </c>
      <c r="S3724" s="2732">
        <f>7.87*1.12</f>
        <v>8.8144000000000009</v>
      </c>
      <c r="T3724" s="2489" t="s">
        <v>1529</v>
      </c>
      <c r="U3724" s="2489" t="s">
        <v>1529</v>
      </c>
      <c r="V3724" s="2489" t="s">
        <v>1126</v>
      </c>
      <c r="W3724" s="2489">
        <f>+S3724/1000</f>
        <v>8.8144000000000017E-3</v>
      </c>
      <c r="X3724" s="2487">
        <v>6.720000000000001E-2</v>
      </c>
      <c r="Y3724" s="2490" t="s">
        <v>1529</v>
      </c>
      <c r="Z3724" s="2490" t="s">
        <v>1529</v>
      </c>
      <c r="AA3724" s="2490" t="s">
        <v>1529</v>
      </c>
      <c r="AB3724" s="2490" t="s">
        <v>1529</v>
      </c>
      <c r="AC3724" s="2487">
        <v>6.720000000000001E-2</v>
      </c>
      <c r="AD3724" s="2490" t="s">
        <v>1529</v>
      </c>
      <c r="AE3724" s="2490" t="s">
        <v>1529</v>
      </c>
      <c r="AF3724" s="2490" t="s">
        <v>1529</v>
      </c>
      <c r="AG3724" s="2490" t="s">
        <v>1529</v>
      </c>
      <c r="AH3724" s="2490" t="s">
        <v>1529</v>
      </c>
      <c r="AI3724" s="2490" t="s">
        <v>1529</v>
      </c>
      <c r="AJ3724" s="2733" t="s">
        <v>1529</v>
      </c>
      <c r="AK3724" s="2502"/>
    </row>
    <row r="3725" spans="2:37" s="2703" customFormat="1" ht="17.25" customHeight="1" x14ac:dyDescent="0.2">
      <c r="B3725" s="5004" t="s">
        <v>5097</v>
      </c>
      <c r="C3725" s="4321"/>
      <c r="D3725" s="2485" t="s">
        <v>5252</v>
      </c>
      <c r="E3725" s="2486">
        <f>22*1.12</f>
        <v>24.64</v>
      </c>
      <c r="F3725" s="2486">
        <f>22*1.12</f>
        <v>24.64</v>
      </c>
      <c r="G3725" s="2487" t="s">
        <v>1529</v>
      </c>
      <c r="H3725" s="2487" t="s">
        <v>1529</v>
      </c>
      <c r="I3725" s="2487" t="s">
        <v>1529</v>
      </c>
      <c r="J3725" s="2604">
        <v>183</v>
      </c>
      <c r="K3725" s="2487">
        <v>0.13440000000000002</v>
      </c>
      <c r="L3725" s="2487">
        <v>0.13440000000000002</v>
      </c>
      <c r="M3725" s="2604">
        <v>100</v>
      </c>
      <c r="N3725" s="2604">
        <v>146</v>
      </c>
      <c r="O3725" s="2487">
        <v>0.24640000000000004</v>
      </c>
      <c r="P3725" s="2487">
        <v>0.16800000000000001</v>
      </c>
      <c r="Q3725" s="2487">
        <v>0.24640000000000004</v>
      </c>
      <c r="R3725" s="2487">
        <v>0.16800000000000001</v>
      </c>
      <c r="S3725" s="2732" t="s">
        <v>1529</v>
      </c>
      <c r="T3725" s="2489" t="s">
        <v>1529</v>
      </c>
      <c r="U3725" s="2489" t="s">
        <v>1529</v>
      </c>
      <c r="V3725" s="2489" t="s">
        <v>1529</v>
      </c>
      <c r="W3725" s="2489" t="s">
        <v>1529</v>
      </c>
      <c r="X3725" s="2487">
        <v>6.720000000000001E-2</v>
      </c>
      <c r="Y3725" s="2490" t="s">
        <v>1529</v>
      </c>
      <c r="Z3725" s="2490" t="s">
        <v>1529</v>
      </c>
      <c r="AA3725" s="2490" t="s">
        <v>1529</v>
      </c>
      <c r="AB3725" s="2490" t="s">
        <v>1529</v>
      </c>
      <c r="AC3725" s="2487">
        <v>6.720000000000001E-2</v>
      </c>
      <c r="AD3725" s="2490" t="s">
        <v>1529</v>
      </c>
      <c r="AE3725" s="2490" t="s">
        <v>1529</v>
      </c>
      <c r="AF3725" s="2490" t="s">
        <v>1529</v>
      </c>
      <c r="AG3725" s="2490" t="s">
        <v>1529</v>
      </c>
      <c r="AH3725" s="2490" t="s">
        <v>1529</v>
      </c>
      <c r="AI3725" s="2490" t="s">
        <v>1529</v>
      </c>
      <c r="AJ3725" s="2733" t="s">
        <v>1529</v>
      </c>
      <c r="AK3725" s="2502"/>
    </row>
    <row r="3726" spans="2:37" s="2703" customFormat="1" ht="17.25" customHeight="1" thickBot="1" x14ac:dyDescent="0.25">
      <c r="B3726" s="5005" t="s">
        <v>5098</v>
      </c>
      <c r="C3726" s="4329"/>
      <c r="D3726" s="2532" t="s">
        <v>5253</v>
      </c>
      <c r="E3726" s="2533">
        <f>22*1.12</f>
        <v>24.64</v>
      </c>
      <c r="F3726" s="2533">
        <f>10.2*1.12</f>
        <v>11.423999999999999</v>
      </c>
      <c r="G3726" s="2534" t="s">
        <v>1529</v>
      </c>
      <c r="H3726" s="2534" t="s">
        <v>1529</v>
      </c>
      <c r="I3726" s="2534" t="s">
        <v>1529</v>
      </c>
      <c r="J3726" s="2734">
        <v>85</v>
      </c>
      <c r="K3726" s="2534">
        <v>0.13440000000000002</v>
      </c>
      <c r="L3726" s="2534">
        <v>0.13440000000000002</v>
      </c>
      <c r="M3726" s="2734">
        <v>46</v>
      </c>
      <c r="N3726" s="2734">
        <v>68</v>
      </c>
      <c r="O3726" s="2534">
        <v>0.24640000000000004</v>
      </c>
      <c r="P3726" s="2534">
        <v>0.16800000000000001</v>
      </c>
      <c r="Q3726" s="2534">
        <v>0.24640000000000004</v>
      </c>
      <c r="R3726" s="2534">
        <v>0.16800000000000001</v>
      </c>
      <c r="S3726" s="2735">
        <f>11.8*1.12</f>
        <v>13.216000000000003</v>
      </c>
      <c r="T3726" s="2536" t="s">
        <v>1529</v>
      </c>
      <c r="U3726" s="2536" t="s">
        <v>1529</v>
      </c>
      <c r="V3726" s="2537" t="s">
        <v>1129</v>
      </c>
      <c r="W3726" s="2536">
        <f>+S3726/1500</f>
        <v>8.810666666666668E-3</v>
      </c>
      <c r="X3726" s="2534">
        <v>6.720000000000001E-2</v>
      </c>
      <c r="Y3726" s="2537" t="s">
        <v>1529</v>
      </c>
      <c r="Z3726" s="2537" t="s">
        <v>1529</v>
      </c>
      <c r="AA3726" s="2537" t="s">
        <v>1529</v>
      </c>
      <c r="AB3726" s="2537" t="s">
        <v>1529</v>
      </c>
      <c r="AC3726" s="2534">
        <v>6.720000000000001E-2</v>
      </c>
      <c r="AD3726" s="2537" t="s">
        <v>1529</v>
      </c>
      <c r="AE3726" s="2537" t="s">
        <v>1529</v>
      </c>
      <c r="AF3726" s="2537" t="s">
        <v>1529</v>
      </c>
      <c r="AG3726" s="2537" t="s">
        <v>1529</v>
      </c>
      <c r="AH3726" s="2537" t="s">
        <v>1529</v>
      </c>
      <c r="AI3726" s="2537" t="s">
        <v>1529</v>
      </c>
      <c r="AJ3726" s="2736" t="s">
        <v>1529</v>
      </c>
      <c r="AK3726" s="2502"/>
    </row>
    <row r="3727" spans="2:37" s="2703" customFormat="1" ht="17.25" customHeight="1" x14ac:dyDescent="0.2">
      <c r="B3727" s="2503"/>
      <c r="C3727" s="2496"/>
      <c r="D3727" s="2496"/>
      <c r="E3727" s="2496"/>
      <c r="F3727" s="2496"/>
      <c r="G3727" s="2496"/>
      <c r="H3727" s="2496"/>
      <c r="I3727" s="2497"/>
      <c r="J3727" s="2497"/>
      <c r="K3727" s="2497"/>
      <c r="L3727" s="2497"/>
      <c r="M3727" s="2496"/>
      <c r="N3727" s="2497"/>
      <c r="O3727" s="2497"/>
      <c r="P3727" s="2497"/>
      <c r="Q3727" s="2497"/>
      <c r="R3727" s="2497"/>
      <c r="S3727" s="2496"/>
      <c r="T3727" s="2495"/>
      <c r="U3727" s="2495"/>
      <c r="V3727" s="2495"/>
      <c r="W3727" s="2495"/>
      <c r="X3727" s="2495"/>
      <c r="Y3727" s="2495"/>
      <c r="Z3727" s="2495"/>
      <c r="AA3727" s="2495"/>
      <c r="AB3727" s="2495"/>
      <c r="AC3727" s="2495"/>
      <c r="AD3727" s="2495"/>
      <c r="AE3727" s="2495"/>
      <c r="AF3727" s="2495"/>
      <c r="AG3727" s="2495"/>
      <c r="AH3727" s="2495"/>
      <c r="AI3727" s="2495"/>
      <c r="AJ3727" s="2498"/>
      <c r="AK3727" s="2502"/>
    </row>
    <row r="3728" spans="2:37" s="2703" customFormat="1" ht="17.25" customHeight="1" x14ac:dyDescent="0.2">
      <c r="B3728" s="4236" t="s">
        <v>4985</v>
      </c>
      <c r="C3728" s="4237"/>
      <c r="D3728" s="4269" t="s">
        <v>10</v>
      </c>
      <c r="E3728" s="4269"/>
      <c r="F3728" s="4269"/>
      <c r="G3728" s="4269"/>
      <c r="H3728" s="2499"/>
      <c r="I3728" s="2499"/>
      <c r="J3728" s="2499"/>
      <c r="K3728" s="2499"/>
      <c r="L3728" s="2499"/>
      <c r="M3728" s="2499"/>
      <c r="N3728" s="2499"/>
      <c r="O3728" s="2499"/>
      <c r="P3728" s="2499"/>
      <c r="Q3728" s="2499"/>
      <c r="R3728" s="2499"/>
      <c r="S3728" s="2499"/>
      <c r="T3728" s="2495"/>
      <c r="U3728" s="2495"/>
      <c r="V3728" s="2495"/>
      <c r="W3728" s="2495"/>
      <c r="X3728" s="2495"/>
      <c r="Y3728" s="2495"/>
      <c r="Z3728" s="2495"/>
      <c r="AA3728" s="2495"/>
      <c r="AB3728" s="2495"/>
      <c r="AC3728" s="2495"/>
      <c r="AD3728" s="2495"/>
      <c r="AE3728" s="2495"/>
      <c r="AF3728" s="2495"/>
      <c r="AG3728" s="2495"/>
      <c r="AH3728" s="2495"/>
      <c r="AI3728" s="2495"/>
      <c r="AJ3728" s="2498"/>
      <c r="AK3728" s="2502"/>
    </row>
    <row r="3729" spans="2:37" s="2354" customFormat="1" ht="17.25" customHeight="1" x14ac:dyDescent="0.2">
      <c r="B3729" s="4236" t="s">
        <v>4986</v>
      </c>
      <c r="C3729" s="4237"/>
      <c r="D3729" s="4269" t="s">
        <v>10</v>
      </c>
      <c r="E3729" s="4269"/>
      <c r="F3729" s="4269"/>
      <c r="G3729" s="4269"/>
      <c r="H3729" s="2499"/>
      <c r="I3729" s="2499"/>
      <c r="J3729" s="2499"/>
      <c r="K3729" s="2499"/>
      <c r="L3729" s="2499"/>
      <c r="M3729" s="2499"/>
      <c r="N3729" s="2499"/>
      <c r="O3729" s="2499"/>
      <c r="P3729" s="2499"/>
      <c r="Q3729" s="2499"/>
      <c r="R3729" s="2499"/>
      <c r="S3729" s="2499"/>
      <c r="T3729" s="2495"/>
      <c r="U3729" s="2495"/>
      <c r="V3729" s="2495"/>
      <c r="W3729" s="2495"/>
      <c r="X3729" s="2495"/>
      <c r="Y3729" s="2495"/>
      <c r="Z3729" s="2495"/>
      <c r="AA3729" s="2495"/>
      <c r="AB3729" s="2495"/>
      <c r="AC3729" s="2495"/>
      <c r="AD3729" s="2495"/>
      <c r="AE3729" s="2495"/>
      <c r="AF3729" s="2495"/>
      <c r="AG3729" s="2495"/>
      <c r="AH3729" s="2495"/>
      <c r="AI3729" s="2495"/>
      <c r="AJ3729" s="2498"/>
      <c r="AK3729" s="2502"/>
    </row>
    <row r="3730" spans="2:37" s="2354" customFormat="1" ht="17.25" customHeight="1" thickBot="1" x14ac:dyDescent="0.25">
      <c r="B3730" s="4270"/>
      <c r="C3730" s="4271"/>
      <c r="D3730" s="4272"/>
      <c r="E3730" s="4272"/>
      <c r="F3730" s="4272"/>
      <c r="G3730" s="4272"/>
      <c r="H3730" s="2504"/>
      <c r="I3730" s="2504"/>
      <c r="J3730" s="2504"/>
      <c r="K3730" s="2504"/>
      <c r="L3730" s="2504"/>
      <c r="M3730" s="2504"/>
      <c r="N3730" s="2504"/>
      <c r="O3730" s="2504"/>
      <c r="P3730" s="2504"/>
      <c r="Q3730" s="2504"/>
      <c r="R3730" s="2504"/>
      <c r="S3730" s="2504"/>
      <c r="T3730" s="2505"/>
      <c r="U3730" s="2505"/>
      <c r="V3730" s="2505"/>
      <c r="W3730" s="2505"/>
      <c r="X3730" s="2505"/>
      <c r="Y3730" s="2505"/>
      <c r="Z3730" s="2505"/>
      <c r="AA3730" s="2505"/>
      <c r="AB3730" s="2505"/>
      <c r="AC3730" s="2505"/>
      <c r="AD3730" s="2505"/>
      <c r="AE3730" s="2505"/>
      <c r="AF3730" s="2505"/>
      <c r="AG3730" s="2505"/>
      <c r="AH3730" s="2505"/>
      <c r="AI3730" s="2505"/>
      <c r="AJ3730" s="2506"/>
      <c r="AK3730" s="2507"/>
    </row>
    <row r="3731" spans="2:37" s="2354" customFormat="1" ht="17.25" customHeight="1" thickBot="1" x14ac:dyDescent="0.25">
      <c r="B3731" s="2612"/>
      <c r="C3731" s="2349"/>
      <c r="D3731" s="2349"/>
      <c r="E3731" s="2349"/>
      <c r="F3731" s="2349"/>
      <c r="G3731" s="2349"/>
      <c r="H3731" s="2349"/>
      <c r="I3731" s="2349"/>
      <c r="J3731" s="2349"/>
      <c r="K3731" s="2349"/>
      <c r="L3731" s="2349"/>
      <c r="M3731" s="2349"/>
      <c r="N3731" s="2349"/>
      <c r="O3731" s="2349"/>
      <c r="P3731" s="2349"/>
      <c r="Q3731" s="2349"/>
      <c r="R3731" s="2349"/>
      <c r="S3731" s="2349"/>
      <c r="T3731" s="2349"/>
      <c r="U3731" s="2349"/>
      <c r="V3731" s="2349"/>
      <c r="W3731" s="2349"/>
      <c r="X3731" s="2349"/>
      <c r="Y3731" s="2349"/>
      <c r="Z3731" s="2349"/>
      <c r="AA3731" s="2349"/>
      <c r="AB3731" s="2349"/>
      <c r="AC3731" s="2349"/>
      <c r="AD3731" s="2349"/>
      <c r="AE3731" s="2349"/>
      <c r="AF3731" s="2349"/>
      <c r="AG3731" s="2349"/>
      <c r="AH3731" s="2349"/>
      <c r="AI3731" s="2349"/>
      <c r="AJ3731" s="2349"/>
      <c r="AK3731" s="2349"/>
    </row>
    <row r="3732" spans="2:37" s="2610" customFormat="1" ht="17.25" customHeight="1" x14ac:dyDescent="0.2">
      <c r="B3732" s="4169" t="s">
        <v>4994</v>
      </c>
      <c r="C3732" s="4170"/>
      <c r="D3732" s="4170"/>
      <c r="E3732" s="4170"/>
      <c r="F3732" s="4170"/>
      <c r="G3732" s="4170"/>
      <c r="H3732" s="4170"/>
      <c r="I3732" s="4170"/>
      <c r="J3732" s="4170"/>
      <c r="K3732" s="4170"/>
      <c r="L3732" s="4170"/>
      <c r="M3732" s="4170"/>
      <c r="N3732" s="4170"/>
      <c r="O3732" s="4170"/>
      <c r="P3732" s="4170"/>
      <c r="Q3732" s="4170"/>
      <c r="R3732" s="4170"/>
      <c r="S3732" s="4170"/>
      <c r="T3732" s="4170"/>
      <c r="U3732" s="4170"/>
      <c r="V3732" s="4170"/>
      <c r="W3732" s="4170"/>
      <c r="X3732" s="4170"/>
      <c r="Y3732" s="4170"/>
      <c r="Z3732" s="4170"/>
      <c r="AA3732" s="4170"/>
      <c r="AB3732" s="4170"/>
      <c r="AC3732" s="4170"/>
      <c r="AD3732" s="4170"/>
      <c r="AE3732" s="4170"/>
      <c r="AF3732" s="4170"/>
      <c r="AG3732" s="4170"/>
      <c r="AH3732" s="4170"/>
      <c r="AI3732" s="4170"/>
      <c r="AJ3732" s="4170"/>
      <c r="AK3732" s="4171"/>
    </row>
    <row r="3733" spans="2:37" s="2610" customFormat="1" ht="17.25" customHeight="1" x14ac:dyDescent="0.2">
      <c r="B3733" s="2500"/>
      <c r="C3733" s="2608"/>
      <c r="D3733" s="2608"/>
      <c r="E3733" s="2608"/>
      <c r="F3733" s="2608"/>
      <c r="G3733" s="2501"/>
      <c r="H3733" s="2501"/>
      <c r="I3733" s="2501"/>
      <c r="J3733" s="2501"/>
      <c r="K3733" s="2501"/>
      <c r="L3733" s="2501"/>
      <c r="M3733" s="2501"/>
      <c r="N3733" s="2501"/>
      <c r="O3733" s="2501"/>
      <c r="P3733" s="2501"/>
      <c r="Q3733" s="2501"/>
      <c r="R3733" s="2501"/>
      <c r="S3733" s="2501"/>
      <c r="T3733" s="2501"/>
      <c r="U3733" s="2501"/>
      <c r="V3733" s="2501"/>
      <c r="W3733" s="2501"/>
      <c r="X3733" s="2501"/>
      <c r="Y3733" s="2501"/>
      <c r="Z3733" s="2501"/>
      <c r="AA3733" s="2501"/>
      <c r="AB3733" s="2501"/>
      <c r="AC3733" s="2501"/>
      <c r="AD3733" s="2501"/>
      <c r="AE3733" s="2501"/>
      <c r="AF3733" s="2501"/>
      <c r="AG3733" s="2501"/>
      <c r="AH3733" s="2501"/>
      <c r="AI3733" s="2501"/>
      <c r="AJ3733" s="2501"/>
      <c r="AK3733" s="2502"/>
    </row>
    <row r="3734" spans="2:37" s="2610" customFormat="1" ht="17.25" customHeight="1" x14ac:dyDescent="0.2">
      <c r="B3734" s="2500" t="s">
        <v>4981</v>
      </c>
      <c r="C3734" s="2608"/>
      <c r="D3734" s="4294" t="s">
        <v>5254</v>
      </c>
      <c r="E3734" s="4294"/>
      <c r="F3734" s="4294"/>
      <c r="G3734" s="4294"/>
      <c r="H3734" s="4294"/>
      <c r="I3734" s="2501"/>
      <c r="J3734" s="2501"/>
      <c r="K3734" s="2501"/>
      <c r="L3734" s="2501"/>
      <c r="M3734" s="2501"/>
      <c r="N3734" s="2501"/>
      <c r="O3734" s="2501"/>
      <c r="P3734" s="2501"/>
      <c r="Q3734" s="2501"/>
      <c r="R3734" s="2501"/>
      <c r="S3734" s="2501"/>
      <c r="T3734" s="2501"/>
      <c r="U3734" s="2501"/>
      <c r="V3734" s="2501"/>
      <c r="W3734" s="2501"/>
      <c r="X3734" s="2501"/>
      <c r="Y3734" s="2501"/>
      <c r="Z3734" s="2501"/>
      <c r="AA3734" s="2501"/>
      <c r="AB3734" s="2501"/>
      <c r="AC3734" s="2501"/>
      <c r="AD3734" s="2501"/>
      <c r="AE3734" s="2501"/>
      <c r="AF3734" s="2501"/>
      <c r="AG3734" s="2501"/>
      <c r="AH3734" s="2501"/>
      <c r="AI3734" s="2501"/>
      <c r="AJ3734" s="2501"/>
      <c r="AK3734" s="2502"/>
    </row>
    <row r="3735" spans="2:37" s="2610" customFormat="1" ht="27.75" customHeight="1" thickBot="1" x14ac:dyDescent="0.25">
      <c r="B3735" s="4176" t="s">
        <v>4995</v>
      </c>
      <c r="C3735" s="4177"/>
      <c r="D3735" s="4314">
        <v>41379</v>
      </c>
      <c r="E3735" s="4315"/>
      <c r="F3735" s="2608"/>
      <c r="G3735" s="2501"/>
      <c r="H3735" s="2501"/>
      <c r="I3735" s="2501"/>
      <c r="J3735" s="2501"/>
      <c r="K3735" s="2501"/>
      <c r="L3735" s="2501"/>
      <c r="M3735" s="2501"/>
      <c r="N3735" s="2501"/>
      <c r="O3735" s="2501"/>
      <c r="P3735" s="2501"/>
      <c r="Q3735" s="2501"/>
      <c r="R3735" s="2501"/>
      <c r="S3735" s="2501"/>
      <c r="T3735" s="2501"/>
      <c r="U3735" s="2501"/>
      <c r="V3735" s="2501"/>
      <c r="W3735" s="2501"/>
      <c r="X3735" s="2501"/>
      <c r="Y3735" s="2501"/>
      <c r="Z3735" s="2501"/>
      <c r="AA3735" s="2501"/>
      <c r="AB3735" s="2501"/>
      <c r="AC3735" s="2501"/>
      <c r="AD3735" s="2501"/>
      <c r="AE3735" s="2501"/>
      <c r="AF3735" s="2501"/>
      <c r="AG3735" s="2501"/>
      <c r="AH3735" s="2501"/>
      <c r="AI3735" s="2501"/>
      <c r="AJ3735" s="2501"/>
      <c r="AK3735" s="2502"/>
    </row>
    <row r="3736" spans="2:37" s="2610" customFormat="1" ht="54.75" customHeight="1" thickBot="1" x14ac:dyDescent="0.25">
      <c r="B3736" s="4179" t="s">
        <v>4996</v>
      </c>
      <c r="C3736" s="4180"/>
      <c r="D3736" s="4291" t="s">
        <v>5574</v>
      </c>
      <c r="E3736" s="4292"/>
      <c r="F3736" s="4292"/>
      <c r="G3736" s="4292"/>
      <c r="H3736" s="4292"/>
      <c r="I3736" s="4292"/>
      <c r="J3736" s="4292"/>
      <c r="K3736" s="4293"/>
      <c r="L3736" s="2501"/>
      <c r="M3736" s="2501"/>
      <c r="N3736" s="2501"/>
      <c r="O3736" s="2501"/>
      <c r="P3736" s="2501"/>
      <c r="Q3736" s="2501"/>
      <c r="R3736" s="2501"/>
      <c r="S3736" s="2501"/>
      <c r="T3736" s="2501"/>
      <c r="U3736" s="2501"/>
      <c r="V3736" s="2501"/>
      <c r="W3736" s="2501"/>
      <c r="X3736" s="2501"/>
      <c r="Y3736" s="2501"/>
      <c r="Z3736" s="2501"/>
      <c r="AA3736" s="2501"/>
      <c r="AB3736" s="2501"/>
      <c r="AC3736" s="2501"/>
      <c r="AD3736" s="2501"/>
      <c r="AE3736" s="2501"/>
      <c r="AF3736" s="2501"/>
      <c r="AG3736" s="2501"/>
      <c r="AH3736" s="2501"/>
      <c r="AI3736" s="2501"/>
      <c r="AJ3736" s="2501"/>
      <c r="AK3736" s="2502"/>
    </row>
    <row r="3737" spans="2:37" s="2610" customFormat="1" ht="17.25" customHeight="1" thickBot="1" x14ac:dyDescent="0.25">
      <c r="B3737" s="4245"/>
      <c r="C3737" s="4246"/>
      <c r="D3737" s="4246"/>
      <c r="E3737" s="4246"/>
      <c r="F3737" s="4246"/>
      <c r="G3737" s="4246"/>
      <c r="H3737" s="4246"/>
      <c r="I3737" s="4246"/>
      <c r="J3737" s="4246"/>
      <c r="K3737" s="4246"/>
      <c r="L3737" s="4246"/>
      <c r="M3737" s="4246"/>
      <c r="N3737" s="4246"/>
      <c r="O3737" s="4246"/>
      <c r="P3737" s="4246"/>
      <c r="Q3737" s="4246"/>
      <c r="R3737" s="2501"/>
      <c r="S3737" s="2501"/>
      <c r="T3737" s="2501"/>
      <c r="U3737" s="2501"/>
      <c r="V3737" s="2501"/>
      <c r="W3737" s="2501"/>
      <c r="X3737" s="2501"/>
      <c r="Y3737" s="2501"/>
      <c r="Z3737" s="2501"/>
      <c r="AA3737" s="2501"/>
      <c r="AB3737" s="2501"/>
      <c r="AC3737" s="2501"/>
      <c r="AD3737" s="2501"/>
      <c r="AE3737" s="2501"/>
      <c r="AF3737" s="2501"/>
      <c r="AG3737" s="2501"/>
      <c r="AH3737" s="2501"/>
      <c r="AI3737" s="2501"/>
      <c r="AJ3737" s="2501"/>
      <c r="AK3737" s="2502"/>
    </row>
    <row r="3738" spans="2:37" s="2610" customFormat="1" ht="17.25" customHeight="1" thickBot="1" x14ac:dyDescent="0.25">
      <c r="B3738" s="4189" t="s">
        <v>4997</v>
      </c>
      <c r="C3738" s="4189"/>
      <c r="D3738" s="4189" t="s">
        <v>4987</v>
      </c>
      <c r="E3738" s="4189" t="s">
        <v>4998</v>
      </c>
      <c r="F3738" s="4247" t="s">
        <v>224</v>
      </c>
      <c r="G3738" s="4247"/>
      <c r="H3738" s="4247"/>
      <c r="I3738" s="4247"/>
      <c r="J3738" s="4247"/>
      <c r="K3738" s="4247"/>
      <c r="L3738" s="4247"/>
      <c r="M3738" s="4247"/>
      <c r="N3738" s="4247"/>
      <c r="O3738" s="4247"/>
      <c r="P3738" s="4247"/>
      <c r="Q3738" s="4247"/>
      <c r="R3738" s="4247"/>
      <c r="S3738" s="4247" t="s">
        <v>340</v>
      </c>
      <c r="T3738" s="4247"/>
      <c r="U3738" s="4247"/>
      <c r="V3738" s="4247"/>
      <c r="W3738" s="4247"/>
      <c r="X3738" s="4247"/>
      <c r="Y3738" s="4247"/>
      <c r="Z3738" s="4247"/>
      <c r="AA3738" s="4247"/>
      <c r="AB3738" s="4247"/>
      <c r="AC3738" s="4247"/>
      <c r="AD3738" s="4247" t="s">
        <v>225</v>
      </c>
      <c r="AE3738" s="4247"/>
      <c r="AF3738" s="4247"/>
      <c r="AG3738" s="4247"/>
      <c r="AH3738" s="4188" t="s">
        <v>4982</v>
      </c>
      <c r="AI3738" s="4188"/>
      <c r="AJ3738" s="4188"/>
      <c r="AK3738" s="2502"/>
    </row>
    <row r="3739" spans="2:37" s="2610" customFormat="1" ht="17.25" customHeight="1" thickBot="1" x14ac:dyDescent="0.25">
      <c r="B3739" s="4203"/>
      <c r="C3739" s="4203"/>
      <c r="D3739" s="4203"/>
      <c r="E3739" s="4203"/>
      <c r="F3739" s="4203" t="s">
        <v>4999</v>
      </c>
      <c r="G3739" s="4203" t="s">
        <v>5000</v>
      </c>
      <c r="H3739" s="4189" t="s">
        <v>5001</v>
      </c>
      <c r="I3739" s="4200" t="s">
        <v>5002</v>
      </c>
      <c r="J3739" s="4200" t="s">
        <v>5003</v>
      </c>
      <c r="K3739" s="4201" t="s">
        <v>5004</v>
      </c>
      <c r="L3739" s="4201" t="s">
        <v>5005</v>
      </c>
      <c r="M3739" s="4200" t="s">
        <v>5006</v>
      </c>
      <c r="N3739" s="4200"/>
      <c r="O3739" s="4201" t="s">
        <v>5007</v>
      </c>
      <c r="P3739" s="4201" t="s">
        <v>5008</v>
      </c>
      <c r="Q3739" s="4201" t="s">
        <v>5009</v>
      </c>
      <c r="R3739" s="4201" t="s">
        <v>5010</v>
      </c>
      <c r="S3739" s="4189" t="s">
        <v>5011</v>
      </c>
      <c r="T3739" s="4189" t="s">
        <v>5012</v>
      </c>
      <c r="U3739" s="4189" t="s">
        <v>5013</v>
      </c>
      <c r="V3739" s="4189" t="s">
        <v>5014</v>
      </c>
      <c r="W3739" s="4189" t="s">
        <v>5015</v>
      </c>
      <c r="X3739" s="4189" t="s">
        <v>5016</v>
      </c>
      <c r="Y3739" s="4189" t="s">
        <v>5017</v>
      </c>
      <c r="Z3739" s="4189" t="s">
        <v>5018</v>
      </c>
      <c r="AA3739" s="4189" t="s">
        <v>5019</v>
      </c>
      <c r="AB3739" s="4200" t="s">
        <v>5020</v>
      </c>
      <c r="AC3739" s="4200" t="s">
        <v>5021</v>
      </c>
      <c r="AD3739" s="4189" t="s">
        <v>5022</v>
      </c>
      <c r="AE3739" s="4189" t="s">
        <v>5023</v>
      </c>
      <c r="AF3739" s="4189" t="s">
        <v>5024</v>
      </c>
      <c r="AG3739" s="4189" t="s">
        <v>5025</v>
      </c>
      <c r="AH3739" s="4189" t="s">
        <v>1150</v>
      </c>
      <c r="AI3739" s="4189" t="s">
        <v>4983</v>
      </c>
      <c r="AJ3739" s="4189" t="s">
        <v>4984</v>
      </c>
      <c r="AK3739" s="2502"/>
    </row>
    <row r="3740" spans="2:37" s="2610" customFormat="1" ht="17.25" customHeight="1" thickBot="1" x14ac:dyDescent="0.25">
      <c r="B3740" s="4203"/>
      <c r="C3740" s="4203"/>
      <c r="D3740" s="4203"/>
      <c r="E3740" s="4203"/>
      <c r="F3740" s="4203"/>
      <c r="G3740" s="4203"/>
      <c r="H3740" s="4203"/>
      <c r="I3740" s="4201"/>
      <c r="J3740" s="4201"/>
      <c r="K3740" s="4201"/>
      <c r="L3740" s="4201"/>
      <c r="M3740" s="2607" t="s">
        <v>5026</v>
      </c>
      <c r="N3740" s="2606" t="s">
        <v>2793</v>
      </c>
      <c r="O3740" s="4201"/>
      <c r="P3740" s="4201"/>
      <c r="Q3740" s="4201"/>
      <c r="R3740" s="4201"/>
      <c r="S3740" s="4203"/>
      <c r="T3740" s="4203"/>
      <c r="U3740" s="4203"/>
      <c r="V3740" s="4203"/>
      <c r="W3740" s="4203"/>
      <c r="X3740" s="4203"/>
      <c r="Y3740" s="4203"/>
      <c r="Z3740" s="4203"/>
      <c r="AA3740" s="4203"/>
      <c r="AB3740" s="4201"/>
      <c r="AC3740" s="4201"/>
      <c r="AD3740" s="4203"/>
      <c r="AE3740" s="4203"/>
      <c r="AF3740" s="4203"/>
      <c r="AG3740" s="4203"/>
      <c r="AH3740" s="4203"/>
      <c r="AI3740" s="4203"/>
      <c r="AJ3740" s="4203"/>
      <c r="AK3740" s="2502"/>
    </row>
    <row r="3741" spans="2:37" s="2610" customFormat="1" ht="17.25" customHeight="1" x14ac:dyDescent="0.2">
      <c r="B3741" s="5002" t="s">
        <v>5083</v>
      </c>
      <c r="C3741" s="5003"/>
      <c r="D3741" s="2508" t="s">
        <v>5255</v>
      </c>
      <c r="E3741" s="2509">
        <f>30*1.12</f>
        <v>33.6</v>
      </c>
      <c r="F3741" s="2509">
        <f>9.52*1.12</f>
        <v>10.6624</v>
      </c>
      <c r="G3741" s="2530" t="s">
        <v>1529</v>
      </c>
      <c r="H3741" s="2530" t="s">
        <v>1529</v>
      </c>
      <c r="I3741" s="2530" t="s">
        <v>1529</v>
      </c>
      <c r="J3741" s="2570" t="s">
        <v>5256</v>
      </c>
      <c r="K3741" s="2614">
        <v>0.16800000000000001</v>
      </c>
      <c r="L3741" s="2614">
        <v>0.16800000000000001</v>
      </c>
      <c r="M3741" s="2511" t="s">
        <v>5256</v>
      </c>
      <c r="N3741" s="2580" t="s">
        <v>5256</v>
      </c>
      <c r="O3741" s="2614">
        <v>0.16800000000000001</v>
      </c>
      <c r="P3741" s="2614">
        <v>0.16800000000000001</v>
      </c>
      <c r="Q3741" s="2614">
        <v>0.16800000000000001</v>
      </c>
      <c r="R3741" s="2614">
        <v>0.16800000000000001</v>
      </c>
      <c r="S3741" s="2626">
        <v>0.56000000000000005</v>
      </c>
      <c r="T3741" s="2530" t="s">
        <v>1529</v>
      </c>
      <c r="U3741" s="2530" t="s">
        <v>1529</v>
      </c>
      <c r="V3741" s="2531" t="s">
        <v>1135</v>
      </c>
      <c r="W3741" s="2614">
        <v>2.8000000000000004E-2</v>
      </c>
      <c r="X3741" s="2614">
        <v>6.720000000000001E-2</v>
      </c>
      <c r="Y3741" s="2531" t="s">
        <v>1529</v>
      </c>
      <c r="Z3741" s="2531" t="s">
        <v>1529</v>
      </c>
      <c r="AA3741" s="2531" t="s">
        <v>1529</v>
      </c>
      <c r="AB3741" s="2531" t="s">
        <v>1529</v>
      </c>
      <c r="AC3741" s="2614">
        <v>6.720000000000001E-2</v>
      </c>
      <c r="AD3741" s="2509">
        <v>11.188800000000001</v>
      </c>
      <c r="AE3741" s="2531" t="s">
        <v>49</v>
      </c>
      <c r="AF3741" s="2616">
        <v>3.6960000000000007E-2</v>
      </c>
      <c r="AG3741" s="2616">
        <v>0.11200000000000002</v>
      </c>
      <c r="AH3741" s="2574" t="s">
        <v>5042</v>
      </c>
      <c r="AI3741" s="2574" t="s">
        <v>5043</v>
      </c>
      <c r="AJ3741" s="2737">
        <f>9.99*1.12</f>
        <v>11.188800000000001</v>
      </c>
      <c r="AK3741" s="2502"/>
    </row>
    <row r="3742" spans="2:37" s="2610" customFormat="1" ht="17.25" customHeight="1" x14ac:dyDescent="0.2">
      <c r="B3742" s="5004" t="s">
        <v>5084</v>
      </c>
      <c r="C3742" s="4321"/>
      <c r="D3742" s="2485" t="s">
        <v>5257</v>
      </c>
      <c r="E3742" s="2486">
        <f>35*1.12</f>
        <v>39.200000000000003</v>
      </c>
      <c r="F3742" s="2486">
        <f>11.19*1.12</f>
        <v>12.5328</v>
      </c>
      <c r="G3742" s="2489" t="s">
        <v>1529</v>
      </c>
      <c r="H3742" s="2489" t="s">
        <v>1529</v>
      </c>
      <c r="I3742" s="2489" t="s">
        <v>1529</v>
      </c>
      <c r="J3742" s="2568" t="s">
        <v>5258</v>
      </c>
      <c r="K3742" s="2487">
        <v>0.16800000000000001</v>
      </c>
      <c r="L3742" s="2487">
        <v>0.16800000000000001</v>
      </c>
      <c r="M3742" s="2575" t="s">
        <v>5258</v>
      </c>
      <c r="N3742" s="2541" t="s">
        <v>5258</v>
      </c>
      <c r="O3742" s="2487">
        <v>0.16800000000000001</v>
      </c>
      <c r="P3742" s="2487">
        <v>0.16800000000000001</v>
      </c>
      <c r="Q3742" s="2487">
        <v>0.16800000000000001</v>
      </c>
      <c r="R3742" s="2487">
        <v>0.16800000000000001</v>
      </c>
      <c r="S3742" s="2542">
        <v>0.56000000000000005</v>
      </c>
      <c r="T3742" s="2489" t="s">
        <v>1529</v>
      </c>
      <c r="U3742" s="2489" t="s">
        <v>1529</v>
      </c>
      <c r="V3742" s="2490" t="s">
        <v>1135</v>
      </c>
      <c r="W3742" s="2487">
        <v>2.8000000000000004E-2</v>
      </c>
      <c r="X3742" s="2487">
        <v>6.720000000000001E-2</v>
      </c>
      <c r="Y3742" s="2490" t="s">
        <v>1529</v>
      </c>
      <c r="Z3742" s="2490" t="s">
        <v>1529</v>
      </c>
      <c r="AA3742" s="2490" t="s">
        <v>1529</v>
      </c>
      <c r="AB3742" s="2490" t="s">
        <v>1529</v>
      </c>
      <c r="AC3742" s="2487">
        <v>6.720000000000001E-2</v>
      </c>
      <c r="AD3742" s="2486">
        <v>14.918400000000002</v>
      </c>
      <c r="AE3742" s="2490" t="s">
        <v>51</v>
      </c>
      <c r="AF3742" s="2491">
        <v>3.6960000000000007E-2</v>
      </c>
      <c r="AG3742" s="2491">
        <v>0.11200000000000002</v>
      </c>
      <c r="AH3742" s="2543" t="s">
        <v>5042</v>
      </c>
      <c r="AI3742" s="2543" t="s">
        <v>5043</v>
      </c>
      <c r="AJ3742" s="2738">
        <v>11.188800000000001</v>
      </c>
      <c r="AK3742" s="2502"/>
    </row>
    <row r="3743" spans="2:37" s="2610" customFormat="1" ht="17.25" customHeight="1" x14ac:dyDescent="0.2">
      <c r="B3743" s="5004" t="s">
        <v>5085</v>
      </c>
      <c r="C3743" s="4321"/>
      <c r="D3743" s="2485" t="s">
        <v>5259</v>
      </c>
      <c r="E3743" s="2486">
        <f>40*1.12</f>
        <v>44.800000000000004</v>
      </c>
      <c r="F3743" s="2486">
        <f>12.86*1.12</f>
        <v>14.4032</v>
      </c>
      <c r="G3743" s="2489" t="s">
        <v>1529</v>
      </c>
      <c r="H3743" s="2489" t="s">
        <v>1529</v>
      </c>
      <c r="I3743" s="2489" t="s">
        <v>1529</v>
      </c>
      <c r="J3743" s="2568" t="s">
        <v>5260</v>
      </c>
      <c r="K3743" s="2487">
        <v>0.16800000000000001</v>
      </c>
      <c r="L3743" s="2487">
        <v>0.16800000000000001</v>
      </c>
      <c r="M3743" s="2575" t="s">
        <v>5260</v>
      </c>
      <c r="N3743" s="2541" t="s">
        <v>5260</v>
      </c>
      <c r="O3743" s="2487">
        <v>0.16800000000000001</v>
      </c>
      <c r="P3743" s="2487">
        <v>0.16800000000000001</v>
      </c>
      <c r="Q3743" s="2487">
        <v>0.16800000000000001</v>
      </c>
      <c r="R3743" s="2487">
        <v>0.16800000000000001</v>
      </c>
      <c r="S3743" s="2542">
        <v>0.56000000000000005</v>
      </c>
      <c r="T3743" s="2489" t="s">
        <v>1529</v>
      </c>
      <c r="U3743" s="2489" t="s">
        <v>1529</v>
      </c>
      <c r="V3743" s="2490" t="s">
        <v>1135</v>
      </c>
      <c r="W3743" s="2487">
        <v>2.8000000000000004E-2</v>
      </c>
      <c r="X3743" s="2487">
        <v>6.720000000000001E-2</v>
      </c>
      <c r="Y3743" s="2490" t="s">
        <v>1529</v>
      </c>
      <c r="Z3743" s="2490" t="s">
        <v>1529</v>
      </c>
      <c r="AA3743" s="2490" t="s">
        <v>1529</v>
      </c>
      <c r="AB3743" s="2490" t="s">
        <v>1529</v>
      </c>
      <c r="AC3743" s="2487">
        <v>6.720000000000001E-2</v>
      </c>
      <c r="AD3743" s="2486">
        <v>18.648</v>
      </c>
      <c r="AE3743" s="2490" t="s">
        <v>406</v>
      </c>
      <c r="AF3743" s="2491">
        <v>3.6960000000000007E-2</v>
      </c>
      <c r="AG3743" s="2491">
        <v>0.11200000000000002</v>
      </c>
      <c r="AH3743" s="2543" t="s">
        <v>5042</v>
      </c>
      <c r="AI3743" s="2543" t="s">
        <v>5043</v>
      </c>
      <c r="AJ3743" s="2738">
        <v>11.188800000000001</v>
      </c>
      <c r="AK3743" s="2502"/>
    </row>
    <row r="3744" spans="2:37" s="2610" customFormat="1" ht="17.25" customHeight="1" x14ac:dyDescent="0.2">
      <c r="B3744" s="5004" t="s">
        <v>5086</v>
      </c>
      <c r="C3744" s="4321"/>
      <c r="D3744" s="2485" t="s">
        <v>5261</v>
      </c>
      <c r="E3744" s="2486">
        <f>50*1.12</f>
        <v>56.000000000000007</v>
      </c>
      <c r="F3744" s="2486">
        <f>19.53*1.12</f>
        <v>21.873600000000003</v>
      </c>
      <c r="G3744" s="2489" t="s">
        <v>1529</v>
      </c>
      <c r="H3744" s="2489" t="s">
        <v>1529</v>
      </c>
      <c r="I3744" s="2489" t="s">
        <v>1529</v>
      </c>
      <c r="J3744" s="2568" t="s">
        <v>5262</v>
      </c>
      <c r="K3744" s="2487">
        <v>0.16800000000000001</v>
      </c>
      <c r="L3744" s="2487">
        <v>0.16800000000000001</v>
      </c>
      <c r="M3744" s="2575" t="s">
        <v>5262</v>
      </c>
      <c r="N3744" s="2541" t="s">
        <v>5262</v>
      </c>
      <c r="O3744" s="2487">
        <v>0.16800000000000001</v>
      </c>
      <c r="P3744" s="2487">
        <v>0.16800000000000001</v>
      </c>
      <c r="Q3744" s="2487">
        <v>0.16800000000000001</v>
      </c>
      <c r="R3744" s="2487">
        <v>0.16800000000000001</v>
      </c>
      <c r="S3744" s="2542">
        <v>0.56000000000000005</v>
      </c>
      <c r="T3744" s="2489" t="s">
        <v>1529</v>
      </c>
      <c r="U3744" s="2489" t="s">
        <v>1529</v>
      </c>
      <c r="V3744" s="2490" t="s">
        <v>1135</v>
      </c>
      <c r="W3744" s="2487">
        <v>2.8000000000000004E-2</v>
      </c>
      <c r="X3744" s="2487">
        <v>6.720000000000001E-2</v>
      </c>
      <c r="Y3744" s="2490" t="s">
        <v>1529</v>
      </c>
      <c r="Z3744" s="2490" t="s">
        <v>1529</v>
      </c>
      <c r="AA3744" s="2490" t="s">
        <v>1529</v>
      </c>
      <c r="AB3744" s="2490" t="s">
        <v>1529</v>
      </c>
      <c r="AC3744" s="2487">
        <v>6.720000000000001E-2</v>
      </c>
      <c r="AD3744" s="2486">
        <v>22.377600000000001</v>
      </c>
      <c r="AE3744" s="2490" t="s">
        <v>5087</v>
      </c>
      <c r="AF3744" s="2491">
        <v>3.6960000000000007E-2</v>
      </c>
      <c r="AG3744" s="2491">
        <v>0.11200000000000002</v>
      </c>
      <c r="AH3744" s="2543" t="s">
        <v>5042</v>
      </c>
      <c r="AI3744" s="2543" t="s">
        <v>5043</v>
      </c>
      <c r="AJ3744" s="2738">
        <v>11.188800000000001</v>
      </c>
      <c r="AK3744" s="2502"/>
    </row>
    <row r="3745" spans="2:37" s="2610" customFormat="1" ht="17.25" customHeight="1" x14ac:dyDescent="0.2">
      <c r="B3745" s="5004" t="s">
        <v>5263</v>
      </c>
      <c r="C3745" s="4321"/>
      <c r="D3745" s="2485" t="s">
        <v>5264</v>
      </c>
      <c r="E3745" s="2486">
        <f>30*1.12</f>
        <v>33.6</v>
      </c>
      <c r="F3745" s="2486">
        <f>19.51*1.12</f>
        <v>21.851200000000002</v>
      </c>
      <c r="G3745" s="2489" t="s">
        <v>1529</v>
      </c>
      <c r="H3745" s="2489" t="s">
        <v>1529</v>
      </c>
      <c r="I3745" s="2489" t="s">
        <v>1529</v>
      </c>
      <c r="J3745" s="2568" t="s">
        <v>5262</v>
      </c>
      <c r="K3745" s="2487">
        <v>0.16800000000000001</v>
      </c>
      <c r="L3745" s="2487">
        <v>0.16800000000000001</v>
      </c>
      <c r="M3745" s="2575" t="s">
        <v>5262</v>
      </c>
      <c r="N3745" s="2541" t="s">
        <v>5262</v>
      </c>
      <c r="O3745" s="2487">
        <v>0.16800000000000001</v>
      </c>
      <c r="P3745" s="2487">
        <v>0.16800000000000001</v>
      </c>
      <c r="Q3745" s="2487">
        <v>0.16800000000000001</v>
      </c>
      <c r="R3745" s="2487">
        <v>0.16800000000000001</v>
      </c>
      <c r="S3745" s="2542">
        <v>0.56000000000000005</v>
      </c>
      <c r="T3745" s="2489" t="s">
        <v>1529</v>
      </c>
      <c r="U3745" s="2489" t="s">
        <v>1529</v>
      </c>
      <c r="V3745" s="2490" t="s">
        <v>1135</v>
      </c>
      <c r="W3745" s="2487">
        <v>2.8000000000000004E-2</v>
      </c>
      <c r="X3745" s="2487">
        <v>6.720000000000001E-2</v>
      </c>
      <c r="Y3745" s="2490" t="s">
        <v>1529</v>
      </c>
      <c r="Z3745" s="2490" t="s">
        <v>1529</v>
      </c>
      <c r="AA3745" s="2490" t="s">
        <v>1529</v>
      </c>
      <c r="AB3745" s="2490" t="s">
        <v>1529</v>
      </c>
      <c r="AC3745" s="2487">
        <v>6.720000000000001E-2</v>
      </c>
      <c r="AD3745" s="2486">
        <v>11.188800000000001</v>
      </c>
      <c r="AE3745" s="2490" t="s">
        <v>49</v>
      </c>
      <c r="AF3745" s="2491">
        <v>3.6960000000000007E-2</v>
      </c>
      <c r="AG3745" s="2491">
        <v>0.11200000000000002</v>
      </c>
      <c r="AH3745" s="2543" t="s">
        <v>1529</v>
      </c>
      <c r="AI3745" s="2543" t="s">
        <v>1529</v>
      </c>
      <c r="AJ3745" s="2641" t="s">
        <v>1529</v>
      </c>
      <c r="AK3745" s="2502"/>
    </row>
    <row r="3746" spans="2:37" s="2610" customFormat="1" ht="17.25" customHeight="1" x14ac:dyDescent="0.2">
      <c r="B3746" s="5004" t="s">
        <v>5090</v>
      </c>
      <c r="C3746" s="4321"/>
      <c r="D3746" s="2485" t="s">
        <v>5265</v>
      </c>
      <c r="E3746" s="2486">
        <f>35*1.12</f>
        <v>39.200000000000003</v>
      </c>
      <c r="F3746" s="2486">
        <f>21.18*1.12</f>
        <v>23.721600000000002</v>
      </c>
      <c r="G3746" s="2489" t="s">
        <v>1529</v>
      </c>
      <c r="H3746" s="2489" t="s">
        <v>1529</v>
      </c>
      <c r="I3746" s="2489" t="s">
        <v>1529</v>
      </c>
      <c r="J3746" s="2568" t="s">
        <v>5266</v>
      </c>
      <c r="K3746" s="2487">
        <v>0.16800000000000001</v>
      </c>
      <c r="L3746" s="2487">
        <v>0.16800000000000001</v>
      </c>
      <c r="M3746" s="2575" t="s">
        <v>5266</v>
      </c>
      <c r="N3746" s="2541" t="s">
        <v>5266</v>
      </c>
      <c r="O3746" s="2487">
        <v>0.16800000000000001</v>
      </c>
      <c r="P3746" s="2487">
        <v>0.16800000000000001</v>
      </c>
      <c r="Q3746" s="2487">
        <v>0.16800000000000001</v>
      </c>
      <c r="R3746" s="2487">
        <v>0.16800000000000001</v>
      </c>
      <c r="S3746" s="2542">
        <v>0.56000000000000005</v>
      </c>
      <c r="T3746" s="2489" t="s">
        <v>1529</v>
      </c>
      <c r="U3746" s="2489" t="s">
        <v>1529</v>
      </c>
      <c r="V3746" s="2490" t="s">
        <v>1135</v>
      </c>
      <c r="W3746" s="2487">
        <v>2.8000000000000004E-2</v>
      </c>
      <c r="X3746" s="2487">
        <v>6.720000000000001E-2</v>
      </c>
      <c r="Y3746" s="2490" t="s">
        <v>1529</v>
      </c>
      <c r="Z3746" s="2490" t="s">
        <v>1529</v>
      </c>
      <c r="AA3746" s="2490" t="s">
        <v>1529</v>
      </c>
      <c r="AB3746" s="2490" t="s">
        <v>1529</v>
      </c>
      <c r="AC3746" s="2487">
        <v>6.720000000000001E-2</v>
      </c>
      <c r="AD3746" s="2486">
        <v>14.918400000000002</v>
      </c>
      <c r="AE3746" s="2490" t="s">
        <v>51</v>
      </c>
      <c r="AF3746" s="2491">
        <v>3.6960000000000007E-2</v>
      </c>
      <c r="AG3746" s="2491">
        <v>0.11200000000000002</v>
      </c>
      <c r="AH3746" s="2543" t="s">
        <v>1529</v>
      </c>
      <c r="AI3746" s="2543" t="s">
        <v>1529</v>
      </c>
      <c r="AJ3746" s="2641" t="s">
        <v>1529</v>
      </c>
      <c r="AK3746" s="2502"/>
    </row>
    <row r="3747" spans="2:37" s="2610" customFormat="1" ht="17.25" customHeight="1" x14ac:dyDescent="0.2">
      <c r="B3747" s="5004" t="s">
        <v>5091</v>
      </c>
      <c r="C3747" s="4321"/>
      <c r="D3747" s="2485" t="s">
        <v>5267</v>
      </c>
      <c r="E3747" s="2486">
        <f>40*1.12</f>
        <v>44.800000000000004</v>
      </c>
      <c r="F3747" s="2486">
        <f>22.85*1.12</f>
        <v>25.592000000000002</v>
      </c>
      <c r="G3747" s="2489" t="s">
        <v>1529</v>
      </c>
      <c r="H3747" s="2489" t="s">
        <v>1529</v>
      </c>
      <c r="I3747" s="2489" t="s">
        <v>1529</v>
      </c>
      <c r="J3747" s="2568" t="s">
        <v>5268</v>
      </c>
      <c r="K3747" s="2487">
        <v>0.16800000000000001</v>
      </c>
      <c r="L3747" s="2487">
        <v>0.16800000000000001</v>
      </c>
      <c r="M3747" s="2575" t="s">
        <v>5268</v>
      </c>
      <c r="N3747" s="2541" t="s">
        <v>5268</v>
      </c>
      <c r="O3747" s="2487">
        <v>0.16800000000000001</v>
      </c>
      <c r="P3747" s="2487">
        <v>0.16800000000000001</v>
      </c>
      <c r="Q3747" s="2487">
        <v>0.16800000000000001</v>
      </c>
      <c r="R3747" s="2487">
        <v>0.16800000000000001</v>
      </c>
      <c r="S3747" s="2542">
        <v>0.56000000000000005</v>
      </c>
      <c r="T3747" s="2489" t="s">
        <v>1529</v>
      </c>
      <c r="U3747" s="2489" t="s">
        <v>1529</v>
      </c>
      <c r="V3747" s="2490" t="s">
        <v>1135</v>
      </c>
      <c r="W3747" s="2487">
        <v>2.8000000000000004E-2</v>
      </c>
      <c r="X3747" s="2487">
        <v>6.720000000000001E-2</v>
      </c>
      <c r="Y3747" s="2490" t="s">
        <v>1529</v>
      </c>
      <c r="Z3747" s="2490" t="s">
        <v>1529</v>
      </c>
      <c r="AA3747" s="2490" t="s">
        <v>1529</v>
      </c>
      <c r="AB3747" s="2490" t="s">
        <v>1529</v>
      </c>
      <c r="AC3747" s="2487">
        <v>6.720000000000001E-2</v>
      </c>
      <c r="AD3747" s="2486">
        <v>18.648</v>
      </c>
      <c r="AE3747" s="2490" t="s">
        <v>406</v>
      </c>
      <c r="AF3747" s="2491">
        <v>3.6960000000000007E-2</v>
      </c>
      <c r="AG3747" s="2491">
        <v>0.11200000000000002</v>
      </c>
      <c r="AH3747" s="2543" t="s">
        <v>1529</v>
      </c>
      <c r="AI3747" s="2543" t="s">
        <v>1529</v>
      </c>
      <c r="AJ3747" s="2641" t="s">
        <v>1529</v>
      </c>
      <c r="AK3747" s="2502"/>
    </row>
    <row r="3748" spans="2:37" s="2610" customFormat="1" ht="17.25" customHeight="1" x14ac:dyDescent="0.2">
      <c r="B3748" s="5004" t="s">
        <v>5092</v>
      </c>
      <c r="C3748" s="4321"/>
      <c r="D3748" s="2485" t="s">
        <v>5269</v>
      </c>
      <c r="E3748" s="2486">
        <f>50*1.12</f>
        <v>56.000000000000007</v>
      </c>
      <c r="F3748" s="2486">
        <f>29.52*1.12</f>
        <v>33.062400000000004</v>
      </c>
      <c r="G3748" s="2489" t="s">
        <v>1529</v>
      </c>
      <c r="H3748" s="2489" t="s">
        <v>1529</v>
      </c>
      <c r="I3748" s="2489" t="s">
        <v>1529</v>
      </c>
      <c r="J3748" s="2568" t="s">
        <v>5270</v>
      </c>
      <c r="K3748" s="2487">
        <v>0.16800000000000001</v>
      </c>
      <c r="L3748" s="2487">
        <v>0.16800000000000001</v>
      </c>
      <c r="M3748" s="2575" t="s">
        <v>5270</v>
      </c>
      <c r="N3748" s="2541" t="s">
        <v>5270</v>
      </c>
      <c r="O3748" s="2487">
        <v>0.16800000000000001</v>
      </c>
      <c r="P3748" s="2487">
        <v>0.16800000000000001</v>
      </c>
      <c r="Q3748" s="2487">
        <v>0.16800000000000001</v>
      </c>
      <c r="R3748" s="2487">
        <v>0.16800000000000001</v>
      </c>
      <c r="S3748" s="2542">
        <v>0.56000000000000005</v>
      </c>
      <c r="T3748" s="2489" t="s">
        <v>1529</v>
      </c>
      <c r="U3748" s="2489" t="s">
        <v>1529</v>
      </c>
      <c r="V3748" s="2490" t="s">
        <v>1135</v>
      </c>
      <c r="W3748" s="2487">
        <v>2.8000000000000004E-2</v>
      </c>
      <c r="X3748" s="2487">
        <v>6.720000000000001E-2</v>
      </c>
      <c r="Y3748" s="2490" t="s">
        <v>1529</v>
      </c>
      <c r="Z3748" s="2490" t="s">
        <v>1529</v>
      </c>
      <c r="AA3748" s="2490" t="s">
        <v>1529</v>
      </c>
      <c r="AB3748" s="2490" t="s">
        <v>1529</v>
      </c>
      <c r="AC3748" s="2487">
        <v>6.720000000000001E-2</v>
      </c>
      <c r="AD3748" s="2486">
        <v>22.377600000000001</v>
      </c>
      <c r="AE3748" s="2490" t="s">
        <v>5087</v>
      </c>
      <c r="AF3748" s="2491">
        <v>3.6960000000000007E-2</v>
      </c>
      <c r="AG3748" s="2491">
        <v>0.11200000000000002</v>
      </c>
      <c r="AH3748" s="2543" t="s">
        <v>1529</v>
      </c>
      <c r="AI3748" s="2543" t="s">
        <v>1529</v>
      </c>
      <c r="AJ3748" s="2641" t="s">
        <v>1529</v>
      </c>
      <c r="AK3748" s="2502"/>
    </row>
    <row r="3749" spans="2:37" s="2610" customFormat="1" ht="17.25" customHeight="1" x14ac:dyDescent="0.2">
      <c r="B3749" s="5004" t="s">
        <v>5271</v>
      </c>
      <c r="C3749" s="4321"/>
      <c r="D3749" s="2485" t="s">
        <v>5272</v>
      </c>
      <c r="E3749" s="2486">
        <v>28</v>
      </c>
      <c r="F3749" s="2486">
        <f>14.51*1.12</f>
        <v>16.251200000000001</v>
      </c>
      <c r="G3749" s="2489" t="s">
        <v>1529</v>
      </c>
      <c r="H3749" s="2489" t="s">
        <v>1529</v>
      </c>
      <c r="I3749" s="2489" t="s">
        <v>1529</v>
      </c>
      <c r="J3749" s="2568" t="s">
        <v>5273</v>
      </c>
      <c r="K3749" s="2487">
        <v>0.16800000000000001</v>
      </c>
      <c r="L3749" s="2487">
        <v>0.16800000000000001</v>
      </c>
      <c r="M3749" s="2568" t="s">
        <v>5273</v>
      </c>
      <c r="N3749" s="2568" t="s">
        <v>5273</v>
      </c>
      <c r="O3749" s="2487">
        <v>0.16800000000000001</v>
      </c>
      <c r="P3749" s="2487">
        <v>0.16800000000000001</v>
      </c>
      <c r="Q3749" s="2487">
        <v>0.16800000000000001</v>
      </c>
      <c r="R3749" s="2487">
        <v>0.16800000000000001</v>
      </c>
      <c r="S3749" s="2542">
        <v>0.56000000000000005</v>
      </c>
      <c r="T3749" s="2489" t="s">
        <v>1529</v>
      </c>
      <c r="U3749" s="2489" t="s">
        <v>1529</v>
      </c>
      <c r="V3749" s="2490" t="s">
        <v>1135</v>
      </c>
      <c r="W3749" s="2487">
        <v>2.8000000000000004E-2</v>
      </c>
      <c r="X3749" s="2487">
        <v>6.720000000000001E-2</v>
      </c>
      <c r="Y3749" s="2490" t="s">
        <v>1529</v>
      </c>
      <c r="Z3749" s="2490" t="s">
        <v>1529</v>
      </c>
      <c r="AA3749" s="2490" t="s">
        <v>1529</v>
      </c>
      <c r="AB3749" s="2490" t="s">
        <v>1529</v>
      </c>
      <c r="AC3749" s="2487">
        <v>6.720000000000001E-2</v>
      </c>
      <c r="AD3749" s="2486">
        <v>11.188800000000001</v>
      </c>
      <c r="AE3749" s="2490" t="s">
        <v>49</v>
      </c>
      <c r="AF3749" s="2491">
        <v>3.6960000000000007E-2</v>
      </c>
      <c r="AG3749" s="2491">
        <v>0.11200000000000002</v>
      </c>
      <c r="AH3749" s="2543" t="s">
        <v>1529</v>
      </c>
      <c r="AI3749" s="2543" t="s">
        <v>1529</v>
      </c>
      <c r="AJ3749" s="2577" t="s">
        <v>1529</v>
      </c>
      <c r="AK3749" s="2502"/>
    </row>
    <row r="3750" spans="2:37" s="2610" customFormat="1" ht="17.25" customHeight="1" x14ac:dyDescent="0.2">
      <c r="B3750" s="5004" t="s">
        <v>5099</v>
      </c>
      <c r="C3750" s="4321"/>
      <c r="D3750" s="2485" t="s">
        <v>5274</v>
      </c>
      <c r="E3750" s="2486">
        <f>30*1.12</f>
        <v>33.6</v>
      </c>
      <c r="F3750" s="2486">
        <f>9.52*1.12</f>
        <v>10.6624</v>
      </c>
      <c r="G3750" s="2489" t="s">
        <v>1529</v>
      </c>
      <c r="H3750" s="2489" t="s">
        <v>1529</v>
      </c>
      <c r="I3750" s="2489" t="s">
        <v>1529</v>
      </c>
      <c r="J3750" s="2568" t="s">
        <v>5256</v>
      </c>
      <c r="K3750" s="2487">
        <v>0.16800000000000001</v>
      </c>
      <c r="L3750" s="2487">
        <v>0.16800000000000001</v>
      </c>
      <c r="M3750" s="2568" t="s">
        <v>5256</v>
      </c>
      <c r="N3750" s="2568" t="s">
        <v>5256</v>
      </c>
      <c r="O3750" s="2487">
        <v>0.16800000000000001</v>
      </c>
      <c r="P3750" s="2487">
        <v>0.16800000000000001</v>
      </c>
      <c r="Q3750" s="2487">
        <v>0.16800000000000001</v>
      </c>
      <c r="R3750" s="2487">
        <v>0.16800000000000001</v>
      </c>
      <c r="S3750" s="2542">
        <v>0.56000000000000005</v>
      </c>
      <c r="T3750" s="2489" t="s">
        <v>1529</v>
      </c>
      <c r="U3750" s="2489" t="s">
        <v>1529</v>
      </c>
      <c r="V3750" s="2490" t="s">
        <v>1135</v>
      </c>
      <c r="W3750" s="2487">
        <v>2.8000000000000004E-2</v>
      </c>
      <c r="X3750" s="2487">
        <v>6.720000000000001E-2</v>
      </c>
      <c r="Y3750" s="2490" t="s">
        <v>1529</v>
      </c>
      <c r="Z3750" s="2490" t="s">
        <v>1529</v>
      </c>
      <c r="AA3750" s="2490" t="s">
        <v>1529</v>
      </c>
      <c r="AB3750" s="2490" t="s">
        <v>1529</v>
      </c>
      <c r="AC3750" s="2487">
        <v>6.720000000000001E-2</v>
      </c>
      <c r="AD3750" s="2486">
        <v>11.188800000000001</v>
      </c>
      <c r="AE3750" s="2490" t="s">
        <v>49</v>
      </c>
      <c r="AF3750" s="2491">
        <v>3.6960000000000007E-2</v>
      </c>
      <c r="AG3750" s="2491">
        <v>0.11200000000000002</v>
      </c>
      <c r="AH3750" s="2543" t="s">
        <v>5042</v>
      </c>
      <c r="AI3750" s="2543" t="s">
        <v>5043</v>
      </c>
      <c r="AJ3750" s="2738">
        <f>9.99*1.12</f>
        <v>11.188800000000001</v>
      </c>
      <c r="AK3750" s="2502"/>
    </row>
    <row r="3751" spans="2:37" s="2610" customFormat="1" ht="17.25" customHeight="1" x14ac:dyDescent="0.2">
      <c r="B3751" s="5004" t="s">
        <v>5100</v>
      </c>
      <c r="C3751" s="4321"/>
      <c r="D3751" s="2485" t="s">
        <v>5275</v>
      </c>
      <c r="E3751" s="2486">
        <f>35*1.12</f>
        <v>39.200000000000003</v>
      </c>
      <c r="F3751" s="2486">
        <f>11.19*1.12</f>
        <v>12.5328</v>
      </c>
      <c r="G3751" s="2489" t="s">
        <v>1529</v>
      </c>
      <c r="H3751" s="2489" t="s">
        <v>1529</v>
      </c>
      <c r="I3751" s="2489" t="s">
        <v>1529</v>
      </c>
      <c r="J3751" s="2568" t="s">
        <v>5258</v>
      </c>
      <c r="K3751" s="2487">
        <v>0.16800000000000001</v>
      </c>
      <c r="L3751" s="2487">
        <v>0.16800000000000001</v>
      </c>
      <c r="M3751" s="2568" t="s">
        <v>5258</v>
      </c>
      <c r="N3751" s="2568" t="s">
        <v>5258</v>
      </c>
      <c r="O3751" s="2487">
        <v>0.16800000000000001</v>
      </c>
      <c r="P3751" s="2487">
        <v>0.16800000000000001</v>
      </c>
      <c r="Q3751" s="2487">
        <v>0.16800000000000001</v>
      </c>
      <c r="R3751" s="2487">
        <v>0.16800000000000001</v>
      </c>
      <c r="S3751" s="2542">
        <v>0.56000000000000005</v>
      </c>
      <c r="T3751" s="2489" t="s">
        <v>1529</v>
      </c>
      <c r="U3751" s="2489" t="s">
        <v>1529</v>
      </c>
      <c r="V3751" s="2490" t="s">
        <v>1135</v>
      </c>
      <c r="W3751" s="2487">
        <v>2.8000000000000004E-2</v>
      </c>
      <c r="X3751" s="2487">
        <v>6.720000000000001E-2</v>
      </c>
      <c r="Y3751" s="2490" t="s">
        <v>1529</v>
      </c>
      <c r="Z3751" s="2490" t="s">
        <v>1529</v>
      </c>
      <c r="AA3751" s="2490" t="s">
        <v>1529</v>
      </c>
      <c r="AB3751" s="2490" t="s">
        <v>1529</v>
      </c>
      <c r="AC3751" s="2487">
        <v>6.720000000000001E-2</v>
      </c>
      <c r="AD3751" s="2486">
        <v>14.918400000000002</v>
      </c>
      <c r="AE3751" s="2490" t="s">
        <v>51</v>
      </c>
      <c r="AF3751" s="2491">
        <v>3.6960000000000007E-2</v>
      </c>
      <c r="AG3751" s="2491">
        <v>0.11200000000000002</v>
      </c>
      <c r="AH3751" s="2543" t="s">
        <v>5042</v>
      </c>
      <c r="AI3751" s="2543" t="s">
        <v>5043</v>
      </c>
      <c r="AJ3751" s="2738">
        <v>11.188800000000001</v>
      </c>
      <c r="AK3751" s="2502"/>
    </row>
    <row r="3752" spans="2:37" s="2610" customFormat="1" ht="17.25" customHeight="1" x14ac:dyDescent="0.2">
      <c r="B3752" s="5004" t="s">
        <v>5101</v>
      </c>
      <c r="C3752" s="4321"/>
      <c r="D3752" s="2485" t="s">
        <v>5276</v>
      </c>
      <c r="E3752" s="2486">
        <f>40*1.12</f>
        <v>44.800000000000004</v>
      </c>
      <c r="F3752" s="2486">
        <f>12.86*1.12</f>
        <v>14.4032</v>
      </c>
      <c r="G3752" s="2489" t="s">
        <v>1529</v>
      </c>
      <c r="H3752" s="2489" t="s">
        <v>1529</v>
      </c>
      <c r="I3752" s="2489" t="s">
        <v>1529</v>
      </c>
      <c r="J3752" s="2568" t="s">
        <v>5260</v>
      </c>
      <c r="K3752" s="2487">
        <v>0.16800000000000001</v>
      </c>
      <c r="L3752" s="2487">
        <v>0.16800000000000001</v>
      </c>
      <c r="M3752" s="2568" t="s">
        <v>5260</v>
      </c>
      <c r="N3752" s="2568" t="s">
        <v>5260</v>
      </c>
      <c r="O3752" s="2487">
        <v>0.16800000000000001</v>
      </c>
      <c r="P3752" s="2487">
        <v>0.16800000000000001</v>
      </c>
      <c r="Q3752" s="2487">
        <v>0.16800000000000001</v>
      </c>
      <c r="R3752" s="2487">
        <v>0.16800000000000001</v>
      </c>
      <c r="S3752" s="2542">
        <v>0.56000000000000005</v>
      </c>
      <c r="T3752" s="2489" t="s">
        <v>1529</v>
      </c>
      <c r="U3752" s="2489" t="s">
        <v>1529</v>
      </c>
      <c r="V3752" s="2490" t="s">
        <v>1135</v>
      </c>
      <c r="W3752" s="2487">
        <v>2.8000000000000004E-2</v>
      </c>
      <c r="X3752" s="2487">
        <v>6.720000000000001E-2</v>
      </c>
      <c r="Y3752" s="2490" t="s">
        <v>1529</v>
      </c>
      <c r="Z3752" s="2490" t="s">
        <v>1529</v>
      </c>
      <c r="AA3752" s="2490" t="s">
        <v>1529</v>
      </c>
      <c r="AB3752" s="2490" t="s">
        <v>1529</v>
      </c>
      <c r="AC3752" s="2487">
        <v>6.720000000000001E-2</v>
      </c>
      <c r="AD3752" s="2486">
        <v>18.648</v>
      </c>
      <c r="AE3752" s="2490" t="s">
        <v>406</v>
      </c>
      <c r="AF3752" s="2491">
        <v>3.6960000000000007E-2</v>
      </c>
      <c r="AG3752" s="2491">
        <v>0.11200000000000002</v>
      </c>
      <c r="AH3752" s="2543" t="s">
        <v>5042</v>
      </c>
      <c r="AI3752" s="2543" t="s">
        <v>5043</v>
      </c>
      <c r="AJ3752" s="2738">
        <v>11.188800000000001</v>
      </c>
      <c r="AK3752" s="2502"/>
    </row>
    <row r="3753" spans="2:37" s="2610" customFormat="1" ht="17.25" customHeight="1" x14ac:dyDescent="0.2">
      <c r="B3753" s="5004" t="s">
        <v>5102</v>
      </c>
      <c r="C3753" s="4321"/>
      <c r="D3753" s="2485" t="s">
        <v>5277</v>
      </c>
      <c r="E3753" s="2486">
        <f>50*1.12</f>
        <v>56.000000000000007</v>
      </c>
      <c r="F3753" s="2486">
        <f>19.53*1.12</f>
        <v>21.873600000000003</v>
      </c>
      <c r="G3753" s="2489" t="s">
        <v>1529</v>
      </c>
      <c r="H3753" s="2489" t="s">
        <v>1529</v>
      </c>
      <c r="I3753" s="2489" t="s">
        <v>1529</v>
      </c>
      <c r="J3753" s="2568" t="s">
        <v>5262</v>
      </c>
      <c r="K3753" s="2487">
        <v>0.16800000000000001</v>
      </c>
      <c r="L3753" s="2487">
        <v>0.16800000000000001</v>
      </c>
      <c r="M3753" s="2568" t="s">
        <v>5262</v>
      </c>
      <c r="N3753" s="2568" t="s">
        <v>5262</v>
      </c>
      <c r="O3753" s="2487">
        <v>0.16800000000000001</v>
      </c>
      <c r="P3753" s="2487">
        <v>0.16800000000000001</v>
      </c>
      <c r="Q3753" s="2487">
        <v>0.16800000000000001</v>
      </c>
      <c r="R3753" s="2487">
        <v>0.16800000000000001</v>
      </c>
      <c r="S3753" s="2542">
        <v>0.56000000000000005</v>
      </c>
      <c r="T3753" s="2489" t="s">
        <v>1529</v>
      </c>
      <c r="U3753" s="2489" t="s">
        <v>1529</v>
      </c>
      <c r="V3753" s="2490" t="s">
        <v>1135</v>
      </c>
      <c r="W3753" s="2487">
        <v>2.8000000000000004E-2</v>
      </c>
      <c r="X3753" s="2487">
        <v>6.720000000000001E-2</v>
      </c>
      <c r="Y3753" s="2490" t="s">
        <v>1529</v>
      </c>
      <c r="Z3753" s="2490" t="s">
        <v>1529</v>
      </c>
      <c r="AA3753" s="2490" t="s">
        <v>1529</v>
      </c>
      <c r="AB3753" s="2490" t="s">
        <v>1529</v>
      </c>
      <c r="AC3753" s="2487">
        <v>6.720000000000001E-2</v>
      </c>
      <c r="AD3753" s="2486">
        <v>22.377600000000001</v>
      </c>
      <c r="AE3753" s="2490" t="s">
        <v>5087</v>
      </c>
      <c r="AF3753" s="2491">
        <v>3.6960000000000007E-2</v>
      </c>
      <c r="AG3753" s="2491">
        <v>0.11200000000000002</v>
      </c>
      <c r="AH3753" s="2543" t="s">
        <v>5042</v>
      </c>
      <c r="AI3753" s="2543" t="s">
        <v>5043</v>
      </c>
      <c r="AJ3753" s="2738">
        <v>11.188800000000001</v>
      </c>
      <c r="AK3753" s="2502"/>
    </row>
    <row r="3754" spans="2:37" s="2610" customFormat="1" ht="17.25" customHeight="1" x14ac:dyDescent="0.2">
      <c r="B3754" s="5004" t="s">
        <v>5103</v>
      </c>
      <c r="C3754" s="4321"/>
      <c r="D3754" s="2485" t="s">
        <v>5278</v>
      </c>
      <c r="E3754" s="2486">
        <v>28</v>
      </c>
      <c r="F3754" s="2486">
        <f>14.51*1.12</f>
        <v>16.251200000000001</v>
      </c>
      <c r="G3754" s="2489" t="s">
        <v>1529</v>
      </c>
      <c r="H3754" s="2489" t="s">
        <v>1529</v>
      </c>
      <c r="I3754" s="2489" t="s">
        <v>1529</v>
      </c>
      <c r="J3754" s="2568" t="s">
        <v>5273</v>
      </c>
      <c r="K3754" s="2487">
        <v>0.16800000000000001</v>
      </c>
      <c r="L3754" s="2487">
        <v>0.16800000000000001</v>
      </c>
      <c r="M3754" s="2568" t="s">
        <v>5273</v>
      </c>
      <c r="N3754" s="2568" t="s">
        <v>5273</v>
      </c>
      <c r="O3754" s="2487">
        <v>0.16800000000000001</v>
      </c>
      <c r="P3754" s="2487">
        <v>0.16800000000000001</v>
      </c>
      <c r="Q3754" s="2487">
        <v>0.16800000000000001</v>
      </c>
      <c r="R3754" s="2487">
        <v>0.16800000000000001</v>
      </c>
      <c r="S3754" s="2542">
        <v>0.56000000000000005</v>
      </c>
      <c r="T3754" s="2489" t="s">
        <v>1529</v>
      </c>
      <c r="U3754" s="2489" t="s">
        <v>1529</v>
      </c>
      <c r="V3754" s="2490" t="s">
        <v>1135</v>
      </c>
      <c r="W3754" s="2487">
        <v>2.8000000000000004E-2</v>
      </c>
      <c r="X3754" s="2487">
        <v>6.720000000000001E-2</v>
      </c>
      <c r="Y3754" s="2490" t="s">
        <v>1529</v>
      </c>
      <c r="Z3754" s="2490" t="s">
        <v>1529</v>
      </c>
      <c r="AA3754" s="2490" t="s">
        <v>1529</v>
      </c>
      <c r="AB3754" s="2490" t="s">
        <v>1529</v>
      </c>
      <c r="AC3754" s="2487">
        <v>6.720000000000001E-2</v>
      </c>
      <c r="AD3754" s="2486">
        <v>11.188800000000001</v>
      </c>
      <c r="AE3754" s="2490" t="s">
        <v>49</v>
      </c>
      <c r="AF3754" s="2491">
        <v>3.6960000000000007E-2</v>
      </c>
      <c r="AG3754" s="2491">
        <v>0.11200000000000002</v>
      </c>
      <c r="AH3754" s="2543" t="s">
        <v>1529</v>
      </c>
      <c r="AI3754" s="2543" t="s">
        <v>1529</v>
      </c>
      <c r="AJ3754" s="2641" t="s">
        <v>1529</v>
      </c>
      <c r="AK3754" s="2502"/>
    </row>
    <row r="3755" spans="2:37" s="2610" customFormat="1" ht="17.25" customHeight="1" x14ac:dyDescent="0.2">
      <c r="B3755" s="5004" t="s">
        <v>5279</v>
      </c>
      <c r="C3755" s="4321"/>
      <c r="D3755" s="2485" t="s">
        <v>5280</v>
      </c>
      <c r="E3755" s="2486">
        <f>30*1.12</f>
        <v>33.6</v>
      </c>
      <c r="F3755" s="2486">
        <f>19.51*1.12</f>
        <v>21.851200000000002</v>
      </c>
      <c r="G3755" s="2489" t="s">
        <v>1529</v>
      </c>
      <c r="H3755" s="2489" t="s">
        <v>1529</v>
      </c>
      <c r="I3755" s="2489" t="s">
        <v>1529</v>
      </c>
      <c r="J3755" s="2568" t="s">
        <v>5262</v>
      </c>
      <c r="K3755" s="2487">
        <v>0.16800000000000001</v>
      </c>
      <c r="L3755" s="2487">
        <v>0.16800000000000001</v>
      </c>
      <c r="M3755" s="2568" t="s">
        <v>5262</v>
      </c>
      <c r="N3755" s="2568" t="s">
        <v>5262</v>
      </c>
      <c r="O3755" s="2487">
        <v>0.16800000000000001</v>
      </c>
      <c r="P3755" s="2487">
        <v>0.16800000000000001</v>
      </c>
      <c r="Q3755" s="2487">
        <v>0.16800000000000001</v>
      </c>
      <c r="R3755" s="2487">
        <v>0.16800000000000001</v>
      </c>
      <c r="S3755" s="2542">
        <v>0.56000000000000005</v>
      </c>
      <c r="T3755" s="2489" t="s">
        <v>1529</v>
      </c>
      <c r="U3755" s="2489" t="s">
        <v>1529</v>
      </c>
      <c r="V3755" s="2490" t="s">
        <v>1135</v>
      </c>
      <c r="W3755" s="2487">
        <v>2.8000000000000004E-2</v>
      </c>
      <c r="X3755" s="2487">
        <v>6.720000000000001E-2</v>
      </c>
      <c r="Y3755" s="2490" t="s">
        <v>1529</v>
      </c>
      <c r="Z3755" s="2490" t="s">
        <v>1529</v>
      </c>
      <c r="AA3755" s="2490" t="s">
        <v>1529</v>
      </c>
      <c r="AB3755" s="2490" t="s">
        <v>1529</v>
      </c>
      <c r="AC3755" s="2487">
        <v>6.720000000000001E-2</v>
      </c>
      <c r="AD3755" s="2486">
        <v>11.188800000000001</v>
      </c>
      <c r="AE3755" s="2490" t="s">
        <v>49</v>
      </c>
      <c r="AF3755" s="2491">
        <v>3.6960000000000007E-2</v>
      </c>
      <c r="AG3755" s="2491">
        <v>0.11200000000000002</v>
      </c>
      <c r="AH3755" s="2543" t="s">
        <v>1529</v>
      </c>
      <c r="AI3755" s="2543" t="s">
        <v>1529</v>
      </c>
      <c r="AJ3755" s="2641" t="s">
        <v>1529</v>
      </c>
      <c r="AK3755" s="2502"/>
    </row>
    <row r="3756" spans="2:37" s="2610" customFormat="1" ht="17.25" customHeight="1" x14ac:dyDescent="0.2">
      <c r="B3756" s="5004" t="s">
        <v>5105</v>
      </c>
      <c r="C3756" s="4321"/>
      <c r="D3756" s="2485" t="s">
        <v>5281</v>
      </c>
      <c r="E3756" s="2486">
        <f>35*1.12</f>
        <v>39.200000000000003</v>
      </c>
      <c r="F3756" s="2486">
        <f>21.18*1.12</f>
        <v>23.721600000000002</v>
      </c>
      <c r="G3756" s="2489" t="s">
        <v>1529</v>
      </c>
      <c r="H3756" s="2489" t="s">
        <v>1529</v>
      </c>
      <c r="I3756" s="2489" t="s">
        <v>1529</v>
      </c>
      <c r="J3756" s="2568" t="s">
        <v>5266</v>
      </c>
      <c r="K3756" s="2487">
        <v>0.16800000000000001</v>
      </c>
      <c r="L3756" s="2487">
        <v>0.16800000000000001</v>
      </c>
      <c r="M3756" s="2568" t="s">
        <v>5266</v>
      </c>
      <c r="N3756" s="2568" t="s">
        <v>5266</v>
      </c>
      <c r="O3756" s="2487">
        <v>0.16800000000000001</v>
      </c>
      <c r="P3756" s="2487">
        <v>0.16800000000000001</v>
      </c>
      <c r="Q3756" s="2487">
        <v>0.16800000000000001</v>
      </c>
      <c r="R3756" s="2487">
        <v>0.16800000000000001</v>
      </c>
      <c r="S3756" s="2542">
        <v>0.56000000000000005</v>
      </c>
      <c r="T3756" s="2489" t="s">
        <v>1529</v>
      </c>
      <c r="U3756" s="2489" t="s">
        <v>1529</v>
      </c>
      <c r="V3756" s="2490" t="s">
        <v>1135</v>
      </c>
      <c r="W3756" s="2487">
        <v>2.8000000000000004E-2</v>
      </c>
      <c r="X3756" s="2487">
        <v>6.720000000000001E-2</v>
      </c>
      <c r="Y3756" s="2490" t="s">
        <v>1529</v>
      </c>
      <c r="Z3756" s="2490" t="s">
        <v>1529</v>
      </c>
      <c r="AA3756" s="2490" t="s">
        <v>1529</v>
      </c>
      <c r="AB3756" s="2490" t="s">
        <v>1529</v>
      </c>
      <c r="AC3756" s="2487">
        <v>6.720000000000001E-2</v>
      </c>
      <c r="AD3756" s="2486">
        <v>14.918400000000002</v>
      </c>
      <c r="AE3756" s="2490" t="s">
        <v>51</v>
      </c>
      <c r="AF3756" s="2491">
        <v>3.6960000000000007E-2</v>
      </c>
      <c r="AG3756" s="2491">
        <v>0.11200000000000002</v>
      </c>
      <c r="AH3756" s="2543" t="s">
        <v>1529</v>
      </c>
      <c r="AI3756" s="2543" t="s">
        <v>1529</v>
      </c>
      <c r="AJ3756" s="2641" t="s">
        <v>1529</v>
      </c>
      <c r="AK3756" s="2502"/>
    </row>
    <row r="3757" spans="2:37" s="2610" customFormat="1" ht="17.25" customHeight="1" x14ac:dyDescent="0.2">
      <c r="B3757" s="5004" t="s">
        <v>5106</v>
      </c>
      <c r="C3757" s="4321"/>
      <c r="D3757" s="2485" t="s">
        <v>5282</v>
      </c>
      <c r="E3757" s="2486">
        <f>40*1.12</f>
        <v>44.800000000000004</v>
      </c>
      <c r="F3757" s="2486">
        <f>22.85*1.12</f>
        <v>25.592000000000002</v>
      </c>
      <c r="G3757" s="2489" t="s">
        <v>1529</v>
      </c>
      <c r="H3757" s="2489" t="s">
        <v>1529</v>
      </c>
      <c r="I3757" s="2489" t="s">
        <v>1529</v>
      </c>
      <c r="J3757" s="2568" t="s">
        <v>5268</v>
      </c>
      <c r="K3757" s="2487">
        <v>0.16800000000000001</v>
      </c>
      <c r="L3757" s="2487">
        <v>0.16800000000000001</v>
      </c>
      <c r="M3757" s="2568" t="s">
        <v>5268</v>
      </c>
      <c r="N3757" s="2568" t="s">
        <v>5268</v>
      </c>
      <c r="O3757" s="2487">
        <v>0.16800000000000001</v>
      </c>
      <c r="P3757" s="2487">
        <v>0.16800000000000001</v>
      </c>
      <c r="Q3757" s="2487">
        <v>0.16800000000000001</v>
      </c>
      <c r="R3757" s="2487">
        <v>0.16800000000000001</v>
      </c>
      <c r="S3757" s="2542">
        <v>0.56000000000000005</v>
      </c>
      <c r="T3757" s="2489" t="s">
        <v>1529</v>
      </c>
      <c r="U3757" s="2489" t="s">
        <v>1529</v>
      </c>
      <c r="V3757" s="2490" t="s">
        <v>1135</v>
      </c>
      <c r="W3757" s="2487">
        <v>2.8000000000000004E-2</v>
      </c>
      <c r="X3757" s="2487">
        <v>6.720000000000001E-2</v>
      </c>
      <c r="Y3757" s="2490" t="s">
        <v>1529</v>
      </c>
      <c r="Z3757" s="2490" t="s">
        <v>1529</v>
      </c>
      <c r="AA3757" s="2490" t="s">
        <v>1529</v>
      </c>
      <c r="AB3757" s="2490" t="s">
        <v>1529</v>
      </c>
      <c r="AC3757" s="2487">
        <v>6.720000000000001E-2</v>
      </c>
      <c r="AD3757" s="2486">
        <v>18.648</v>
      </c>
      <c r="AE3757" s="2490" t="s">
        <v>406</v>
      </c>
      <c r="AF3757" s="2491">
        <v>3.6960000000000007E-2</v>
      </c>
      <c r="AG3757" s="2491">
        <v>0.11200000000000002</v>
      </c>
      <c r="AH3757" s="2543" t="s">
        <v>1529</v>
      </c>
      <c r="AI3757" s="2543" t="s">
        <v>1529</v>
      </c>
      <c r="AJ3757" s="2641" t="s">
        <v>1529</v>
      </c>
      <c r="AK3757" s="2502"/>
    </row>
    <row r="3758" spans="2:37" s="2610" customFormat="1" ht="17.25" customHeight="1" thickBot="1" x14ac:dyDescent="0.25">
      <c r="B3758" s="5005" t="s">
        <v>5107</v>
      </c>
      <c r="C3758" s="4329"/>
      <c r="D3758" s="2532" t="s">
        <v>5283</v>
      </c>
      <c r="E3758" s="2533">
        <f>50*1.12</f>
        <v>56.000000000000007</v>
      </c>
      <c r="F3758" s="2533">
        <f>29.52*1.12</f>
        <v>33.062400000000004</v>
      </c>
      <c r="G3758" s="2536" t="s">
        <v>1529</v>
      </c>
      <c r="H3758" s="2536" t="s">
        <v>1529</v>
      </c>
      <c r="I3758" s="2536" t="s">
        <v>1529</v>
      </c>
      <c r="J3758" s="2571" t="s">
        <v>5270</v>
      </c>
      <c r="K3758" s="2534">
        <v>0.16800000000000001</v>
      </c>
      <c r="L3758" s="2534">
        <v>0.16800000000000001</v>
      </c>
      <c r="M3758" s="2571" t="s">
        <v>5270</v>
      </c>
      <c r="N3758" s="2571" t="s">
        <v>5270</v>
      </c>
      <c r="O3758" s="2534">
        <v>0.16800000000000001</v>
      </c>
      <c r="P3758" s="2534">
        <v>0.16800000000000001</v>
      </c>
      <c r="Q3758" s="2534">
        <v>0.16800000000000001</v>
      </c>
      <c r="R3758" s="2534">
        <v>0.16800000000000001</v>
      </c>
      <c r="S3758" s="2727">
        <v>0.56000000000000005</v>
      </c>
      <c r="T3758" s="2536" t="s">
        <v>1529</v>
      </c>
      <c r="U3758" s="2536" t="s">
        <v>1529</v>
      </c>
      <c r="V3758" s="2537" t="s">
        <v>1135</v>
      </c>
      <c r="W3758" s="2534">
        <v>2.8000000000000004E-2</v>
      </c>
      <c r="X3758" s="2534">
        <v>6.720000000000001E-2</v>
      </c>
      <c r="Y3758" s="2537" t="s">
        <v>1529</v>
      </c>
      <c r="Z3758" s="2537" t="s">
        <v>1529</v>
      </c>
      <c r="AA3758" s="2537" t="s">
        <v>1529</v>
      </c>
      <c r="AB3758" s="2537" t="s">
        <v>1529</v>
      </c>
      <c r="AC3758" s="2534">
        <v>6.720000000000001E-2</v>
      </c>
      <c r="AD3758" s="2533">
        <v>22.377600000000001</v>
      </c>
      <c r="AE3758" s="2537" t="s">
        <v>5087</v>
      </c>
      <c r="AF3758" s="2538">
        <v>3.6960000000000007E-2</v>
      </c>
      <c r="AG3758" s="2538">
        <v>0.11200000000000002</v>
      </c>
      <c r="AH3758" s="2583" t="s">
        <v>1529</v>
      </c>
      <c r="AI3758" s="2583" t="s">
        <v>1529</v>
      </c>
      <c r="AJ3758" s="2728" t="s">
        <v>1529</v>
      </c>
      <c r="AK3758" s="2502"/>
    </row>
    <row r="3759" spans="2:37" s="2610" customFormat="1" ht="17.25" customHeight="1" x14ac:dyDescent="0.2">
      <c r="B3759" s="2503"/>
      <c r="C3759" s="2496"/>
      <c r="D3759" s="2496"/>
      <c r="E3759" s="2496"/>
      <c r="F3759" s="2496"/>
      <c r="G3759" s="2496"/>
      <c r="H3759" s="2496"/>
      <c r="I3759" s="2497"/>
      <c r="J3759" s="2497"/>
      <c r="K3759" s="2497"/>
      <c r="L3759" s="2497"/>
      <c r="M3759" s="2496"/>
      <c r="N3759" s="2497"/>
      <c r="O3759" s="2497"/>
      <c r="P3759" s="2497"/>
      <c r="Q3759" s="2497"/>
      <c r="R3759" s="2497"/>
      <c r="S3759" s="2496"/>
      <c r="T3759" s="2495"/>
      <c r="U3759" s="2495"/>
      <c r="V3759" s="2495"/>
      <c r="W3759" s="2495"/>
      <c r="X3759" s="2495"/>
      <c r="Y3759" s="2495"/>
      <c r="Z3759" s="2495"/>
      <c r="AA3759" s="2495"/>
      <c r="AB3759" s="2495"/>
      <c r="AC3759" s="2495"/>
      <c r="AD3759" s="2495"/>
      <c r="AE3759" s="2495"/>
      <c r="AF3759" s="2495"/>
      <c r="AG3759" s="2495"/>
      <c r="AH3759" s="2495"/>
      <c r="AI3759" s="2495"/>
      <c r="AJ3759" s="2498"/>
      <c r="AK3759" s="2502"/>
    </row>
    <row r="3760" spans="2:37" s="2610" customFormat="1" ht="17.25" customHeight="1" x14ac:dyDescent="0.2">
      <c r="B3760" s="4236" t="s">
        <v>4985</v>
      </c>
      <c r="C3760" s="4237"/>
      <c r="D3760" s="4269" t="s">
        <v>10</v>
      </c>
      <c r="E3760" s="4269"/>
      <c r="F3760" s="4269"/>
      <c r="G3760" s="4269"/>
      <c r="H3760" s="2499"/>
      <c r="I3760" s="2499"/>
      <c r="J3760" s="2499"/>
      <c r="K3760" s="2499"/>
      <c r="L3760" s="2499"/>
      <c r="M3760" s="2499"/>
      <c r="N3760" s="2499"/>
      <c r="O3760" s="2499"/>
      <c r="P3760" s="2499"/>
      <c r="Q3760" s="2499"/>
      <c r="R3760" s="2499"/>
      <c r="S3760" s="2499"/>
      <c r="T3760" s="2495"/>
      <c r="U3760" s="2495"/>
      <c r="V3760" s="2495"/>
      <c r="W3760" s="2495"/>
      <c r="X3760" s="2495"/>
      <c r="Y3760" s="2495"/>
      <c r="Z3760" s="2495"/>
      <c r="AA3760" s="2495"/>
      <c r="AB3760" s="2495"/>
      <c r="AC3760" s="2495"/>
      <c r="AD3760" s="2495"/>
      <c r="AE3760" s="2495"/>
      <c r="AF3760" s="2495"/>
      <c r="AG3760" s="2495"/>
      <c r="AH3760" s="2495"/>
      <c r="AI3760" s="2495"/>
      <c r="AJ3760" s="2498"/>
      <c r="AK3760" s="2502"/>
    </row>
    <row r="3761" spans="2:37" s="2610" customFormat="1" ht="17.25" customHeight="1" x14ac:dyDescent="0.2">
      <c r="B3761" s="4236" t="s">
        <v>4986</v>
      </c>
      <c r="C3761" s="4237"/>
      <c r="D3761" s="4269" t="s">
        <v>10</v>
      </c>
      <c r="E3761" s="4269"/>
      <c r="F3761" s="4269"/>
      <c r="G3761" s="4269"/>
      <c r="H3761" s="2499"/>
      <c r="I3761" s="2499"/>
      <c r="J3761" s="2499"/>
      <c r="K3761" s="2499"/>
      <c r="L3761" s="2499"/>
      <c r="M3761" s="2499"/>
      <c r="N3761" s="2499"/>
      <c r="O3761" s="2499"/>
      <c r="P3761" s="2499"/>
      <c r="Q3761" s="2499"/>
      <c r="R3761" s="2499"/>
      <c r="S3761" s="2499"/>
      <c r="T3761" s="2495"/>
      <c r="U3761" s="2495"/>
      <c r="V3761" s="2495"/>
      <c r="W3761" s="2495"/>
      <c r="X3761" s="2495"/>
      <c r="Y3761" s="2495"/>
      <c r="Z3761" s="2495"/>
      <c r="AA3761" s="2495"/>
      <c r="AB3761" s="2495"/>
      <c r="AC3761" s="2495"/>
      <c r="AD3761" s="2495"/>
      <c r="AE3761" s="2495"/>
      <c r="AF3761" s="2495"/>
      <c r="AG3761" s="2495"/>
      <c r="AH3761" s="2495"/>
      <c r="AI3761" s="2495"/>
      <c r="AJ3761" s="2498"/>
      <c r="AK3761" s="2502"/>
    </row>
    <row r="3762" spans="2:37" s="2610" customFormat="1" ht="17.25" customHeight="1" thickBot="1" x14ac:dyDescent="0.25">
      <c r="B3762" s="4270"/>
      <c r="C3762" s="4271"/>
      <c r="D3762" s="4272"/>
      <c r="E3762" s="4272"/>
      <c r="F3762" s="4272"/>
      <c r="G3762" s="4272"/>
      <c r="H3762" s="2504"/>
      <c r="I3762" s="2504"/>
      <c r="J3762" s="2504"/>
      <c r="K3762" s="2504"/>
      <c r="L3762" s="2504"/>
      <c r="M3762" s="2504"/>
      <c r="N3762" s="2504"/>
      <c r="O3762" s="2504"/>
      <c r="P3762" s="2504"/>
      <c r="Q3762" s="2504"/>
      <c r="R3762" s="2504"/>
      <c r="S3762" s="2504"/>
      <c r="T3762" s="2505"/>
      <c r="U3762" s="2505"/>
      <c r="V3762" s="2505"/>
      <c r="W3762" s="2505"/>
      <c r="X3762" s="2505"/>
      <c r="Y3762" s="2505"/>
      <c r="Z3762" s="2505"/>
      <c r="AA3762" s="2505"/>
      <c r="AB3762" s="2505"/>
      <c r="AC3762" s="2505"/>
      <c r="AD3762" s="2505"/>
      <c r="AE3762" s="2505"/>
      <c r="AF3762" s="2505"/>
      <c r="AG3762" s="2505"/>
      <c r="AH3762" s="2505"/>
      <c r="AI3762" s="2505"/>
      <c r="AJ3762" s="2506"/>
      <c r="AK3762" s="2507"/>
    </row>
    <row r="3763" spans="2:37" s="2610" customFormat="1" ht="17.25" customHeight="1" thickBot="1" x14ac:dyDescent="0.25">
      <c r="B3763" s="2612"/>
      <c r="C3763" s="2349"/>
      <c r="D3763" s="2349"/>
      <c r="E3763" s="2349"/>
      <c r="F3763" s="2349"/>
      <c r="G3763" s="2349"/>
      <c r="H3763" s="2349"/>
      <c r="I3763" s="2349"/>
      <c r="J3763" s="2349"/>
      <c r="K3763" s="2349"/>
      <c r="L3763" s="2349"/>
      <c r="M3763" s="2349"/>
      <c r="N3763" s="2349"/>
      <c r="O3763" s="2349"/>
      <c r="P3763" s="2349"/>
      <c r="Q3763" s="2349"/>
      <c r="R3763" s="2349"/>
      <c r="S3763" s="2349"/>
      <c r="T3763" s="2349"/>
      <c r="U3763" s="2349"/>
      <c r="V3763" s="2349"/>
      <c r="W3763" s="2349"/>
      <c r="X3763" s="2349"/>
      <c r="Y3763" s="2349"/>
      <c r="Z3763" s="2349"/>
      <c r="AA3763" s="2349"/>
      <c r="AB3763" s="2349"/>
      <c r="AC3763" s="2349"/>
      <c r="AD3763" s="2349"/>
      <c r="AE3763" s="2349"/>
      <c r="AF3763" s="2349"/>
      <c r="AG3763" s="2349"/>
      <c r="AH3763" s="2349"/>
      <c r="AI3763" s="2349"/>
      <c r="AJ3763" s="2349"/>
      <c r="AK3763" s="2349"/>
    </row>
    <row r="3764" spans="2:37" s="2610" customFormat="1" ht="17.25" customHeight="1" x14ac:dyDescent="0.2">
      <c r="B3764" s="4169" t="s">
        <v>4994</v>
      </c>
      <c r="C3764" s="4170"/>
      <c r="D3764" s="4170"/>
      <c r="E3764" s="4170"/>
      <c r="F3764" s="4170"/>
      <c r="G3764" s="4170"/>
      <c r="H3764" s="4170"/>
      <c r="I3764" s="4170"/>
      <c r="J3764" s="4170"/>
      <c r="K3764" s="4170"/>
      <c r="L3764" s="4170"/>
      <c r="M3764" s="4170"/>
      <c r="N3764" s="4170"/>
      <c r="O3764" s="4170"/>
      <c r="P3764" s="4170"/>
      <c r="Q3764" s="4170"/>
      <c r="R3764" s="4170"/>
      <c r="S3764" s="4170"/>
      <c r="T3764" s="4170"/>
      <c r="U3764" s="4170"/>
      <c r="V3764" s="4170"/>
      <c r="W3764" s="4170"/>
      <c r="X3764" s="4170"/>
      <c r="Y3764" s="4170"/>
      <c r="Z3764" s="4170"/>
      <c r="AA3764" s="4170"/>
      <c r="AB3764" s="4170"/>
      <c r="AC3764" s="4170"/>
      <c r="AD3764" s="4170"/>
      <c r="AE3764" s="4170"/>
      <c r="AF3764" s="4170"/>
      <c r="AG3764" s="4170"/>
      <c r="AH3764" s="4170"/>
      <c r="AI3764" s="4170"/>
      <c r="AJ3764" s="4170"/>
      <c r="AK3764" s="4171"/>
    </row>
    <row r="3765" spans="2:37" s="2610" customFormat="1" ht="17.25" customHeight="1" x14ac:dyDescent="0.2">
      <c r="B3765" s="2500"/>
      <c r="C3765" s="2608"/>
      <c r="D3765" s="2608"/>
      <c r="E3765" s="2608"/>
      <c r="F3765" s="2608"/>
      <c r="G3765" s="2501"/>
      <c r="H3765" s="2501"/>
      <c r="I3765" s="2501"/>
      <c r="J3765" s="2501"/>
      <c r="K3765" s="2501"/>
      <c r="L3765" s="2501"/>
      <c r="M3765" s="2501"/>
      <c r="N3765" s="2501"/>
      <c r="O3765" s="2501"/>
      <c r="P3765" s="2501"/>
      <c r="Q3765" s="2501"/>
      <c r="R3765" s="2501"/>
      <c r="S3765" s="2501"/>
      <c r="T3765" s="2501"/>
      <c r="U3765" s="2501"/>
      <c r="V3765" s="2501"/>
      <c r="W3765" s="2501"/>
      <c r="X3765" s="2501"/>
      <c r="Y3765" s="2501"/>
      <c r="Z3765" s="2501"/>
      <c r="AA3765" s="2501"/>
      <c r="AB3765" s="2501"/>
      <c r="AC3765" s="2501"/>
      <c r="AD3765" s="2501"/>
      <c r="AE3765" s="2501"/>
      <c r="AF3765" s="2501"/>
      <c r="AG3765" s="2501"/>
      <c r="AH3765" s="2501"/>
      <c r="AI3765" s="2501"/>
      <c r="AJ3765" s="2501"/>
      <c r="AK3765" s="2502"/>
    </row>
    <row r="3766" spans="2:37" s="2610" customFormat="1" ht="32.25" customHeight="1" x14ac:dyDescent="0.2">
      <c r="B3766" s="2500" t="s">
        <v>4981</v>
      </c>
      <c r="C3766" s="2608"/>
      <c r="D3766" s="4294" t="s">
        <v>5284</v>
      </c>
      <c r="E3766" s="4294"/>
      <c r="F3766" s="4294"/>
      <c r="G3766" s="4294"/>
      <c r="H3766" s="4294"/>
      <c r="I3766" s="4294"/>
      <c r="J3766" s="2501"/>
      <c r="K3766" s="2501"/>
      <c r="L3766" s="2501"/>
      <c r="M3766" s="2501"/>
      <c r="N3766" s="2501"/>
      <c r="O3766" s="2501"/>
      <c r="P3766" s="2501"/>
      <c r="Q3766" s="2501"/>
      <c r="R3766" s="2501"/>
      <c r="S3766" s="2501"/>
      <c r="T3766" s="2501"/>
      <c r="U3766" s="2501"/>
      <c r="V3766" s="2501"/>
      <c r="W3766" s="2501"/>
      <c r="X3766" s="2501"/>
      <c r="Y3766" s="2501"/>
      <c r="Z3766" s="2501"/>
      <c r="AA3766" s="2501"/>
      <c r="AB3766" s="2501"/>
      <c r="AC3766" s="2501"/>
      <c r="AD3766" s="2501"/>
      <c r="AE3766" s="2501"/>
      <c r="AF3766" s="2501"/>
      <c r="AG3766" s="2501"/>
      <c r="AH3766" s="2501"/>
      <c r="AI3766" s="2501"/>
      <c r="AJ3766" s="2501"/>
      <c r="AK3766" s="2502"/>
    </row>
    <row r="3767" spans="2:37" s="2610" customFormat="1" ht="26.25" customHeight="1" thickBot="1" x14ac:dyDescent="0.25">
      <c r="B3767" s="4176" t="s">
        <v>4995</v>
      </c>
      <c r="C3767" s="4177"/>
      <c r="D3767" s="4314">
        <v>41379</v>
      </c>
      <c r="E3767" s="4314"/>
      <c r="F3767" s="2608"/>
      <c r="G3767" s="2501"/>
      <c r="H3767" s="2501"/>
      <c r="I3767" s="2501"/>
      <c r="J3767" s="2501"/>
      <c r="K3767" s="2501"/>
      <c r="L3767" s="2501"/>
      <c r="M3767" s="2501"/>
      <c r="N3767" s="2501"/>
      <c r="O3767" s="2501"/>
      <c r="P3767" s="2501"/>
      <c r="Q3767" s="2501"/>
      <c r="R3767" s="2501"/>
      <c r="S3767" s="2501"/>
      <c r="T3767" s="2501"/>
      <c r="U3767" s="2501"/>
      <c r="V3767" s="2501"/>
      <c r="W3767" s="2501"/>
      <c r="X3767" s="2501"/>
      <c r="Y3767" s="2501"/>
      <c r="Z3767" s="2501"/>
      <c r="AA3767" s="2501"/>
      <c r="AB3767" s="2501"/>
      <c r="AC3767" s="2501"/>
      <c r="AD3767" s="2501"/>
      <c r="AE3767" s="2501"/>
      <c r="AF3767" s="2501"/>
      <c r="AG3767" s="2501"/>
      <c r="AH3767" s="2501"/>
      <c r="AI3767" s="2501"/>
      <c r="AJ3767" s="2501"/>
      <c r="AK3767" s="2502"/>
    </row>
    <row r="3768" spans="2:37" s="2610" customFormat="1" ht="40.5" customHeight="1" thickBot="1" x14ac:dyDescent="0.25">
      <c r="B3768" s="4179" t="s">
        <v>4996</v>
      </c>
      <c r="C3768" s="4180"/>
      <c r="D3768" s="4291" t="s">
        <v>5285</v>
      </c>
      <c r="E3768" s="4292"/>
      <c r="F3768" s="4292"/>
      <c r="G3768" s="4292"/>
      <c r="H3768" s="4292"/>
      <c r="I3768" s="4292"/>
      <c r="J3768" s="4292"/>
      <c r="K3768" s="4293"/>
      <c r="L3768" s="2501"/>
      <c r="M3768" s="2501"/>
      <c r="N3768" s="2501"/>
      <c r="O3768" s="2501"/>
      <c r="P3768" s="2501"/>
      <c r="Q3768" s="2501"/>
      <c r="R3768" s="2501"/>
      <c r="S3768" s="2501"/>
      <c r="T3768" s="2501"/>
      <c r="U3768" s="2501"/>
      <c r="V3768" s="2501"/>
      <c r="W3768" s="2501"/>
      <c r="X3768" s="2501"/>
      <c r="Y3768" s="2501"/>
      <c r="Z3768" s="2501"/>
      <c r="AA3768" s="2501"/>
      <c r="AB3768" s="2501"/>
      <c r="AC3768" s="2501"/>
      <c r="AD3768" s="2501"/>
      <c r="AE3768" s="2501"/>
      <c r="AF3768" s="2501"/>
      <c r="AG3768" s="2501"/>
      <c r="AH3768" s="2501"/>
      <c r="AI3768" s="2501"/>
      <c r="AJ3768" s="2501"/>
      <c r="AK3768" s="2502"/>
    </row>
    <row r="3769" spans="2:37" s="2610" customFormat="1" ht="17.25" customHeight="1" thickBot="1" x14ac:dyDescent="0.25">
      <c r="B3769" s="4245"/>
      <c r="C3769" s="4246"/>
      <c r="D3769" s="4246"/>
      <c r="E3769" s="4246"/>
      <c r="F3769" s="4246"/>
      <c r="G3769" s="4246"/>
      <c r="H3769" s="4246"/>
      <c r="I3769" s="4246"/>
      <c r="J3769" s="4246"/>
      <c r="K3769" s="4246"/>
      <c r="L3769" s="4246"/>
      <c r="M3769" s="4246"/>
      <c r="N3769" s="4246"/>
      <c r="O3769" s="4246"/>
      <c r="P3769" s="4246"/>
      <c r="Q3769" s="4246"/>
      <c r="R3769" s="2501"/>
      <c r="S3769" s="2501"/>
      <c r="T3769" s="2501"/>
      <c r="U3769" s="2501"/>
      <c r="V3769" s="2501"/>
      <c r="W3769" s="2501"/>
      <c r="X3769" s="2501"/>
      <c r="Y3769" s="2501"/>
      <c r="Z3769" s="2501"/>
      <c r="AA3769" s="2501"/>
      <c r="AB3769" s="2501"/>
      <c r="AC3769" s="2501"/>
      <c r="AD3769" s="2501"/>
      <c r="AE3769" s="2501"/>
      <c r="AF3769" s="2501"/>
      <c r="AG3769" s="2501"/>
      <c r="AH3769" s="2501"/>
      <c r="AI3769" s="2501"/>
      <c r="AJ3769" s="2501"/>
      <c r="AK3769" s="2502"/>
    </row>
    <row r="3770" spans="2:37" s="2610" customFormat="1" ht="17.25" customHeight="1" thickBot="1" x14ac:dyDescent="0.25">
      <c r="B3770" s="4184" t="s">
        <v>4997</v>
      </c>
      <c r="C3770" s="4185"/>
      <c r="D3770" s="4189" t="s">
        <v>4987</v>
      </c>
      <c r="E3770" s="4189" t="s">
        <v>4998</v>
      </c>
      <c r="F3770" s="4193" t="s">
        <v>224</v>
      </c>
      <c r="G3770" s="4195"/>
      <c r="H3770" s="4195"/>
      <c r="I3770" s="4195"/>
      <c r="J3770" s="4195"/>
      <c r="K3770" s="4195"/>
      <c r="L3770" s="4195"/>
      <c r="M3770" s="4195"/>
      <c r="N3770" s="4195"/>
      <c r="O3770" s="4195"/>
      <c r="P3770" s="4195"/>
      <c r="Q3770" s="4195"/>
      <c r="R3770" s="4196"/>
      <c r="S3770" s="4193" t="s">
        <v>340</v>
      </c>
      <c r="T3770" s="4195"/>
      <c r="U3770" s="4195"/>
      <c r="V3770" s="4195"/>
      <c r="W3770" s="4195"/>
      <c r="X3770" s="4195"/>
      <c r="Y3770" s="4195"/>
      <c r="Z3770" s="4195"/>
      <c r="AA3770" s="4195"/>
      <c r="AB3770" s="4195"/>
      <c r="AC3770" s="4196"/>
      <c r="AD3770" s="4193" t="s">
        <v>225</v>
      </c>
      <c r="AE3770" s="4195"/>
      <c r="AF3770" s="4195"/>
      <c r="AG3770" s="4196"/>
      <c r="AH3770" s="4197" t="s">
        <v>4982</v>
      </c>
      <c r="AI3770" s="4198"/>
      <c r="AJ3770" s="4199"/>
      <c r="AK3770" s="2502"/>
    </row>
    <row r="3771" spans="2:37" s="2610" customFormat="1" ht="17.25" customHeight="1" thickBot="1" x14ac:dyDescent="0.25">
      <c r="B3771" s="4186"/>
      <c r="C3771" s="4187"/>
      <c r="D3771" s="4203"/>
      <c r="E3771" s="4203"/>
      <c r="F3771" s="4189" t="s">
        <v>4999</v>
      </c>
      <c r="G3771" s="4189" t="s">
        <v>5000</v>
      </c>
      <c r="H3771" s="4189" t="s">
        <v>5001</v>
      </c>
      <c r="I3771" s="4200" t="s">
        <v>5002</v>
      </c>
      <c r="J3771" s="4200" t="s">
        <v>5003</v>
      </c>
      <c r="K3771" s="4200" t="s">
        <v>5004</v>
      </c>
      <c r="L3771" s="4200" t="s">
        <v>5005</v>
      </c>
      <c r="M3771" s="5006" t="s">
        <v>5006</v>
      </c>
      <c r="N3771" s="5007"/>
      <c r="O3771" s="4200" t="s">
        <v>5007</v>
      </c>
      <c r="P3771" s="4200" t="s">
        <v>5008</v>
      </c>
      <c r="Q3771" s="4200" t="s">
        <v>5009</v>
      </c>
      <c r="R3771" s="4200" t="s">
        <v>5010</v>
      </c>
      <c r="S3771" s="4189" t="s">
        <v>5011</v>
      </c>
      <c r="T3771" s="4189" t="s">
        <v>5012</v>
      </c>
      <c r="U3771" s="4189" t="s">
        <v>5013</v>
      </c>
      <c r="V3771" s="4189" t="s">
        <v>5014</v>
      </c>
      <c r="W3771" s="4189" t="s">
        <v>5015</v>
      </c>
      <c r="X3771" s="4189" t="s">
        <v>5016</v>
      </c>
      <c r="Y3771" s="4189" t="s">
        <v>5017</v>
      </c>
      <c r="Z3771" s="4189" t="s">
        <v>5018</v>
      </c>
      <c r="AA3771" s="4189" t="s">
        <v>5019</v>
      </c>
      <c r="AB3771" s="4200" t="s">
        <v>5020</v>
      </c>
      <c r="AC3771" s="4200" t="s">
        <v>5021</v>
      </c>
      <c r="AD3771" s="4189" t="s">
        <v>5022</v>
      </c>
      <c r="AE3771" s="4189" t="s">
        <v>5023</v>
      </c>
      <c r="AF3771" s="4189" t="s">
        <v>5024</v>
      </c>
      <c r="AG3771" s="4189" t="s">
        <v>5025</v>
      </c>
      <c r="AH3771" s="4189" t="s">
        <v>1150</v>
      </c>
      <c r="AI3771" s="4189" t="s">
        <v>4983</v>
      </c>
      <c r="AJ3771" s="4189" t="s">
        <v>4984</v>
      </c>
      <c r="AK3771" s="2502"/>
    </row>
    <row r="3772" spans="2:37" s="2610" customFormat="1" ht="17.25" customHeight="1" thickBot="1" x14ac:dyDescent="0.25">
      <c r="B3772" s="4186"/>
      <c r="C3772" s="4187"/>
      <c r="D3772" s="4203"/>
      <c r="E3772" s="4203"/>
      <c r="F3772" s="4203"/>
      <c r="G3772" s="4203"/>
      <c r="H3772" s="4203"/>
      <c r="I3772" s="4201"/>
      <c r="J3772" s="4201"/>
      <c r="K3772" s="4201"/>
      <c r="L3772" s="4201"/>
      <c r="M3772" s="2607" t="s">
        <v>5026</v>
      </c>
      <c r="N3772" s="2606" t="s">
        <v>2793</v>
      </c>
      <c r="O3772" s="4201"/>
      <c r="P3772" s="4201"/>
      <c r="Q3772" s="4201"/>
      <c r="R3772" s="4201"/>
      <c r="S3772" s="4203"/>
      <c r="T3772" s="4203"/>
      <c r="U3772" s="4203"/>
      <c r="V3772" s="4203"/>
      <c r="W3772" s="4203"/>
      <c r="X3772" s="4203"/>
      <c r="Y3772" s="4203"/>
      <c r="Z3772" s="4203"/>
      <c r="AA3772" s="4203"/>
      <c r="AB3772" s="4201"/>
      <c r="AC3772" s="4201"/>
      <c r="AD3772" s="4203"/>
      <c r="AE3772" s="4203"/>
      <c r="AF3772" s="4203"/>
      <c r="AG3772" s="4203"/>
      <c r="AH3772" s="4203"/>
      <c r="AI3772" s="4203"/>
      <c r="AJ3772" s="4203"/>
      <c r="AK3772" s="2502"/>
    </row>
    <row r="3773" spans="2:37" s="2610" customFormat="1" ht="17.25" customHeight="1" x14ac:dyDescent="0.2">
      <c r="B3773" s="4157" t="s">
        <v>5286</v>
      </c>
      <c r="C3773" s="4158"/>
      <c r="D3773" s="2511" t="s">
        <v>1529</v>
      </c>
      <c r="E3773" s="2573" t="s">
        <v>1529</v>
      </c>
      <c r="F3773" s="2573" t="s">
        <v>1529</v>
      </c>
      <c r="G3773" s="2511" t="s">
        <v>1529</v>
      </c>
      <c r="H3773" s="2573" t="s">
        <v>1529</v>
      </c>
      <c r="I3773" s="2573" t="s">
        <v>1529</v>
      </c>
      <c r="J3773" s="2511" t="s">
        <v>1529</v>
      </c>
      <c r="K3773" s="2573" t="s">
        <v>1529</v>
      </c>
      <c r="L3773" s="2573" t="s">
        <v>1529</v>
      </c>
      <c r="M3773" s="2511" t="s">
        <v>1529</v>
      </c>
      <c r="N3773" s="2573" t="s">
        <v>1529</v>
      </c>
      <c r="O3773" s="2511" t="s">
        <v>1529</v>
      </c>
      <c r="P3773" s="2573" t="s">
        <v>1529</v>
      </c>
      <c r="Q3773" s="2573" t="s">
        <v>1529</v>
      </c>
      <c r="R3773" s="2511" t="s">
        <v>1529</v>
      </c>
      <c r="S3773" s="2573" t="s">
        <v>1529</v>
      </c>
      <c r="T3773" s="2511" t="s">
        <v>1529</v>
      </c>
      <c r="U3773" s="2573" t="s">
        <v>1529</v>
      </c>
      <c r="V3773" s="2573" t="s">
        <v>1529</v>
      </c>
      <c r="W3773" s="2511" t="s">
        <v>1529</v>
      </c>
      <c r="X3773" s="2573" t="s">
        <v>1529</v>
      </c>
      <c r="Y3773" s="2511" t="s">
        <v>1529</v>
      </c>
      <c r="Z3773" s="2573" t="s">
        <v>1529</v>
      </c>
      <c r="AA3773" s="2573" t="s">
        <v>1529</v>
      </c>
      <c r="AB3773" s="2511" t="s">
        <v>1529</v>
      </c>
      <c r="AC3773" s="2573" t="s">
        <v>1529</v>
      </c>
      <c r="AD3773" s="2573">
        <v>59.99</v>
      </c>
      <c r="AE3773" s="2579">
        <v>10000</v>
      </c>
      <c r="AF3773" s="2740">
        <v>5.0000000000000001E-3</v>
      </c>
      <c r="AG3773" s="2635">
        <v>0.1</v>
      </c>
      <c r="AH3773" s="2573" t="s">
        <v>1529</v>
      </c>
      <c r="AI3773" s="2511" t="s">
        <v>1529</v>
      </c>
      <c r="AJ3773" s="2737" t="s">
        <v>1529</v>
      </c>
      <c r="AK3773" s="2502"/>
    </row>
    <row r="3774" spans="2:37" s="2610" customFormat="1" ht="17.25" customHeight="1" x14ac:dyDescent="0.2">
      <c r="B3774" s="4161" t="s">
        <v>5287</v>
      </c>
      <c r="C3774" s="4160"/>
      <c r="D3774" s="2575" t="s">
        <v>1529</v>
      </c>
      <c r="E3774" s="2544" t="s">
        <v>1529</v>
      </c>
      <c r="F3774" s="2544" t="s">
        <v>1529</v>
      </c>
      <c r="G3774" s="2575" t="s">
        <v>1529</v>
      </c>
      <c r="H3774" s="2544" t="s">
        <v>1529</v>
      </c>
      <c r="I3774" s="2544" t="s">
        <v>1529</v>
      </c>
      <c r="J3774" s="2575" t="s">
        <v>1529</v>
      </c>
      <c r="K3774" s="2544" t="s">
        <v>1529</v>
      </c>
      <c r="L3774" s="2544" t="s">
        <v>1529</v>
      </c>
      <c r="M3774" s="2575" t="s">
        <v>1529</v>
      </c>
      <c r="N3774" s="2544" t="s">
        <v>1529</v>
      </c>
      <c r="O3774" s="2575" t="s">
        <v>1529</v>
      </c>
      <c r="P3774" s="2544" t="s">
        <v>1529</v>
      </c>
      <c r="Q3774" s="2544" t="s">
        <v>1529</v>
      </c>
      <c r="R3774" s="2575" t="s">
        <v>1529</v>
      </c>
      <c r="S3774" s="2544" t="s">
        <v>1529</v>
      </c>
      <c r="T3774" s="2575" t="s">
        <v>1529</v>
      </c>
      <c r="U3774" s="2544" t="s">
        <v>1529</v>
      </c>
      <c r="V3774" s="2544" t="s">
        <v>1529</v>
      </c>
      <c r="W3774" s="2575" t="s">
        <v>1529</v>
      </c>
      <c r="X3774" s="2544" t="s">
        <v>1529</v>
      </c>
      <c r="Y3774" s="2575" t="s">
        <v>1529</v>
      </c>
      <c r="Z3774" s="2544" t="s">
        <v>1529</v>
      </c>
      <c r="AA3774" s="2544" t="s">
        <v>1529</v>
      </c>
      <c r="AB3774" s="2575" t="s">
        <v>1529</v>
      </c>
      <c r="AC3774" s="2544" t="s">
        <v>1529</v>
      </c>
      <c r="AD3774" s="2544">
        <v>29.99</v>
      </c>
      <c r="AE3774" s="2569">
        <v>1500</v>
      </c>
      <c r="AF3774" s="2741">
        <v>1.9E-2</v>
      </c>
      <c r="AG3774" s="2640">
        <v>0.1</v>
      </c>
      <c r="AH3774" s="2544" t="s">
        <v>1529</v>
      </c>
      <c r="AI3774" s="2575" t="s">
        <v>1529</v>
      </c>
      <c r="AJ3774" s="2738" t="s">
        <v>1529</v>
      </c>
      <c r="AK3774" s="2502"/>
    </row>
    <row r="3775" spans="2:37" s="2610" customFormat="1" ht="17.25" customHeight="1" x14ac:dyDescent="0.2">
      <c r="B3775" s="4161" t="s">
        <v>5288</v>
      </c>
      <c r="C3775" s="4160"/>
      <c r="D3775" s="2575" t="s">
        <v>1529</v>
      </c>
      <c r="E3775" s="2544" t="s">
        <v>1529</v>
      </c>
      <c r="F3775" s="2544" t="s">
        <v>1529</v>
      </c>
      <c r="G3775" s="2575" t="s">
        <v>1529</v>
      </c>
      <c r="H3775" s="2544" t="s">
        <v>1529</v>
      </c>
      <c r="I3775" s="2544" t="s">
        <v>1529</v>
      </c>
      <c r="J3775" s="2575" t="s">
        <v>1529</v>
      </c>
      <c r="K3775" s="2544" t="s">
        <v>1529</v>
      </c>
      <c r="L3775" s="2544" t="s">
        <v>1529</v>
      </c>
      <c r="M3775" s="2575" t="s">
        <v>1529</v>
      </c>
      <c r="N3775" s="2544" t="s">
        <v>1529</v>
      </c>
      <c r="O3775" s="2575" t="s">
        <v>1529</v>
      </c>
      <c r="P3775" s="2544" t="s">
        <v>1529</v>
      </c>
      <c r="Q3775" s="2544" t="s">
        <v>1529</v>
      </c>
      <c r="R3775" s="2575" t="s">
        <v>1529</v>
      </c>
      <c r="S3775" s="2544" t="s">
        <v>1529</v>
      </c>
      <c r="T3775" s="2575" t="s">
        <v>1529</v>
      </c>
      <c r="U3775" s="2544" t="s">
        <v>1529</v>
      </c>
      <c r="V3775" s="2544" t="s">
        <v>1529</v>
      </c>
      <c r="W3775" s="2575" t="s">
        <v>1529</v>
      </c>
      <c r="X3775" s="2544" t="s">
        <v>1529</v>
      </c>
      <c r="Y3775" s="2575" t="s">
        <v>1529</v>
      </c>
      <c r="Z3775" s="2544" t="s">
        <v>1529</v>
      </c>
      <c r="AA3775" s="2544" t="s">
        <v>1529</v>
      </c>
      <c r="AB3775" s="2575" t="s">
        <v>1529</v>
      </c>
      <c r="AC3775" s="2544" t="s">
        <v>1529</v>
      </c>
      <c r="AD3775" s="2544">
        <v>44.99</v>
      </c>
      <c r="AE3775" s="2569">
        <v>2000</v>
      </c>
      <c r="AF3775" s="2741">
        <v>2.1999999999999999E-2</v>
      </c>
      <c r="AG3775" s="2640">
        <v>0.1</v>
      </c>
      <c r="AH3775" s="2544" t="s">
        <v>1529</v>
      </c>
      <c r="AI3775" s="2575" t="s">
        <v>1529</v>
      </c>
      <c r="AJ3775" s="2738" t="s">
        <v>1529</v>
      </c>
      <c r="AK3775" s="2502"/>
    </row>
    <row r="3776" spans="2:37" s="2610" customFormat="1" ht="17.25" customHeight="1" x14ac:dyDescent="0.2">
      <c r="B3776" s="4161" t="s">
        <v>5289</v>
      </c>
      <c r="C3776" s="4160"/>
      <c r="D3776" s="2575" t="s">
        <v>1529</v>
      </c>
      <c r="E3776" s="2544" t="s">
        <v>1529</v>
      </c>
      <c r="F3776" s="2544" t="s">
        <v>1529</v>
      </c>
      <c r="G3776" s="2575" t="s">
        <v>1529</v>
      </c>
      <c r="H3776" s="2544" t="s">
        <v>1529</v>
      </c>
      <c r="I3776" s="2544" t="s">
        <v>1529</v>
      </c>
      <c r="J3776" s="2575" t="s">
        <v>1529</v>
      </c>
      <c r="K3776" s="2544" t="s">
        <v>1529</v>
      </c>
      <c r="L3776" s="2544" t="s">
        <v>1529</v>
      </c>
      <c r="M3776" s="2575" t="s">
        <v>1529</v>
      </c>
      <c r="N3776" s="2544" t="s">
        <v>1529</v>
      </c>
      <c r="O3776" s="2575" t="s">
        <v>1529</v>
      </c>
      <c r="P3776" s="2544" t="s">
        <v>1529</v>
      </c>
      <c r="Q3776" s="2544" t="s">
        <v>1529</v>
      </c>
      <c r="R3776" s="2575" t="s">
        <v>1529</v>
      </c>
      <c r="S3776" s="2544" t="s">
        <v>1529</v>
      </c>
      <c r="T3776" s="2575" t="s">
        <v>1529</v>
      </c>
      <c r="U3776" s="2544" t="s">
        <v>1529</v>
      </c>
      <c r="V3776" s="2544" t="s">
        <v>1529</v>
      </c>
      <c r="W3776" s="2575" t="s">
        <v>1529</v>
      </c>
      <c r="X3776" s="2544" t="s">
        <v>1529</v>
      </c>
      <c r="Y3776" s="2575" t="s">
        <v>1529</v>
      </c>
      <c r="Z3776" s="2544" t="s">
        <v>1529</v>
      </c>
      <c r="AA3776" s="2544" t="s">
        <v>1529</v>
      </c>
      <c r="AB3776" s="2575" t="s">
        <v>1529</v>
      </c>
      <c r="AC3776" s="2544" t="s">
        <v>1529</v>
      </c>
      <c r="AD3776" s="2544">
        <v>19.989999999999998</v>
      </c>
      <c r="AE3776" s="2569">
        <v>1000</v>
      </c>
      <c r="AF3776" s="2741">
        <v>1.9E-2</v>
      </c>
      <c r="AG3776" s="2640">
        <v>0.1</v>
      </c>
      <c r="AH3776" s="2544" t="s">
        <v>1529</v>
      </c>
      <c r="AI3776" s="2575" t="s">
        <v>1529</v>
      </c>
      <c r="AJ3776" s="2738" t="s">
        <v>1529</v>
      </c>
      <c r="AK3776" s="2502"/>
    </row>
    <row r="3777" spans="2:37" s="2610" customFormat="1" ht="17.25" customHeight="1" thickBot="1" x14ac:dyDescent="0.25">
      <c r="B3777" s="4162" t="s">
        <v>5290</v>
      </c>
      <c r="C3777" s="4163"/>
      <c r="D3777" s="2581" t="s">
        <v>1529</v>
      </c>
      <c r="E3777" s="2582" t="s">
        <v>1529</v>
      </c>
      <c r="F3777" s="2582" t="s">
        <v>1529</v>
      </c>
      <c r="G3777" s="2581" t="s">
        <v>1529</v>
      </c>
      <c r="H3777" s="2582" t="s">
        <v>1529</v>
      </c>
      <c r="I3777" s="2582" t="s">
        <v>1529</v>
      </c>
      <c r="J3777" s="2581" t="s">
        <v>1529</v>
      </c>
      <c r="K3777" s="2582" t="s">
        <v>1529</v>
      </c>
      <c r="L3777" s="2582" t="s">
        <v>1529</v>
      </c>
      <c r="M3777" s="2581" t="s">
        <v>1529</v>
      </c>
      <c r="N3777" s="2582" t="s">
        <v>1529</v>
      </c>
      <c r="O3777" s="2581" t="s">
        <v>1529</v>
      </c>
      <c r="P3777" s="2582" t="s">
        <v>1529</v>
      </c>
      <c r="Q3777" s="2582" t="s">
        <v>1529</v>
      </c>
      <c r="R3777" s="2581" t="s">
        <v>1529</v>
      </c>
      <c r="S3777" s="2582" t="s">
        <v>1529</v>
      </c>
      <c r="T3777" s="2581" t="s">
        <v>1529</v>
      </c>
      <c r="U3777" s="2582" t="s">
        <v>1529</v>
      </c>
      <c r="V3777" s="2582" t="s">
        <v>1529</v>
      </c>
      <c r="W3777" s="2581" t="s">
        <v>1529</v>
      </c>
      <c r="X3777" s="2582" t="s">
        <v>1529</v>
      </c>
      <c r="Y3777" s="2581" t="s">
        <v>1529</v>
      </c>
      <c r="Z3777" s="2582" t="s">
        <v>1529</v>
      </c>
      <c r="AA3777" s="2582" t="s">
        <v>1529</v>
      </c>
      <c r="AB3777" s="2581" t="s">
        <v>1529</v>
      </c>
      <c r="AC3777" s="2582" t="s">
        <v>1529</v>
      </c>
      <c r="AD3777" s="2582">
        <v>29.99</v>
      </c>
      <c r="AE3777" s="2572">
        <v>2000</v>
      </c>
      <c r="AF3777" s="2742">
        <v>1.4E-2</v>
      </c>
      <c r="AG3777" s="2743">
        <v>0.1</v>
      </c>
      <c r="AH3777" s="2582" t="s">
        <v>1529</v>
      </c>
      <c r="AI3777" s="2581" t="s">
        <v>1529</v>
      </c>
      <c r="AJ3777" s="2744" t="s">
        <v>1529</v>
      </c>
      <c r="AK3777" s="2502"/>
    </row>
    <row r="3778" spans="2:37" s="2610" customFormat="1" ht="17.25" customHeight="1" x14ac:dyDescent="0.2">
      <c r="B3778" s="2503"/>
      <c r="C3778" s="2496"/>
      <c r="D3778" s="2496"/>
      <c r="E3778" s="2496"/>
      <c r="F3778" s="2496"/>
      <c r="G3778" s="2496"/>
      <c r="H3778" s="2496"/>
      <c r="I3778" s="2497"/>
      <c r="J3778" s="2497"/>
      <c r="K3778" s="2497"/>
      <c r="L3778" s="2497"/>
      <c r="M3778" s="2496"/>
      <c r="N3778" s="2497"/>
      <c r="O3778" s="2497"/>
      <c r="P3778" s="2497"/>
      <c r="Q3778" s="2497"/>
      <c r="R3778" s="2497"/>
      <c r="S3778" s="2496"/>
      <c r="T3778" s="2495"/>
      <c r="U3778" s="2495"/>
      <c r="V3778" s="2495"/>
      <c r="W3778" s="2495"/>
      <c r="X3778" s="2495"/>
      <c r="Y3778" s="2495"/>
      <c r="Z3778" s="2495"/>
      <c r="AA3778" s="2495"/>
      <c r="AB3778" s="2495"/>
      <c r="AC3778" s="2495"/>
      <c r="AD3778" s="2495"/>
      <c r="AE3778" s="2495"/>
      <c r="AF3778" s="2495"/>
      <c r="AG3778" s="2495"/>
      <c r="AH3778" s="2495"/>
      <c r="AI3778" s="2495"/>
      <c r="AJ3778" s="2498"/>
      <c r="AK3778" s="2502"/>
    </row>
    <row r="3779" spans="2:37" s="2610" customFormat="1" ht="17.25" customHeight="1" x14ac:dyDescent="0.2">
      <c r="B3779" s="4236" t="s">
        <v>4985</v>
      </c>
      <c r="C3779" s="4237"/>
      <c r="D3779" s="4249" t="s">
        <v>5036</v>
      </c>
      <c r="E3779" s="4249"/>
      <c r="F3779" s="4249"/>
      <c r="G3779" s="4249"/>
      <c r="H3779" s="2499"/>
      <c r="I3779" s="2499"/>
      <c r="J3779" s="2499"/>
      <c r="K3779" s="2499"/>
      <c r="L3779" s="2499"/>
      <c r="M3779" s="2499"/>
      <c r="N3779" s="2499"/>
      <c r="O3779" s="2499"/>
      <c r="P3779" s="2499"/>
      <c r="Q3779" s="2499"/>
      <c r="R3779" s="2499"/>
      <c r="S3779" s="2499"/>
      <c r="T3779" s="2495"/>
      <c r="U3779" s="2495"/>
      <c r="V3779" s="2495"/>
      <c r="W3779" s="2495"/>
      <c r="X3779" s="2495"/>
      <c r="Y3779" s="2495"/>
      <c r="Z3779" s="2495"/>
      <c r="AA3779" s="2495"/>
      <c r="AB3779" s="2495"/>
      <c r="AC3779" s="2495"/>
      <c r="AD3779" s="2495"/>
      <c r="AE3779" s="2495"/>
      <c r="AF3779" s="2495"/>
      <c r="AG3779" s="2495"/>
      <c r="AH3779" s="2495"/>
      <c r="AI3779" s="2495"/>
      <c r="AJ3779" s="2498"/>
      <c r="AK3779" s="2502"/>
    </row>
    <row r="3780" spans="2:37" s="2610" customFormat="1" ht="17.25" customHeight="1" x14ac:dyDescent="0.2">
      <c r="B3780" s="4236" t="s">
        <v>4986</v>
      </c>
      <c r="C3780" s="4237"/>
      <c r="D3780" s="4249" t="s">
        <v>1512</v>
      </c>
      <c r="E3780" s="4249"/>
      <c r="F3780" s="4249"/>
      <c r="G3780" s="4249"/>
      <c r="H3780" s="2499"/>
      <c r="I3780" s="2499"/>
      <c r="J3780" s="2499"/>
      <c r="K3780" s="2499"/>
      <c r="L3780" s="2499"/>
      <c r="M3780" s="2499"/>
      <c r="N3780" s="2499"/>
      <c r="O3780" s="2499"/>
      <c r="P3780" s="2499"/>
      <c r="Q3780" s="2499"/>
      <c r="R3780" s="2499"/>
      <c r="S3780" s="2499"/>
      <c r="T3780" s="2495"/>
      <c r="U3780" s="2495"/>
      <c r="V3780" s="2495"/>
      <c r="W3780" s="2495"/>
      <c r="X3780" s="2495"/>
      <c r="Y3780" s="2495"/>
      <c r="Z3780" s="2495"/>
      <c r="AA3780" s="2495"/>
      <c r="AB3780" s="2495"/>
      <c r="AC3780" s="2495"/>
      <c r="AD3780" s="2495"/>
      <c r="AE3780" s="2495"/>
      <c r="AF3780" s="2495"/>
      <c r="AG3780" s="2495"/>
      <c r="AH3780" s="2495"/>
      <c r="AI3780" s="2495"/>
      <c r="AJ3780" s="2498"/>
      <c r="AK3780" s="2502"/>
    </row>
    <row r="3781" spans="2:37" s="2610" customFormat="1" ht="17.25" customHeight="1" thickBot="1" x14ac:dyDescent="0.25">
      <c r="B3781" s="4270"/>
      <c r="C3781" s="4271"/>
      <c r="D3781" s="5010"/>
      <c r="E3781" s="5010"/>
      <c r="F3781" s="5010"/>
      <c r="G3781" s="5010"/>
      <c r="H3781" s="2504"/>
      <c r="I3781" s="2504"/>
      <c r="J3781" s="2504"/>
      <c r="K3781" s="2504"/>
      <c r="L3781" s="2504"/>
      <c r="M3781" s="2504"/>
      <c r="N3781" s="2504"/>
      <c r="O3781" s="2504"/>
      <c r="P3781" s="2504"/>
      <c r="Q3781" s="2504"/>
      <c r="R3781" s="2504"/>
      <c r="S3781" s="2504"/>
      <c r="T3781" s="2505"/>
      <c r="U3781" s="2505"/>
      <c r="V3781" s="2505"/>
      <c r="W3781" s="2505"/>
      <c r="X3781" s="2505"/>
      <c r="Y3781" s="2505"/>
      <c r="Z3781" s="2505"/>
      <c r="AA3781" s="2505"/>
      <c r="AB3781" s="2505"/>
      <c r="AC3781" s="2505"/>
      <c r="AD3781" s="2505"/>
      <c r="AE3781" s="2505"/>
      <c r="AF3781" s="2505"/>
      <c r="AG3781" s="2505"/>
      <c r="AH3781" s="2505"/>
      <c r="AI3781" s="2505"/>
      <c r="AJ3781" s="2506"/>
      <c r="AK3781" s="2507"/>
    </row>
    <row r="3782" spans="2:37" s="2610" customFormat="1" ht="17.25" customHeight="1" thickBot="1" x14ac:dyDescent="0.25">
      <c r="B3782" s="2612"/>
      <c r="C3782" s="2349"/>
      <c r="D3782" s="2349"/>
      <c r="E3782" s="2349"/>
      <c r="F3782" s="2349"/>
      <c r="G3782" s="2349"/>
      <c r="H3782" s="2349"/>
      <c r="I3782" s="2349"/>
      <c r="J3782" s="2349"/>
      <c r="K3782" s="2349"/>
      <c r="L3782" s="2349"/>
      <c r="M3782" s="2349"/>
      <c r="N3782" s="2349"/>
      <c r="O3782" s="2349"/>
      <c r="P3782" s="2349"/>
      <c r="Q3782" s="2349"/>
      <c r="R3782" s="2349"/>
      <c r="S3782" s="2349"/>
      <c r="T3782" s="2349"/>
      <c r="U3782" s="2349"/>
      <c r="V3782" s="2349"/>
      <c r="W3782" s="2349"/>
      <c r="X3782" s="2349"/>
      <c r="Y3782" s="2349"/>
      <c r="Z3782" s="2349"/>
      <c r="AA3782" s="2349"/>
      <c r="AB3782" s="2349"/>
      <c r="AC3782" s="2349"/>
      <c r="AD3782" s="2349"/>
      <c r="AE3782" s="2349"/>
      <c r="AF3782" s="2349"/>
      <c r="AG3782" s="2349"/>
      <c r="AH3782" s="2349"/>
      <c r="AI3782" s="2349"/>
      <c r="AJ3782" s="2349"/>
      <c r="AK3782" s="2349"/>
    </row>
    <row r="3783" spans="2:37" s="2610" customFormat="1" ht="17.25" customHeight="1" x14ac:dyDescent="0.2">
      <c r="B3783" s="4169" t="s">
        <v>4994</v>
      </c>
      <c r="C3783" s="4170"/>
      <c r="D3783" s="4170"/>
      <c r="E3783" s="4170"/>
      <c r="F3783" s="4170"/>
      <c r="G3783" s="4170"/>
      <c r="H3783" s="4170"/>
      <c r="I3783" s="4170"/>
      <c r="J3783" s="4170"/>
      <c r="K3783" s="4170"/>
      <c r="L3783" s="4170"/>
      <c r="M3783" s="4170"/>
      <c r="N3783" s="4170"/>
      <c r="O3783" s="4170"/>
      <c r="P3783" s="4170"/>
      <c r="Q3783" s="4170"/>
      <c r="R3783" s="4170"/>
      <c r="S3783" s="4170"/>
      <c r="T3783" s="4170"/>
      <c r="U3783" s="4170"/>
      <c r="V3783" s="4170"/>
      <c r="W3783" s="4170"/>
      <c r="X3783" s="4170"/>
      <c r="Y3783" s="4170"/>
      <c r="Z3783" s="4170"/>
      <c r="AA3783" s="4170"/>
      <c r="AB3783" s="4170"/>
      <c r="AC3783" s="4170"/>
      <c r="AD3783" s="4170"/>
      <c r="AE3783" s="4170"/>
      <c r="AF3783" s="4170"/>
      <c r="AG3783" s="4170"/>
      <c r="AH3783" s="4170"/>
      <c r="AI3783" s="4170"/>
      <c r="AJ3783" s="4170"/>
      <c r="AK3783" s="4171"/>
    </row>
    <row r="3784" spans="2:37" s="2610" customFormat="1" ht="17.25" customHeight="1" x14ac:dyDescent="0.2">
      <c r="B3784" s="2500"/>
      <c r="C3784" s="2608"/>
      <c r="D3784" s="2608"/>
      <c r="E3784" s="2608"/>
      <c r="F3784" s="2608"/>
      <c r="G3784" s="2501"/>
      <c r="H3784" s="2501"/>
      <c r="I3784" s="2501"/>
      <c r="J3784" s="2501"/>
      <c r="K3784" s="2501"/>
      <c r="L3784" s="2501"/>
      <c r="M3784" s="2501"/>
      <c r="N3784" s="2501"/>
      <c r="O3784" s="2501"/>
      <c r="P3784" s="2501"/>
      <c r="Q3784" s="2501"/>
      <c r="R3784" s="2501"/>
      <c r="S3784" s="2501"/>
      <c r="T3784" s="2501"/>
      <c r="U3784" s="2501"/>
      <c r="V3784" s="2501"/>
      <c r="W3784" s="2501"/>
      <c r="X3784" s="2501"/>
      <c r="Y3784" s="2501"/>
      <c r="Z3784" s="2501"/>
      <c r="AA3784" s="2501"/>
      <c r="AB3784" s="2501"/>
      <c r="AC3784" s="2501"/>
      <c r="AD3784" s="2501"/>
      <c r="AE3784" s="2501"/>
      <c r="AF3784" s="2501"/>
      <c r="AG3784" s="2501"/>
      <c r="AH3784" s="2501"/>
      <c r="AI3784" s="2501"/>
      <c r="AJ3784" s="2501"/>
      <c r="AK3784" s="2502"/>
    </row>
    <row r="3785" spans="2:37" s="2610" customFormat="1" ht="17.25" customHeight="1" x14ac:dyDescent="0.2">
      <c r="B3785" s="2500" t="s">
        <v>4981</v>
      </c>
      <c r="C3785" s="2608"/>
      <c r="D3785" s="4294" t="s">
        <v>5292</v>
      </c>
      <c r="E3785" s="4294"/>
      <c r="F3785" s="4294"/>
      <c r="G3785" s="4294"/>
      <c r="H3785" s="2501"/>
      <c r="I3785" s="2501"/>
      <c r="J3785" s="2501"/>
      <c r="K3785" s="2501"/>
      <c r="L3785" s="2501"/>
      <c r="M3785" s="2501"/>
      <c r="N3785" s="2501"/>
      <c r="O3785" s="2501"/>
      <c r="P3785" s="2501"/>
      <c r="Q3785" s="2501"/>
      <c r="R3785" s="2501"/>
      <c r="S3785" s="2501"/>
      <c r="T3785" s="2501"/>
      <c r="U3785" s="2501"/>
      <c r="V3785" s="2501"/>
      <c r="W3785" s="2501"/>
      <c r="X3785" s="2501"/>
      <c r="Y3785" s="2501"/>
      <c r="Z3785" s="2501"/>
      <c r="AA3785" s="2501"/>
      <c r="AB3785" s="2501"/>
      <c r="AC3785" s="2501"/>
      <c r="AD3785" s="2501"/>
      <c r="AE3785" s="2501"/>
      <c r="AF3785" s="2501"/>
      <c r="AG3785" s="2501"/>
      <c r="AH3785" s="2501"/>
      <c r="AI3785" s="2501"/>
      <c r="AJ3785" s="2501"/>
      <c r="AK3785" s="2502"/>
    </row>
    <row r="3786" spans="2:37" s="2610" customFormat="1" ht="17.25" customHeight="1" thickBot="1" x14ac:dyDescent="0.25">
      <c r="B3786" s="4176" t="s">
        <v>4995</v>
      </c>
      <c r="C3786" s="4177"/>
      <c r="D3786" s="4314">
        <v>41341</v>
      </c>
      <c r="E3786" s="4314"/>
      <c r="F3786" s="2608"/>
      <c r="G3786" s="2501"/>
      <c r="H3786" s="2501"/>
      <c r="I3786" s="2501"/>
      <c r="J3786" s="2501"/>
      <c r="K3786" s="2501"/>
      <c r="L3786" s="2501"/>
      <c r="M3786" s="2501"/>
      <c r="N3786" s="2501"/>
      <c r="O3786" s="2501"/>
      <c r="P3786" s="2501"/>
      <c r="Q3786" s="2501"/>
      <c r="R3786" s="2501"/>
      <c r="S3786" s="2501"/>
      <c r="T3786" s="2501"/>
      <c r="U3786" s="2501"/>
      <c r="V3786" s="2501"/>
      <c r="W3786" s="2501"/>
      <c r="X3786" s="2501"/>
      <c r="Y3786" s="2501"/>
      <c r="Z3786" s="2501"/>
      <c r="AA3786" s="2501"/>
      <c r="AB3786" s="2501"/>
      <c r="AC3786" s="2501"/>
      <c r="AD3786" s="2501"/>
      <c r="AE3786" s="2501"/>
      <c r="AF3786" s="2501"/>
      <c r="AG3786" s="2501"/>
      <c r="AH3786" s="2501"/>
      <c r="AI3786" s="2501"/>
      <c r="AJ3786" s="2501"/>
      <c r="AK3786" s="2502"/>
    </row>
    <row r="3787" spans="2:37" s="2610" customFormat="1" ht="57.75" customHeight="1" thickBot="1" x14ac:dyDescent="0.25">
      <c r="B3787" s="4179" t="s">
        <v>4996</v>
      </c>
      <c r="C3787" s="4180"/>
      <c r="D3787" s="4291" t="s">
        <v>5293</v>
      </c>
      <c r="E3787" s="4292"/>
      <c r="F3787" s="4292"/>
      <c r="G3787" s="4292"/>
      <c r="H3787" s="4292"/>
      <c r="I3787" s="4292"/>
      <c r="J3787" s="4292"/>
      <c r="K3787" s="4293"/>
      <c r="L3787" s="2501"/>
      <c r="M3787" s="2501"/>
      <c r="N3787" s="2501"/>
      <c r="O3787" s="2501"/>
      <c r="P3787" s="2501"/>
      <c r="Q3787" s="2501"/>
      <c r="R3787" s="2501"/>
      <c r="S3787" s="2501"/>
      <c r="T3787" s="2501"/>
      <c r="U3787" s="2501"/>
      <c r="V3787" s="2501"/>
      <c r="W3787" s="2501"/>
      <c r="X3787" s="2501"/>
      <c r="Y3787" s="2501"/>
      <c r="Z3787" s="2501"/>
      <c r="AA3787" s="2501"/>
      <c r="AB3787" s="2501"/>
      <c r="AC3787" s="2501"/>
      <c r="AD3787" s="2501"/>
      <c r="AE3787" s="2501"/>
      <c r="AF3787" s="2501"/>
      <c r="AG3787" s="2501"/>
      <c r="AH3787" s="2501"/>
      <c r="AI3787" s="2501"/>
      <c r="AJ3787" s="2501"/>
      <c r="AK3787" s="2502"/>
    </row>
    <row r="3788" spans="2:37" s="2610" customFormat="1" ht="17.25" customHeight="1" thickBot="1" x14ac:dyDescent="0.25">
      <c r="B3788" s="4245"/>
      <c r="C3788" s="4246"/>
      <c r="D3788" s="4246"/>
      <c r="E3788" s="4246"/>
      <c r="F3788" s="4246"/>
      <c r="G3788" s="4246"/>
      <c r="H3788" s="4246"/>
      <c r="I3788" s="4246"/>
      <c r="J3788" s="4246"/>
      <c r="K3788" s="4246"/>
      <c r="L3788" s="4246"/>
      <c r="M3788" s="4246"/>
      <c r="N3788" s="4246"/>
      <c r="O3788" s="4246"/>
      <c r="P3788" s="4246"/>
      <c r="Q3788" s="4246"/>
      <c r="R3788" s="2501"/>
      <c r="S3788" s="2501"/>
      <c r="T3788" s="2501"/>
      <c r="U3788" s="2501"/>
      <c r="V3788" s="2501"/>
      <c r="W3788" s="2501"/>
      <c r="X3788" s="2501"/>
      <c r="Y3788" s="2501"/>
      <c r="Z3788" s="2501"/>
      <c r="AA3788" s="2501"/>
      <c r="AB3788" s="2501"/>
      <c r="AC3788" s="2501"/>
      <c r="AD3788" s="2501"/>
      <c r="AE3788" s="2501"/>
      <c r="AF3788" s="2501"/>
      <c r="AG3788" s="2501"/>
      <c r="AH3788" s="2501"/>
      <c r="AI3788" s="2501"/>
      <c r="AJ3788" s="2501"/>
      <c r="AK3788" s="2502"/>
    </row>
    <row r="3789" spans="2:37" s="2610" customFormat="1" ht="17.25" customHeight="1" thickBot="1" x14ac:dyDescent="0.25">
      <c r="B3789" s="4184" t="s">
        <v>4997</v>
      </c>
      <c r="C3789" s="4185"/>
      <c r="D3789" s="4189" t="s">
        <v>4987</v>
      </c>
      <c r="E3789" s="4189" t="s">
        <v>4998</v>
      </c>
      <c r="F3789" s="4193" t="s">
        <v>224</v>
      </c>
      <c r="G3789" s="4195"/>
      <c r="H3789" s="4195"/>
      <c r="I3789" s="4195"/>
      <c r="J3789" s="4195"/>
      <c r="K3789" s="4195"/>
      <c r="L3789" s="4195"/>
      <c r="M3789" s="4195"/>
      <c r="N3789" s="4195"/>
      <c r="O3789" s="4195"/>
      <c r="P3789" s="4195"/>
      <c r="Q3789" s="4195"/>
      <c r="R3789" s="4196"/>
      <c r="S3789" s="4193" t="s">
        <v>340</v>
      </c>
      <c r="T3789" s="4195"/>
      <c r="U3789" s="4195"/>
      <c r="V3789" s="4195"/>
      <c r="W3789" s="4195"/>
      <c r="X3789" s="4195"/>
      <c r="Y3789" s="4195"/>
      <c r="Z3789" s="4195"/>
      <c r="AA3789" s="4195"/>
      <c r="AB3789" s="4195"/>
      <c r="AC3789" s="4196"/>
      <c r="AD3789" s="4193" t="s">
        <v>225</v>
      </c>
      <c r="AE3789" s="4195"/>
      <c r="AF3789" s="4195"/>
      <c r="AG3789" s="4196"/>
      <c r="AH3789" s="4197" t="s">
        <v>4982</v>
      </c>
      <c r="AI3789" s="4198"/>
      <c r="AJ3789" s="4199"/>
      <c r="AK3789" s="2502"/>
    </row>
    <row r="3790" spans="2:37" s="2610" customFormat="1" ht="27.75" customHeight="1" thickBot="1" x14ac:dyDescent="0.25">
      <c r="B3790" s="4186"/>
      <c r="C3790" s="4187"/>
      <c r="D3790" s="4203"/>
      <c r="E3790" s="4203"/>
      <c r="F3790" s="4189" t="s">
        <v>4999</v>
      </c>
      <c r="G3790" s="4189" t="s">
        <v>5000</v>
      </c>
      <c r="H3790" s="4189" t="s">
        <v>5001</v>
      </c>
      <c r="I3790" s="4200" t="s">
        <v>5002</v>
      </c>
      <c r="J3790" s="4200" t="s">
        <v>5003</v>
      </c>
      <c r="K3790" s="4200" t="s">
        <v>5004</v>
      </c>
      <c r="L3790" s="4200" t="s">
        <v>5005</v>
      </c>
      <c r="M3790" s="5006" t="s">
        <v>5006</v>
      </c>
      <c r="N3790" s="5007"/>
      <c r="O3790" s="4200" t="s">
        <v>5007</v>
      </c>
      <c r="P3790" s="4200" t="s">
        <v>5008</v>
      </c>
      <c r="Q3790" s="4200" t="s">
        <v>5009</v>
      </c>
      <c r="R3790" s="4200" t="s">
        <v>5010</v>
      </c>
      <c r="S3790" s="4189" t="s">
        <v>5011</v>
      </c>
      <c r="T3790" s="4189" t="s">
        <v>5012</v>
      </c>
      <c r="U3790" s="4189" t="s">
        <v>5013</v>
      </c>
      <c r="V3790" s="4189" t="s">
        <v>5014</v>
      </c>
      <c r="W3790" s="4189" t="s">
        <v>5015</v>
      </c>
      <c r="X3790" s="4189" t="s">
        <v>5016</v>
      </c>
      <c r="Y3790" s="4189" t="s">
        <v>5017</v>
      </c>
      <c r="Z3790" s="4189" t="s">
        <v>5018</v>
      </c>
      <c r="AA3790" s="4189" t="s">
        <v>5019</v>
      </c>
      <c r="AB3790" s="4200" t="s">
        <v>5020</v>
      </c>
      <c r="AC3790" s="4200" t="s">
        <v>5021</v>
      </c>
      <c r="AD3790" s="4189" t="s">
        <v>5022</v>
      </c>
      <c r="AE3790" s="4189" t="s">
        <v>5023</v>
      </c>
      <c r="AF3790" s="4189" t="s">
        <v>5024</v>
      </c>
      <c r="AG3790" s="4189" t="s">
        <v>5025</v>
      </c>
      <c r="AH3790" s="4189" t="s">
        <v>1150</v>
      </c>
      <c r="AI3790" s="4189" t="s">
        <v>4983</v>
      </c>
      <c r="AJ3790" s="4189" t="s">
        <v>4984</v>
      </c>
      <c r="AK3790" s="2502"/>
    </row>
    <row r="3791" spans="2:37" s="2610" customFormat="1" ht="32.25" customHeight="1" thickBot="1" x14ac:dyDescent="0.25">
      <c r="B3791" s="5017"/>
      <c r="C3791" s="5018"/>
      <c r="D3791" s="4286"/>
      <c r="E3791" s="4286"/>
      <c r="F3791" s="4286"/>
      <c r="G3791" s="4286"/>
      <c r="H3791" s="4286"/>
      <c r="I3791" s="4344"/>
      <c r="J3791" s="4344"/>
      <c r="K3791" s="4344"/>
      <c r="L3791" s="4344"/>
      <c r="M3791" s="2607" t="s">
        <v>5026</v>
      </c>
      <c r="N3791" s="2606" t="s">
        <v>2793</v>
      </c>
      <c r="O3791" s="4344"/>
      <c r="P3791" s="4344"/>
      <c r="Q3791" s="4344"/>
      <c r="R3791" s="4344"/>
      <c r="S3791" s="4286"/>
      <c r="T3791" s="4286"/>
      <c r="U3791" s="4286"/>
      <c r="V3791" s="4286"/>
      <c r="W3791" s="4286"/>
      <c r="X3791" s="4286"/>
      <c r="Y3791" s="4286"/>
      <c r="Z3791" s="4286"/>
      <c r="AA3791" s="4286"/>
      <c r="AB3791" s="4344"/>
      <c r="AC3791" s="4344"/>
      <c r="AD3791" s="4286"/>
      <c r="AE3791" s="4286"/>
      <c r="AF3791" s="4286"/>
      <c r="AG3791" s="4286"/>
      <c r="AH3791" s="4286"/>
      <c r="AI3791" s="4286"/>
      <c r="AJ3791" s="4286"/>
      <c r="AK3791" s="2502"/>
    </row>
    <row r="3792" spans="2:37" s="2610" customFormat="1" ht="17.25" customHeight="1" thickBot="1" x14ac:dyDescent="0.25">
      <c r="B3792" s="5011" t="s">
        <v>5294</v>
      </c>
      <c r="C3792" s="5012"/>
      <c r="D3792" s="2509" t="s">
        <v>1529</v>
      </c>
      <c r="E3792" s="2509" t="s">
        <v>1529</v>
      </c>
      <c r="F3792" s="2509" t="s">
        <v>1529</v>
      </c>
      <c r="G3792" s="2509" t="s">
        <v>1529</v>
      </c>
      <c r="H3792" s="2509" t="s">
        <v>1529</v>
      </c>
      <c r="I3792" s="2509" t="s">
        <v>1529</v>
      </c>
      <c r="J3792" s="2509" t="s">
        <v>1529</v>
      </c>
      <c r="K3792" s="2509" t="s">
        <v>1529</v>
      </c>
      <c r="L3792" s="2509" t="s">
        <v>1529</v>
      </c>
      <c r="M3792" s="2509" t="s">
        <v>1529</v>
      </c>
      <c r="N3792" s="2509" t="s">
        <v>1529</v>
      </c>
      <c r="O3792" s="2509" t="s">
        <v>1529</v>
      </c>
      <c r="P3792" s="2509" t="s">
        <v>1529</v>
      </c>
      <c r="Q3792" s="2509" t="s">
        <v>1529</v>
      </c>
      <c r="R3792" s="2509" t="s">
        <v>1529</v>
      </c>
      <c r="S3792" s="2509" t="s">
        <v>1529</v>
      </c>
      <c r="T3792" s="2509" t="s">
        <v>1529</v>
      </c>
      <c r="U3792" s="2509" t="s">
        <v>1529</v>
      </c>
      <c r="V3792" s="2509" t="s">
        <v>1529</v>
      </c>
      <c r="W3792" s="2509" t="s">
        <v>1529</v>
      </c>
      <c r="X3792" s="2509" t="s">
        <v>1529</v>
      </c>
      <c r="Y3792" s="2509" t="s">
        <v>1529</v>
      </c>
      <c r="Z3792" s="2509" t="s">
        <v>1529</v>
      </c>
      <c r="AA3792" s="2509" t="s">
        <v>1529</v>
      </c>
      <c r="AB3792" s="2509" t="s">
        <v>1529</v>
      </c>
      <c r="AC3792" s="2509" t="s">
        <v>1529</v>
      </c>
      <c r="AD3792" s="2509" t="s">
        <v>1529</v>
      </c>
      <c r="AE3792" s="2509" t="s">
        <v>1529</v>
      </c>
      <c r="AF3792" s="2509" t="s">
        <v>1529</v>
      </c>
      <c r="AG3792" s="2509" t="s">
        <v>1529</v>
      </c>
      <c r="AH3792" s="2745" t="s">
        <v>3117</v>
      </c>
      <c r="AI3792" s="2745" t="s">
        <v>5295</v>
      </c>
      <c r="AJ3792" s="2746">
        <v>0.75</v>
      </c>
      <c r="AK3792" s="2502"/>
    </row>
    <row r="3793" spans="2:37" s="2610" customFormat="1" ht="17.25" customHeight="1" thickBot="1" x14ac:dyDescent="0.25">
      <c r="B3793" s="5013"/>
      <c r="C3793" s="5014"/>
      <c r="D3793" s="2874"/>
      <c r="E3793" s="2739"/>
      <c r="F3793" s="2739"/>
      <c r="G3793" s="2739"/>
      <c r="H3793" s="2739"/>
      <c r="I3793" s="2739"/>
      <c r="J3793" s="2739"/>
      <c r="K3793" s="2739"/>
      <c r="L3793" s="2739"/>
      <c r="M3793" s="2739"/>
      <c r="N3793" s="2739"/>
      <c r="O3793" s="2739"/>
      <c r="P3793" s="2739"/>
      <c r="Q3793" s="2739"/>
      <c r="R3793" s="2739"/>
      <c r="S3793" s="2739"/>
      <c r="T3793" s="2739"/>
      <c r="U3793" s="2739"/>
      <c r="V3793" s="2739"/>
      <c r="W3793" s="2739"/>
      <c r="X3793" s="2739"/>
      <c r="Y3793" s="2739"/>
      <c r="Z3793" s="2739"/>
      <c r="AA3793" s="2739"/>
      <c r="AB3793" s="2739"/>
      <c r="AC3793" s="2739"/>
      <c r="AD3793" s="2739"/>
      <c r="AE3793" s="2739"/>
      <c r="AF3793" s="2739"/>
      <c r="AG3793" s="2739"/>
      <c r="AH3793" s="2745" t="s">
        <v>5296</v>
      </c>
      <c r="AI3793" s="2745" t="s">
        <v>5295</v>
      </c>
      <c r="AJ3793" s="2748">
        <v>0.75</v>
      </c>
      <c r="AK3793" s="2502"/>
    </row>
    <row r="3794" spans="2:37" s="2610" customFormat="1" ht="17.25" customHeight="1" thickBot="1" x14ac:dyDescent="0.25">
      <c r="B3794" s="5015"/>
      <c r="C3794" s="5016"/>
      <c r="D3794" s="2749"/>
      <c r="E3794" s="2749"/>
      <c r="F3794" s="2749"/>
      <c r="G3794" s="2749"/>
      <c r="H3794" s="2749"/>
      <c r="I3794" s="2749"/>
      <c r="J3794" s="2749"/>
      <c r="K3794" s="2749"/>
      <c r="L3794" s="2749"/>
      <c r="M3794" s="2749"/>
      <c r="N3794" s="2749"/>
      <c r="O3794" s="2749"/>
      <c r="P3794" s="2749"/>
      <c r="Q3794" s="2749"/>
      <c r="R3794" s="2749"/>
      <c r="S3794" s="2749"/>
      <c r="T3794" s="2749"/>
      <c r="U3794" s="2749"/>
      <c r="V3794" s="2749"/>
      <c r="W3794" s="2749"/>
      <c r="X3794" s="2749"/>
      <c r="Y3794" s="2749"/>
      <c r="Z3794" s="2749"/>
      <c r="AA3794" s="2749"/>
      <c r="AB3794" s="2749"/>
      <c r="AC3794" s="2749"/>
      <c r="AD3794" s="2749"/>
      <c r="AE3794" s="2749"/>
      <c r="AF3794" s="2749"/>
      <c r="AG3794" s="2749"/>
      <c r="AH3794" s="2747" t="s">
        <v>5297</v>
      </c>
      <c r="AI3794" s="2747" t="s">
        <v>5295</v>
      </c>
      <c r="AJ3794" s="2746">
        <v>0.75</v>
      </c>
      <c r="AK3794" s="2502"/>
    </row>
    <row r="3795" spans="2:37" s="2610" customFormat="1" ht="17.25" customHeight="1" x14ac:dyDescent="0.2">
      <c r="B3795" s="2503"/>
      <c r="C3795" s="2496"/>
      <c r="D3795" s="2496"/>
      <c r="E3795" s="2496"/>
      <c r="F3795" s="2496"/>
      <c r="G3795" s="2496"/>
      <c r="H3795" s="2496"/>
      <c r="I3795" s="2497"/>
      <c r="J3795" s="2497"/>
      <c r="K3795" s="2497"/>
      <c r="L3795" s="2497"/>
      <c r="M3795" s="2496"/>
      <c r="N3795" s="2497"/>
      <c r="O3795" s="2497"/>
      <c r="P3795" s="2497"/>
      <c r="Q3795" s="2497"/>
      <c r="R3795" s="2497"/>
      <c r="S3795" s="2496"/>
      <c r="T3795" s="2495"/>
      <c r="U3795" s="2495"/>
      <c r="V3795" s="2495"/>
      <c r="W3795" s="2495"/>
      <c r="X3795" s="2495"/>
      <c r="Y3795" s="2495"/>
      <c r="Z3795" s="2495"/>
      <c r="AA3795" s="2495"/>
      <c r="AB3795" s="2495"/>
      <c r="AC3795" s="2495"/>
      <c r="AD3795" s="2495"/>
      <c r="AE3795" s="2495"/>
      <c r="AF3795" s="2495"/>
      <c r="AG3795" s="2495"/>
      <c r="AH3795" s="2495"/>
      <c r="AI3795" s="2495"/>
      <c r="AJ3795" s="2495"/>
      <c r="AK3795" s="2502"/>
    </row>
    <row r="3796" spans="2:37" s="2610" customFormat="1" ht="17.25" customHeight="1" x14ac:dyDescent="0.2">
      <c r="B3796" s="4236" t="s">
        <v>4985</v>
      </c>
      <c r="C3796" s="4237"/>
      <c r="D3796" s="4249" t="s">
        <v>1529</v>
      </c>
      <c r="E3796" s="4249"/>
      <c r="F3796" s="4249"/>
      <c r="G3796" s="4249"/>
      <c r="H3796" s="2499"/>
      <c r="I3796" s="2499"/>
      <c r="J3796" s="2499"/>
      <c r="K3796" s="2499"/>
      <c r="L3796" s="2499"/>
      <c r="M3796" s="2499"/>
      <c r="N3796" s="2499"/>
      <c r="O3796" s="2499"/>
      <c r="P3796" s="2499"/>
      <c r="Q3796" s="2499"/>
      <c r="R3796" s="2499"/>
      <c r="S3796" s="2499"/>
      <c r="T3796" s="2495"/>
      <c r="U3796" s="2495"/>
      <c r="V3796" s="2495"/>
      <c r="W3796" s="2495"/>
      <c r="X3796" s="2495"/>
      <c r="Y3796" s="2495"/>
      <c r="Z3796" s="2495"/>
      <c r="AA3796" s="2495"/>
      <c r="AB3796" s="2495"/>
      <c r="AC3796" s="2495"/>
      <c r="AD3796" s="2495"/>
      <c r="AE3796" s="2495"/>
      <c r="AF3796" s="2495"/>
      <c r="AG3796" s="2495"/>
      <c r="AH3796" s="2495"/>
      <c r="AI3796" s="2495"/>
      <c r="AJ3796" s="2495"/>
      <c r="AK3796" s="2502"/>
    </row>
    <row r="3797" spans="2:37" s="2610" customFormat="1" ht="17.25" customHeight="1" x14ac:dyDescent="0.2">
      <c r="B3797" s="4236" t="s">
        <v>4986</v>
      </c>
      <c r="C3797" s="4237"/>
      <c r="D3797" s="4249" t="s">
        <v>5082</v>
      </c>
      <c r="E3797" s="4249"/>
      <c r="F3797" s="4249"/>
      <c r="G3797" s="4249"/>
      <c r="H3797" s="2499"/>
      <c r="I3797" s="2499"/>
      <c r="J3797" s="2499"/>
      <c r="K3797" s="2499"/>
      <c r="L3797" s="2499"/>
      <c r="M3797" s="2499"/>
      <c r="N3797" s="2499"/>
      <c r="O3797" s="2499"/>
      <c r="P3797" s="2499"/>
      <c r="Q3797" s="2499"/>
      <c r="R3797" s="2499"/>
      <c r="S3797" s="2499"/>
      <c r="T3797" s="2495"/>
      <c r="U3797" s="2495"/>
      <c r="V3797" s="2495"/>
      <c r="W3797" s="2495"/>
      <c r="X3797" s="2495"/>
      <c r="Y3797" s="2495"/>
      <c r="Z3797" s="2495"/>
      <c r="AA3797" s="2495"/>
      <c r="AB3797" s="2495"/>
      <c r="AC3797" s="2495"/>
      <c r="AD3797" s="2495"/>
      <c r="AE3797" s="2495"/>
      <c r="AF3797" s="2495"/>
      <c r="AG3797" s="2495"/>
      <c r="AH3797" s="2495"/>
      <c r="AI3797" s="2495"/>
      <c r="AJ3797" s="2495"/>
      <c r="AK3797" s="2502"/>
    </row>
    <row r="3798" spans="2:37" s="2354" customFormat="1" ht="17.25" customHeight="1" thickBot="1" x14ac:dyDescent="0.25">
      <c r="B3798" s="4270"/>
      <c r="C3798" s="4271"/>
      <c r="D3798" s="5010"/>
      <c r="E3798" s="5010"/>
      <c r="F3798" s="5010"/>
      <c r="G3798" s="5010"/>
      <c r="H3798" s="2504"/>
      <c r="I3798" s="2504"/>
      <c r="J3798" s="2504"/>
      <c r="K3798" s="2504"/>
      <c r="L3798" s="2504"/>
      <c r="M3798" s="2504"/>
      <c r="N3798" s="2504"/>
      <c r="O3798" s="2504"/>
      <c r="P3798" s="2504"/>
      <c r="Q3798" s="2504"/>
      <c r="R3798" s="2504"/>
      <c r="S3798" s="2504"/>
      <c r="T3798" s="2505"/>
      <c r="U3798" s="2505"/>
      <c r="V3798" s="2505"/>
      <c r="W3798" s="2505"/>
      <c r="X3798" s="2505"/>
      <c r="Y3798" s="2505"/>
      <c r="Z3798" s="2505"/>
      <c r="AA3798" s="2505"/>
      <c r="AB3798" s="2505"/>
      <c r="AC3798" s="2505"/>
      <c r="AD3798" s="2505"/>
      <c r="AE3798" s="2505"/>
      <c r="AF3798" s="2505"/>
      <c r="AG3798" s="2505"/>
      <c r="AH3798" s="2505"/>
      <c r="AI3798" s="2505"/>
      <c r="AJ3798" s="2505"/>
      <c r="AK3798" s="2507"/>
    </row>
    <row r="3799" spans="2:37" s="2354" customFormat="1" ht="17.25" customHeight="1" thickBot="1" x14ac:dyDescent="0.25">
      <c r="B3799" s="2612"/>
      <c r="C3799" s="2349"/>
      <c r="D3799" s="2349"/>
      <c r="E3799" s="2349"/>
      <c r="F3799" s="2349"/>
      <c r="G3799" s="2349"/>
      <c r="H3799" s="2349"/>
      <c r="I3799" s="2349"/>
      <c r="J3799" s="2349"/>
      <c r="K3799" s="2349"/>
      <c r="L3799" s="2349"/>
      <c r="M3799" s="2349"/>
      <c r="N3799" s="2349"/>
      <c r="O3799" s="2349"/>
      <c r="P3799" s="2349"/>
      <c r="Q3799" s="2349"/>
      <c r="R3799" s="2349"/>
      <c r="S3799" s="2349"/>
      <c r="T3799" s="2349"/>
      <c r="U3799" s="2349"/>
      <c r="V3799" s="2349"/>
      <c r="W3799" s="2349"/>
      <c r="X3799" s="2349"/>
      <c r="Y3799" s="2349"/>
      <c r="Z3799" s="2349"/>
      <c r="AA3799" s="2349"/>
      <c r="AB3799" s="2349"/>
      <c r="AC3799" s="2349"/>
      <c r="AD3799" s="2349"/>
      <c r="AE3799" s="2349"/>
      <c r="AF3799" s="2349"/>
      <c r="AG3799" s="2349"/>
      <c r="AH3799" s="2349"/>
      <c r="AI3799" s="2349"/>
      <c r="AJ3799" s="2349"/>
      <c r="AK3799" s="2349"/>
    </row>
    <row r="3800" spans="2:37" s="2610" customFormat="1" ht="17.25" customHeight="1" x14ac:dyDescent="0.2">
      <c r="B3800" s="4169" t="s">
        <v>4994</v>
      </c>
      <c r="C3800" s="4170"/>
      <c r="D3800" s="4170"/>
      <c r="E3800" s="4170"/>
      <c r="F3800" s="4170"/>
      <c r="G3800" s="4170"/>
      <c r="H3800" s="4170"/>
      <c r="I3800" s="4170"/>
      <c r="J3800" s="4170"/>
      <c r="K3800" s="4170"/>
      <c r="L3800" s="4170"/>
      <c r="M3800" s="4170"/>
      <c r="N3800" s="4170"/>
      <c r="O3800" s="4170"/>
      <c r="P3800" s="4170"/>
      <c r="Q3800" s="4170"/>
      <c r="R3800" s="4170"/>
      <c r="S3800" s="4170"/>
      <c r="T3800" s="4170"/>
      <c r="U3800" s="4170"/>
      <c r="V3800" s="4170"/>
      <c r="W3800" s="4170"/>
      <c r="X3800" s="4170"/>
      <c r="Y3800" s="4170"/>
      <c r="Z3800" s="4170"/>
      <c r="AA3800" s="4170"/>
      <c r="AB3800" s="4170"/>
      <c r="AC3800" s="4170"/>
      <c r="AD3800" s="4170"/>
      <c r="AE3800" s="4170"/>
      <c r="AF3800" s="4170"/>
      <c r="AG3800" s="4170"/>
      <c r="AH3800" s="4170"/>
      <c r="AI3800" s="4170"/>
      <c r="AJ3800" s="4170"/>
      <c r="AK3800" s="4171"/>
    </row>
    <row r="3801" spans="2:37" s="2610" customFormat="1" ht="17.25" customHeight="1" x14ac:dyDescent="0.2">
      <c r="B3801" s="2500"/>
      <c r="C3801" s="2608"/>
      <c r="D3801" s="2608"/>
      <c r="E3801" s="2608"/>
      <c r="F3801" s="2608"/>
      <c r="G3801" s="2501"/>
      <c r="H3801" s="2501"/>
      <c r="I3801" s="2501"/>
      <c r="J3801" s="2501"/>
      <c r="K3801" s="2501"/>
      <c r="L3801" s="2501"/>
      <c r="M3801" s="2501"/>
      <c r="N3801" s="2501"/>
      <c r="O3801" s="2501"/>
      <c r="P3801" s="2501"/>
      <c r="Q3801" s="2501"/>
      <c r="R3801" s="2501"/>
      <c r="S3801" s="2501"/>
      <c r="T3801" s="2501"/>
      <c r="U3801" s="2501"/>
      <c r="V3801" s="2501"/>
      <c r="W3801" s="2501"/>
      <c r="X3801" s="2501"/>
      <c r="Y3801" s="2501"/>
      <c r="Z3801" s="2501"/>
      <c r="AA3801" s="2501"/>
      <c r="AB3801" s="2501"/>
      <c r="AC3801" s="2501"/>
      <c r="AD3801" s="2501"/>
      <c r="AE3801" s="2501"/>
      <c r="AF3801" s="2501"/>
      <c r="AG3801" s="2501"/>
      <c r="AH3801" s="2501"/>
      <c r="AI3801" s="2501"/>
      <c r="AJ3801" s="2501"/>
      <c r="AK3801" s="2502"/>
    </row>
    <row r="3802" spans="2:37" s="2610" customFormat="1" ht="17.25" customHeight="1" x14ac:dyDescent="0.2">
      <c r="B3802" s="2500" t="s">
        <v>4981</v>
      </c>
      <c r="C3802" s="2608"/>
      <c r="D3802" s="4294" t="s">
        <v>5298</v>
      </c>
      <c r="E3802" s="4294"/>
      <c r="F3802" s="4294"/>
      <c r="G3802" s="4294"/>
      <c r="H3802" s="2501"/>
      <c r="I3802" s="2501"/>
      <c r="J3802" s="2501"/>
      <c r="K3802" s="2501"/>
      <c r="L3802" s="2501"/>
      <c r="M3802" s="2501"/>
      <c r="N3802" s="2501"/>
      <c r="O3802" s="2501"/>
      <c r="P3802" s="2501"/>
      <c r="Q3802" s="2501"/>
      <c r="R3802" s="2501"/>
      <c r="S3802" s="2501"/>
      <c r="T3802" s="2501"/>
      <c r="U3802" s="2501"/>
      <c r="V3802" s="2501"/>
      <c r="W3802" s="2501"/>
      <c r="X3802" s="2501"/>
      <c r="Y3802" s="2501"/>
      <c r="Z3802" s="2501"/>
      <c r="AA3802" s="2501"/>
      <c r="AB3802" s="2501"/>
      <c r="AC3802" s="2501"/>
      <c r="AD3802" s="2501"/>
      <c r="AE3802" s="2501"/>
      <c r="AF3802" s="2501"/>
      <c r="AG3802" s="2501"/>
      <c r="AH3802" s="2501"/>
      <c r="AI3802" s="2501"/>
      <c r="AJ3802" s="2501"/>
      <c r="AK3802" s="2502"/>
    </row>
    <row r="3803" spans="2:37" s="2610" customFormat="1" ht="17.25" customHeight="1" thickBot="1" x14ac:dyDescent="0.25">
      <c r="B3803" s="4176" t="s">
        <v>4995</v>
      </c>
      <c r="C3803" s="4177"/>
      <c r="D3803" s="4314">
        <v>41334</v>
      </c>
      <c r="E3803" s="4314"/>
      <c r="F3803" s="2608"/>
      <c r="G3803" s="2501"/>
      <c r="H3803" s="2501"/>
      <c r="I3803" s="2501"/>
      <c r="J3803" s="2501"/>
      <c r="K3803" s="2501"/>
      <c r="L3803" s="2501"/>
      <c r="M3803" s="2501"/>
      <c r="N3803" s="2501"/>
      <c r="O3803" s="2501"/>
      <c r="P3803" s="2501"/>
      <c r="Q3803" s="2501"/>
      <c r="R3803" s="2501"/>
      <c r="S3803" s="2501"/>
      <c r="T3803" s="2501"/>
      <c r="U3803" s="2501"/>
      <c r="V3803" s="2501"/>
      <c r="W3803" s="2501"/>
      <c r="X3803" s="2501"/>
      <c r="Y3803" s="2501"/>
      <c r="Z3803" s="2501"/>
      <c r="AA3803" s="2501"/>
      <c r="AB3803" s="2501"/>
      <c r="AC3803" s="2501"/>
      <c r="AD3803" s="2501"/>
      <c r="AE3803" s="2501"/>
      <c r="AF3803" s="2501"/>
      <c r="AG3803" s="2501"/>
      <c r="AH3803" s="2501"/>
      <c r="AI3803" s="2501"/>
      <c r="AJ3803" s="2501"/>
      <c r="AK3803" s="2502"/>
    </row>
    <row r="3804" spans="2:37" s="2610" customFormat="1" ht="44.25" customHeight="1" thickBot="1" x14ac:dyDescent="0.25">
      <c r="B3804" s="4179" t="s">
        <v>4996</v>
      </c>
      <c r="C3804" s="4180"/>
      <c r="D3804" s="4291" t="s">
        <v>5299</v>
      </c>
      <c r="E3804" s="4292"/>
      <c r="F3804" s="4292"/>
      <c r="G3804" s="4292"/>
      <c r="H3804" s="4292"/>
      <c r="I3804" s="4292"/>
      <c r="J3804" s="4292"/>
      <c r="K3804" s="4293"/>
      <c r="L3804" s="2501"/>
      <c r="M3804" s="2501"/>
      <c r="N3804" s="2501"/>
      <c r="O3804" s="2501"/>
      <c r="P3804" s="2501"/>
      <c r="Q3804" s="2501"/>
      <c r="R3804" s="2501"/>
      <c r="S3804" s="2501"/>
      <c r="T3804" s="2501"/>
      <c r="U3804" s="2501"/>
      <c r="V3804" s="2501"/>
      <c r="W3804" s="2501"/>
      <c r="X3804" s="2501"/>
      <c r="Y3804" s="2501"/>
      <c r="Z3804" s="2501"/>
      <c r="AA3804" s="2501"/>
      <c r="AB3804" s="2501"/>
      <c r="AC3804" s="2501"/>
      <c r="AD3804" s="2501"/>
      <c r="AE3804" s="2501"/>
      <c r="AF3804" s="2501"/>
      <c r="AG3804" s="2501"/>
      <c r="AH3804" s="2501"/>
      <c r="AI3804" s="2501"/>
      <c r="AJ3804" s="2501"/>
      <c r="AK3804" s="2502"/>
    </row>
    <row r="3805" spans="2:37" s="2610" customFormat="1" ht="17.25" customHeight="1" thickBot="1" x14ac:dyDescent="0.25">
      <c r="B3805" s="4245"/>
      <c r="C3805" s="4246"/>
      <c r="D3805" s="4246"/>
      <c r="E3805" s="4246"/>
      <c r="F3805" s="4246"/>
      <c r="G3805" s="4246"/>
      <c r="H3805" s="4246"/>
      <c r="I3805" s="4246"/>
      <c r="J3805" s="4246"/>
      <c r="K3805" s="4246"/>
      <c r="L3805" s="4246"/>
      <c r="M3805" s="4246"/>
      <c r="N3805" s="4246"/>
      <c r="O3805" s="4246"/>
      <c r="P3805" s="4246"/>
      <c r="Q3805" s="4246"/>
      <c r="R3805" s="2501"/>
      <c r="S3805" s="2501"/>
      <c r="T3805" s="2501"/>
      <c r="U3805" s="2501"/>
      <c r="V3805" s="2501"/>
      <c r="W3805" s="2501"/>
      <c r="X3805" s="2501"/>
      <c r="Y3805" s="2501"/>
      <c r="Z3805" s="2501"/>
      <c r="AA3805" s="2501"/>
      <c r="AB3805" s="2501"/>
      <c r="AC3805" s="2501"/>
      <c r="AD3805" s="2501"/>
      <c r="AE3805" s="2501"/>
      <c r="AF3805" s="2501"/>
      <c r="AG3805" s="2501"/>
      <c r="AH3805" s="2501"/>
      <c r="AI3805" s="2501"/>
      <c r="AJ3805" s="2501"/>
      <c r="AK3805" s="2502"/>
    </row>
    <row r="3806" spans="2:37" s="2610" customFormat="1" ht="17.25" customHeight="1" thickBot="1" x14ac:dyDescent="0.25">
      <c r="B3806" s="4184" t="s">
        <v>4997</v>
      </c>
      <c r="C3806" s="4185"/>
      <c r="D3806" s="4189" t="s">
        <v>4987</v>
      </c>
      <c r="E3806" s="4189" t="s">
        <v>4998</v>
      </c>
      <c r="F3806" s="4193" t="s">
        <v>224</v>
      </c>
      <c r="G3806" s="4195"/>
      <c r="H3806" s="4195"/>
      <c r="I3806" s="4195"/>
      <c r="J3806" s="4195"/>
      <c r="K3806" s="4195"/>
      <c r="L3806" s="4195"/>
      <c r="M3806" s="4195"/>
      <c r="N3806" s="4195"/>
      <c r="O3806" s="4195"/>
      <c r="P3806" s="4195"/>
      <c r="Q3806" s="4195"/>
      <c r="R3806" s="4196"/>
      <c r="S3806" s="4193" t="s">
        <v>340</v>
      </c>
      <c r="T3806" s="4195"/>
      <c r="U3806" s="4195"/>
      <c r="V3806" s="4195"/>
      <c r="W3806" s="4195"/>
      <c r="X3806" s="4195"/>
      <c r="Y3806" s="4195"/>
      <c r="Z3806" s="4195"/>
      <c r="AA3806" s="4195"/>
      <c r="AB3806" s="4195"/>
      <c r="AC3806" s="4196"/>
      <c r="AD3806" s="4193" t="s">
        <v>225</v>
      </c>
      <c r="AE3806" s="4195"/>
      <c r="AF3806" s="4195"/>
      <c r="AG3806" s="4196"/>
      <c r="AH3806" s="4197" t="s">
        <v>4982</v>
      </c>
      <c r="AI3806" s="4198"/>
      <c r="AJ3806" s="4199"/>
      <c r="AK3806" s="2502"/>
    </row>
    <row r="3807" spans="2:37" s="2610" customFormat="1" ht="17.25" customHeight="1" thickBot="1" x14ac:dyDescent="0.25">
      <c r="B3807" s="4186"/>
      <c r="C3807" s="4187"/>
      <c r="D3807" s="4203"/>
      <c r="E3807" s="4203"/>
      <c r="F3807" s="4189" t="s">
        <v>4999</v>
      </c>
      <c r="G3807" s="4189" t="s">
        <v>5000</v>
      </c>
      <c r="H3807" s="4189" t="s">
        <v>5001</v>
      </c>
      <c r="I3807" s="4200" t="s">
        <v>5002</v>
      </c>
      <c r="J3807" s="4200" t="s">
        <v>5003</v>
      </c>
      <c r="K3807" s="4200" t="s">
        <v>5004</v>
      </c>
      <c r="L3807" s="4200" t="s">
        <v>5005</v>
      </c>
      <c r="M3807" s="5006" t="s">
        <v>5006</v>
      </c>
      <c r="N3807" s="5007"/>
      <c r="O3807" s="4200" t="s">
        <v>5007</v>
      </c>
      <c r="P3807" s="4200" t="s">
        <v>5008</v>
      </c>
      <c r="Q3807" s="4200" t="s">
        <v>5009</v>
      </c>
      <c r="R3807" s="4200" t="s">
        <v>5010</v>
      </c>
      <c r="S3807" s="4189" t="s">
        <v>5011</v>
      </c>
      <c r="T3807" s="4189" t="s">
        <v>5012</v>
      </c>
      <c r="U3807" s="4189" t="s">
        <v>5013</v>
      </c>
      <c r="V3807" s="4189" t="s">
        <v>5014</v>
      </c>
      <c r="W3807" s="4189" t="s">
        <v>5015</v>
      </c>
      <c r="X3807" s="4189" t="s">
        <v>5016</v>
      </c>
      <c r="Y3807" s="4189" t="s">
        <v>5017</v>
      </c>
      <c r="Z3807" s="4189" t="s">
        <v>5018</v>
      </c>
      <c r="AA3807" s="4189" t="s">
        <v>5019</v>
      </c>
      <c r="AB3807" s="4200" t="s">
        <v>5020</v>
      </c>
      <c r="AC3807" s="4200" t="s">
        <v>5021</v>
      </c>
      <c r="AD3807" s="4189" t="s">
        <v>5022</v>
      </c>
      <c r="AE3807" s="4189" t="s">
        <v>5023</v>
      </c>
      <c r="AF3807" s="4189" t="s">
        <v>5024</v>
      </c>
      <c r="AG3807" s="4189" t="s">
        <v>5025</v>
      </c>
      <c r="AH3807" s="4189" t="s">
        <v>1150</v>
      </c>
      <c r="AI3807" s="4189" t="s">
        <v>4983</v>
      </c>
      <c r="AJ3807" s="4189" t="s">
        <v>4984</v>
      </c>
      <c r="AK3807" s="2502"/>
    </row>
    <row r="3808" spans="2:37" s="2610" customFormat="1" ht="17.25" customHeight="1" thickBot="1" x14ac:dyDescent="0.25">
      <c r="B3808" s="5017"/>
      <c r="C3808" s="5018"/>
      <c r="D3808" s="4286"/>
      <c r="E3808" s="4286"/>
      <c r="F3808" s="4286"/>
      <c r="G3808" s="4286"/>
      <c r="H3808" s="4286"/>
      <c r="I3808" s="4344"/>
      <c r="J3808" s="4344"/>
      <c r="K3808" s="4344"/>
      <c r="L3808" s="4344"/>
      <c r="M3808" s="2607" t="s">
        <v>5026</v>
      </c>
      <c r="N3808" s="2606" t="s">
        <v>2793</v>
      </c>
      <c r="O3808" s="4344"/>
      <c r="P3808" s="4344"/>
      <c r="Q3808" s="4344"/>
      <c r="R3808" s="4344"/>
      <c r="S3808" s="4286"/>
      <c r="T3808" s="4286"/>
      <c r="U3808" s="4286"/>
      <c r="V3808" s="4286"/>
      <c r="W3808" s="4286"/>
      <c r="X3808" s="4286"/>
      <c r="Y3808" s="4286"/>
      <c r="Z3808" s="4286"/>
      <c r="AA3808" s="4286"/>
      <c r="AB3808" s="4344"/>
      <c r="AC3808" s="4344"/>
      <c r="AD3808" s="4286"/>
      <c r="AE3808" s="4286"/>
      <c r="AF3808" s="4286"/>
      <c r="AG3808" s="4286"/>
      <c r="AH3808" s="4286"/>
      <c r="AI3808" s="4286"/>
      <c r="AJ3808" s="4286"/>
      <c r="AK3808" s="2502"/>
    </row>
    <row r="3809" spans="2:37" s="2610" customFormat="1" ht="17.25" customHeight="1" x14ac:dyDescent="0.2">
      <c r="B3809" s="5020" t="s">
        <v>5291</v>
      </c>
      <c r="C3809" s="5020"/>
      <c r="D3809" s="2753" t="s">
        <v>5300</v>
      </c>
      <c r="E3809" s="2754">
        <f>+F3809+S3809+AD3809</f>
        <v>28</v>
      </c>
      <c r="F3809" s="2754">
        <v>16.251200000000001</v>
      </c>
      <c r="G3809" s="2567" t="s">
        <v>1529</v>
      </c>
      <c r="H3809" s="2567" t="s">
        <v>1529</v>
      </c>
      <c r="I3809" s="2567" t="s">
        <v>1529</v>
      </c>
      <c r="J3809" s="2566" t="s">
        <v>5273</v>
      </c>
      <c r="K3809" s="2755">
        <v>0.16800000000000001</v>
      </c>
      <c r="L3809" s="2755">
        <v>0.16800000000000001</v>
      </c>
      <c r="M3809" s="2756" t="s">
        <v>5273</v>
      </c>
      <c r="N3809" s="2598" t="s">
        <v>5273</v>
      </c>
      <c r="O3809" s="2755">
        <v>0.16800000000000001</v>
      </c>
      <c r="P3809" s="2755">
        <v>0.16800000000000001</v>
      </c>
      <c r="Q3809" s="2755">
        <v>0.16800000000000001</v>
      </c>
      <c r="R3809" s="2755">
        <v>0.16800000000000001</v>
      </c>
      <c r="S3809" s="2750">
        <v>0.56000000000000005</v>
      </c>
      <c r="T3809" s="2567" t="s">
        <v>1529</v>
      </c>
      <c r="U3809" s="2567" t="s">
        <v>1529</v>
      </c>
      <c r="V3809" s="2715" t="s">
        <v>1135</v>
      </c>
      <c r="W3809" s="2755">
        <v>2.8000000000000001E-2</v>
      </c>
      <c r="X3809" s="2755">
        <v>6.720000000000001E-2</v>
      </c>
      <c r="Y3809" s="2715" t="s">
        <v>1529</v>
      </c>
      <c r="Z3809" s="2755">
        <v>6.720000000000001E-2</v>
      </c>
      <c r="AA3809" s="2715" t="s">
        <v>1529</v>
      </c>
      <c r="AB3809" s="2755">
        <v>6.720000000000001E-2</v>
      </c>
      <c r="AC3809" s="2755">
        <v>6.720000000000001E-2</v>
      </c>
      <c r="AD3809" s="2754">
        <v>11.188800000000001</v>
      </c>
      <c r="AE3809" s="2661" t="s">
        <v>49</v>
      </c>
      <c r="AF3809" s="2757">
        <v>3.6999999999999998E-2</v>
      </c>
      <c r="AG3809" s="2757">
        <v>0.11200000000000002</v>
      </c>
      <c r="AH3809" s="2758" t="s">
        <v>1529</v>
      </c>
      <c r="AI3809" s="2758" t="s">
        <v>1529</v>
      </c>
      <c r="AJ3809" s="2567" t="s">
        <v>1529</v>
      </c>
      <c r="AK3809" s="2502"/>
    </row>
    <row r="3810" spans="2:37" s="2610" customFormat="1" ht="17.25" customHeight="1" x14ac:dyDescent="0.2">
      <c r="B3810" s="5019" t="s">
        <v>5088</v>
      </c>
      <c r="C3810" s="5019"/>
      <c r="D3810" s="2759" t="s">
        <v>5301</v>
      </c>
      <c r="E3810" s="2760">
        <v>28.000000000000004</v>
      </c>
      <c r="F3810" s="2760">
        <v>16.251200000000001</v>
      </c>
      <c r="G3810" s="2663" t="s">
        <v>1529</v>
      </c>
      <c r="H3810" s="2663" t="s">
        <v>1529</v>
      </c>
      <c r="I3810" s="2663" t="s">
        <v>1529</v>
      </c>
      <c r="J3810" s="2664" t="s">
        <v>5273</v>
      </c>
      <c r="K3810" s="2761">
        <v>0.16800000000000001</v>
      </c>
      <c r="L3810" s="2761">
        <v>0.16800000000000001</v>
      </c>
      <c r="M3810" s="2762" t="s">
        <v>5273</v>
      </c>
      <c r="N3810" s="2666" t="s">
        <v>5273</v>
      </c>
      <c r="O3810" s="2761">
        <v>0.16800000000000001</v>
      </c>
      <c r="P3810" s="2761">
        <v>0.16800000000000001</v>
      </c>
      <c r="Q3810" s="2761">
        <v>0.16800000000000001</v>
      </c>
      <c r="R3810" s="2761">
        <v>0.16800000000000001</v>
      </c>
      <c r="S3810" s="2751">
        <v>0.56000000000000005</v>
      </c>
      <c r="T3810" s="2663" t="s">
        <v>1529</v>
      </c>
      <c r="U3810" s="2663" t="s">
        <v>1529</v>
      </c>
      <c r="V3810" s="2763" t="s">
        <v>1135</v>
      </c>
      <c r="W3810" s="2761">
        <v>2.8000000000000001E-2</v>
      </c>
      <c r="X3810" s="2761">
        <v>6.720000000000001E-2</v>
      </c>
      <c r="Y3810" s="2763" t="s">
        <v>1529</v>
      </c>
      <c r="Z3810" s="2761">
        <v>6.720000000000001E-2</v>
      </c>
      <c r="AA3810" s="2763" t="s">
        <v>1529</v>
      </c>
      <c r="AB3810" s="2761">
        <v>6.720000000000001E-2</v>
      </c>
      <c r="AC3810" s="2761">
        <v>6.720000000000001E-2</v>
      </c>
      <c r="AD3810" s="2760">
        <v>11.188800000000001</v>
      </c>
      <c r="AE3810" s="2665" t="s">
        <v>49</v>
      </c>
      <c r="AF3810" s="2764">
        <v>3.6999999999999998E-2</v>
      </c>
      <c r="AG3810" s="2764">
        <v>0.11200000000000002</v>
      </c>
      <c r="AH3810" s="2765" t="s">
        <v>1529</v>
      </c>
      <c r="AI3810" s="2765" t="s">
        <v>1529</v>
      </c>
      <c r="AJ3810" s="2663" t="s">
        <v>1529</v>
      </c>
      <c r="AK3810" s="2502"/>
    </row>
    <row r="3811" spans="2:37" s="2610" customFormat="1" ht="17.25" customHeight="1" x14ac:dyDescent="0.2">
      <c r="B3811" s="5019" t="s">
        <v>5302</v>
      </c>
      <c r="C3811" s="5019"/>
      <c r="D3811" s="2759" t="s">
        <v>5303</v>
      </c>
      <c r="E3811" s="2760">
        <v>33.6</v>
      </c>
      <c r="F3811" s="2760">
        <v>14.392000000000001</v>
      </c>
      <c r="G3811" s="2663" t="s">
        <v>1529</v>
      </c>
      <c r="H3811" s="2663" t="s">
        <v>1529</v>
      </c>
      <c r="I3811" s="2663" t="s">
        <v>1529</v>
      </c>
      <c r="J3811" s="2664" t="s">
        <v>5260</v>
      </c>
      <c r="K3811" s="2761">
        <v>0.16800000000000001</v>
      </c>
      <c r="L3811" s="2761">
        <v>0.16800000000000001</v>
      </c>
      <c r="M3811" s="2762" t="s">
        <v>5260</v>
      </c>
      <c r="N3811" s="2666" t="s">
        <v>5260</v>
      </c>
      <c r="O3811" s="2761">
        <v>0.16800000000000001</v>
      </c>
      <c r="P3811" s="2761">
        <v>0.16800000000000001</v>
      </c>
      <c r="Q3811" s="2761">
        <v>0.16800000000000001</v>
      </c>
      <c r="R3811" s="2761">
        <v>0.16800000000000001</v>
      </c>
      <c r="S3811" s="2751">
        <v>0.56000000000000005</v>
      </c>
      <c r="T3811" s="2663" t="s">
        <v>1529</v>
      </c>
      <c r="U3811" s="2663" t="s">
        <v>1529</v>
      </c>
      <c r="V3811" s="2763" t="s">
        <v>1135</v>
      </c>
      <c r="W3811" s="2761">
        <v>2.8000000000000001E-2</v>
      </c>
      <c r="X3811" s="2761">
        <v>6.720000000000001E-2</v>
      </c>
      <c r="Y3811" s="2763" t="s">
        <v>1529</v>
      </c>
      <c r="Z3811" s="2761">
        <v>6.720000000000001E-2</v>
      </c>
      <c r="AA3811" s="2763" t="s">
        <v>1529</v>
      </c>
      <c r="AB3811" s="2761">
        <v>6.720000000000001E-2</v>
      </c>
      <c r="AC3811" s="2761">
        <v>6.720000000000001E-2</v>
      </c>
      <c r="AD3811" s="2760">
        <v>18.648</v>
      </c>
      <c r="AE3811" s="2665" t="s">
        <v>406</v>
      </c>
      <c r="AF3811" s="2764">
        <v>3.6999999999999998E-2</v>
      </c>
      <c r="AG3811" s="2764">
        <v>0.11200000000000002</v>
      </c>
      <c r="AH3811" s="2765" t="s">
        <v>1529</v>
      </c>
      <c r="AI3811" s="2765" t="s">
        <v>1529</v>
      </c>
      <c r="AJ3811" s="2663" t="s">
        <v>1529</v>
      </c>
      <c r="AK3811" s="2502"/>
    </row>
    <row r="3812" spans="2:37" s="2610" customFormat="1" ht="17.25" customHeight="1" x14ac:dyDescent="0.2">
      <c r="B3812" s="5019" t="s">
        <v>5304</v>
      </c>
      <c r="C3812" s="5019"/>
      <c r="D3812" s="2759" t="s">
        <v>5305</v>
      </c>
      <c r="E3812" s="2760">
        <v>33.6</v>
      </c>
      <c r="F3812" s="2760">
        <v>14.392000000000001</v>
      </c>
      <c r="G3812" s="2663" t="s">
        <v>1529</v>
      </c>
      <c r="H3812" s="2663" t="s">
        <v>1529</v>
      </c>
      <c r="I3812" s="2663" t="s">
        <v>1529</v>
      </c>
      <c r="J3812" s="2664" t="s">
        <v>5260</v>
      </c>
      <c r="K3812" s="2761">
        <v>0.16800000000000001</v>
      </c>
      <c r="L3812" s="2761">
        <v>0.16800000000000001</v>
      </c>
      <c r="M3812" s="2762" t="s">
        <v>5260</v>
      </c>
      <c r="N3812" s="2666" t="s">
        <v>5260</v>
      </c>
      <c r="O3812" s="2761">
        <v>0.16800000000000001</v>
      </c>
      <c r="P3812" s="2761">
        <v>0.16800000000000001</v>
      </c>
      <c r="Q3812" s="2761">
        <v>0.16800000000000001</v>
      </c>
      <c r="R3812" s="2761">
        <v>0.16800000000000001</v>
      </c>
      <c r="S3812" s="2751">
        <v>0.56000000000000005</v>
      </c>
      <c r="T3812" s="2663" t="s">
        <v>1529</v>
      </c>
      <c r="U3812" s="2663" t="s">
        <v>1529</v>
      </c>
      <c r="V3812" s="2763" t="s">
        <v>1135</v>
      </c>
      <c r="W3812" s="2761">
        <v>2.8000000000000001E-2</v>
      </c>
      <c r="X3812" s="2761">
        <v>6.720000000000001E-2</v>
      </c>
      <c r="Y3812" s="2763" t="s">
        <v>1529</v>
      </c>
      <c r="Z3812" s="2761">
        <v>6.720000000000001E-2</v>
      </c>
      <c r="AA3812" s="2763" t="s">
        <v>1529</v>
      </c>
      <c r="AB3812" s="2761">
        <v>6.720000000000001E-2</v>
      </c>
      <c r="AC3812" s="2761">
        <v>6.720000000000001E-2</v>
      </c>
      <c r="AD3812" s="2760">
        <v>18.648</v>
      </c>
      <c r="AE3812" s="2665" t="s">
        <v>406</v>
      </c>
      <c r="AF3812" s="2764">
        <v>3.6999999999999998E-2</v>
      </c>
      <c r="AG3812" s="2764">
        <v>0.11200000000000002</v>
      </c>
      <c r="AH3812" s="2765" t="s">
        <v>1529</v>
      </c>
      <c r="AI3812" s="2765" t="s">
        <v>1529</v>
      </c>
      <c r="AJ3812" s="2663" t="s">
        <v>1529</v>
      </c>
      <c r="AK3812" s="2502"/>
    </row>
    <row r="3813" spans="2:37" s="2610" customFormat="1" ht="17.25" customHeight="1" x14ac:dyDescent="0.2">
      <c r="B3813" s="5019" t="s">
        <v>5306</v>
      </c>
      <c r="C3813" s="5019"/>
      <c r="D3813" s="2759" t="s">
        <v>5307</v>
      </c>
      <c r="E3813" s="2760">
        <v>39.200000000000003</v>
      </c>
      <c r="F3813" s="2760">
        <v>19.992000000000004</v>
      </c>
      <c r="G3813" s="2663" t="s">
        <v>1529</v>
      </c>
      <c r="H3813" s="2663" t="s">
        <v>1529</v>
      </c>
      <c r="I3813" s="2663" t="s">
        <v>1529</v>
      </c>
      <c r="J3813" s="2664" t="s">
        <v>5308</v>
      </c>
      <c r="K3813" s="2761">
        <v>0.16800000000000001</v>
      </c>
      <c r="L3813" s="2761">
        <v>0.16800000000000001</v>
      </c>
      <c r="M3813" s="2762" t="s">
        <v>5308</v>
      </c>
      <c r="N3813" s="2666" t="s">
        <v>5308</v>
      </c>
      <c r="O3813" s="2761">
        <v>0.16800000000000001</v>
      </c>
      <c r="P3813" s="2761">
        <v>0.16800000000000001</v>
      </c>
      <c r="Q3813" s="2761">
        <v>0.16800000000000001</v>
      </c>
      <c r="R3813" s="2761">
        <v>0.16800000000000001</v>
      </c>
      <c r="S3813" s="2751">
        <v>0.56000000000000005</v>
      </c>
      <c r="T3813" s="2663" t="s">
        <v>1529</v>
      </c>
      <c r="U3813" s="2663" t="s">
        <v>1529</v>
      </c>
      <c r="V3813" s="2763" t="s">
        <v>1135</v>
      </c>
      <c r="W3813" s="2761">
        <v>2.8000000000000001E-2</v>
      </c>
      <c r="X3813" s="2761">
        <v>6.720000000000001E-2</v>
      </c>
      <c r="Y3813" s="2763" t="s">
        <v>1529</v>
      </c>
      <c r="Z3813" s="2761">
        <v>6.720000000000001E-2</v>
      </c>
      <c r="AA3813" s="2763" t="s">
        <v>1529</v>
      </c>
      <c r="AB3813" s="2761">
        <v>6.720000000000001E-2</v>
      </c>
      <c r="AC3813" s="2761">
        <v>6.720000000000001E-2</v>
      </c>
      <c r="AD3813" s="2760">
        <v>18.648</v>
      </c>
      <c r="AE3813" s="2665" t="s">
        <v>406</v>
      </c>
      <c r="AF3813" s="2764">
        <v>3.6999999999999998E-2</v>
      </c>
      <c r="AG3813" s="2764">
        <v>0.11200000000000002</v>
      </c>
      <c r="AH3813" s="2765" t="s">
        <v>1529</v>
      </c>
      <c r="AI3813" s="2765" t="s">
        <v>1529</v>
      </c>
      <c r="AJ3813" s="2663" t="s">
        <v>1529</v>
      </c>
      <c r="AK3813" s="2502"/>
    </row>
    <row r="3814" spans="2:37" s="2610" customFormat="1" ht="17.25" customHeight="1" x14ac:dyDescent="0.2">
      <c r="B3814" s="5019" t="s">
        <v>5309</v>
      </c>
      <c r="C3814" s="5019"/>
      <c r="D3814" s="2759" t="s">
        <v>5310</v>
      </c>
      <c r="E3814" s="2760">
        <v>39.200000000000003</v>
      </c>
      <c r="F3814" s="2760">
        <v>19.992000000000004</v>
      </c>
      <c r="G3814" s="2663" t="s">
        <v>1529</v>
      </c>
      <c r="H3814" s="2663" t="s">
        <v>1529</v>
      </c>
      <c r="I3814" s="2663" t="s">
        <v>1529</v>
      </c>
      <c r="J3814" s="2664" t="s">
        <v>5308</v>
      </c>
      <c r="K3814" s="2761">
        <v>0.16800000000000001</v>
      </c>
      <c r="L3814" s="2761">
        <v>0.16800000000000001</v>
      </c>
      <c r="M3814" s="2762" t="s">
        <v>5308</v>
      </c>
      <c r="N3814" s="2666" t="s">
        <v>5308</v>
      </c>
      <c r="O3814" s="2761">
        <v>0.16800000000000001</v>
      </c>
      <c r="P3814" s="2761">
        <v>0.16800000000000001</v>
      </c>
      <c r="Q3814" s="2761">
        <v>0.16800000000000001</v>
      </c>
      <c r="R3814" s="2761">
        <v>0.16800000000000001</v>
      </c>
      <c r="S3814" s="2751">
        <v>0.56000000000000005</v>
      </c>
      <c r="T3814" s="2663" t="s">
        <v>1529</v>
      </c>
      <c r="U3814" s="2663" t="s">
        <v>1529</v>
      </c>
      <c r="V3814" s="2763" t="s">
        <v>1135</v>
      </c>
      <c r="W3814" s="2761">
        <v>2.8000000000000001E-2</v>
      </c>
      <c r="X3814" s="2761">
        <v>6.720000000000001E-2</v>
      </c>
      <c r="Y3814" s="2763" t="s">
        <v>1529</v>
      </c>
      <c r="Z3814" s="2761">
        <v>6.720000000000001E-2</v>
      </c>
      <c r="AA3814" s="2763" t="s">
        <v>1529</v>
      </c>
      <c r="AB3814" s="2761">
        <v>6.720000000000001E-2</v>
      </c>
      <c r="AC3814" s="2761">
        <v>6.720000000000001E-2</v>
      </c>
      <c r="AD3814" s="2760">
        <v>18.648</v>
      </c>
      <c r="AE3814" s="2665" t="s">
        <v>406</v>
      </c>
      <c r="AF3814" s="2764">
        <v>3.6999999999999998E-2</v>
      </c>
      <c r="AG3814" s="2764">
        <v>0.11200000000000002</v>
      </c>
      <c r="AH3814" s="2765" t="s">
        <v>1529</v>
      </c>
      <c r="AI3814" s="2765" t="s">
        <v>1529</v>
      </c>
      <c r="AJ3814" s="2663" t="s">
        <v>1529</v>
      </c>
      <c r="AK3814" s="2502"/>
    </row>
    <row r="3815" spans="2:37" s="2610" customFormat="1" ht="17.25" customHeight="1" x14ac:dyDescent="0.2">
      <c r="B3815" s="5019" t="s">
        <v>5311</v>
      </c>
      <c r="C3815" s="5019"/>
      <c r="D3815" s="2759" t="s">
        <v>5312</v>
      </c>
      <c r="E3815" s="2760">
        <v>44.800000000000004</v>
      </c>
      <c r="F3815" s="2760">
        <v>21.862400000000001</v>
      </c>
      <c r="G3815" s="2663" t="s">
        <v>1529</v>
      </c>
      <c r="H3815" s="2663" t="s">
        <v>1529</v>
      </c>
      <c r="I3815" s="2663" t="s">
        <v>1529</v>
      </c>
      <c r="J3815" s="2664" t="s">
        <v>5262</v>
      </c>
      <c r="K3815" s="2761">
        <v>0.16800000000000001</v>
      </c>
      <c r="L3815" s="2761">
        <v>0.16800000000000001</v>
      </c>
      <c r="M3815" s="2762" t="s">
        <v>5262</v>
      </c>
      <c r="N3815" s="2666" t="s">
        <v>5262</v>
      </c>
      <c r="O3815" s="2761">
        <v>0.16800000000000001</v>
      </c>
      <c r="P3815" s="2761">
        <v>0.16800000000000001</v>
      </c>
      <c r="Q3815" s="2761">
        <v>0.16800000000000001</v>
      </c>
      <c r="R3815" s="2761">
        <v>0.16800000000000001</v>
      </c>
      <c r="S3815" s="2751">
        <v>0.56000000000000005</v>
      </c>
      <c r="T3815" s="2663" t="s">
        <v>1529</v>
      </c>
      <c r="U3815" s="2663" t="s">
        <v>1529</v>
      </c>
      <c r="V3815" s="2763" t="s">
        <v>1135</v>
      </c>
      <c r="W3815" s="2761">
        <v>2.8000000000000001E-2</v>
      </c>
      <c r="X3815" s="2761">
        <v>6.720000000000001E-2</v>
      </c>
      <c r="Y3815" s="2763" t="s">
        <v>1529</v>
      </c>
      <c r="Z3815" s="2761">
        <v>6.720000000000001E-2</v>
      </c>
      <c r="AA3815" s="2763" t="s">
        <v>1529</v>
      </c>
      <c r="AB3815" s="2761">
        <v>6.720000000000001E-2</v>
      </c>
      <c r="AC3815" s="2761">
        <v>6.720000000000001E-2</v>
      </c>
      <c r="AD3815" s="2760">
        <v>22.377600000000001</v>
      </c>
      <c r="AE3815" s="2665" t="s">
        <v>5087</v>
      </c>
      <c r="AF3815" s="2764">
        <v>3.6999999999999998E-2</v>
      </c>
      <c r="AG3815" s="2764">
        <v>0.11200000000000002</v>
      </c>
      <c r="AH3815" s="2765" t="s">
        <v>1529</v>
      </c>
      <c r="AI3815" s="2765" t="s">
        <v>1529</v>
      </c>
      <c r="AJ3815" s="2663" t="s">
        <v>1529</v>
      </c>
      <c r="AK3815" s="2502"/>
    </row>
    <row r="3816" spans="2:37" s="2610" customFormat="1" ht="17.25" customHeight="1" thickBot="1" x14ac:dyDescent="0.25">
      <c r="B3816" s="5021" t="s">
        <v>5313</v>
      </c>
      <c r="C3816" s="5021"/>
      <c r="D3816" s="2766" t="s">
        <v>5314</v>
      </c>
      <c r="E3816" s="2767">
        <v>44.800000000000004</v>
      </c>
      <c r="F3816" s="2767">
        <v>21.862400000000001</v>
      </c>
      <c r="G3816" s="2558" t="s">
        <v>1529</v>
      </c>
      <c r="H3816" s="2558" t="s">
        <v>1529</v>
      </c>
      <c r="I3816" s="2558" t="s">
        <v>1529</v>
      </c>
      <c r="J3816" s="2559" t="s">
        <v>5262</v>
      </c>
      <c r="K3816" s="2768">
        <v>0.16800000000000001</v>
      </c>
      <c r="L3816" s="2768">
        <v>0.16800000000000001</v>
      </c>
      <c r="M3816" s="2769" t="s">
        <v>5262</v>
      </c>
      <c r="N3816" s="2770" t="s">
        <v>5262</v>
      </c>
      <c r="O3816" s="2768">
        <v>0.16800000000000001</v>
      </c>
      <c r="P3816" s="2768">
        <v>0.16800000000000001</v>
      </c>
      <c r="Q3816" s="2768">
        <v>0.16800000000000001</v>
      </c>
      <c r="R3816" s="2768">
        <v>0.16800000000000001</v>
      </c>
      <c r="S3816" s="2752">
        <v>0.56000000000000005</v>
      </c>
      <c r="T3816" s="2558" t="s">
        <v>1529</v>
      </c>
      <c r="U3816" s="2558" t="s">
        <v>1529</v>
      </c>
      <c r="V3816" s="2771" t="s">
        <v>1135</v>
      </c>
      <c r="W3816" s="2768">
        <v>2.8000000000000001E-2</v>
      </c>
      <c r="X3816" s="2768">
        <v>6.720000000000001E-2</v>
      </c>
      <c r="Y3816" s="2771" t="s">
        <v>1529</v>
      </c>
      <c r="Z3816" s="2768">
        <v>6.720000000000001E-2</v>
      </c>
      <c r="AA3816" s="2771" t="s">
        <v>1529</v>
      </c>
      <c r="AB3816" s="2768">
        <v>6.720000000000001E-2</v>
      </c>
      <c r="AC3816" s="2768">
        <v>6.720000000000001E-2</v>
      </c>
      <c r="AD3816" s="2767">
        <v>22.377600000000001</v>
      </c>
      <c r="AE3816" s="2560" t="s">
        <v>5087</v>
      </c>
      <c r="AF3816" s="2772">
        <v>3.6999999999999998E-2</v>
      </c>
      <c r="AG3816" s="2772">
        <v>0.11200000000000002</v>
      </c>
      <c r="AH3816" s="2773" t="s">
        <v>1529</v>
      </c>
      <c r="AI3816" s="2773" t="s">
        <v>1529</v>
      </c>
      <c r="AJ3816" s="2558" t="s">
        <v>1529</v>
      </c>
      <c r="AK3816" s="2502"/>
    </row>
    <row r="3817" spans="2:37" s="2610" customFormat="1" ht="17.25" customHeight="1" x14ac:dyDescent="0.2">
      <c r="B3817" s="2503"/>
      <c r="C3817" s="2496"/>
      <c r="D3817" s="2496"/>
      <c r="E3817" s="2496"/>
      <c r="F3817" s="2496"/>
      <c r="G3817" s="2496"/>
      <c r="H3817" s="2496"/>
      <c r="I3817" s="2497"/>
      <c r="J3817" s="2497"/>
      <c r="K3817" s="2497"/>
      <c r="L3817" s="2497"/>
      <c r="M3817" s="2496"/>
      <c r="N3817" s="2497"/>
      <c r="O3817" s="2497"/>
      <c r="P3817" s="2497"/>
      <c r="Q3817" s="2497"/>
      <c r="R3817" s="2497"/>
      <c r="S3817" s="2496"/>
      <c r="T3817" s="2495"/>
      <c r="U3817" s="2495"/>
      <c r="V3817" s="2495"/>
      <c r="W3817" s="2495"/>
      <c r="X3817" s="2495"/>
      <c r="Y3817" s="2495"/>
      <c r="Z3817" s="2495"/>
      <c r="AA3817" s="2495"/>
      <c r="AB3817" s="2495"/>
      <c r="AC3817" s="2495"/>
      <c r="AD3817" s="2495"/>
      <c r="AE3817" s="2495"/>
      <c r="AF3817" s="2495"/>
      <c r="AG3817" s="2495"/>
      <c r="AH3817" s="2495"/>
      <c r="AI3817" s="2495"/>
      <c r="AJ3817" s="2495"/>
      <c r="AK3817" s="2502"/>
    </row>
    <row r="3818" spans="2:37" s="2610" customFormat="1" ht="17.25" customHeight="1" x14ac:dyDescent="0.2">
      <c r="B3818" s="4236" t="s">
        <v>4985</v>
      </c>
      <c r="C3818" s="4237"/>
      <c r="D3818" s="4269" t="s">
        <v>10</v>
      </c>
      <c r="E3818" s="4269"/>
      <c r="F3818" s="4269"/>
      <c r="G3818" s="4269"/>
      <c r="H3818" s="2499"/>
      <c r="I3818" s="2499"/>
      <c r="J3818" s="2499"/>
      <c r="K3818" s="2499"/>
      <c r="L3818" s="2499"/>
      <c r="M3818" s="2499"/>
      <c r="N3818" s="2499"/>
      <c r="O3818" s="2499"/>
      <c r="P3818" s="2499"/>
      <c r="Q3818" s="2499"/>
      <c r="R3818" s="2499"/>
      <c r="S3818" s="2499"/>
      <c r="T3818" s="2495"/>
      <c r="U3818" s="2495"/>
      <c r="V3818" s="2495"/>
      <c r="W3818" s="2495"/>
      <c r="X3818" s="2495"/>
      <c r="Y3818" s="2495"/>
      <c r="Z3818" s="2495"/>
      <c r="AA3818" s="2495"/>
      <c r="AB3818" s="2495"/>
      <c r="AC3818" s="2495"/>
      <c r="AD3818" s="2495"/>
      <c r="AE3818" s="2495"/>
      <c r="AF3818" s="2495"/>
      <c r="AG3818" s="2495"/>
      <c r="AH3818" s="2495"/>
      <c r="AI3818" s="2495"/>
      <c r="AJ3818" s="2495"/>
      <c r="AK3818" s="2502"/>
    </row>
    <row r="3819" spans="2:37" s="2610" customFormat="1" ht="17.25" customHeight="1" x14ac:dyDescent="0.2">
      <c r="B3819" s="4236" t="s">
        <v>4986</v>
      </c>
      <c r="C3819" s="4237"/>
      <c r="D3819" s="5028" t="s">
        <v>10</v>
      </c>
      <c r="E3819" s="5028"/>
      <c r="F3819" s="5028"/>
      <c r="G3819" s="5028"/>
      <c r="H3819" s="2499"/>
      <c r="I3819" s="2499"/>
      <c r="J3819" s="2499"/>
      <c r="K3819" s="2499"/>
      <c r="L3819" s="2499"/>
      <c r="M3819" s="2499"/>
      <c r="N3819" s="2499"/>
      <c r="O3819" s="2499"/>
      <c r="P3819" s="2499"/>
      <c r="Q3819" s="2499"/>
      <c r="R3819" s="2499"/>
      <c r="S3819" s="2499"/>
      <c r="T3819" s="2495"/>
      <c r="U3819" s="2495"/>
      <c r="V3819" s="2495"/>
      <c r="W3819" s="2495"/>
      <c r="X3819" s="2495"/>
      <c r="Y3819" s="2495"/>
      <c r="Z3819" s="2495"/>
      <c r="AA3819" s="2495"/>
      <c r="AB3819" s="2495"/>
      <c r="AC3819" s="2495"/>
      <c r="AD3819" s="2495"/>
      <c r="AE3819" s="2495"/>
      <c r="AF3819" s="2495"/>
      <c r="AG3819" s="2495"/>
      <c r="AH3819" s="2495"/>
      <c r="AI3819" s="2495"/>
      <c r="AJ3819" s="2495"/>
      <c r="AK3819" s="2502"/>
    </row>
    <row r="3820" spans="2:37" s="2610" customFormat="1" ht="17.25" customHeight="1" thickBot="1" x14ac:dyDescent="0.25">
      <c r="B3820" s="4270"/>
      <c r="C3820" s="4271"/>
      <c r="D3820" s="5010"/>
      <c r="E3820" s="5010"/>
      <c r="F3820" s="5010"/>
      <c r="G3820" s="5010"/>
      <c r="H3820" s="2504"/>
      <c r="I3820" s="2504"/>
      <c r="J3820" s="2504"/>
      <c r="K3820" s="2504"/>
      <c r="L3820" s="2504"/>
      <c r="M3820" s="2504"/>
      <c r="N3820" s="2504"/>
      <c r="O3820" s="2504"/>
      <c r="P3820" s="2504"/>
      <c r="Q3820" s="2504"/>
      <c r="R3820" s="2504"/>
      <c r="S3820" s="2504"/>
      <c r="T3820" s="2505"/>
      <c r="U3820" s="2505"/>
      <c r="V3820" s="2505"/>
      <c r="W3820" s="2505"/>
      <c r="X3820" s="2505"/>
      <c r="Y3820" s="2505"/>
      <c r="Z3820" s="2505"/>
      <c r="AA3820" s="2505"/>
      <c r="AB3820" s="2505"/>
      <c r="AC3820" s="2505"/>
      <c r="AD3820" s="2505"/>
      <c r="AE3820" s="2505"/>
      <c r="AF3820" s="2505"/>
      <c r="AG3820" s="2505"/>
      <c r="AH3820" s="2505"/>
      <c r="AI3820" s="2505"/>
      <c r="AJ3820" s="2505"/>
      <c r="AK3820" s="2507"/>
    </row>
    <row r="3821" spans="2:37" s="2610" customFormat="1" ht="17.25" customHeight="1" thickBot="1" x14ac:dyDescent="0.25">
      <c r="B3821" s="2612"/>
      <c r="C3821" s="2349"/>
      <c r="D3821" s="2349"/>
      <c r="E3821" s="2349"/>
      <c r="F3821" s="2349"/>
      <c r="G3821" s="2349"/>
      <c r="H3821" s="2349"/>
      <c r="I3821" s="2349"/>
      <c r="J3821" s="2349"/>
      <c r="K3821" s="2349"/>
      <c r="L3821" s="2349"/>
      <c r="M3821" s="2349"/>
      <c r="N3821" s="2349"/>
      <c r="O3821" s="2349"/>
      <c r="P3821" s="2349"/>
      <c r="Q3821" s="2349"/>
      <c r="R3821" s="2349"/>
      <c r="S3821" s="2349"/>
      <c r="T3821" s="2349"/>
      <c r="U3821" s="2349"/>
      <c r="V3821" s="2349"/>
      <c r="W3821" s="2349"/>
      <c r="X3821" s="2349"/>
      <c r="Y3821" s="2349"/>
      <c r="Z3821" s="2349"/>
      <c r="AA3821" s="2349"/>
      <c r="AB3821" s="2349"/>
      <c r="AC3821" s="2349"/>
      <c r="AD3821" s="2349"/>
      <c r="AE3821" s="2349"/>
      <c r="AF3821" s="2349"/>
      <c r="AG3821" s="2349"/>
      <c r="AH3821" s="2349"/>
      <c r="AI3821" s="2349"/>
      <c r="AJ3821" s="2349"/>
      <c r="AK3821" s="2349"/>
    </row>
    <row r="3822" spans="2:37" s="2610" customFormat="1" ht="17.25" customHeight="1" x14ac:dyDescent="0.2">
      <c r="B3822" s="4169" t="s">
        <v>4994</v>
      </c>
      <c r="C3822" s="4170"/>
      <c r="D3822" s="4170"/>
      <c r="E3822" s="4170"/>
      <c r="F3822" s="4170"/>
      <c r="G3822" s="4170"/>
      <c r="H3822" s="4170"/>
      <c r="I3822" s="4170"/>
      <c r="J3822" s="4170"/>
      <c r="K3822" s="4170"/>
      <c r="L3822" s="4170"/>
      <c r="M3822" s="4170"/>
      <c r="N3822" s="4170"/>
      <c r="O3822" s="4170"/>
      <c r="P3822" s="4170"/>
      <c r="Q3822" s="4170"/>
      <c r="R3822" s="4170"/>
      <c r="S3822" s="4170"/>
      <c r="T3822" s="4170"/>
      <c r="U3822" s="4170"/>
      <c r="V3822" s="4170"/>
      <c r="W3822" s="4170"/>
      <c r="X3822" s="4170"/>
      <c r="Y3822" s="4170"/>
      <c r="Z3822" s="4170"/>
      <c r="AA3822" s="4170"/>
      <c r="AB3822" s="4170"/>
      <c r="AC3822" s="4170"/>
      <c r="AD3822" s="4170"/>
      <c r="AE3822" s="4170"/>
      <c r="AF3822" s="4170"/>
      <c r="AG3822" s="4170"/>
      <c r="AH3822" s="4170"/>
      <c r="AI3822" s="4170"/>
      <c r="AJ3822" s="4170"/>
      <c r="AK3822" s="4171"/>
    </row>
    <row r="3823" spans="2:37" s="2610" customFormat="1" ht="17.25" customHeight="1" x14ac:dyDescent="0.2">
      <c r="B3823" s="2500"/>
      <c r="C3823" s="2608"/>
      <c r="D3823" s="2608"/>
      <c r="E3823" s="2608"/>
      <c r="F3823" s="2608"/>
      <c r="G3823" s="2501"/>
      <c r="H3823" s="2501"/>
      <c r="I3823" s="2501"/>
      <c r="J3823" s="2501"/>
      <c r="K3823" s="2501"/>
      <c r="L3823" s="2501"/>
      <c r="M3823" s="2501"/>
      <c r="N3823" s="2501"/>
      <c r="O3823" s="2501"/>
      <c r="P3823" s="2501"/>
      <c r="Q3823" s="2501"/>
      <c r="R3823" s="2501"/>
      <c r="S3823" s="2501"/>
      <c r="T3823" s="2501"/>
      <c r="U3823" s="2501"/>
      <c r="V3823" s="2501"/>
      <c r="W3823" s="2501"/>
      <c r="X3823" s="2501"/>
      <c r="Y3823" s="2501"/>
      <c r="Z3823" s="2501"/>
      <c r="AA3823" s="2501"/>
      <c r="AB3823" s="2501"/>
      <c r="AC3823" s="2501"/>
      <c r="AD3823" s="2501"/>
      <c r="AE3823" s="2501"/>
      <c r="AF3823" s="2501"/>
      <c r="AG3823" s="2501"/>
      <c r="AH3823" s="2501"/>
      <c r="AI3823" s="2501"/>
      <c r="AJ3823" s="2501"/>
      <c r="AK3823" s="2502"/>
    </row>
    <row r="3824" spans="2:37" s="2610" customFormat="1" ht="17.25" customHeight="1" x14ac:dyDescent="0.2">
      <c r="B3824" s="2500" t="s">
        <v>4981</v>
      </c>
      <c r="C3824" s="2608"/>
      <c r="D3824" s="4294" t="s">
        <v>5315</v>
      </c>
      <c r="E3824" s="4294"/>
      <c r="F3824" s="4294"/>
      <c r="G3824" s="4294"/>
      <c r="H3824" s="2501"/>
      <c r="I3824" s="2501"/>
      <c r="J3824" s="2501"/>
      <c r="K3824" s="2501"/>
      <c r="L3824" s="2501"/>
      <c r="M3824" s="2501"/>
      <c r="N3824" s="2501"/>
      <c r="O3824" s="2501"/>
      <c r="P3824" s="2501"/>
      <c r="Q3824" s="2501"/>
      <c r="R3824" s="2501"/>
      <c r="S3824" s="2501"/>
      <c r="T3824" s="2501"/>
      <c r="U3824" s="2501"/>
      <c r="V3824" s="2501"/>
      <c r="W3824" s="2501"/>
      <c r="X3824" s="2501"/>
      <c r="Y3824" s="2501"/>
      <c r="Z3824" s="2501"/>
      <c r="AA3824" s="2501"/>
      <c r="AB3824" s="2501"/>
      <c r="AC3824" s="2501"/>
      <c r="AD3824" s="2501"/>
      <c r="AE3824" s="2501"/>
      <c r="AF3824" s="2501"/>
      <c r="AG3824" s="2501"/>
      <c r="AH3824" s="2501"/>
      <c r="AI3824" s="2501"/>
      <c r="AJ3824" s="2501"/>
      <c r="AK3824" s="2502"/>
    </row>
    <row r="3825" spans="2:37" s="2610" customFormat="1" ht="17.25" customHeight="1" thickBot="1" x14ac:dyDescent="0.25">
      <c r="B3825" s="4176" t="s">
        <v>4995</v>
      </c>
      <c r="C3825" s="4177"/>
      <c r="D3825" s="4314">
        <v>41340</v>
      </c>
      <c r="E3825" s="4314"/>
      <c r="F3825" s="2608"/>
      <c r="G3825" s="2501"/>
      <c r="H3825" s="2501"/>
      <c r="I3825" s="2501"/>
      <c r="J3825" s="2501"/>
      <c r="K3825" s="2501"/>
      <c r="L3825" s="2501"/>
      <c r="M3825" s="2501"/>
      <c r="N3825" s="2501"/>
      <c r="O3825" s="2501"/>
      <c r="P3825" s="2501"/>
      <c r="Q3825" s="2501"/>
      <c r="R3825" s="2501"/>
      <c r="S3825" s="2501"/>
      <c r="T3825" s="2501"/>
      <c r="U3825" s="2501"/>
      <c r="V3825" s="2501"/>
      <c r="W3825" s="2501"/>
      <c r="X3825" s="2501"/>
      <c r="Y3825" s="2501"/>
      <c r="Z3825" s="2501"/>
      <c r="AA3825" s="2501"/>
      <c r="AB3825" s="2501"/>
      <c r="AC3825" s="2501"/>
      <c r="AD3825" s="2501"/>
      <c r="AE3825" s="2501"/>
      <c r="AF3825" s="2501"/>
      <c r="AG3825" s="2501"/>
      <c r="AH3825" s="2501"/>
      <c r="AI3825" s="2501"/>
      <c r="AJ3825" s="2501"/>
      <c r="AK3825" s="2502"/>
    </row>
    <row r="3826" spans="2:37" s="2610" customFormat="1" ht="65.25" customHeight="1" thickBot="1" x14ac:dyDescent="0.25">
      <c r="B3826" s="4179" t="s">
        <v>4996</v>
      </c>
      <c r="C3826" s="4180"/>
      <c r="D3826" s="4291" t="s">
        <v>5316</v>
      </c>
      <c r="E3826" s="4292"/>
      <c r="F3826" s="4292"/>
      <c r="G3826" s="4292"/>
      <c r="H3826" s="4292"/>
      <c r="I3826" s="4292"/>
      <c r="J3826" s="4292"/>
      <c r="K3826" s="4293"/>
      <c r="L3826" s="2501"/>
      <c r="M3826" s="2501"/>
      <c r="N3826" s="2501"/>
      <c r="O3826" s="2501"/>
      <c r="P3826" s="2501"/>
      <c r="Q3826" s="2501"/>
      <c r="R3826" s="2501"/>
      <c r="S3826" s="2501"/>
      <c r="T3826" s="2501"/>
      <c r="U3826" s="2501"/>
      <c r="V3826" s="2501"/>
      <c r="W3826" s="2501"/>
      <c r="X3826" s="2501"/>
      <c r="Y3826" s="2501"/>
      <c r="Z3826" s="2501"/>
      <c r="AA3826" s="2501"/>
      <c r="AB3826" s="2501"/>
      <c r="AC3826" s="2501"/>
      <c r="AD3826" s="2501"/>
      <c r="AE3826" s="2501"/>
      <c r="AF3826" s="2501"/>
      <c r="AG3826" s="2501"/>
      <c r="AH3826" s="2501"/>
      <c r="AI3826" s="2501"/>
      <c r="AJ3826" s="2501"/>
      <c r="AK3826" s="2502"/>
    </row>
    <row r="3827" spans="2:37" s="2610" customFormat="1" ht="17.25" customHeight="1" thickBot="1" x14ac:dyDescent="0.25">
      <c r="B3827" s="4245"/>
      <c r="C3827" s="4246"/>
      <c r="D3827" s="4246"/>
      <c r="E3827" s="4246"/>
      <c r="F3827" s="4246"/>
      <c r="G3827" s="4246"/>
      <c r="H3827" s="4246"/>
      <c r="I3827" s="4246"/>
      <c r="J3827" s="4246"/>
      <c r="K3827" s="4246"/>
      <c r="L3827" s="4246"/>
      <c r="M3827" s="4246"/>
      <c r="N3827" s="4246"/>
      <c r="O3827" s="4246"/>
      <c r="P3827" s="4246"/>
      <c r="Q3827" s="4246"/>
      <c r="R3827" s="2501"/>
      <c r="S3827" s="2501"/>
      <c r="T3827" s="2501"/>
      <c r="U3827" s="2501"/>
      <c r="V3827" s="2501"/>
      <c r="W3827" s="2501"/>
      <c r="X3827" s="2501"/>
      <c r="Y3827" s="2501"/>
      <c r="Z3827" s="2501"/>
      <c r="AA3827" s="2501"/>
      <c r="AB3827" s="2501"/>
      <c r="AC3827" s="2501"/>
      <c r="AD3827" s="2501"/>
      <c r="AE3827" s="2501"/>
      <c r="AF3827" s="2501"/>
      <c r="AG3827" s="2501"/>
      <c r="AH3827" s="2501"/>
      <c r="AI3827" s="2501"/>
      <c r="AJ3827" s="2501"/>
      <c r="AK3827" s="2502"/>
    </row>
    <row r="3828" spans="2:37" s="2610" customFormat="1" ht="17.25" customHeight="1" thickBot="1" x14ac:dyDescent="0.25">
      <c r="B3828" s="4184" t="s">
        <v>4997</v>
      </c>
      <c r="C3828" s="4185"/>
      <c r="D3828" s="4189" t="s">
        <v>4987</v>
      </c>
      <c r="E3828" s="4189" t="s">
        <v>4998</v>
      </c>
      <c r="F3828" s="4193" t="s">
        <v>224</v>
      </c>
      <c r="G3828" s="4195"/>
      <c r="H3828" s="4195"/>
      <c r="I3828" s="4195"/>
      <c r="J3828" s="4195"/>
      <c r="K3828" s="4195"/>
      <c r="L3828" s="4195"/>
      <c r="M3828" s="4195"/>
      <c r="N3828" s="4195"/>
      <c r="O3828" s="4195"/>
      <c r="P3828" s="4195"/>
      <c r="Q3828" s="4195"/>
      <c r="R3828" s="4196"/>
      <c r="S3828" s="4193" t="s">
        <v>340</v>
      </c>
      <c r="T3828" s="4195"/>
      <c r="U3828" s="4195"/>
      <c r="V3828" s="4195"/>
      <c r="W3828" s="4195"/>
      <c r="X3828" s="4195"/>
      <c r="Y3828" s="4195"/>
      <c r="Z3828" s="4195"/>
      <c r="AA3828" s="4195"/>
      <c r="AB3828" s="4195"/>
      <c r="AC3828" s="4196"/>
      <c r="AD3828" s="4193" t="s">
        <v>225</v>
      </c>
      <c r="AE3828" s="4195"/>
      <c r="AF3828" s="4195"/>
      <c r="AG3828" s="4196"/>
      <c r="AH3828" s="4197" t="s">
        <v>4982</v>
      </c>
      <c r="AI3828" s="4198"/>
      <c r="AJ3828" s="4199"/>
      <c r="AK3828" s="2502"/>
    </row>
    <row r="3829" spans="2:37" s="2610" customFormat="1" ht="17.25" customHeight="1" thickBot="1" x14ac:dyDescent="0.25">
      <c r="B3829" s="4186"/>
      <c r="C3829" s="4187"/>
      <c r="D3829" s="4203"/>
      <c r="E3829" s="4203"/>
      <c r="F3829" s="4189" t="s">
        <v>4999</v>
      </c>
      <c r="G3829" s="4189" t="s">
        <v>5000</v>
      </c>
      <c r="H3829" s="4189" t="s">
        <v>5001</v>
      </c>
      <c r="I3829" s="4200" t="s">
        <v>5002</v>
      </c>
      <c r="J3829" s="4200" t="s">
        <v>5003</v>
      </c>
      <c r="K3829" s="4200" t="s">
        <v>5004</v>
      </c>
      <c r="L3829" s="4200" t="s">
        <v>5005</v>
      </c>
      <c r="M3829" s="5006" t="s">
        <v>5006</v>
      </c>
      <c r="N3829" s="5007"/>
      <c r="O3829" s="4200" t="s">
        <v>5007</v>
      </c>
      <c r="P3829" s="4200" t="s">
        <v>5008</v>
      </c>
      <c r="Q3829" s="4200" t="s">
        <v>5009</v>
      </c>
      <c r="R3829" s="4200" t="s">
        <v>5010</v>
      </c>
      <c r="S3829" s="4189" t="s">
        <v>5011</v>
      </c>
      <c r="T3829" s="4189" t="s">
        <v>5012</v>
      </c>
      <c r="U3829" s="4189" t="s">
        <v>5013</v>
      </c>
      <c r="V3829" s="4189" t="s">
        <v>5014</v>
      </c>
      <c r="W3829" s="4189" t="s">
        <v>5015</v>
      </c>
      <c r="X3829" s="4189" t="s">
        <v>5016</v>
      </c>
      <c r="Y3829" s="4189" t="s">
        <v>5017</v>
      </c>
      <c r="Z3829" s="4189" t="s">
        <v>5018</v>
      </c>
      <c r="AA3829" s="4189" t="s">
        <v>5019</v>
      </c>
      <c r="AB3829" s="4200" t="s">
        <v>5020</v>
      </c>
      <c r="AC3829" s="4200" t="s">
        <v>5021</v>
      </c>
      <c r="AD3829" s="4189" t="s">
        <v>5022</v>
      </c>
      <c r="AE3829" s="4189" t="s">
        <v>5023</v>
      </c>
      <c r="AF3829" s="4189" t="s">
        <v>5024</v>
      </c>
      <c r="AG3829" s="4189" t="s">
        <v>5025</v>
      </c>
      <c r="AH3829" s="4189" t="s">
        <v>1150</v>
      </c>
      <c r="AI3829" s="4189" t="s">
        <v>4983</v>
      </c>
      <c r="AJ3829" s="4189" t="s">
        <v>4984</v>
      </c>
      <c r="AK3829" s="2502"/>
    </row>
    <row r="3830" spans="2:37" s="2610" customFormat="1" ht="17.25" customHeight="1" thickBot="1" x14ac:dyDescent="0.25">
      <c r="B3830" s="5017"/>
      <c r="C3830" s="5018"/>
      <c r="D3830" s="4286"/>
      <c r="E3830" s="4286"/>
      <c r="F3830" s="4286"/>
      <c r="G3830" s="4286"/>
      <c r="H3830" s="4286"/>
      <c r="I3830" s="4344"/>
      <c r="J3830" s="4344"/>
      <c r="K3830" s="4344"/>
      <c r="L3830" s="4344"/>
      <c r="M3830" s="2607" t="s">
        <v>5026</v>
      </c>
      <c r="N3830" s="2606" t="s">
        <v>2793</v>
      </c>
      <c r="O3830" s="4344"/>
      <c r="P3830" s="4344"/>
      <c r="Q3830" s="4344"/>
      <c r="R3830" s="4344"/>
      <c r="S3830" s="4286"/>
      <c r="T3830" s="4286"/>
      <c r="U3830" s="4286"/>
      <c r="V3830" s="4286"/>
      <c r="W3830" s="4286"/>
      <c r="X3830" s="4286"/>
      <c r="Y3830" s="4286"/>
      <c r="Z3830" s="4286"/>
      <c r="AA3830" s="4286"/>
      <c r="AB3830" s="4344"/>
      <c r="AC3830" s="4344"/>
      <c r="AD3830" s="4286"/>
      <c r="AE3830" s="4286"/>
      <c r="AF3830" s="4286"/>
      <c r="AG3830" s="4286"/>
      <c r="AH3830" s="4286"/>
      <c r="AI3830" s="4286"/>
      <c r="AJ3830" s="4286"/>
      <c r="AK3830" s="2502"/>
    </row>
    <row r="3831" spans="2:37" s="2610" customFormat="1" ht="17.25" customHeight="1" thickBot="1" x14ac:dyDescent="0.25">
      <c r="B3831" s="4274" t="s">
        <v>5317</v>
      </c>
      <c r="C3831" s="4275"/>
      <c r="D3831" s="2526" t="s">
        <v>1529</v>
      </c>
      <c r="E3831" s="3034">
        <v>59</v>
      </c>
      <c r="F3831" s="2526" t="s">
        <v>1529</v>
      </c>
      <c r="G3831" s="2526" t="s">
        <v>1529</v>
      </c>
      <c r="H3831" s="2526" t="s">
        <v>1529</v>
      </c>
      <c r="I3831" s="2526" t="s">
        <v>1529</v>
      </c>
      <c r="J3831" s="2526" t="s">
        <v>1529</v>
      </c>
      <c r="K3831" s="2526" t="s">
        <v>1529</v>
      </c>
      <c r="L3831" s="2526" t="s">
        <v>1529</v>
      </c>
      <c r="M3831" s="2526" t="s">
        <v>1529</v>
      </c>
      <c r="N3831" s="2526" t="s">
        <v>1529</v>
      </c>
      <c r="O3831" s="2526" t="s">
        <v>1529</v>
      </c>
      <c r="P3831" s="2526" t="s">
        <v>1529</v>
      </c>
      <c r="Q3831" s="2526" t="s">
        <v>1529</v>
      </c>
      <c r="R3831" s="2526" t="s">
        <v>1529</v>
      </c>
      <c r="S3831" s="2526" t="s">
        <v>1529</v>
      </c>
      <c r="T3831" s="2526" t="s">
        <v>1529</v>
      </c>
      <c r="U3831" s="2526" t="s">
        <v>1529</v>
      </c>
      <c r="V3831" s="2526" t="s">
        <v>1529</v>
      </c>
      <c r="W3831" s="2526" t="s">
        <v>1529</v>
      </c>
      <c r="X3831" s="2526" t="s">
        <v>1529</v>
      </c>
      <c r="Y3831" s="2526" t="s">
        <v>1529</v>
      </c>
      <c r="Z3831" s="2526" t="s">
        <v>1529</v>
      </c>
      <c r="AA3831" s="2526" t="s">
        <v>1529</v>
      </c>
      <c r="AB3831" s="2526" t="s">
        <v>1529</v>
      </c>
      <c r="AC3831" s="2526" t="s">
        <v>1529</v>
      </c>
      <c r="AD3831" s="2527">
        <v>59</v>
      </c>
      <c r="AE3831" s="2528">
        <v>10000</v>
      </c>
      <c r="AF3831" s="3035">
        <f>+AD3831/AE3831</f>
        <v>5.8999999999999999E-3</v>
      </c>
      <c r="AG3831" s="2527">
        <v>0.1</v>
      </c>
      <c r="AH3831" s="3036" t="s">
        <v>1529</v>
      </c>
      <c r="AI3831" s="3036" t="s">
        <v>1529</v>
      </c>
      <c r="AJ3831" s="3036" t="s">
        <v>1529</v>
      </c>
      <c r="AK3831" s="2502"/>
    </row>
    <row r="3832" spans="2:37" s="2610" customFormat="1" ht="17.25" customHeight="1" x14ac:dyDescent="0.2">
      <c r="B3832" s="2503"/>
      <c r="C3832" s="2496"/>
      <c r="D3832" s="2496"/>
      <c r="E3832" s="2496"/>
      <c r="F3832" s="2496"/>
      <c r="G3832" s="2496"/>
      <c r="H3832" s="2496"/>
      <c r="I3832" s="2497"/>
      <c r="J3832" s="2497"/>
      <c r="K3832" s="2497"/>
      <c r="L3832" s="2497"/>
      <c r="M3832" s="2496"/>
      <c r="N3832" s="2497"/>
      <c r="O3832" s="2497"/>
      <c r="P3832" s="2497"/>
      <c r="Q3832" s="2497"/>
      <c r="R3832" s="2497"/>
      <c r="S3832" s="2496"/>
      <c r="T3832" s="2495"/>
      <c r="U3832" s="2495"/>
      <c r="V3832" s="2495"/>
      <c r="W3832" s="2495"/>
      <c r="X3832" s="2495"/>
      <c r="Y3832" s="2495"/>
      <c r="Z3832" s="2495"/>
      <c r="AA3832" s="2495"/>
      <c r="AB3832" s="2495"/>
      <c r="AC3832" s="2495"/>
      <c r="AD3832" s="2495"/>
      <c r="AE3832" s="2495"/>
      <c r="AF3832" s="2495"/>
      <c r="AG3832" s="2495"/>
      <c r="AH3832" s="2495"/>
      <c r="AI3832" s="2495"/>
      <c r="AJ3832" s="2495"/>
      <c r="AK3832" s="2502"/>
    </row>
    <row r="3833" spans="2:37" s="2610" customFormat="1" ht="17.25" customHeight="1" x14ac:dyDescent="0.2">
      <c r="B3833" s="4236" t="s">
        <v>4985</v>
      </c>
      <c r="C3833" s="4237"/>
      <c r="D3833" s="4249" t="s">
        <v>1529</v>
      </c>
      <c r="E3833" s="4249"/>
      <c r="F3833" s="4249"/>
      <c r="G3833" s="4249"/>
      <c r="H3833" s="2499"/>
      <c r="I3833" s="2499"/>
      <c r="J3833" s="2499"/>
      <c r="K3833" s="2499"/>
      <c r="L3833" s="2499"/>
      <c r="M3833" s="2499"/>
      <c r="N3833" s="2499"/>
      <c r="O3833" s="2499"/>
      <c r="P3833" s="2499"/>
      <c r="Q3833" s="2499"/>
      <c r="R3833" s="2499"/>
      <c r="S3833" s="2499"/>
      <c r="T3833" s="2495"/>
      <c r="U3833" s="2495"/>
      <c r="V3833" s="2495"/>
      <c r="W3833" s="2495"/>
      <c r="X3833" s="2495"/>
      <c r="Y3833" s="2495"/>
      <c r="Z3833" s="2495"/>
      <c r="AA3833" s="2495"/>
      <c r="AB3833" s="2495"/>
      <c r="AC3833" s="2495"/>
      <c r="AD3833" s="2495"/>
      <c r="AE3833" s="2495"/>
      <c r="AF3833" s="2495"/>
      <c r="AG3833" s="2495"/>
      <c r="AH3833" s="2495"/>
      <c r="AI3833" s="2495"/>
      <c r="AJ3833" s="2495"/>
      <c r="AK3833" s="2502"/>
    </row>
    <row r="3834" spans="2:37" s="2610" customFormat="1" ht="17.25" customHeight="1" x14ac:dyDescent="0.2">
      <c r="B3834" s="4236" t="s">
        <v>4986</v>
      </c>
      <c r="C3834" s="4237"/>
      <c r="D3834" s="4249" t="s">
        <v>5082</v>
      </c>
      <c r="E3834" s="4249"/>
      <c r="F3834" s="4249"/>
      <c r="G3834" s="4249"/>
      <c r="H3834" s="2499"/>
      <c r="I3834" s="2499"/>
      <c r="J3834" s="2499"/>
      <c r="K3834" s="2499"/>
      <c r="L3834" s="2499"/>
      <c r="M3834" s="2499"/>
      <c r="N3834" s="2499"/>
      <c r="O3834" s="2499"/>
      <c r="P3834" s="2499"/>
      <c r="Q3834" s="2499"/>
      <c r="R3834" s="2499"/>
      <c r="S3834" s="2499"/>
      <c r="T3834" s="2495"/>
      <c r="U3834" s="2495"/>
      <c r="V3834" s="2495"/>
      <c r="W3834" s="2495"/>
      <c r="X3834" s="2495"/>
      <c r="Y3834" s="2495"/>
      <c r="Z3834" s="2495"/>
      <c r="AA3834" s="2495"/>
      <c r="AB3834" s="2495"/>
      <c r="AC3834" s="2495"/>
      <c r="AD3834" s="2495"/>
      <c r="AE3834" s="2495"/>
      <c r="AF3834" s="2495"/>
      <c r="AG3834" s="2495"/>
      <c r="AH3834" s="2495"/>
      <c r="AI3834" s="2495"/>
      <c r="AJ3834" s="2495"/>
      <c r="AK3834" s="2502"/>
    </row>
    <row r="3835" spans="2:37" s="2610" customFormat="1" ht="17.25" customHeight="1" thickBot="1" x14ac:dyDescent="0.25">
      <c r="B3835" s="4270"/>
      <c r="C3835" s="4271"/>
      <c r="D3835" s="5010"/>
      <c r="E3835" s="5010"/>
      <c r="F3835" s="5010"/>
      <c r="G3835" s="5010"/>
      <c r="H3835" s="2504"/>
      <c r="I3835" s="2504"/>
      <c r="J3835" s="2504"/>
      <c r="K3835" s="2504"/>
      <c r="L3835" s="2504"/>
      <c r="M3835" s="2504"/>
      <c r="N3835" s="2504"/>
      <c r="O3835" s="2504"/>
      <c r="P3835" s="2504"/>
      <c r="Q3835" s="2504"/>
      <c r="R3835" s="2504"/>
      <c r="S3835" s="2504"/>
      <c r="T3835" s="2505"/>
      <c r="U3835" s="2505"/>
      <c r="V3835" s="2505"/>
      <c r="W3835" s="2505"/>
      <c r="X3835" s="2505"/>
      <c r="Y3835" s="2505"/>
      <c r="Z3835" s="2505"/>
      <c r="AA3835" s="2505"/>
      <c r="AB3835" s="2505"/>
      <c r="AC3835" s="2505"/>
      <c r="AD3835" s="2505"/>
      <c r="AE3835" s="2505"/>
      <c r="AF3835" s="2505"/>
      <c r="AG3835" s="2505"/>
      <c r="AH3835" s="2505"/>
      <c r="AI3835" s="2505"/>
      <c r="AJ3835" s="2505"/>
      <c r="AK3835" s="2507"/>
    </row>
    <row r="3836" spans="2:37" s="2610" customFormat="1" ht="17.25" customHeight="1" thickBot="1" x14ac:dyDescent="0.25">
      <c r="B3836" s="2612"/>
      <c r="C3836" s="2349"/>
      <c r="D3836" s="2349"/>
      <c r="E3836" s="2349"/>
      <c r="F3836" s="2349"/>
      <c r="G3836" s="2349"/>
      <c r="H3836" s="2349"/>
      <c r="I3836" s="2349"/>
      <c r="J3836" s="2349"/>
      <c r="K3836" s="2349"/>
      <c r="L3836" s="2349"/>
      <c r="M3836" s="2349"/>
      <c r="N3836" s="2349"/>
      <c r="O3836" s="2349"/>
      <c r="P3836" s="2349"/>
      <c r="Q3836" s="2349"/>
      <c r="R3836" s="2349"/>
      <c r="S3836" s="2349"/>
      <c r="T3836" s="2349"/>
      <c r="U3836" s="2349"/>
      <c r="V3836" s="2349"/>
      <c r="W3836" s="2349"/>
      <c r="X3836" s="2349"/>
      <c r="Y3836" s="2349"/>
      <c r="Z3836" s="2349"/>
      <c r="AA3836" s="2349"/>
      <c r="AB3836" s="2349"/>
      <c r="AC3836" s="2349"/>
      <c r="AD3836" s="2349"/>
      <c r="AE3836" s="2349"/>
      <c r="AF3836" s="2349"/>
      <c r="AG3836" s="2349"/>
      <c r="AH3836" s="2349"/>
      <c r="AI3836" s="2349"/>
      <c r="AJ3836" s="2349"/>
      <c r="AK3836" s="2349"/>
    </row>
    <row r="3837" spans="2:37" s="2610" customFormat="1" ht="17.25" customHeight="1" x14ac:dyDescent="0.2">
      <c r="B3837" s="4169" t="s">
        <v>4994</v>
      </c>
      <c r="C3837" s="4170"/>
      <c r="D3837" s="4170"/>
      <c r="E3837" s="4170"/>
      <c r="F3837" s="4170"/>
      <c r="G3837" s="4170"/>
      <c r="H3837" s="4170"/>
      <c r="I3837" s="4170"/>
      <c r="J3837" s="4170"/>
      <c r="K3837" s="4170"/>
      <c r="L3837" s="4170"/>
      <c r="M3837" s="4170"/>
      <c r="N3837" s="4170"/>
      <c r="O3837" s="4170"/>
      <c r="P3837" s="4170"/>
      <c r="Q3837" s="4170"/>
      <c r="R3837" s="4170"/>
      <c r="S3837" s="4170"/>
      <c r="T3837" s="4170"/>
      <c r="U3837" s="4170"/>
      <c r="V3837" s="4170"/>
      <c r="W3837" s="4170"/>
      <c r="X3837" s="4170"/>
      <c r="Y3837" s="4170"/>
      <c r="Z3837" s="4170"/>
      <c r="AA3837" s="4170"/>
      <c r="AB3837" s="4170"/>
      <c r="AC3837" s="4170"/>
      <c r="AD3837" s="4170"/>
      <c r="AE3837" s="4170"/>
      <c r="AF3837" s="4170"/>
      <c r="AG3837" s="4170"/>
      <c r="AH3837" s="4170"/>
      <c r="AI3837" s="4170"/>
      <c r="AJ3837" s="4170"/>
      <c r="AK3837" s="4171"/>
    </row>
    <row r="3838" spans="2:37" s="2610" customFormat="1" ht="17.25" customHeight="1" x14ac:dyDescent="0.2">
      <c r="B3838" s="2500"/>
      <c r="C3838" s="2608"/>
      <c r="D3838" s="2608"/>
      <c r="E3838" s="2608"/>
      <c r="F3838" s="2608"/>
      <c r="G3838" s="2501"/>
      <c r="H3838" s="2501"/>
      <c r="I3838" s="2501"/>
      <c r="J3838" s="2501"/>
      <c r="K3838" s="2501"/>
      <c r="L3838" s="2501"/>
      <c r="M3838" s="2501"/>
      <c r="N3838" s="2501"/>
      <c r="O3838" s="2501"/>
      <c r="P3838" s="2501"/>
      <c r="Q3838" s="2501"/>
      <c r="R3838" s="2501"/>
      <c r="S3838" s="2501"/>
      <c r="T3838" s="2501"/>
      <c r="U3838" s="2501"/>
      <c r="V3838" s="2501"/>
      <c r="W3838" s="2501"/>
      <c r="X3838" s="2501"/>
      <c r="Y3838" s="2501"/>
      <c r="Z3838" s="2501"/>
      <c r="AA3838" s="2501"/>
      <c r="AB3838" s="2501"/>
      <c r="AC3838" s="2501"/>
      <c r="AD3838" s="2501"/>
      <c r="AE3838" s="2501"/>
      <c r="AF3838" s="2501"/>
      <c r="AG3838" s="2501"/>
      <c r="AH3838" s="2501"/>
      <c r="AI3838" s="2501"/>
      <c r="AJ3838" s="2501"/>
      <c r="AK3838" s="2502"/>
    </row>
    <row r="3839" spans="2:37" s="2610" customFormat="1" ht="17.25" customHeight="1" x14ac:dyDescent="0.2">
      <c r="B3839" s="2500" t="s">
        <v>4981</v>
      </c>
      <c r="C3839" s="2608"/>
      <c r="D3839" s="4294" t="s">
        <v>5318</v>
      </c>
      <c r="E3839" s="4294"/>
      <c r="F3839" s="4294"/>
      <c r="G3839" s="4294"/>
      <c r="H3839" s="2501"/>
      <c r="I3839" s="2501"/>
      <c r="J3839" s="2501"/>
      <c r="K3839" s="2501"/>
      <c r="L3839" s="2501"/>
      <c r="M3839" s="2501"/>
      <c r="N3839" s="2501"/>
      <c r="O3839" s="2501"/>
      <c r="P3839" s="2501"/>
      <c r="Q3839" s="2501"/>
      <c r="R3839" s="2501"/>
      <c r="S3839" s="2501"/>
      <c r="T3839" s="2501"/>
      <c r="U3839" s="2501"/>
      <c r="V3839" s="2501"/>
      <c r="W3839" s="2501"/>
      <c r="X3839" s="2501"/>
      <c r="Y3839" s="2501"/>
      <c r="Z3839" s="2501"/>
      <c r="AA3839" s="2501"/>
      <c r="AB3839" s="2501"/>
      <c r="AC3839" s="2501"/>
      <c r="AD3839" s="2501"/>
      <c r="AE3839" s="2501"/>
      <c r="AF3839" s="2501"/>
      <c r="AG3839" s="2501"/>
      <c r="AH3839" s="2501"/>
      <c r="AI3839" s="2501"/>
      <c r="AJ3839" s="2501"/>
      <c r="AK3839" s="2502"/>
    </row>
    <row r="3840" spans="2:37" s="2610" customFormat="1" ht="19.5" customHeight="1" thickBot="1" x14ac:dyDescent="0.25">
      <c r="B3840" s="4176" t="s">
        <v>4995</v>
      </c>
      <c r="C3840" s="4177"/>
      <c r="D3840" s="4314">
        <v>41335</v>
      </c>
      <c r="E3840" s="4314"/>
      <c r="F3840" s="2608"/>
      <c r="G3840" s="2501"/>
      <c r="H3840" s="2501"/>
      <c r="I3840" s="2501"/>
      <c r="J3840" s="2501"/>
      <c r="K3840" s="2501"/>
      <c r="L3840" s="2501"/>
      <c r="M3840" s="2501"/>
      <c r="N3840" s="2501"/>
      <c r="O3840" s="2501"/>
      <c r="P3840" s="2501"/>
      <c r="Q3840" s="2501"/>
      <c r="R3840" s="2501"/>
      <c r="S3840" s="2501"/>
      <c r="T3840" s="2501"/>
      <c r="U3840" s="2501"/>
      <c r="V3840" s="2501"/>
      <c r="W3840" s="2501"/>
      <c r="X3840" s="2501"/>
      <c r="Y3840" s="2501"/>
      <c r="Z3840" s="2501"/>
      <c r="AA3840" s="2501"/>
      <c r="AB3840" s="2501"/>
      <c r="AC3840" s="2501"/>
      <c r="AD3840" s="2501"/>
      <c r="AE3840" s="2501"/>
      <c r="AF3840" s="2501"/>
      <c r="AG3840" s="2501"/>
      <c r="AH3840" s="2501"/>
      <c r="AI3840" s="2501"/>
      <c r="AJ3840" s="2501"/>
      <c r="AK3840" s="2502"/>
    </row>
    <row r="3841" spans="2:37" s="2610" customFormat="1" ht="43.5" customHeight="1" thickBot="1" x14ac:dyDescent="0.25">
      <c r="B3841" s="4179" t="s">
        <v>4996</v>
      </c>
      <c r="C3841" s="4180"/>
      <c r="D3841" s="4291" t="s">
        <v>5319</v>
      </c>
      <c r="E3841" s="4292"/>
      <c r="F3841" s="4292"/>
      <c r="G3841" s="4292"/>
      <c r="H3841" s="4292"/>
      <c r="I3841" s="4292"/>
      <c r="J3841" s="4292"/>
      <c r="K3841" s="4293"/>
      <c r="L3841" s="2501"/>
      <c r="M3841" s="2501"/>
      <c r="N3841" s="2501"/>
      <c r="O3841" s="2501"/>
      <c r="P3841" s="2501"/>
      <c r="Q3841" s="2501"/>
      <c r="R3841" s="2501"/>
      <c r="S3841" s="2501"/>
      <c r="T3841" s="2501"/>
      <c r="U3841" s="2501"/>
      <c r="V3841" s="2501"/>
      <c r="W3841" s="2501"/>
      <c r="X3841" s="2501"/>
      <c r="Y3841" s="2501"/>
      <c r="Z3841" s="2501"/>
      <c r="AA3841" s="2501"/>
      <c r="AB3841" s="2501"/>
      <c r="AC3841" s="2501"/>
      <c r="AD3841" s="2501"/>
      <c r="AE3841" s="2501"/>
      <c r="AF3841" s="2501"/>
      <c r="AG3841" s="2501"/>
      <c r="AH3841" s="2501"/>
      <c r="AI3841" s="2501"/>
      <c r="AJ3841" s="2501"/>
      <c r="AK3841" s="2502"/>
    </row>
    <row r="3842" spans="2:37" s="2610" customFormat="1" ht="17.25" customHeight="1" thickBot="1" x14ac:dyDescent="0.25">
      <c r="B3842" s="4245"/>
      <c r="C3842" s="4246"/>
      <c r="D3842" s="4246"/>
      <c r="E3842" s="4246"/>
      <c r="F3842" s="4246"/>
      <c r="G3842" s="4246"/>
      <c r="H3842" s="4246"/>
      <c r="I3842" s="4246"/>
      <c r="J3842" s="4246"/>
      <c r="K3842" s="4246"/>
      <c r="L3842" s="4246"/>
      <c r="M3842" s="4246"/>
      <c r="N3842" s="4246"/>
      <c r="O3842" s="4246"/>
      <c r="P3842" s="4246"/>
      <c r="Q3842" s="4246"/>
      <c r="R3842" s="2501"/>
      <c r="S3842" s="2501"/>
      <c r="T3842" s="2501"/>
      <c r="U3842" s="2501"/>
      <c r="V3842" s="2501"/>
      <c r="W3842" s="2501"/>
      <c r="X3842" s="2501"/>
      <c r="Y3842" s="2501"/>
      <c r="Z3842" s="2501"/>
      <c r="AA3842" s="2501"/>
      <c r="AB3842" s="2501"/>
      <c r="AC3842" s="2501"/>
      <c r="AD3842" s="2501"/>
      <c r="AE3842" s="2501"/>
      <c r="AF3842" s="2501"/>
      <c r="AG3842" s="2501"/>
      <c r="AH3842" s="2501"/>
      <c r="AI3842" s="2501"/>
      <c r="AJ3842" s="2501"/>
      <c r="AK3842" s="2502"/>
    </row>
    <row r="3843" spans="2:37" s="2610" customFormat="1" ht="17.25" customHeight="1" thickBot="1" x14ac:dyDescent="0.25">
      <c r="B3843" s="4184" t="s">
        <v>4997</v>
      </c>
      <c r="C3843" s="4185"/>
      <c r="D3843" s="4189" t="s">
        <v>4987</v>
      </c>
      <c r="E3843" s="4189" t="s">
        <v>4998</v>
      </c>
      <c r="F3843" s="4193" t="s">
        <v>224</v>
      </c>
      <c r="G3843" s="4195"/>
      <c r="H3843" s="4195"/>
      <c r="I3843" s="4195"/>
      <c r="J3843" s="4195"/>
      <c r="K3843" s="4195"/>
      <c r="L3843" s="4195"/>
      <c r="M3843" s="4195"/>
      <c r="N3843" s="4195"/>
      <c r="O3843" s="4195"/>
      <c r="P3843" s="4195"/>
      <c r="Q3843" s="4195"/>
      <c r="R3843" s="4196"/>
      <c r="S3843" s="4193" t="s">
        <v>340</v>
      </c>
      <c r="T3843" s="4195"/>
      <c r="U3843" s="4195"/>
      <c r="V3843" s="4195"/>
      <c r="W3843" s="4195"/>
      <c r="X3843" s="4195"/>
      <c r="Y3843" s="4195"/>
      <c r="Z3843" s="4195"/>
      <c r="AA3843" s="4195"/>
      <c r="AB3843" s="4195"/>
      <c r="AC3843" s="4196"/>
      <c r="AD3843" s="4193" t="s">
        <v>225</v>
      </c>
      <c r="AE3843" s="4195"/>
      <c r="AF3843" s="4195"/>
      <c r="AG3843" s="4196"/>
      <c r="AH3843" s="4197" t="s">
        <v>4982</v>
      </c>
      <c r="AI3843" s="4198"/>
      <c r="AJ3843" s="4199"/>
      <c r="AK3843" s="2502"/>
    </row>
    <row r="3844" spans="2:37" s="2610" customFormat="1" ht="17.25" customHeight="1" thickBot="1" x14ac:dyDescent="0.25">
      <c r="B3844" s="4186"/>
      <c r="C3844" s="4187"/>
      <c r="D3844" s="4203"/>
      <c r="E3844" s="4203"/>
      <c r="F3844" s="4189" t="s">
        <v>4999</v>
      </c>
      <c r="G3844" s="4189" t="s">
        <v>5000</v>
      </c>
      <c r="H3844" s="4189" t="s">
        <v>5001</v>
      </c>
      <c r="I3844" s="4200" t="s">
        <v>5002</v>
      </c>
      <c r="J3844" s="4200" t="s">
        <v>5003</v>
      </c>
      <c r="K3844" s="4200" t="s">
        <v>5004</v>
      </c>
      <c r="L3844" s="4200" t="s">
        <v>5005</v>
      </c>
      <c r="M3844" s="5006" t="s">
        <v>5006</v>
      </c>
      <c r="N3844" s="5007"/>
      <c r="O3844" s="4200" t="s">
        <v>5007</v>
      </c>
      <c r="P3844" s="4200" t="s">
        <v>5008</v>
      </c>
      <c r="Q3844" s="4200" t="s">
        <v>5009</v>
      </c>
      <c r="R3844" s="4200" t="s">
        <v>5010</v>
      </c>
      <c r="S3844" s="4189" t="s">
        <v>5011</v>
      </c>
      <c r="T3844" s="4189" t="s">
        <v>5012</v>
      </c>
      <c r="U3844" s="4189" t="s">
        <v>5013</v>
      </c>
      <c r="V3844" s="4189" t="s">
        <v>5014</v>
      </c>
      <c r="W3844" s="4189" t="s">
        <v>5015</v>
      </c>
      <c r="X3844" s="4189" t="s">
        <v>5016</v>
      </c>
      <c r="Y3844" s="4189" t="s">
        <v>5017</v>
      </c>
      <c r="Z3844" s="4189" t="s">
        <v>5018</v>
      </c>
      <c r="AA3844" s="4189" t="s">
        <v>5019</v>
      </c>
      <c r="AB3844" s="4200" t="s">
        <v>5020</v>
      </c>
      <c r="AC3844" s="4200" t="s">
        <v>5021</v>
      </c>
      <c r="AD3844" s="4189" t="s">
        <v>5022</v>
      </c>
      <c r="AE3844" s="4189" t="s">
        <v>5023</v>
      </c>
      <c r="AF3844" s="4189" t="s">
        <v>5024</v>
      </c>
      <c r="AG3844" s="4189" t="s">
        <v>5025</v>
      </c>
      <c r="AH3844" s="4189" t="s">
        <v>1150</v>
      </c>
      <c r="AI3844" s="4189" t="s">
        <v>4983</v>
      </c>
      <c r="AJ3844" s="4189" t="s">
        <v>4984</v>
      </c>
      <c r="AK3844" s="2502"/>
    </row>
    <row r="3845" spans="2:37" s="2610" customFormat="1" ht="17.25" customHeight="1" thickBot="1" x14ac:dyDescent="0.25">
      <c r="B3845" s="4186"/>
      <c r="C3845" s="4187"/>
      <c r="D3845" s="4203"/>
      <c r="E3845" s="4203"/>
      <c r="F3845" s="4203"/>
      <c r="G3845" s="4203"/>
      <c r="H3845" s="4203"/>
      <c r="I3845" s="4201"/>
      <c r="J3845" s="4201"/>
      <c r="K3845" s="4201"/>
      <c r="L3845" s="4201"/>
      <c r="M3845" s="2607" t="s">
        <v>5026</v>
      </c>
      <c r="N3845" s="2606" t="s">
        <v>2793</v>
      </c>
      <c r="O3845" s="4201"/>
      <c r="P3845" s="4201"/>
      <c r="Q3845" s="4201"/>
      <c r="R3845" s="4201"/>
      <c r="S3845" s="4203"/>
      <c r="T3845" s="4203"/>
      <c r="U3845" s="4203"/>
      <c r="V3845" s="4203"/>
      <c r="W3845" s="4203"/>
      <c r="X3845" s="4203"/>
      <c r="Y3845" s="4203"/>
      <c r="Z3845" s="4203"/>
      <c r="AA3845" s="4203"/>
      <c r="AB3845" s="4201"/>
      <c r="AC3845" s="4201"/>
      <c r="AD3845" s="4203"/>
      <c r="AE3845" s="4203"/>
      <c r="AF3845" s="4203"/>
      <c r="AG3845" s="4203"/>
      <c r="AH3845" s="4203"/>
      <c r="AI3845" s="4203"/>
      <c r="AJ3845" s="4203"/>
      <c r="AK3845" s="2502"/>
    </row>
    <row r="3846" spans="2:37" s="2610" customFormat="1" ht="17.25" customHeight="1" x14ac:dyDescent="0.2">
      <c r="B3846" s="4157" t="s">
        <v>5320</v>
      </c>
      <c r="C3846" s="4158"/>
      <c r="D3846" s="2511" t="s">
        <v>1529</v>
      </c>
      <c r="E3846" s="2573">
        <f>+AD3846</f>
        <v>24.99</v>
      </c>
      <c r="F3846" s="2511" t="s">
        <v>1529</v>
      </c>
      <c r="G3846" s="2511" t="s">
        <v>1529</v>
      </c>
      <c r="H3846" s="2511" t="s">
        <v>1529</v>
      </c>
      <c r="I3846" s="2511" t="s">
        <v>1529</v>
      </c>
      <c r="J3846" s="2511" t="s">
        <v>1529</v>
      </c>
      <c r="K3846" s="2511" t="s">
        <v>1529</v>
      </c>
      <c r="L3846" s="2511" t="s">
        <v>1529</v>
      </c>
      <c r="M3846" s="2511" t="s">
        <v>1529</v>
      </c>
      <c r="N3846" s="2511" t="s">
        <v>1529</v>
      </c>
      <c r="O3846" s="2511" t="s">
        <v>1529</v>
      </c>
      <c r="P3846" s="2511" t="s">
        <v>1529</v>
      </c>
      <c r="Q3846" s="2511" t="s">
        <v>1529</v>
      </c>
      <c r="R3846" s="2511" t="s">
        <v>1529</v>
      </c>
      <c r="S3846" s="2511" t="s">
        <v>1529</v>
      </c>
      <c r="T3846" s="2511" t="s">
        <v>1529</v>
      </c>
      <c r="U3846" s="2511" t="s">
        <v>1529</v>
      </c>
      <c r="V3846" s="2511" t="s">
        <v>1529</v>
      </c>
      <c r="W3846" s="2511" t="s">
        <v>1529</v>
      </c>
      <c r="X3846" s="2511" t="s">
        <v>1529</v>
      </c>
      <c r="Y3846" s="2511" t="s">
        <v>1529</v>
      </c>
      <c r="Z3846" s="2511" t="s">
        <v>1529</v>
      </c>
      <c r="AA3846" s="2511" t="s">
        <v>1529</v>
      </c>
      <c r="AB3846" s="2511" t="s">
        <v>1529</v>
      </c>
      <c r="AC3846" s="2511" t="s">
        <v>1529</v>
      </c>
      <c r="AD3846" s="2573">
        <v>24.99</v>
      </c>
      <c r="AE3846" s="2531">
        <v>1000</v>
      </c>
      <c r="AF3846" s="2573">
        <f t="shared" ref="AF3846:AF3849" si="30">+AD3846/AE3846</f>
        <v>2.4989999999999998E-2</v>
      </c>
      <c r="AG3846" s="2573">
        <v>0.1</v>
      </c>
      <c r="AH3846" s="2574" t="s">
        <v>1529</v>
      </c>
      <c r="AI3846" s="2574" t="s">
        <v>1529</v>
      </c>
      <c r="AJ3846" s="2576" t="s">
        <v>1529</v>
      </c>
      <c r="AK3846" s="2502"/>
    </row>
    <row r="3847" spans="2:37" s="2610" customFormat="1" ht="17.25" customHeight="1" x14ac:dyDescent="0.2">
      <c r="B3847" s="4161" t="s">
        <v>5321</v>
      </c>
      <c r="C3847" s="4160"/>
      <c r="D3847" s="2575" t="s">
        <v>1529</v>
      </c>
      <c r="E3847" s="2544">
        <f>+AD3847</f>
        <v>24.99</v>
      </c>
      <c r="F3847" s="2575" t="s">
        <v>1529</v>
      </c>
      <c r="G3847" s="2575" t="s">
        <v>1529</v>
      </c>
      <c r="H3847" s="2575" t="s">
        <v>1529</v>
      </c>
      <c r="I3847" s="2575" t="s">
        <v>1529</v>
      </c>
      <c r="J3847" s="2575" t="s">
        <v>1529</v>
      </c>
      <c r="K3847" s="2575" t="s">
        <v>1529</v>
      </c>
      <c r="L3847" s="2575" t="s">
        <v>1529</v>
      </c>
      <c r="M3847" s="2575" t="s">
        <v>1529</v>
      </c>
      <c r="N3847" s="2575" t="s">
        <v>1529</v>
      </c>
      <c r="O3847" s="2575" t="s">
        <v>1529</v>
      </c>
      <c r="P3847" s="2575" t="s">
        <v>1529</v>
      </c>
      <c r="Q3847" s="2575" t="s">
        <v>1529</v>
      </c>
      <c r="R3847" s="2575" t="s">
        <v>1529</v>
      </c>
      <c r="S3847" s="2575" t="s">
        <v>1529</v>
      </c>
      <c r="T3847" s="2575" t="s">
        <v>1529</v>
      </c>
      <c r="U3847" s="2575" t="s">
        <v>1529</v>
      </c>
      <c r="V3847" s="2575" t="s">
        <v>1529</v>
      </c>
      <c r="W3847" s="2575" t="s">
        <v>1529</v>
      </c>
      <c r="X3847" s="2575" t="s">
        <v>1529</v>
      </c>
      <c r="Y3847" s="2575" t="s">
        <v>1529</v>
      </c>
      <c r="Z3847" s="2575" t="s">
        <v>1529</v>
      </c>
      <c r="AA3847" s="2575" t="s">
        <v>1529</v>
      </c>
      <c r="AB3847" s="2575" t="s">
        <v>1529</v>
      </c>
      <c r="AC3847" s="2575" t="s">
        <v>1529</v>
      </c>
      <c r="AD3847" s="2544">
        <v>24.99</v>
      </c>
      <c r="AE3847" s="2490">
        <v>1500</v>
      </c>
      <c r="AF3847" s="2544">
        <f t="shared" si="30"/>
        <v>1.6659999999999998E-2</v>
      </c>
      <c r="AG3847" s="2544">
        <v>0.1</v>
      </c>
      <c r="AH3847" s="2543" t="s">
        <v>1529</v>
      </c>
      <c r="AI3847" s="2543" t="s">
        <v>1529</v>
      </c>
      <c r="AJ3847" s="2577" t="s">
        <v>1529</v>
      </c>
      <c r="AK3847" s="2502"/>
    </row>
    <row r="3848" spans="2:37" s="2610" customFormat="1" ht="17.25" customHeight="1" x14ac:dyDescent="0.2">
      <c r="B3848" s="4161" t="s">
        <v>5322</v>
      </c>
      <c r="C3848" s="4160"/>
      <c r="D3848" s="2575" t="s">
        <v>1529</v>
      </c>
      <c r="E3848" s="2544">
        <f t="shared" ref="E3848:E3850" si="31">+AD3848</f>
        <v>39.99</v>
      </c>
      <c r="F3848" s="2575" t="s">
        <v>1529</v>
      </c>
      <c r="G3848" s="2575" t="s">
        <v>1529</v>
      </c>
      <c r="H3848" s="2575" t="s">
        <v>1529</v>
      </c>
      <c r="I3848" s="2575" t="s">
        <v>1529</v>
      </c>
      <c r="J3848" s="2575" t="s">
        <v>1529</v>
      </c>
      <c r="K3848" s="2575" t="s">
        <v>1529</v>
      </c>
      <c r="L3848" s="2575" t="s">
        <v>1529</v>
      </c>
      <c r="M3848" s="2575" t="s">
        <v>1529</v>
      </c>
      <c r="N3848" s="2575" t="s">
        <v>1529</v>
      </c>
      <c r="O3848" s="2575" t="s">
        <v>1529</v>
      </c>
      <c r="P3848" s="2575" t="s">
        <v>1529</v>
      </c>
      <c r="Q3848" s="2575" t="s">
        <v>1529</v>
      </c>
      <c r="R3848" s="2575" t="s">
        <v>1529</v>
      </c>
      <c r="S3848" s="2575" t="s">
        <v>1529</v>
      </c>
      <c r="T3848" s="2575" t="s">
        <v>1529</v>
      </c>
      <c r="U3848" s="2575" t="s">
        <v>1529</v>
      </c>
      <c r="V3848" s="2575" t="s">
        <v>1529</v>
      </c>
      <c r="W3848" s="2575" t="s">
        <v>1529</v>
      </c>
      <c r="X3848" s="2575" t="s">
        <v>1529</v>
      </c>
      <c r="Y3848" s="2575" t="s">
        <v>1529</v>
      </c>
      <c r="Z3848" s="2575" t="s">
        <v>1529</v>
      </c>
      <c r="AA3848" s="2575" t="s">
        <v>1529</v>
      </c>
      <c r="AB3848" s="2575" t="s">
        <v>1529</v>
      </c>
      <c r="AC3848" s="2575" t="s">
        <v>1529</v>
      </c>
      <c r="AD3848" s="2544">
        <v>39.99</v>
      </c>
      <c r="AE3848" s="2490">
        <v>2000</v>
      </c>
      <c r="AF3848" s="2544">
        <f t="shared" si="30"/>
        <v>1.9995000000000002E-2</v>
      </c>
      <c r="AG3848" s="2544">
        <v>0.1</v>
      </c>
      <c r="AH3848" s="2543" t="s">
        <v>1529</v>
      </c>
      <c r="AI3848" s="2543" t="s">
        <v>1529</v>
      </c>
      <c r="AJ3848" s="2577" t="s">
        <v>1529</v>
      </c>
      <c r="AK3848" s="2502"/>
    </row>
    <row r="3849" spans="2:37" s="2610" customFormat="1" ht="17.25" customHeight="1" x14ac:dyDescent="0.2">
      <c r="B3849" s="4161" t="s">
        <v>5323</v>
      </c>
      <c r="C3849" s="4160"/>
      <c r="D3849" s="2575" t="s">
        <v>1529</v>
      </c>
      <c r="E3849" s="2544">
        <f t="shared" si="31"/>
        <v>34.99</v>
      </c>
      <c r="F3849" s="2575" t="s">
        <v>1529</v>
      </c>
      <c r="G3849" s="2575" t="s">
        <v>1529</v>
      </c>
      <c r="H3849" s="2575" t="s">
        <v>1529</v>
      </c>
      <c r="I3849" s="2575" t="s">
        <v>1529</v>
      </c>
      <c r="J3849" s="2575" t="s">
        <v>1529</v>
      </c>
      <c r="K3849" s="2575" t="s">
        <v>1529</v>
      </c>
      <c r="L3849" s="2575" t="s">
        <v>1529</v>
      </c>
      <c r="M3849" s="2575" t="s">
        <v>1529</v>
      </c>
      <c r="N3849" s="2575" t="s">
        <v>1529</v>
      </c>
      <c r="O3849" s="2575" t="s">
        <v>1529</v>
      </c>
      <c r="P3849" s="2575" t="s">
        <v>1529</v>
      </c>
      <c r="Q3849" s="2575" t="s">
        <v>1529</v>
      </c>
      <c r="R3849" s="2575" t="s">
        <v>1529</v>
      </c>
      <c r="S3849" s="2575" t="s">
        <v>1529</v>
      </c>
      <c r="T3849" s="2575" t="s">
        <v>1529</v>
      </c>
      <c r="U3849" s="2575" t="s">
        <v>1529</v>
      </c>
      <c r="V3849" s="2575" t="s">
        <v>1529</v>
      </c>
      <c r="W3849" s="2575" t="s">
        <v>1529</v>
      </c>
      <c r="X3849" s="2575" t="s">
        <v>1529</v>
      </c>
      <c r="Y3849" s="2575" t="s">
        <v>1529</v>
      </c>
      <c r="Z3849" s="2575" t="s">
        <v>1529</v>
      </c>
      <c r="AA3849" s="2575" t="s">
        <v>1529</v>
      </c>
      <c r="AB3849" s="2575" t="s">
        <v>1529</v>
      </c>
      <c r="AC3849" s="2575" t="s">
        <v>1529</v>
      </c>
      <c r="AD3849" s="2544">
        <v>34.99</v>
      </c>
      <c r="AE3849" s="2490">
        <v>3000</v>
      </c>
      <c r="AF3849" s="2544">
        <f t="shared" si="30"/>
        <v>1.1663333333333335E-2</v>
      </c>
      <c r="AG3849" s="2544">
        <v>0.1</v>
      </c>
      <c r="AH3849" s="2543" t="s">
        <v>1529</v>
      </c>
      <c r="AI3849" s="2543" t="s">
        <v>1529</v>
      </c>
      <c r="AJ3849" s="2577" t="s">
        <v>1529</v>
      </c>
      <c r="AK3849" s="2502"/>
    </row>
    <row r="3850" spans="2:37" s="2610" customFormat="1" ht="17.25" customHeight="1" thickBot="1" x14ac:dyDescent="0.25">
      <c r="B3850" s="4162" t="s">
        <v>5324</v>
      </c>
      <c r="C3850" s="4163"/>
      <c r="D3850" s="2581" t="s">
        <v>1529</v>
      </c>
      <c r="E3850" s="2582">
        <f t="shared" si="31"/>
        <v>59.99</v>
      </c>
      <c r="F3850" s="2581" t="s">
        <v>1529</v>
      </c>
      <c r="G3850" s="2581" t="s">
        <v>1529</v>
      </c>
      <c r="H3850" s="2581" t="s">
        <v>1529</v>
      </c>
      <c r="I3850" s="2581" t="s">
        <v>1529</v>
      </c>
      <c r="J3850" s="2581" t="s">
        <v>1529</v>
      </c>
      <c r="K3850" s="2581" t="s">
        <v>1529</v>
      </c>
      <c r="L3850" s="2581" t="s">
        <v>1529</v>
      </c>
      <c r="M3850" s="2581" t="s">
        <v>1529</v>
      </c>
      <c r="N3850" s="2581" t="s">
        <v>1529</v>
      </c>
      <c r="O3850" s="2581" t="s">
        <v>1529</v>
      </c>
      <c r="P3850" s="2581" t="s">
        <v>1529</v>
      </c>
      <c r="Q3850" s="2581" t="s">
        <v>1529</v>
      </c>
      <c r="R3850" s="2581" t="s">
        <v>1529</v>
      </c>
      <c r="S3850" s="2581" t="s">
        <v>1529</v>
      </c>
      <c r="T3850" s="2581" t="s">
        <v>1529</v>
      </c>
      <c r="U3850" s="2581" t="s">
        <v>1529</v>
      </c>
      <c r="V3850" s="2581" t="s">
        <v>1529</v>
      </c>
      <c r="W3850" s="2581" t="s">
        <v>1529</v>
      </c>
      <c r="X3850" s="2581" t="s">
        <v>1529</v>
      </c>
      <c r="Y3850" s="2581" t="s">
        <v>1529</v>
      </c>
      <c r="Z3850" s="2581" t="s">
        <v>1529</v>
      </c>
      <c r="AA3850" s="2581" t="s">
        <v>1529</v>
      </c>
      <c r="AB3850" s="2581" t="s">
        <v>1529</v>
      </c>
      <c r="AC3850" s="2581" t="s">
        <v>1529</v>
      </c>
      <c r="AD3850" s="2582">
        <v>59.99</v>
      </c>
      <c r="AE3850" s="2537" t="s">
        <v>1704</v>
      </c>
      <c r="AF3850" s="2582" t="s">
        <v>1529</v>
      </c>
      <c r="AG3850" s="2582" t="s">
        <v>1529</v>
      </c>
      <c r="AH3850" s="2583" t="s">
        <v>1529</v>
      </c>
      <c r="AI3850" s="2583" t="s">
        <v>1529</v>
      </c>
      <c r="AJ3850" s="2584" t="s">
        <v>1529</v>
      </c>
      <c r="AK3850" s="2502"/>
    </row>
    <row r="3851" spans="2:37" s="2610" customFormat="1" ht="17.25" customHeight="1" x14ac:dyDescent="0.2">
      <c r="B3851" s="2503"/>
      <c r="C3851" s="2496"/>
      <c r="D3851" s="2496"/>
      <c r="E3851" s="2496"/>
      <c r="F3851" s="2496"/>
      <c r="G3851" s="2496"/>
      <c r="H3851" s="2496"/>
      <c r="I3851" s="2497"/>
      <c r="J3851" s="2497"/>
      <c r="K3851" s="2497"/>
      <c r="L3851" s="2497"/>
      <c r="M3851" s="2496"/>
      <c r="N3851" s="2497"/>
      <c r="O3851" s="2497"/>
      <c r="P3851" s="2497"/>
      <c r="Q3851" s="2497"/>
      <c r="R3851" s="2497"/>
      <c r="S3851" s="2496"/>
      <c r="T3851" s="2495"/>
      <c r="U3851" s="2495"/>
      <c r="V3851" s="2495"/>
      <c r="W3851" s="2495"/>
      <c r="X3851" s="2495"/>
      <c r="Y3851" s="2495"/>
      <c r="Z3851" s="2495"/>
      <c r="AA3851" s="2495"/>
      <c r="AB3851" s="2495"/>
      <c r="AC3851" s="2495"/>
      <c r="AD3851" s="2495"/>
      <c r="AE3851" s="2495"/>
      <c r="AF3851" s="2495"/>
      <c r="AG3851" s="2495"/>
      <c r="AH3851" s="2495"/>
      <c r="AI3851" s="2495"/>
      <c r="AJ3851" s="2498"/>
      <c r="AK3851" s="2502"/>
    </row>
    <row r="3852" spans="2:37" s="2610" customFormat="1" ht="17.25" customHeight="1" x14ac:dyDescent="0.2">
      <c r="B3852" s="4236" t="s">
        <v>4985</v>
      </c>
      <c r="C3852" s="4237"/>
      <c r="D3852" s="4249" t="s">
        <v>5080</v>
      </c>
      <c r="E3852" s="4249"/>
      <c r="F3852" s="4249"/>
      <c r="G3852" s="4249"/>
      <c r="H3852" s="2499"/>
      <c r="I3852" s="2499"/>
      <c r="J3852" s="2499"/>
      <c r="K3852" s="2499"/>
      <c r="L3852" s="2499"/>
      <c r="M3852" s="2499"/>
      <c r="N3852" s="2499"/>
      <c r="O3852" s="2499"/>
      <c r="P3852" s="2499"/>
      <c r="Q3852" s="2499"/>
      <c r="R3852" s="2499"/>
      <c r="S3852" s="2499"/>
      <c r="T3852" s="2495"/>
      <c r="U3852" s="2495"/>
      <c r="V3852" s="2495"/>
      <c r="W3852" s="2495"/>
      <c r="X3852" s="2495"/>
      <c r="Y3852" s="2495"/>
      <c r="Z3852" s="2495"/>
      <c r="AA3852" s="2495"/>
      <c r="AB3852" s="2495"/>
      <c r="AC3852" s="2495"/>
      <c r="AD3852" s="2495"/>
      <c r="AE3852" s="2495"/>
      <c r="AF3852" s="2495"/>
      <c r="AG3852" s="2495"/>
      <c r="AH3852" s="2495"/>
      <c r="AI3852" s="2495"/>
      <c r="AJ3852" s="2498"/>
      <c r="AK3852" s="2502"/>
    </row>
    <row r="3853" spans="2:37" s="2610" customFormat="1" ht="17.25" customHeight="1" x14ac:dyDescent="0.2">
      <c r="B3853" s="4236" t="s">
        <v>4986</v>
      </c>
      <c r="C3853" s="4237"/>
      <c r="D3853" s="4249" t="s">
        <v>1512</v>
      </c>
      <c r="E3853" s="4249"/>
      <c r="F3853" s="4249"/>
      <c r="G3853" s="4249"/>
      <c r="H3853" s="2499"/>
      <c r="I3853" s="2499"/>
      <c r="J3853" s="2499"/>
      <c r="K3853" s="2499"/>
      <c r="L3853" s="2499"/>
      <c r="M3853" s="2499"/>
      <c r="N3853" s="2499"/>
      <c r="O3853" s="2499"/>
      <c r="P3853" s="2499"/>
      <c r="Q3853" s="2499"/>
      <c r="R3853" s="2499"/>
      <c r="S3853" s="2499"/>
      <c r="T3853" s="2495"/>
      <c r="U3853" s="2495"/>
      <c r="V3853" s="2495"/>
      <c r="W3853" s="2495"/>
      <c r="X3853" s="2495"/>
      <c r="Y3853" s="2495"/>
      <c r="Z3853" s="2495"/>
      <c r="AA3853" s="2495"/>
      <c r="AB3853" s="2495"/>
      <c r="AC3853" s="2495"/>
      <c r="AD3853" s="2495"/>
      <c r="AE3853" s="2495"/>
      <c r="AF3853" s="2495"/>
      <c r="AG3853" s="2495"/>
      <c r="AH3853" s="2495"/>
      <c r="AI3853" s="2495"/>
      <c r="AJ3853" s="2498"/>
      <c r="AK3853" s="2502"/>
    </row>
    <row r="3854" spans="2:37" s="2610" customFormat="1" ht="17.25" customHeight="1" thickBot="1" x14ac:dyDescent="0.25">
      <c r="B3854" s="4270"/>
      <c r="C3854" s="4271"/>
      <c r="D3854" s="5010"/>
      <c r="E3854" s="5010"/>
      <c r="F3854" s="5010"/>
      <c r="G3854" s="5010"/>
      <c r="H3854" s="2504"/>
      <c r="I3854" s="2504"/>
      <c r="J3854" s="2504"/>
      <c r="K3854" s="2504"/>
      <c r="L3854" s="2504"/>
      <c r="M3854" s="2504"/>
      <c r="N3854" s="2504"/>
      <c r="O3854" s="2504"/>
      <c r="P3854" s="2504"/>
      <c r="Q3854" s="2504"/>
      <c r="R3854" s="2504"/>
      <c r="S3854" s="2504"/>
      <c r="T3854" s="2505"/>
      <c r="U3854" s="2505"/>
      <c r="V3854" s="2505"/>
      <c r="W3854" s="2505"/>
      <c r="X3854" s="2505"/>
      <c r="Y3854" s="2505"/>
      <c r="Z3854" s="2505"/>
      <c r="AA3854" s="2505"/>
      <c r="AB3854" s="2505"/>
      <c r="AC3854" s="2505"/>
      <c r="AD3854" s="2505"/>
      <c r="AE3854" s="2505"/>
      <c r="AF3854" s="2505"/>
      <c r="AG3854" s="2505"/>
      <c r="AH3854" s="2505"/>
      <c r="AI3854" s="2505"/>
      <c r="AJ3854" s="2506"/>
      <c r="AK3854" s="2507"/>
    </row>
    <row r="3855" spans="2:37" s="2610" customFormat="1" ht="17.25" customHeight="1" thickBot="1" x14ac:dyDescent="0.25">
      <c r="B3855" s="2612"/>
      <c r="C3855" s="2349"/>
      <c r="D3855" s="2349"/>
      <c r="E3855" s="2349"/>
      <c r="F3855" s="2349"/>
      <c r="G3855" s="2349"/>
      <c r="H3855" s="2349"/>
      <c r="I3855" s="2349"/>
      <c r="J3855" s="2349"/>
      <c r="K3855" s="2349"/>
      <c r="L3855" s="2349"/>
      <c r="M3855" s="2349"/>
      <c r="N3855" s="2349"/>
      <c r="O3855" s="2349"/>
      <c r="P3855" s="2349"/>
      <c r="Q3855" s="2349"/>
      <c r="R3855" s="2349"/>
      <c r="S3855" s="2349"/>
      <c r="T3855" s="2349"/>
      <c r="U3855" s="2349"/>
      <c r="V3855" s="2349"/>
      <c r="W3855" s="2349"/>
      <c r="X3855" s="2349"/>
      <c r="Y3855" s="2349"/>
      <c r="Z3855" s="2349"/>
      <c r="AA3855" s="2349"/>
      <c r="AB3855" s="2349"/>
      <c r="AC3855" s="2349"/>
      <c r="AD3855" s="2349"/>
      <c r="AE3855" s="2349"/>
      <c r="AF3855" s="2349"/>
      <c r="AG3855" s="2349"/>
      <c r="AH3855" s="2349"/>
      <c r="AI3855" s="2349"/>
      <c r="AJ3855" s="2349"/>
      <c r="AK3855" s="2349"/>
    </row>
    <row r="3856" spans="2:37" s="2610" customFormat="1" ht="17.25" customHeight="1" x14ac:dyDescent="0.2">
      <c r="B3856" s="4169" t="s">
        <v>4994</v>
      </c>
      <c r="C3856" s="4170"/>
      <c r="D3856" s="4170"/>
      <c r="E3856" s="4170"/>
      <c r="F3856" s="4170"/>
      <c r="G3856" s="4170"/>
      <c r="H3856" s="4170"/>
      <c r="I3856" s="4170"/>
      <c r="J3856" s="4170"/>
      <c r="K3856" s="4170"/>
      <c r="L3856" s="4170"/>
      <c r="M3856" s="4170"/>
      <c r="N3856" s="4170"/>
      <c r="O3856" s="4170"/>
      <c r="P3856" s="4170"/>
      <c r="Q3856" s="4170"/>
      <c r="R3856" s="4170"/>
      <c r="S3856" s="4170"/>
      <c r="T3856" s="4170"/>
      <c r="U3856" s="4170"/>
      <c r="V3856" s="4170"/>
      <c r="W3856" s="4170"/>
      <c r="X3856" s="4170"/>
      <c r="Y3856" s="4170"/>
      <c r="Z3856" s="4170"/>
      <c r="AA3856" s="4170"/>
      <c r="AB3856" s="4170"/>
      <c r="AC3856" s="4170"/>
      <c r="AD3856" s="4170"/>
      <c r="AE3856" s="4170"/>
      <c r="AF3856" s="4170"/>
      <c r="AG3856" s="4170"/>
      <c r="AH3856" s="4170"/>
      <c r="AI3856" s="4170"/>
      <c r="AJ3856" s="4170"/>
      <c r="AK3856" s="4171"/>
    </row>
    <row r="3857" spans="2:37" s="2354" customFormat="1" ht="17.25" customHeight="1" x14ac:dyDescent="0.2">
      <c r="B3857" s="2500"/>
      <c r="C3857" s="2608"/>
      <c r="D3857" s="2608"/>
      <c r="E3857" s="2608"/>
      <c r="F3857" s="2608"/>
      <c r="G3857" s="2501"/>
      <c r="H3857" s="2501"/>
      <c r="I3857" s="2501"/>
      <c r="J3857" s="2501"/>
      <c r="K3857" s="2501"/>
      <c r="L3857" s="2501"/>
      <c r="M3857" s="2501"/>
      <c r="N3857" s="2501"/>
      <c r="O3857" s="2501"/>
      <c r="P3857" s="2501"/>
      <c r="Q3857" s="2501"/>
      <c r="R3857" s="2501"/>
      <c r="S3857" s="2501"/>
      <c r="T3857" s="2501"/>
      <c r="U3857" s="2501"/>
      <c r="V3857" s="2501"/>
      <c r="W3857" s="2501"/>
      <c r="X3857" s="2501"/>
      <c r="Y3857" s="2501"/>
      <c r="Z3857" s="2501"/>
      <c r="AA3857" s="2501"/>
      <c r="AB3857" s="2501"/>
      <c r="AC3857" s="2501"/>
      <c r="AD3857" s="2501"/>
      <c r="AE3857" s="2501"/>
      <c r="AF3857" s="2501"/>
      <c r="AG3857" s="2501"/>
      <c r="AH3857" s="2501"/>
      <c r="AI3857" s="2501"/>
      <c r="AJ3857" s="2501"/>
      <c r="AK3857" s="2502"/>
    </row>
    <row r="3858" spans="2:37" s="2354" customFormat="1" ht="10.5" customHeight="1" x14ac:dyDescent="0.2">
      <c r="B3858" s="2500" t="s">
        <v>4981</v>
      </c>
      <c r="C3858" s="2608"/>
      <c r="D3858" s="4294" t="s">
        <v>5325</v>
      </c>
      <c r="E3858" s="4294"/>
      <c r="F3858" s="4294"/>
      <c r="G3858" s="4294"/>
      <c r="H3858" s="2501"/>
      <c r="I3858" s="2501"/>
      <c r="J3858" s="2501"/>
      <c r="K3858" s="2501"/>
      <c r="L3858" s="2501"/>
      <c r="M3858" s="2501"/>
      <c r="N3858" s="2501"/>
      <c r="O3858" s="2501"/>
      <c r="P3858" s="2501"/>
      <c r="Q3858" s="2501"/>
      <c r="R3858" s="2501"/>
      <c r="S3858" s="2501"/>
      <c r="T3858" s="2501"/>
      <c r="U3858" s="2501"/>
      <c r="V3858" s="2501"/>
      <c r="W3858" s="2501"/>
      <c r="X3858" s="2501"/>
      <c r="Y3858" s="2501"/>
      <c r="Z3858" s="2501"/>
      <c r="AA3858" s="2501"/>
      <c r="AB3858" s="2501"/>
      <c r="AC3858" s="2501"/>
      <c r="AD3858" s="2501"/>
      <c r="AE3858" s="2501"/>
      <c r="AF3858" s="2501"/>
      <c r="AG3858" s="2501"/>
      <c r="AH3858" s="2501"/>
      <c r="AI3858" s="2501"/>
      <c r="AJ3858" s="2501"/>
      <c r="AK3858" s="2502"/>
    </row>
    <row r="3859" spans="2:37" s="2610" customFormat="1" ht="32.25" customHeight="1" thickBot="1" x14ac:dyDescent="0.25">
      <c r="B3859" s="4176" t="s">
        <v>4995</v>
      </c>
      <c r="C3859" s="4177"/>
      <c r="D3859" s="4314">
        <v>41334</v>
      </c>
      <c r="E3859" s="4314"/>
      <c r="F3859" s="2608"/>
      <c r="G3859" s="2501"/>
      <c r="H3859" s="2501"/>
      <c r="I3859" s="2501"/>
      <c r="J3859" s="2501"/>
      <c r="K3859" s="2501"/>
      <c r="L3859" s="2501"/>
      <c r="M3859" s="2501"/>
      <c r="N3859" s="2501"/>
      <c r="O3859" s="2501"/>
      <c r="P3859" s="2501"/>
      <c r="Q3859" s="2501"/>
      <c r="R3859" s="2501"/>
      <c r="S3859" s="2501"/>
      <c r="T3859" s="2501"/>
      <c r="U3859" s="2501"/>
      <c r="V3859" s="2501"/>
      <c r="W3859" s="2501"/>
      <c r="X3859" s="2501"/>
      <c r="Y3859" s="2501"/>
      <c r="Z3859" s="2501"/>
      <c r="AA3859" s="2501"/>
      <c r="AB3859" s="2501"/>
      <c r="AC3859" s="2501"/>
      <c r="AD3859" s="2501"/>
      <c r="AE3859" s="2501"/>
      <c r="AF3859" s="2501"/>
      <c r="AG3859" s="2501"/>
      <c r="AH3859" s="2501"/>
      <c r="AI3859" s="2501"/>
      <c r="AJ3859" s="2501"/>
      <c r="AK3859" s="2502"/>
    </row>
    <row r="3860" spans="2:37" s="2610" customFormat="1" ht="46.5" customHeight="1" thickBot="1" x14ac:dyDescent="0.25">
      <c r="B3860" s="4179" t="s">
        <v>4996</v>
      </c>
      <c r="C3860" s="4180"/>
      <c r="D3860" s="4291" t="s">
        <v>5326</v>
      </c>
      <c r="E3860" s="4292"/>
      <c r="F3860" s="4292"/>
      <c r="G3860" s="4292"/>
      <c r="H3860" s="4292"/>
      <c r="I3860" s="4292"/>
      <c r="J3860" s="4292"/>
      <c r="K3860" s="4293"/>
      <c r="L3860" s="2501"/>
      <c r="M3860" s="2501"/>
      <c r="N3860" s="2501"/>
      <c r="O3860" s="2501"/>
      <c r="P3860" s="2501"/>
      <c r="Q3860" s="2501"/>
      <c r="R3860" s="2501"/>
      <c r="S3860" s="2501"/>
      <c r="T3860" s="2501"/>
      <c r="U3860" s="2501"/>
      <c r="V3860" s="2501"/>
      <c r="W3860" s="2501"/>
      <c r="X3860" s="2501"/>
      <c r="Y3860" s="2501"/>
      <c r="Z3860" s="2501"/>
      <c r="AA3860" s="2501"/>
      <c r="AB3860" s="2501"/>
      <c r="AC3860" s="2501"/>
      <c r="AD3860" s="2501"/>
      <c r="AE3860" s="2501"/>
      <c r="AF3860" s="2501"/>
      <c r="AG3860" s="2501"/>
      <c r="AH3860" s="2501"/>
      <c r="AI3860" s="2501"/>
      <c r="AJ3860" s="2501"/>
      <c r="AK3860" s="2502"/>
    </row>
    <row r="3861" spans="2:37" s="2610" customFormat="1" ht="17.25" customHeight="1" thickBot="1" x14ac:dyDescent="0.25">
      <c r="B3861" s="4245"/>
      <c r="C3861" s="4246"/>
      <c r="D3861" s="4246"/>
      <c r="E3861" s="4246"/>
      <c r="F3861" s="4246"/>
      <c r="G3861" s="4246"/>
      <c r="H3861" s="4246"/>
      <c r="I3861" s="4246"/>
      <c r="J3861" s="4246"/>
      <c r="K3861" s="4246"/>
      <c r="L3861" s="4246"/>
      <c r="M3861" s="4246"/>
      <c r="N3861" s="4246"/>
      <c r="O3861" s="4246"/>
      <c r="P3861" s="4246"/>
      <c r="Q3861" s="4246"/>
      <c r="R3861" s="2501"/>
      <c r="S3861" s="2501"/>
      <c r="T3861" s="2501"/>
      <c r="U3861" s="2501"/>
      <c r="V3861" s="2501"/>
      <c r="W3861" s="2501"/>
      <c r="X3861" s="2501"/>
      <c r="Y3861" s="2501"/>
      <c r="Z3861" s="2501"/>
      <c r="AA3861" s="2501"/>
      <c r="AB3861" s="2501"/>
      <c r="AC3861" s="2501"/>
      <c r="AD3861" s="2501"/>
      <c r="AE3861" s="2501"/>
      <c r="AF3861" s="2501"/>
      <c r="AG3861" s="2501"/>
      <c r="AH3861" s="2501"/>
      <c r="AI3861" s="2501"/>
      <c r="AJ3861" s="2501"/>
      <c r="AK3861" s="2502"/>
    </row>
    <row r="3862" spans="2:37" s="2610" customFormat="1" ht="17.25" customHeight="1" thickBot="1" x14ac:dyDescent="0.25">
      <c r="B3862" s="4184" t="s">
        <v>4997</v>
      </c>
      <c r="C3862" s="4185"/>
      <c r="D3862" s="4189" t="s">
        <v>4987</v>
      </c>
      <c r="E3862" s="4189" t="s">
        <v>4998</v>
      </c>
      <c r="F3862" s="4193" t="s">
        <v>224</v>
      </c>
      <c r="G3862" s="4195"/>
      <c r="H3862" s="4195"/>
      <c r="I3862" s="4195"/>
      <c r="J3862" s="4195"/>
      <c r="K3862" s="4195"/>
      <c r="L3862" s="4195"/>
      <c r="M3862" s="4195"/>
      <c r="N3862" s="4195"/>
      <c r="O3862" s="4195"/>
      <c r="P3862" s="4195"/>
      <c r="Q3862" s="4195"/>
      <c r="R3862" s="4196"/>
      <c r="S3862" s="4193" t="s">
        <v>340</v>
      </c>
      <c r="T3862" s="4195"/>
      <c r="U3862" s="4195"/>
      <c r="V3862" s="4195"/>
      <c r="W3862" s="4195"/>
      <c r="X3862" s="4195"/>
      <c r="Y3862" s="4195"/>
      <c r="Z3862" s="4195"/>
      <c r="AA3862" s="4195"/>
      <c r="AB3862" s="4195"/>
      <c r="AC3862" s="4196"/>
      <c r="AD3862" s="4193" t="s">
        <v>225</v>
      </c>
      <c r="AE3862" s="4195"/>
      <c r="AF3862" s="4195"/>
      <c r="AG3862" s="4196"/>
      <c r="AH3862" s="4197" t="s">
        <v>4982</v>
      </c>
      <c r="AI3862" s="4198"/>
      <c r="AJ3862" s="4199"/>
      <c r="AK3862" s="2502"/>
    </row>
    <row r="3863" spans="2:37" s="2610" customFormat="1" ht="17.25" customHeight="1" thickBot="1" x14ac:dyDescent="0.25">
      <c r="B3863" s="4186"/>
      <c r="C3863" s="4187"/>
      <c r="D3863" s="4203"/>
      <c r="E3863" s="4203"/>
      <c r="F3863" s="4189" t="s">
        <v>4999</v>
      </c>
      <c r="G3863" s="4189" t="s">
        <v>5000</v>
      </c>
      <c r="H3863" s="4189" t="s">
        <v>5001</v>
      </c>
      <c r="I3863" s="4200" t="s">
        <v>5002</v>
      </c>
      <c r="J3863" s="4200" t="s">
        <v>5003</v>
      </c>
      <c r="K3863" s="4200" t="s">
        <v>5004</v>
      </c>
      <c r="L3863" s="4200" t="s">
        <v>5005</v>
      </c>
      <c r="M3863" s="5006" t="s">
        <v>5006</v>
      </c>
      <c r="N3863" s="5007"/>
      <c r="O3863" s="4200" t="s">
        <v>5007</v>
      </c>
      <c r="P3863" s="4200" t="s">
        <v>5008</v>
      </c>
      <c r="Q3863" s="4200" t="s">
        <v>5009</v>
      </c>
      <c r="R3863" s="4200" t="s">
        <v>5010</v>
      </c>
      <c r="S3863" s="4189" t="s">
        <v>5011</v>
      </c>
      <c r="T3863" s="4189" t="s">
        <v>5012</v>
      </c>
      <c r="U3863" s="4189" t="s">
        <v>5013</v>
      </c>
      <c r="V3863" s="4189" t="s">
        <v>5014</v>
      </c>
      <c r="W3863" s="4189" t="s">
        <v>5015</v>
      </c>
      <c r="X3863" s="4189" t="s">
        <v>5016</v>
      </c>
      <c r="Y3863" s="4189" t="s">
        <v>5017</v>
      </c>
      <c r="Z3863" s="4189" t="s">
        <v>5018</v>
      </c>
      <c r="AA3863" s="4189" t="s">
        <v>5019</v>
      </c>
      <c r="AB3863" s="4200" t="s">
        <v>5020</v>
      </c>
      <c r="AC3863" s="4200" t="s">
        <v>5021</v>
      </c>
      <c r="AD3863" s="4189" t="s">
        <v>5022</v>
      </c>
      <c r="AE3863" s="4189" t="s">
        <v>5023</v>
      </c>
      <c r="AF3863" s="4189" t="s">
        <v>5024</v>
      </c>
      <c r="AG3863" s="4189" t="s">
        <v>5025</v>
      </c>
      <c r="AH3863" s="4189" t="s">
        <v>1150</v>
      </c>
      <c r="AI3863" s="4189" t="s">
        <v>4983</v>
      </c>
      <c r="AJ3863" s="4189" t="s">
        <v>4984</v>
      </c>
      <c r="AK3863" s="2502"/>
    </row>
    <row r="3864" spans="2:37" s="2610" customFormat="1" ht="17.25" customHeight="1" thickBot="1" x14ac:dyDescent="0.25">
      <c r="B3864" s="5017"/>
      <c r="C3864" s="5018"/>
      <c r="D3864" s="4286"/>
      <c r="E3864" s="4286"/>
      <c r="F3864" s="4286"/>
      <c r="G3864" s="4286"/>
      <c r="H3864" s="4286"/>
      <c r="I3864" s="4344"/>
      <c r="J3864" s="4344"/>
      <c r="K3864" s="4344"/>
      <c r="L3864" s="4344"/>
      <c r="M3864" s="2607" t="s">
        <v>5026</v>
      </c>
      <c r="N3864" s="2606" t="s">
        <v>2793</v>
      </c>
      <c r="O3864" s="4344"/>
      <c r="P3864" s="4344"/>
      <c r="Q3864" s="4344"/>
      <c r="R3864" s="4344"/>
      <c r="S3864" s="4286"/>
      <c r="T3864" s="4286"/>
      <c r="U3864" s="4286"/>
      <c r="V3864" s="4286"/>
      <c r="W3864" s="4286"/>
      <c r="X3864" s="4286"/>
      <c r="Y3864" s="4286"/>
      <c r="Z3864" s="4286"/>
      <c r="AA3864" s="4286"/>
      <c r="AB3864" s="4344"/>
      <c r="AC3864" s="4344"/>
      <c r="AD3864" s="4286"/>
      <c r="AE3864" s="4286"/>
      <c r="AF3864" s="4286"/>
      <c r="AG3864" s="4286"/>
      <c r="AH3864" s="4286"/>
      <c r="AI3864" s="4286"/>
      <c r="AJ3864" s="4286"/>
      <c r="AK3864" s="2502"/>
    </row>
    <row r="3865" spans="2:37" s="2610" customFormat="1" ht="17.25" customHeight="1" thickBot="1" x14ac:dyDescent="0.25">
      <c r="B3865" s="4274" t="s">
        <v>5327</v>
      </c>
      <c r="C3865" s="4275"/>
      <c r="D3865" s="2526" t="s">
        <v>1529</v>
      </c>
      <c r="E3865" s="2527">
        <f>+F3865</f>
        <v>6</v>
      </c>
      <c r="F3865" s="2527">
        <v>6</v>
      </c>
      <c r="G3865" s="2653" t="s">
        <v>1529</v>
      </c>
      <c r="H3865" s="2653" t="s">
        <v>1529</v>
      </c>
      <c r="I3865" s="3037">
        <v>27</v>
      </c>
      <c r="J3865" s="2653" t="s">
        <v>1529</v>
      </c>
      <c r="K3865" s="2653">
        <v>0.18</v>
      </c>
      <c r="L3865" s="2653" t="s">
        <v>1529</v>
      </c>
      <c r="M3865" s="2526" t="s">
        <v>1529</v>
      </c>
      <c r="N3865" s="3038" t="s">
        <v>1529</v>
      </c>
      <c r="O3865" s="2653">
        <v>0.18</v>
      </c>
      <c r="P3865" s="2653">
        <v>0.18</v>
      </c>
      <c r="Q3865" s="3038" t="s">
        <v>1529</v>
      </c>
      <c r="R3865" s="3038" t="s">
        <v>1529</v>
      </c>
      <c r="S3865" s="2656" t="s">
        <v>1529</v>
      </c>
      <c r="T3865" s="2656" t="s">
        <v>1529</v>
      </c>
      <c r="U3865" s="2656" t="s">
        <v>1529</v>
      </c>
      <c r="V3865" s="2656" t="s">
        <v>1529</v>
      </c>
      <c r="W3865" s="2656" t="s">
        <v>1529</v>
      </c>
      <c r="X3865" s="2656">
        <v>0.06</v>
      </c>
      <c r="Y3865" s="2656" t="s">
        <v>1529</v>
      </c>
      <c r="Z3865" s="2656" t="s">
        <v>1529</v>
      </c>
      <c r="AA3865" s="3039">
        <v>5</v>
      </c>
      <c r="AB3865" s="2656" t="s">
        <v>1529</v>
      </c>
      <c r="AC3865" s="2656">
        <v>0.06</v>
      </c>
      <c r="AD3865" s="2656" t="s">
        <v>1529</v>
      </c>
      <c r="AE3865" s="3039">
        <v>5</v>
      </c>
      <c r="AF3865" s="2656" t="s">
        <v>1529</v>
      </c>
      <c r="AG3865" s="2516">
        <v>0.5</v>
      </c>
      <c r="AH3865" s="2656" t="s">
        <v>1529</v>
      </c>
      <c r="AI3865" s="2656" t="s">
        <v>1529</v>
      </c>
      <c r="AJ3865" s="2656" t="s">
        <v>1529</v>
      </c>
      <c r="AK3865" s="2502"/>
    </row>
    <row r="3866" spans="2:37" s="2610" customFormat="1" ht="17.25" customHeight="1" x14ac:dyDescent="0.2">
      <c r="B3866" s="2503"/>
      <c r="C3866" s="2496"/>
      <c r="D3866" s="2496"/>
      <c r="E3866" s="2496"/>
      <c r="F3866" s="2496"/>
      <c r="G3866" s="2496"/>
      <c r="H3866" s="2496"/>
      <c r="I3866" s="2497"/>
      <c r="J3866" s="2497"/>
      <c r="K3866" s="2497"/>
      <c r="L3866" s="2497"/>
      <c r="M3866" s="2496"/>
      <c r="N3866" s="2497"/>
      <c r="O3866" s="2497"/>
      <c r="P3866" s="2497"/>
      <c r="Q3866" s="2497"/>
      <c r="R3866" s="2497"/>
      <c r="S3866" s="2496"/>
      <c r="T3866" s="2495"/>
      <c r="U3866" s="2495"/>
      <c r="V3866" s="2495"/>
      <c r="W3866" s="2495"/>
      <c r="X3866" s="2495"/>
      <c r="Y3866" s="2495"/>
      <c r="Z3866" s="2495"/>
      <c r="AA3866" s="2495"/>
      <c r="AB3866" s="2495"/>
      <c r="AC3866" s="2495"/>
      <c r="AD3866" s="2495"/>
      <c r="AE3866" s="2495"/>
      <c r="AF3866" s="2495"/>
      <c r="AG3866" s="2495"/>
      <c r="AH3866" s="2495"/>
      <c r="AI3866" s="2495"/>
      <c r="AJ3866" s="2498"/>
      <c r="AK3866" s="2502"/>
    </row>
    <row r="3867" spans="2:37" s="2610" customFormat="1" ht="17.25" customHeight="1" x14ac:dyDescent="0.2">
      <c r="B3867" s="4236" t="s">
        <v>4985</v>
      </c>
      <c r="C3867" s="4237"/>
      <c r="D3867" s="4249" t="s">
        <v>5328</v>
      </c>
      <c r="E3867" s="4249"/>
      <c r="F3867" s="4249"/>
      <c r="G3867" s="4249"/>
      <c r="H3867" s="2499"/>
      <c r="I3867" s="2499"/>
      <c r="J3867" s="2499"/>
      <c r="K3867" s="2499"/>
      <c r="L3867" s="2499"/>
      <c r="M3867" s="2499"/>
      <c r="N3867" s="2499"/>
      <c r="O3867" s="2499"/>
      <c r="P3867" s="2499"/>
      <c r="Q3867" s="2499"/>
      <c r="R3867" s="2499"/>
      <c r="S3867" s="2499"/>
      <c r="T3867" s="2495"/>
      <c r="U3867" s="2495"/>
      <c r="V3867" s="2495"/>
      <c r="W3867" s="2495"/>
      <c r="X3867" s="2495"/>
      <c r="Y3867" s="2495"/>
      <c r="Z3867" s="2495"/>
      <c r="AA3867" s="2495"/>
      <c r="AB3867" s="2495"/>
      <c r="AC3867" s="2495"/>
      <c r="AD3867" s="2495"/>
      <c r="AE3867" s="2495"/>
      <c r="AF3867" s="2495"/>
      <c r="AG3867" s="2495"/>
      <c r="AH3867" s="2495"/>
      <c r="AI3867" s="2495"/>
      <c r="AJ3867" s="2498"/>
      <c r="AK3867" s="2502"/>
    </row>
    <row r="3868" spans="2:37" s="2610" customFormat="1" ht="17.25" customHeight="1" x14ac:dyDescent="0.2">
      <c r="B3868" s="4236" t="s">
        <v>4986</v>
      </c>
      <c r="C3868" s="4237"/>
      <c r="D3868" s="4354" t="s">
        <v>5082</v>
      </c>
      <c r="E3868" s="4354"/>
      <c r="F3868" s="4354"/>
      <c r="G3868" s="4354"/>
      <c r="H3868" s="2499"/>
      <c r="I3868" s="2499"/>
      <c r="J3868" s="2499"/>
      <c r="K3868" s="2499"/>
      <c r="L3868" s="2499"/>
      <c r="M3868" s="2499"/>
      <c r="N3868" s="2499"/>
      <c r="O3868" s="2499"/>
      <c r="P3868" s="2499"/>
      <c r="Q3868" s="2499"/>
      <c r="R3868" s="2499"/>
      <c r="S3868" s="2499"/>
      <c r="T3868" s="2495"/>
      <c r="U3868" s="2495"/>
      <c r="V3868" s="2495"/>
      <c r="W3868" s="2495"/>
      <c r="X3868" s="2495"/>
      <c r="Y3868" s="2495"/>
      <c r="Z3868" s="2495"/>
      <c r="AA3868" s="2495"/>
      <c r="AB3868" s="2495"/>
      <c r="AC3868" s="2495"/>
      <c r="AD3868" s="2495"/>
      <c r="AE3868" s="2495"/>
      <c r="AF3868" s="2495"/>
      <c r="AG3868" s="2495"/>
      <c r="AH3868" s="2495"/>
      <c r="AI3868" s="2495"/>
      <c r="AJ3868" s="2498"/>
      <c r="AK3868" s="2502"/>
    </row>
    <row r="3869" spans="2:37" s="2610" customFormat="1" ht="17.25" customHeight="1" thickBot="1" x14ac:dyDescent="0.25">
      <c r="B3869" s="4270"/>
      <c r="C3869" s="4271"/>
      <c r="D3869" s="5010"/>
      <c r="E3869" s="5010"/>
      <c r="F3869" s="5010"/>
      <c r="G3869" s="5010"/>
      <c r="H3869" s="2504"/>
      <c r="I3869" s="2504"/>
      <c r="J3869" s="2504"/>
      <c r="K3869" s="2504"/>
      <c r="L3869" s="2504"/>
      <c r="M3869" s="2504"/>
      <c r="N3869" s="2504"/>
      <c r="O3869" s="2504"/>
      <c r="P3869" s="2504"/>
      <c r="Q3869" s="2504"/>
      <c r="R3869" s="2504"/>
      <c r="S3869" s="2504"/>
      <c r="T3869" s="2505"/>
      <c r="U3869" s="2505"/>
      <c r="V3869" s="2505"/>
      <c r="W3869" s="2505"/>
      <c r="X3869" s="2505"/>
      <c r="Y3869" s="2505"/>
      <c r="Z3869" s="2505"/>
      <c r="AA3869" s="2505"/>
      <c r="AB3869" s="2505"/>
      <c r="AC3869" s="2505"/>
      <c r="AD3869" s="2505"/>
      <c r="AE3869" s="2505"/>
      <c r="AF3869" s="2505"/>
      <c r="AG3869" s="2505"/>
      <c r="AH3869" s="2505"/>
      <c r="AI3869" s="2505"/>
      <c r="AJ3869" s="2506"/>
      <c r="AK3869" s="2507"/>
    </row>
    <row r="3870" spans="2:37" s="2610" customFormat="1" ht="17.25" customHeight="1" thickBot="1" x14ac:dyDescent="0.25">
      <c r="B3870" s="2612"/>
      <c r="C3870" s="2349"/>
      <c r="D3870" s="2349"/>
      <c r="E3870" s="2349"/>
      <c r="F3870" s="2349"/>
      <c r="G3870" s="2349"/>
      <c r="H3870" s="2349"/>
      <c r="I3870" s="2349"/>
      <c r="J3870" s="2349"/>
      <c r="K3870" s="2349"/>
      <c r="L3870" s="2349"/>
      <c r="M3870" s="2349"/>
      <c r="N3870" s="2349"/>
      <c r="O3870" s="2349"/>
      <c r="P3870" s="2349"/>
      <c r="Q3870" s="2349"/>
      <c r="R3870" s="2349"/>
      <c r="S3870" s="2349"/>
      <c r="T3870" s="2349"/>
      <c r="U3870" s="2349"/>
      <c r="V3870" s="2349"/>
      <c r="W3870" s="2349"/>
      <c r="X3870" s="2349"/>
      <c r="Y3870" s="2349"/>
      <c r="Z3870" s="2349"/>
      <c r="AA3870" s="2349"/>
      <c r="AB3870" s="2349"/>
      <c r="AC3870" s="2349"/>
      <c r="AD3870" s="2349"/>
      <c r="AE3870" s="2349"/>
      <c r="AF3870" s="2349"/>
      <c r="AG3870" s="2349"/>
      <c r="AH3870" s="2349"/>
      <c r="AI3870" s="2349"/>
      <c r="AJ3870" s="2349"/>
      <c r="AK3870" s="2349"/>
    </row>
    <row r="3871" spans="2:37" s="2610" customFormat="1" ht="17.25" customHeight="1" x14ac:dyDescent="0.2">
      <c r="B3871" s="4169" t="s">
        <v>4994</v>
      </c>
      <c r="C3871" s="4170"/>
      <c r="D3871" s="4170"/>
      <c r="E3871" s="4170"/>
      <c r="F3871" s="4170"/>
      <c r="G3871" s="4170"/>
      <c r="H3871" s="4170"/>
      <c r="I3871" s="4170"/>
      <c r="J3871" s="4170"/>
      <c r="K3871" s="4170"/>
      <c r="L3871" s="4170"/>
      <c r="M3871" s="4170"/>
      <c r="N3871" s="4170"/>
      <c r="O3871" s="4170"/>
      <c r="P3871" s="4170"/>
      <c r="Q3871" s="4170"/>
      <c r="R3871" s="4170"/>
      <c r="S3871" s="4170"/>
      <c r="T3871" s="4170"/>
      <c r="U3871" s="4170"/>
      <c r="V3871" s="4170"/>
      <c r="W3871" s="4170"/>
      <c r="X3871" s="4170"/>
      <c r="Y3871" s="4170"/>
      <c r="Z3871" s="4170"/>
      <c r="AA3871" s="4170"/>
      <c r="AB3871" s="4170"/>
      <c r="AC3871" s="4170"/>
      <c r="AD3871" s="4170"/>
      <c r="AE3871" s="4170"/>
      <c r="AF3871" s="4170"/>
      <c r="AG3871" s="4170"/>
      <c r="AH3871" s="4170"/>
      <c r="AI3871" s="4170"/>
      <c r="AJ3871" s="4170"/>
      <c r="AK3871" s="4171"/>
    </row>
    <row r="3872" spans="2:37" s="2610" customFormat="1" ht="17.25" customHeight="1" x14ac:dyDescent="0.2">
      <c r="B3872" s="2500"/>
      <c r="C3872" s="2608"/>
      <c r="D3872" s="2608"/>
      <c r="E3872" s="2608"/>
      <c r="F3872" s="2608"/>
      <c r="G3872" s="2501"/>
      <c r="H3872" s="2501"/>
      <c r="I3872" s="2501"/>
      <c r="J3872" s="2501"/>
      <c r="K3872" s="2501"/>
      <c r="L3872" s="2501"/>
      <c r="M3872" s="2501"/>
      <c r="N3872" s="2501"/>
      <c r="O3872" s="2501"/>
      <c r="P3872" s="2501"/>
      <c r="Q3872" s="2501"/>
      <c r="R3872" s="2501"/>
      <c r="S3872" s="2501"/>
      <c r="T3872" s="2501"/>
      <c r="U3872" s="2501"/>
      <c r="V3872" s="2501"/>
      <c r="W3872" s="2501"/>
      <c r="X3872" s="2501"/>
      <c r="Y3872" s="2501"/>
      <c r="Z3872" s="2501"/>
      <c r="AA3872" s="2501"/>
      <c r="AB3872" s="2501"/>
      <c r="AC3872" s="2501"/>
      <c r="AD3872" s="2501"/>
      <c r="AE3872" s="2501"/>
      <c r="AF3872" s="2501"/>
      <c r="AG3872" s="2501"/>
      <c r="AH3872" s="2501"/>
      <c r="AI3872" s="2501"/>
      <c r="AJ3872" s="2501"/>
      <c r="AK3872" s="2502"/>
    </row>
    <row r="3873" spans="2:37" s="2610" customFormat="1" ht="17.25" customHeight="1" x14ac:dyDescent="0.2">
      <c r="B3873" s="2500" t="s">
        <v>4981</v>
      </c>
      <c r="C3873" s="2608"/>
      <c r="D3873" s="4294" t="s">
        <v>5329</v>
      </c>
      <c r="E3873" s="4294"/>
      <c r="F3873" s="4294"/>
      <c r="G3873" s="4294"/>
      <c r="H3873" s="2501"/>
      <c r="I3873" s="2501"/>
      <c r="J3873" s="2501"/>
      <c r="K3873" s="2501"/>
      <c r="L3873" s="2501"/>
      <c r="M3873" s="2501"/>
      <c r="N3873" s="2501"/>
      <c r="O3873" s="2501"/>
      <c r="P3873" s="2501"/>
      <c r="Q3873" s="2501"/>
      <c r="R3873" s="2501"/>
      <c r="S3873" s="2501"/>
      <c r="T3873" s="2501"/>
      <c r="U3873" s="2501"/>
      <c r="V3873" s="2501"/>
      <c r="W3873" s="2501"/>
      <c r="X3873" s="2501"/>
      <c r="Y3873" s="2501"/>
      <c r="Z3873" s="2501"/>
      <c r="AA3873" s="2501"/>
      <c r="AB3873" s="2501"/>
      <c r="AC3873" s="2501"/>
      <c r="AD3873" s="2501"/>
      <c r="AE3873" s="2501"/>
      <c r="AF3873" s="2501"/>
      <c r="AG3873" s="2501"/>
      <c r="AH3873" s="2501"/>
      <c r="AI3873" s="2501"/>
      <c r="AJ3873" s="2501"/>
      <c r="AK3873" s="2502"/>
    </row>
    <row r="3874" spans="2:37" s="2610" customFormat="1" ht="34.5" customHeight="1" thickBot="1" x14ac:dyDescent="0.25">
      <c r="B3874" s="4176" t="s">
        <v>4995</v>
      </c>
      <c r="C3874" s="4177"/>
      <c r="D3874" s="4314">
        <v>41334</v>
      </c>
      <c r="E3874" s="4314"/>
      <c r="F3874" s="2608"/>
      <c r="G3874" s="2501"/>
      <c r="H3874" s="2501"/>
      <c r="I3874" s="2501"/>
      <c r="J3874" s="2501"/>
      <c r="K3874" s="2501"/>
      <c r="L3874" s="2501"/>
      <c r="M3874" s="2501"/>
      <c r="N3874" s="2501"/>
      <c r="O3874" s="2501"/>
      <c r="P3874" s="2501"/>
      <c r="Q3874" s="2501"/>
      <c r="R3874" s="2501"/>
      <c r="S3874" s="2501"/>
      <c r="T3874" s="2501"/>
      <c r="U3874" s="2501"/>
      <c r="V3874" s="2501"/>
      <c r="W3874" s="2501"/>
      <c r="X3874" s="2501"/>
      <c r="Y3874" s="2501"/>
      <c r="Z3874" s="2501"/>
      <c r="AA3874" s="2501"/>
      <c r="AB3874" s="2501"/>
      <c r="AC3874" s="2501"/>
      <c r="AD3874" s="2501"/>
      <c r="AE3874" s="2501"/>
      <c r="AF3874" s="2501"/>
      <c r="AG3874" s="2501"/>
      <c r="AH3874" s="2501"/>
      <c r="AI3874" s="2501"/>
      <c r="AJ3874" s="2501"/>
      <c r="AK3874" s="2502"/>
    </row>
    <row r="3875" spans="2:37" s="2610" customFormat="1" ht="45" customHeight="1" thickBot="1" x14ac:dyDescent="0.25">
      <c r="B3875" s="4179" t="s">
        <v>4996</v>
      </c>
      <c r="C3875" s="4180"/>
      <c r="D3875" s="4291" t="s">
        <v>5330</v>
      </c>
      <c r="E3875" s="4292"/>
      <c r="F3875" s="4292"/>
      <c r="G3875" s="4292"/>
      <c r="H3875" s="4292"/>
      <c r="I3875" s="4292"/>
      <c r="J3875" s="4292"/>
      <c r="K3875" s="4293"/>
      <c r="L3875" s="2501"/>
      <c r="M3875" s="2501"/>
      <c r="N3875" s="2501"/>
      <c r="O3875" s="2501"/>
      <c r="P3875" s="2501"/>
      <c r="Q3875" s="2501"/>
      <c r="R3875" s="2501"/>
      <c r="S3875" s="2501"/>
      <c r="T3875" s="2501"/>
      <c r="U3875" s="2501"/>
      <c r="V3875" s="2501"/>
      <c r="W3875" s="2501"/>
      <c r="X3875" s="2501"/>
      <c r="Y3875" s="2501"/>
      <c r="Z3875" s="2501"/>
      <c r="AA3875" s="2501"/>
      <c r="AB3875" s="2501"/>
      <c r="AC3875" s="2501"/>
      <c r="AD3875" s="2501"/>
      <c r="AE3875" s="2501"/>
      <c r="AF3875" s="2501"/>
      <c r="AG3875" s="2501"/>
      <c r="AH3875" s="2501"/>
      <c r="AI3875" s="2501"/>
      <c r="AJ3875" s="2501"/>
      <c r="AK3875" s="2502"/>
    </row>
    <row r="3876" spans="2:37" s="2610" customFormat="1" ht="17.25" customHeight="1" thickBot="1" x14ac:dyDescent="0.25">
      <c r="B3876" s="4245"/>
      <c r="C3876" s="4246"/>
      <c r="D3876" s="4246"/>
      <c r="E3876" s="4246"/>
      <c r="F3876" s="4246"/>
      <c r="G3876" s="4246"/>
      <c r="H3876" s="4246"/>
      <c r="I3876" s="4246"/>
      <c r="J3876" s="4246"/>
      <c r="K3876" s="4246"/>
      <c r="L3876" s="4246"/>
      <c r="M3876" s="4246"/>
      <c r="N3876" s="4246"/>
      <c r="O3876" s="4246"/>
      <c r="P3876" s="4246"/>
      <c r="Q3876" s="4246"/>
      <c r="R3876" s="2501"/>
      <c r="S3876" s="2501"/>
      <c r="T3876" s="2501"/>
      <c r="U3876" s="2501"/>
      <c r="V3876" s="2501"/>
      <c r="W3876" s="2501"/>
      <c r="X3876" s="2501"/>
      <c r="Y3876" s="2501"/>
      <c r="Z3876" s="2501"/>
      <c r="AA3876" s="2501"/>
      <c r="AB3876" s="2501"/>
      <c r="AC3876" s="2501"/>
      <c r="AD3876" s="2501"/>
      <c r="AE3876" s="2501"/>
      <c r="AF3876" s="2501"/>
      <c r="AG3876" s="2501"/>
      <c r="AH3876" s="2501"/>
      <c r="AI3876" s="2501"/>
      <c r="AJ3876" s="2501"/>
      <c r="AK3876" s="2502"/>
    </row>
    <row r="3877" spans="2:37" s="2610" customFormat="1" ht="17.25" customHeight="1" thickBot="1" x14ac:dyDescent="0.25">
      <c r="B3877" s="4184" t="s">
        <v>4997</v>
      </c>
      <c r="C3877" s="4185"/>
      <c r="D3877" s="4189" t="s">
        <v>4987</v>
      </c>
      <c r="E3877" s="4189" t="s">
        <v>4998</v>
      </c>
      <c r="F3877" s="4193" t="s">
        <v>224</v>
      </c>
      <c r="G3877" s="4195"/>
      <c r="H3877" s="4195"/>
      <c r="I3877" s="4195"/>
      <c r="J3877" s="4195"/>
      <c r="K3877" s="4195"/>
      <c r="L3877" s="4195"/>
      <c r="M3877" s="4195"/>
      <c r="N3877" s="4195"/>
      <c r="O3877" s="4195"/>
      <c r="P3877" s="4195"/>
      <c r="Q3877" s="4195"/>
      <c r="R3877" s="4196"/>
      <c r="S3877" s="4193" t="s">
        <v>340</v>
      </c>
      <c r="T3877" s="4195"/>
      <c r="U3877" s="4195"/>
      <c r="V3877" s="4195"/>
      <c r="W3877" s="4195"/>
      <c r="X3877" s="4195"/>
      <c r="Y3877" s="4195"/>
      <c r="Z3877" s="4195"/>
      <c r="AA3877" s="4195"/>
      <c r="AB3877" s="4195"/>
      <c r="AC3877" s="4196"/>
      <c r="AD3877" s="4193" t="s">
        <v>225</v>
      </c>
      <c r="AE3877" s="4195"/>
      <c r="AF3877" s="4195"/>
      <c r="AG3877" s="4196"/>
      <c r="AH3877" s="4197" t="s">
        <v>4982</v>
      </c>
      <c r="AI3877" s="4198"/>
      <c r="AJ3877" s="4199"/>
      <c r="AK3877" s="2502"/>
    </row>
    <row r="3878" spans="2:37" s="2610" customFormat="1" ht="17.25" customHeight="1" thickBot="1" x14ac:dyDescent="0.25">
      <c r="B3878" s="4186"/>
      <c r="C3878" s="4187"/>
      <c r="D3878" s="4203"/>
      <c r="E3878" s="4203"/>
      <c r="F3878" s="4189" t="s">
        <v>4999</v>
      </c>
      <c r="G3878" s="4189" t="s">
        <v>5000</v>
      </c>
      <c r="H3878" s="4189" t="s">
        <v>5001</v>
      </c>
      <c r="I3878" s="4200" t="s">
        <v>5002</v>
      </c>
      <c r="J3878" s="4200" t="s">
        <v>5003</v>
      </c>
      <c r="K3878" s="4200" t="s">
        <v>5004</v>
      </c>
      <c r="L3878" s="4200" t="s">
        <v>5005</v>
      </c>
      <c r="M3878" s="5006" t="s">
        <v>5006</v>
      </c>
      <c r="N3878" s="5007"/>
      <c r="O3878" s="4200" t="s">
        <v>5007</v>
      </c>
      <c r="P3878" s="4200" t="s">
        <v>5008</v>
      </c>
      <c r="Q3878" s="4200" t="s">
        <v>5009</v>
      </c>
      <c r="R3878" s="4200" t="s">
        <v>5010</v>
      </c>
      <c r="S3878" s="4189" t="s">
        <v>5011</v>
      </c>
      <c r="T3878" s="4189" t="s">
        <v>5012</v>
      </c>
      <c r="U3878" s="4189" t="s">
        <v>5013</v>
      </c>
      <c r="V3878" s="4189" t="s">
        <v>5014</v>
      </c>
      <c r="W3878" s="4189" t="s">
        <v>5015</v>
      </c>
      <c r="X3878" s="4189" t="s">
        <v>5016</v>
      </c>
      <c r="Y3878" s="4189" t="s">
        <v>5017</v>
      </c>
      <c r="Z3878" s="4189" t="s">
        <v>5018</v>
      </c>
      <c r="AA3878" s="4189" t="s">
        <v>5019</v>
      </c>
      <c r="AB3878" s="4200" t="s">
        <v>5020</v>
      </c>
      <c r="AC3878" s="4200" t="s">
        <v>5021</v>
      </c>
      <c r="AD3878" s="4189" t="s">
        <v>5022</v>
      </c>
      <c r="AE3878" s="4189" t="s">
        <v>5023</v>
      </c>
      <c r="AF3878" s="4189" t="s">
        <v>5024</v>
      </c>
      <c r="AG3878" s="4189" t="s">
        <v>5025</v>
      </c>
      <c r="AH3878" s="4189" t="s">
        <v>1150</v>
      </c>
      <c r="AI3878" s="4189" t="s">
        <v>4983</v>
      </c>
      <c r="AJ3878" s="4189" t="s">
        <v>4984</v>
      </c>
      <c r="AK3878" s="2502"/>
    </row>
    <row r="3879" spans="2:37" s="2610" customFormat="1" ht="17.25" customHeight="1" thickBot="1" x14ac:dyDescent="0.25">
      <c r="B3879" s="5017"/>
      <c r="C3879" s="5018"/>
      <c r="D3879" s="4286"/>
      <c r="E3879" s="4286"/>
      <c r="F3879" s="4286"/>
      <c r="G3879" s="4286"/>
      <c r="H3879" s="4286"/>
      <c r="I3879" s="4344"/>
      <c r="J3879" s="4344"/>
      <c r="K3879" s="4344"/>
      <c r="L3879" s="4344"/>
      <c r="M3879" s="2607" t="s">
        <v>5026</v>
      </c>
      <c r="N3879" s="2606" t="s">
        <v>2793</v>
      </c>
      <c r="O3879" s="4344"/>
      <c r="P3879" s="4344"/>
      <c r="Q3879" s="4344"/>
      <c r="R3879" s="4344"/>
      <c r="S3879" s="4286"/>
      <c r="T3879" s="4286"/>
      <c r="U3879" s="4286"/>
      <c r="V3879" s="4286"/>
      <c r="W3879" s="4286"/>
      <c r="X3879" s="4286"/>
      <c r="Y3879" s="4286"/>
      <c r="Z3879" s="4286"/>
      <c r="AA3879" s="4286"/>
      <c r="AB3879" s="4344"/>
      <c r="AC3879" s="4344"/>
      <c r="AD3879" s="4286"/>
      <c r="AE3879" s="4286"/>
      <c r="AF3879" s="4286"/>
      <c r="AG3879" s="4286"/>
      <c r="AH3879" s="4286"/>
      <c r="AI3879" s="4286"/>
      <c r="AJ3879" s="4286"/>
      <c r="AK3879" s="2502"/>
    </row>
    <row r="3880" spans="2:37" s="2610" customFormat="1" ht="17.25" customHeight="1" thickBot="1" x14ac:dyDescent="0.25">
      <c r="B3880" s="4274" t="s">
        <v>5327</v>
      </c>
      <c r="C3880" s="4275"/>
      <c r="D3880" s="2526" t="s">
        <v>1529</v>
      </c>
      <c r="E3880" s="2527">
        <f>+F3880</f>
        <v>6</v>
      </c>
      <c r="F3880" s="2527">
        <v>6</v>
      </c>
      <c r="G3880" s="2653" t="s">
        <v>1529</v>
      </c>
      <c r="H3880" s="3037">
        <v>27</v>
      </c>
      <c r="I3880" s="2653" t="s">
        <v>1529</v>
      </c>
      <c r="J3880" s="2653" t="s">
        <v>1529</v>
      </c>
      <c r="K3880" s="2653">
        <v>0.18</v>
      </c>
      <c r="L3880" s="2653" t="s">
        <v>1529</v>
      </c>
      <c r="M3880" s="2526" t="s">
        <v>1529</v>
      </c>
      <c r="N3880" s="3038" t="s">
        <v>1529</v>
      </c>
      <c r="O3880" s="2653">
        <v>0.18</v>
      </c>
      <c r="P3880" s="2653">
        <v>0.18</v>
      </c>
      <c r="Q3880" s="3038" t="s">
        <v>1529</v>
      </c>
      <c r="R3880" s="3038" t="s">
        <v>1529</v>
      </c>
      <c r="S3880" s="2656" t="s">
        <v>1529</v>
      </c>
      <c r="T3880" s="2656" t="s">
        <v>1529</v>
      </c>
      <c r="U3880" s="2656" t="s">
        <v>1529</v>
      </c>
      <c r="V3880" s="2656">
        <v>5</v>
      </c>
      <c r="W3880" s="2656" t="s">
        <v>1529</v>
      </c>
      <c r="X3880" s="2656">
        <v>0.06</v>
      </c>
      <c r="Y3880" s="3039"/>
      <c r="Z3880" s="2656" t="s">
        <v>1529</v>
      </c>
      <c r="AA3880" s="2656" t="s">
        <v>1529</v>
      </c>
      <c r="AB3880" s="2656" t="s">
        <v>1529</v>
      </c>
      <c r="AC3880" s="2656">
        <v>0.06</v>
      </c>
      <c r="AD3880" s="2656" t="s">
        <v>1529</v>
      </c>
      <c r="AE3880" s="2656">
        <v>5</v>
      </c>
      <c r="AF3880" s="2656" t="s">
        <v>1529</v>
      </c>
      <c r="AG3880" s="2516">
        <v>0.5</v>
      </c>
      <c r="AH3880" s="2656" t="s">
        <v>1529</v>
      </c>
      <c r="AI3880" s="2656" t="s">
        <v>1529</v>
      </c>
      <c r="AJ3880" s="2656" t="s">
        <v>1529</v>
      </c>
      <c r="AK3880" s="2502"/>
    </row>
    <row r="3881" spans="2:37" s="2610" customFormat="1" ht="17.25" customHeight="1" x14ac:dyDescent="0.2">
      <c r="B3881" s="2503"/>
      <c r="C3881" s="2496"/>
      <c r="D3881" s="2496"/>
      <c r="E3881" s="2496"/>
      <c r="F3881" s="2496"/>
      <c r="G3881" s="2496"/>
      <c r="H3881" s="2496"/>
      <c r="I3881" s="2497"/>
      <c r="J3881" s="2497"/>
      <c r="K3881" s="2497"/>
      <c r="L3881" s="2497"/>
      <c r="M3881" s="2496"/>
      <c r="N3881" s="2497"/>
      <c r="O3881" s="2497"/>
      <c r="P3881" s="2497"/>
      <c r="Q3881" s="2497"/>
      <c r="R3881" s="2497"/>
      <c r="S3881" s="2496"/>
      <c r="T3881" s="2495"/>
      <c r="U3881" s="2495"/>
      <c r="V3881" s="2495"/>
      <c r="W3881" s="2495"/>
      <c r="X3881" s="2495"/>
      <c r="Y3881" s="2495"/>
      <c r="Z3881" s="2495"/>
      <c r="AA3881" s="2495"/>
      <c r="AB3881" s="2495"/>
      <c r="AC3881" s="2495"/>
      <c r="AD3881" s="2495"/>
      <c r="AE3881" s="2495"/>
      <c r="AF3881" s="2495"/>
      <c r="AG3881" s="2495"/>
      <c r="AH3881" s="2495"/>
      <c r="AI3881" s="2495"/>
      <c r="AJ3881" s="2498"/>
      <c r="AK3881" s="2502"/>
    </row>
    <row r="3882" spans="2:37" s="2610" customFormat="1" ht="17.25" customHeight="1" x14ac:dyDescent="0.2">
      <c r="B3882" s="4236" t="s">
        <v>4985</v>
      </c>
      <c r="C3882" s="4237"/>
      <c r="D3882" s="4249" t="s">
        <v>5328</v>
      </c>
      <c r="E3882" s="4249"/>
      <c r="F3882" s="4249"/>
      <c r="G3882" s="4249"/>
      <c r="H3882" s="2499"/>
      <c r="I3882" s="2499"/>
      <c r="J3882" s="2499"/>
      <c r="K3882" s="2499"/>
      <c r="L3882" s="2499"/>
      <c r="M3882" s="2499"/>
      <c r="N3882" s="2499"/>
      <c r="O3882" s="2499"/>
      <c r="P3882" s="2499"/>
      <c r="Q3882" s="2499"/>
      <c r="R3882" s="2499"/>
      <c r="S3882" s="2499"/>
      <c r="T3882" s="2495"/>
      <c r="U3882" s="2495"/>
      <c r="V3882" s="2495"/>
      <c r="W3882" s="2495"/>
      <c r="X3882" s="2495"/>
      <c r="Y3882" s="2495"/>
      <c r="Z3882" s="2495"/>
      <c r="AA3882" s="2495"/>
      <c r="AB3882" s="2495"/>
      <c r="AC3882" s="2495"/>
      <c r="AD3882" s="2495"/>
      <c r="AE3882" s="2495"/>
      <c r="AF3882" s="2495"/>
      <c r="AG3882" s="2495"/>
      <c r="AH3882" s="2495"/>
      <c r="AI3882" s="2495"/>
      <c r="AJ3882" s="2498"/>
      <c r="AK3882" s="2502"/>
    </row>
    <row r="3883" spans="2:37" s="2610" customFormat="1" ht="17.25" customHeight="1" x14ac:dyDescent="0.2">
      <c r="B3883" s="4236" t="s">
        <v>4986</v>
      </c>
      <c r="C3883" s="4237"/>
      <c r="D3883" s="4354" t="s">
        <v>5082</v>
      </c>
      <c r="E3883" s="4354"/>
      <c r="F3883" s="4354"/>
      <c r="G3883" s="4354"/>
      <c r="H3883" s="2499"/>
      <c r="I3883" s="2499"/>
      <c r="J3883" s="2499"/>
      <c r="K3883" s="2499"/>
      <c r="L3883" s="2499"/>
      <c r="M3883" s="2499"/>
      <c r="N3883" s="2499"/>
      <c r="O3883" s="2499"/>
      <c r="P3883" s="2499"/>
      <c r="Q3883" s="2499"/>
      <c r="R3883" s="2499"/>
      <c r="S3883" s="2499"/>
      <c r="T3883" s="2495"/>
      <c r="U3883" s="2495"/>
      <c r="V3883" s="2495"/>
      <c r="W3883" s="2495"/>
      <c r="X3883" s="2495"/>
      <c r="Y3883" s="2495"/>
      <c r="Z3883" s="2495"/>
      <c r="AA3883" s="2495"/>
      <c r="AB3883" s="2495"/>
      <c r="AC3883" s="2495"/>
      <c r="AD3883" s="2495"/>
      <c r="AE3883" s="2495"/>
      <c r="AF3883" s="2495"/>
      <c r="AG3883" s="2495"/>
      <c r="AH3883" s="2495"/>
      <c r="AI3883" s="2495"/>
      <c r="AJ3883" s="2498"/>
      <c r="AK3883" s="2502"/>
    </row>
    <row r="3884" spans="2:37" s="2610" customFormat="1" ht="17.25" customHeight="1" thickBot="1" x14ac:dyDescent="0.25">
      <c r="B3884" s="4270"/>
      <c r="C3884" s="4271"/>
      <c r="D3884" s="5010"/>
      <c r="E3884" s="5010"/>
      <c r="F3884" s="5010"/>
      <c r="G3884" s="5010"/>
      <c r="H3884" s="2504"/>
      <c r="I3884" s="2504"/>
      <c r="J3884" s="2504"/>
      <c r="K3884" s="2504"/>
      <c r="L3884" s="2504"/>
      <c r="M3884" s="2504"/>
      <c r="N3884" s="2504"/>
      <c r="O3884" s="2504"/>
      <c r="P3884" s="2504"/>
      <c r="Q3884" s="2504"/>
      <c r="R3884" s="2504"/>
      <c r="S3884" s="2504"/>
      <c r="T3884" s="2505"/>
      <c r="U3884" s="2505"/>
      <c r="V3884" s="2505"/>
      <c r="W3884" s="2505"/>
      <c r="X3884" s="2505"/>
      <c r="Y3884" s="2505"/>
      <c r="Z3884" s="2505"/>
      <c r="AA3884" s="2505"/>
      <c r="AB3884" s="2505"/>
      <c r="AC3884" s="2505"/>
      <c r="AD3884" s="2505"/>
      <c r="AE3884" s="2505"/>
      <c r="AF3884" s="2505"/>
      <c r="AG3884" s="2505"/>
      <c r="AH3884" s="2505"/>
      <c r="AI3884" s="2505"/>
      <c r="AJ3884" s="2506"/>
      <c r="AK3884" s="2507"/>
    </row>
    <row r="3885" spans="2:37" s="2610" customFormat="1" ht="17.25" customHeight="1" thickBot="1" x14ac:dyDescent="0.25">
      <c r="B3885" s="2611"/>
      <c r="C3885" s="2611"/>
      <c r="D3885" s="2621"/>
      <c r="E3885" s="2621"/>
      <c r="F3885" s="2621"/>
      <c r="G3885" s="2621"/>
      <c r="H3885" s="2499"/>
      <c r="I3885" s="2499"/>
      <c r="J3885" s="2499"/>
      <c r="K3885" s="2499"/>
      <c r="L3885" s="2499"/>
      <c r="M3885" s="2499"/>
      <c r="N3885" s="2499"/>
      <c r="O3885" s="2499"/>
      <c r="P3885" s="2499"/>
      <c r="Q3885" s="2499"/>
      <c r="R3885" s="2499"/>
      <c r="S3885" s="2499"/>
      <c r="T3885" s="2495"/>
      <c r="U3885" s="2495"/>
      <c r="V3885" s="2495"/>
      <c r="W3885" s="2495"/>
      <c r="X3885" s="2495"/>
      <c r="Y3885" s="2495"/>
      <c r="Z3885" s="2495"/>
      <c r="AA3885" s="2495"/>
      <c r="AB3885" s="2495"/>
      <c r="AC3885" s="2495"/>
      <c r="AD3885" s="2495"/>
      <c r="AE3885" s="2495"/>
      <c r="AF3885" s="2495"/>
      <c r="AG3885" s="2495"/>
      <c r="AH3885" s="2495"/>
      <c r="AI3885" s="2495"/>
      <c r="AJ3885" s="2495"/>
      <c r="AK3885" s="2501"/>
    </row>
    <row r="3886" spans="2:37" s="2610" customFormat="1" ht="23.25" customHeight="1" x14ac:dyDescent="0.2">
      <c r="B3886" s="4169" t="s">
        <v>4994</v>
      </c>
      <c r="C3886" s="4170"/>
      <c r="D3886" s="4170"/>
      <c r="E3886" s="4170"/>
      <c r="F3886" s="4170"/>
      <c r="G3886" s="4170"/>
      <c r="H3886" s="4170"/>
      <c r="I3886" s="4170"/>
      <c r="J3886" s="4170"/>
      <c r="K3886" s="4170"/>
      <c r="L3886" s="4170"/>
      <c r="M3886" s="4170"/>
      <c r="N3886" s="4170"/>
      <c r="O3886" s="4170"/>
      <c r="P3886" s="4170"/>
      <c r="Q3886" s="4170"/>
      <c r="R3886" s="4170"/>
      <c r="S3886" s="4170"/>
      <c r="T3886" s="4170"/>
      <c r="U3886" s="4170"/>
      <c r="V3886" s="4170"/>
      <c r="W3886" s="4170"/>
      <c r="X3886" s="4170"/>
      <c r="Y3886" s="4170"/>
      <c r="Z3886" s="4170"/>
      <c r="AA3886" s="4170"/>
      <c r="AB3886" s="4170"/>
      <c r="AC3886" s="4170"/>
      <c r="AD3886" s="4170"/>
      <c r="AE3886" s="4170"/>
      <c r="AF3886" s="4170"/>
      <c r="AG3886" s="4170"/>
      <c r="AH3886" s="4170"/>
      <c r="AI3886" s="4170"/>
      <c r="AJ3886" s="4170"/>
      <c r="AK3886" s="4171"/>
    </row>
    <row r="3887" spans="2:37" s="2610" customFormat="1" ht="17.25" customHeight="1" x14ac:dyDescent="0.2">
      <c r="B3887" s="2500"/>
      <c r="C3887" s="2608"/>
      <c r="D3887" s="2608"/>
      <c r="E3887" s="2608"/>
      <c r="F3887" s="2608"/>
      <c r="G3887" s="2501"/>
      <c r="H3887" s="2501"/>
      <c r="I3887" s="2501"/>
      <c r="J3887" s="2501"/>
      <c r="K3887" s="2501"/>
      <c r="L3887" s="2501"/>
      <c r="M3887" s="2501"/>
      <c r="N3887" s="2501"/>
      <c r="O3887" s="2501"/>
      <c r="P3887" s="2501"/>
      <c r="Q3887" s="2501"/>
      <c r="R3887" s="2501"/>
      <c r="S3887" s="2501"/>
      <c r="T3887" s="2501"/>
      <c r="U3887" s="2501"/>
      <c r="V3887" s="2501"/>
      <c r="W3887" s="2501"/>
      <c r="X3887" s="2501"/>
      <c r="Y3887" s="2501"/>
      <c r="Z3887" s="2501"/>
      <c r="AA3887" s="2501"/>
      <c r="AB3887" s="2501"/>
      <c r="AC3887" s="2501"/>
      <c r="AD3887" s="2501"/>
      <c r="AE3887" s="2501"/>
      <c r="AF3887" s="2501"/>
      <c r="AG3887" s="2501"/>
      <c r="AH3887" s="2501"/>
      <c r="AI3887" s="2501"/>
      <c r="AJ3887" s="2501"/>
      <c r="AK3887" s="2502"/>
    </row>
    <row r="3888" spans="2:37" s="2610" customFormat="1" ht="17.25" customHeight="1" x14ac:dyDescent="0.2">
      <c r="B3888" s="2500" t="s">
        <v>4981</v>
      </c>
      <c r="C3888" s="2608"/>
      <c r="D3888" s="4294" t="s">
        <v>5331</v>
      </c>
      <c r="E3888" s="4294"/>
      <c r="F3888" s="4294"/>
      <c r="G3888" s="4294"/>
      <c r="H3888" s="2501"/>
      <c r="I3888" s="2501"/>
      <c r="J3888" s="2501"/>
      <c r="K3888" s="2501"/>
      <c r="L3888" s="2501"/>
      <c r="M3888" s="2501"/>
      <c r="N3888" s="2501"/>
      <c r="O3888" s="2501"/>
      <c r="P3888" s="2501"/>
      <c r="Q3888" s="2501"/>
      <c r="R3888" s="2501"/>
      <c r="S3888" s="2501"/>
      <c r="T3888" s="2501"/>
      <c r="U3888" s="2501"/>
      <c r="V3888" s="2501"/>
      <c r="W3888" s="2501"/>
      <c r="X3888" s="2501"/>
      <c r="Y3888" s="2501"/>
      <c r="Z3888" s="2501"/>
      <c r="AA3888" s="2501"/>
      <c r="AB3888" s="2501"/>
      <c r="AC3888" s="2501"/>
      <c r="AD3888" s="2501"/>
      <c r="AE3888" s="2501"/>
      <c r="AF3888" s="2501"/>
      <c r="AG3888" s="2501"/>
      <c r="AH3888" s="2501"/>
      <c r="AI3888" s="2501"/>
      <c r="AJ3888" s="2501"/>
      <c r="AK3888" s="2502"/>
    </row>
    <row r="3889" spans="2:37" s="2610" customFormat="1" ht="23.25" customHeight="1" thickBot="1" x14ac:dyDescent="0.25">
      <c r="B3889" s="4176" t="s">
        <v>4995</v>
      </c>
      <c r="C3889" s="4177"/>
      <c r="D3889" s="4314">
        <v>41353</v>
      </c>
      <c r="E3889" s="4314"/>
      <c r="F3889" s="2608"/>
      <c r="G3889" s="2501"/>
      <c r="H3889" s="2501"/>
      <c r="I3889" s="2501"/>
      <c r="J3889" s="2501"/>
      <c r="K3889" s="2501"/>
      <c r="L3889" s="2501"/>
      <c r="M3889" s="2501"/>
      <c r="N3889" s="2501"/>
      <c r="O3889" s="2501"/>
      <c r="P3889" s="2501"/>
      <c r="Q3889" s="2501"/>
      <c r="R3889" s="2501"/>
      <c r="S3889" s="2501"/>
      <c r="T3889" s="2501"/>
      <c r="U3889" s="2501"/>
      <c r="V3889" s="2501"/>
      <c r="W3889" s="2501"/>
      <c r="X3889" s="2501"/>
      <c r="Y3889" s="2501"/>
      <c r="Z3889" s="2501"/>
      <c r="AA3889" s="2501"/>
      <c r="AB3889" s="2501"/>
      <c r="AC3889" s="2501"/>
      <c r="AD3889" s="2501"/>
      <c r="AE3889" s="2501"/>
      <c r="AF3889" s="2501"/>
      <c r="AG3889" s="2501"/>
      <c r="AH3889" s="2501"/>
      <c r="AI3889" s="2501"/>
      <c r="AJ3889" s="2501"/>
      <c r="AK3889" s="2502"/>
    </row>
    <row r="3890" spans="2:37" s="2610" customFormat="1" ht="51.75" customHeight="1" thickBot="1" x14ac:dyDescent="0.25">
      <c r="B3890" s="4179" t="s">
        <v>4996</v>
      </c>
      <c r="C3890" s="4180"/>
      <c r="D3890" s="4291" t="s">
        <v>5332</v>
      </c>
      <c r="E3890" s="4292"/>
      <c r="F3890" s="4292"/>
      <c r="G3890" s="4292"/>
      <c r="H3890" s="4292"/>
      <c r="I3890" s="4292"/>
      <c r="J3890" s="4292"/>
      <c r="K3890" s="4293"/>
      <c r="L3890" s="2501"/>
      <c r="M3890" s="2501"/>
      <c r="N3890" s="2501"/>
      <c r="O3890" s="2501"/>
      <c r="P3890" s="2501"/>
      <c r="Q3890" s="2501"/>
      <c r="R3890" s="2501"/>
      <c r="S3890" s="2501"/>
      <c r="T3890" s="2501"/>
      <c r="U3890" s="2501"/>
      <c r="V3890" s="2501"/>
      <c r="W3890" s="2501"/>
      <c r="X3890" s="2501"/>
      <c r="Y3890" s="2501"/>
      <c r="Z3890" s="2501"/>
      <c r="AA3890" s="2501"/>
      <c r="AB3890" s="2501"/>
      <c r="AC3890" s="2501"/>
      <c r="AD3890" s="2501"/>
      <c r="AE3890" s="2501"/>
      <c r="AF3890" s="2501"/>
      <c r="AG3890" s="2501"/>
      <c r="AH3890" s="2501"/>
      <c r="AI3890" s="2501"/>
      <c r="AJ3890" s="2501"/>
      <c r="AK3890" s="2502"/>
    </row>
    <row r="3891" spans="2:37" s="2610" customFormat="1" ht="17.25" customHeight="1" thickBot="1" x14ac:dyDescent="0.25">
      <c r="B3891" s="4245"/>
      <c r="C3891" s="4246"/>
      <c r="D3891" s="4246"/>
      <c r="E3891" s="4246"/>
      <c r="F3891" s="4246"/>
      <c r="G3891" s="4246"/>
      <c r="H3891" s="4246"/>
      <c r="I3891" s="4246"/>
      <c r="J3891" s="4246"/>
      <c r="K3891" s="4246"/>
      <c r="L3891" s="4246"/>
      <c r="M3891" s="4246"/>
      <c r="N3891" s="4246"/>
      <c r="O3891" s="4246"/>
      <c r="P3891" s="4246"/>
      <c r="Q3891" s="4246"/>
      <c r="R3891" s="2501"/>
      <c r="S3891" s="2501"/>
      <c r="T3891" s="2501"/>
      <c r="U3891" s="2501"/>
      <c r="V3891" s="2501"/>
      <c r="W3891" s="2501"/>
      <c r="X3891" s="2501"/>
      <c r="Y3891" s="2501"/>
      <c r="Z3891" s="2501"/>
      <c r="AA3891" s="2501"/>
      <c r="AB3891" s="2501"/>
      <c r="AC3891" s="2501"/>
      <c r="AD3891" s="2501"/>
      <c r="AE3891" s="2501"/>
      <c r="AF3891" s="2501"/>
      <c r="AG3891" s="2501"/>
      <c r="AH3891" s="2501"/>
      <c r="AI3891" s="2501"/>
      <c r="AJ3891" s="2501"/>
      <c r="AK3891" s="2502"/>
    </row>
    <row r="3892" spans="2:37" s="2610" customFormat="1" ht="17.25" customHeight="1" thickBot="1" x14ac:dyDescent="0.25">
      <c r="B3892" s="4184" t="s">
        <v>4997</v>
      </c>
      <c r="C3892" s="4185"/>
      <c r="D3892" s="4189" t="s">
        <v>4987</v>
      </c>
      <c r="E3892" s="4189" t="s">
        <v>4998</v>
      </c>
      <c r="F3892" s="4193" t="s">
        <v>224</v>
      </c>
      <c r="G3892" s="4195"/>
      <c r="H3892" s="4195"/>
      <c r="I3892" s="4195"/>
      <c r="J3892" s="4195"/>
      <c r="K3892" s="4195"/>
      <c r="L3892" s="4195"/>
      <c r="M3892" s="4195"/>
      <c r="N3892" s="4195"/>
      <c r="O3892" s="4195"/>
      <c r="P3892" s="4195"/>
      <c r="Q3892" s="4195"/>
      <c r="R3892" s="4196"/>
      <c r="S3892" s="4193" t="s">
        <v>340</v>
      </c>
      <c r="T3892" s="4195"/>
      <c r="U3892" s="4195"/>
      <c r="V3892" s="4195"/>
      <c r="W3892" s="4195"/>
      <c r="X3892" s="4195"/>
      <c r="Y3892" s="4195"/>
      <c r="Z3892" s="4195"/>
      <c r="AA3892" s="4195"/>
      <c r="AB3892" s="4195"/>
      <c r="AC3892" s="4196"/>
      <c r="AD3892" s="4193" t="s">
        <v>225</v>
      </c>
      <c r="AE3892" s="4195"/>
      <c r="AF3892" s="4195"/>
      <c r="AG3892" s="4196"/>
      <c r="AH3892" s="4197" t="s">
        <v>4982</v>
      </c>
      <c r="AI3892" s="4198"/>
      <c r="AJ3892" s="4199"/>
      <c r="AK3892" s="2502"/>
    </row>
    <row r="3893" spans="2:37" s="2610" customFormat="1" ht="17.25" customHeight="1" thickBot="1" x14ac:dyDescent="0.25">
      <c r="B3893" s="4186"/>
      <c r="C3893" s="4187"/>
      <c r="D3893" s="4203"/>
      <c r="E3893" s="4203"/>
      <c r="F3893" s="4189" t="s">
        <v>4999</v>
      </c>
      <c r="G3893" s="4189" t="s">
        <v>5000</v>
      </c>
      <c r="H3893" s="4189" t="s">
        <v>5001</v>
      </c>
      <c r="I3893" s="4200" t="s">
        <v>5002</v>
      </c>
      <c r="J3893" s="4200" t="s">
        <v>5003</v>
      </c>
      <c r="K3893" s="4200" t="s">
        <v>5004</v>
      </c>
      <c r="L3893" s="4200" t="s">
        <v>5005</v>
      </c>
      <c r="M3893" s="5006" t="s">
        <v>5006</v>
      </c>
      <c r="N3893" s="5007"/>
      <c r="O3893" s="4200" t="s">
        <v>5007</v>
      </c>
      <c r="P3893" s="4200" t="s">
        <v>5008</v>
      </c>
      <c r="Q3893" s="4200" t="s">
        <v>5009</v>
      </c>
      <c r="R3893" s="4200" t="s">
        <v>5010</v>
      </c>
      <c r="S3893" s="4189" t="s">
        <v>5011</v>
      </c>
      <c r="T3893" s="4189" t="s">
        <v>5012</v>
      </c>
      <c r="U3893" s="4189" t="s">
        <v>5013</v>
      </c>
      <c r="V3893" s="4189" t="s">
        <v>5014</v>
      </c>
      <c r="W3893" s="4189" t="s">
        <v>5015</v>
      </c>
      <c r="X3893" s="4189" t="s">
        <v>5016</v>
      </c>
      <c r="Y3893" s="4189" t="s">
        <v>5017</v>
      </c>
      <c r="Z3893" s="4189" t="s">
        <v>5018</v>
      </c>
      <c r="AA3893" s="4189" t="s">
        <v>5019</v>
      </c>
      <c r="AB3893" s="4200" t="s">
        <v>5020</v>
      </c>
      <c r="AC3893" s="4200" t="s">
        <v>5021</v>
      </c>
      <c r="AD3893" s="4189" t="s">
        <v>5022</v>
      </c>
      <c r="AE3893" s="4189" t="s">
        <v>5023</v>
      </c>
      <c r="AF3893" s="4189" t="s">
        <v>5024</v>
      </c>
      <c r="AG3893" s="4189" t="s">
        <v>5025</v>
      </c>
      <c r="AH3893" s="4189" t="s">
        <v>1150</v>
      </c>
      <c r="AI3893" s="4189" t="s">
        <v>4983</v>
      </c>
      <c r="AJ3893" s="4189" t="s">
        <v>4984</v>
      </c>
      <c r="AK3893" s="2502"/>
    </row>
    <row r="3894" spans="2:37" s="2610" customFormat="1" ht="17.25" customHeight="1" thickBot="1" x14ac:dyDescent="0.25">
      <c r="B3894" s="4186"/>
      <c r="C3894" s="4187"/>
      <c r="D3894" s="4203"/>
      <c r="E3894" s="4203"/>
      <c r="F3894" s="4203"/>
      <c r="G3894" s="4203"/>
      <c r="H3894" s="4203"/>
      <c r="I3894" s="4201"/>
      <c r="J3894" s="4201"/>
      <c r="K3894" s="4201"/>
      <c r="L3894" s="4201"/>
      <c r="M3894" s="2607" t="s">
        <v>5026</v>
      </c>
      <c r="N3894" s="2606" t="s">
        <v>2793</v>
      </c>
      <c r="O3894" s="4201"/>
      <c r="P3894" s="4201"/>
      <c r="Q3894" s="4201"/>
      <c r="R3894" s="4201"/>
      <c r="S3894" s="4203"/>
      <c r="T3894" s="4203"/>
      <c r="U3894" s="4203"/>
      <c r="V3894" s="4203"/>
      <c r="W3894" s="4203"/>
      <c r="X3894" s="4203"/>
      <c r="Y3894" s="4203"/>
      <c r="Z3894" s="4203"/>
      <c r="AA3894" s="4203"/>
      <c r="AB3894" s="4201"/>
      <c r="AC3894" s="4201"/>
      <c r="AD3894" s="4203"/>
      <c r="AE3894" s="4203"/>
      <c r="AF3894" s="4203"/>
      <c r="AG3894" s="4203"/>
      <c r="AH3894" s="4203"/>
      <c r="AI3894" s="4203"/>
      <c r="AJ3894" s="4203"/>
      <c r="AK3894" s="2502"/>
    </row>
    <row r="3895" spans="2:37" s="2610" customFormat="1" ht="17.25" customHeight="1" x14ac:dyDescent="0.2">
      <c r="B3895" s="5029" t="s">
        <v>5333</v>
      </c>
      <c r="C3895" s="5030"/>
      <c r="D3895" s="2509" t="s">
        <v>1529</v>
      </c>
      <c r="E3895" s="2509" t="s">
        <v>1529</v>
      </c>
      <c r="F3895" s="2509" t="s">
        <v>1529</v>
      </c>
      <c r="G3895" s="2509" t="s">
        <v>1529</v>
      </c>
      <c r="H3895" s="2509" t="s">
        <v>1529</v>
      </c>
      <c r="I3895" s="2509" t="s">
        <v>1529</v>
      </c>
      <c r="J3895" s="2509" t="s">
        <v>1529</v>
      </c>
      <c r="K3895" s="2509" t="s">
        <v>1529</v>
      </c>
      <c r="L3895" s="2509" t="s">
        <v>1529</v>
      </c>
      <c r="M3895" s="2509" t="s">
        <v>1529</v>
      </c>
      <c r="N3895" s="2509" t="s">
        <v>1529</v>
      </c>
      <c r="O3895" s="2509" t="s">
        <v>1529</v>
      </c>
      <c r="P3895" s="2509" t="s">
        <v>1529</v>
      </c>
      <c r="Q3895" s="2509" t="s">
        <v>1529</v>
      </c>
      <c r="R3895" s="2509" t="s">
        <v>1529</v>
      </c>
      <c r="S3895" s="2509" t="s">
        <v>1529</v>
      </c>
      <c r="T3895" s="2509" t="s">
        <v>1529</v>
      </c>
      <c r="U3895" s="2509" t="s">
        <v>1529</v>
      </c>
      <c r="V3895" s="2509" t="s">
        <v>1529</v>
      </c>
      <c r="W3895" s="2509" t="s">
        <v>1529</v>
      </c>
      <c r="X3895" s="2509" t="s">
        <v>1529</v>
      </c>
      <c r="Y3895" s="2509" t="s">
        <v>1529</v>
      </c>
      <c r="Z3895" s="2509" t="s">
        <v>1529</v>
      </c>
      <c r="AA3895" s="2509" t="s">
        <v>1529</v>
      </c>
      <c r="AB3895" s="2509" t="s">
        <v>1529</v>
      </c>
      <c r="AC3895" s="2509" t="s">
        <v>1529</v>
      </c>
      <c r="AD3895" s="2509" t="s">
        <v>1529</v>
      </c>
      <c r="AE3895" s="2509" t="s">
        <v>1529</v>
      </c>
      <c r="AF3895" s="2509" t="s">
        <v>1529</v>
      </c>
      <c r="AG3895" s="2509" t="s">
        <v>1529</v>
      </c>
      <c r="AH3895" s="2774" t="s">
        <v>5334</v>
      </c>
      <c r="AI3895" s="2774" t="s">
        <v>5295</v>
      </c>
      <c r="AJ3895" s="2776">
        <v>14.99</v>
      </c>
      <c r="AK3895" s="2502"/>
    </row>
    <row r="3896" spans="2:37" s="2610" customFormat="1" ht="17.25" customHeight="1" x14ac:dyDescent="0.2">
      <c r="B3896" s="5026" t="s">
        <v>5335</v>
      </c>
      <c r="C3896" s="5027"/>
      <c r="D3896" s="2486" t="s">
        <v>1529</v>
      </c>
      <c r="E3896" s="2486" t="s">
        <v>1529</v>
      </c>
      <c r="F3896" s="2486" t="s">
        <v>1529</v>
      </c>
      <c r="G3896" s="2486" t="s">
        <v>1529</v>
      </c>
      <c r="H3896" s="2486" t="s">
        <v>1529</v>
      </c>
      <c r="I3896" s="2486" t="s">
        <v>1529</v>
      </c>
      <c r="J3896" s="2486" t="s">
        <v>1529</v>
      </c>
      <c r="K3896" s="2486" t="s">
        <v>1529</v>
      </c>
      <c r="L3896" s="2486" t="s">
        <v>1529</v>
      </c>
      <c r="M3896" s="2486" t="s">
        <v>1529</v>
      </c>
      <c r="N3896" s="2486" t="s">
        <v>1529</v>
      </c>
      <c r="O3896" s="2486" t="s">
        <v>1529</v>
      </c>
      <c r="P3896" s="2486" t="s">
        <v>1529</v>
      </c>
      <c r="Q3896" s="2486" t="s">
        <v>1529</v>
      </c>
      <c r="R3896" s="2486" t="s">
        <v>1529</v>
      </c>
      <c r="S3896" s="2486" t="s">
        <v>1529</v>
      </c>
      <c r="T3896" s="2486" t="s">
        <v>1529</v>
      </c>
      <c r="U3896" s="2486" t="s">
        <v>1529</v>
      </c>
      <c r="V3896" s="2486" t="s">
        <v>1529</v>
      </c>
      <c r="W3896" s="2486" t="s">
        <v>1529</v>
      </c>
      <c r="X3896" s="2486" t="s">
        <v>1529</v>
      </c>
      <c r="Y3896" s="2486" t="s">
        <v>1529</v>
      </c>
      <c r="Z3896" s="2486" t="s">
        <v>1529</v>
      </c>
      <c r="AA3896" s="2486" t="s">
        <v>1529</v>
      </c>
      <c r="AB3896" s="2486" t="s">
        <v>1529</v>
      </c>
      <c r="AC3896" s="2486" t="s">
        <v>1529</v>
      </c>
      <c r="AD3896" s="2486" t="s">
        <v>1529</v>
      </c>
      <c r="AE3896" s="2486" t="s">
        <v>1529</v>
      </c>
      <c r="AF3896" s="2486" t="s">
        <v>1529</v>
      </c>
      <c r="AG3896" s="2486" t="s">
        <v>1529</v>
      </c>
      <c r="AH3896" s="2775" t="s">
        <v>3117</v>
      </c>
      <c r="AI3896" s="2775" t="s">
        <v>5295</v>
      </c>
      <c r="AJ3896" s="2777">
        <v>0.5</v>
      </c>
      <c r="AK3896" s="2502"/>
    </row>
    <row r="3897" spans="2:37" s="2610" customFormat="1" ht="17.25" customHeight="1" x14ac:dyDescent="0.2">
      <c r="B3897" s="5026" t="s">
        <v>5336</v>
      </c>
      <c r="C3897" s="5027"/>
      <c r="D3897" s="2486" t="s">
        <v>1529</v>
      </c>
      <c r="E3897" s="2486" t="s">
        <v>1529</v>
      </c>
      <c r="F3897" s="2486" t="s">
        <v>1529</v>
      </c>
      <c r="G3897" s="2486" t="s">
        <v>1529</v>
      </c>
      <c r="H3897" s="2486" t="s">
        <v>1529</v>
      </c>
      <c r="I3897" s="2486" t="s">
        <v>1529</v>
      </c>
      <c r="J3897" s="2486" t="s">
        <v>1529</v>
      </c>
      <c r="K3897" s="2486" t="s">
        <v>1529</v>
      </c>
      <c r="L3897" s="2486" t="s">
        <v>1529</v>
      </c>
      <c r="M3897" s="2486" t="s">
        <v>1529</v>
      </c>
      <c r="N3897" s="2486" t="s">
        <v>1529</v>
      </c>
      <c r="O3897" s="2486" t="s">
        <v>1529</v>
      </c>
      <c r="P3897" s="2486" t="s">
        <v>1529</v>
      </c>
      <c r="Q3897" s="2486" t="s">
        <v>1529</v>
      </c>
      <c r="R3897" s="2486" t="s">
        <v>1529</v>
      </c>
      <c r="S3897" s="2486" t="s">
        <v>1529</v>
      </c>
      <c r="T3897" s="2486" t="s">
        <v>1529</v>
      </c>
      <c r="U3897" s="2486" t="s">
        <v>1529</v>
      </c>
      <c r="V3897" s="2486" t="s">
        <v>1529</v>
      </c>
      <c r="W3897" s="2486" t="s">
        <v>1529</v>
      </c>
      <c r="X3897" s="2486" t="s">
        <v>1529</v>
      </c>
      <c r="Y3897" s="2486" t="s">
        <v>1529</v>
      </c>
      <c r="Z3897" s="2486" t="s">
        <v>1529</v>
      </c>
      <c r="AA3897" s="2486" t="s">
        <v>1529</v>
      </c>
      <c r="AB3897" s="2486" t="s">
        <v>1529</v>
      </c>
      <c r="AC3897" s="2486" t="s">
        <v>1529</v>
      </c>
      <c r="AD3897" s="2486" t="s">
        <v>1529</v>
      </c>
      <c r="AE3897" s="2486" t="s">
        <v>1529</v>
      </c>
      <c r="AF3897" s="2486" t="s">
        <v>1529</v>
      </c>
      <c r="AG3897" s="2486" t="s">
        <v>1529</v>
      </c>
      <c r="AH3897" s="2775" t="s">
        <v>5296</v>
      </c>
      <c r="AI3897" s="2775" t="s">
        <v>5295</v>
      </c>
      <c r="AJ3897" s="2777">
        <v>0.5</v>
      </c>
      <c r="AK3897" s="2502"/>
    </row>
    <row r="3898" spans="2:37" s="2610" customFormat="1" ht="17.25" customHeight="1" thickBot="1" x14ac:dyDescent="0.25">
      <c r="B3898" s="5024" t="s">
        <v>5337</v>
      </c>
      <c r="C3898" s="5025"/>
      <c r="D3898" s="2533" t="s">
        <v>1529</v>
      </c>
      <c r="E3898" s="2533" t="s">
        <v>1529</v>
      </c>
      <c r="F3898" s="2533" t="s">
        <v>1529</v>
      </c>
      <c r="G3898" s="2533" t="s">
        <v>1529</v>
      </c>
      <c r="H3898" s="2533" t="s">
        <v>1529</v>
      </c>
      <c r="I3898" s="2533" t="s">
        <v>1529</v>
      </c>
      <c r="J3898" s="2533" t="s">
        <v>1529</v>
      </c>
      <c r="K3898" s="2533" t="s">
        <v>1529</v>
      </c>
      <c r="L3898" s="2533" t="s">
        <v>1529</v>
      </c>
      <c r="M3898" s="2533" t="s">
        <v>1529</v>
      </c>
      <c r="N3898" s="2533" t="s">
        <v>1529</v>
      </c>
      <c r="O3898" s="2533" t="s">
        <v>1529</v>
      </c>
      <c r="P3898" s="2533" t="s">
        <v>1529</v>
      </c>
      <c r="Q3898" s="2533" t="s">
        <v>1529</v>
      </c>
      <c r="R3898" s="2533" t="s">
        <v>1529</v>
      </c>
      <c r="S3898" s="2533" t="s">
        <v>1529</v>
      </c>
      <c r="T3898" s="2533" t="s">
        <v>1529</v>
      </c>
      <c r="U3898" s="2533" t="s">
        <v>1529</v>
      </c>
      <c r="V3898" s="2533" t="s">
        <v>1529</v>
      </c>
      <c r="W3898" s="2533" t="s">
        <v>1529</v>
      </c>
      <c r="X3898" s="2533" t="s">
        <v>1529</v>
      </c>
      <c r="Y3898" s="2533" t="s">
        <v>1529</v>
      </c>
      <c r="Z3898" s="2533" t="s">
        <v>1529</v>
      </c>
      <c r="AA3898" s="2533" t="s">
        <v>1529</v>
      </c>
      <c r="AB3898" s="2533" t="s">
        <v>1529</v>
      </c>
      <c r="AC3898" s="2533" t="s">
        <v>1529</v>
      </c>
      <c r="AD3898" s="2533" t="s">
        <v>1529</v>
      </c>
      <c r="AE3898" s="2533" t="s">
        <v>1529</v>
      </c>
      <c r="AF3898" s="2533" t="s">
        <v>1529</v>
      </c>
      <c r="AG3898" s="2533" t="s">
        <v>1529</v>
      </c>
      <c r="AH3898" s="2778" t="s">
        <v>5297</v>
      </c>
      <c r="AI3898" s="2778" t="s">
        <v>5295</v>
      </c>
      <c r="AJ3898" s="2779">
        <v>0.5</v>
      </c>
      <c r="AK3898" s="2502"/>
    </row>
    <row r="3899" spans="2:37" s="2610" customFormat="1" ht="17.25" customHeight="1" x14ac:dyDescent="0.2">
      <c r="B3899" s="2503"/>
      <c r="C3899" s="2496"/>
      <c r="D3899" s="2496"/>
      <c r="E3899" s="2496"/>
      <c r="F3899" s="2496"/>
      <c r="G3899" s="2496"/>
      <c r="H3899" s="2496"/>
      <c r="I3899" s="2497"/>
      <c r="J3899" s="2497"/>
      <c r="K3899" s="2497"/>
      <c r="L3899" s="2497"/>
      <c r="M3899" s="2496"/>
      <c r="N3899" s="2497"/>
      <c r="O3899" s="2497"/>
      <c r="P3899" s="2497"/>
      <c r="Q3899" s="2497"/>
      <c r="R3899" s="2497"/>
      <c r="S3899" s="2496"/>
      <c r="T3899" s="2495"/>
      <c r="U3899" s="2495"/>
      <c r="V3899" s="2495"/>
      <c r="W3899" s="2495"/>
      <c r="X3899" s="2495"/>
      <c r="Y3899" s="2495"/>
      <c r="Z3899" s="2495"/>
      <c r="AA3899" s="2495"/>
      <c r="AB3899" s="2495"/>
      <c r="AC3899" s="2495"/>
      <c r="AD3899" s="2495"/>
      <c r="AE3899" s="2495"/>
      <c r="AF3899" s="2495"/>
      <c r="AG3899" s="2495"/>
      <c r="AH3899" s="2495"/>
      <c r="AI3899" s="2495"/>
      <c r="AJ3899" s="2498"/>
      <c r="AK3899" s="2502"/>
    </row>
    <row r="3900" spans="2:37" s="2610" customFormat="1" ht="17.25" customHeight="1" x14ac:dyDescent="0.2">
      <c r="B3900" s="4236" t="s">
        <v>4985</v>
      </c>
      <c r="C3900" s="4237"/>
      <c r="D3900" s="4249" t="s">
        <v>1529</v>
      </c>
      <c r="E3900" s="4249"/>
      <c r="F3900" s="4249"/>
      <c r="G3900" s="4249"/>
      <c r="H3900" s="2499"/>
      <c r="I3900" s="2499"/>
      <c r="J3900" s="2499"/>
      <c r="K3900" s="2499"/>
      <c r="L3900" s="2499"/>
      <c r="M3900" s="2499"/>
      <c r="N3900" s="2499"/>
      <c r="O3900" s="2499"/>
      <c r="P3900" s="2499"/>
      <c r="Q3900" s="2499"/>
      <c r="R3900" s="2499"/>
      <c r="S3900" s="2499"/>
      <c r="T3900" s="2495"/>
      <c r="U3900" s="2495"/>
      <c r="V3900" s="2495"/>
      <c r="W3900" s="2495"/>
      <c r="X3900" s="2495"/>
      <c r="Y3900" s="2495"/>
      <c r="Z3900" s="2495"/>
      <c r="AA3900" s="2495"/>
      <c r="AB3900" s="2495"/>
      <c r="AC3900" s="2495"/>
      <c r="AD3900" s="2495"/>
      <c r="AE3900" s="2495"/>
      <c r="AF3900" s="2495"/>
      <c r="AG3900" s="2495"/>
      <c r="AH3900" s="2495"/>
      <c r="AI3900" s="2495"/>
      <c r="AJ3900" s="2498"/>
      <c r="AK3900" s="2502"/>
    </row>
    <row r="3901" spans="2:37" s="2610" customFormat="1" ht="17.25" customHeight="1" x14ac:dyDescent="0.2">
      <c r="B3901" s="4236" t="s">
        <v>4986</v>
      </c>
      <c r="C3901" s="4237"/>
      <c r="D3901" s="4249" t="s">
        <v>5082</v>
      </c>
      <c r="E3901" s="4249"/>
      <c r="F3901" s="4249"/>
      <c r="G3901" s="4249"/>
      <c r="H3901" s="2499"/>
      <c r="I3901" s="2499"/>
      <c r="J3901" s="2499"/>
      <c r="K3901" s="2499"/>
      <c r="L3901" s="2499"/>
      <c r="M3901" s="2499"/>
      <c r="N3901" s="2499"/>
      <c r="O3901" s="2499"/>
      <c r="P3901" s="2499"/>
      <c r="Q3901" s="2499"/>
      <c r="R3901" s="2499"/>
      <c r="S3901" s="2499"/>
      <c r="T3901" s="2495"/>
      <c r="U3901" s="2495"/>
      <c r="V3901" s="2495"/>
      <c r="W3901" s="2495"/>
      <c r="X3901" s="2495"/>
      <c r="Y3901" s="2495"/>
      <c r="Z3901" s="2495"/>
      <c r="AA3901" s="2495"/>
      <c r="AB3901" s="2495"/>
      <c r="AC3901" s="2495"/>
      <c r="AD3901" s="2495"/>
      <c r="AE3901" s="2495"/>
      <c r="AF3901" s="2495"/>
      <c r="AG3901" s="2495"/>
      <c r="AH3901" s="2495"/>
      <c r="AI3901" s="2495"/>
      <c r="AJ3901" s="2498"/>
      <c r="AK3901" s="2502"/>
    </row>
    <row r="3902" spans="2:37" s="2610" customFormat="1" ht="17.25" customHeight="1" thickBot="1" x14ac:dyDescent="0.25">
      <c r="B3902" s="4270"/>
      <c r="C3902" s="4271"/>
      <c r="D3902" s="5010"/>
      <c r="E3902" s="5010"/>
      <c r="F3902" s="5010"/>
      <c r="G3902" s="5010"/>
      <c r="H3902" s="2504"/>
      <c r="I3902" s="2504"/>
      <c r="J3902" s="2504"/>
      <c r="K3902" s="2504"/>
      <c r="L3902" s="2504"/>
      <c r="M3902" s="2504"/>
      <c r="N3902" s="2504"/>
      <c r="O3902" s="2504"/>
      <c r="P3902" s="2504"/>
      <c r="Q3902" s="2504"/>
      <c r="R3902" s="2504"/>
      <c r="S3902" s="2504"/>
      <c r="T3902" s="2505"/>
      <c r="U3902" s="2505"/>
      <c r="V3902" s="2505"/>
      <c r="W3902" s="2505"/>
      <c r="X3902" s="2505"/>
      <c r="Y3902" s="2505"/>
      <c r="Z3902" s="2505"/>
      <c r="AA3902" s="2505"/>
      <c r="AB3902" s="2505"/>
      <c r="AC3902" s="2505"/>
      <c r="AD3902" s="2505"/>
      <c r="AE3902" s="2505"/>
      <c r="AF3902" s="2505"/>
      <c r="AG3902" s="2505"/>
      <c r="AH3902" s="2505"/>
      <c r="AI3902" s="2505"/>
      <c r="AJ3902" s="2506"/>
      <c r="AK3902" s="2507"/>
    </row>
    <row r="3903" spans="2:37" s="2610" customFormat="1" ht="17.25" customHeight="1" thickBot="1" x14ac:dyDescent="0.25">
      <c r="B3903" s="2611"/>
      <c r="C3903" s="2611"/>
      <c r="D3903" s="2621"/>
      <c r="E3903" s="2621"/>
      <c r="F3903" s="2621"/>
      <c r="G3903" s="2621"/>
      <c r="H3903" s="2499"/>
      <c r="I3903" s="2499"/>
      <c r="J3903" s="2499"/>
      <c r="K3903" s="2499"/>
      <c r="L3903" s="2499"/>
      <c r="M3903" s="2499"/>
      <c r="N3903" s="2499"/>
      <c r="O3903" s="2499"/>
      <c r="P3903" s="2499"/>
      <c r="Q3903" s="2499"/>
      <c r="R3903" s="2499"/>
      <c r="S3903" s="2499"/>
      <c r="T3903" s="2495"/>
      <c r="U3903" s="2495"/>
      <c r="V3903" s="2495"/>
      <c r="W3903" s="2495"/>
      <c r="X3903" s="2495"/>
      <c r="Y3903" s="2495"/>
      <c r="Z3903" s="2495"/>
      <c r="AA3903" s="2495"/>
      <c r="AB3903" s="2495"/>
      <c r="AC3903" s="2495"/>
      <c r="AD3903" s="2495"/>
      <c r="AE3903" s="2495"/>
      <c r="AF3903" s="2495"/>
      <c r="AG3903" s="2495"/>
      <c r="AH3903" s="2495"/>
      <c r="AI3903" s="2495"/>
      <c r="AJ3903" s="2495"/>
      <c r="AK3903" s="2501"/>
    </row>
    <row r="3904" spans="2:37" s="2610" customFormat="1" ht="17.25" customHeight="1" x14ac:dyDescent="0.2">
      <c r="B3904" s="4169" t="s">
        <v>4994</v>
      </c>
      <c r="C3904" s="4170"/>
      <c r="D3904" s="4170"/>
      <c r="E3904" s="4170"/>
      <c r="F3904" s="4170"/>
      <c r="G3904" s="4170"/>
      <c r="H3904" s="4170"/>
      <c r="I3904" s="4170"/>
      <c r="J3904" s="4170"/>
      <c r="K3904" s="4170"/>
      <c r="L3904" s="4170"/>
      <c r="M3904" s="4170"/>
      <c r="N3904" s="4170"/>
      <c r="O3904" s="4170"/>
      <c r="P3904" s="4170"/>
      <c r="Q3904" s="4170"/>
      <c r="R3904" s="4170"/>
      <c r="S3904" s="4170"/>
      <c r="T3904" s="4170"/>
      <c r="U3904" s="4170"/>
      <c r="V3904" s="4170"/>
      <c r="W3904" s="4170"/>
      <c r="X3904" s="4170"/>
      <c r="Y3904" s="4170"/>
      <c r="Z3904" s="4170"/>
      <c r="AA3904" s="4170"/>
      <c r="AB3904" s="4170"/>
      <c r="AC3904" s="4170"/>
      <c r="AD3904" s="4170"/>
      <c r="AE3904" s="4170"/>
      <c r="AF3904" s="4170"/>
      <c r="AG3904" s="4170"/>
      <c r="AH3904" s="4170"/>
      <c r="AI3904" s="4170"/>
      <c r="AJ3904" s="4170"/>
      <c r="AK3904" s="4171"/>
    </row>
    <row r="3905" spans="2:37" s="2610" customFormat="1" ht="17.25" customHeight="1" x14ac:dyDescent="0.2">
      <c r="B3905" s="2500"/>
      <c r="C3905" s="2608"/>
      <c r="D3905" s="2608"/>
      <c r="E3905" s="2608"/>
      <c r="F3905" s="2608"/>
      <c r="G3905" s="2501"/>
      <c r="H3905" s="2501"/>
      <c r="I3905" s="2501"/>
      <c r="J3905" s="2501"/>
      <c r="K3905" s="2501"/>
      <c r="L3905" s="2501"/>
      <c r="M3905" s="2501"/>
      <c r="N3905" s="2501"/>
      <c r="O3905" s="2501"/>
      <c r="P3905" s="2501"/>
      <c r="Q3905" s="2501"/>
      <c r="R3905" s="2501"/>
      <c r="S3905" s="2501"/>
      <c r="T3905" s="2501"/>
      <c r="U3905" s="2501"/>
      <c r="V3905" s="2501"/>
      <c r="W3905" s="2501"/>
      <c r="X3905" s="2501"/>
      <c r="Y3905" s="2501"/>
      <c r="Z3905" s="2501"/>
      <c r="AA3905" s="2501"/>
      <c r="AB3905" s="2501"/>
      <c r="AC3905" s="2501"/>
      <c r="AD3905" s="2501"/>
      <c r="AE3905" s="2501"/>
      <c r="AF3905" s="2501"/>
      <c r="AG3905" s="2501"/>
      <c r="AH3905" s="2501"/>
      <c r="AI3905" s="2501"/>
      <c r="AJ3905" s="2501"/>
      <c r="AK3905" s="2502"/>
    </row>
    <row r="3906" spans="2:37" s="2610" customFormat="1" ht="17.25" customHeight="1" x14ac:dyDescent="0.2">
      <c r="B3906" s="2500" t="s">
        <v>4981</v>
      </c>
      <c r="C3906" s="2608"/>
      <c r="D3906" s="4294" t="s">
        <v>5338</v>
      </c>
      <c r="E3906" s="4294"/>
      <c r="F3906" s="4294"/>
      <c r="G3906" s="4294"/>
      <c r="H3906" s="2501"/>
      <c r="I3906" s="2501"/>
      <c r="J3906" s="2501"/>
      <c r="K3906" s="2501"/>
      <c r="L3906" s="2501"/>
      <c r="M3906" s="2501"/>
      <c r="N3906" s="2501"/>
      <c r="O3906" s="2501"/>
      <c r="P3906" s="2501"/>
      <c r="Q3906" s="2501"/>
      <c r="R3906" s="2501"/>
      <c r="S3906" s="2501"/>
      <c r="T3906" s="2501"/>
      <c r="U3906" s="2501"/>
      <c r="V3906" s="2501"/>
      <c r="W3906" s="2501"/>
      <c r="X3906" s="2501"/>
      <c r="Y3906" s="2501"/>
      <c r="Z3906" s="2501"/>
      <c r="AA3906" s="2501"/>
      <c r="AB3906" s="2501"/>
      <c r="AC3906" s="2501"/>
      <c r="AD3906" s="2501"/>
      <c r="AE3906" s="2501"/>
      <c r="AF3906" s="2501"/>
      <c r="AG3906" s="2501"/>
      <c r="AH3906" s="2501"/>
      <c r="AI3906" s="2501"/>
      <c r="AJ3906" s="2501"/>
      <c r="AK3906" s="2502"/>
    </row>
    <row r="3907" spans="2:37" s="2610" customFormat="1" ht="33.75" customHeight="1" thickBot="1" x14ac:dyDescent="0.25">
      <c r="B3907" s="4176" t="s">
        <v>4995</v>
      </c>
      <c r="C3907" s="4177"/>
      <c r="D3907" s="4314">
        <v>41355</v>
      </c>
      <c r="E3907" s="4314"/>
      <c r="F3907" s="2608"/>
      <c r="G3907" s="2501"/>
      <c r="H3907" s="2501"/>
      <c r="I3907" s="2501"/>
      <c r="J3907" s="2501"/>
      <c r="K3907" s="2501"/>
      <c r="L3907" s="2501"/>
      <c r="M3907" s="2501"/>
      <c r="N3907" s="2501"/>
      <c r="O3907" s="2501"/>
      <c r="P3907" s="2501"/>
      <c r="Q3907" s="2501"/>
      <c r="R3907" s="2501"/>
      <c r="S3907" s="2501"/>
      <c r="T3907" s="2501"/>
      <c r="U3907" s="2501"/>
      <c r="V3907" s="2501"/>
      <c r="W3907" s="2501"/>
      <c r="X3907" s="2501"/>
      <c r="Y3907" s="2501"/>
      <c r="Z3907" s="2501"/>
      <c r="AA3907" s="2501"/>
      <c r="AB3907" s="2501"/>
      <c r="AC3907" s="2501"/>
      <c r="AD3907" s="2501"/>
      <c r="AE3907" s="2501"/>
      <c r="AF3907" s="2501"/>
      <c r="AG3907" s="2501"/>
      <c r="AH3907" s="2501"/>
      <c r="AI3907" s="2501"/>
      <c r="AJ3907" s="2501"/>
      <c r="AK3907" s="2502"/>
    </row>
    <row r="3908" spans="2:37" s="2610" customFormat="1" ht="26.25" customHeight="1" thickBot="1" x14ac:dyDescent="0.25">
      <c r="B3908" s="4179" t="s">
        <v>4996</v>
      </c>
      <c r="C3908" s="4180"/>
      <c r="D3908" s="4291" t="s">
        <v>5339</v>
      </c>
      <c r="E3908" s="4292"/>
      <c r="F3908" s="4292"/>
      <c r="G3908" s="4292"/>
      <c r="H3908" s="4292"/>
      <c r="I3908" s="4292"/>
      <c r="J3908" s="4292"/>
      <c r="K3908" s="4293"/>
      <c r="L3908" s="2501"/>
      <c r="M3908" s="2501"/>
      <c r="N3908" s="2501"/>
      <c r="O3908" s="2501"/>
      <c r="P3908" s="2501"/>
      <c r="Q3908" s="2501"/>
      <c r="R3908" s="2501"/>
      <c r="S3908" s="2501"/>
      <c r="T3908" s="2501"/>
      <c r="U3908" s="2501"/>
      <c r="V3908" s="2501"/>
      <c r="W3908" s="2501"/>
      <c r="X3908" s="2501"/>
      <c r="Y3908" s="2501"/>
      <c r="Z3908" s="2501"/>
      <c r="AA3908" s="2501"/>
      <c r="AB3908" s="2501"/>
      <c r="AC3908" s="2501"/>
      <c r="AD3908" s="2501"/>
      <c r="AE3908" s="2501"/>
      <c r="AF3908" s="2501"/>
      <c r="AG3908" s="2501"/>
      <c r="AH3908" s="2501"/>
      <c r="AI3908" s="2501"/>
      <c r="AJ3908" s="2501"/>
      <c r="AK3908" s="2502"/>
    </row>
    <row r="3909" spans="2:37" s="2610" customFormat="1" ht="17.25" customHeight="1" thickBot="1" x14ac:dyDescent="0.25">
      <c r="B3909" s="4245"/>
      <c r="C3909" s="4246"/>
      <c r="D3909" s="4246"/>
      <c r="E3909" s="4246"/>
      <c r="F3909" s="4246"/>
      <c r="G3909" s="4246"/>
      <c r="H3909" s="4246"/>
      <c r="I3909" s="4246"/>
      <c r="J3909" s="4246"/>
      <c r="K3909" s="4246"/>
      <c r="L3909" s="4246"/>
      <c r="M3909" s="4246"/>
      <c r="N3909" s="4246"/>
      <c r="O3909" s="4246"/>
      <c r="P3909" s="4246"/>
      <c r="Q3909" s="4246"/>
      <c r="R3909" s="2501"/>
      <c r="S3909" s="2501"/>
      <c r="T3909" s="2501"/>
      <c r="U3909" s="2501"/>
      <c r="V3909" s="2501"/>
      <c r="W3909" s="2501"/>
      <c r="X3909" s="2501"/>
      <c r="Y3909" s="2501"/>
      <c r="Z3909" s="2501"/>
      <c r="AA3909" s="2501"/>
      <c r="AB3909" s="2501"/>
      <c r="AC3909" s="2501"/>
      <c r="AD3909" s="2501"/>
      <c r="AE3909" s="2501"/>
      <c r="AF3909" s="2501"/>
      <c r="AG3909" s="2501"/>
      <c r="AH3909" s="2501"/>
      <c r="AI3909" s="2501"/>
      <c r="AJ3909" s="2501"/>
      <c r="AK3909" s="2502"/>
    </row>
    <row r="3910" spans="2:37" s="2610" customFormat="1" ht="17.25" customHeight="1" thickBot="1" x14ac:dyDescent="0.25">
      <c r="B3910" s="4184" t="s">
        <v>4997</v>
      </c>
      <c r="C3910" s="4185"/>
      <c r="D3910" s="4189" t="s">
        <v>4987</v>
      </c>
      <c r="E3910" s="4189" t="s">
        <v>4998</v>
      </c>
      <c r="F3910" s="4193" t="s">
        <v>224</v>
      </c>
      <c r="G3910" s="4195"/>
      <c r="H3910" s="4195"/>
      <c r="I3910" s="4195"/>
      <c r="J3910" s="4195"/>
      <c r="K3910" s="4195"/>
      <c r="L3910" s="4195"/>
      <c r="M3910" s="4195"/>
      <c r="N3910" s="4195"/>
      <c r="O3910" s="4195"/>
      <c r="P3910" s="4195"/>
      <c r="Q3910" s="4195"/>
      <c r="R3910" s="4196"/>
      <c r="S3910" s="4193" t="s">
        <v>340</v>
      </c>
      <c r="T3910" s="4195"/>
      <c r="U3910" s="4195"/>
      <c r="V3910" s="4195"/>
      <c r="W3910" s="4195"/>
      <c r="X3910" s="4195"/>
      <c r="Y3910" s="4195"/>
      <c r="Z3910" s="4195"/>
      <c r="AA3910" s="4195"/>
      <c r="AB3910" s="4195"/>
      <c r="AC3910" s="4196"/>
      <c r="AD3910" s="4193" t="s">
        <v>225</v>
      </c>
      <c r="AE3910" s="4195"/>
      <c r="AF3910" s="4195"/>
      <c r="AG3910" s="4196"/>
      <c r="AH3910" s="4197" t="s">
        <v>4982</v>
      </c>
      <c r="AI3910" s="4198"/>
      <c r="AJ3910" s="4199"/>
      <c r="AK3910" s="2502"/>
    </row>
    <row r="3911" spans="2:37" s="2610" customFormat="1" ht="17.25" customHeight="1" thickBot="1" x14ac:dyDescent="0.25">
      <c r="B3911" s="4186"/>
      <c r="C3911" s="4187"/>
      <c r="D3911" s="4203"/>
      <c r="E3911" s="4203"/>
      <c r="F3911" s="4189" t="s">
        <v>4999</v>
      </c>
      <c r="G3911" s="4189" t="s">
        <v>5000</v>
      </c>
      <c r="H3911" s="4189" t="s">
        <v>5001</v>
      </c>
      <c r="I3911" s="4200" t="s">
        <v>5002</v>
      </c>
      <c r="J3911" s="4200" t="s">
        <v>5003</v>
      </c>
      <c r="K3911" s="4200" t="s">
        <v>5004</v>
      </c>
      <c r="L3911" s="4200" t="s">
        <v>5005</v>
      </c>
      <c r="M3911" s="5006" t="s">
        <v>5006</v>
      </c>
      <c r="N3911" s="5007"/>
      <c r="O3911" s="4200" t="s">
        <v>5007</v>
      </c>
      <c r="P3911" s="4200" t="s">
        <v>5008</v>
      </c>
      <c r="Q3911" s="4200" t="s">
        <v>5009</v>
      </c>
      <c r="R3911" s="4200" t="s">
        <v>5010</v>
      </c>
      <c r="S3911" s="4189" t="s">
        <v>5011</v>
      </c>
      <c r="T3911" s="4189" t="s">
        <v>5012</v>
      </c>
      <c r="U3911" s="4189" t="s">
        <v>5013</v>
      </c>
      <c r="V3911" s="4189" t="s">
        <v>5014</v>
      </c>
      <c r="W3911" s="4189" t="s">
        <v>5015</v>
      </c>
      <c r="X3911" s="4189" t="s">
        <v>5016</v>
      </c>
      <c r="Y3911" s="4189" t="s">
        <v>5017</v>
      </c>
      <c r="Z3911" s="4189" t="s">
        <v>5018</v>
      </c>
      <c r="AA3911" s="4189" t="s">
        <v>5019</v>
      </c>
      <c r="AB3911" s="4200" t="s">
        <v>5020</v>
      </c>
      <c r="AC3911" s="4200" t="s">
        <v>5021</v>
      </c>
      <c r="AD3911" s="4189" t="s">
        <v>5022</v>
      </c>
      <c r="AE3911" s="4189" t="s">
        <v>5023</v>
      </c>
      <c r="AF3911" s="4189" t="s">
        <v>5024</v>
      </c>
      <c r="AG3911" s="4189" t="s">
        <v>5025</v>
      </c>
      <c r="AH3911" s="4189" t="s">
        <v>1150</v>
      </c>
      <c r="AI3911" s="4189" t="s">
        <v>4983</v>
      </c>
      <c r="AJ3911" s="4189" t="s">
        <v>4984</v>
      </c>
      <c r="AK3911" s="2502"/>
    </row>
    <row r="3912" spans="2:37" s="2610" customFormat="1" ht="17.25" customHeight="1" thickBot="1" x14ac:dyDescent="0.25">
      <c r="B3912" s="5017"/>
      <c r="C3912" s="5018"/>
      <c r="D3912" s="4286"/>
      <c r="E3912" s="4286"/>
      <c r="F3912" s="4286"/>
      <c r="G3912" s="4286"/>
      <c r="H3912" s="4286"/>
      <c r="I3912" s="4344"/>
      <c r="J3912" s="4344"/>
      <c r="K3912" s="4344"/>
      <c r="L3912" s="4344"/>
      <c r="M3912" s="2607" t="s">
        <v>5026</v>
      </c>
      <c r="N3912" s="2606" t="s">
        <v>2793</v>
      </c>
      <c r="O3912" s="4344"/>
      <c r="P3912" s="4344"/>
      <c r="Q3912" s="4344"/>
      <c r="R3912" s="4344"/>
      <c r="S3912" s="4286"/>
      <c r="T3912" s="4286"/>
      <c r="U3912" s="4286"/>
      <c r="V3912" s="4286"/>
      <c r="W3912" s="4286"/>
      <c r="X3912" s="4286"/>
      <c r="Y3912" s="4286"/>
      <c r="Z3912" s="4286"/>
      <c r="AA3912" s="4286"/>
      <c r="AB3912" s="4344"/>
      <c r="AC3912" s="4344"/>
      <c r="AD3912" s="4286"/>
      <c r="AE3912" s="4286"/>
      <c r="AF3912" s="4286"/>
      <c r="AG3912" s="4286"/>
      <c r="AH3912" s="4286"/>
      <c r="AI3912" s="4286"/>
      <c r="AJ3912" s="4286"/>
      <c r="AK3912" s="2502"/>
    </row>
    <row r="3913" spans="2:37" s="2610" customFormat="1" ht="17.25" customHeight="1" thickBot="1" x14ac:dyDescent="0.25">
      <c r="B3913" s="4274" t="s">
        <v>5338</v>
      </c>
      <c r="C3913" s="4275"/>
      <c r="D3913" s="2526" t="s">
        <v>1529</v>
      </c>
      <c r="E3913" s="2527" t="s">
        <v>1529</v>
      </c>
      <c r="F3913" s="2527" t="s">
        <v>1529</v>
      </c>
      <c r="G3913" s="2527" t="s">
        <v>1529</v>
      </c>
      <c r="H3913" s="2527" t="s">
        <v>1529</v>
      </c>
      <c r="I3913" s="2527" t="s">
        <v>1529</v>
      </c>
      <c r="J3913" s="2527" t="s">
        <v>1529</v>
      </c>
      <c r="K3913" s="2527" t="s">
        <v>1529</v>
      </c>
      <c r="L3913" s="2527" t="s">
        <v>1529</v>
      </c>
      <c r="M3913" s="2527" t="s">
        <v>1529</v>
      </c>
      <c r="N3913" s="2527" t="s">
        <v>1529</v>
      </c>
      <c r="O3913" s="2527" t="s">
        <v>1529</v>
      </c>
      <c r="P3913" s="2527" t="s">
        <v>1529</v>
      </c>
      <c r="Q3913" s="2527" t="s">
        <v>1529</v>
      </c>
      <c r="R3913" s="2527" t="s">
        <v>1529</v>
      </c>
      <c r="S3913" s="2656" t="s">
        <v>1529</v>
      </c>
      <c r="T3913" s="2656" t="s">
        <v>1529</v>
      </c>
      <c r="U3913" s="2656" t="s">
        <v>1529</v>
      </c>
      <c r="V3913" s="2528">
        <v>30</v>
      </c>
      <c r="W3913" s="2653">
        <v>0.03</v>
      </c>
      <c r="X3913" s="2653">
        <v>0.1</v>
      </c>
      <c r="Y3913" s="2527" t="s">
        <v>1529</v>
      </c>
      <c r="Z3913" s="2527" t="s">
        <v>1529</v>
      </c>
      <c r="AA3913" s="2527" t="s">
        <v>1529</v>
      </c>
      <c r="AB3913" s="2527" t="s">
        <v>1529</v>
      </c>
      <c r="AC3913" s="2527" t="s">
        <v>1529</v>
      </c>
      <c r="AD3913" s="2527" t="s">
        <v>1529</v>
      </c>
      <c r="AE3913" s="2527" t="s">
        <v>1529</v>
      </c>
      <c r="AF3913" s="2527" t="s">
        <v>1529</v>
      </c>
      <c r="AG3913" s="2527" t="s">
        <v>1529</v>
      </c>
      <c r="AH3913" s="2527" t="s">
        <v>1529</v>
      </c>
      <c r="AI3913" s="2527" t="s">
        <v>1529</v>
      </c>
      <c r="AJ3913" s="2514" t="s">
        <v>1529</v>
      </c>
      <c r="AK3913" s="2502"/>
    </row>
    <row r="3914" spans="2:37" s="2610" customFormat="1" ht="17.25" customHeight="1" x14ac:dyDescent="0.2">
      <c r="B3914" s="2503"/>
      <c r="C3914" s="2496"/>
      <c r="D3914" s="2496"/>
      <c r="E3914" s="2496"/>
      <c r="F3914" s="2496"/>
      <c r="G3914" s="2496"/>
      <c r="H3914" s="2496"/>
      <c r="I3914" s="2497"/>
      <c r="J3914" s="2497"/>
      <c r="K3914" s="2497"/>
      <c r="L3914" s="2497"/>
      <c r="M3914" s="2496"/>
      <c r="N3914" s="2497"/>
      <c r="O3914" s="2497"/>
      <c r="P3914" s="2497"/>
      <c r="Q3914" s="2497"/>
      <c r="R3914" s="2497"/>
      <c r="S3914" s="2496"/>
      <c r="T3914" s="2495"/>
      <c r="U3914" s="2495"/>
      <c r="V3914" s="2495"/>
      <c r="W3914" s="2495"/>
      <c r="X3914" s="2495"/>
      <c r="Y3914" s="2495"/>
      <c r="Z3914" s="2495"/>
      <c r="AA3914" s="2495"/>
      <c r="AB3914" s="2495"/>
      <c r="AC3914" s="2495"/>
      <c r="AD3914" s="2495"/>
      <c r="AE3914" s="2495"/>
      <c r="AF3914" s="2495"/>
      <c r="AG3914" s="2495"/>
      <c r="AH3914" s="2495"/>
      <c r="AI3914" s="2495"/>
      <c r="AJ3914" s="2498"/>
      <c r="AK3914" s="2502"/>
    </row>
    <row r="3915" spans="2:37" s="2610" customFormat="1" ht="17.25" customHeight="1" x14ac:dyDescent="0.2">
      <c r="B3915" s="4236" t="s">
        <v>4985</v>
      </c>
      <c r="C3915" s="4237"/>
      <c r="D3915" s="4249" t="s">
        <v>1529</v>
      </c>
      <c r="E3915" s="4249"/>
      <c r="F3915" s="4249"/>
      <c r="G3915" s="4249"/>
      <c r="H3915" s="2499"/>
      <c r="I3915" s="2499"/>
      <c r="J3915" s="2499"/>
      <c r="K3915" s="2499"/>
      <c r="L3915" s="2499"/>
      <c r="M3915" s="2499"/>
      <c r="N3915" s="2499"/>
      <c r="O3915" s="2499"/>
      <c r="P3915" s="2499"/>
      <c r="Q3915" s="2499"/>
      <c r="R3915" s="2499"/>
      <c r="S3915" s="2499"/>
      <c r="T3915" s="2495"/>
      <c r="U3915" s="2495"/>
      <c r="V3915" s="2495"/>
      <c r="W3915" s="2495"/>
      <c r="X3915" s="2495"/>
      <c r="Y3915" s="2495"/>
      <c r="Z3915" s="2495"/>
      <c r="AA3915" s="2495"/>
      <c r="AB3915" s="2495"/>
      <c r="AC3915" s="2495"/>
      <c r="AD3915" s="2495"/>
      <c r="AE3915" s="2495"/>
      <c r="AF3915" s="2495"/>
      <c r="AG3915" s="2495"/>
      <c r="AH3915" s="2495"/>
      <c r="AI3915" s="2495"/>
      <c r="AJ3915" s="2498"/>
      <c r="AK3915" s="2502"/>
    </row>
    <row r="3916" spans="2:37" s="2610" customFormat="1" ht="17.25" customHeight="1" x14ac:dyDescent="0.2">
      <c r="B3916" s="4236" t="s">
        <v>4986</v>
      </c>
      <c r="C3916" s="4237"/>
      <c r="D3916" s="4249" t="s">
        <v>1529</v>
      </c>
      <c r="E3916" s="4249"/>
      <c r="F3916" s="4249"/>
      <c r="G3916" s="4249"/>
      <c r="H3916" s="2499"/>
      <c r="I3916" s="2499"/>
      <c r="J3916" s="2499"/>
      <c r="K3916" s="2499"/>
      <c r="L3916" s="2499"/>
      <c r="M3916" s="2499"/>
      <c r="N3916" s="2499"/>
      <c r="O3916" s="2499"/>
      <c r="P3916" s="2499"/>
      <c r="Q3916" s="2499"/>
      <c r="R3916" s="2499"/>
      <c r="S3916" s="2499"/>
      <c r="T3916" s="2495"/>
      <c r="U3916" s="2495"/>
      <c r="V3916" s="2495"/>
      <c r="W3916" s="2495"/>
      <c r="X3916" s="2495"/>
      <c r="Y3916" s="2495"/>
      <c r="Z3916" s="2495"/>
      <c r="AA3916" s="2495"/>
      <c r="AB3916" s="2495"/>
      <c r="AC3916" s="2495"/>
      <c r="AD3916" s="2495"/>
      <c r="AE3916" s="2495"/>
      <c r="AF3916" s="2495"/>
      <c r="AG3916" s="2495"/>
      <c r="AH3916" s="2495"/>
      <c r="AI3916" s="2495"/>
      <c r="AJ3916" s="2498"/>
      <c r="AK3916" s="2502"/>
    </row>
    <row r="3917" spans="2:37" s="2610" customFormat="1" ht="17.25" customHeight="1" thickBot="1" x14ac:dyDescent="0.25">
      <c r="B3917" s="4270"/>
      <c r="C3917" s="4271"/>
      <c r="D3917" s="5010"/>
      <c r="E3917" s="5010"/>
      <c r="F3917" s="5010"/>
      <c r="G3917" s="5010"/>
      <c r="H3917" s="2504"/>
      <c r="I3917" s="2504"/>
      <c r="J3917" s="2504"/>
      <c r="K3917" s="2504"/>
      <c r="L3917" s="2504"/>
      <c r="M3917" s="2504"/>
      <c r="N3917" s="2504"/>
      <c r="O3917" s="2504"/>
      <c r="P3917" s="2504"/>
      <c r="Q3917" s="2504"/>
      <c r="R3917" s="2504"/>
      <c r="S3917" s="2504"/>
      <c r="T3917" s="2505"/>
      <c r="U3917" s="2505"/>
      <c r="V3917" s="2505"/>
      <c r="W3917" s="2505"/>
      <c r="X3917" s="2505"/>
      <c r="Y3917" s="2505"/>
      <c r="Z3917" s="2505"/>
      <c r="AA3917" s="2505"/>
      <c r="AB3917" s="2505"/>
      <c r="AC3917" s="2505"/>
      <c r="AD3917" s="2505"/>
      <c r="AE3917" s="2505"/>
      <c r="AF3917" s="2505"/>
      <c r="AG3917" s="2505"/>
      <c r="AH3917" s="2505"/>
      <c r="AI3917" s="2505"/>
      <c r="AJ3917" s="2506"/>
      <c r="AK3917" s="2507"/>
    </row>
    <row r="3918" spans="2:37" s="2610" customFormat="1" ht="17.25" customHeight="1" thickBot="1" x14ac:dyDescent="0.25">
      <c r="B3918" s="2611"/>
      <c r="C3918" s="2611"/>
      <c r="D3918" s="2621"/>
      <c r="E3918" s="2621"/>
      <c r="F3918" s="2621"/>
      <c r="G3918" s="2621"/>
      <c r="H3918" s="2499"/>
      <c r="I3918" s="2499"/>
      <c r="J3918" s="2499"/>
      <c r="K3918" s="2499"/>
      <c r="L3918" s="2499"/>
      <c r="M3918" s="2499"/>
      <c r="N3918" s="2499"/>
      <c r="O3918" s="2499"/>
      <c r="P3918" s="2499"/>
      <c r="Q3918" s="2499"/>
      <c r="R3918" s="2499"/>
      <c r="S3918" s="2499"/>
      <c r="T3918" s="2495"/>
      <c r="U3918" s="2495"/>
      <c r="V3918" s="2495"/>
      <c r="W3918" s="2495"/>
      <c r="X3918" s="2495"/>
      <c r="Y3918" s="2495"/>
      <c r="Z3918" s="2495"/>
      <c r="AA3918" s="2495"/>
      <c r="AB3918" s="2495"/>
      <c r="AC3918" s="2495"/>
      <c r="AD3918" s="2495"/>
      <c r="AE3918" s="2495"/>
      <c r="AF3918" s="2495"/>
      <c r="AG3918" s="2495"/>
      <c r="AH3918" s="2495"/>
      <c r="AI3918" s="2495"/>
      <c r="AJ3918" s="2495"/>
      <c r="AK3918" s="2501"/>
    </row>
    <row r="3919" spans="2:37" s="2610" customFormat="1" ht="17.25" customHeight="1" x14ac:dyDescent="0.2">
      <c r="B3919" s="4169" t="s">
        <v>4994</v>
      </c>
      <c r="C3919" s="4170"/>
      <c r="D3919" s="4170"/>
      <c r="E3919" s="4170"/>
      <c r="F3919" s="4170"/>
      <c r="G3919" s="4170"/>
      <c r="H3919" s="4170"/>
      <c r="I3919" s="4170"/>
      <c r="J3919" s="4170"/>
      <c r="K3919" s="4170"/>
      <c r="L3919" s="4170"/>
      <c r="M3919" s="4170"/>
      <c r="N3919" s="4170"/>
      <c r="O3919" s="4170"/>
      <c r="P3919" s="4170"/>
      <c r="Q3919" s="4170"/>
      <c r="R3919" s="4170"/>
      <c r="S3919" s="4170"/>
      <c r="T3919" s="4170"/>
      <c r="U3919" s="4170"/>
      <c r="V3919" s="4170"/>
      <c r="W3919" s="4170"/>
      <c r="X3919" s="4170"/>
      <c r="Y3919" s="4170"/>
      <c r="Z3919" s="4170"/>
      <c r="AA3919" s="4170"/>
      <c r="AB3919" s="4170"/>
      <c r="AC3919" s="4170"/>
      <c r="AD3919" s="4170"/>
      <c r="AE3919" s="4170"/>
      <c r="AF3919" s="4170"/>
      <c r="AG3919" s="4170"/>
      <c r="AH3919" s="4170"/>
      <c r="AI3919" s="4170"/>
      <c r="AJ3919" s="4170"/>
      <c r="AK3919" s="4171"/>
    </row>
    <row r="3920" spans="2:37" s="2610" customFormat="1" ht="17.25" customHeight="1" x14ac:dyDescent="0.2">
      <c r="B3920" s="2500"/>
      <c r="C3920" s="2608"/>
      <c r="D3920" s="2608"/>
      <c r="E3920" s="2608"/>
      <c r="F3920" s="2608"/>
      <c r="G3920" s="2501"/>
      <c r="H3920" s="2501"/>
      <c r="I3920" s="2501"/>
      <c r="J3920" s="2501"/>
      <c r="K3920" s="2501"/>
      <c r="L3920" s="2501"/>
      <c r="M3920" s="2501"/>
      <c r="N3920" s="2501"/>
      <c r="O3920" s="2501"/>
      <c r="P3920" s="2501"/>
      <c r="Q3920" s="2501"/>
      <c r="R3920" s="2501"/>
      <c r="S3920" s="2501"/>
      <c r="T3920" s="2501"/>
      <c r="U3920" s="2501"/>
      <c r="V3920" s="2501"/>
      <c r="W3920" s="2501"/>
      <c r="X3920" s="2501"/>
      <c r="Y3920" s="2501"/>
      <c r="Z3920" s="2501"/>
      <c r="AA3920" s="2501"/>
      <c r="AB3920" s="2501"/>
      <c r="AC3920" s="2501"/>
      <c r="AD3920" s="2501"/>
      <c r="AE3920" s="2501"/>
      <c r="AF3920" s="2501"/>
      <c r="AG3920" s="2501"/>
      <c r="AH3920" s="2501"/>
      <c r="AI3920" s="2501"/>
      <c r="AJ3920" s="2501"/>
      <c r="AK3920" s="2502"/>
    </row>
    <row r="3921" spans="2:37" s="2610" customFormat="1" ht="17.25" customHeight="1" x14ac:dyDescent="0.2">
      <c r="B3921" s="2500" t="s">
        <v>4981</v>
      </c>
      <c r="C3921" s="2608"/>
      <c r="D3921" s="4294" t="s">
        <v>5340</v>
      </c>
      <c r="E3921" s="4294"/>
      <c r="F3921" s="4294"/>
      <c r="G3921" s="4294"/>
      <c r="H3921" s="2501"/>
      <c r="I3921" s="2501"/>
      <c r="J3921" s="2501"/>
      <c r="K3921" s="2501"/>
      <c r="L3921" s="2501"/>
      <c r="M3921" s="2501"/>
      <c r="N3921" s="2501"/>
      <c r="O3921" s="2501"/>
      <c r="P3921" s="2501"/>
      <c r="Q3921" s="2501"/>
      <c r="R3921" s="2501"/>
      <c r="S3921" s="2501"/>
      <c r="T3921" s="2501"/>
      <c r="U3921" s="2501"/>
      <c r="V3921" s="2501"/>
      <c r="W3921" s="2501"/>
      <c r="X3921" s="2501"/>
      <c r="Y3921" s="2501"/>
      <c r="Z3921" s="2501"/>
      <c r="AA3921" s="2501"/>
      <c r="AB3921" s="2501"/>
      <c r="AC3921" s="2501"/>
      <c r="AD3921" s="2501"/>
      <c r="AE3921" s="2501"/>
      <c r="AF3921" s="2501"/>
      <c r="AG3921" s="2501"/>
      <c r="AH3921" s="2501"/>
      <c r="AI3921" s="2501"/>
      <c r="AJ3921" s="2501"/>
      <c r="AK3921" s="2502"/>
    </row>
    <row r="3922" spans="2:37" s="2610" customFormat="1" ht="28.5" customHeight="1" thickBot="1" x14ac:dyDescent="0.25">
      <c r="B3922" s="4176" t="s">
        <v>4995</v>
      </c>
      <c r="C3922" s="4177"/>
      <c r="D3922" s="4314">
        <v>40924</v>
      </c>
      <c r="E3922" s="4314"/>
      <c r="F3922" s="2608"/>
      <c r="G3922" s="2501"/>
      <c r="H3922" s="2501"/>
      <c r="I3922" s="2501"/>
      <c r="J3922" s="2501"/>
      <c r="K3922" s="2501"/>
      <c r="L3922" s="2501"/>
      <c r="M3922" s="2501"/>
      <c r="N3922" s="2501"/>
      <c r="O3922" s="2501"/>
      <c r="P3922" s="2501"/>
      <c r="Q3922" s="2501"/>
      <c r="R3922" s="2501"/>
      <c r="S3922" s="2501"/>
      <c r="T3922" s="2501"/>
      <c r="U3922" s="2501"/>
      <c r="V3922" s="2501"/>
      <c r="W3922" s="2501"/>
      <c r="X3922" s="2501"/>
      <c r="Y3922" s="2501"/>
      <c r="Z3922" s="2501"/>
      <c r="AA3922" s="2501"/>
      <c r="AB3922" s="2501"/>
      <c r="AC3922" s="2501"/>
      <c r="AD3922" s="2501"/>
      <c r="AE3922" s="2501"/>
      <c r="AF3922" s="2501"/>
      <c r="AG3922" s="2501"/>
      <c r="AH3922" s="2501"/>
      <c r="AI3922" s="2501"/>
      <c r="AJ3922" s="2501"/>
      <c r="AK3922" s="2502"/>
    </row>
    <row r="3923" spans="2:37" s="2610" customFormat="1" ht="324" customHeight="1" thickBot="1" x14ac:dyDescent="0.25">
      <c r="B3923" s="4179" t="s">
        <v>4996</v>
      </c>
      <c r="C3923" s="4180"/>
      <c r="D3923" s="4181" t="s">
        <v>5341</v>
      </c>
      <c r="E3923" s="4182"/>
      <c r="F3923" s="4182"/>
      <c r="G3923" s="4182"/>
      <c r="H3923" s="4182"/>
      <c r="I3923" s="4182"/>
      <c r="J3923" s="4182"/>
      <c r="K3923" s="4183"/>
      <c r="L3923" s="2501"/>
      <c r="M3923" s="2501"/>
      <c r="N3923" s="2501"/>
      <c r="O3923" s="2501"/>
      <c r="P3923" s="2501"/>
      <c r="Q3923" s="2501"/>
      <c r="R3923" s="2501"/>
      <c r="S3923" s="2501"/>
      <c r="T3923" s="2501"/>
      <c r="U3923" s="2501"/>
      <c r="V3923" s="2501"/>
      <c r="W3923" s="2501"/>
      <c r="X3923" s="2501"/>
      <c r="Y3923" s="2501"/>
      <c r="Z3923" s="2501"/>
      <c r="AA3923" s="2501"/>
      <c r="AB3923" s="2501"/>
      <c r="AC3923" s="2501"/>
      <c r="AD3923" s="2501"/>
      <c r="AE3923" s="2501"/>
      <c r="AF3923" s="2501"/>
      <c r="AG3923" s="2501"/>
      <c r="AH3923" s="2501"/>
      <c r="AI3923" s="2501"/>
      <c r="AJ3923" s="2501"/>
      <c r="AK3923" s="2502"/>
    </row>
    <row r="3924" spans="2:37" s="2610" customFormat="1" ht="17.25" customHeight="1" thickBot="1" x14ac:dyDescent="0.25">
      <c r="B3924" s="4245"/>
      <c r="C3924" s="4246"/>
      <c r="D3924" s="4246"/>
      <c r="E3924" s="4246"/>
      <c r="F3924" s="4246"/>
      <c r="G3924" s="4246"/>
      <c r="H3924" s="4246"/>
      <c r="I3924" s="4246"/>
      <c r="J3924" s="4246"/>
      <c r="K3924" s="4246"/>
      <c r="L3924" s="4246"/>
      <c r="M3924" s="4246"/>
      <c r="N3924" s="4246"/>
      <c r="O3924" s="4246"/>
      <c r="P3924" s="4246"/>
      <c r="Q3924" s="4246"/>
      <c r="R3924" s="2501"/>
      <c r="S3924" s="2501"/>
      <c r="T3924" s="2501"/>
      <c r="U3924" s="2501"/>
      <c r="V3924" s="2501"/>
      <c r="W3924" s="2501"/>
      <c r="X3924" s="2501"/>
      <c r="Y3924" s="2501"/>
      <c r="Z3924" s="2501"/>
      <c r="AA3924" s="2501"/>
      <c r="AB3924" s="2501"/>
      <c r="AC3924" s="2501"/>
      <c r="AD3924" s="2501"/>
      <c r="AE3924" s="2501"/>
      <c r="AF3924" s="2501"/>
      <c r="AG3924" s="2501"/>
      <c r="AH3924" s="2501"/>
      <c r="AI3924" s="2501"/>
      <c r="AJ3924" s="2501"/>
      <c r="AK3924" s="2502"/>
    </row>
    <row r="3925" spans="2:37" s="2610" customFormat="1" ht="17.25" customHeight="1" thickBot="1" x14ac:dyDescent="0.25">
      <c r="B3925" s="4184" t="s">
        <v>4997</v>
      </c>
      <c r="C3925" s="4185"/>
      <c r="D3925" s="4189" t="s">
        <v>4987</v>
      </c>
      <c r="E3925" s="4189" t="s">
        <v>4998</v>
      </c>
      <c r="F3925" s="4193" t="s">
        <v>224</v>
      </c>
      <c r="G3925" s="4195"/>
      <c r="H3925" s="4195"/>
      <c r="I3925" s="4195"/>
      <c r="J3925" s="4195"/>
      <c r="K3925" s="4195"/>
      <c r="L3925" s="4195"/>
      <c r="M3925" s="4195"/>
      <c r="N3925" s="4195"/>
      <c r="O3925" s="4195"/>
      <c r="P3925" s="4195"/>
      <c r="Q3925" s="4195"/>
      <c r="R3925" s="4196"/>
      <c r="S3925" s="4193" t="s">
        <v>340</v>
      </c>
      <c r="T3925" s="4195"/>
      <c r="U3925" s="4195"/>
      <c r="V3925" s="4195"/>
      <c r="W3925" s="4195"/>
      <c r="X3925" s="4195"/>
      <c r="Y3925" s="4195"/>
      <c r="Z3925" s="4195"/>
      <c r="AA3925" s="4195"/>
      <c r="AB3925" s="4195"/>
      <c r="AC3925" s="4196"/>
      <c r="AD3925" s="4193" t="s">
        <v>225</v>
      </c>
      <c r="AE3925" s="4195"/>
      <c r="AF3925" s="4195"/>
      <c r="AG3925" s="4196"/>
      <c r="AH3925" s="4197" t="s">
        <v>4982</v>
      </c>
      <c r="AI3925" s="4198"/>
      <c r="AJ3925" s="4199"/>
      <c r="AK3925" s="2502"/>
    </row>
    <row r="3926" spans="2:37" s="2610" customFormat="1" ht="17.25" customHeight="1" thickBot="1" x14ac:dyDescent="0.25">
      <c r="B3926" s="4186"/>
      <c r="C3926" s="4187"/>
      <c r="D3926" s="4203"/>
      <c r="E3926" s="4203"/>
      <c r="F3926" s="4189" t="s">
        <v>4999</v>
      </c>
      <c r="G3926" s="4189" t="s">
        <v>5000</v>
      </c>
      <c r="H3926" s="4189" t="s">
        <v>5001</v>
      </c>
      <c r="I3926" s="4200" t="s">
        <v>5002</v>
      </c>
      <c r="J3926" s="4200" t="s">
        <v>5003</v>
      </c>
      <c r="K3926" s="4200" t="s">
        <v>5004</v>
      </c>
      <c r="L3926" s="4200" t="s">
        <v>5005</v>
      </c>
      <c r="M3926" s="5006" t="s">
        <v>5006</v>
      </c>
      <c r="N3926" s="5007"/>
      <c r="O3926" s="4200" t="s">
        <v>5007</v>
      </c>
      <c r="P3926" s="4200" t="s">
        <v>5008</v>
      </c>
      <c r="Q3926" s="4200" t="s">
        <v>5009</v>
      </c>
      <c r="R3926" s="4200" t="s">
        <v>5010</v>
      </c>
      <c r="S3926" s="4189" t="s">
        <v>5011</v>
      </c>
      <c r="T3926" s="4189" t="s">
        <v>5012</v>
      </c>
      <c r="U3926" s="4189" t="s">
        <v>5013</v>
      </c>
      <c r="V3926" s="4189" t="s">
        <v>5014</v>
      </c>
      <c r="W3926" s="4189" t="s">
        <v>5015</v>
      </c>
      <c r="X3926" s="4189" t="s">
        <v>5016</v>
      </c>
      <c r="Y3926" s="4189" t="s">
        <v>5017</v>
      </c>
      <c r="Z3926" s="4189" t="s">
        <v>5018</v>
      </c>
      <c r="AA3926" s="4189" t="s">
        <v>5019</v>
      </c>
      <c r="AB3926" s="4200" t="s">
        <v>5020</v>
      </c>
      <c r="AC3926" s="4200" t="s">
        <v>5021</v>
      </c>
      <c r="AD3926" s="4189" t="s">
        <v>5022</v>
      </c>
      <c r="AE3926" s="4189" t="s">
        <v>5023</v>
      </c>
      <c r="AF3926" s="4189" t="s">
        <v>5024</v>
      </c>
      <c r="AG3926" s="4189" t="s">
        <v>5025</v>
      </c>
      <c r="AH3926" s="4189" t="s">
        <v>1150</v>
      </c>
      <c r="AI3926" s="4189" t="s">
        <v>4983</v>
      </c>
      <c r="AJ3926" s="4189" t="s">
        <v>4984</v>
      </c>
      <c r="AK3926" s="2502"/>
    </row>
    <row r="3927" spans="2:37" s="2610" customFormat="1" ht="17.25" customHeight="1" thickBot="1" x14ac:dyDescent="0.25">
      <c r="B3927" s="5017"/>
      <c r="C3927" s="5018"/>
      <c r="D3927" s="4286"/>
      <c r="E3927" s="4286"/>
      <c r="F3927" s="4286"/>
      <c r="G3927" s="4286"/>
      <c r="H3927" s="4286"/>
      <c r="I3927" s="4344"/>
      <c r="J3927" s="4344"/>
      <c r="K3927" s="4344"/>
      <c r="L3927" s="4344"/>
      <c r="M3927" s="2607" t="s">
        <v>5026</v>
      </c>
      <c r="N3927" s="2606" t="s">
        <v>2793</v>
      </c>
      <c r="O3927" s="4344"/>
      <c r="P3927" s="4344"/>
      <c r="Q3927" s="4344"/>
      <c r="R3927" s="4344"/>
      <c r="S3927" s="4286"/>
      <c r="T3927" s="4286"/>
      <c r="U3927" s="4286"/>
      <c r="V3927" s="4286"/>
      <c r="W3927" s="4286"/>
      <c r="X3927" s="4286"/>
      <c r="Y3927" s="4286"/>
      <c r="Z3927" s="4286"/>
      <c r="AA3927" s="4286"/>
      <c r="AB3927" s="4344"/>
      <c r="AC3927" s="4344"/>
      <c r="AD3927" s="4286"/>
      <c r="AE3927" s="4286"/>
      <c r="AF3927" s="4286"/>
      <c r="AG3927" s="4286"/>
      <c r="AH3927" s="4286"/>
      <c r="AI3927" s="4286"/>
      <c r="AJ3927" s="4286"/>
      <c r="AK3927" s="2502"/>
    </row>
    <row r="3928" spans="2:37" s="2610" customFormat="1" ht="17.25" customHeight="1" thickBot="1" x14ac:dyDescent="0.25">
      <c r="B3928" s="5042" t="s">
        <v>5342</v>
      </c>
      <c r="C3928" s="5043"/>
      <c r="D3928" s="3040" t="s">
        <v>1529</v>
      </c>
      <c r="E3928" s="2527"/>
      <c r="F3928" s="2527"/>
      <c r="G3928" s="2903"/>
      <c r="H3928" s="2903"/>
      <c r="I3928" s="2903"/>
      <c r="J3928" s="2904"/>
      <c r="K3928" s="2653"/>
      <c r="L3928" s="2653"/>
      <c r="M3928" s="2529"/>
      <c r="N3928" s="2905"/>
      <c r="O3928" s="2653"/>
      <c r="P3928" s="2653"/>
      <c r="Q3928" s="2653"/>
      <c r="R3928" s="2653"/>
      <c r="S3928" s="2656"/>
      <c r="T3928" s="2903"/>
      <c r="U3928" s="2903"/>
      <c r="V3928" s="2658"/>
      <c r="W3928" s="2653"/>
      <c r="X3928" s="2653"/>
      <c r="Y3928" s="2658"/>
      <c r="Z3928" s="2658"/>
      <c r="AA3928" s="2658"/>
      <c r="AB3928" s="2658"/>
      <c r="AC3928" s="2653"/>
      <c r="AD3928" s="2527"/>
      <c r="AE3928" s="2658"/>
      <c r="AF3928" s="2991"/>
      <c r="AG3928" s="2991"/>
      <c r="AH3928" s="2878"/>
      <c r="AI3928" s="2878"/>
      <c r="AJ3928" s="3041"/>
      <c r="AK3928" s="2502"/>
    </row>
    <row r="3929" spans="2:37" s="2610" customFormat="1" ht="17.25" customHeight="1" x14ac:dyDescent="0.2">
      <c r="B3929" s="2503"/>
      <c r="C3929" s="2496"/>
      <c r="D3929" s="2496"/>
      <c r="E3929" s="2496"/>
      <c r="F3929" s="2496"/>
      <c r="G3929" s="2496"/>
      <c r="H3929" s="2496"/>
      <c r="I3929" s="2497"/>
      <c r="J3929" s="2497"/>
      <c r="K3929" s="2497"/>
      <c r="L3929" s="2497"/>
      <c r="M3929" s="2496"/>
      <c r="N3929" s="2497"/>
      <c r="O3929" s="2497"/>
      <c r="P3929" s="2497"/>
      <c r="Q3929" s="2497"/>
      <c r="R3929" s="2497"/>
      <c r="S3929" s="2496"/>
      <c r="T3929" s="2495"/>
      <c r="U3929" s="2495"/>
      <c r="V3929" s="2495"/>
      <c r="W3929" s="2495"/>
      <c r="X3929" s="2495"/>
      <c r="Y3929" s="2495"/>
      <c r="Z3929" s="2495"/>
      <c r="AA3929" s="2495"/>
      <c r="AB3929" s="2495"/>
      <c r="AC3929" s="2495"/>
      <c r="AD3929" s="2495"/>
      <c r="AE3929" s="2495"/>
      <c r="AF3929" s="2495"/>
      <c r="AG3929" s="2495"/>
      <c r="AH3929" s="2495"/>
      <c r="AI3929" s="2495"/>
      <c r="AJ3929" s="2498"/>
      <c r="AK3929" s="2502"/>
    </row>
    <row r="3930" spans="2:37" s="2610" customFormat="1" ht="17.25" customHeight="1" x14ac:dyDescent="0.2">
      <c r="B3930" s="4236" t="s">
        <v>4985</v>
      </c>
      <c r="C3930" s="4237"/>
      <c r="D3930" s="4168" t="s">
        <v>1529</v>
      </c>
      <c r="E3930" s="4168"/>
      <c r="F3930" s="4168"/>
      <c r="G3930" s="2562"/>
      <c r="H3930" s="2562"/>
      <c r="I3930" s="2562"/>
      <c r="J3930" s="2562"/>
      <c r="K3930" s="2562"/>
      <c r="L3930" s="2562"/>
      <c r="M3930" s="2562"/>
      <c r="N3930" s="2562"/>
      <c r="O3930" s="2562"/>
      <c r="P3930" s="2562"/>
      <c r="Q3930" s="2562"/>
      <c r="R3930" s="2562"/>
      <c r="S3930" s="2562"/>
      <c r="T3930" s="2562"/>
      <c r="U3930" s="2562"/>
      <c r="V3930" s="2562"/>
      <c r="W3930" s="2562"/>
      <c r="X3930" s="2562"/>
      <c r="Y3930" s="2562"/>
      <c r="Z3930" s="2562"/>
      <c r="AA3930" s="2562"/>
      <c r="AB3930" s="2562"/>
      <c r="AC3930" s="2562"/>
      <c r="AD3930" s="2562"/>
      <c r="AE3930" s="2562"/>
      <c r="AF3930" s="2562"/>
      <c r="AG3930" s="2562"/>
      <c r="AH3930" s="2562"/>
      <c r="AI3930" s="2562"/>
      <c r="AJ3930" s="2498"/>
      <c r="AK3930" s="2502"/>
    </row>
    <row r="3931" spans="2:37" s="2610" customFormat="1" ht="17.25" customHeight="1" x14ac:dyDescent="0.2">
      <c r="B3931" s="4236" t="s">
        <v>4986</v>
      </c>
      <c r="C3931" s="4237"/>
      <c r="D3931" s="5031" t="s">
        <v>5343</v>
      </c>
      <c r="E3931" s="5031"/>
      <c r="F3931" s="5031"/>
      <c r="G3931" s="2562"/>
      <c r="H3931" s="2562"/>
      <c r="I3931" s="2562"/>
      <c r="J3931" s="2562"/>
      <c r="K3931" s="2562"/>
      <c r="L3931" s="2562"/>
      <c r="M3931" s="2562"/>
      <c r="N3931" s="2562"/>
      <c r="O3931" s="2562"/>
      <c r="P3931" s="2562"/>
      <c r="Q3931" s="2562"/>
      <c r="R3931" s="2562"/>
      <c r="S3931" s="2562"/>
      <c r="T3931" s="2562"/>
      <c r="U3931" s="2562"/>
      <c r="V3931" s="2562"/>
      <c r="W3931" s="2562"/>
      <c r="X3931" s="2562"/>
      <c r="Y3931" s="2562"/>
      <c r="Z3931" s="2562"/>
      <c r="AA3931" s="2562"/>
      <c r="AB3931" s="2562"/>
      <c r="AC3931" s="2562"/>
      <c r="AD3931" s="2562"/>
      <c r="AE3931" s="2562"/>
      <c r="AF3931" s="2562"/>
      <c r="AG3931" s="2562"/>
      <c r="AH3931" s="2562"/>
      <c r="AI3931" s="2562"/>
      <c r="AJ3931" s="2498"/>
      <c r="AK3931" s="2502"/>
    </row>
    <row r="3932" spans="2:37" s="2610" customFormat="1" ht="17.25" customHeight="1" thickBot="1" x14ac:dyDescent="0.25">
      <c r="B3932" s="4270"/>
      <c r="C3932" s="4271"/>
      <c r="D3932" s="5010"/>
      <c r="E3932" s="5010"/>
      <c r="F3932" s="5010"/>
      <c r="G3932" s="4272"/>
      <c r="H3932" s="2504"/>
      <c r="I3932" s="2504"/>
      <c r="J3932" s="2504"/>
      <c r="K3932" s="2504"/>
      <c r="L3932" s="2504"/>
      <c r="M3932" s="2504"/>
      <c r="N3932" s="2504"/>
      <c r="O3932" s="2504"/>
      <c r="P3932" s="2504"/>
      <c r="Q3932" s="2504"/>
      <c r="R3932" s="2504"/>
      <c r="S3932" s="2504"/>
      <c r="T3932" s="2505"/>
      <c r="U3932" s="2505"/>
      <c r="V3932" s="2505"/>
      <c r="W3932" s="2505"/>
      <c r="X3932" s="2505"/>
      <c r="Y3932" s="2505"/>
      <c r="Z3932" s="2505"/>
      <c r="AA3932" s="2505"/>
      <c r="AB3932" s="2505"/>
      <c r="AC3932" s="2505"/>
      <c r="AD3932" s="2505"/>
      <c r="AE3932" s="2505"/>
      <c r="AF3932" s="2505"/>
      <c r="AG3932" s="2505"/>
      <c r="AH3932" s="2505"/>
      <c r="AI3932" s="2505"/>
      <c r="AJ3932" s="2506"/>
      <c r="AK3932" s="2506"/>
    </row>
    <row r="3933" spans="2:37" s="2610" customFormat="1" ht="17.25" customHeight="1" x14ac:dyDescent="0.2">
      <c r="B3933" s="2611"/>
      <c r="C3933" s="2611"/>
      <c r="D3933" s="2621"/>
      <c r="E3933" s="2621"/>
      <c r="F3933" s="2621"/>
      <c r="G3933" s="2621"/>
      <c r="H3933" s="2499"/>
      <c r="I3933" s="2499"/>
      <c r="J3933" s="2499"/>
      <c r="K3933" s="2499"/>
      <c r="L3933" s="2499"/>
      <c r="M3933" s="2499"/>
      <c r="N3933" s="2499"/>
      <c r="O3933" s="2499"/>
      <c r="P3933" s="2499"/>
      <c r="Q3933" s="2499"/>
      <c r="R3933" s="2499"/>
      <c r="S3933" s="2499"/>
      <c r="T3933" s="2495"/>
      <c r="U3933" s="2495"/>
      <c r="V3933" s="2495"/>
      <c r="W3933" s="2495"/>
      <c r="X3933" s="2495"/>
      <c r="Y3933" s="2495"/>
      <c r="Z3933" s="2495"/>
      <c r="AA3933" s="2495"/>
      <c r="AB3933" s="2495"/>
      <c r="AC3933" s="2495"/>
      <c r="AD3933" s="2495"/>
      <c r="AE3933" s="2495"/>
      <c r="AF3933" s="2495"/>
      <c r="AG3933" s="2495"/>
      <c r="AH3933" s="2495"/>
      <c r="AI3933" s="2495"/>
      <c r="AJ3933" s="2495"/>
      <c r="AK3933" s="2495"/>
    </row>
    <row r="3934" spans="2:37" s="2610" customFormat="1" ht="17.25" customHeight="1" thickBot="1" x14ac:dyDescent="0.25">
      <c r="B3934" s="2611"/>
      <c r="C3934" s="2611"/>
      <c r="D3934" s="2621"/>
      <c r="E3934" s="2621"/>
      <c r="F3934" s="2621"/>
      <c r="G3934" s="2621"/>
      <c r="H3934" s="2499"/>
      <c r="I3934" s="2499"/>
      <c r="J3934" s="2499"/>
      <c r="K3934" s="2499"/>
      <c r="L3934" s="2499"/>
      <c r="M3934" s="2499"/>
      <c r="N3934" s="2499"/>
      <c r="O3934" s="2499"/>
      <c r="P3934" s="2499"/>
      <c r="Q3934" s="2499"/>
      <c r="R3934" s="2499"/>
      <c r="S3934" s="2499"/>
      <c r="T3934" s="2495"/>
      <c r="U3934" s="2495"/>
      <c r="V3934" s="2495"/>
      <c r="W3934" s="2495"/>
      <c r="X3934" s="2495"/>
      <c r="Y3934" s="2495"/>
      <c r="Z3934" s="2495"/>
      <c r="AA3934" s="2495"/>
      <c r="AB3934" s="2495"/>
      <c r="AC3934" s="2495"/>
      <c r="AD3934" s="2495"/>
      <c r="AE3934" s="2495"/>
      <c r="AF3934" s="2495"/>
      <c r="AG3934" s="2495"/>
      <c r="AH3934" s="2495"/>
      <c r="AI3934" s="2495"/>
      <c r="AJ3934" s="2495"/>
      <c r="AK3934" s="2501"/>
    </row>
    <row r="3935" spans="2:37" s="2610" customFormat="1" ht="17.25" customHeight="1" x14ac:dyDescent="0.2">
      <c r="B3935" s="4169" t="s">
        <v>4994</v>
      </c>
      <c r="C3935" s="4170"/>
      <c r="D3935" s="4170"/>
      <c r="E3935" s="4170"/>
      <c r="F3935" s="4170"/>
      <c r="G3935" s="4170"/>
      <c r="H3935" s="4170"/>
      <c r="I3935" s="4170"/>
      <c r="J3935" s="4170"/>
      <c r="K3935" s="4170"/>
      <c r="L3935" s="4170"/>
      <c r="M3935" s="4170"/>
      <c r="N3935" s="4170"/>
      <c r="O3935" s="4170"/>
      <c r="P3935" s="4170"/>
      <c r="Q3935" s="4170"/>
      <c r="R3935" s="4170"/>
      <c r="S3935" s="4170"/>
      <c r="T3935" s="4170"/>
      <c r="U3935" s="4170"/>
      <c r="V3935" s="4170"/>
      <c r="W3935" s="4170"/>
      <c r="X3935" s="4170"/>
      <c r="Y3935" s="4170"/>
      <c r="Z3935" s="4170"/>
      <c r="AA3935" s="4170"/>
      <c r="AB3935" s="4170"/>
      <c r="AC3935" s="4170"/>
      <c r="AD3935" s="4170"/>
      <c r="AE3935" s="4170"/>
      <c r="AF3935" s="4170"/>
      <c r="AG3935" s="4170"/>
      <c r="AH3935" s="4170"/>
      <c r="AI3935" s="4170"/>
      <c r="AJ3935" s="4170"/>
      <c r="AK3935" s="4171"/>
    </row>
    <row r="3936" spans="2:37" s="2610" customFormat="1" ht="17.25" customHeight="1" x14ac:dyDescent="0.2">
      <c r="B3936" s="2500"/>
      <c r="C3936" s="2608"/>
      <c r="D3936" s="2608"/>
      <c r="E3936" s="2608"/>
      <c r="F3936" s="2608"/>
      <c r="G3936" s="2501"/>
      <c r="H3936" s="2501"/>
      <c r="I3936" s="2501"/>
      <c r="J3936" s="2501"/>
      <c r="K3936" s="2501"/>
      <c r="L3936" s="2501"/>
      <c r="M3936" s="2501"/>
      <c r="N3936" s="2501"/>
      <c r="O3936" s="2501"/>
      <c r="P3936" s="2501"/>
      <c r="Q3936" s="2501"/>
      <c r="R3936" s="2501"/>
      <c r="S3936" s="2501"/>
      <c r="T3936" s="2501"/>
      <c r="U3936" s="2501"/>
      <c r="V3936" s="2501"/>
      <c r="W3936" s="2501"/>
      <c r="X3936" s="2501"/>
      <c r="Y3936" s="2501"/>
      <c r="Z3936" s="2501"/>
      <c r="AA3936" s="2501"/>
      <c r="AB3936" s="2501"/>
      <c r="AC3936" s="2501"/>
      <c r="AD3936" s="2501"/>
      <c r="AE3936" s="2501"/>
      <c r="AF3936" s="2501"/>
      <c r="AG3936" s="2501"/>
      <c r="AH3936" s="2501"/>
      <c r="AI3936" s="2501"/>
      <c r="AJ3936" s="2501"/>
      <c r="AK3936" s="2502"/>
    </row>
    <row r="3937" spans="2:46" s="2610" customFormat="1" ht="17.25" customHeight="1" x14ac:dyDescent="0.2">
      <c r="B3937" s="2500" t="s">
        <v>4981</v>
      </c>
      <c r="C3937" s="2608"/>
      <c r="D3937" s="4294" t="s">
        <v>5344</v>
      </c>
      <c r="E3937" s="4294"/>
      <c r="F3937" s="4294"/>
      <c r="G3937" s="4294"/>
      <c r="H3937" s="2501"/>
      <c r="I3937" s="2501"/>
      <c r="J3937" s="2501"/>
      <c r="K3937" s="2501"/>
      <c r="L3937" s="2501"/>
      <c r="M3937" s="2501"/>
      <c r="N3937" s="2501"/>
      <c r="O3937" s="2501"/>
      <c r="P3937" s="2501"/>
      <c r="Q3937" s="2501"/>
      <c r="R3937" s="2501"/>
      <c r="S3937" s="2501"/>
      <c r="T3937" s="2501"/>
      <c r="U3937" s="2501"/>
      <c r="V3937" s="2501"/>
      <c r="W3937" s="2501"/>
      <c r="X3937" s="2501"/>
      <c r="Y3937" s="2501"/>
      <c r="Z3937" s="2501"/>
      <c r="AA3937" s="2501"/>
      <c r="AB3937" s="2501"/>
      <c r="AC3937" s="2501"/>
      <c r="AD3937" s="2501"/>
      <c r="AE3937" s="2501"/>
      <c r="AF3937" s="2501"/>
      <c r="AG3937" s="2501"/>
      <c r="AH3937" s="2501"/>
      <c r="AI3937" s="2501"/>
      <c r="AJ3937" s="2501"/>
      <c r="AK3937" s="2502"/>
    </row>
    <row r="3938" spans="2:46" s="2610" customFormat="1" ht="17.25" customHeight="1" thickBot="1" x14ac:dyDescent="0.25">
      <c r="B3938" s="4176" t="s">
        <v>4995</v>
      </c>
      <c r="C3938" s="4177"/>
      <c r="D3938" s="4314">
        <v>41306</v>
      </c>
      <c r="E3938" s="4314"/>
      <c r="F3938" s="2608"/>
      <c r="G3938" s="2501"/>
      <c r="H3938" s="2501"/>
      <c r="I3938" s="2501"/>
      <c r="J3938" s="2501"/>
      <c r="K3938" s="2501"/>
      <c r="L3938" s="2501"/>
      <c r="M3938" s="2501"/>
      <c r="N3938" s="2501"/>
      <c r="O3938" s="2501"/>
      <c r="P3938" s="2501"/>
      <c r="Q3938" s="2501"/>
      <c r="R3938" s="2501"/>
      <c r="S3938" s="2501"/>
      <c r="T3938" s="2501"/>
      <c r="U3938" s="2501"/>
      <c r="V3938" s="2501"/>
      <c r="W3938" s="2501"/>
      <c r="X3938" s="2501"/>
      <c r="Y3938" s="2501"/>
      <c r="Z3938" s="2501"/>
      <c r="AA3938" s="2501"/>
      <c r="AB3938" s="2501"/>
      <c r="AC3938" s="2501"/>
      <c r="AD3938" s="2501"/>
      <c r="AE3938" s="2501"/>
      <c r="AF3938" s="2501"/>
      <c r="AG3938" s="2501"/>
      <c r="AH3938" s="2501"/>
      <c r="AI3938" s="2501"/>
      <c r="AJ3938" s="2501"/>
      <c r="AK3938" s="2502"/>
    </row>
    <row r="3939" spans="2:46" s="2610" customFormat="1" ht="17.25" customHeight="1" thickBot="1" x14ac:dyDescent="0.25">
      <c r="B3939" s="4179" t="s">
        <v>4996</v>
      </c>
      <c r="C3939" s="4180"/>
      <c r="D3939" s="4291"/>
      <c r="E3939" s="4292"/>
      <c r="F3939" s="4292"/>
      <c r="G3939" s="4292"/>
      <c r="H3939" s="4292"/>
      <c r="I3939" s="4292"/>
      <c r="J3939" s="4292"/>
      <c r="K3939" s="4293"/>
      <c r="L3939" s="2501"/>
      <c r="M3939" s="2501"/>
      <c r="N3939" s="2501"/>
      <c r="O3939" s="2501"/>
      <c r="P3939" s="2501"/>
      <c r="Q3939" s="2501"/>
      <c r="R3939" s="2501"/>
      <c r="S3939" s="2501"/>
      <c r="T3939" s="2501"/>
      <c r="U3939" s="2501"/>
      <c r="V3939" s="2501"/>
      <c r="W3939" s="2501"/>
      <c r="X3939" s="2501"/>
      <c r="Y3939" s="2501"/>
      <c r="Z3939" s="2501"/>
      <c r="AA3939" s="2501"/>
      <c r="AB3939" s="2501"/>
      <c r="AC3939" s="2501"/>
      <c r="AD3939" s="2501"/>
      <c r="AE3939" s="2501"/>
      <c r="AF3939" s="2501"/>
      <c r="AG3939" s="2501"/>
      <c r="AH3939" s="2501"/>
      <c r="AI3939" s="2501"/>
      <c r="AJ3939" s="2501"/>
      <c r="AK3939" s="2502"/>
    </row>
    <row r="3940" spans="2:46" s="2610" customFormat="1" ht="17.25" customHeight="1" thickBot="1" x14ac:dyDescent="0.25">
      <c r="B3940" s="4245"/>
      <c r="C3940" s="4246"/>
      <c r="D3940" s="4246"/>
      <c r="E3940" s="4246"/>
      <c r="F3940" s="4246"/>
      <c r="G3940" s="4246"/>
      <c r="H3940" s="4246"/>
      <c r="I3940" s="4246"/>
      <c r="J3940" s="4246"/>
      <c r="K3940" s="4246"/>
      <c r="L3940" s="4246"/>
      <c r="M3940" s="4246"/>
      <c r="N3940" s="4246"/>
      <c r="O3940" s="4246"/>
      <c r="P3940" s="4246"/>
      <c r="Q3940" s="4246"/>
      <c r="R3940" s="2501"/>
      <c r="S3940" s="2501"/>
      <c r="T3940" s="2501"/>
      <c r="U3940" s="2501"/>
      <c r="V3940" s="2501"/>
      <c r="W3940" s="2501"/>
      <c r="X3940" s="2501"/>
      <c r="Y3940" s="2501"/>
      <c r="Z3940" s="2501"/>
      <c r="AA3940" s="2501"/>
      <c r="AB3940" s="2501"/>
      <c r="AC3940" s="2501"/>
      <c r="AD3940" s="2501"/>
      <c r="AE3940" s="2501"/>
      <c r="AF3940" s="2501"/>
      <c r="AG3940" s="2501"/>
      <c r="AH3940" s="2501"/>
      <c r="AI3940" s="2501"/>
      <c r="AJ3940" s="2501"/>
      <c r="AK3940" s="2502"/>
    </row>
    <row r="3941" spans="2:46" s="2610" customFormat="1" ht="17.25" customHeight="1" thickBot="1" x14ac:dyDescent="0.25">
      <c r="B3941" s="4184" t="s">
        <v>4997</v>
      </c>
      <c r="C3941" s="4185"/>
      <c r="D3941" s="4189" t="s">
        <v>4987</v>
      </c>
      <c r="E3941" s="4189" t="s">
        <v>4998</v>
      </c>
      <c r="F3941" s="4193" t="s">
        <v>224</v>
      </c>
      <c r="G3941" s="4195"/>
      <c r="H3941" s="4195"/>
      <c r="I3941" s="4195"/>
      <c r="J3941" s="4195"/>
      <c r="K3941" s="4195"/>
      <c r="L3941" s="4195"/>
      <c r="M3941" s="4195"/>
      <c r="N3941" s="4195"/>
      <c r="O3941" s="4195"/>
      <c r="P3941" s="4195"/>
      <c r="Q3941" s="4195"/>
      <c r="R3941" s="4196"/>
      <c r="S3941" s="4193" t="s">
        <v>340</v>
      </c>
      <c r="T3941" s="4195"/>
      <c r="U3941" s="4195"/>
      <c r="V3941" s="4195"/>
      <c r="W3941" s="4195"/>
      <c r="X3941" s="4195"/>
      <c r="Y3941" s="4195"/>
      <c r="Z3941" s="4195"/>
      <c r="AA3941" s="4195"/>
      <c r="AB3941" s="4195"/>
      <c r="AC3941" s="4196"/>
      <c r="AD3941" s="4193" t="s">
        <v>225</v>
      </c>
      <c r="AE3941" s="4195"/>
      <c r="AF3941" s="4195"/>
      <c r="AG3941" s="4196"/>
      <c r="AH3941" s="4197" t="s">
        <v>4982</v>
      </c>
      <c r="AI3941" s="4198"/>
      <c r="AJ3941" s="4199"/>
      <c r="AK3941" s="2502"/>
    </row>
    <row r="3942" spans="2:46" s="2610" customFormat="1" ht="17.25" customHeight="1" thickBot="1" x14ac:dyDescent="0.25">
      <c r="B3942" s="4186"/>
      <c r="C3942" s="4187"/>
      <c r="D3942" s="4203"/>
      <c r="E3942" s="4203"/>
      <c r="F3942" s="4189" t="s">
        <v>4999</v>
      </c>
      <c r="G3942" s="4189" t="s">
        <v>5000</v>
      </c>
      <c r="H3942" s="4189" t="s">
        <v>5001</v>
      </c>
      <c r="I3942" s="4200" t="s">
        <v>5002</v>
      </c>
      <c r="J3942" s="4200" t="s">
        <v>5003</v>
      </c>
      <c r="K3942" s="4200" t="s">
        <v>5004</v>
      </c>
      <c r="L3942" s="4200" t="s">
        <v>5005</v>
      </c>
      <c r="M3942" s="5006" t="s">
        <v>5006</v>
      </c>
      <c r="N3942" s="5007"/>
      <c r="O3942" s="4200" t="s">
        <v>5007</v>
      </c>
      <c r="P3942" s="4200" t="s">
        <v>5008</v>
      </c>
      <c r="Q3942" s="4200" t="s">
        <v>5009</v>
      </c>
      <c r="R3942" s="4200" t="s">
        <v>5010</v>
      </c>
      <c r="S3942" s="4189" t="s">
        <v>5011</v>
      </c>
      <c r="T3942" s="4189" t="s">
        <v>5012</v>
      </c>
      <c r="U3942" s="4189" t="s">
        <v>5013</v>
      </c>
      <c r="V3942" s="4189" t="s">
        <v>5014</v>
      </c>
      <c r="W3942" s="4189" t="s">
        <v>5015</v>
      </c>
      <c r="X3942" s="4189" t="s">
        <v>5016</v>
      </c>
      <c r="Y3942" s="4189" t="s">
        <v>5017</v>
      </c>
      <c r="Z3942" s="4189" t="s">
        <v>5018</v>
      </c>
      <c r="AA3942" s="4189" t="s">
        <v>5019</v>
      </c>
      <c r="AB3942" s="4200" t="s">
        <v>5020</v>
      </c>
      <c r="AC3942" s="4200" t="s">
        <v>5021</v>
      </c>
      <c r="AD3942" s="4189" t="s">
        <v>5022</v>
      </c>
      <c r="AE3942" s="4189" t="s">
        <v>5023</v>
      </c>
      <c r="AF3942" s="4189" t="s">
        <v>5024</v>
      </c>
      <c r="AG3942" s="4189" t="s">
        <v>5025</v>
      </c>
      <c r="AH3942" s="4189" t="s">
        <v>1150</v>
      </c>
      <c r="AI3942" s="4189" t="s">
        <v>4983</v>
      </c>
      <c r="AJ3942" s="4189" t="s">
        <v>4984</v>
      </c>
      <c r="AK3942" s="2502"/>
    </row>
    <row r="3943" spans="2:46" s="2610" customFormat="1" ht="17.25" customHeight="1" thickBot="1" x14ac:dyDescent="0.25">
      <c r="B3943" s="4186"/>
      <c r="C3943" s="4187"/>
      <c r="D3943" s="4203"/>
      <c r="E3943" s="4203"/>
      <c r="F3943" s="4203"/>
      <c r="G3943" s="4203"/>
      <c r="H3943" s="4203"/>
      <c r="I3943" s="4201"/>
      <c r="J3943" s="4201"/>
      <c r="K3943" s="4201"/>
      <c r="L3943" s="4201"/>
      <c r="M3943" s="2607" t="s">
        <v>5026</v>
      </c>
      <c r="N3943" s="2606" t="s">
        <v>2793</v>
      </c>
      <c r="O3943" s="4201"/>
      <c r="P3943" s="4201"/>
      <c r="Q3943" s="4201"/>
      <c r="R3943" s="4201"/>
      <c r="S3943" s="4203"/>
      <c r="T3943" s="4203"/>
      <c r="U3943" s="4203"/>
      <c r="V3943" s="4203"/>
      <c r="W3943" s="4203"/>
      <c r="X3943" s="4203"/>
      <c r="Y3943" s="4203"/>
      <c r="Z3943" s="4203"/>
      <c r="AA3943" s="4203"/>
      <c r="AB3943" s="4201"/>
      <c r="AC3943" s="4201"/>
      <c r="AD3943" s="4203"/>
      <c r="AE3943" s="4203"/>
      <c r="AF3943" s="4203"/>
      <c r="AG3943" s="4203"/>
      <c r="AH3943" s="4203"/>
      <c r="AI3943" s="4203"/>
      <c r="AJ3943" s="4203"/>
      <c r="AK3943" s="2502"/>
    </row>
    <row r="3944" spans="2:46" s="2610" customFormat="1" ht="17.25" customHeight="1" x14ac:dyDescent="0.2">
      <c r="B3944" s="5032" t="s">
        <v>5345</v>
      </c>
      <c r="C3944" s="5033"/>
      <c r="D3944" s="3044" t="s">
        <v>1529</v>
      </c>
      <c r="E3944" s="3044" t="s">
        <v>1529</v>
      </c>
      <c r="F3944" s="3044" t="s">
        <v>1529</v>
      </c>
      <c r="G3944" s="3044" t="s">
        <v>1529</v>
      </c>
      <c r="H3944" s="3044" t="s">
        <v>1529</v>
      </c>
      <c r="I3944" s="3044" t="s">
        <v>1529</v>
      </c>
      <c r="J3944" s="3044" t="s">
        <v>1529</v>
      </c>
      <c r="K3944" s="3044" t="s">
        <v>1529</v>
      </c>
      <c r="L3944" s="3044" t="s">
        <v>1529</v>
      </c>
      <c r="M3944" s="3044" t="s">
        <v>1529</v>
      </c>
      <c r="N3944" s="3044" t="s">
        <v>1529</v>
      </c>
      <c r="O3944" s="3044" t="s">
        <v>1529</v>
      </c>
      <c r="P3944" s="3044" t="s">
        <v>1529</v>
      </c>
      <c r="Q3944" s="3044" t="s">
        <v>1529</v>
      </c>
      <c r="R3944" s="3044" t="s">
        <v>1529</v>
      </c>
      <c r="S3944" s="3044" t="s">
        <v>1529</v>
      </c>
      <c r="T3944" s="3044" t="s">
        <v>1529</v>
      </c>
      <c r="U3944" s="3044" t="s">
        <v>1529</v>
      </c>
      <c r="V3944" s="3044" t="s">
        <v>1529</v>
      </c>
      <c r="W3944" s="3044" t="s">
        <v>1529</v>
      </c>
      <c r="X3944" s="3044" t="s">
        <v>1529</v>
      </c>
      <c r="Y3944" s="3044" t="s">
        <v>1529</v>
      </c>
      <c r="Z3944" s="3044" t="s">
        <v>1529</v>
      </c>
      <c r="AA3944" s="3044" t="s">
        <v>1529</v>
      </c>
      <c r="AB3944" s="3044" t="s">
        <v>1529</v>
      </c>
      <c r="AC3944" s="3044" t="s">
        <v>1529</v>
      </c>
      <c r="AD3944" s="3044" t="s">
        <v>1529</v>
      </c>
      <c r="AE3944" s="3044" t="s">
        <v>1529</v>
      </c>
      <c r="AF3944" s="3044" t="s">
        <v>1529</v>
      </c>
      <c r="AG3944" s="3044" t="s">
        <v>1529</v>
      </c>
      <c r="AH3944" s="3045" t="s">
        <v>5345</v>
      </c>
      <c r="AI3944" s="2918" t="s">
        <v>340</v>
      </c>
      <c r="AJ3944" s="3046">
        <v>0.25</v>
      </c>
      <c r="AK3944" s="2502"/>
    </row>
    <row r="3945" spans="2:46" s="2610" customFormat="1" ht="17.25" customHeight="1" thickBot="1" x14ac:dyDescent="0.25">
      <c r="B3945" s="5034" t="s">
        <v>5346</v>
      </c>
      <c r="C3945" s="5035"/>
      <c r="D3945" s="3047" t="s">
        <v>1529</v>
      </c>
      <c r="E3945" s="3047" t="s">
        <v>1529</v>
      </c>
      <c r="F3945" s="3047" t="s">
        <v>1529</v>
      </c>
      <c r="G3945" s="3047" t="s">
        <v>1529</v>
      </c>
      <c r="H3945" s="3047" t="s">
        <v>1529</v>
      </c>
      <c r="I3945" s="3047" t="s">
        <v>1529</v>
      </c>
      <c r="J3945" s="3047" t="s">
        <v>1529</v>
      </c>
      <c r="K3945" s="3047" t="s">
        <v>1529</v>
      </c>
      <c r="L3945" s="3047" t="s">
        <v>1529</v>
      </c>
      <c r="M3945" s="3047" t="s">
        <v>1529</v>
      </c>
      <c r="N3945" s="3047" t="s">
        <v>1529</v>
      </c>
      <c r="O3945" s="3047" t="s">
        <v>1529</v>
      </c>
      <c r="P3945" s="3047" t="s">
        <v>1529</v>
      </c>
      <c r="Q3945" s="3047" t="s">
        <v>1529</v>
      </c>
      <c r="R3945" s="3047" t="s">
        <v>1529</v>
      </c>
      <c r="S3945" s="3047" t="s">
        <v>1529</v>
      </c>
      <c r="T3945" s="3047" t="s">
        <v>1529</v>
      </c>
      <c r="U3945" s="3047" t="s">
        <v>1529</v>
      </c>
      <c r="V3945" s="3047" t="s">
        <v>1529</v>
      </c>
      <c r="W3945" s="3047" t="s">
        <v>1529</v>
      </c>
      <c r="X3945" s="3047" t="s">
        <v>1529</v>
      </c>
      <c r="Y3945" s="3047" t="s">
        <v>1529</v>
      </c>
      <c r="Z3945" s="3047" t="s">
        <v>1529</v>
      </c>
      <c r="AA3945" s="3047" t="s">
        <v>1529</v>
      </c>
      <c r="AB3945" s="3047" t="s">
        <v>1529</v>
      </c>
      <c r="AC3945" s="3047" t="s">
        <v>1529</v>
      </c>
      <c r="AD3945" s="3047" t="s">
        <v>1529</v>
      </c>
      <c r="AE3945" s="3047" t="s">
        <v>1529</v>
      </c>
      <c r="AF3945" s="3047" t="s">
        <v>1529</v>
      </c>
      <c r="AG3945" s="3047" t="s">
        <v>1529</v>
      </c>
      <c r="AH3945" s="3048" t="s">
        <v>5346</v>
      </c>
      <c r="AI3945" s="3049" t="s">
        <v>340</v>
      </c>
      <c r="AJ3945" s="3050">
        <v>0.35</v>
      </c>
      <c r="AK3945" s="2502"/>
    </row>
    <row r="3946" spans="2:46" s="2610" customFormat="1" ht="17.25" customHeight="1" x14ac:dyDescent="0.2">
      <c r="B3946" s="2503"/>
      <c r="C3946" s="2496"/>
      <c r="D3946" s="2496"/>
      <c r="E3946" s="2496"/>
      <c r="F3946" s="2496"/>
      <c r="G3946" s="2496"/>
      <c r="H3946" s="2496"/>
      <c r="I3946" s="2497"/>
      <c r="J3946" s="2497"/>
      <c r="K3946" s="2497"/>
      <c r="L3946" s="2497"/>
      <c r="M3946" s="2496"/>
      <c r="N3946" s="2497"/>
      <c r="O3946" s="2497"/>
      <c r="P3946" s="2497"/>
      <c r="Q3946" s="2497"/>
      <c r="R3946" s="2497"/>
      <c r="S3946" s="2496"/>
      <c r="T3946" s="2495"/>
      <c r="U3946" s="2495"/>
      <c r="V3946" s="2495"/>
      <c r="W3946" s="2495"/>
      <c r="X3946" s="2495"/>
      <c r="Y3946" s="2495"/>
      <c r="Z3946" s="2495"/>
      <c r="AA3946" s="2495"/>
      <c r="AB3946" s="2495"/>
      <c r="AC3946" s="2495"/>
      <c r="AD3946" s="2495"/>
      <c r="AE3946" s="2495"/>
      <c r="AF3946" s="2495"/>
      <c r="AG3946" s="2495"/>
      <c r="AH3946" s="2495"/>
      <c r="AI3946" s="2495"/>
      <c r="AJ3946" s="2498"/>
      <c r="AK3946" s="2502"/>
    </row>
    <row r="3947" spans="2:46" s="2610" customFormat="1" ht="17.25" customHeight="1" x14ac:dyDescent="0.2">
      <c r="B3947" s="4236" t="s">
        <v>4985</v>
      </c>
      <c r="C3947" s="4237"/>
      <c r="D3947" s="4168" t="s">
        <v>1529</v>
      </c>
      <c r="E3947" s="4168"/>
      <c r="F3947" s="2562"/>
      <c r="G3947" s="2562"/>
      <c r="H3947" s="2562"/>
      <c r="I3947" s="2562"/>
      <c r="J3947" s="2562"/>
      <c r="K3947" s="2562"/>
      <c r="L3947" s="2562"/>
      <c r="M3947" s="2562"/>
      <c r="N3947" s="2562"/>
      <c r="O3947" s="2562"/>
      <c r="P3947" s="2562"/>
      <c r="Q3947" s="2562"/>
      <c r="R3947" s="2562"/>
      <c r="S3947" s="2562"/>
      <c r="T3947" s="2562"/>
      <c r="U3947" s="2562"/>
      <c r="V3947" s="2562"/>
      <c r="W3947" s="2562"/>
      <c r="X3947" s="2562"/>
      <c r="Y3947" s="2562"/>
      <c r="Z3947" s="2562"/>
      <c r="AA3947" s="2562"/>
      <c r="AB3947" s="2562"/>
      <c r="AC3947" s="2562"/>
      <c r="AD3947" s="2562"/>
      <c r="AE3947" s="2562"/>
      <c r="AF3947" s="2562"/>
      <c r="AG3947" s="2562"/>
      <c r="AH3947" s="2562"/>
      <c r="AI3947" s="2562"/>
      <c r="AJ3947" s="2498"/>
      <c r="AK3947" s="2502"/>
      <c r="AL3947" s="2501"/>
      <c r="AM3947" s="2501"/>
      <c r="AN3947" s="2501"/>
      <c r="AO3947" s="2501"/>
      <c r="AP3947" s="2501"/>
      <c r="AQ3947" s="2501"/>
      <c r="AR3947" s="2501"/>
      <c r="AS3947" s="2501"/>
      <c r="AT3947" s="2501"/>
    </row>
    <row r="3948" spans="2:46" s="2610" customFormat="1" ht="17.25" customHeight="1" x14ac:dyDescent="0.2">
      <c r="B3948" s="4236" t="s">
        <v>4986</v>
      </c>
      <c r="C3948" s="4237"/>
      <c r="D3948" s="5031" t="s">
        <v>5347</v>
      </c>
      <c r="E3948" s="5031"/>
      <c r="F3948" s="2562"/>
      <c r="G3948" s="2562"/>
      <c r="H3948" s="2562"/>
      <c r="I3948" s="2562"/>
      <c r="J3948" s="2562"/>
      <c r="K3948" s="2562"/>
      <c r="L3948" s="2562"/>
      <c r="M3948" s="2562"/>
      <c r="N3948" s="2562"/>
      <c r="O3948" s="2562"/>
      <c r="P3948" s="2562"/>
      <c r="Q3948" s="2562"/>
      <c r="R3948" s="2562"/>
      <c r="S3948" s="2562"/>
      <c r="T3948" s="2562"/>
      <c r="U3948" s="2562"/>
      <c r="V3948" s="2562"/>
      <c r="W3948" s="2562"/>
      <c r="X3948" s="2562"/>
      <c r="Y3948" s="2562"/>
      <c r="Z3948" s="2562"/>
      <c r="AA3948" s="2562"/>
      <c r="AB3948" s="2562"/>
      <c r="AC3948" s="2562"/>
      <c r="AD3948" s="2562"/>
      <c r="AE3948" s="2562"/>
      <c r="AF3948" s="2562"/>
      <c r="AG3948" s="2562"/>
      <c r="AH3948" s="2562"/>
      <c r="AI3948" s="2562"/>
      <c r="AJ3948" s="2498"/>
      <c r="AK3948" s="2502"/>
      <c r="AL3948" s="2501"/>
      <c r="AM3948" s="2501"/>
      <c r="AN3948" s="2501"/>
      <c r="AO3948" s="2501"/>
      <c r="AP3948" s="2501"/>
      <c r="AQ3948" s="2501"/>
      <c r="AR3948" s="2501"/>
      <c r="AS3948" s="2501"/>
      <c r="AT3948" s="2501"/>
    </row>
    <row r="3949" spans="2:46" s="2610" customFormat="1" ht="17.25" customHeight="1" thickBot="1" x14ac:dyDescent="0.25">
      <c r="B3949" s="4270"/>
      <c r="C3949" s="4271"/>
      <c r="D3949" s="5010"/>
      <c r="E3949" s="5010"/>
      <c r="F3949" s="4272"/>
      <c r="G3949" s="4272"/>
      <c r="H3949" s="2504"/>
      <c r="I3949" s="2504"/>
      <c r="J3949" s="2504"/>
      <c r="K3949" s="2504"/>
      <c r="L3949" s="2504"/>
      <c r="M3949" s="2504"/>
      <c r="N3949" s="2504"/>
      <c r="O3949" s="2504"/>
      <c r="P3949" s="2504"/>
      <c r="Q3949" s="2504"/>
      <c r="R3949" s="2504"/>
      <c r="S3949" s="2504"/>
      <c r="T3949" s="2505"/>
      <c r="U3949" s="2505"/>
      <c r="V3949" s="2505"/>
      <c r="W3949" s="2505"/>
      <c r="X3949" s="2505"/>
      <c r="Y3949" s="2505"/>
      <c r="Z3949" s="2505"/>
      <c r="AA3949" s="2505"/>
      <c r="AB3949" s="2505"/>
      <c r="AC3949" s="2505"/>
      <c r="AD3949" s="2505"/>
      <c r="AE3949" s="2505"/>
      <c r="AF3949" s="2505"/>
      <c r="AG3949" s="2505"/>
      <c r="AH3949" s="2505"/>
      <c r="AI3949" s="2505"/>
      <c r="AJ3949" s="2506"/>
      <c r="AK3949" s="2507"/>
    </row>
    <row r="3950" spans="2:46" s="2610" customFormat="1" ht="17.25" customHeight="1" thickBot="1" x14ac:dyDescent="0.35">
      <c r="B3950" s="2724"/>
      <c r="C3950" s="513"/>
      <c r="D3950" s="513"/>
      <c r="E3950" s="513"/>
      <c r="F3950" s="513"/>
      <c r="G3950" s="2609"/>
      <c r="H3950" s="97"/>
      <c r="I3950" s="97"/>
      <c r="J3950" s="97"/>
      <c r="K3950" s="97"/>
      <c r="L3950" s="97"/>
      <c r="M3950" s="97"/>
      <c r="N3950" s="97"/>
      <c r="O3950" s="97"/>
      <c r="P3950" s="97"/>
      <c r="Q3950" s="97"/>
      <c r="R3950" s="97"/>
      <c r="S3950" s="97"/>
      <c r="T3950" s="97"/>
      <c r="U3950" s="97"/>
      <c r="V3950" s="97"/>
      <c r="W3950" s="97"/>
      <c r="X3950" s="97"/>
      <c r="Y3950" s="97"/>
      <c r="Z3950" s="97"/>
      <c r="AA3950" s="97"/>
      <c r="AB3950" s="97"/>
      <c r="AC3950" s="97"/>
      <c r="AD3950" s="97"/>
      <c r="AE3950" s="97"/>
      <c r="AF3950" s="97"/>
      <c r="AG3950" s="97"/>
      <c r="AH3950" s="97"/>
      <c r="AI3950" s="97"/>
      <c r="AJ3950" s="97"/>
      <c r="AK3950" s="97"/>
    </row>
    <row r="3951" spans="2:46" ht="17.25" customHeight="1" x14ac:dyDescent="0.2">
      <c r="B3951" s="4169" t="s">
        <v>4994</v>
      </c>
      <c r="C3951" s="4170"/>
      <c r="D3951" s="4170"/>
      <c r="E3951" s="4170"/>
      <c r="F3951" s="4170"/>
      <c r="G3951" s="4170"/>
      <c r="H3951" s="4170"/>
      <c r="I3951" s="4170"/>
      <c r="J3951" s="4170"/>
      <c r="K3951" s="4170"/>
      <c r="L3951" s="4170"/>
      <c r="M3951" s="4170"/>
      <c r="N3951" s="4170"/>
      <c r="O3951" s="4170"/>
      <c r="P3951" s="4170"/>
      <c r="Q3951" s="4170"/>
      <c r="R3951" s="4170"/>
      <c r="S3951" s="4170"/>
      <c r="T3951" s="4170"/>
      <c r="U3951" s="4170"/>
      <c r="V3951" s="4170"/>
      <c r="W3951" s="4170"/>
      <c r="X3951" s="4170"/>
      <c r="Y3951" s="4170"/>
      <c r="Z3951" s="4170"/>
      <c r="AA3951" s="4170"/>
      <c r="AB3951" s="4170"/>
      <c r="AC3951" s="4170"/>
      <c r="AD3951" s="4170"/>
      <c r="AE3951" s="4170"/>
      <c r="AF3951" s="4170"/>
      <c r="AG3951" s="4170"/>
      <c r="AH3951" s="4170"/>
      <c r="AI3951" s="4170"/>
      <c r="AJ3951" s="4170"/>
      <c r="AK3951" s="4171"/>
    </row>
    <row r="3952" spans="2:46" ht="17.25" customHeight="1" x14ac:dyDescent="0.2">
      <c r="B3952" s="2500"/>
      <c r="C3952" s="2608"/>
      <c r="D3952" s="2608"/>
      <c r="E3952" s="2608"/>
      <c r="F3952" s="2608"/>
      <c r="G3952" s="2501"/>
      <c r="H3952" s="2501"/>
      <c r="I3952" s="2501"/>
      <c r="J3952" s="2501"/>
      <c r="K3952" s="2501"/>
      <c r="L3952" s="2501"/>
      <c r="M3952" s="2501"/>
      <c r="N3952" s="2501"/>
      <c r="O3952" s="2501"/>
      <c r="P3952" s="2501"/>
      <c r="Q3952" s="2501"/>
      <c r="R3952" s="2501"/>
      <c r="S3952" s="2501"/>
      <c r="T3952" s="2501"/>
      <c r="U3952" s="2501"/>
      <c r="V3952" s="2501"/>
      <c r="W3952" s="2501"/>
      <c r="X3952" s="2501"/>
      <c r="Y3952" s="2501"/>
      <c r="Z3952" s="2501"/>
      <c r="AA3952" s="2501"/>
      <c r="AB3952" s="2501"/>
      <c r="AC3952" s="2501"/>
      <c r="AD3952" s="2501"/>
      <c r="AE3952" s="2501"/>
      <c r="AF3952" s="2501"/>
      <c r="AG3952" s="2501"/>
      <c r="AH3952" s="2501"/>
      <c r="AI3952" s="2501"/>
      <c r="AJ3952" s="2501"/>
      <c r="AK3952" s="2502"/>
    </row>
    <row r="3953" spans="2:40" ht="17.25" customHeight="1" x14ac:dyDescent="0.2">
      <c r="B3953" s="2500" t="s">
        <v>4981</v>
      </c>
      <c r="C3953" s="2608"/>
      <c r="D3953" s="4294" t="s">
        <v>5348</v>
      </c>
      <c r="E3953" s="4294"/>
      <c r="F3953" s="4294"/>
      <c r="G3953" s="4294"/>
      <c r="H3953" s="2501"/>
      <c r="I3953" s="2501"/>
      <c r="J3953" s="2501"/>
      <c r="K3953" s="2501"/>
      <c r="L3953" s="2501"/>
      <c r="M3953" s="2501"/>
      <c r="N3953" s="2501"/>
      <c r="O3953" s="2501"/>
      <c r="P3953" s="2501"/>
      <c r="Q3953" s="2501"/>
      <c r="R3953" s="2501"/>
      <c r="S3953" s="2501"/>
      <c r="T3953" s="2501"/>
      <c r="U3953" s="2501"/>
      <c r="V3953" s="2501"/>
      <c r="W3953" s="2501"/>
      <c r="X3953" s="2501"/>
      <c r="Y3953" s="2501"/>
      <c r="Z3953" s="2501"/>
      <c r="AA3953" s="2501"/>
      <c r="AB3953" s="2501"/>
      <c r="AC3953" s="2501"/>
      <c r="AD3953" s="2501"/>
      <c r="AE3953" s="2501"/>
      <c r="AF3953" s="2501"/>
      <c r="AG3953" s="2501"/>
      <c r="AH3953" s="2501"/>
      <c r="AI3953" s="2501"/>
      <c r="AJ3953" s="2501"/>
      <c r="AK3953" s="2502"/>
    </row>
    <row r="3954" spans="2:40" ht="24" customHeight="1" thickBot="1" x14ac:dyDescent="0.25">
      <c r="B3954" s="4176" t="s">
        <v>4995</v>
      </c>
      <c r="C3954" s="4177"/>
      <c r="D3954" s="4314">
        <v>41306</v>
      </c>
      <c r="E3954" s="4314"/>
      <c r="F3954" s="2608"/>
      <c r="G3954" s="2501"/>
      <c r="H3954" s="2501"/>
      <c r="I3954" s="2501"/>
      <c r="J3954" s="2501"/>
      <c r="K3954" s="2501"/>
      <c r="L3954" s="2501"/>
      <c r="M3954" s="2501"/>
      <c r="N3954" s="2501"/>
      <c r="O3954" s="2501"/>
      <c r="P3954" s="2501"/>
      <c r="Q3954" s="2501"/>
      <c r="R3954" s="2501"/>
      <c r="S3954" s="2501"/>
      <c r="T3954" s="2501"/>
      <c r="U3954" s="2501"/>
      <c r="V3954" s="2501"/>
      <c r="W3954" s="2501"/>
      <c r="X3954" s="2501"/>
      <c r="Y3954" s="2501"/>
      <c r="Z3954" s="2501"/>
      <c r="AA3954" s="2501"/>
      <c r="AB3954" s="2501"/>
      <c r="AC3954" s="2501"/>
      <c r="AD3954" s="2501"/>
      <c r="AE3954" s="2501"/>
      <c r="AF3954" s="2501"/>
      <c r="AG3954" s="2501"/>
      <c r="AH3954" s="2501"/>
      <c r="AI3954" s="2501"/>
      <c r="AJ3954" s="2501"/>
      <c r="AK3954" s="2502"/>
    </row>
    <row r="3955" spans="2:40" ht="180.75" customHeight="1" thickBot="1" x14ac:dyDescent="0.25">
      <c r="B3955" s="4179" t="s">
        <v>4996</v>
      </c>
      <c r="C3955" s="4180"/>
      <c r="D3955" s="4291" t="s">
        <v>5349</v>
      </c>
      <c r="E3955" s="4292"/>
      <c r="F3955" s="4292"/>
      <c r="G3955" s="4292"/>
      <c r="H3955" s="4292"/>
      <c r="I3955" s="4292"/>
      <c r="J3955" s="4292"/>
      <c r="K3955" s="4293"/>
      <c r="L3955" s="2501"/>
      <c r="M3955" s="2501"/>
      <c r="N3955" s="2501"/>
      <c r="O3955" s="2501"/>
      <c r="P3955" s="2501"/>
      <c r="Q3955" s="2501"/>
      <c r="R3955" s="2501"/>
      <c r="S3955" s="2501"/>
      <c r="T3955" s="2501"/>
      <c r="U3955" s="2501"/>
      <c r="V3955" s="2501"/>
      <c r="W3955" s="2501"/>
      <c r="X3955" s="2501"/>
      <c r="Y3955" s="2501"/>
      <c r="Z3955" s="2501"/>
      <c r="AA3955" s="2501"/>
      <c r="AB3955" s="2501"/>
      <c r="AC3955" s="2501"/>
      <c r="AD3955" s="2501"/>
      <c r="AE3955" s="2501"/>
      <c r="AF3955" s="2501"/>
      <c r="AG3955" s="2501"/>
      <c r="AH3955" s="2501"/>
      <c r="AI3955" s="2501"/>
      <c r="AJ3955" s="2501"/>
      <c r="AK3955" s="2502"/>
    </row>
    <row r="3956" spans="2:40" ht="17.25" customHeight="1" thickBot="1" x14ac:dyDescent="0.25">
      <c r="B3956" s="4245"/>
      <c r="C3956" s="4246"/>
      <c r="D3956" s="4246"/>
      <c r="E3956" s="4246"/>
      <c r="F3956" s="4246"/>
      <c r="G3956" s="4246"/>
      <c r="H3956" s="4246"/>
      <c r="I3956" s="4246"/>
      <c r="J3956" s="4246"/>
      <c r="K3956" s="4246"/>
      <c r="L3956" s="4246"/>
      <c r="M3956" s="4246"/>
      <c r="N3956" s="4246"/>
      <c r="O3956" s="4246"/>
      <c r="P3956" s="4246"/>
      <c r="Q3956" s="4246"/>
      <c r="R3956" s="2501"/>
      <c r="S3956" s="2501"/>
      <c r="T3956" s="2501"/>
      <c r="U3956" s="2501"/>
      <c r="V3956" s="2501"/>
      <c r="W3956" s="2501"/>
      <c r="X3956" s="2501"/>
      <c r="Y3956" s="2501"/>
      <c r="Z3956" s="2501"/>
      <c r="AA3956" s="2501"/>
      <c r="AB3956" s="2501"/>
      <c r="AC3956" s="2501"/>
      <c r="AD3956" s="2501"/>
      <c r="AE3956" s="2501"/>
      <c r="AF3956" s="2501"/>
      <c r="AG3956" s="2501"/>
      <c r="AH3956" s="2501"/>
      <c r="AI3956" s="2501"/>
      <c r="AJ3956" s="2501"/>
      <c r="AK3956" s="2502"/>
    </row>
    <row r="3957" spans="2:40" ht="17.25" customHeight="1" thickBot="1" x14ac:dyDescent="0.25">
      <c r="B3957" s="4184" t="s">
        <v>4997</v>
      </c>
      <c r="C3957" s="4185"/>
      <c r="D3957" s="4189" t="s">
        <v>4987</v>
      </c>
      <c r="E3957" s="4189" t="s">
        <v>4998</v>
      </c>
      <c r="F3957" s="4193" t="s">
        <v>224</v>
      </c>
      <c r="G3957" s="4195"/>
      <c r="H3957" s="4195"/>
      <c r="I3957" s="4195"/>
      <c r="J3957" s="4195"/>
      <c r="K3957" s="4195"/>
      <c r="L3957" s="4195"/>
      <c r="M3957" s="4195"/>
      <c r="N3957" s="4195"/>
      <c r="O3957" s="4195"/>
      <c r="P3957" s="4195"/>
      <c r="Q3957" s="4195"/>
      <c r="R3957" s="4196"/>
      <c r="S3957" s="4193" t="s">
        <v>340</v>
      </c>
      <c r="T3957" s="4195"/>
      <c r="U3957" s="4195"/>
      <c r="V3957" s="4195"/>
      <c r="W3957" s="4195"/>
      <c r="X3957" s="4195"/>
      <c r="Y3957" s="4195"/>
      <c r="Z3957" s="4195"/>
      <c r="AA3957" s="4195"/>
      <c r="AB3957" s="4195"/>
      <c r="AC3957" s="4196"/>
      <c r="AD3957" s="4193" t="s">
        <v>225</v>
      </c>
      <c r="AE3957" s="4195"/>
      <c r="AF3957" s="4195"/>
      <c r="AG3957" s="4196"/>
      <c r="AH3957" s="4197" t="s">
        <v>4982</v>
      </c>
      <c r="AI3957" s="4198"/>
      <c r="AJ3957" s="4199"/>
      <c r="AK3957" s="2502"/>
    </row>
    <row r="3958" spans="2:40" ht="17.25" customHeight="1" thickBot="1" x14ac:dyDescent="0.25">
      <c r="B3958" s="4186"/>
      <c r="C3958" s="4187"/>
      <c r="D3958" s="4203"/>
      <c r="E3958" s="4203"/>
      <c r="F3958" s="4189" t="s">
        <v>4999</v>
      </c>
      <c r="G3958" s="4189" t="s">
        <v>5000</v>
      </c>
      <c r="H3958" s="4189" t="s">
        <v>5001</v>
      </c>
      <c r="I3958" s="4200" t="s">
        <v>5002</v>
      </c>
      <c r="J3958" s="4200" t="s">
        <v>5003</v>
      </c>
      <c r="K3958" s="4200" t="s">
        <v>5004</v>
      </c>
      <c r="L3958" s="4200" t="s">
        <v>5005</v>
      </c>
      <c r="M3958" s="5006" t="s">
        <v>5006</v>
      </c>
      <c r="N3958" s="5007"/>
      <c r="O3958" s="4200" t="s">
        <v>5007</v>
      </c>
      <c r="P3958" s="4200" t="s">
        <v>5008</v>
      </c>
      <c r="Q3958" s="4200" t="s">
        <v>5009</v>
      </c>
      <c r="R3958" s="4200" t="s">
        <v>5010</v>
      </c>
      <c r="S3958" s="4189" t="s">
        <v>5011</v>
      </c>
      <c r="T3958" s="4189" t="s">
        <v>5012</v>
      </c>
      <c r="U3958" s="4189" t="s">
        <v>5013</v>
      </c>
      <c r="V3958" s="4189" t="s">
        <v>5014</v>
      </c>
      <c r="W3958" s="4189" t="s">
        <v>5015</v>
      </c>
      <c r="X3958" s="4189" t="s">
        <v>5016</v>
      </c>
      <c r="Y3958" s="4189" t="s">
        <v>5017</v>
      </c>
      <c r="Z3958" s="4189" t="s">
        <v>5018</v>
      </c>
      <c r="AA3958" s="4189" t="s">
        <v>5019</v>
      </c>
      <c r="AB3958" s="4200" t="s">
        <v>5020</v>
      </c>
      <c r="AC3958" s="4200" t="s">
        <v>5021</v>
      </c>
      <c r="AD3958" s="4189" t="s">
        <v>5022</v>
      </c>
      <c r="AE3958" s="4189" t="s">
        <v>5023</v>
      </c>
      <c r="AF3958" s="4189" t="s">
        <v>5024</v>
      </c>
      <c r="AG3958" s="4189" t="s">
        <v>5025</v>
      </c>
      <c r="AH3958" s="4189" t="s">
        <v>1150</v>
      </c>
      <c r="AI3958" s="4189" t="s">
        <v>4983</v>
      </c>
      <c r="AJ3958" s="4189" t="s">
        <v>4984</v>
      </c>
      <c r="AK3958" s="2502"/>
    </row>
    <row r="3959" spans="2:40" ht="50.25" customHeight="1" thickBot="1" x14ac:dyDescent="0.25">
      <c r="B3959" s="5017"/>
      <c r="C3959" s="5018"/>
      <c r="D3959" s="4286"/>
      <c r="E3959" s="4286"/>
      <c r="F3959" s="4286"/>
      <c r="G3959" s="4286"/>
      <c r="H3959" s="4286"/>
      <c r="I3959" s="4344"/>
      <c r="J3959" s="4344"/>
      <c r="K3959" s="4344"/>
      <c r="L3959" s="4344"/>
      <c r="M3959" s="2607" t="s">
        <v>5026</v>
      </c>
      <c r="N3959" s="2606" t="s">
        <v>2793</v>
      </c>
      <c r="O3959" s="4344"/>
      <c r="P3959" s="4344"/>
      <c r="Q3959" s="4344"/>
      <c r="R3959" s="4344"/>
      <c r="S3959" s="4286"/>
      <c r="T3959" s="4286"/>
      <c r="U3959" s="4286"/>
      <c r="V3959" s="4286"/>
      <c r="W3959" s="4286"/>
      <c r="X3959" s="4286"/>
      <c r="Y3959" s="4286"/>
      <c r="Z3959" s="4286"/>
      <c r="AA3959" s="4286"/>
      <c r="AB3959" s="4344"/>
      <c r="AC3959" s="4344"/>
      <c r="AD3959" s="4286"/>
      <c r="AE3959" s="4286"/>
      <c r="AF3959" s="4286"/>
      <c r="AG3959" s="4286"/>
      <c r="AH3959" s="4286"/>
      <c r="AI3959" s="4286"/>
      <c r="AJ3959" s="4286"/>
      <c r="AK3959" s="2502"/>
    </row>
    <row r="3960" spans="2:40" ht="17.25" customHeight="1" x14ac:dyDescent="0.2">
      <c r="B3960" s="5008" t="s">
        <v>5350</v>
      </c>
      <c r="C3960" s="5036"/>
      <c r="D3960" s="2725" t="s">
        <v>5093</v>
      </c>
      <c r="E3960" s="2509">
        <v>6</v>
      </c>
      <c r="F3960" s="2509"/>
      <c r="G3960" s="2530"/>
      <c r="H3960" s="2530"/>
      <c r="I3960" s="2530"/>
      <c r="J3960" s="2570"/>
      <c r="K3960" s="2614"/>
      <c r="L3960" s="2614"/>
      <c r="M3960" s="2511">
        <v>63</v>
      </c>
      <c r="N3960" s="2580"/>
      <c r="O3960" s="2781">
        <v>0.18</v>
      </c>
      <c r="P3960" s="2662" t="s">
        <v>5351</v>
      </c>
      <c r="Q3960" s="2614"/>
      <c r="R3960" s="2614"/>
      <c r="S3960" s="2626"/>
      <c r="T3960" s="2530"/>
      <c r="U3960" s="2530"/>
      <c r="V3960" s="2531"/>
      <c r="W3960" s="2614"/>
      <c r="X3960" s="2605">
        <v>0.06</v>
      </c>
      <c r="Y3960" s="2531"/>
      <c r="Z3960" s="2531">
        <v>100</v>
      </c>
      <c r="AA3960" s="2531"/>
      <c r="AB3960" s="2531"/>
      <c r="AC3960" s="2662" t="s">
        <v>5352</v>
      </c>
      <c r="AD3960" s="2509"/>
      <c r="AE3960" s="2698">
        <v>10</v>
      </c>
      <c r="AF3960" s="2662" t="s">
        <v>1529</v>
      </c>
      <c r="AG3960" s="2605">
        <v>0.5</v>
      </c>
      <c r="AH3960" s="2574"/>
      <c r="AI3960" s="2574"/>
      <c r="AJ3960" s="2636"/>
      <c r="AK3960" s="2502"/>
    </row>
    <row r="3961" spans="2:40" ht="17.25" customHeight="1" x14ac:dyDescent="0.2">
      <c r="B3961" s="2503"/>
      <c r="C3961" s="2496"/>
      <c r="D3961" s="2496"/>
      <c r="E3961" s="2496"/>
      <c r="F3961" s="2496"/>
      <c r="G3961" s="2496"/>
      <c r="H3961" s="2496"/>
      <c r="I3961" s="2497"/>
      <c r="J3961" s="2497"/>
      <c r="K3961" s="2497"/>
      <c r="L3961" s="2497"/>
      <c r="M3961" s="2496"/>
      <c r="N3961" s="2497"/>
      <c r="O3961" s="2497"/>
      <c r="P3961" s="2497"/>
      <c r="Q3961" s="2497"/>
      <c r="R3961" s="2497"/>
      <c r="S3961" s="2496"/>
      <c r="T3961" s="2495"/>
      <c r="U3961" s="2495"/>
      <c r="V3961" s="2495"/>
      <c r="W3961" s="2495"/>
      <c r="X3961" s="2495"/>
      <c r="Y3961" s="2495"/>
      <c r="Z3961" s="2495"/>
      <c r="AA3961" s="2495"/>
      <c r="AB3961" s="2495"/>
      <c r="AC3961" s="2495"/>
      <c r="AD3961" s="2495"/>
      <c r="AE3961" s="2495"/>
      <c r="AF3961" s="2495"/>
      <c r="AG3961" s="2495"/>
      <c r="AH3961" s="2495"/>
      <c r="AI3961" s="2495"/>
      <c r="AJ3961" s="2498"/>
      <c r="AK3961" s="2502"/>
    </row>
    <row r="3962" spans="2:40" ht="17.25" customHeight="1" x14ac:dyDescent="0.2">
      <c r="B3962" s="4236" t="s">
        <v>4985</v>
      </c>
      <c r="C3962" s="4237"/>
      <c r="D3962" s="5022" t="s">
        <v>5353</v>
      </c>
      <c r="E3962" s="5022"/>
      <c r="F3962" s="2562"/>
      <c r="G3962" s="2562"/>
      <c r="H3962" s="2562"/>
      <c r="I3962" s="2562"/>
      <c r="J3962" s="2562"/>
      <c r="K3962" s="2562"/>
      <c r="L3962" s="2562"/>
      <c r="M3962" s="2562"/>
      <c r="N3962" s="2562"/>
      <c r="O3962" s="2562"/>
      <c r="P3962" s="2562"/>
      <c r="Q3962" s="2562"/>
      <c r="R3962" s="2562"/>
      <c r="S3962" s="2562"/>
      <c r="T3962" s="2562"/>
      <c r="U3962" s="2562"/>
      <c r="V3962" s="2562"/>
      <c r="W3962" s="2562"/>
      <c r="X3962" s="2562"/>
      <c r="Y3962" s="2562"/>
      <c r="Z3962" s="2562"/>
      <c r="AA3962" s="2562"/>
      <c r="AB3962" s="2562"/>
      <c r="AC3962" s="2562"/>
      <c r="AD3962" s="2562"/>
      <c r="AE3962" s="2562"/>
      <c r="AF3962" s="2562"/>
      <c r="AG3962" s="2562"/>
      <c r="AH3962" s="2562"/>
      <c r="AI3962" s="2562"/>
      <c r="AJ3962" s="2498"/>
      <c r="AK3962" s="2502"/>
      <c r="AL3962" s="256"/>
      <c r="AM3962" s="256"/>
      <c r="AN3962" s="256"/>
    </row>
    <row r="3963" spans="2:40" ht="17.25" customHeight="1" x14ac:dyDescent="0.2">
      <c r="B3963" s="4236" t="s">
        <v>4986</v>
      </c>
      <c r="C3963" s="4237"/>
      <c r="D3963" s="5023" t="s">
        <v>5081</v>
      </c>
      <c r="E3963" s="5023"/>
      <c r="F3963" s="3043"/>
      <c r="G3963" s="3043"/>
      <c r="H3963" s="3043"/>
      <c r="I3963" s="3043"/>
      <c r="J3963" s="3043"/>
      <c r="K3963" s="3043"/>
      <c r="L3963" s="3043"/>
      <c r="M3963" s="3043"/>
      <c r="N3963" s="3043"/>
      <c r="O3963" s="3043"/>
      <c r="P3963" s="3043"/>
      <c r="Q3963" s="3043"/>
      <c r="R3963" s="3043"/>
      <c r="S3963" s="3043"/>
      <c r="T3963" s="3043"/>
      <c r="U3963" s="3043"/>
      <c r="V3963" s="3043"/>
      <c r="W3963" s="3043"/>
      <c r="X3963" s="3043"/>
      <c r="Y3963" s="3043"/>
      <c r="Z3963" s="3043"/>
      <c r="AA3963" s="3043"/>
      <c r="AB3963" s="3043"/>
      <c r="AC3963" s="3043"/>
      <c r="AD3963" s="3043"/>
      <c r="AE3963" s="3043"/>
      <c r="AF3963" s="3043"/>
      <c r="AG3963" s="3043"/>
      <c r="AH3963" s="3043"/>
      <c r="AI3963" s="3043"/>
      <c r="AJ3963" s="2498"/>
      <c r="AK3963" s="2502"/>
      <c r="AL3963" s="256"/>
      <c r="AM3963" s="256"/>
      <c r="AN3963" s="256"/>
    </row>
    <row r="3964" spans="2:40" ht="17.25" customHeight="1" thickBot="1" x14ac:dyDescent="0.25">
      <c r="B3964" s="4270"/>
      <c r="C3964" s="4271"/>
      <c r="D3964" s="5010"/>
      <c r="E3964" s="5010"/>
      <c r="F3964" s="4272"/>
      <c r="G3964" s="4272"/>
      <c r="H3964" s="2504"/>
      <c r="I3964" s="2504"/>
      <c r="J3964" s="2504"/>
      <c r="K3964" s="2504"/>
      <c r="L3964" s="2504"/>
      <c r="M3964" s="2504"/>
      <c r="N3964" s="2504"/>
      <c r="O3964" s="2504"/>
      <c r="P3964" s="2504"/>
      <c r="Q3964" s="2504"/>
      <c r="R3964" s="2504"/>
      <c r="S3964" s="2504"/>
      <c r="T3964" s="2505"/>
      <c r="U3964" s="2505"/>
      <c r="V3964" s="2505"/>
      <c r="W3964" s="2505"/>
      <c r="X3964" s="2505"/>
      <c r="Y3964" s="2505"/>
      <c r="Z3964" s="2505"/>
      <c r="AA3964" s="2505"/>
      <c r="AB3964" s="2505"/>
      <c r="AC3964" s="2505"/>
      <c r="AD3964" s="2505"/>
      <c r="AE3964" s="2505"/>
      <c r="AF3964" s="2505"/>
      <c r="AG3964" s="2505"/>
      <c r="AH3964" s="2505"/>
      <c r="AI3964" s="2505"/>
      <c r="AJ3964" s="2506"/>
      <c r="AK3964" s="2507"/>
    </row>
    <row r="3965" spans="2:40" ht="15.75" customHeight="1" thickBot="1" x14ac:dyDescent="0.25">
      <c r="B3965" s="2338"/>
      <c r="C3965" s="2339"/>
      <c r="D3965" s="2333"/>
      <c r="E3965" s="2333"/>
      <c r="F3965" s="2333"/>
      <c r="G3965" s="2334"/>
    </row>
    <row r="3966" spans="2:40" ht="15.75" customHeight="1" thickTop="1" x14ac:dyDescent="0.2">
      <c r="B3966" s="4373" t="s">
        <v>4940</v>
      </c>
      <c r="C3966" s="4374"/>
      <c r="D3966" s="4374"/>
      <c r="E3966" s="4374"/>
      <c r="F3966" s="4374"/>
      <c r="G3966" s="4374"/>
      <c r="H3966" s="4374"/>
      <c r="I3966" s="4374"/>
      <c r="J3966" s="4374"/>
      <c r="K3966" s="4374"/>
      <c r="L3966" s="4374"/>
      <c r="M3966" s="4374"/>
      <c r="N3966" s="4374"/>
      <c r="O3966" s="4374"/>
      <c r="P3966" s="4374"/>
      <c r="Q3966" s="4374"/>
      <c r="R3966" s="4374"/>
      <c r="S3966" s="4374"/>
      <c r="T3966" s="4374"/>
      <c r="U3966" s="4374"/>
      <c r="V3966" s="4374"/>
      <c r="W3966" s="4374"/>
      <c r="X3966" s="4374"/>
      <c r="Y3966" s="4374"/>
      <c r="Z3966" s="4375"/>
    </row>
    <row r="3967" spans="2:40" ht="29.25" customHeight="1" x14ac:dyDescent="0.2">
      <c r="B3967" s="2278" t="s">
        <v>994</v>
      </c>
      <c r="C3967" s="2279" t="s">
        <v>1626</v>
      </c>
      <c r="D3967" s="2279" t="s">
        <v>4941</v>
      </c>
      <c r="E3967" s="2279" t="s">
        <v>4942</v>
      </c>
      <c r="F3967" s="2279" t="s">
        <v>4943</v>
      </c>
      <c r="G3967" s="2279" t="s">
        <v>4944</v>
      </c>
      <c r="H3967" s="2279" t="s">
        <v>4945</v>
      </c>
      <c r="I3967" s="2279" t="s">
        <v>4946</v>
      </c>
      <c r="J3967" s="2279" t="s">
        <v>4947</v>
      </c>
      <c r="K3967" s="2279" t="s">
        <v>4478</v>
      </c>
      <c r="L3967" s="2279" t="s">
        <v>4057</v>
      </c>
      <c r="M3967" s="2279" t="s">
        <v>4948</v>
      </c>
      <c r="N3967" s="2279" t="s">
        <v>4949</v>
      </c>
      <c r="O3967" s="2279" t="s">
        <v>4950</v>
      </c>
      <c r="P3967" s="2279" t="s">
        <v>4951</v>
      </c>
      <c r="Q3967" s="2279" t="s">
        <v>4853</v>
      </c>
      <c r="R3967" s="2279" t="s">
        <v>4854</v>
      </c>
      <c r="S3967" s="4376" t="s">
        <v>2952</v>
      </c>
      <c r="T3967" s="4377"/>
      <c r="U3967" s="4376" t="s">
        <v>4952</v>
      </c>
      <c r="V3967" s="4377"/>
      <c r="W3967" s="4378" t="s">
        <v>4953</v>
      </c>
      <c r="X3967" s="4378"/>
      <c r="Y3967" s="4378" t="s">
        <v>4954</v>
      </c>
      <c r="Z3967" s="4379"/>
    </row>
    <row r="3968" spans="2:40" ht="15.75" customHeight="1" x14ac:dyDescent="0.2">
      <c r="B3968" s="2286" t="s">
        <v>4955</v>
      </c>
      <c r="C3968" s="2287" t="s">
        <v>782</v>
      </c>
      <c r="D3968" s="2342">
        <v>2.25</v>
      </c>
      <c r="E3968" s="2343">
        <v>600</v>
      </c>
      <c r="F3968" s="2343">
        <v>1000000</v>
      </c>
      <c r="G3968" s="2343">
        <f>+E3968*1.12</f>
        <v>672.00000000000011</v>
      </c>
      <c r="H3968" s="2343">
        <f>+F3968*1.12</f>
        <v>1120000</v>
      </c>
      <c r="I3968" s="2344">
        <v>0.04</v>
      </c>
      <c r="J3968" s="2344">
        <f>+I3968*1.12</f>
        <v>4.4800000000000006E-2</v>
      </c>
      <c r="K3968" s="2344">
        <v>4.9000000000000002E-2</v>
      </c>
      <c r="L3968" s="2344">
        <f>+K3968*1.12</f>
        <v>5.4880000000000005E-2</v>
      </c>
      <c r="M3968" s="2345">
        <v>0.15</v>
      </c>
      <c r="N3968" s="2346">
        <f>+M3968*1.12</f>
        <v>0.16800000000000001</v>
      </c>
      <c r="O3968" s="2345">
        <v>0.15</v>
      </c>
      <c r="P3968" s="2346">
        <f>+O3968*1.12</f>
        <v>0.16800000000000001</v>
      </c>
      <c r="Q3968" s="2340" t="s">
        <v>4862</v>
      </c>
      <c r="R3968" s="2340">
        <f>+Q3968*1.12</f>
        <v>0.16800000000000001</v>
      </c>
      <c r="S3968" s="2287" t="s">
        <v>4956</v>
      </c>
      <c r="T3968" s="2287" t="s">
        <v>4957</v>
      </c>
      <c r="U3968" s="2287" t="s">
        <v>4958</v>
      </c>
      <c r="V3968" s="2287" t="s">
        <v>4959</v>
      </c>
      <c r="W3968" s="2287" t="s">
        <v>4958</v>
      </c>
      <c r="X3968" s="2287" t="s">
        <v>4959</v>
      </c>
      <c r="Y3968" s="2287" t="s">
        <v>4958</v>
      </c>
      <c r="Z3968" s="2347" t="s">
        <v>4959</v>
      </c>
    </row>
    <row r="3969" spans="1:26" ht="15.75" customHeight="1" x14ac:dyDescent="0.2">
      <c r="B3969" s="2286" t="s">
        <v>4955</v>
      </c>
      <c r="C3969" s="2340" t="s">
        <v>2025</v>
      </c>
      <c r="D3969" s="2348">
        <v>2.25</v>
      </c>
      <c r="E3969" s="2343">
        <v>600</v>
      </c>
      <c r="F3969" s="2343">
        <v>1000000</v>
      </c>
      <c r="G3969" s="2343">
        <f>+E3969*1.12</f>
        <v>672.00000000000011</v>
      </c>
      <c r="H3969" s="2343">
        <f>+F3969*1.12</f>
        <v>1120000</v>
      </c>
      <c r="I3969" s="2344">
        <v>0.04</v>
      </c>
      <c r="J3969" s="2344">
        <f>+I3969*1.12</f>
        <v>4.4800000000000006E-2</v>
      </c>
      <c r="K3969" s="2344">
        <v>4.9000000000000002E-2</v>
      </c>
      <c r="L3969" s="2344">
        <f>+K3969*1.12</f>
        <v>5.4880000000000005E-2</v>
      </c>
      <c r="M3969" s="2345">
        <v>0.15</v>
      </c>
      <c r="N3969" s="2346">
        <f>+M3969*1.12</f>
        <v>0.16800000000000001</v>
      </c>
      <c r="O3969" s="2345">
        <v>0.15</v>
      </c>
      <c r="P3969" s="2346">
        <f>+O3969*1.12</f>
        <v>0.16800000000000001</v>
      </c>
      <c r="Q3969" s="2340" t="s">
        <v>4862</v>
      </c>
      <c r="R3969" s="2340">
        <f>+Q3969*1.12</f>
        <v>0.16800000000000001</v>
      </c>
      <c r="S3969" s="2287" t="s">
        <v>4956</v>
      </c>
      <c r="T3969" s="2287" t="s">
        <v>4957</v>
      </c>
      <c r="U3969" s="2287" t="s">
        <v>4958</v>
      </c>
      <c r="V3969" s="2287" t="s">
        <v>4959</v>
      </c>
      <c r="W3969" s="2287" t="s">
        <v>4958</v>
      </c>
      <c r="X3969" s="2287" t="s">
        <v>4959</v>
      </c>
      <c r="Y3969" s="2287" t="s">
        <v>4958</v>
      </c>
      <c r="Z3969" s="2347" t="s">
        <v>4959</v>
      </c>
    </row>
    <row r="3970" spans="1:26" ht="15.75" customHeight="1" x14ac:dyDescent="0.2">
      <c r="B3970" s="4380" t="s">
        <v>3771</v>
      </c>
      <c r="C3970" s="4381"/>
      <c r="D3970" s="4381"/>
      <c r="E3970" s="4381"/>
      <c r="F3970" s="4381"/>
      <c r="G3970" s="4381"/>
      <c r="H3970" s="4381"/>
      <c r="I3970" s="4381"/>
      <c r="J3970" s="4381"/>
      <c r="K3970" s="4381"/>
      <c r="L3970" s="4381"/>
      <c r="M3970" s="4381"/>
      <c r="N3970" s="4381"/>
      <c r="O3970" s="4381"/>
      <c r="P3970" s="4381"/>
      <c r="Q3970" s="4381"/>
      <c r="R3970" s="4381"/>
      <c r="S3970" s="4381"/>
      <c r="T3970" s="4381"/>
      <c r="U3970" s="4381"/>
      <c r="V3970" s="4381"/>
      <c r="W3970" s="4381"/>
      <c r="X3970" s="4381"/>
      <c r="Y3970" s="4381"/>
      <c r="Z3970" s="4382"/>
    </row>
    <row r="3971" spans="1:26" ht="15.75" customHeight="1" x14ac:dyDescent="0.2">
      <c r="B3971" s="4380" t="s">
        <v>4960</v>
      </c>
      <c r="C3971" s="4383"/>
      <c r="D3971" s="4383"/>
      <c r="E3971" s="4383"/>
      <c r="F3971" s="4383"/>
      <c r="G3971" s="4383"/>
      <c r="H3971" s="4383"/>
      <c r="I3971" s="4383"/>
      <c r="J3971" s="4383"/>
      <c r="K3971" s="4383"/>
      <c r="L3971" s="4383"/>
      <c r="M3971" s="4383"/>
      <c r="N3971" s="4383"/>
      <c r="O3971" s="4383"/>
      <c r="P3971" s="4383"/>
      <c r="Q3971" s="4383"/>
      <c r="R3971" s="4383"/>
      <c r="S3971" s="4383"/>
      <c r="T3971" s="4383"/>
      <c r="U3971" s="4383"/>
      <c r="V3971" s="4383"/>
      <c r="W3971" s="4383"/>
      <c r="X3971" s="4383"/>
      <c r="Y3971" s="4383"/>
      <c r="Z3971" s="4384"/>
    </row>
    <row r="3972" spans="1:26" ht="15.75" customHeight="1" x14ac:dyDescent="0.2">
      <c r="B3972" s="4400" t="s">
        <v>342</v>
      </c>
      <c r="C3972" s="4401"/>
      <c r="D3972" s="4401"/>
      <c r="E3972" s="4401"/>
      <c r="F3972" s="4401"/>
      <c r="G3972" s="4401"/>
      <c r="H3972" s="4401"/>
      <c r="I3972" s="4401"/>
      <c r="J3972" s="4401"/>
      <c r="K3972" s="4401"/>
      <c r="L3972" s="4401"/>
      <c r="M3972" s="4401"/>
      <c r="N3972" s="4401"/>
      <c r="O3972" s="4401"/>
      <c r="P3972" s="4401"/>
      <c r="Q3972" s="4401"/>
      <c r="R3972" s="4401"/>
      <c r="S3972" s="4401"/>
      <c r="T3972" s="4401"/>
      <c r="U3972" s="4401"/>
      <c r="V3972" s="4401"/>
      <c r="W3972" s="4401"/>
      <c r="X3972" s="4401"/>
      <c r="Y3972" s="4401"/>
      <c r="Z3972" s="4402"/>
    </row>
    <row r="3973" spans="1:26" ht="15.75" customHeight="1" thickBot="1" x14ac:dyDescent="0.25">
      <c r="B3973" s="4403" t="s">
        <v>4961</v>
      </c>
      <c r="C3973" s="4404"/>
      <c r="D3973" s="4404"/>
      <c r="E3973" s="4404"/>
      <c r="F3973" s="4404"/>
      <c r="G3973" s="4404"/>
      <c r="H3973" s="4404"/>
      <c r="I3973" s="4404"/>
      <c r="J3973" s="4404"/>
      <c r="K3973" s="4404"/>
      <c r="L3973" s="4404"/>
      <c r="M3973" s="4404"/>
      <c r="N3973" s="4404"/>
      <c r="O3973" s="4404"/>
      <c r="P3973" s="4404"/>
      <c r="Q3973" s="4404"/>
      <c r="R3973" s="4404"/>
      <c r="S3973" s="4404"/>
      <c r="T3973" s="4404"/>
      <c r="U3973" s="4404"/>
      <c r="V3973" s="4404"/>
      <c r="W3973" s="4404"/>
      <c r="X3973" s="4404"/>
      <c r="Y3973" s="4404"/>
      <c r="Z3973" s="4405"/>
    </row>
    <row r="3974" spans="1:26" ht="15.75" customHeight="1" thickTop="1" thickBot="1" x14ac:dyDescent="0.25">
      <c r="A3974" s="2341"/>
      <c r="B3974" s="4393"/>
      <c r="C3974" s="4393"/>
      <c r="D3974" s="2333"/>
      <c r="E3974" s="2333"/>
      <c r="F3974" s="2333"/>
      <c r="G3974" s="2334"/>
    </row>
    <row r="3975" spans="1:26" ht="18.75" customHeight="1" thickTop="1" x14ac:dyDescent="0.3">
      <c r="B3975" s="4394" t="s">
        <v>4875</v>
      </c>
      <c r="C3975" s="4395"/>
      <c r="D3975" s="513"/>
      <c r="E3975" s="513"/>
      <c r="F3975" s="513"/>
      <c r="G3975" s="2274"/>
    </row>
    <row r="3976" spans="1:26" ht="17.25" customHeight="1" x14ac:dyDescent="0.3">
      <c r="B3976" s="2290"/>
      <c r="C3976" s="2291"/>
      <c r="D3976" s="513"/>
      <c r="E3976" s="513"/>
      <c r="F3976" s="513"/>
      <c r="G3976" s="2274"/>
    </row>
    <row r="3977" spans="1:26" ht="17.25" customHeight="1" x14ac:dyDescent="0.3">
      <c r="B3977" s="2292" t="s">
        <v>4876</v>
      </c>
      <c r="C3977" s="2293" t="s">
        <v>4877</v>
      </c>
      <c r="D3977" s="513"/>
      <c r="E3977" s="513"/>
      <c r="F3977" s="513"/>
      <c r="G3977" s="2274"/>
    </row>
    <row r="3978" spans="1:26" ht="37.5" customHeight="1" x14ac:dyDescent="0.3">
      <c r="B3978" s="2294" t="s">
        <v>4878</v>
      </c>
      <c r="C3978" s="2293" t="s">
        <v>4879</v>
      </c>
      <c r="D3978" s="513"/>
      <c r="E3978" s="513"/>
      <c r="F3978" s="513"/>
      <c r="G3978" s="2274"/>
    </row>
    <row r="3979" spans="1:26" ht="40.5" customHeight="1" x14ac:dyDescent="0.3">
      <c r="B3979" s="2294" t="s">
        <v>4880</v>
      </c>
      <c r="C3979" s="2293" t="s">
        <v>4881</v>
      </c>
      <c r="D3979" s="513"/>
      <c r="E3979" s="513"/>
      <c r="F3979" s="513"/>
      <c r="G3979" s="2274"/>
    </row>
    <row r="3980" spans="1:26" ht="17.25" customHeight="1" x14ac:dyDescent="0.3">
      <c r="B3980" s="4396" t="s">
        <v>4882</v>
      </c>
      <c r="C3980" s="4397"/>
      <c r="D3980" s="513"/>
      <c r="E3980" s="513"/>
      <c r="F3980" s="513"/>
      <c r="G3980" s="2274"/>
    </row>
    <row r="3981" spans="1:26" ht="17.25" customHeight="1" x14ac:dyDescent="0.3">
      <c r="B3981" s="4398" t="s">
        <v>4883</v>
      </c>
      <c r="C3981" s="4399"/>
      <c r="D3981" s="513"/>
      <c r="E3981" s="513"/>
      <c r="F3981" s="513"/>
      <c r="G3981" s="2274"/>
    </row>
    <row r="3982" spans="1:26" ht="17.25" customHeight="1" x14ac:dyDescent="0.3">
      <c r="B3982" s="4385" t="s">
        <v>3938</v>
      </c>
      <c r="C3982" s="4386"/>
      <c r="D3982" s="513"/>
      <c r="E3982" s="513"/>
      <c r="F3982" s="513"/>
      <c r="G3982" s="2274"/>
    </row>
    <row r="3983" spans="1:26" ht="32.25" customHeight="1" x14ac:dyDescent="0.3">
      <c r="B3983" s="4387" t="s">
        <v>4884</v>
      </c>
      <c r="C3983" s="4388"/>
      <c r="D3983" s="513"/>
      <c r="E3983" s="513"/>
      <c r="F3983" s="513"/>
      <c r="G3983" s="2274"/>
    </row>
    <row r="3984" spans="1:26" ht="43.5" customHeight="1" x14ac:dyDescent="0.3">
      <c r="B3984" s="4387" t="s">
        <v>4885</v>
      </c>
      <c r="C3984" s="4388"/>
      <c r="D3984" s="513"/>
      <c r="E3984" s="513"/>
      <c r="F3984" s="513"/>
      <c r="G3984" s="2274"/>
    </row>
    <row r="3985" spans="2:19" ht="64.5" customHeight="1" x14ac:dyDescent="0.3">
      <c r="B3985" s="4387" t="s">
        <v>4886</v>
      </c>
      <c r="C3985" s="4388"/>
      <c r="D3985" s="513"/>
      <c r="E3985" s="513"/>
      <c r="F3985" s="513"/>
      <c r="G3985" s="2274"/>
    </row>
    <row r="3986" spans="2:19" ht="64.5" customHeight="1" x14ac:dyDescent="0.3">
      <c r="B3986" s="4389" t="s">
        <v>4887</v>
      </c>
      <c r="C3986" s="4390"/>
      <c r="D3986" s="513"/>
      <c r="E3986" s="513"/>
      <c r="F3986" s="513"/>
      <c r="G3986" s="2274"/>
    </row>
    <row r="3987" spans="2:19" ht="42.75" customHeight="1" x14ac:dyDescent="0.3">
      <c r="B3987" s="4387" t="s">
        <v>4888</v>
      </c>
      <c r="C3987" s="4388"/>
      <c r="D3987" s="513"/>
      <c r="E3987" s="513"/>
      <c r="F3987" s="513"/>
      <c r="G3987" s="2274"/>
    </row>
    <row r="3988" spans="2:19" ht="49.5" customHeight="1" x14ac:dyDescent="0.3">
      <c r="B3988" s="4391" t="s">
        <v>4889</v>
      </c>
      <c r="C3988" s="4392"/>
      <c r="D3988" s="513"/>
      <c r="E3988" s="513"/>
      <c r="F3988" s="513"/>
      <c r="G3988" s="2274"/>
    </row>
    <row r="3989" spans="2:19" ht="35.25" customHeight="1" x14ac:dyDescent="0.3">
      <c r="B3989" s="4391" t="s">
        <v>4890</v>
      </c>
      <c r="C3989" s="4392"/>
      <c r="D3989" s="513"/>
      <c r="E3989" s="513"/>
      <c r="F3989" s="513"/>
      <c r="G3989" s="2274"/>
    </row>
    <row r="3990" spans="2:19" ht="36" customHeight="1" x14ac:dyDescent="0.3">
      <c r="B3990" s="4387" t="s">
        <v>4891</v>
      </c>
      <c r="C3990" s="4388"/>
      <c r="D3990" s="513"/>
      <c r="E3990" s="513"/>
      <c r="F3990" s="513"/>
      <c r="G3990" s="2274"/>
    </row>
    <row r="3991" spans="2:19" ht="64.5" customHeight="1" x14ac:dyDescent="0.3">
      <c r="B3991" s="4387" t="s">
        <v>4892</v>
      </c>
      <c r="C3991" s="4388"/>
      <c r="D3991" s="513"/>
      <c r="E3991" s="513"/>
      <c r="F3991" s="513"/>
      <c r="G3991" s="2274"/>
    </row>
    <row r="3992" spans="2:19" ht="64.5" customHeight="1" x14ac:dyDescent="0.3">
      <c r="B3992" s="4387" t="s">
        <v>4893</v>
      </c>
      <c r="C3992" s="4388"/>
      <c r="D3992" s="513"/>
      <c r="E3992" s="513"/>
      <c r="F3992" s="513"/>
      <c r="G3992" s="2274"/>
    </row>
    <row r="3993" spans="2:19" ht="17.25" customHeight="1" x14ac:dyDescent="0.3">
      <c r="B3993" s="4391" t="s">
        <v>3558</v>
      </c>
      <c r="C3993" s="4392"/>
      <c r="D3993" s="513"/>
      <c r="E3993" s="513"/>
      <c r="F3993" s="513"/>
      <c r="G3993" s="2274"/>
    </row>
    <row r="3994" spans="2:19" ht="17.25" customHeight="1" thickBot="1" x14ac:dyDescent="0.35">
      <c r="B3994" s="4406" t="s">
        <v>4894</v>
      </c>
      <c r="C3994" s="4407"/>
      <c r="D3994" s="513"/>
      <c r="E3994" s="513"/>
      <c r="F3994" s="513"/>
      <c r="G3994" s="2274"/>
    </row>
    <row r="3995" spans="2:19" ht="17.25" customHeight="1" thickTop="1" thickBot="1" x14ac:dyDescent="0.35">
      <c r="B3995" s="4997"/>
      <c r="C3995" s="4428"/>
      <c r="D3995" s="513"/>
      <c r="E3995" s="513"/>
      <c r="F3995" s="513"/>
      <c r="G3995" s="2274"/>
    </row>
    <row r="3996" spans="2:19" ht="17.25" customHeight="1" thickTop="1" x14ac:dyDescent="0.2">
      <c r="B3996" s="4457" t="s">
        <v>4872</v>
      </c>
      <c r="C3996" s="4458"/>
      <c r="D3996" s="4458"/>
      <c r="E3996" s="4458"/>
      <c r="F3996" s="4458"/>
      <c r="G3996" s="4458"/>
      <c r="H3996" s="4458"/>
      <c r="I3996" s="4458"/>
      <c r="J3996" s="4458"/>
      <c r="K3996" s="4458"/>
      <c r="L3996" s="4458"/>
      <c r="M3996" s="4458"/>
      <c r="N3996" s="4458"/>
      <c r="O3996" s="4458"/>
      <c r="P3996" s="4458"/>
      <c r="Q3996" s="4458"/>
      <c r="R3996" s="4458"/>
      <c r="S3996" s="4459"/>
    </row>
    <row r="3997" spans="2:19" ht="45.75" customHeight="1" x14ac:dyDescent="0.2">
      <c r="B3997" s="2278" t="s">
        <v>994</v>
      </c>
      <c r="C3997" s="2279" t="s">
        <v>1626</v>
      </c>
      <c r="D3997" s="2279" t="s">
        <v>1859</v>
      </c>
      <c r="E3997" s="2279" t="s">
        <v>81</v>
      </c>
      <c r="F3997" s="2279" t="s">
        <v>297</v>
      </c>
      <c r="G3997" s="2279" t="s">
        <v>205</v>
      </c>
      <c r="H3997" s="2279" t="s">
        <v>4865</v>
      </c>
      <c r="I3997" s="2279" t="s">
        <v>4866</v>
      </c>
      <c r="J3997" s="2279" t="s">
        <v>4867</v>
      </c>
      <c r="K3997" s="2279" t="s">
        <v>4850</v>
      </c>
      <c r="L3997" s="2279" t="s">
        <v>4057</v>
      </c>
      <c r="M3997" s="2279" t="s">
        <v>4851</v>
      </c>
      <c r="N3997" s="2279" t="s">
        <v>4852</v>
      </c>
      <c r="O3997" s="2279" t="s">
        <v>4853</v>
      </c>
      <c r="P3997" s="2279" t="s">
        <v>4854</v>
      </c>
      <c r="Q3997" s="2279" t="s">
        <v>2952</v>
      </c>
      <c r="R3997" s="2279" t="s">
        <v>4855</v>
      </c>
      <c r="S3997" s="2280" t="s">
        <v>2023</v>
      </c>
    </row>
    <row r="3998" spans="2:19" ht="17.25" customHeight="1" x14ac:dyDescent="0.2">
      <c r="B3998" s="2286" t="s">
        <v>4872</v>
      </c>
      <c r="C3998" s="2246" t="s">
        <v>2025</v>
      </c>
      <c r="D3998" s="2287" t="s">
        <v>4869</v>
      </c>
      <c r="E3998" s="2288">
        <f>+G3998+H3998+I3998</f>
        <v>25</v>
      </c>
      <c r="F3998" s="2288">
        <f>+E3998*1.12</f>
        <v>28.000000000000004</v>
      </c>
      <c r="G3998" s="2288">
        <v>15.5</v>
      </c>
      <c r="H3998" s="2288">
        <v>9</v>
      </c>
      <c r="I3998" s="2288">
        <v>0.5</v>
      </c>
      <c r="J3998" s="2289" t="s">
        <v>4873</v>
      </c>
      <c r="K3998" s="2246">
        <v>0.15</v>
      </c>
      <c r="L3998" s="2246">
        <f>+K3998*1.12</f>
        <v>0.16800000000000001</v>
      </c>
      <c r="M3998" s="2246">
        <v>0.15</v>
      </c>
      <c r="N3998" s="2229">
        <f>+M3998*1.12</f>
        <v>0.16800000000000001</v>
      </c>
      <c r="O3998" s="2246" t="s">
        <v>4862</v>
      </c>
      <c r="P3998" s="2246">
        <f>+O3998*1.12</f>
        <v>0.16800000000000001</v>
      </c>
      <c r="Q3998" s="2282" t="s">
        <v>4874</v>
      </c>
      <c r="R3998" s="2282" t="s">
        <v>4874</v>
      </c>
      <c r="S3998" s="1273" t="s">
        <v>2029</v>
      </c>
    </row>
    <row r="3999" spans="2:19" ht="17.25" customHeight="1" x14ac:dyDescent="0.2">
      <c r="B3999" s="4380" t="s">
        <v>3771</v>
      </c>
      <c r="C3999" s="4381"/>
      <c r="D3999" s="4381"/>
      <c r="E3999" s="4381"/>
      <c r="F3999" s="4381"/>
      <c r="G3999" s="4381"/>
      <c r="H3999" s="4381"/>
      <c r="I3999" s="4381"/>
      <c r="J3999" s="4381"/>
      <c r="K3999" s="4381"/>
      <c r="L3999" s="4381"/>
      <c r="M3999" s="4381"/>
      <c r="N3999" s="4381"/>
      <c r="O3999" s="4381"/>
      <c r="P3999" s="4381"/>
      <c r="Q3999" s="4381"/>
      <c r="R3999" s="4381"/>
      <c r="S3999" s="4382"/>
    </row>
    <row r="4000" spans="2:19" ht="17.25" customHeight="1" x14ac:dyDescent="0.2">
      <c r="B4000" s="4400" t="s">
        <v>342</v>
      </c>
      <c r="C4000" s="4401"/>
      <c r="D4000" s="4401"/>
      <c r="E4000" s="4401"/>
      <c r="F4000" s="4401"/>
      <c r="G4000" s="4401"/>
      <c r="H4000" s="4401"/>
      <c r="I4000" s="4401"/>
      <c r="J4000" s="4401"/>
      <c r="K4000" s="4401"/>
      <c r="L4000" s="4401"/>
      <c r="M4000" s="4401"/>
      <c r="N4000" s="4401"/>
      <c r="O4000" s="4401"/>
      <c r="P4000" s="4401"/>
      <c r="Q4000" s="4401"/>
      <c r="R4000" s="4401"/>
      <c r="S4000" s="4402"/>
    </row>
    <row r="4001" spans="2:19" ht="17.25" customHeight="1" thickBot="1" x14ac:dyDescent="0.25">
      <c r="B4001" s="4403" t="s">
        <v>4871</v>
      </c>
      <c r="C4001" s="4404"/>
      <c r="D4001" s="4404"/>
      <c r="E4001" s="4404"/>
      <c r="F4001" s="4404"/>
      <c r="G4001" s="4404"/>
      <c r="H4001" s="4404"/>
      <c r="I4001" s="4404"/>
      <c r="J4001" s="4404"/>
      <c r="K4001" s="4404"/>
      <c r="L4001" s="4404"/>
      <c r="M4001" s="4404"/>
      <c r="N4001" s="4404"/>
      <c r="O4001" s="4404"/>
      <c r="P4001" s="4404"/>
      <c r="Q4001" s="4404"/>
      <c r="R4001" s="4404"/>
      <c r="S4001" s="4405"/>
    </row>
    <row r="4002" spans="2:19" ht="17.25" customHeight="1" thickTop="1" thickBot="1" x14ac:dyDescent="0.25">
      <c r="B4002" s="2277" t="s">
        <v>4963</v>
      </c>
      <c r="C4002" s="674"/>
      <c r="D4002" s="674"/>
      <c r="E4002" s="674"/>
      <c r="F4002" s="674"/>
      <c r="G4002" s="674"/>
      <c r="H4002" s="674"/>
      <c r="I4002" s="674"/>
      <c r="J4002" s="674"/>
      <c r="K4002" s="674"/>
      <c r="L4002" s="674"/>
      <c r="M4002" s="674"/>
      <c r="N4002" s="674"/>
      <c r="O4002" s="674"/>
      <c r="P4002" s="674"/>
      <c r="Q4002" s="674"/>
      <c r="R4002" s="674"/>
      <c r="S4002" s="675"/>
    </row>
    <row r="4003" spans="2:19" ht="17.25" customHeight="1" thickTop="1" thickBot="1" x14ac:dyDescent="0.35">
      <c r="B4003" s="4998"/>
      <c r="C4003" s="4998"/>
      <c r="D4003" s="513"/>
      <c r="E4003" s="513"/>
      <c r="F4003" s="513"/>
      <c r="G4003" s="2274"/>
    </row>
    <row r="4004" spans="2:19" ht="17.25" customHeight="1" thickTop="1" x14ac:dyDescent="0.2">
      <c r="B4004" s="4457" t="s">
        <v>4864</v>
      </c>
      <c r="C4004" s="4458"/>
      <c r="D4004" s="4458"/>
      <c r="E4004" s="4458"/>
      <c r="F4004" s="4458"/>
      <c r="G4004" s="4458"/>
      <c r="H4004" s="4458"/>
      <c r="I4004" s="4458"/>
      <c r="J4004" s="4458"/>
      <c r="K4004" s="4458"/>
      <c r="L4004" s="4458"/>
      <c r="M4004" s="4458"/>
      <c r="N4004" s="4458"/>
      <c r="O4004" s="4458"/>
      <c r="P4004" s="4458"/>
      <c r="Q4004" s="4458"/>
      <c r="R4004" s="4459"/>
    </row>
    <row r="4005" spans="2:19" ht="39" customHeight="1" x14ac:dyDescent="0.2">
      <c r="B4005" s="2278" t="s">
        <v>994</v>
      </c>
      <c r="C4005" s="2279" t="s">
        <v>1626</v>
      </c>
      <c r="D4005" s="2279" t="s">
        <v>1859</v>
      </c>
      <c r="E4005" s="2279" t="s">
        <v>81</v>
      </c>
      <c r="F4005" s="2279" t="s">
        <v>297</v>
      </c>
      <c r="G4005" s="2279" t="s">
        <v>205</v>
      </c>
      <c r="H4005" s="2279" t="s">
        <v>4865</v>
      </c>
      <c r="I4005" s="2279" t="s">
        <v>4866</v>
      </c>
      <c r="J4005" s="2279" t="s">
        <v>4867</v>
      </c>
      <c r="K4005" s="2279" t="s">
        <v>4850</v>
      </c>
      <c r="L4005" s="2279" t="s">
        <v>4057</v>
      </c>
      <c r="M4005" s="2279" t="s">
        <v>4851</v>
      </c>
      <c r="N4005" s="2279" t="s">
        <v>4852</v>
      </c>
      <c r="O4005" s="2279" t="s">
        <v>4853</v>
      </c>
      <c r="P4005" s="2279" t="s">
        <v>4854</v>
      </c>
      <c r="Q4005" s="2279" t="s">
        <v>2952</v>
      </c>
      <c r="R4005" s="2280" t="s">
        <v>4855</v>
      </c>
    </row>
    <row r="4006" spans="2:19" ht="17.25" customHeight="1" x14ac:dyDescent="0.2">
      <c r="B4006" s="2281" t="s">
        <v>4868</v>
      </c>
      <c r="C4006" s="2229" t="s">
        <v>2025</v>
      </c>
      <c r="D4006" s="2282" t="s">
        <v>4869</v>
      </c>
      <c r="E4006" s="2283">
        <f>+G4006+H4006+I4006</f>
        <v>35</v>
      </c>
      <c r="F4006" s="2283">
        <f>+E4006*1.12</f>
        <v>39.200000000000003</v>
      </c>
      <c r="G4006" s="2283">
        <v>22.5</v>
      </c>
      <c r="H4006" s="2283">
        <v>12</v>
      </c>
      <c r="I4006" s="2283">
        <v>0.5</v>
      </c>
      <c r="J4006" s="2284" t="s">
        <v>4870</v>
      </c>
      <c r="K4006" s="2229">
        <v>0.15</v>
      </c>
      <c r="L4006" s="2229">
        <f>+K4006*1.12</f>
        <v>0.16800000000000001</v>
      </c>
      <c r="M4006" s="2229">
        <v>0.15</v>
      </c>
      <c r="N4006" s="2229">
        <f>+M4006*1.12</f>
        <v>0.16800000000000001</v>
      </c>
      <c r="O4006" s="2229" t="s">
        <v>4862</v>
      </c>
      <c r="P4006" s="2229">
        <f>+O4006*1.12</f>
        <v>0.16800000000000001</v>
      </c>
      <c r="Q4006" s="2282" t="s">
        <v>1887</v>
      </c>
      <c r="R4006" s="2285" t="s">
        <v>1887</v>
      </c>
    </row>
    <row r="4007" spans="2:19" ht="17.25" customHeight="1" x14ac:dyDescent="0.2">
      <c r="B4007" s="4380" t="s">
        <v>3771</v>
      </c>
      <c r="C4007" s="4381"/>
      <c r="D4007" s="4381"/>
      <c r="E4007" s="4381"/>
      <c r="F4007" s="4381"/>
      <c r="G4007" s="4381"/>
      <c r="H4007" s="4381"/>
      <c r="I4007" s="4381"/>
      <c r="J4007" s="4381"/>
      <c r="K4007" s="4381"/>
      <c r="L4007" s="4381"/>
      <c r="M4007" s="4381"/>
      <c r="N4007" s="4381"/>
      <c r="O4007" s="4381"/>
      <c r="P4007" s="4381"/>
      <c r="Q4007" s="4381"/>
      <c r="R4007" s="4382"/>
    </row>
    <row r="4008" spans="2:19" ht="17.25" customHeight="1" x14ac:dyDescent="0.2">
      <c r="B4008" s="4400" t="s">
        <v>342</v>
      </c>
      <c r="C4008" s="4401"/>
      <c r="D4008" s="4401"/>
      <c r="E4008" s="4401"/>
      <c r="F4008" s="4401"/>
      <c r="G4008" s="4401"/>
      <c r="H4008" s="4401"/>
      <c r="I4008" s="4401"/>
      <c r="J4008" s="4401"/>
      <c r="K4008" s="4401"/>
      <c r="L4008" s="4401"/>
      <c r="M4008" s="4401"/>
      <c r="N4008" s="4401"/>
      <c r="O4008" s="4401"/>
      <c r="P4008" s="4401"/>
      <c r="Q4008" s="4401"/>
      <c r="R4008" s="4402"/>
    </row>
    <row r="4009" spans="2:19" ht="17.25" customHeight="1" thickBot="1" x14ac:dyDescent="0.25">
      <c r="B4009" s="4403" t="s">
        <v>4871</v>
      </c>
      <c r="C4009" s="4404"/>
      <c r="D4009" s="4404"/>
      <c r="E4009" s="4404"/>
      <c r="F4009" s="4404"/>
      <c r="G4009" s="4404"/>
      <c r="H4009" s="4404"/>
      <c r="I4009" s="4404"/>
      <c r="J4009" s="4404"/>
      <c r="K4009" s="4404"/>
      <c r="L4009" s="4404"/>
      <c r="M4009" s="4404"/>
      <c r="N4009" s="4404"/>
      <c r="O4009" s="4404"/>
      <c r="P4009" s="4404"/>
      <c r="Q4009" s="4404"/>
      <c r="R4009" s="4405"/>
    </row>
    <row r="4010" spans="2:19" ht="17.25" customHeight="1" thickTop="1" thickBot="1" x14ac:dyDescent="0.25">
      <c r="B4010" s="2277" t="s">
        <v>4962</v>
      </c>
      <c r="C4010" s="674"/>
      <c r="D4010" s="674"/>
      <c r="E4010" s="674"/>
      <c r="F4010" s="674"/>
      <c r="G4010" s="674"/>
      <c r="H4010" s="674"/>
      <c r="I4010" s="674"/>
      <c r="J4010" s="674"/>
      <c r="K4010" s="674"/>
      <c r="L4010" s="674"/>
      <c r="M4010" s="674"/>
      <c r="N4010" s="674"/>
      <c r="O4010" s="674"/>
      <c r="P4010" s="674"/>
      <c r="Q4010" s="674"/>
      <c r="R4010" s="675"/>
    </row>
    <row r="4011" spans="2:19" ht="17.25" customHeight="1" thickTop="1" thickBot="1" x14ac:dyDescent="0.35">
      <c r="B4011" s="4998"/>
      <c r="C4011" s="4998"/>
      <c r="D4011" s="513"/>
      <c r="E4011" s="513"/>
      <c r="F4011" s="513"/>
      <c r="G4011" s="2274"/>
    </row>
    <row r="4012" spans="2:19" ht="17.25" customHeight="1" thickTop="1" x14ac:dyDescent="0.2">
      <c r="B4012" s="4457" t="s">
        <v>4849</v>
      </c>
      <c r="C4012" s="4458"/>
      <c r="D4012" s="4458"/>
      <c r="E4012" s="4458"/>
      <c r="F4012" s="4458"/>
      <c r="G4012" s="4458"/>
      <c r="H4012" s="4458"/>
      <c r="I4012" s="4458"/>
      <c r="J4012" s="4458"/>
      <c r="K4012" s="4458"/>
      <c r="L4012" s="4458"/>
      <c r="M4012" s="4458"/>
      <c r="N4012" s="4458"/>
      <c r="O4012" s="4458"/>
      <c r="P4012" s="4458"/>
      <c r="Q4012" s="4459"/>
    </row>
    <row r="4013" spans="2:19" ht="54.75" customHeight="1" x14ac:dyDescent="0.2">
      <c r="B4013" s="2278" t="s">
        <v>994</v>
      </c>
      <c r="C4013" s="2279" t="s">
        <v>1626</v>
      </c>
      <c r="D4013" s="2279" t="s">
        <v>1859</v>
      </c>
      <c r="E4013" s="2279" t="s">
        <v>81</v>
      </c>
      <c r="F4013" s="2279" t="s">
        <v>297</v>
      </c>
      <c r="G4013" s="2279" t="s">
        <v>205</v>
      </c>
      <c r="H4013" s="2279" t="s">
        <v>4850</v>
      </c>
      <c r="I4013" s="2279" t="s">
        <v>4057</v>
      </c>
      <c r="J4013" s="2279" t="s">
        <v>4851</v>
      </c>
      <c r="K4013" s="2279" t="s">
        <v>4852</v>
      </c>
      <c r="L4013" s="2279" t="s">
        <v>4853</v>
      </c>
      <c r="M4013" s="2279" t="s">
        <v>4854</v>
      </c>
      <c r="N4013" s="2279" t="s">
        <v>2952</v>
      </c>
      <c r="O4013" s="2279" t="s">
        <v>4855</v>
      </c>
      <c r="P4013" s="2279" t="s">
        <v>4856</v>
      </c>
      <c r="Q4013" s="2280" t="s">
        <v>2023</v>
      </c>
    </row>
    <row r="4014" spans="2:19" ht="17.25" customHeight="1" x14ac:dyDescent="0.2">
      <c r="B4014" s="1229" t="s">
        <v>4857</v>
      </c>
      <c r="C4014" s="2246" t="s">
        <v>2025</v>
      </c>
      <c r="D4014" s="2246" t="s">
        <v>1622</v>
      </c>
      <c r="E4014" s="2246" t="s">
        <v>4858</v>
      </c>
      <c r="F4014" s="2246">
        <f>+E4014*1.12</f>
        <v>13.440000000000001</v>
      </c>
      <c r="G4014" s="2246" t="s">
        <v>4859</v>
      </c>
      <c r="H4014" s="2246" t="s">
        <v>4860</v>
      </c>
      <c r="I4014" s="2246">
        <f>+H4014*1.12</f>
        <v>0.13440000000000002</v>
      </c>
      <c r="J4014" s="2246" t="s">
        <v>4861</v>
      </c>
      <c r="K4014" s="2229">
        <f>+J4014*1.12</f>
        <v>0.24640000000000004</v>
      </c>
      <c r="L4014" s="2246" t="s">
        <v>4862</v>
      </c>
      <c r="M4014" s="2246">
        <f>+L4014*1.12</f>
        <v>0.16800000000000001</v>
      </c>
      <c r="N4014" s="2246" t="s">
        <v>2167</v>
      </c>
      <c r="O4014" s="2246" t="s">
        <v>306</v>
      </c>
      <c r="P4014" s="2246" t="s">
        <v>2032</v>
      </c>
      <c r="Q4014" s="1273" t="s">
        <v>2029</v>
      </c>
    </row>
    <row r="4015" spans="2:19" ht="17.25" customHeight="1" x14ac:dyDescent="0.2">
      <c r="B4015" s="4380" t="s">
        <v>3771</v>
      </c>
      <c r="C4015" s="4381"/>
      <c r="D4015" s="4381"/>
      <c r="E4015" s="4381"/>
      <c r="F4015" s="4381"/>
      <c r="G4015" s="4381"/>
      <c r="H4015" s="4381"/>
      <c r="I4015" s="4381"/>
      <c r="J4015" s="4381"/>
      <c r="K4015" s="4381"/>
      <c r="L4015" s="4381"/>
      <c r="M4015" s="4381"/>
      <c r="N4015" s="4381"/>
      <c r="O4015" s="4381"/>
      <c r="P4015" s="4381"/>
      <c r="Q4015" s="4382"/>
    </row>
    <row r="4016" spans="2:19" ht="17.25" customHeight="1" x14ac:dyDescent="0.2">
      <c r="B4016" s="4400" t="s">
        <v>342</v>
      </c>
      <c r="C4016" s="4401"/>
      <c r="D4016" s="4401"/>
      <c r="E4016" s="4401"/>
      <c r="F4016" s="4401"/>
      <c r="G4016" s="4401"/>
      <c r="H4016" s="4401"/>
      <c r="I4016" s="4401"/>
      <c r="J4016" s="4401"/>
      <c r="K4016" s="4401"/>
      <c r="L4016" s="4401"/>
      <c r="M4016" s="4401"/>
      <c r="N4016" s="4401"/>
      <c r="O4016" s="4401"/>
      <c r="P4016" s="4401"/>
      <c r="Q4016" s="4402"/>
    </row>
    <row r="4017" spans="2:17" ht="17.25" customHeight="1" thickBot="1" x14ac:dyDescent="0.25">
      <c r="B4017" s="4403" t="s">
        <v>4863</v>
      </c>
      <c r="C4017" s="4404"/>
      <c r="D4017" s="4404"/>
      <c r="E4017" s="4404"/>
      <c r="F4017" s="4404"/>
      <c r="G4017" s="4404"/>
      <c r="H4017" s="4404"/>
      <c r="I4017" s="4404"/>
      <c r="J4017" s="4404"/>
      <c r="K4017" s="4404"/>
      <c r="L4017" s="4404"/>
      <c r="M4017" s="4404"/>
      <c r="N4017" s="4404"/>
      <c r="O4017" s="4404"/>
      <c r="P4017" s="4404"/>
      <c r="Q4017" s="4405"/>
    </row>
    <row r="4018" spans="2:17" ht="17.25" customHeight="1" thickTop="1" thickBot="1" x14ac:dyDescent="0.35">
      <c r="B4018" s="4998"/>
      <c r="C4018" s="4998"/>
      <c r="D4018" s="513"/>
      <c r="E4018" s="513"/>
      <c r="F4018" s="513"/>
      <c r="G4018" s="2274"/>
    </row>
    <row r="4019" spans="2:17" ht="22.5" customHeight="1" thickTop="1" x14ac:dyDescent="0.2">
      <c r="B4019" s="4983" t="s">
        <v>4840</v>
      </c>
      <c r="C4019" s="4984"/>
      <c r="D4019" s="4984"/>
      <c r="E4019" s="4984"/>
      <c r="F4019" s="4986"/>
      <c r="G4019" s="2274"/>
    </row>
    <row r="4020" spans="2:17" ht="32.25" customHeight="1" x14ac:dyDescent="0.2">
      <c r="B4020" s="2275" t="s">
        <v>381</v>
      </c>
      <c r="C4020" s="2261" t="s">
        <v>215</v>
      </c>
      <c r="D4020" s="2261" t="s">
        <v>4813</v>
      </c>
      <c r="E4020" s="2261" t="s">
        <v>3358</v>
      </c>
      <c r="F4020" s="2262" t="s">
        <v>4841</v>
      </c>
      <c r="G4020" s="2274"/>
    </row>
    <row r="4021" spans="2:17" ht="23.25" customHeight="1" x14ac:dyDescent="0.2">
      <c r="B4021" s="2265" t="s">
        <v>4840</v>
      </c>
      <c r="C4021" s="2266" t="s">
        <v>4830</v>
      </c>
      <c r="D4021" s="2266" t="s">
        <v>4842</v>
      </c>
      <c r="E4021" s="2267">
        <v>2000</v>
      </c>
      <c r="F4021" s="2269" t="s">
        <v>1616</v>
      </c>
      <c r="G4021" s="2274"/>
    </row>
    <row r="4022" spans="2:17" ht="17.25" customHeight="1" x14ac:dyDescent="0.2">
      <c r="B4022" s="4988" t="s">
        <v>4832</v>
      </c>
      <c r="C4022" s="4989"/>
      <c r="D4022" s="4989"/>
      <c r="E4022" s="4989"/>
      <c r="F4022" s="4990"/>
      <c r="G4022" s="2274"/>
    </row>
    <row r="4023" spans="2:17" ht="25.5" customHeight="1" x14ac:dyDescent="0.2">
      <c r="B4023" s="4991" t="s">
        <v>4843</v>
      </c>
      <c r="C4023" s="4992"/>
      <c r="D4023" s="4992"/>
      <c r="E4023" s="4992"/>
      <c r="F4023" s="4993"/>
      <c r="G4023" s="2274"/>
    </row>
    <row r="4024" spans="2:17" ht="26.25" customHeight="1" x14ac:dyDescent="0.2">
      <c r="B4024" s="4413" t="s">
        <v>4835</v>
      </c>
      <c r="C4024" s="4416"/>
      <c r="D4024" s="4416"/>
      <c r="E4024" s="4416"/>
      <c r="F4024" s="4417"/>
      <c r="G4024" s="2274"/>
    </row>
    <row r="4025" spans="2:17" ht="17.25" customHeight="1" x14ac:dyDescent="0.2">
      <c r="B4025" s="4413" t="s">
        <v>4836</v>
      </c>
      <c r="C4025" s="4416"/>
      <c r="D4025" s="4416"/>
      <c r="E4025" s="4416"/>
      <c r="F4025" s="4417"/>
      <c r="G4025" s="2274"/>
    </row>
    <row r="4026" spans="2:17" ht="17.25" customHeight="1" x14ac:dyDescent="0.2">
      <c r="B4026" s="4418" t="s">
        <v>4844</v>
      </c>
      <c r="C4026" s="4419"/>
      <c r="D4026" s="4419"/>
      <c r="E4026" s="4419"/>
      <c r="F4026" s="4420"/>
      <c r="G4026" s="2274"/>
    </row>
    <row r="4027" spans="2:17" ht="27.75" customHeight="1" x14ac:dyDescent="0.2">
      <c r="B4027" s="4972" t="s">
        <v>4845</v>
      </c>
      <c r="C4027" s="4973"/>
      <c r="D4027" s="4973"/>
      <c r="E4027" s="4973"/>
      <c r="F4027" s="4974"/>
      <c r="G4027" s="2274"/>
    </row>
    <row r="4028" spans="2:17" ht="17.25" customHeight="1" x14ac:dyDescent="0.2">
      <c r="B4028" s="4999" t="s">
        <v>4846</v>
      </c>
      <c r="C4028" s="5000"/>
      <c r="D4028" s="5000"/>
      <c r="E4028" s="5000"/>
      <c r="F4028" s="5001"/>
      <c r="G4028" s="2274"/>
    </row>
    <row r="4029" spans="2:17" ht="29.25" customHeight="1" x14ac:dyDescent="0.2">
      <c r="B4029" s="4418" t="s">
        <v>4847</v>
      </c>
      <c r="C4029" s="4419"/>
      <c r="D4029" s="4419"/>
      <c r="E4029" s="4419"/>
      <c r="F4029" s="4420"/>
      <c r="G4029" s="2274"/>
    </row>
    <row r="4030" spans="2:17" ht="17.25" customHeight="1" x14ac:dyDescent="0.2">
      <c r="B4030" s="4975" t="s">
        <v>2937</v>
      </c>
      <c r="C4030" s="4976"/>
      <c r="D4030" s="4976"/>
      <c r="E4030" s="4976"/>
      <c r="F4030" s="4977"/>
      <c r="G4030" s="2274"/>
    </row>
    <row r="4031" spans="2:17" ht="17.25" customHeight="1" thickBot="1" x14ac:dyDescent="0.25">
      <c r="B4031" s="4978" t="s">
        <v>4848</v>
      </c>
      <c r="C4031" s="4979"/>
      <c r="D4031" s="4979"/>
      <c r="E4031" s="4979"/>
      <c r="F4031" s="4980"/>
      <c r="G4031" s="2274"/>
    </row>
    <row r="4032" spans="2:17" ht="17.25" customHeight="1" thickTop="1" thickBot="1" x14ac:dyDescent="0.35">
      <c r="B4032" s="4987"/>
      <c r="C4032" s="4987"/>
      <c r="D4032" s="513"/>
      <c r="E4032" s="513"/>
      <c r="F4032" s="513"/>
      <c r="G4032" s="2274"/>
    </row>
    <row r="4033" spans="2:8" ht="17.25" customHeight="1" thickTop="1" x14ac:dyDescent="0.2">
      <c r="B4033" s="4983" t="s">
        <v>4828</v>
      </c>
      <c r="C4033" s="4984"/>
      <c r="D4033" s="4984"/>
      <c r="E4033" s="4984"/>
      <c r="F4033" s="4985"/>
      <c r="G4033" s="4985"/>
      <c r="H4033" s="4986"/>
    </row>
    <row r="4034" spans="2:8" ht="59.25" customHeight="1" x14ac:dyDescent="0.2">
      <c r="B4034" s="2263" t="s">
        <v>381</v>
      </c>
      <c r="C4034" s="2261" t="s">
        <v>215</v>
      </c>
      <c r="D4034" s="2261" t="s">
        <v>4813</v>
      </c>
      <c r="E4034" s="2261" t="s">
        <v>3358</v>
      </c>
      <c r="F4034" s="2264" t="s">
        <v>4829</v>
      </c>
      <c r="G4034" s="2264" t="s">
        <v>4814</v>
      </c>
      <c r="H4034" s="2262" t="s">
        <v>4815</v>
      </c>
    </row>
    <row r="4035" spans="2:8" ht="17.25" customHeight="1" x14ac:dyDescent="0.2">
      <c r="B4035" s="2265" t="s">
        <v>4828</v>
      </c>
      <c r="C4035" s="2266" t="s">
        <v>4830</v>
      </c>
      <c r="D4035" s="2266" t="s">
        <v>4831</v>
      </c>
      <c r="E4035" s="2267">
        <v>2000</v>
      </c>
      <c r="F4035" s="2268" t="s">
        <v>4812</v>
      </c>
      <c r="G4035" s="2268" t="s">
        <v>1616</v>
      </c>
      <c r="H4035" s="2269" t="s">
        <v>1616</v>
      </c>
    </row>
    <row r="4036" spans="2:8" ht="17.25" customHeight="1" x14ac:dyDescent="0.2">
      <c r="B4036" s="4988" t="s">
        <v>4832</v>
      </c>
      <c r="C4036" s="4989"/>
      <c r="D4036" s="4989"/>
      <c r="E4036" s="4989"/>
      <c r="F4036" s="4994"/>
      <c r="G4036" s="4994"/>
      <c r="H4036" s="4990"/>
    </row>
    <row r="4037" spans="2:8" ht="17.25" customHeight="1" x14ac:dyDescent="0.2">
      <c r="B4037" s="4982" t="s">
        <v>4833</v>
      </c>
      <c r="C4037" s="4976"/>
      <c r="D4037" s="4976"/>
      <c r="E4037" s="4976"/>
      <c r="F4037" s="4976"/>
      <c r="G4037" s="4976"/>
      <c r="H4037" s="4977"/>
    </row>
    <row r="4038" spans="2:8" ht="15" customHeight="1" x14ac:dyDescent="0.2">
      <c r="B4038" s="4413" t="s">
        <v>4834</v>
      </c>
      <c r="C4038" s="4414"/>
      <c r="D4038" s="4414"/>
      <c r="E4038" s="4414"/>
      <c r="F4038" s="4414"/>
      <c r="G4038" s="4414"/>
      <c r="H4038" s="4415"/>
    </row>
    <row r="4039" spans="2:8" ht="33.75" customHeight="1" x14ac:dyDescent="0.2">
      <c r="B4039" s="4413" t="s">
        <v>4835</v>
      </c>
      <c r="C4039" s="4416"/>
      <c r="D4039" s="4416"/>
      <c r="E4039" s="4416"/>
      <c r="F4039" s="4416"/>
      <c r="G4039" s="4416"/>
      <c r="H4039" s="4417"/>
    </row>
    <row r="4040" spans="2:8" ht="17.25" customHeight="1" x14ac:dyDescent="0.2">
      <c r="B4040" s="4413" t="s">
        <v>4836</v>
      </c>
      <c r="C4040" s="4416"/>
      <c r="D4040" s="4416"/>
      <c r="E4040" s="4416"/>
      <c r="F4040" s="4416"/>
      <c r="G4040" s="4416"/>
      <c r="H4040" s="4417"/>
    </row>
    <row r="4041" spans="2:8" ht="17.25" customHeight="1" x14ac:dyDescent="0.2">
      <c r="B4041" s="4413" t="s">
        <v>4837</v>
      </c>
      <c r="C4041" s="4414"/>
      <c r="D4041" s="4414"/>
      <c r="E4041" s="4414"/>
      <c r="F4041" s="4414"/>
      <c r="G4041" s="4414"/>
      <c r="H4041" s="4415"/>
    </row>
    <row r="4042" spans="2:8" ht="17.25" customHeight="1" x14ac:dyDescent="0.2">
      <c r="B4042" s="4413" t="s">
        <v>4838</v>
      </c>
      <c r="C4042" s="4414"/>
      <c r="D4042" s="4414"/>
      <c r="E4042" s="4414"/>
      <c r="F4042" s="4414"/>
      <c r="G4042" s="4414"/>
      <c r="H4042" s="4415"/>
    </row>
    <row r="4043" spans="2:8" ht="17.25" customHeight="1" x14ac:dyDescent="0.2">
      <c r="B4043" s="4975" t="s">
        <v>2937</v>
      </c>
      <c r="C4043" s="4976"/>
      <c r="D4043" s="4976"/>
      <c r="E4043" s="4976"/>
      <c r="F4043" s="4976"/>
      <c r="G4043" s="4976"/>
      <c r="H4043" s="4977"/>
    </row>
    <row r="4044" spans="2:8" ht="17.25" customHeight="1" thickBot="1" x14ac:dyDescent="0.25">
      <c r="B4044" s="4978" t="s">
        <v>4839</v>
      </c>
      <c r="C4044" s="4979"/>
      <c r="D4044" s="4979"/>
      <c r="E4044" s="4979"/>
      <c r="F4044" s="4979"/>
      <c r="G4044" s="4979"/>
      <c r="H4044" s="4980"/>
    </row>
    <row r="4045" spans="2:8" ht="17.25" customHeight="1" thickTop="1" thickBot="1" x14ac:dyDescent="0.25">
      <c r="B4045" s="4981"/>
      <c r="C4045" s="4981"/>
      <c r="D4045" s="2270"/>
      <c r="E4045" s="2270"/>
      <c r="F4045" s="2270"/>
      <c r="G4045" s="2270"/>
      <c r="H4045" s="2270"/>
    </row>
    <row r="4046" spans="2:8" ht="17.25" customHeight="1" thickTop="1" x14ac:dyDescent="0.2">
      <c r="B4046" s="4408" t="s">
        <v>4823</v>
      </c>
      <c r="C4046" s="4409"/>
      <c r="D4046" s="4409"/>
      <c r="E4046" s="4409"/>
      <c r="F4046" s="4410"/>
      <c r="G4046" s="2194"/>
    </row>
    <row r="4047" spans="2:8" ht="39" customHeight="1" x14ac:dyDescent="0.2">
      <c r="B4047" s="2263" t="s">
        <v>381</v>
      </c>
      <c r="C4047" s="2261" t="s">
        <v>215</v>
      </c>
      <c r="D4047" s="2261" t="s">
        <v>4813</v>
      </c>
      <c r="E4047" s="2261" t="s">
        <v>3358</v>
      </c>
      <c r="F4047" s="2262" t="s">
        <v>4811</v>
      </c>
      <c r="G4047" s="2194"/>
    </row>
    <row r="4048" spans="2:8" ht="17.25" customHeight="1" x14ac:dyDescent="0.2">
      <c r="B4048" s="4411" t="s">
        <v>4824</v>
      </c>
      <c r="C4048" s="4412" t="s">
        <v>4825</v>
      </c>
      <c r="D4048" s="4412">
        <v>66.08</v>
      </c>
      <c r="E4048" s="4995" t="s">
        <v>1704</v>
      </c>
      <c r="F4048" s="4996" t="s">
        <v>1616</v>
      </c>
      <c r="G4048" s="2194"/>
    </row>
    <row r="4049" spans="2:7" ht="17.25" customHeight="1" x14ac:dyDescent="0.2">
      <c r="B4049" s="4411"/>
      <c r="C4049" s="4412"/>
      <c r="D4049" s="4412"/>
      <c r="E4049" s="4995"/>
      <c r="F4049" s="4996"/>
      <c r="G4049" s="2194"/>
    </row>
    <row r="4050" spans="2:7" ht="17.25" customHeight="1" x14ac:dyDescent="0.2">
      <c r="B4050" s="4921" t="s">
        <v>4826</v>
      </c>
      <c r="C4050" s="4922"/>
      <c r="D4050" s="4922"/>
      <c r="E4050" s="4922"/>
      <c r="F4050" s="4923"/>
      <c r="G4050" s="2194"/>
    </row>
    <row r="4051" spans="2:7" ht="17.25" customHeight="1" x14ac:dyDescent="0.2">
      <c r="B4051" s="4924" t="s">
        <v>2937</v>
      </c>
      <c r="C4051" s="4925"/>
      <c r="D4051" s="4925"/>
      <c r="E4051" s="4925"/>
      <c r="F4051" s="4926"/>
      <c r="G4051" s="2194"/>
    </row>
    <row r="4052" spans="2:7" ht="17.25" customHeight="1" thickBot="1" x14ac:dyDescent="0.25">
      <c r="B4052" s="4927" t="s">
        <v>4827</v>
      </c>
      <c r="C4052" s="4928"/>
      <c r="D4052" s="4928"/>
      <c r="E4052" s="4928"/>
      <c r="F4052" s="4929"/>
      <c r="G4052" s="2194"/>
    </row>
    <row r="4053" spans="2:7" ht="17.25" customHeight="1" thickTop="1" thickBot="1" x14ac:dyDescent="0.35">
      <c r="B4053" s="4930"/>
      <c r="C4053" s="4930"/>
      <c r="D4053" s="513"/>
      <c r="E4053" s="513"/>
      <c r="F4053" s="513"/>
      <c r="G4053" s="2194"/>
    </row>
    <row r="4054" spans="2:7" ht="30" customHeight="1" thickTop="1" x14ac:dyDescent="0.3">
      <c r="B4054" s="4423" t="s">
        <v>4816</v>
      </c>
      <c r="C4054" s="4933"/>
      <c r="D4054" s="513"/>
      <c r="E4054" s="513"/>
      <c r="F4054" s="513"/>
      <c r="G4054" s="2194"/>
    </row>
    <row r="4055" spans="2:7" ht="17.25" customHeight="1" x14ac:dyDescent="0.3">
      <c r="B4055" s="4934" t="s">
        <v>4817</v>
      </c>
      <c r="C4055" s="4935"/>
      <c r="D4055" s="513"/>
      <c r="E4055" s="513"/>
      <c r="F4055" s="513"/>
      <c r="G4055" s="2194"/>
    </row>
    <row r="4056" spans="2:7" ht="17.25" customHeight="1" x14ac:dyDescent="0.3">
      <c r="B4056" s="4936" t="s">
        <v>3938</v>
      </c>
      <c r="C4056" s="4937"/>
      <c r="D4056" s="513"/>
      <c r="E4056" s="513"/>
      <c r="F4056" s="513"/>
      <c r="G4056" s="2194"/>
    </row>
    <row r="4057" spans="2:7" ht="17.25" customHeight="1" x14ac:dyDescent="0.3">
      <c r="B4057" s="4947" t="s">
        <v>4810</v>
      </c>
      <c r="C4057" s="4948"/>
      <c r="D4057" s="513"/>
      <c r="E4057" s="513"/>
      <c r="F4057" s="513"/>
      <c r="G4057" s="2194"/>
    </row>
    <row r="4058" spans="2:7" ht="40.5" customHeight="1" x14ac:dyDescent="0.3">
      <c r="B4058" s="4931" t="s">
        <v>4818</v>
      </c>
      <c r="C4058" s="4932"/>
      <c r="D4058" s="513"/>
      <c r="E4058" s="513"/>
      <c r="F4058" s="513"/>
      <c r="G4058" s="2194"/>
    </row>
    <row r="4059" spans="2:7" ht="30" customHeight="1" x14ac:dyDescent="0.3">
      <c r="B4059" s="4931" t="s">
        <v>4819</v>
      </c>
      <c r="C4059" s="4932"/>
      <c r="D4059" s="513"/>
      <c r="E4059" s="513"/>
      <c r="F4059" s="513"/>
      <c r="G4059" s="2194"/>
    </row>
    <row r="4060" spans="2:7" ht="30" customHeight="1" x14ac:dyDescent="0.3">
      <c r="B4060" s="4931" t="s">
        <v>4820</v>
      </c>
      <c r="C4060" s="4932"/>
      <c r="D4060" s="513"/>
      <c r="E4060" s="513"/>
      <c r="F4060" s="513"/>
      <c r="G4060" s="2194"/>
    </row>
    <row r="4061" spans="2:7" ht="42.75" customHeight="1" x14ac:dyDescent="0.3">
      <c r="B4061" s="4931" t="s">
        <v>4821</v>
      </c>
      <c r="C4061" s="4932"/>
      <c r="D4061" s="513"/>
      <c r="E4061" s="513"/>
      <c r="F4061" s="513"/>
      <c r="G4061" s="2194"/>
    </row>
    <row r="4062" spans="2:7" ht="17.25" customHeight="1" thickBot="1" x14ac:dyDescent="0.35">
      <c r="B4062" s="4949" t="s">
        <v>4822</v>
      </c>
      <c r="C4062" s="4950"/>
      <c r="D4062" s="513"/>
      <c r="E4062" s="513"/>
      <c r="F4062" s="513"/>
      <c r="G4062" s="2194"/>
    </row>
    <row r="4063" spans="2:7" ht="17.25" customHeight="1" thickTop="1" thickBot="1" x14ac:dyDescent="0.35">
      <c r="B4063" s="4428"/>
      <c r="C4063" s="4428"/>
      <c r="D4063" s="513"/>
      <c r="E4063" s="513"/>
      <c r="F4063" s="513"/>
      <c r="G4063" s="2194"/>
    </row>
    <row r="4064" spans="2:7" ht="32.25" customHeight="1" thickTop="1" x14ac:dyDescent="0.2">
      <c r="B4064" s="4938" t="s">
        <v>4469</v>
      </c>
      <c r="C4064" s="4939"/>
      <c r="D4064" s="4939"/>
      <c r="E4064" s="4939"/>
      <c r="F4064" s="4940"/>
      <c r="G4064" s="2"/>
    </row>
    <row r="4065" spans="2:7" ht="17.25" customHeight="1" x14ac:dyDescent="0.2">
      <c r="B4065" s="2202" t="s">
        <v>381</v>
      </c>
      <c r="C4065" s="2203" t="s">
        <v>215</v>
      </c>
      <c r="D4065" s="2203" t="s">
        <v>3358</v>
      </c>
      <c r="E4065" s="2203" t="s">
        <v>216</v>
      </c>
      <c r="F4065" s="2204" t="s">
        <v>4470</v>
      </c>
      <c r="G4065" s="2"/>
    </row>
    <row r="4066" spans="2:7" ht="24" customHeight="1" x14ac:dyDescent="0.2">
      <c r="B4066" s="2205" t="s">
        <v>4471</v>
      </c>
      <c r="C4066" s="2206">
        <v>29</v>
      </c>
      <c r="D4066" s="2207">
        <v>2000</v>
      </c>
      <c r="E4066" s="2208">
        <v>0.1</v>
      </c>
      <c r="F4066" s="2209" t="s">
        <v>1616</v>
      </c>
      <c r="G4066" s="2"/>
    </row>
    <row r="4067" spans="2:7" ht="17.25" customHeight="1" x14ac:dyDescent="0.2">
      <c r="B4067" s="4941" t="s">
        <v>4472</v>
      </c>
      <c r="C4067" s="4942"/>
      <c r="D4067" s="4942"/>
      <c r="E4067" s="4942"/>
      <c r="F4067" s="4943"/>
      <c r="G4067" s="2"/>
    </row>
    <row r="4068" spans="2:7" ht="17.25" customHeight="1" x14ac:dyDescent="0.2">
      <c r="B4068" s="4962" t="s">
        <v>4473</v>
      </c>
      <c r="C4068" s="4963"/>
      <c r="D4068" s="4963"/>
      <c r="E4068" s="4963"/>
      <c r="F4068" s="4964"/>
      <c r="G4068" s="2"/>
    </row>
    <row r="4069" spans="2:7" ht="17.25" customHeight="1" x14ac:dyDescent="0.2">
      <c r="B4069" s="4962" t="s">
        <v>4474</v>
      </c>
      <c r="C4069" s="4963"/>
      <c r="D4069" s="4963"/>
      <c r="E4069" s="4963"/>
      <c r="F4069" s="4964"/>
      <c r="G4069" s="2"/>
    </row>
    <row r="4070" spans="2:7" ht="17.25" customHeight="1" x14ac:dyDescent="0.2">
      <c r="B4070" s="4962" t="s">
        <v>4475</v>
      </c>
      <c r="C4070" s="4963"/>
      <c r="D4070" s="4963"/>
      <c r="E4070" s="4963"/>
      <c r="F4070" s="4964"/>
      <c r="G4070" s="2"/>
    </row>
    <row r="4071" spans="2:7" ht="17.25" customHeight="1" x14ac:dyDescent="0.2">
      <c r="B4071" s="4364" t="s">
        <v>4476</v>
      </c>
      <c r="C4071" s="4365"/>
      <c r="D4071" s="4365"/>
      <c r="E4071" s="4365"/>
      <c r="F4071" s="4366"/>
      <c r="G4071" s="2"/>
    </row>
    <row r="4072" spans="2:7" ht="17.25" customHeight="1" thickBot="1" x14ac:dyDescent="0.25">
      <c r="B4072" s="2210" t="s">
        <v>4477</v>
      </c>
      <c r="C4072" s="2211"/>
      <c r="D4072" s="2211"/>
      <c r="E4072" s="2211"/>
      <c r="F4072" s="2212"/>
      <c r="G4072" s="2"/>
    </row>
    <row r="4073" spans="2:7" ht="17.25" customHeight="1" thickTop="1" thickBot="1" x14ac:dyDescent="0.35">
      <c r="B4073" s="4429"/>
      <c r="C4073" s="4429"/>
      <c r="D4073" s="513"/>
      <c r="E4073" s="513"/>
      <c r="F4073" s="513"/>
      <c r="G4073" s="2"/>
    </row>
    <row r="4074" spans="2:7" ht="17.25" customHeight="1" thickTop="1" thickBot="1" x14ac:dyDescent="0.25">
      <c r="B4074" s="4423" t="s">
        <v>4461</v>
      </c>
      <c r="C4074" s="4424"/>
      <c r="D4074" s="4424"/>
      <c r="E4074" s="4424"/>
      <c r="F4074" s="4425"/>
      <c r="G4074" s="2"/>
    </row>
    <row r="4075" spans="2:7" ht="17.25" customHeight="1" thickTop="1" x14ac:dyDescent="0.2">
      <c r="B4075" s="670"/>
      <c r="C4075" s="671"/>
      <c r="D4075" s="671"/>
      <c r="E4075" s="671"/>
      <c r="F4075" s="672"/>
      <c r="G4075" s="2"/>
    </row>
    <row r="4076" spans="2:7" ht="17.25" customHeight="1" x14ac:dyDescent="0.2">
      <c r="B4076" s="1526" t="s">
        <v>2936</v>
      </c>
      <c r="C4076" s="1466" t="s">
        <v>381</v>
      </c>
      <c r="D4076" s="885"/>
      <c r="E4076" s="885"/>
      <c r="F4076" s="886"/>
      <c r="G4076" s="2"/>
    </row>
    <row r="4077" spans="2:7" ht="17.25" customHeight="1" x14ac:dyDescent="0.2">
      <c r="B4077" s="1526" t="s">
        <v>2937</v>
      </c>
      <c r="C4077" s="1466" t="s">
        <v>4417</v>
      </c>
      <c r="D4077" s="885"/>
      <c r="E4077" s="885"/>
      <c r="F4077" s="886"/>
      <c r="G4077" s="2"/>
    </row>
    <row r="4078" spans="2:7" ht="17.25" customHeight="1" x14ac:dyDescent="0.2">
      <c r="B4078" s="1528" t="s">
        <v>2938</v>
      </c>
      <c r="C4078" s="4791" t="s">
        <v>3519</v>
      </c>
      <c r="D4078" s="4791"/>
      <c r="E4078" s="4791"/>
      <c r="F4078" s="4792"/>
      <c r="G4078" s="2"/>
    </row>
    <row r="4079" spans="2:7" ht="17.25" customHeight="1" x14ac:dyDescent="0.2">
      <c r="B4079" s="1528" t="s">
        <v>2939</v>
      </c>
      <c r="C4079" s="4791" t="s">
        <v>4462</v>
      </c>
      <c r="D4079" s="4791"/>
      <c r="E4079" s="4791"/>
      <c r="F4079" s="4792"/>
      <c r="G4079" s="2"/>
    </row>
    <row r="4080" spans="2:7" ht="17.25" customHeight="1" x14ac:dyDescent="0.2">
      <c r="B4080" s="1702" t="s">
        <v>2914</v>
      </c>
      <c r="C4080" s="4367"/>
      <c r="D4080" s="4367"/>
      <c r="E4080" s="4367"/>
      <c r="F4080" s="4368"/>
      <c r="G4080" s="2"/>
    </row>
    <row r="4081" spans="2:7" ht="27" customHeight="1" x14ac:dyDescent="0.2">
      <c r="B4081" s="1702"/>
      <c r="C4081" s="4367" t="s">
        <v>4463</v>
      </c>
      <c r="D4081" s="4367"/>
      <c r="E4081" s="4367"/>
      <c r="F4081" s="4368"/>
      <c r="G4081" s="2"/>
    </row>
    <row r="4082" spans="2:7" ht="33" customHeight="1" x14ac:dyDescent="0.2">
      <c r="B4082" s="1702"/>
      <c r="C4082" s="4367" t="s">
        <v>4464</v>
      </c>
      <c r="D4082" s="4367"/>
      <c r="E4082" s="4367"/>
      <c r="F4082" s="4368"/>
      <c r="G4082" s="2"/>
    </row>
    <row r="4083" spans="2:7" ht="47.25" customHeight="1" x14ac:dyDescent="0.2">
      <c r="B4083" s="1702"/>
      <c r="C4083" s="4367" t="s">
        <v>4465</v>
      </c>
      <c r="D4083" s="4367"/>
      <c r="E4083" s="4367"/>
      <c r="F4083" s="4368"/>
      <c r="G4083" s="2"/>
    </row>
    <row r="4084" spans="2:7" ht="44.25" customHeight="1" x14ac:dyDescent="0.2">
      <c r="B4084" s="1702"/>
      <c r="C4084" s="4367" t="s">
        <v>4466</v>
      </c>
      <c r="D4084" s="4367"/>
      <c r="E4084" s="4367"/>
      <c r="F4084" s="4368"/>
      <c r="G4084" s="2"/>
    </row>
    <row r="4085" spans="2:7" ht="33.75" customHeight="1" x14ac:dyDescent="0.2">
      <c r="B4085" s="1702"/>
      <c r="C4085" s="4367" t="s">
        <v>4467</v>
      </c>
      <c r="D4085" s="4367"/>
      <c r="E4085" s="4367"/>
      <c r="F4085" s="4368"/>
      <c r="G4085" s="2"/>
    </row>
    <row r="4086" spans="2:7" ht="17.25" customHeight="1" thickBot="1" x14ac:dyDescent="0.25">
      <c r="B4086" s="4369" t="s">
        <v>4468</v>
      </c>
      <c r="C4086" s="4370"/>
      <c r="D4086" s="4370"/>
      <c r="E4086" s="4370"/>
      <c r="F4086" s="4371"/>
      <c r="G4086" s="2"/>
    </row>
    <row r="4087" spans="2:7" ht="17.25" customHeight="1" thickTop="1" thickBot="1" x14ac:dyDescent="0.35">
      <c r="B4087" s="4372"/>
      <c r="C4087" s="4372"/>
      <c r="D4087" s="513"/>
      <c r="E4087" s="513"/>
      <c r="F4087" s="513"/>
      <c r="G4087" s="2"/>
    </row>
    <row r="4088" spans="2:7" ht="17.25" customHeight="1" thickTop="1" thickBot="1" x14ac:dyDescent="0.25">
      <c r="B4088" s="4967" t="s">
        <v>4451</v>
      </c>
      <c r="C4088" s="4968"/>
      <c r="D4088" s="4968"/>
      <c r="E4088" s="4968"/>
      <c r="F4088" s="4968"/>
      <c r="G4088" s="4969"/>
    </row>
    <row r="4089" spans="2:7" ht="48.75" customHeight="1" thickTop="1" x14ac:dyDescent="0.2">
      <c r="B4089" s="4970" t="s">
        <v>381</v>
      </c>
      <c r="C4089" s="4971"/>
      <c r="D4089" s="2199" t="s">
        <v>2768</v>
      </c>
      <c r="E4089" s="2199" t="s">
        <v>3358</v>
      </c>
      <c r="F4089" s="2200" t="s">
        <v>4452</v>
      </c>
      <c r="G4089" s="2201" t="s">
        <v>4453</v>
      </c>
    </row>
    <row r="4090" spans="2:7" ht="17.25" customHeight="1" x14ac:dyDescent="0.2">
      <c r="B4090" s="4361" t="s">
        <v>4454</v>
      </c>
      <c r="C4090" s="4362"/>
      <c r="D4090" s="4362">
        <v>29</v>
      </c>
      <c r="E4090" s="4362">
        <v>2000</v>
      </c>
      <c r="F4090" s="4362">
        <v>4000</v>
      </c>
      <c r="G4090" s="4363" t="s">
        <v>210</v>
      </c>
    </row>
    <row r="4091" spans="2:7" ht="17.25" customHeight="1" x14ac:dyDescent="0.2">
      <c r="B4091" s="4361"/>
      <c r="C4091" s="4362"/>
      <c r="D4091" s="4362"/>
      <c r="E4091" s="4362"/>
      <c r="F4091" s="4362"/>
      <c r="G4091" s="4363"/>
    </row>
    <row r="4092" spans="2:7" ht="17.25" customHeight="1" x14ac:dyDescent="0.2">
      <c r="B4092" s="4361" t="s">
        <v>946</v>
      </c>
      <c r="C4092" s="4362"/>
      <c r="D4092" s="4362" t="s">
        <v>4455</v>
      </c>
      <c r="E4092" s="4362"/>
      <c r="F4092" s="4362"/>
      <c r="G4092" s="4363"/>
    </row>
    <row r="4093" spans="2:7" ht="17.25" customHeight="1" x14ac:dyDescent="0.2">
      <c r="B4093" s="4954" t="s">
        <v>4426</v>
      </c>
      <c r="C4093" s="4955"/>
      <c r="D4093" s="4362" t="s">
        <v>4456</v>
      </c>
      <c r="E4093" s="4362"/>
      <c r="F4093" s="4362"/>
      <c r="G4093" s="4363"/>
    </row>
    <row r="4094" spans="2:7" ht="17.25" customHeight="1" x14ac:dyDescent="0.2">
      <c r="B4094" s="4956"/>
      <c r="C4094" s="4957"/>
      <c r="D4094" s="4951" t="s">
        <v>4457</v>
      </c>
      <c r="E4094" s="4951"/>
      <c r="F4094" s="4951"/>
      <c r="G4094" s="4363"/>
    </row>
    <row r="4095" spans="2:7" ht="31.5" customHeight="1" x14ac:dyDescent="0.2">
      <c r="B4095" s="4956"/>
      <c r="C4095" s="4957"/>
      <c r="D4095" s="4952" t="s">
        <v>4458</v>
      </c>
      <c r="E4095" s="4785"/>
      <c r="F4095" s="4785"/>
      <c r="G4095" s="4953"/>
    </row>
    <row r="4096" spans="2:7" ht="17.25" customHeight="1" x14ac:dyDescent="0.2">
      <c r="B4096" s="4956"/>
      <c r="C4096" s="4957"/>
      <c r="D4096" s="4362" t="s">
        <v>4459</v>
      </c>
      <c r="E4096" s="4362"/>
      <c r="F4096" s="4362"/>
      <c r="G4096" s="4363"/>
    </row>
    <row r="4097" spans="2:7" ht="17.25" customHeight="1" thickBot="1" x14ac:dyDescent="0.25">
      <c r="B4097" s="4958"/>
      <c r="C4097" s="4959"/>
      <c r="D4097" s="4960" t="s">
        <v>4460</v>
      </c>
      <c r="E4097" s="4960"/>
      <c r="F4097" s="4960"/>
      <c r="G4097" s="4961"/>
    </row>
    <row r="4098" spans="2:7" ht="17.25" customHeight="1" thickTop="1" thickBot="1" x14ac:dyDescent="0.35">
      <c r="B4098" s="4428"/>
      <c r="C4098" s="4428"/>
      <c r="D4098" s="513"/>
      <c r="E4098" s="513"/>
      <c r="F4098" s="513"/>
      <c r="G4098" s="2"/>
    </row>
    <row r="4099" spans="2:7" ht="21.75" customHeight="1" thickTop="1" thickBot="1" x14ac:dyDescent="0.25">
      <c r="B4099" s="4884" t="s">
        <v>4416</v>
      </c>
      <c r="C4099" s="4965"/>
      <c r="D4099" s="4965"/>
      <c r="E4099" s="4965"/>
      <c r="F4099" s="4966"/>
      <c r="G4099" s="2"/>
    </row>
    <row r="4100" spans="2:7" ht="17.25" customHeight="1" thickTop="1" x14ac:dyDescent="0.2">
      <c r="B4100" s="670"/>
      <c r="C4100" s="671"/>
      <c r="D4100" s="671"/>
      <c r="E4100" s="671"/>
      <c r="F4100" s="672"/>
      <c r="G4100" s="2"/>
    </row>
    <row r="4101" spans="2:7" ht="17.25" customHeight="1" x14ac:dyDescent="0.2">
      <c r="B4101" s="1526" t="s">
        <v>2936</v>
      </c>
      <c r="C4101" s="1466" t="s">
        <v>381</v>
      </c>
      <c r="D4101" s="885"/>
      <c r="E4101" s="885"/>
      <c r="F4101" s="886"/>
      <c r="G4101" s="2"/>
    </row>
    <row r="4102" spans="2:7" ht="17.25" customHeight="1" x14ac:dyDescent="0.2">
      <c r="B4102" s="1526" t="s">
        <v>2937</v>
      </c>
      <c r="C4102" s="1466" t="s">
        <v>4417</v>
      </c>
      <c r="D4102" s="885"/>
      <c r="E4102" s="885"/>
      <c r="F4102" s="886"/>
      <c r="G4102" s="2"/>
    </row>
    <row r="4103" spans="2:7" ht="17.25" customHeight="1" x14ac:dyDescent="0.2">
      <c r="B4103" s="1528" t="s">
        <v>2938</v>
      </c>
      <c r="C4103" s="4791" t="s">
        <v>4418</v>
      </c>
      <c r="D4103" s="4791"/>
      <c r="E4103" s="4791"/>
      <c r="F4103" s="4792"/>
      <c r="G4103" s="2"/>
    </row>
    <row r="4104" spans="2:7" ht="20.25" customHeight="1" x14ac:dyDescent="0.2">
      <c r="B4104" s="1702" t="s">
        <v>2914</v>
      </c>
      <c r="C4104" s="4367"/>
      <c r="D4104" s="4367"/>
      <c r="E4104" s="4367"/>
      <c r="F4104" s="4368"/>
      <c r="G4104" s="2"/>
    </row>
    <row r="4105" spans="2:7" ht="28.5" customHeight="1" x14ac:dyDescent="0.2">
      <c r="B4105" s="1702"/>
      <c r="C4105" s="4367" t="s">
        <v>4419</v>
      </c>
      <c r="D4105" s="4367"/>
      <c r="E4105" s="4367"/>
      <c r="F4105" s="4368"/>
      <c r="G4105" s="2"/>
    </row>
    <row r="4106" spans="2:7" ht="29.25" customHeight="1" x14ac:dyDescent="0.2">
      <c r="B4106" s="1702"/>
      <c r="C4106" s="4367" t="s">
        <v>4420</v>
      </c>
      <c r="D4106" s="4367"/>
      <c r="E4106" s="4367"/>
      <c r="F4106" s="4368"/>
      <c r="G4106" s="2"/>
    </row>
    <row r="4107" spans="2:7" ht="55.5" customHeight="1" x14ac:dyDescent="0.2">
      <c r="B4107" s="1702"/>
      <c r="C4107" s="4367" t="s">
        <v>4421</v>
      </c>
      <c r="D4107" s="4367"/>
      <c r="E4107" s="4367"/>
      <c r="F4107" s="4368"/>
      <c r="G4107" s="2"/>
    </row>
    <row r="4108" spans="2:7" ht="23.25" customHeight="1" x14ac:dyDescent="0.2">
      <c r="B4108" s="1702"/>
      <c r="C4108" s="4367" t="s">
        <v>4422</v>
      </c>
      <c r="D4108" s="4367"/>
      <c r="E4108" s="4367"/>
      <c r="F4108" s="4368"/>
      <c r="G4108" s="2"/>
    </row>
    <row r="4109" spans="2:7" ht="26.25" customHeight="1" x14ac:dyDescent="0.2">
      <c r="B4109" s="1702"/>
      <c r="C4109" s="4367" t="s">
        <v>4423</v>
      </c>
      <c r="D4109" s="4367"/>
      <c r="E4109" s="4367"/>
      <c r="F4109" s="4368"/>
      <c r="G4109" s="2"/>
    </row>
    <row r="4110" spans="2:7" ht="17.25" customHeight="1" thickBot="1" x14ac:dyDescent="0.25">
      <c r="B4110" s="4369"/>
      <c r="C4110" s="4370"/>
      <c r="D4110" s="4370"/>
      <c r="E4110" s="4370"/>
      <c r="F4110" s="4371"/>
      <c r="G4110" s="2"/>
    </row>
    <row r="4111" spans="2:7" ht="17.25" customHeight="1" thickTop="1" thickBot="1" x14ac:dyDescent="0.35">
      <c r="B4111" s="4429"/>
      <c r="C4111" s="4429"/>
      <c r="D4111" s="513"/>
      <c r="E4111" s="513"/>
      <c r="F4111" s="513"/>
      <c r="G4111" s="2"/>
    </row>
    <row r="4112" spans="2:7" ht="17.25" customHeight="1" thickTop="1" x14ac:dyDescent="0.25">
      <c r="B4112" s="4505" t="s">
        <v>3135</v>
      </c>
      <c r="C4112" s="4506"/>
      <c r="D4112" s="4506"/>
      <c r="E4112" s="4506"/>
      <c r="F4112" s="4506"/>
      <c r="G4112" s="4507"/>
    </row>
    <row r="4113" spans="2:16" ht="17.25" customHeight="1" x14ac:dyDescent="0.25">
      <c r="B4113" s="4502" t="s">
        <v>4411</v>
      </c>
      <c r="C4113" s="4822"/>
      <c r="D4113" s="4822"/>
      <c r="E4113" s="4822"/>
      <c r="F4113" s="4899"/>
      <c r="G4113" s="4823"/>
    </row>
    <row r="4114" spans="2:16" ht="17.25" customHeight="1" x14ac:dyDescent="0.2">
      <c r="B4114" s="1609" t="s">
        <v>381</v>
      </c>
      <c r="C4114" s="1310" t="s">
        <v>215</v>
      </c>
      <c r="D4114" s="1310" t="s">
        <v>3358</v>
      </c>
      <c r="E4114" s="1310" t="s">
        <v>2654</v>
      </c>
      <c r="F4114" s="1404" t="s">
        <v>218</v>
      </c>
      <c r="G4114" s="1333" t="s">
        <v>4412</v>
      </c>
    </row>
    <row r="4115" spans="2:16" ht="17.25" customHeight="1" thickBot="1" x14ac:dyDescent="0.25">
      <c r="B4115" s="685" t="s">
        <v>4413</v>
      </c>
      <c r="C4115" s="1424">
        <v>49</v>
      </c>
      <c r="D4115" s="1424" t="s">
        <v>1704</v>
      </c>
      <c r="E4115" s="1424" t="s">
        <v>1529</v>
      </c>
      <c r="F4115" s="2190" t="s">
        <v>210</v>
      </c>
      <c r="G4115" s="1610" t="s">
        <v>4414</v>
      </c>
    </row>
    <row r="4116" spans="2:16" ht="17.25" customHeight="1" x14ac:dyDescent="0.2">
      <c r="B4116" s="4793"/>
      <c r="C4116" s="4794"/>
      <c r="D4116" s="4794"/>
      <c r="E4116" s="4794"/>
      <c r="F4116" s="4794"/>
      <c r="G4116" s="4431"/>
    </row>
    <row r="4117" spans="2:16" ht="17.25" customHeight="1" x14ac:dyDescent="0.2">
      <c r="B4117" s="4819" t="s">
        <v>3139</v>
      </c>
      <c r="C4117" s="4820"/>
      <c r="D4117" s="4820"/>
      <c r="E4117" s="4820"/>
      <c r="F4117" s="4820"/>
      <c r="G4117" s="4821"/>
    </row>
    <row r="4118" spans="2:16" ht="17.25" customHeight="1" x14ac:dyDescent="0.2">
      <c r="B4118" s="4813" t="s">
        <v>4415</v>
      </c>
      <c r="C4118" s="4814"/>
      <c r="D4118" s="4814"/>
      <c r="E4118" s="4814"/>
      <c r="F4118" s="4814"/>
      <c r="G4118" s="4815"/>
    </row>
    <row r="4119" spans="2:16" ht="17.25" customHeight="1" thickBot="1" x14ac:dyDescent="0.25">
      <c r="B4119" s="1453"/>
      <c r="C4119" s="1454"/>
      <c r="D4119" s="1454"/>
      <c r="E4119" s="1454"/>
      <c r="F4119" s="1454"/>
      <c r="G4119" s="1455"/>
    </row>
    <row r="4120" spans="2:16" ht="17.25" customHeight="1" thickTop="1" thickBot="1" x14ac:dyDescent="0.35">
      <c r="B4120" s="4429"/>
      <c r="C4120" s="4429"/>
      <c r="D4120" s="513"/>
      <c r="E4120" s="513"/>
      <c r="F4120" s="513"/>
      <c r="G4120" s="2"/>
    </row>
    <row r="4121" spans="2:16" ht="17.25" customHeight="1" thickTop="1" x14ac:dyDescent="0.2">
      <c r="B4121" s="1482" t="s">
        <v>4382</v>
      </c>
      <c r="C4121" s="1483"/>
      <c r="D4121" s="1483"/>
      <c r="E4121" s="1483"/>
      <c r="F4121" s="1483"/>
      <c r="G4121" s="1483"/>
      <c r="H4121" s="1484"/>
      <c r="I4121" s="1484"/>
      <c r="J4121" s="1484"/>
      <c r="K4121" s="1484"/>
      <c r="L4121" s="1484"/>
      <c r="M4121" s="1485"/>
      <c r="N4121" s="1485"/>
      <c r="O4121" s="1485"/>
      <c r="P4121" s="1486"/>
    </row>
    <row r="4122" spans="2:16" ht="50.25" customHeight="1" x14ac:dyDescent="0.2">
      <c r="B4122" s="1487" t="s">
        <v>994</v>
      </c>
      <c r="C4122" s="1488" t="s">
        <v>80</v>
      </c>
      <c r="D4122" s="1489" t="s">
        <v>1805</v>
      </c>
      <c r="E4122" s="1489" t="s">
        <v>448</v>
      </c>
      <c r="F4122" s="1490" t="s">
        <v>534</v>
      </c>
      <c r="G4122" s="1490" t="s">
        <v>2948</v>
      </c>
      <c r="H4122" s="1491" t="s">
        <v>535</v>
      </c>
      <c r="I4122" s="1491" t="s">
        <v>536</v>
      </c>
      <c r="J4122" s="1488" t="s">
        <v>2949</v>
      </c>
      <c r="K4122" s="1488" t="s">
        <v>2950</v>
      </c>
      <c r="L4122" s="1488" t="s">
        <v>2951</v>
      </c>
      <c r="M4122" s="1488" t="s">
        <v>2952</v>
      </c>
      <c r="N4122" s="1488" t="s">
        <v>2953</v>
      </c>
      <c r="O4122" s="1492" t="s">
        <v>2954</v>
      </c>
      <c r="P4122" s="1493" t="s">
        <v>2023</v>
      </c>
    </row>
    <row r="4123" spans="2:16" ht="17.25" customHeight="1" x14ac:dyDescent="0.2">
      <c r="B4123" s="1535" t="s">
        <v>4383</v>
      </c>
      <c r="C4123" s="1495" t="s">
        <v>2025</v>
      </c>
      <c r="D4123" s="1495" t="s">
        <v>233</v>
      </c>
      <c r="E4123" s="1495" t="s">
        <v>3814</v>
      </c>
      <c r="F4123" s="1496">
        <v>79</v>
      </c>
      <c r="G4123" s="1497">
        <v>30</v>
      </c>
      <c r="H4123" s="1498">
        <v>49</v>
      </c>
      <c r="I4123" s="1530" t="s">
        <v>4384</v>
      </c>
      <c r="J4123" s="1499">
        <v>0.12</v>
      </c>
      <c r="K4123" s="1531">
        <v>0.12</v>
      </c>
      <c r="L4123" s="1499">
        <v>0.12</v>
      </c>
      <c r="M4123" s="1532" t="s">
        <v>4385</v>
      </c>
      <c r="N4123" s="1499" t="s">
        <v>4385</v>
      </c>
      <c r="O4123" s="1499" t="s">
        <v>4385</v>
      </c>
      <c r="P4123" s="1534" t="s">
        <v>390</v>
      </c>
    </row>
    <row r="4124" spans="2:16" ht="17.25" customHeight="1" x14ac:dyDescent="0.2">
      <c r="B4124" s="1535" t="s">
        <v>4386</v>
      </c>
      <c r="C4124" s="1495" t="s">
        <v>782</v>
      </c>
      <c r="D4124" s="1495" t="s">
        <v>233</v>
      </c>
      <c r="E4124" s="1495" t="s">
        <v>3814</v>
      </c>
      <c r="F4124" s="1496">
        <f>+G4124+H4124</f>
        <v>79</v>
      </c>
      <c r="G4124" s="1497">
        <v>30</v>
      </c>
      <c r="H4124" s="1498">
        <v>49</v>
      </c>
      <c r="I4124" s="1530" t="s">
        <v>4384</v>
      </c>
      <c r="J4124" s="1499">
        <v>0.12</v>
      </c>
      <c r="K4124" s="1531">
        <v>0.12</v>
      </c>
      <c r="L4124" s="1499">
        <v>0.12</v>
      </c>
      <c r="M4124" s="1532" t="s">
        <v>4385</v>
      </c>
      <c r="N4124" s="1499" t="s">
        <v>4385</v>
      </c>
      <c r="O4124" s="1499" t="s">
        <v>4385</v>
      </c>
      <c r="P4124" s="1534" t="s">
        <v>390</v>
      </c>
    </row>
    <row r="4125" spans="2:16" ht="17.25" customHeight="1" x14ac:dyDescent="0.2">
      <c r="B4125" s="4426" t="s">
        <v>1980</v>
      </c>
      <c r="C4125" s="4427"/>
      <c r="D4125" s="1503"/>
      <c r="E4125" s="1503"/>
      <c r="F4125" s="1503"/>
      <c r="G4125" s="743"/>
      <c r="H4125" s="743"/>
      <c r="I4125" s="743"/>
      <c r="J4125" s="687"/>
      <c r="K4125" s="687"/>
      <c r="L4125" s="687"/>
      <c r="M4125" s="687"/>
      <c r="N4125" s="687"/>
      <c r="O4125" s="687"/>
      <c r="P4125" s="704"/>
    </row>
    <row r="4126" spans="2:16" ht="17.25" customHeight="1" x14ac:dyDescent="0.2">
      <c r="B4126" s="4880" t="s">
        <v>3558</v>
      </c>
      <c r="C4126" s="4881"/>
      <c r="D4126" s="4881"/>
      <c r="E4126" s="2171"/>
      <c r="F4126" s="1503"/>
      <c r="G4126" s="743"/>
      <c r="H4126" s="743"/>
      <c r="I4126" s="743"/>
      <c r="J4126" s="687"/>
      <c r="K4126" s="687"/>
      <c r="L4126" s="687"/>
      <c r="M4126" s="687"/>
      <c r="N4126" s="687"/>
      <c r="O4126" s="687"/>
      <c r="P4126" s="704"/>
    </row>
    <row r="4127" spans="2:16" ht="17.25" customHeight="1" thickBot="1" x14ac:dyDescent="0.25">
      <c r="B4127" s="1529" t="s">
        <v>4387</v>
      </c>
      <c r="C4127" s="674"/>
      <c r="D4127" s="674"/>
      <c r="E4127" s="674"/>
      <c r="F4127" s="674"/>
      <c r="G4127" s="747"/>
      <c r="H4127" s="747"/>
      <c r="I4127" s="747"/>
      <c r="J4127" s="674"/>
      <c r="K4127" s="674"/>
      <c r="L4127" s="674"/>
      <c r="M4127" s="674"/>
      <c r="N4127" s="674"/>
      <c r="O4127" s="674"/>
      <c r="P4127" s="675"/>
    </row>
    <row r="4128" spans="2:16" ht="17.25" customHeight="1" thickTop="1" thickBot="1" x14ac:dyDescent="0.35">
      <c r="B4128" s="4428"/>
      <c r="C4128" s="4428"/>
      <c r="D4128" s="513"/>
      <c r="E4128" s="513"/>
      <c r="F4128" s="513"/>
      <c r="G4128" s="2"/>
    </row>
    <row r="4129" spans="2:16" ht="32.25" customHeight="1" thickTop="1" x14ac:dyDescent="0.3">
      <c r="B4129" s="4828" t="s">
        <v>4377</v>
      </c>
      <c r="C4129" s="4506"/>
      <c r="D4129" s="4507"/>
      <c r="E4129" s="513"/>
      <c r="F4129" s="513"/>
      <c r="G4129" s="2"/>
    </row>
    <row r="4130" spans="2:16" ht="17.25" customHeight="1" x14ac:dyDescent="0.3">
      <c r="B4130" s="4830"/>
      <c r="C4130" s="4869" t="s">
        <v>4378</v>
      </c>
      <c r="D4130" s="4864" t="s">
        <v>1146</v>
      </c>
      <c r="E4130" s="513"/>
      <c r="F4130" s="513"/>
      <c r="G4130" s="2"/>
    </row>
    <row r="4131" spans="2:16" ht="17.25" customHeight="1" x14ac:dyDescent="0.3">
      <c r="B4131" s="4831"/>
      <c r="C4131" s="4870"/>
      <c r="D4131" s="4865"/>
      <c r="E4131" s="513"/>
      <c r="F4131" s="513"/>
      <c r="G4131" s="2"/>
    </row>
    <row r="4132" spans="2:16" ht="17.25" customHeight="1" x14ac:dyDescent="0.3">
      <c r="B4132" s="1690" t="s">
        <v>3586</v>
      </c>
      <c r="C4132" s="1938">
        <v>0.3</v>
      </c>
      <c r="D4132" s="1865">
        <v>0.4</v>
      </c>
      <c r="E4132" s="513"/>
      <c r="F4132" s="513"/>
      <c r="G4132" s="2"/>
    </row>
    <row r="4133" spans="2:16" ht="17.25" customHeight="1" x14ac:dyDescent="0.3">
      <c r="B4133" s="1944" t="s">
        <v>4379</v>
      </c>
      <c r="C4133" s="2179" t="s">
        <v>4380</v>
      </c>
      <c r="D4133" s="1865" t="s">
        <v>4380</v>
      </c>
      <c r="E4133" s="513"/>
      <c r="F4133" s="513"/>
      <c r="G4133" s="2"/>
    </row>
    <row r="4134" spans="2:16" ht="17.25" customHeight="1" x14ac:dyDescent="0.3">
      <c r="B4134" s="1990"/>
      <c r="C4134" s="2180"/>
      <c r="D4134" s="1729"/>
      <c r="E4134" s="513"/>
      <c r="F4134" s="513"/>
      <c r="G4134" s="2"/>
    </row>
    <row r="4135" spans="2:16" ht="48" customHeight="1" x14ac:dyDescent="0.3">
      <c r="B4135" s="1941" t="s">
        <v>3781</v>
      </c>
      <c r="C4135" s="4435" t="s">
        <v>3782</v>
      </c>
      <c r="D4135" s="4541"/>
      <c r="E4135" s="513"/>
      <c r="F4135" s="513"/>
      <c r="G4135" s="2"/>
    </row>
    <row r="4136" spans="2:16" ht="56.25" customHeight="1" x14ac:dyDescent="0.3">
      <c r="B4136" s="1941" t="s">
        <v>3783</v>
      </c>
      <c r="C4136" s="4435" t="s">
        <v>3784</v>
      </c>
      <c r="D4136" s="4541"/>
      <c r="E4136" s="513"/>
      <c r="F4136" s="513"/>
      <c r="G4136" s="2"/>
    </row>
    <row r="4137" spans="2:16" ht="17.25" customHeight="1" x14ac:dyDescent="0.3">
      <c r="B4137" s="4434" t="s">
        <v>3772</v>
      </c>
      <c r="C4137" s="4435"/>
      <c r="D4137" s="4541"/>
      <c r="E4137" s="513"/>
      <c r="F4137" s="513"/>
      <c r="G4137" s="2"/>
    </row>
    <row r="4138" spans="2:16" ht="17.25" customHeight="1" thickBot="1" x14ac:dyDescent="0.35">
      <c r="B4138" s="2169" t="s">
        <v>4381</v>
      </c>
      <c r="C4138" s="1883"/>
      <c r="D4138" s="1884"/>
      <c r="E4138" s="513"/>
      <c r="F4138" s="513"/>
      <c r="G4138" s="2"/>
    </row>
    <row r="4139" spans="2:16" ht="17.25" customHeight="1" thickTop="1" thickBot="1" x14ac:dyDescent="0.35">
      <c r="B4139" s="4900"/>
      <c r="C4139" s="4900"/>
      <c r="D4139" s="1718"/>
      <c r="E4139" s="513"/>
      <c r="F4139" s="513"/>
      <c r="G4139" s="2"/>
    </row>
    <row r="4140" spans="2:16" ht="17.25" customHeight="1" thickTop="1" thickBot="1" x14ac:dyDescent="0.25">
      <c r="B4140" s="715"/>
      <c r="C4140" s="1006"/>
      <c r="D4140" s="1006"/>
      <c r="E4140" s="1006"/>
      <c r="F4140" s="1006"/>
      <c r="G4140" s="1006"/>
      <c r="H4140" s="1006"/>
      <c r="I4140" s="1006"/>
      <c r="J4140" s="1006"/>
      <c r="K4140" s="1006"/>
      <c r="L4140" s="1006"/>
      <c r="M4140" s="1006"/>
      <c r="N4140" s="1006"/>
      <c r="O4140" s="1006"/>
      <c r="P4140" s="709"/>
    </row>
    <row r="4141" spans="2:16" ht="17.25" customHeight="1" thickTop="1" x14ac:dyDescent="0.2">
      <c r="B4141" s="1482" t="s">
        <v>4363</v>
      </c>
      <c r="C4141" s="1483"/>
      <c r="D4141" s="1483"/>
      <c r="E4141" s="1483"/>
      <c r="F4141" s="1483"/>
      <c r="G4141" s="1483"/>
      <c r="H4141" s="1484"/>
      <c r="I4141" s="1484"/>
      <c r="J4141" s="1484"/>
      <c r="K4141" s="1484"/>
      <c r="L4141" s="1484"/>
      <c r="M4141" s="1485"/>
      <c r="N4141" s="1485"/>
      <c r="O4141" s="1485"/>
      <c r="P4141" s="1486"/>
    </row>
    <row r="4142" spans="2:16" ht="63" customHeight="1" x14ac:dyDescent="0.2">
      <c r="B4142" s="1487" t="s">
        <v>994</v>
      </c>
      <c r="C4142" s="1488" t="s">
        <v>80</v>
      </c>
      <c r="D4142" s="1489" t="s">
        <v>1805</v>
      </c>
      <c r="E4142" s="1488" t="s">
        <v>448</v>
      </c>
      <c r="F4142" s="1490" t="s">
        <v>534</v>
      </c>
      <c r="G4142" s="1490" t="s">
        <v>2948</v>
      </c>
      <c r="H4142" s="1491" t="s">
        <v>535</v>
      </c>
      <c r="I4142" s="1491" t="s">
        <v>536</v>
      </c>
      <c r="J4142" s="1488" t="s">
        <v>2949</v>
      </c>
      <c r="K4142" s="1488" t="s">
        <v>2950</v>
      </c>
      <c r="L4142" s="1488" t="s">
        <v>2951</v>
      </c>
      <c r="M4142" s="1488" t="s">
        <v>2952</v>
      </c>
      <c r="N4142" s="1488" t="s">
        <v>2953</v>
      </c>
      <c r="O4142" s="1492" t="s">
        <v>2954</v>
      </c>
      <c r="P4142" s="1493" t="s">
        <v>2023</v>
      </c>
    </row>
    <row r="4143" spans="2:16" ht="17.25" customHeight="1" x14ac:dyDescent="0.2">
      <c r="B4143" s="1535" t="s">
        <v>4364</v>
      </c>
      <c r="C4143" s="1495" t="s">
        <v>2025</v>
      </c>
      <c r="D4143" s="1495" t="s">
        <v>233</v>
      </c>
      <c r="E4143" s="2058" t="s">
        <v>3814</v>
      </c>
      <c r="F4143" s="1496">
        <f t="shared" ref="F4143:F4148" si="32">SUM(G4143:H4143)</f>
        <v>25</v>
      </c>
      <c r="G4143" s="1497">
        <v>15.01</v>
      </c>
      <c r="H4143" s="1498">
        <v>9.99</v>
      </c>
      <c r="I4143" s="1530" t="s">
        <v>4039</v>
      </c>
      <c r="J4143" s="1499">
        <v>0.18</v>
      </c>
      <c r="K4143" s="1499">
        <v>0.18</v>
      </c>
      <c r="L4143" s="1499">
        <v>0.18</v>
      </c>
      <c r="M4143" s="1532" t="s">
        <v>1764</v>
      </c>
      <c r="N4143" s="1532" t="s">
        <v>1764</v>
      </c>
      <c r="O4143" s="1532" t="s">
        <v>1764</v>
      </c>
      <c r="P4143" s="1534" t="s">
        <v>2029</v>
      </c>
    </row>
    <row r="4144" spans="2:16" ht="17.25" customHeight="1" x14ac:dyDescent="0.2">
      <c r="B4144" s="1535" t="s">
        <v>4365</v>
      </c>
      <c r="C4144" s="1495" t="s">
        <v>2025</v>
      </c>
      <c r="D4144" s="1495" t="s">
        <v>233</v>
      </c>
      <c r="E4144" s="2058" t="s">
        <v>3814</v>
      </c>
      <c r="F4144" s="1496">
        <f t="shared" si="32"/>
        <v>25</v>
      </c>
      <c r="G4144" s="1497">
        <v>15.01</v>
      </c>
      <c r="H4144" s="1498">
        <v>9.99</v>
      </c>
      <c r="I4144" s="1530" t="s">
        <v>4041</v>
      </c>
      <c r="J4144" s="1499">
        <v>0.18</v>
      </c>
      <c r="K4144" s="1499">
        <v>0.18</v>
      </c>
      <c r="L4144" s="1499">
        <v>0.18</v>
      </c>
      <c r="M4144" s="1532" t="s">
        <v>1764</v>
      </c>
      <c r="N4144" s="1532" t="s">
        <v>1764</v>
      </c>
      <c r="O4144" s="1532" t="s">
        <v>1764</v>
      </c>
      <c r="P4144" s="1534" t="s">
        <v>2029</v>
      </c>
    </row>
    <row r="4145" spans="2:16" ht="17.25" customHeight="1" x14ac:dyDescent="0.2">
      <c r="B4145" s="1535" t="s">
        <v>4366</v>
      </c>
      <c r="C4145" s="1495" t="s">
        <v>2025</v>
      </c>
      <c r="D4145" s="1545" t="s">
        <v>3807</v>
      </c>
      <c r="E4145" s="2058" t="s">
        <v>3814</v>
      </c>
      <c r="F4145" s="1496">
        <f t="shared" si="32"/>
        <v>25</v>
      </c>
      <c r="G4145" s="1497">
        <v>25</v>
      </c>
      <c r="H4145" s="1498"/>
      <c r="I4145" s="1530"/>
      <c r="J4145" s="1499">
        <v>0.18</v>
      </c>
      <c r="K4145" s="1499">
        <v>0.18</v>
      </c>
      <c r="L4145" s="1499">
        <v>0.18</v>
      </c>
      <c r="M4145" s="1532" t="s">
        <v>4367</v>
      </c>
      <c r="N4145" s="1532" t="s">
        <v>4367</v>
      </c>
      <c r="O4145" s="1532" t="s">
        <v>4367</v>
      </c>
      <c r="P4145" s="1534" t="s">
        <v>2029</v>
      </c>
    </row>
    <row r="4146" spans="2:16" ht="17.25" customHeight="1" x14ac:dyDescent="0.2">
      <c r="B4146" s="1535" t="s">
        <v>4368</v>
      </c>
      <c r="C4146" s="1495" t="s">
        <v>2025</v>
      </c>
      <c r="D4146" s="1495" t="s">
        <v>233</v>
      </c>
      <c r="E4146" s="2058" t="s">
        <v>4369</v>
      </c>
      <c r="F4146" s="1496">
        <f t="shared" si="32"/>
        <v>30</v>
      </c>
      <c r="G4146" s="1497">
        <v>10.01</v>
      </c>
      <c r="H4146" s="1498">
        <v>19.989999999999998</v>
      </c>
      <c r="I4146" s="1530" t="s">
        <v>4039</v>
      </c>
      <c r="J4146" s="1499">
        <v>0.18</v>
      </c>
      <c r="K4146" s="1499">
        <v>0.18</v>
      </c>
      <c r="L4146" s="1499">
        <v>0.18</v>
      </c>
      <c r="M4146" s="1532" t="s">
        <v>901</v>
      </c>
      <c r="N4146" s="1532" t="s">
        <v>901</v>
      </c>
      <c r="O4146" s="1532" t="s">
        <v>901</v>
      </c>
      <c r="P4146" s="1534" t="s">
        <v>762</v>
      </c>
    </row>
    <row r="4147" spans="2:16" ht="17.25" customHeight="1" x14ac:dyDescent="0.2">
      <c r="B4147" s="1535" t="s">
        <v>4370</v>
      </c>
      <c r="C4147" s="1495" t="s">
        <v>2025</v>
      </c>
      <c r="D4147" s="1495" t="s">
        <v>233</v>
      </c>
      <c r="E4147" s="2058" t="s">
        <v>4369</v>
      </c>
      <c r="F4147" s="1496">
        <f t="shared" si="32"/>
        <v>30</v>
      </c>
      <c r="G4147" s="1497">
        <v>10.01</v>
      </c>
      <c r="H4147" s="1498">
        <v>19.989999999999998</v>
      </c>
      <c r="I4147" s="1530" t="s">
        <v>4041</v>
      </c>
      <c r="J4147" s="1499">
        <v>0.18</v>
      </c>
      <c r="K4147" s="1499">
        <v>0.18</v>
      </c>
      <c r="L4147" s="1499">
        <v>0.18</v>
      </c>
      <c r="M4147" s="1532" t="s">
        <v>901</v>
      </c>
      <c r="N4147" s="1532" t="s">
        <v>901</v>
      </c>
      <c r="O4147" s="1532" t="s">
        <v>901</v>
      </c>
      <c r="P4147" s="1534" t="s">
        <v>762</v>
      </c>
    </row>
    <row r="4148" spans="2:16" ht="17.25" customHeight="1" x14ac:dyDescent="0.2">
      <c r="B4148" s="1535" t="s">
        <v>4371</v>
      </c>
      <c r="C4148" s="1495" t="s">
        <v>2025</v>
      </c>
      <c r="D4148" s="1545" t="s">
        <v>3807</v>
      </c>
      <c r="E4148" s="2058" t="s">
        <v>4369</v>
      </c>
      <c r="F4148" s="1496">
        <f t="shared" si="32"/>
        <v>30</v>
      </c>
      <c r="G4148" s="1497">
        <v>30</v>
      </c>
      <c r="H4148" s="1498"/>
      <c r="I4148" s="1530"/>
      <c r="J4148" s="1499">
        <v>0.18</v>
      </c>
      <c r="K4148" s="1499">
        <v>0.18</v>
      </c>
      <c r="L4148" s="1499">
        <v>0.18</v>
      </c>
      <c r="M4148" s="1532" t="s">
        <v>4372</v>
      </c>
      <c r="N4148" s="1532" t="s">
        <v>4372</v>
      </c>
      <c r="O4148" s="1532" t="s">
        <v>4372</v>
      </c>
      <c r="P4148" s="1534" t="s">
        <v>762</v>
      </c>
    </row>
    <row r="4149" spans="2:16" ht="17.25" customHeight="1" x14ac:dyDescent="0.2">
      <c r="B4149" s="4426" t="s">
        <v>1980</v>
      </c>
      <c r="C4149" s="4427"/>
      <c r="D4149" s="1503"/>
      <c r="E4149" s="1503"/>
      <c r="F4149" s="1503"/>
      <c r="G4149" s="743"/>
      <c r="H4149" s="743"/>
      <c r="I4149" s="743"/>
      <c r="J4149" s="687"/>
      <c r="K4149" s="687"/>
      <c r="L4149" s="687"/>
      <c r="M4149" s="687"/>
      <c r="N4149" s="687"/>
      <c r="O4149" s="687"/>
      <c r="P4149" s="704"/>
    </row>
    <row r="4150" spans="2:16" ht="17.25" customHeight="1" x14ac:dyDescent="0.2">
      <c r="B4150" s="4880" t="s">
        <v>4373</v>
      </c>
      <c r="C4150" s="4881"/>
      <c r="D4150" s="4881"/>
      <c r="E4150" s="4881"/>
      <c r="F4150" s="4881"/>
      <c r="G4150" s="4881"/>
      <c r="H4150" s="4881"/>
      <c r="I4150" s="4881"/>
      <c r="J4150" s="687"/>
      <c r="K4150" s="687"/>
      <c r="L4150" s="687"/>
      <c r="M4150" s="687"/>
      <c r="N4150" s="687"/>
      <c r="O4150" s="687"/>
      <c r="P4150" s="704"/>
    </row>
    <row r="4151" spans="2:16" ht="17.25" customHeight="1" x14ac:dyDescent="0.2">
      <c r="B4151" s="2170" t="s">
        <v>4374</v>
      </c>
      <c r="C4151" s="2171" t="s">
        <v>2029</v>
      </c>
      <c r="D4151" s="2171"/>
      <c r="E4151" s="1503"/>
      <c r="F4151" s="1503"/>
      <c r="G4151" s="743"/>
      <c r="H4151" s="743"/>
      <c r="I4151" s="743"/>
      <c r="J4151" s="687"/>
      <c r="K4151" s="687"/>
      <c r="L4151" s="687"/>
      <c r="M4151" s="687"/>
      <c r="N4151" s="687"/>
      <c r="O4151" s="687"/>
      <c r="P4151" s="704"/>
    </row>
    <row r="4152" spans="2:16" ht="17.25" customHeight="1" x14ac:dyDescent="0.2">
      <c r="B4152" s="2170" t="s">
        <v>4375</v>
      </c>
      <c r="C4152" s="2171" t="s">
        <v>762</v>
      </c>
      <c r="D4152" s="2171"/>
      <c r="E4152" s="1503"/>
      <c r="F4152" s="1503"/>
      <c r="G4152" s="743"/>
      <c r="H4152" s="743"/>
      <c r="I4152" s="743"/>
      <c r="J4152" s="687"/>
      <c r="K4152" s="687"/>
      <c r="L4152" s="687"/>
      <c r="M4152" s="687"/>
      <c r="N4152" s="687"/>
      <c r="O4152" s="687"/>
      <c r="P4152" s="704"/>
    </row>
    <row r="4153" spans="2:16" ht="17.25" customHeight="1" thickBot="1" x14ac:dyDescent="0.25">
      <c r="B4153" s="1529" t="s">
        <v>4376</v>
      </c>
      <c r="C4153" s="674"/>
      <c r="D4153" s="674"/>
      <c r="E4153" s="674"/>
      <c r="F4153" s="674"/>
      <c r="G4153" s="747"/>
      <c r="H4153" s="747"/>
      <c r="I4153" s="747"/>
      <c r="J4153" s="674"/>
      <c r="K4153" s="674"/>
      <c r="L4153" s="674"/>
      <c r="M4153" s="674"/>
      <c r="N4153" s="674"/>
      <c r="O4153" s="674"/>
      <c r="P4153" s="675"/>
    </row>
    <row r="4154" spans="2:16" ht="17.25" customHeight="1" thickTop="1" thickBot="1" x14ac:dyDescent="0.35">
      <c r="B4154" s="4429"/>
      <c r="C4154" s="4429"/>
      <c r="D4154" s="513"/>
      <c r="E4154" s="513"/>
      <c r="F4154" s="513"/>
      <c r="G4154" s="2"/>
    </row>
    <row r="4155" spans="2:16" ht="17.25" customHeight="1" thickTop="1" thickBot="1" x14ac:dyDescent="0.25">
      <c r="B4155" s="715"/>
      <c r="C4155" s="1006"/>
      <c r="D4155" s="1006"/>
      <c r="E4155" s="1006"/>
      <c r="F4155" s="1006"/>
      <c r="G4155" s="1006"/>
      <c r="H4155" s="1006"/>
      <c r="I4155" s="1006"/>
      <c r="J4155" s="1006"/>
      <c r="K4155" s="1006"/>
      <c r="L4155" s="1006"/>
      <c r="M4155" s="1006"/>
      <c r="N4155" s="1006"/>
      <c r="O4155" s="709"/>
    </row>
    <row r="4156" spans="2:16" ht="17.25" customHeight="1" thickTop="1" x14ac:dyDescent="0.2">
      <c r="B4156" s="1482" t="s">
        <v>4336</v>
      </c>
      <c r="C4156" s="1483"/>
      <c r="D4156" s="1483"/>
      <c r="E4156" s="1483"/>
      <c r="F4156" s="1483"/>
      <c r="G4156" s="1484"/>
      <c r="H4156" s="1484"/>
      <c r="I4156" s="1484"/>
      <c r="J4156" s="1484"/>
      <c r="K4156" s="1484"/>
      <c r="L4156" s="1485"/>
      <c r="M4156" s="1485"/>
      <c r="N4156" s="1485"/>
      <c r="O4156" s="1486"/>
    </row>
    <row r="4157" spans="2:16" ht="34.5" customHeight="1" x14ac:dyDescent="0.2">
      <c r="B4157" s="1487" t="s">
        <v>994</v>
      </c>
      <c r="C4157" s="1488" t="s">
        <v>80</v>
      </c>
      <c r="D4157" s="1489" t="s">
        <v>1805</v>
      </c>
      <c r="E4157" s="1490" t="s">
        <v>534</v>
      </c>
      <c r="F4157" s="1490" t="s">
        <v>2948</v>
      </c>
      <c r="G4157" s="1491" t="s">
        <v>535</v>
      </c>
      <c r="H4157" s="1491" t="s">
        <v>536</v>
      </c>
      <c r="I4157" s="1488" t="s">
        <v>2949</v>
      </c>
      <c r="J4157" s="1488" t="s">
        <v>2950</v>
      </c>
      <c r="K4157" s="1488" t="s">
        <v>2951</v>
      </c>
      <c r="L4157" s="1488" t="s">
        <v>2952</v>
      </c>
      <c r="M4157" s="1488" t="s">
        <v>2953</v>
      </c>
      <c r="N4157" s="1492" t="s">
        <v>2954</v>
      </c>
      <c r="O4157" s="1493" t="s">
        <v>2023</v>
      </c>
    </row>
    <row r="4158" spans="2:16" ht="32.25" customHeight="1" x14ac:dyDescent="0.2">
      <c r="B4158" s="1535" t="s">
        <v>4337</v>
      </c>
      <c r="C4158" s="1495" t="s">
        <v>2025</v>
      </c>
      <c r="D4158" s="1495" t="s">
        <v>233</v>
      </c>
      <c r="E4158" s="1496">
        <f>+F4158+G4158</f>
        <v>48.989999999999995</v>
      </c>
      <c r="F4158" s="1497">
        <v>29</v>
      </c>
      <c r="G4158" s="1498">
        <v>19.989999999999998</v>
      </c>
      <c r="H4158" s="1530" t="s">
        <v>3792</v>
      </c>
      <c r="I4158" s="1499">
        <v>0.108</v>
      </c>
      <c r="J4158" s="1531">
        <v>0.22</v>
      </c>
      <c r="K4158" s="1499">
        <v>0.15</v>
      </c>
      <c r="L4158" s="1532" t="s">
        <v>3793</v>
      </c>
      <c r="M4158" s="1499" t="s">
        <v>3794</v>
      </c>
      <c r="N4158" s="1533" t="s">
        <v>2964</v>
      </c>
      <c r="O4158" s="1534" t="s">
        <v>762</v>
      </c>
    </row>
    <row r="4159" spans="2:16" ht="32.25" customHeight="1" x14ac:dyDescent="0.2">
      <c r="B4159" s="1535" t="s">
        <v>4338</v>
      </c>
      <c r="C4159" s="1495" t="s">
        <v>2025</v>
      </c>
      <c r="D4159" s="1495" t="s">
        <v>233</v>
      </c>
      <c r="E4159" s="1496">
        <f>+F4159+G4159</f>
        <v>79</v>
      </c>
      <c r="F4159" s="1497">
        <v>50</v>
      </c>
      <c r="G4159" s="1498">
        <v>29</v>
      </c>
      <c r="H4159" s="1530" t="s">
        <v>3796</v>
      </c>
      <c r="I4159" s="1499">
        <v>0.09</v>
      </c>
      <c r="J4159" s="1531">
        <v>0.22</v>
      </c>
      <c r="K4159" s="1499">
        <v>0.15</v>
      </c>
      <c r="L4159" s="1532" t="s">
        <v>3797</v>
      </c>
      <c r="M4159" s="1499" t="s">
        <v>2287</v>
      </c>
      <c r="N4159" s="1533" t="s">
        <v>1457</v>
      </c>
      <c r="O4159" s="1534" t="s">
        <v>390</v>
      </c>
    </row>
    <row r="4160" spans="2:16" ht="32.25" customHeight="1" x14ac:dyDescent="0.2">
      <c r="B4160" s="1535" t="s">
        <v>4339</v>
      </c>
      <c r="C4160" s="1495" t="s">
        <v>2025</v>
      </c>
      <c r="D4160" s="1495" t="s">
        <v>233</v>
      </c>
      <c r="E4160" s="1496">
        <f>+F4160+G4160</f>
        <v>99</v>
      </c>
      <c r="F4160" s="1497">
        <v>60</v>
      </c>
      <c r="G4160" s="1498">
        <v>39</v>
      </c>
      <c r="H4160" s="1530" t="s">
        <v>3799</v>
      </c>
      <c r="I4160" s="1499">
        <v>8.5999999999999993E-2</v>
      </c>
      <c r="J4160" s="1531">
        <v>0.22</v>
      </c>
      <c r="K4160" s="1499">
        <v>0.15</v>
      </c>
      <c r="L4160" s="1532" t="s">
        <v>3800</v>
      </c>
      <c r="M4160" s="1499" t="s">
        <v>3801</v>
      </c>
      <c r="N4160" s="1533" t="s">
        <v>2033</v>
      </c>
      <c r="O4160" s="1534" t="s">
        <v>390</v>
      </c>
    </row>
    <row r="4161" spans="2:15" ht="32.25" customHeight="1" x14ac:dyDescent="0.2">
      <c r="B4161" s="2158"/>
      <c r="C4161" s="2159"/>
      <c r="D4161" s="2159"/>
      <c r="E4161" s="2160"/>
      <c r="F4161" s="2161"/>
      <c r="G4161" s="2160"/>
      <c r="H4161" s="2160"/>
      <c r="I4161" s="2162"/>
      <c r="J4161" s="2163"/>
      <c r="K4161" s="2162"/>
      <c r="L4161" s="2164"/>
      <c r="M4161" s="2162"/>
      <c r="N4161" s="2165"/>
      <c r="O4161" s="2166"/>
    </row>
    <row r="4162" spans="2:15" ht="32.25" customHeight="1" x14ac:dyDescent="0.2">
      <c r="B4162" s="1535" t="s">
        <v>4340</v>
      </c>
      <c r="C4162" s="1545" t="s">
        <v>782</v>
      </c>
      <c r="D4162" s="1495" t="s">
        <v>233</v>
      </c>
      <c r="E4162" s="1496">
        <f>+F4162+G4162</f>
        <v>48.989999999999995</v>
      </c>
      <c r="F4162" s="1497">
        <v>29</v>
      </c>
      <c r="G4162" s="1498">
        <v>19.989999999999998</v>
      </c>
      <c r="H4162" s="1530" t="s">
        <v>3792</v>
      </c>
      <c r="I4162" s="1499">
        <v>0.1</v>
      </c>
      <c r="J4162" s="1531">
        <v>0.22</v>
      </c>
      <c r="K4162" s="1499">
        <v>0.15</v>
      </c>
      <c r="L4162" s="1532" t="s">
        <v>110</v>
      </c>
      <c r="M4162" s="1499" t="s">
        <v>3794</v>
      </c>
      <c r="N4162" s="1533" t="s">
        <v>2964</v>
      </c>
      <c r="O4162" s="1534" t="s">
        <v>762</v>
      </c>
    </row>
    <row r="4163" spans="2:15" ht="32.25" customHeight="1" x14ac:dyDescent="0.2">
      <c r="B4163" s="1535" t="s">
        <v>4341</v>
      </c>
      <c r="C4163" s="1545" t="s">
        <v>782</v>
      </c>
      <c r="D4163" s="1495" t="s">
        <v>233</v>
      </c>
      <c r="E4163" s="1496">
        <f>+F4163+G4163</f>
        <v>79</v>
      </c>
      <c r="F4163" s="1497">
        <v>50</v>
      </c>
      <c r="G4163" s="1498">
        <v>29</v>
      </c>
      <c r="H4163" s="1530" t="s">
        <v>3796</v>
      </c>
      <c r="I4163" s="1499">
        <v>0.09</v>
      </c>
      <c r="J4163" s="1531">
        <v>0.22</v>
      </c>
      <c r="K4163" s="1499">
        <v>0.15</v>
      </c>
      <c r="L4163" s="1532" t="s">
        <v>3797</v>
      </c>
      <c r="M4163" s="1499" t="s">
        <v>2287</v>
      </c>
      <c r="N4163" s="1533" t="s">
        <v>1457</v>
      </c>
      <c r="O4163" s="1534" t="s">
        <v>390</v>
      </c>
    </row>
    <row r="4164" spans="2:15" ht="32.25" customHeight="1" x14ac:dyDescent="0.2">
      <c r="B4164" s="1535" t="s">
        <v>4342</v>
      </c>
      <c r="C4164" s="1545" t="s">
        <v>782</v>
      </c>
      <c r="D4164" s="1495" t="s">
        <v>233</v>
      </c>
      <c r="E4164" s="1496">
        <f>+F4164+G4164</f>
        <v>99</v>
      </c>
      <c r="F4164" s="1497">
        <v>60</v>
      </c>
      <c r="G4164" s="1498">
        <v>39</v>
      </c>
      <c r="H4164" s="1530" t="s">
        <v>3799</v>
      </c>
      <c r="I4164" s="1499">
        <v>8.5999999999999993E-2</v>
      </c>
      <c r="J4164" s="1531">
        <v>0.22</v>
      </c>
      <c r="K4164" s="1499">
        <v>0.15</v>
      </c>
      <c r="L4164" s="1532" t="s">
        <v>3800</v>
      </c>
      <c r="M4164" s="1499" t="s">
        <v>3801</v>
      </c>
      <c r="N4164" s="1533" t="s">
        <v>2033</v>
      </c>
      <c r="O4164" s="1534" t="s">
        <v>390</v>
      </c>
    </row>
    <row r="4165" spans="2:15" ht="18.75" customHeight="1" x14ac:dyDescent="0.2">
      <c r="B4165" s="4426" t="s">
        <v>1980</v>
      </c>
      <c r="C4165" s="4427"/>
      <c r="D4165" s="1503"/>
      <c r="E4165" s="1503"/>
      <c r="F4165" s="743"/>
      <c r="G4165" s="743"/>
      <c r="H4165" s="743"/>
      <c r="I4165" s="687"/>
      <c r="J4165" s="687"/>
      <c r="K4165" s="687"/>
      <c r="L4165" s="687"/>
      <c r="M4165" s="687"/>
      <c r="N4165" s="687"/>
      <c r="O4165" s="704"/>
    </row>
    <row r="4166" spans="2:15" ht="18.75" customHeight="1" x14ac:dyDescent="0.2">
      <c r="B4166" s="4826" t="s">
        <v>3558</v>
      </c>
      <c r="C4166" s="4827"/>
      <c r="D4166" s="4827"/>
      <c r="E4166" s="1503"/>
      <c r="F4166" s="743"/>
      <c r="G4166" s="743"/>
      <c r="H4166" s="743"/>
      <c r="I4166" s="687"/>
      <c r="J4166" s="687"/>
      <c r="K4166" s="687"/>
      <c r="L4166" s="687"/>
      <c r="M4166" s="687"/>
      <c r="N4166" s="687"/>
      <c r="O4166" s="704"/>
    </row>
    <row r="4167" spans="2:15" ht="18.75" customHeight="1" thickBot="1" x14ac:dyDescent="0.25">
      <c r="B4167" s="1529" t="s">
        <v>4343</v>
      </c>
      <c r="C4167" s="674"/>
      <c r="D4167" s="674"/>
      <c r="E4167" s="674"/>
      <c r="F4167" s="747"/>
      <c r="G4167" s="747"/>
      <c r="H4167" s="747"/>
      <c r="I4167" s="674"/>
      <c r="J4167" s="674"/>
      <c r="K4167" s="674"/>
      <c r="L4167" s="674"/>
      <c r="M4167" s="674"/>
      <c r="N4167" s="674"/>
      <c r="O4167" s="675"/>
    </row>
    <row r="4168" spans="2:15" ht="17.25" customHeight="1" thickTop="1" thickBot="1" x14ac:dyDescent="0.35">
      <c r="B4168" s="4429"/>
      <c r="C4168" s="4429"/>
      <c r="D4168" s="513"/>
      <c r="E4168" s="513"/>
      <c r="F4168" s="513"/>
      <c r="G4168" s="2"/>
    </row>
    <row r="4169" spans="2:15" ht="17.25" customHeight="1" thickTop="1" x14ac:dyDescent="0.3">
      <c r="B4169" s="4505" t="s">
        <v>2235</v>
      </c>
      <c r="C4169" s="4506"/>
      <c r="D4169" s="4506"/>
      <c r="E4169" s="4507"/>
      <c r="F4169" s="513"/>
      <c r="G4169" s="2"/>
    </row>
    <row r="4170" spans="2:15" ht="17.25" customHeight="1" x14ac:dyDescent="0.3">
      <c r="B4170" s="4502" t="s">
        <v>4115</v>
      </c>
      <c r="C4170" s="4503"/>
      <c r="D4170" s="4503"/>
      <c r="E4170" s="4504"/>
      <c r="F4170" s="513"/>
      <c r="G4170" s="2"/>
    </row>
    <row r="4171" spans="2:15" ht="39" customHeight="1" x14ac:dyDescent="0.3">
      <c r="B4171" s="1609" t="s">
        <v>4125</v>
      </c>
      <c r="C4171" s="1662" t="s">
        <v>4109</v>
      </c>
      <c r="D4171" s="1662" t="s">
        <v>4110</v>
      </c>
      <c r="E4171" s="1867" t="s">
        <v>4116</v>
      </c>
      <c r="F4171" s="513"/>
      <c r="G4171" s="2"/>
    </row>
    <row r="4172" spans="2:15" ht="17.25" customHeight="1" x14ac:dyDescent="0.3">
      <c r="B4172" s="1868" t="s">
        <v>4117</v>
      </c>
      <c r="C4172" s="1938">
        <v>0.99</v>
      </c>
      <c r="D4172" s="2069">
        <v>20</v>
      </c>
      <c r="E4172" s="2036">
        <v>0.1</v>
      </c>
      <c r="F4172" s="513"/>
      <c r="G4172" s="2"/>
    </row>
    <row r="4173" spans="2:15" ht="17.25" customHeight="1" x14ac:dyDescent="0.3">
      <c r="B4173" s="1868" t="s">
        <v>4118</v>
      </c>
      <c r="C4173" s="1938">
        <v>2.99</v>
      </c>
      <c r="D4173" s="2069">
        <v>100</v>
      </c>
      <c r="E4173" s="2036">
        <v>0.1</v>
      </c>
      <c r="F4173" s="513"/>
      <c r="G4173" s="2"/>
    </row>
    <row r="4174" spans="2:15" ht="17.25" customHeight="1" x14ac:dyDescent="0.3">
      <c r="B4174" s="1868" t="s">
        <v>4119</v>
      </c>
      <c r="C4174" s="2271">
        <v>5.99</v>
      </c>
      <c r="D4174" s="2035">
        <v>200</v>
      </c>
      <c r="E4174" s="2036">
        <v>0.1</v>
      </c>
      <c r="F4174" s="513"/>
      <c r="G4174" s="2"/>
    </row>
    <row r="4175" spans="2:15" ht="17.25" customHeight="1" x14ac:dyDescent="0.3">
      <c r="B4175" s="1868" t="s">
        <v>4126</v>
      </c>
      <c r="C4175" s="2271">
        <v>9.99</v>
      </c>
      <c r="D4175" s="2035">
        <v>300</v>
      </c>
      <c r="E4175" s="2036">
        <v>0.1</v>
      </c>
      <c r="F4175" s="513"/>
      <c r="G4175" s="2"/>
    </row>
    <row r="4176" spans="2:15" ht="17.25" customHeight="1" x14ac:dyDescent="0.3">
      <c r="B4176" s="1868" t="s">
        <v>4127</v>
      </c>
      <c r="C4176" s="2271">
        <v>14.99</v>
      </c>
      <c r="D4176" s="2035">
        <v>500</v>
      </c>
      <c r="E4176" s="2036">
        <v>0.1</v>
      </c>
      <c r="F4176" s="513"/>
      <c r="G4176" s="2"/>
    </row>
    <row r="4177" spans="2:7" ht="17.25" customHeight="1" x14ac:dyDescent="0.3">
      <c r="B4177" s="1868" t="s">
        <v>4128</v>
      </c>
      <c r="C4177" s="2271">
        <v>19.989999999999998</v>
      </c>
      <c r="D4177" s="2035">
        <v>1000</v>
      </c>
      <c r="E4177" s="2036">
        <v>0.1</v>
      </c>
      <c r="F4177" s="513"/>
      <c r="G4177" s="2"/>
    </row>
    <row r="4178" spans="2:7" ht="17.25" customHeight="1" x14ac:dyDescent="0.3">
      <c r="B4178" s="1868" t="s">
        <v>4129</v>
      </c>
      <c r="C4178" s="2271">
        <v>29</v>
      </c>
      <c r="D4178" s="2035">
        <v>2000</v>
      </c>
      <c r="E4178" s="2036">
        <v>0.1</v>
      </c>
      <c r="F4178" s="513"/>
      <c r="G4178" s="2"/>
    </row>
    <row r="4179" spans="2:7" ht="17.25" customHeight="1" x14ac:dyDescent="0.3">
      <c r="B4179" s="1868" t="s">
        <v>4130</v>
      </c>
      <c r="C4179" s="2271">
        <v>39</v>
      </c>
      <c r="D4179" s="2035">
        <v>3000</v>
      </c>
      <c r="E4179" s="2036">
        <v>0.1</v>
      </c>
      <c r="F4179" s="513"/>
      <c r="G4179" s="2"/>
    </row>
    <row r="4180" spans="2:7" ht="17.25" customHeight="1" x14ac:dyDescent="0.3">
      <c r="B4180" s="1868" t="s">
        <v>4131</v>
      </c>
      <c r="C4180" s="2272">
        <v>49</v>
      </c>
      <c r="D4180" s="2035">
        <v>5000</v>
      </c>
      <c r="E4180" s="2036">
        <v>0.1</v>
      </c>
      <c r="F4180" s="513"/>
      <c r="G4180" s="2"/>
    </row>
    <row r="4181" spans="2:7" ht="17.25" customHeight="1" x14ac:dyDescent="0.3">
      <c r="B4181" s="4846" t="s">
        <v>3570</v>
      </c>
      <c r="C4181" s="4875"/>
      <c r="D4181" s="4875"/>
      <c r="E4181" s="4876"/>
      <c r="F4181" s="513"/>
      <c r="G4181" s="2"/>
    </row>
    <row r="4182" spans="2:7" ht="17.25" customHeight="1" x14ac:dyDescent="0.3">
      <c r="B4182" s="4877" t="s">
        <v>4132</v>
      </c>
      <c r="C4182" s="4878"/>
      <c r="D4182" s="4878"/>
      <c r="E4182" s="4879"/>
      <c r="F4182" s="513"/>
      <c r="G4182" s="2"/>
    </row>
    <row r="4183" spans="2:7" ht="17.25" customHeight="1" thickBot="1" x14ac:dyDescent="0.35">
      <c r="B4183" s="4891" t="s">
        <v>4124</v>
      </c>
      <c r="C4183" s="4892"/>
      <c r="D4183" s="4892"/>
      <c r="E4183" s="4893"/>
      <c r="F4183" s="513"/>
      <c r="G4183" s="2"/>
    </row>
    <row r="4184" spans="2:7" ht="17.25" customHeight="1" thickTop="1" thickBot="1" x14ac:dyDescent="0.35">
      <c r="B4184" s="4428"/>
      <c r="C4184" s="4428"/>
      <c r="D4184" s="513"/>
      <c r="E4184" s="513"/>
      <c r="F4184" s="513"/>
      <c r="G4184" s="2"/>
    </row>
    <row r="4185" spans="2:7" ht="17.25" customHeight="1" thickTop="1" x14ac:dyDescent="0.3">
      <c r="B4185" s="4499" t="s">
        <v>4114</v>
      </c>
      <c r="C4185" s="4500"/>
      <c r="D4185" s="4500"/>
      <c r="E4185" s="4501"/>
      <c r="F4185" s="513"/>
      <c r="G4185" s="2"/>
    </row>
    <row r="4186" spans="2:7" ht="17.25" customHeight="1" x14ac:dyDescent="0.3">
      <c r="B4186" s="4502" t="s">
        <v>4115</v>
      </c>
      <c r="C4186" s="4503"/>
      <c r="D4186" s="4503"/>
      <c r="E4186" s="4504"/>
      <c r="F4186" s="513"/>
      <c r="G4186" s="2"/>
    </row>
    <row r="4187" spans="2:7" ht="24.75" customHeight="1" x14ac:dyDescent="0.3">
      <c r="B4187" s="1609" t="s">
        <v>4114</v>
      </c>
      <c r="C4187" s="1662" t="s">
        <v>4109</v>
      </c>
      <c r="D4187" s="1662" t="s">
        <v>4110</v>
      </c>
      <c r="E4187" s="1867" t="s">
        <v>4116</v>
      </c>
      <c r="F4187" s="513"/>
      <c r="G4187" s="2"/>
    </row>
    <row r="4188" spans="2:7" ht="17.25" customHeight="1" x14ac:dyDescent="0.3">
      <c r="B4188" s="1868" t="s">
        <v>4117</v>
      </c>
      <c r="C4188" s="1938">
        <v>1.5</v>
      </c>
      <c r="D4188" s="2069">
        <v>20</v>
      </c>
      <c r="E4188" s="2036">
        <v>0.1</v>
      </c>
      <c r="F4188" s="513"/>
      <c r="G4188" s="2"/>
    </row>
    <row r="4189" spans="2:7" ht="17.25" customHeight="1" x14ac:dyDescent="0.3">
      <c r="B4189" s="1868" t="s">
        <v>4118</v>
      </c>
      <c r="C4189" s="1938">
        <v>3.99</v>
      </c>
      <c r="D4189" s="2069">
        <v>100</v>
      </c>
      <c r="E4189" s="2036">
        <v>0.1</v>
      </c>
      <c r="F4189" s="513"/>
      <c r="G4189" s="2"/>
    </row>
    <row r="4190" spans="2:7" ht="17.25" customHeight="1" x14ac:dyDescent="0.3">
      <c r="B4190" s="1868" t="s">
        <v>4119</v>
      </c>
      <c r="C4190" s="2070">
        <v>10.99</v>
      </c>
      <c r="D4190" s="2035">
        <v>200</v>
      </c>
      <c r="E4190" s="2036">
        <v>0.1</v>
      </c>
      <c r="F4190" s="513"/>
      <c r="G4190" s="2"/>
    </row>
    <row r="4191" spans="2:7" ht="17.25" customHeight="1" x14ac:dyDescent="0.3">
      <c r="B4191" s="4846" t="s">
        <v>3570</v>
      </c>
      <c r="C4191" s="4875"/>
      <c r="D4191" s="4875"/>
      <c r="E4191" s="4876"/>
      <c r="F4191" s="513"/>
      <c r="G4191" s="2"/>
    </row>
    <row r="4192" spans="2:7" ht="35.25" customHeight="1" x14ac:dyDescent="0.3">
      <c r="B4192" s="4912" t="s">
        <v>4120</v>
      </c>
      <c r="C4192" s="4913"/>
      <c r="D4192" s="4913"/>
      <c r="E4192" s="4914"/>
      <c r="F4192" s="513"/>
      <c r="G4192" s="2"/>
    </row>
    <row r="4193" spans="2:19" ht="17.25" customHeight="1" x14ac:dyDescent="0.3">
      <c r="B4193" s="4944" t="s">
        <v>4121</v>
      </c>
      <c r="C4193" s="4945"/>
      <c r="D4193" s="4945"/>
      <c r="E4193" s="4946"/>
      <c r="F4193" s="513"/>
      <c r="G4193" s="2"/>
    </row>
    <row r="4194" spans="2:19" ht="17.25" customHeight="1" x14ac:dyDescent="0.3">
      <c r="B4194" s="2071" t="s">
        <v>4122</v>
      </c>
      <c r="C4194" s="2072"/>
      <c r="D4194" s="2072"/>
      <c r="E4194" s="2073"/>
      <c r="F4194" s="513"/>
      <c r="G4194" s="2"/>
    </row>
    <row r="4195" spans="2:19" ht="17.25" customHeight="1" x14ac:dyDescent="0.3">
      <c r="B4195" s="4877" t="s">
        <v>4123</v>
      </c>
      <c r="C4195" s="4878"/>
      <c r="D4195" s="4878"/>
      <c r="E4195" s="4879"/>
      <c r="F4195" s="513"/>
      <c r="G4195" s="2"/>
    </row>
    <row r="4196" spans="2:19" ht="17.25" customHeight="1" thickBot="1" x14ac:dyDescent="0.35">
      <c r="B4196" s="4891" t="s">
        <v>4124</v>
      </c>
      <c r="C4196" s="4892"/>
      <c r="D4196" s="4892"/>
      <c r="E4196" s="4893"/>
      <c r="F4196" s="513"/>
      <c r="G4196" s="2"/>
    </row>
    <row r="4197" spans="2:19" ht="17.25" customHeight="1" thickTop="1" thickBot="1" x14ac:dyDescent="0.35">
      <c r="B4197" s="4429"/>
      <c r="C4197" s="4429"/>
      <c r="D4197" s="513"/>
      <c r="E4197" s="513"/>
      <c r="F4197" s="513"/>
      <c r="G4197" s="2"/>
    </row>
    <row r="4198" spans="2:19" ht="17.25" customHeight="1" thickTop="1" x14ac:dyDescent="0.3">
      <c r="B4198" s="4505" t="s">
        <v>2235</v>
      </c>
      <c r="C4198" s="4506"/>
      <c r="D4198" s="4506"/>
      <c r="E4198" s="4507"/>
      <c r="F4198" s="513"/>
      <c r="G4198" s="2"/>
    </row>
    <row r="4199" spans="2:19" ht="17.25" customHeight="1" x14ac:dyDescent="0.3">
      <c r="B4199" s="4502" t="s">
        <v>4107</v>
      </c>
      <c r="C4199" s="4503"/>
      <c r="D4199" s="4503"/>
      <c r="E4199" s="4504"/>
      <c r="F4199" s="513"/>
      <c r="G4199" s="2"/>
    </row>
    <row r="4200" spans="2:19" ht="30.75" customHeight="1" x14ac:dyDescent="0.3">
      <c r="B4200" s="1609" t="s">
        <v>4108</v>
      </c>
      <c r="C4200" s="1662" t="s">
        <v>4109</v>
      </c>
      <c r="D4200" s="1662" t="s">
        <v>4110</v>
      </c>
      <c r="E4200" s="1867" t="s">
        <v>4111</v>
      </c>
      <c r="F4200" s="513"/>
      <c r="G4200" s="2"/>
    </row>
    <row r="4201" spans="2:19" ht="29.25" customHeight="1" x14ac:dyDescent="0.3">
      <c r="B4201" s="1868" t="s">
        <v>4112</v>
      </c>
      <c r="C4201" s="1938">
        <v>9.99</v>
      </c>
      <c r="D4201" s="2069">
        <v>300</v>
      </c>
      <c r="E4201" s="2036">
        <v>0.1</v>
      </c>
      <c r="F4201" s="513"/>
      <c r="G4201" s="2"/>
    </row>
    <row r="4202" spans="2:19" ht="17.25" customHeight="1" x14ac:dyDescent="0.3">
      <c r="B4202" s="4846" t="s">
        <v>3570</v>
      </c>
      <c r="C4202" s="4875"/>
      <c r="D4202" s="4875"/>
      <c r="E4202" s="4876"/>
      <c r="F4202" s="513"/>
      <c r="G4202" s="2"/>
    </row>
    <row r="4203" spans="2:19" ht="17.25" customHeight="1" thickBot="1" x14ac:dyDescent="0.35">
      <c r="B4203" s="4891" t="s">
        <v>4113</v>
      </c>
      <c r="C4203" s="4892"/>
      <c r="D4203" s="4892"/>
      <c r="E4203" s="4893"/>
      <c r="F4203" s="513"/>
      <c r="G4203" s="2"/>
    </row>
    <row r="4204" spans="2:19" ht="17.25" customHeight="1" thickTop="1" thickBot="1" x14ac:dyDescent="0.35">
      <c r="B4204" s="4429"/>
      <c r="C4204" s="4429"/>
      <c r="D4204" s="513"/>
      <c r="E4204" s="513"/>
      <c r="F4204" s="513"/>
      <c r="G4204" s="2"/>
    </row>
    <row r="4205" spans="2:19" ht="17.25" customHeight="1" thickTop="1" x14ac:dyDescent="0.2">
      <c r="B4205" s="1482" t="s">
        <v>4037</v>
      </c>
      <c r="C4205" s="1483"/>
      <c r="D4205" s="1483"/>
      <c r="E4205" s="1483"/>
      <c r="F4205" s="1483"/>
      <c r="G4205" s="1483"/>
      <c r="H4205" s="1484"/>
      <c r="I4205" s="1484"/>
      <c r="J4205" s="1484"/>
      <c r="K4205" s="1484"/>
      <c r="L4205" s="1484"/>
      <c r="M4205" s="1484"/>
      <c r="N4205" s="1484"/>
      <c r="O4205" s="2050"/>
      <c r="P4205" s="2050"/>
      <c r="Q4205" s="2050"/>
      <c r="R4205" s="2050"/>
      <c r="S4205" s="2051"/>
    </row>
    <row r="4206" spans="2:19" ht="48" customHeight="1" x14ac:dyDescent="0.2">
      <c r="B4206" s="2052" t="s">
        <v>994</v>
      </c>
      <c r="C4206" s="2053" t="s">
        <v>80</v>
      </c>
      <c r="D4206" s="2054" t="s">
        <v>1805</v>
      </c>
      <c r="E4206" s="2053" t="s">
        <v>81</v>
      </c>
      <c r="F4206" s="2053" t="s">
        <v>4055</v>
      </c>
      <c r="G4206" s="2053" t="s">
        <v>2948</v>
      </c>
      <c r="H4206" s="2053" t="s">
        <v>4056</v>
      </c>
      <c r="I4206" s="2053" t="s">
        <v>536</v>
      </c>
      <c r="J4206" s="2053" t="s">
        <v>2949</v>
      </c>
      <c r="K4206" s="2053" t="s">
        <v>4057</v>
      </c>
      <c r="L4206" s="2053" t="s">
        <v>2950</v>
      </c>
      <c r="M4206" s="2053" t="s">
        <v>4058</v>
      </c>
      <c r="N4206" s="2053" t="s">
        <v>2951</v>
      </c>
      <c r="O4206" s="2053" t="s">
        <v>4059</v>
      </c>
      <c r="P4206" s="2053" t="s">
        <v>2952</v>
      </c>
      <c r="Q4206" s="2053" t="s">
        <v>2953</v>
      </c>
      <c r="R4206" s="2055" t="s">
        <v>2954</v>
      </c>
      <c r="S4206" s="2056" t="s">
        <v>2023</v>
      </c>
    </row>
    <row r="4207" spans="2:19" ht="26.25" customHeight="1" x14ac:dyDescent="0.2">
      <c r="B4207" s="2057" t="s">
        <v>4060</v>
      </c>
      <c r="C4207" s="2058" t="s">
        <v>2025</v>
      </c>
      <c r="D4207" s="2059" t="s">
        <v>928</v>
      </c>
      <c r="E4207" s="2060">
        <v>30</v>
      </c>
      <c r="F4207" s="2060">
        <v>33.6</v>
      </c>
      <c r="G4207" s="2060">
        <v>10.01</v>
      </c>
      <c r="H4207" s="2060">
        <v>19.989999999999998</v>
      </c>
      <c r="I4207" s="2060" t="s">
        <v>4061</v>
      </c>
      <c r="J4207" s="2061">
        <v>0.12</v>
      </c>
      <c r="K4207" s="2061">
        <v>0.13400000000000001</v>
      </c>
      <c r="L4207" s="2061">
        <v>0.22</v>
      </c>
      <c r="M4207" s="2061">
        <v>0.24640000000000004</v>
      </c>
      <c r="N4207" s="2061">
        <v>0.15</v>
      </c>
      <c r="O4207" s="2061">
        <v>0.16800000000000001</v>
      </c>
      <c r="P4207" s="2060" t="s">
        <v>1764</v>
      </c>
      <c r="Q4207" s="2060" t="s">
        <v>1776</v>
      </c>
      <c r="R4207" s="2060" t="s">
        <v>3808</v>
      </c>
      <c r="S4207" s="2062" t="s">
        <v>762</v>
      </c>
    </row>
    <row r="4208" spans="2:19" ht="26.25" customHeight="1" x14ac:dyDescent="0.2">
      <c r="B4208" s="2057" t="s">
        <v>4062</v>
      </c>
      <c r="C4208" s="2058" t="s">
        <v>2025</v>
      </c>
      <c r="D4208" s="2059" t="s">
        <v>928</v>
      </c>
      <c r="E4208" s="2060">
        <v>30</v>
      </c>
      <c r="F4208" s="2060">
        <v>33.6</v>
      </c>
      <c r="G4208" s="2060">
        <v>10.01</v>
      </c>
      <c r="H4208" s="2060">
        <v>19.989999999999998</v>
      </c>
      <c r="I4208" s="2060" t="s">
        <v>4063</v>
      </c>
      <c r="J4208" s="2061">
        <v>0.12</v>
      </c>
      <c r="K4208" s="2061">
        <v>0.13440000000000002</v>
      </c>
      <c r="L4208" s="2061">
        <v>0.22</v>
      </c>
      <c r="M4208" s="2061">
        <v>0.24640000000000004</v>
      </c>
      <c r="N4208" s="2061">
        <v>0.15</v>
      </c>
      <c r="O4208" s="2061">
        <v>0.16800000000000001</v>
      </c>
      <c r="P4208" s="2060" t="s">
        <v>1764</v>
      </c>
      <c r="Q4208" s="2060" t="s">
        <v>1776</v>
      </c>
      <c r="R4208" s="2060" t="s">
        <v>3808</v>
      </c>
      <c r="S4208" s="2062" t="s">
        <v>762</v>
      </c>
    </row>
    <row r="4209" spans="2:19" ht="26.25" customHeight="1" x14ac:dyDescent="0.2">
      <c r="B4209" s="2057" t="s">
        <v>4064</v>
      </c>
      <c r="C4209" s="2058" t="s">
        <v>2025</v>
      </c>
      <c r="D4209" s="2059" t="s">
        <v>928</v>
      </c>
      <c r="E4209" s="2060">
        <v>34</v>
      </c>
      <c r="F4209" s="2060">
        <v>38.08</v>
      </c>
      <c r="G4209" s="2060">
        <v>14.01</v>
      </c>
      <c r="H4209" s="2060">
        <v>19.989999999999998</v>
      </c>
      <c r="I4209" s="2060" t="s">
        <v>4061</v>
      </c>
      <c r="J4209" s="2061">
        <v>0.11</v>
      </c>
      <c r="K4209" s="2061">
        <v>0.12320000000000002</v>
      </c>
      <c r="L4209" s="2061">
        <v>0.22</v>
      </c>
      <c r="M4209" s="2061">
        <v>0.24640000000000004</v>
      </c>
      <c r="N4209" s="2061">
        <v>0.15</v>
      </c>
      <c r="O4209" s="2061">
        <v>0.16800000000000001</v>
      </c>
      <c r="P4209" s="2060" t="s">
        <v>761</v>
      </c>
      <c r="Q4209" s="2060" t="s">
        <v>4065</v>
      </c>
      <c r="R4209" s="2060" t="s">
        <v>2458</v>
      </c>
      <c r="S4209" s="2062" t="s">
        <v>762</v>
      </c>
    </row>
    <row r="4210" spans="2:19" ht="26.25" customHeight="1" x14ac:dyDescent="0.2">
      <c r="B4210" s="2057" t="s">
        <v>4066</v>
      </c>
      <c r="C4210" s="2058" t="s">
        <v>2025</v>
      </c>
      <c r="D4210" s="2059" t="s">
        <v>928</v>
      </c>
      <c r="E4210" s="2060">
        <v>34</v>
      </c>
      <c r="F4210" s="2060">
        <v>38.08</v>
      </c>
      <c r="G4210" s="2060">
        <v>14.01</v>
      </c>
      <c r="H4210" s="2060">
        <v>19.989999999999998</v>
      </c>
      <c r="I4210" s="2060" t="s">
        <v>4063</v>
      </c>
      <c r="J4210" s="2061">
        <v>0.11</v>
      </c>
      <c r="K4210" s="2061">
        <v>0.12320000000000002</v>
      </c>
      <c r="L4210" s="2061">
        <v>0.22</v>
      </c>
      <c r="M4210" s="2061">
        <v>0.24640000000000004</v>
      </c>
      <c r="N4210" s="2061">
        <v>0.15</v>
      </c>
      <c r="O4210" s="2061">
        <v>0.16800000000000001</v>
      </c>
      <c r="P4210" s="2060" t="s">
        <v>761</v>
      </c>
      <c r="Q4210" s="2060" t="s">
        <v>4065</v>
      </c>
      <c r="R4210" s="2060" t="s">
        <v>2458</v>
      </c>
      <c r="S4210" s="2062" t="s">
        <v>762</v>
      </c>
    </row>
    <row r="4211" spans="2:19" ht="26.25" customHeight="1" x14ac:dyDescent="0.2">
      <c r="B4211" s="2057" t="s">
        <v>4067</v>
      </c>
      <c r="C4211" s="2058" t="s">
        <v>2025</v>
      </c>
      <c r="D4211" s="2059" t="s">
        <v>928</v>
      </c>
      <c r="E4211" s="2060">
        <v>39</v>
      </c>
      <c r="F4211" s="2060">
        <v>43.680000000000007</v>
      </c>
      <c r="G4211" s="2060">
        <v>19.010000000000002</v>
      </c>
      <c r="H4211" s="2060">
        <v>19.989999999999998</v>
      </c>
      <c r="I4211" s="2060" t="s">
        <v>4061</v>
      </c>
      <c r="J4211" s="2061">
        <v>0.11</v>
      </c>
      <c r="K4211" s="2061">
        <v>0.12320000000000002</v>
      </c>
      <c r="L4211" s="2061">
        <v>0.22</v>
      </c>
      <c r="M4211" s="2061">
        <v>0.24640000000000004</v>
      </c>
      <c r="N4211" s="2061">
        <v>0.15</v>
      </c>
      <c r="O4211" s="2061">
        <v>0.16800000000000001</v>
      </c>
      <c r="P4211" s="2060" t="s">
        <v>1252</v>
      </c>
      <c r="Q4211" s="2060" t="s">
        <v>2460</v>
      </c>
      <c r="R4211" s="2060" t="s">
        <v>761</v>
      </c>
      <c r="S4211" s="2062" t="s">
        <v>762</v>
      </c>
    </row>
    <row r="4212" spans="2:19" ht="26.25" customHeight="1" x14ac:dyDescent="0.2">
      <c r="B4212" s="2057" t="s">
        <v>4068</v>
      </c>
      <c r="C4212" s="2058" t="s">
        <v>2025</v>
      </c>
      <c r="D4212" s="2059" t="s">
        <v>928</v>
      </c>
      <c r="E4212" s="2060">
        <v>39</v>
      </c>
      <c r="F4212" s="2060">
        <v>43.680000000000007</v>
      </c>
      <c r="G4212" s="2060">
        <v>19.010000000000002</v>
      </c>
      <c r="H4212" s="2060">
        <v>19.989999999999998</v>
      </c>
      <c r="I4212" s="2060" t="s">
        <v>4063</v>
      </c>
      <c r="J4212" s="2061">
        <v>0.11</v>
      </c>
      <c r="K4212" s="2061">
        <v>0.12320000000000002</v>
      </c>
      <c r="L4212" s="2061">
        <v>0.22</v>
      </c>
      <c r="M4212" s="2061">
        <v>0.24640000000000004</v>
      </c>
      <c r="N4212" s="2061">
        <v>0.15</v>
      </c>
      <c r="O4212" s="2061">
        <v>0.16800000000000001</v>
      </c>
      <c r="P4212" s="2060" t="s">
        <v>1252</v>
      </c>
      <c r="Q4212" s="2060" t="s">
        <v>2460</v>
      </c>
      <c r="R4212" s="2060" t="s">
        <v>761</v>
      </c>
      <c r="S4212" s="2062" t="s">
        <v>762</v>
      </c>
    </row>
    <row r="4213" spans="2:19" ht="26.25" customHeight="1" x14ac:dyDescent="0.2">
      <c r="B4213" s="2057" t="s">
        <v>4069</v>
      </c>
      <c r="C4213" s="2058" t="s">
        <v>2025</v>
      </c>
      <c r="D4213" s="2059" t="s">
        <v>928</v>
      </c>
      <c r="E4213" s="2060">
        <v>49</v>
      </c>
      <c r="F4213" s="2060">
        <v>54.88</v>
      </c>
      <c r="G4213" s="2060">
        <v>29.01</v>
      </c>
      <c r="H4213" s="2060">
        <v>19.989999999999998</v>
      </c>
      <c r="I4213" s="2060" t="s">
        <v>4061</v>
      </c>
      <c r="J4213" s="2061">
        <v>0.108</v>
      </c>
      <c r="K4213" s="2061">
        <v>0.12096000000000001</v>
      </c>
      <c r="L4213" s="2061">
        <v>0.22</v>
      </c>
      <c r="M4213" s="2061">
        <v>0.24640000000000004</v>
      </c>
      <c r="N4213" s="2061">
        <v>0.15</v>
      </c>
      <c r="O4213" s="2061">
        <v>0.16800000000000001</v>
      </c>
      <c r="P4213" s="2060" t="s">
        <v>4070</v>
      </c>
      <c r="Q4213" s="2060" t="s">
        <v>3794</v>
      </c>
      <c r="R4213" s="2060" t="s">
        <v>2964</v>
      </c>
      <c r="S4213" s="2062" t="s">
        <v>762</v>
      </c>
    </row>
    <row r="4214" spans="2:19" ht="26.25" customHeight="1" x14ac:dyDescent="0.2">
      <c r="B4214" s="2057" t="s">
        <v>4071</v>
      </c>
      <c r="C4214" s="2058" t="s">
        <v>2025</v>
      </c>
      <c r="D4214" s="2059" t="s">
        <v>928</v>
      </c>
      <c r="E4214" s="2060">
        <v>49</v>
      </c>
      <c r="F4214" s="2060">
        <v>54.88</v>
      </c>
      <c r="G4214" s="2060">
        <v>29.01</v>
      </c>
      <c r="H4214" s="2060">
        <v>19.989999999999998</v>
      </c>
      <c r="I4214" s="2060" t="s">
        <v>4063</v>
      </c>
      <c r="J4214" s="2061">
        <v>0.108</v>
      </c>
      <c r="K4214" s="2061">
        <v>0.12096000000000001</v>
      </c>
      <c r="L4214" s="2061">
        <v>0.22</v>
      </c>
      <c r="M4214" s="2061">
        <v>0.24640000000000004</v>
      </c>
      <c r="N4214" s="2061">
        <v>0.15</v>
      </c>
      <c r="O4214" s="2061">
        <v>0.16800000000000001</v>
      </c>
      <c r="P4214" s="2060" t="s">
        <v>4070</v>
      </c>
      <c r="Q4214" s="2060" t="s">
        <v>3794</v>
      </c>
      <c r="R4214" s="2060" t="s">
        <v>2964</v>
      </c>
      <c r="S4214" s="2062" t="s">
        <v>762</v>
      </c>
    </row>
    <row r="4215" spans="2:19" ht="26.25" customHeight="1" x14ac:dyDescent="0.2">
      <c r="B4215" s="2057" t="s">
        <v>4072</v>
      </c>
      <c r="C4215" s="2058" t="s">
        <v>2025</v>
      </c>
      <c r="D4215" s="2059" t="s">
        <v>928</v>
      </c>
      <c r="E4215" s="2060">
        <v>59</v>
      </c>
      <c r="F4215" s="2060">
        <v>66.080000000000013</v>
      </c>
      <c r="G4215" s="2060">
        <v>39.01</v>
      </c>
      <c r="H4215" s="2060">
        <v>19.989999999999998</v>
      </c>
      <c r="I4215" s="2060" t="s">
        <v>4061</v>
      </c>
      <c r="J4215" s="2061">
        <v>9.8000000000000004E-2</v>
      </c>
      <c r="K4215" s="2061">
        <v>0.10976000000000001</v>
      </c>
      <c r="L4215" s="2061">
        <v>0.22</v>
      </c>
      <c r="M4215" s="2061">
        <v>0.24640000000000004</v>
      </c>
      <c r="N4215" s="2061">
        <v>0.15</v>
      </c>
      <c r="O4215" s="2061">
        <v>0.16800000000000001</v>
      </c>
      <c r="P4215" s="2060" t="s">
        <v>2181</v>
      </c>
      <c r="Q4215" s="2060" t="s">
        <v>101</v>
      </c>
      <c r="R4215" s="2060" t="s">
        <v>102</v>
      </c>
      <c r="S4215" s="2062" t="s">
        <v>390</v>
      </c>
    </row>
    <row r="4216" spans="2:19" ht="26.25" customHeight="1" x14ac:dyDescent="0.2">
      <c r="B4216" s="2057" t="s">
        <v>4073</v>
      </c>
      <c r="C4216" s="2058" t="s">
        <v>2025</v>
      </c>
      <c r="D4216" s="2059" t="s">
        <v>928</v>
      </c>
      <c r="E4216" s="2060">
        <v>59</v>
      </c>
      <c r="F4216" s="2060">
        <v>66.080000000000013</v>
      </c>
      <c r="G4216" s="2060">
        <v>39.01</v>
      </c>
      <c r="H4216" s="2060">
        <v>19.989999999999998</v>
      </c>
      <c r="I4216" s="2060" t="s">
        <v>4063</v>
      </c>
      <c r="J4216" s="2061">
        <v>9.8000000000000004E-2</v>
      </c>
      <c r="K4216" s="2061">
        <v>0.10976000000000001</v>
      </c>
      <c r="L4216" s="2061">
        <v>0.22</v>
      </c>
      <c r="M4216" s="2061">
        <v>0.24640000000000004</v>
      </c>
      <c r="N4216" s="2061">
        <v>0.15</v>
      </c>
      <c r="O4216" s="2061">
        <v>0.16800000000000001</v>
      </c>
      <c r="P4216" s="2060" t="s">
        <v>2181</v>
      </c>
      <c r="Q4216" s="2060" t="s">
        <v>101</v>
      </c>
      <c r="R4216" s="2060" t="s">
        <v>102</v>
      </c>
      <c r="S4216" s="2062" t="s">
        <v>390</v>
      </c>
    </row>
    <row r="4217" spans="2:19" ht="26.25" customHeight="1" x14ac:dyDescent="0.2">
      <c r="B4217" s="2057" t="s">
        <v>4074</v>
      </c>
      <c r="C4217" s="2058" t="s">
        <v>2025</v>
      </c>
      <c r="D4217" s="2059" t="s">
        <v>928</v>
      </c>
      <c r="E4217" s="2060">
        <v>69</v>
      </c>
      <c r="F4217" s="2060">
        <v>77.28</v>
      </c>
      <c r="G4217" s="2060">
        <v>49.01</v>
      </c>
      <c r="H4217" s="2060">
        <v>19.989999999999998</v>
      </c>
      <c r="I4217" s="2060" t="s">
        <v>4061</v>
      </c>
      <c r="J4217" s="2061">
        <v>9.6000000000000002E-2</v>
      </c>
      <c r="K4217" s="2061">
        <v>0.10752000000000002</v>
      </c>
      <c r="L4217" s="2061">
        <v>0.22</v>
      </c>
      <c r="M4217" s="2061">
        <v>0.24640000000000004</v>
      </c>
      <c r="N4217" s="2061">
        <v>0.15</v>
      </c>
      <c r="O4217" s="2061">
        <v>0.16800000000000001</v>
      </c>
      <c r="P4217" s="2060" t="s">
        <v>4075</v>
      </c>
      <c r="Q4217" s="2060" t="s">
        <v>4076</v>
      </c>
      <c r="R4217" s="2060" t="s">
        <v>4077</v>
      </c>
      <c r="S4217" s="2062" t="s">
        <v>390</v>
      </c>
    </row>
    <row r="4218" spans="2:19" ht="26.25" customHeight="1" x14ac:dyDescent="0.2">
      <c r="B4218" s="2057" t="s">
        <v>4078</v>
      </c>
      <c r="C4218" s="2058" t="s">
        <v>2025</v>
      </c>
      <c r="D4218" s="2059" t="s">
        <v>928</v>
      </c>
      <c r="E4218" s="2060">
        <v>69</v>
      </c>
      <c r="F4218" s="2060">
        <v>77.28</v>
      </c>
      <c r="G4218" s="2060">
        <v>49.01</v>
      </c>
      <c r="H4218" s="2060">
        <v>19.989999999999998</v>
      </c>
      <c r="I4218" s="2060" t="s">
        <v>4063</v>
      </c>
      <c r="J4218" s="2061">
        <v>9.6000000000000002E-2</v>
      </c>
      <c r="K4218" s="2061">
        <v>0.10752000000000002</v>
      </c>
      <c r="L4218" s="2061">
        <v>0.22</v>
      </c>
      <c r="M4218" s="2061">
        <v>0.24640000000000004</v>
      </c>
      <c r="N4218" s="2061">
        <v>0.15</v>
      </c>
      <c r="O4218" s="2061">
        <v>0.16800000000000001</v>
      </c>
      <c r="P4218" s="2060" t="s">
        <v>4075</v>
      </c>
      <c r="Q4218" s="2060" t="s">
        <v>4076</v>
      </c>
      <c r="R4218" s="2060" t="s">
        <v>4077</v>
      </c>
      <c r="S4218" s="2062" t="s">
        <v>390</v>
      </c>
    </row>
    <row r="4219" spans="2:19" ht="26.25" customHeight="1" x14ac:dyDescent="0.2">
      <c r="B4219" s="2057" t="s">
        <v>4079</v>
      </c>
      <c r="C4219" s="2058" t="s">
        <v>2025</v>
      </c>
      <c r="D4219" s="2059" t="s">
        <v>928</v>
      </c>
      <c r="E4219" s="2060">
        <v>79</v>
      </c>
      <c r="F4219" s="2060">
        <v>88.48</v>
      </c>
      <c r="G4219" s="2060">
        <v>59.01</v>
      </c>
      <c r="H4219" s="2060">
        <v>19.989999999999998</v>
      </c>
      <c r="I4219" s="2060" t="s">
        <v>4061</v>
      </c>
      <c r="J4219" s="2061">
        <v>0.09</v>
      </c>
      <c r="K4219" s="2061">
        <v>0.1008</v>
      </c>
      <c r="L4219" s="2061">
        <v>0.22</v>
      </c>
      <c r="M4219" s="2061">
        <v>0.24640000000000004</v>
      </c>
      <c r="N4219" s="2061">
        <v>0.15</v>
      </c>
      <c r="O4219" s="2061">
        <v>0.16800000000000001</v>
      </c>
      <c r="P4219" s="2060" t="s">
        <v>4080</v>
      </c>
      <c r="Q4219" s="2060" t="s">
        <v>2590</v>
      </c>
      <c r="R4219" s="2060" t="s">
        <v>579</v>
      </c>
      <c r="S4219" s="2062" t="s">
        <v>390</v>
      </c>
    </row>
    <row r="4220" spans="2:19" ht="26.25" customHeight="1" x14ac:dyDescent="0.2">
      <c r="B4220" s="2057" t="s">
        <v>4081</v>
      </c>
      <c r="C4220" s="2058" t="s">
        <v>2025</v>
      </c>
      <c r="D4220" s="2059" t="s">
        <v>928</v>
      </c>
      <c r="E4220" s="2060">
        <v>79</v>
      </c>
      <c r="F4220" s="2060">
        <v>88.48</v>
      </c>
      <c r="G4220" s="2060">
        <v>59.01</v>
      </c>
      <c r="H4220" s="2060">
        <v>19.989999999999998</v>
      </c>
      <c r="I4220" s="2060" t="s">
        <v>4063</v>
      </c>
      <c r="J4220" s="2061">
        <v>0.09</v>
      </c>
      <c r="K4220" s="2061">
        <v>0.1008</v>
      </c>
      <c r="L4220" s="2061">
        <v>0.22</v>
      </c>
      <c r="M4220" s="2061">
        <v>0.24640000000000004</v>
      </c>
      <c r="N4220" s="2061">
        <v>0.15</v>
      </c>
      <c r="O4220" s="2061">
        <v>0.16800000000000001</v>
      </c>
      <c r="P4220" s="2060" t="s">
        <v>4080</v>
      </c>
      <c r="Q4220" s="2060" t="s">
        <v>2590</v>
      </c>
      <c r="R4220" s="2060" t="s">
        <v>579</v>
      </c>
      <c r="S4220" s="2062" t="s">
        <v>390</v>
      </c>
    </row>
    <row r="4221" spans="2:19" ht="26.25" customHeight="1" x14ac:dyDescent="0.2">
      <c r="B4221" s="2057" t="s">
        <v>4082</v>
      </c>
      <c r="C4221" s="2058" t="s">
        <v>2025</v>
      </c>
      <c r="D4221" s="2059" t="s">
        <v>928</v>
      </c>
      <c r="E4221" s="2060">
        <v>99</v>
      </c>
      <c r="F4221" s="2060">
        <v>110.88000000000001</v>
      </c>
      <c r="G4221" s="2060">
        <v>79.010000000000005</v>
      </c>
      <c r="H4221" s="2060">
        <v>19.989999999999998</v>
      </c>
      <c r="I4221" s="2060" t="s">
        <v>4061</v>
      </c>
      <c r="J4221" s="2061">
        <v>8.5999999999999993E-2</v>
      </c>
      <c r="K4221" s="2061">
        <v>9.6320000000000003E-2</v>
      </c>
      <c r="L4221" s="2061">
        <v>0.22</v>
      </c>
      <c r="M4221" s="2061">
        <v>0.24640000000000004</v>
      </c>
      <c r="N4221" s="2061">
        <v>0.15</v>
      </c>
      <c r="O4221" s="2061">
        <v>0.16800000000000001</v>
      </c>
      <c r="P4221" s="2060" t="s">
        <v>4083</v>
      </c>
      <c r="Q4221" s="2060" t="s">
        <v>2912</v>
      </c>
      <c r="R4221" s="2060" t="s">
        <v>4084</v>
      </c>
      <c r="S4221" s="2062" t="s">
        <v>390</v>
      </c>
    </row>
    <row r="4222" spans="2:19" ht="26.25" customHeight="1" x14ac:dyDescent="0.2">
      <c r="B4222" s="2057" t="s">
        <v>4085</v>
      </c>
      <c r="C4222" s="2058" t="s">
        <v>2025</v>
      </c>
      <c r="D4222" s="2059" t="s">
        <v>928</v>
      </c>
      <c r="E4222" s="2060">
        <v>99</v>
      </c>
      <c r="F4222" s="2060">
        <v>110.88000000000001</v>
      </c>
      <c r="G4222" s="2060">
        <v>79.010000000000005</v>
      </c>
      <c r="H4222" s="2060">
        <v>19.989999999999998</v>
      </c>
      <c r="I4222" s="2060" t="s">
        <v>4063</v>
      </c>
      <c r="J4222" s="2061">
        <v>8.5999999999999993E-2</v>
      </c>
      <c r="K4222" s="2061">
        <v>9.6320000000000003E-2</v>
      </c>
      <c r="L4222" s="2061">
        <v>0.22</v>
      </c>
      <c r="M4222" s="2061">
        <v>0.24640000000000004</v>
      </c>
      <c r="N4222" s="2061">
        <v>0.15</v>
      </c>
      <c r="O4222" s="2061">
        <v>0.16800000000000001</v>
      </c>
      <c r="P4222" s="2060" t="s">
        <v>4083</v>
      </c>
      <c r="Q4222" s="2060" t="s">
        <v>2912</v>
      </c>
      <c r="R4222" s="2060" t="s">
        <v>4084</v>
      </c>
      <c r="S4222" s="2062" t="s">
        <v>390</v>
      </c>
    </row>
    <row r="4223" spans="2:19" ht="26.25" customHeight="1" x14ac:dyDescent="0.2">
      <c r="B4223" s="2042"/>
      <c r="C4223" s="2043"/>
      <c r="D4223" s="2044"/>
      <c r="E4223" s="2045"/>
      <c r="F4223" s="2045"/>
      <c r="G4223" s="2045"/>
      <c r="H4223" s="2045"/>
      <c r="I4223" s="2045"/>
      <c r="J4223" s="2045"/>
      <c r="K4223" s="2045"/>
      <c r="L4223" s="2045"/>
      <c r="M4223" s="2045"/>
      <c r="N4223" s="2045"/>
      <c r="O4223" s="2045"/>
      <c r="P4223" s="2045"/>
      <c r="Q4223" s="2045"/>
      <c r="R4223" s="2045"/>
      <c r="S4223" s="2046"/>
    </row>
    <row r="4224" spans="2:19" ht="26.25" customHeight="1" x14ac:dyDescent="0.2">
      <c r="B4224" s="2057" t="s">
        <v>4086</v>
      </c>
      <c r="C4224" s="2058" t="s">
        <v>782</v>
      </c>
      <c r="D4224" s="2059" t="s">
        <v>928</v>
      </c>
      <c r="E4224" s="2060">
        <v>30</v>
      </c>
      <c r="F4224" s="2060">
        <f>E4224*1.12</f>
        <v>33.6</v>
      </c>
      <c r="G4224" s="2060">
        <v>10.01</v>
      </c>
      <c r="H4224" s="2060">
        <v>19.989999999999998</v>
      </c>
      <c r="I4224" s="2060" t="s">
        <v>4087</v>
      </c>
      <c r="J4224" s="2061">
        <v>0.1</v>
      </c>
      <c r="K4224" s="2061">
        <f>J4224*1.12</f>
        <v>0.11200000000000002</v>
      </c>
      <c r="L4224" s="2061">
        <v>0.22</v>
      </c>
      <c r="M4224" s="2061">
        <v>0.24640000000000004</v>
      </c>
      <c r="N4224" s="2061">
        <v>0.15</v>
      </c>
      <c r="O4224" s="2061">
        <v>0.16800000000000001</v>
      </c>
      <c r="P4224" s="2060" t="s">
        <v>2167</v>
      </c>
      <c r="Q4224" s="2060" t="s">
        <v>1776</v>
      </c>
      <c r="R4224" s="2060" t="s">
        <v>3808</v>
      </c>
      <c r="S4224" s="2062" t="s">
        <v>762</v>
      </c>
    </row>
    <row r="4225" spans="2:19" ht="26.25" customHeight="1" x14ac:dyDescent="0.2">
      <c r="B4225" s="2057" t="s">
        <v>4088</v>
      </c>
      <c r="C4225" s="2058" t="s">
        <v>782</v>
      </c>
      <c r="D4225" s="2059" t="s">
        <v>928</v>
      </c>
      <c r="E4225" s="2060">
        <v>30</v>
      </c>
      <c r="F4225" s="2060">
        <f>E4225*1.12</f>
        <v>33.6</v>
      </c>
      <c r="G4225" s="2060">
        <v>10.01</v>
      </c>
      <c r="H4225" s="2060">
        <v>19.989999999999998</v>
      </c>
      <c r="I4225" s="2060" t="s">
        <v>4089</v>
      </c>
      <c r="J4225" s="2061">
        <v>0.1</v>
      </c>
      <c r="K4225" s="2061">
        <f t="shared" ref="K4225:K4239" si="33">J4225*1.12</f>
        <v>0.11200000000000002</v>
      </c>
      <c r="L4225" s="2061">
        <v>0.22</v>
      </c>
      <c r="M4225" s="2061">
        <v>0.24640000000000004</v>
      </c>
      <c r="N4225" s="2061">
        <v>0.15</v>
      </c>
      <c r="O4225" s="2061">
        <v>0.16800000000000001</v>
      </c>
      <c r="P4225" s="2060" t="s">
        <v>2167</v>
      </c>
      <c r="Q4225" s="2060" t="s">
        <v>1776</v>
      </c>
      <c r="R4225" s="2060" t="s">
        <v>3808</v>
      </c>
      <c r="S4225" s="2062" t="s">
        <v>762</v>
      </c>
    </row>
    <row r="4226" spans="2:19" ht="26.25" customHeight="1" x14ac:dyDescent="0.2">
      <c r="B4226" s="2057" t="s">
        <v>4090</v>
      </c>
      <c r="C4226" s="2058" t="s">
        <v>782</v>
      </c>
      <c r="D4226" s="2059" t="s">
        <v>928</v>
      </c>
      <c r="E4226" s="2060">
        <v>34</v>
      </c>
      <c r="F4226" s="2060">
        <f t="shared" ref="F4226:F4239" si="34">E4226*1.12</f>
        <v>38.080000000000005</v>
      </c>
      <c r="G4226" s="2060">
        <v>14.01</v>
      </c>
      <c r="H4226" s="2060">
        <v>19.989999999999998</v>
      </c>
      <c r="I4226" s="2060" t="s">
        <v>4087</v>
      </c>
      <c r="J4226" s="2061">
        <v>0.1</v>
      </c>
      <c r="K4226" s="2061">
        <f t="shared" si="33"/>
        <v>0.11200000000000002</v>
      </c>
      <c r="L4226" s="2061">
        <v>0.22</v>
      </c>
      <c r="M4226" s="2061">
        <v>0.24640000000000004</v>
      </c>
      <c r="N4226" s="2061">
        <v>0.15</v>
      </c>
      <c r="O4226" s="2061">
        <v>0.16800000000000001</v>
      </c>
      <c r="P4226" s="2060" t="s">
        <v>1619</v>
      </c>
      <c r="Q4226" s="2060" t="s">
        <v>4065</v>
      </c>
      <c r="R4226" s="2060" t="s">
        <v>2458</v>
      </c>
      <c r="S4226" s="2062" t="s">
        <v>762</v>
      </c>
    </row>
    <row r="4227" spans="2:19" ht="26.25" customHeight="1" x14ac:dyDescent="0.2">
      <c r="B4227" s="2057" t="s">
        <v>4091</v>
      </c>
      <c r="C4227" s="2058" t="s">
        <v>782</v>
      </c>
      <c r="D4227" s="2059" t="s">
        <v>928</v>
      </c>
      <c r="E4227" s="2060">
        <v>34</v>
      </c>
      <c r="F4227" s="2060">
        <f t="shared" si="34"/>
        <v>38.080000000000005</v>
      </c>
      <c r="G4227" s="2060">
        <v>14.01</v>
      </c>
      <c r="H4227" s="2060">
        <v>19.989999999999998</v>
      </c>
      <c r="I4227" s="2060" t="s">
        <v>4089</v>
      </c>
      <c r="J4227" s="2061">
        <v>0.1</v>
      </c>
      <c r="K4227" s="2061">
        <f t="shared" si="33"/>
        <v>0.11200000000000002</v>
      </c>
      <c r="L4227" s="2061">
        <v>0.22</v>
      </c>
      <c r="M4227" s="2061">
        <v>0.24640000000000004</v>
      </c>
      <c r="N4227" s="2061">
        <v>0.15</v>
      </c>
      <c r="O4227" s="2061">
        <v>0.16800000000000001</v>
      </c>
      <c r="P4227" s="2060" t="s">
        <v>1619</v>
      </c>
      <c r="Q4227" s="2060" t="s">
        <v>4065</v>
      </c>
      <c r="R4227" s="2060" t="s">
        <v>2458</v>
      </c>
      <c r="S4227" s="2062" t="s">
        <v>762</v>
      </c>
    </row>
    <row r="4228" spans="2:19" ht="26.25" customHeight="1" x14ac:dyDescent="0.2">
      <c r="B4228" s="2057" t="s">
        <v>4092</v>
      </c>
      <c r="C4228" s="2058" t="s">
        <v>782</v>
      </c>
      <c r="D4228" s="2059" t="s">
        <v>928</v>
      </c>
      <c r="E4228" s="2060">
        <v>39</v>
      </c>
      <c r="F4228" s="2060">
        <f t="shared" si="34"/>
        <v>43.680000000000007</v>
      </c>
      <c r="G4228" s="2060">
        <v>19.010000000000002</v>
      </c>
      <c r="H4228" s="2060">
        <v>19.989999999999998</v>
      </c>
      <c r="I4228" s="2060" t="s">
        <v>4087</v>
      </c>
      <c r="J4228" s="2061">
        <v>0.1</v>
      </c>
      <c r="K4228" s="2061">
        <f t="shared" si="33"/>
        <v>0.11200000000000002</v>
      </c>
      <c r="L4228" s="2061">
        <v>0.22</v>
      </c>
      <c r="M4228" s="2061">
        <v>0.24640000000000004</v>
      </c>
      <c r="N4228" s="2061">
        <v>0.15</v>
      </c>
      <c r="O4228" s="2061">
        <v>0.16800000000000001</v>
      </c>
      <c r="P4228" s="2060" t="s">
        <v>2981</v>
      </c>
      <c r="Q4228" s="2060" t="s">
        <v>2460</v>
      </c>
      <c r="R4228" s="2060" t="s">
        <v>761</v>
      </c>
      <c r="S4228" s="2062" t="s">
        <v>762</v>
      </c>
    </row>
    <row r="4229" spans="2:19" ht="26.25" customHeight="1" x14ac:dyDescent="0.2">
      <c r="B4229" s="2057" t="s">
        <v>4093</v>
      </c>
      <c r="C4229" s="2058" t="s">
        <v>782</v>
      </c>
      <c r="D4229" s="2059" t="s">
        <v>928</v>
      </c>
      <c r="E4229" s="2060">
        <v>39</v>
      </c>
      <c r="F4229" s="2060">
        <f t="shared" si="34"/>
        <v>43.680000000000007</v>
      </c>
      <c r="G4229" s="2060">
        <v>19.010000000000002</v>
      </c>
      <c r="H4229" s="2060">
        <v>19.989999999999998</v>
      </c>
      <c r="I4229" s="2060" t="s">
        <v>4089</v>
      </c>
      <c r="J4229" s="2061">
        <v>0.1</v>
      </c>
      <c r="K4229" s="2061">
        <f t="shared" si="33"/>
        <v>0.11200000000000002</v>
      </c>
      <c r="L4229" s="2061">
        <v>0.22</v>
      </c>
      <c r="M4229" s="2061">
        <v>0.24640000000000004</v>
      </c>
      <c r="N4229" s="2061">
        <v>0.15</v>
      </c>
      <c r="O4229" s="2061">
        <v>0.16800000000000001</v>
      </c>
      <c r="P4229" s="2060" t="s">
        <v>2981</v>
      </c>
      <c r="Q4229" s="2060" t="s">
        <v>2460</v>
      </c>
      <c r="R4229" s="2060" t="s">
        <v>761</v>
      </c>
      <c r="S4229" s="2062" t="s">
        <v>762</v>
      </c>
    </row>
    <row r="4230" spans="2:19" ht="26.25" customHeight="1" x14ac:dyDescent="0.2">
      <c r="B4230" s="2057" t="s">
        <v>4094</v>
      </c>
      <c r="C4230" s="2058" t="s">
        <v>782</v>
      </c>
      <c r="D4230" s="2059" t="s">
        <v>928</v>
      </c>
      <c r="E4230" s="2060">
        <v>49</v>
      </c>
      <c r="F4230" s="2060">
        <f t="shared" si="34"/>
        <v>54.88</v>
      </c>
      <c r="G4230" s="2060">
        <v>29.01</v>
      </c>
      <c r="H4230" s="2060">
        <v>19.989999999999998</v>
      </c>
      <c r="I4230" s="2060" t="s">
        <v>4087</v>
      </c>
      <c r="J4230" s="2061">
        <v>9.8000000000000004E-2</v>
      </c>
      <c r="K4230" s="2061">
        <f t="shared" si="33"/>
        <v>0.10976000000000001</v>
      </c>
      <c r="L4230" s="2061">
        <v>0.22</v>
      </c>
      <c r="M4230" s="2061">
        <v>0.24640000000000004</v>
      </c>
      <c r="N4230" s="2061">
        <v>0.15</v>
      </c>
      <c r="O4230" s="2061">
        <v>0.16800000000000001</v>
      </c>
      <c r="P4230" s="2060" t="s">
        <v>3333</v>
      </c>
      <c r="Q4230" s="2060" t="s">
        <v>3794</v>
      </c>
      <c r="R4230" s="2060" t="s">
        <v>2964</v>
      </c>
      <c r="S4230" s="2062" t="s">
        <v>762</v>
      </c>
    </row>
    <row r="4231" spans="2:19" ht="26.25" customHeight="1" x14ac:dyDescent="0.2">
      <c r="B4231" s="2057" t="s">
        <v>4095</v>
      </c>
      <c r="C4231" s="2058" t="s">
        <v>782</v>
      </c>
      <c r="D4231" s="2059" t="s">
        <v>928</v>
      </c>
      <c r="E4231" s="2060">
        <v>49</v>
      </c>
      <c r="F4231" s="2060">
        <f t="shared" si="34"/>
        <v>54.88</v>
      </c>
      <c r="G4231" s="2060">
        <v>29.01</v>
      </c>
      <c r="H4231" s="2060">
        <v>19.989999999999998</v>
      </c>
      <c r="I4231" s="2060" t="s">
        <v>4089</v>
      </c>
      <c r="J4231" s="2061">
        <v>9.8000000000000004E-2</v>
      </c>
      <c r="K4231" s="2061">
        <f t="shared" si="33"/>
        <v>0.10976000000000001</v>
      </c>
      <c r="L4231" s="2061">
        <v>0.22</v>
      </c>
      <c r="M4231" s="2061">
        <v>0.24640000000000004</v>
      </c>
      <c r="N4231" s="2061">
        <v>0.15</v>
      </c>
      <c r="O4231" s="2061">
        <v>0.16800000000000001</v>
      </c>
      <c r="P4231" s="2060" t="s">
        <v>3333</v>
      </c>
      <c r="Q4231" s="2060" t="s">
        <v>3794</v>
      </c>
      <c r="R4231" s="2060" t="s">
        <v>2964</v>
      </c>
      <c r="S4231" s="2062" t="s">
        <v>762</v>
      </c>
    </row>
    <row r="4232" spans="2:19" ht="26.25" customHeight="1" x14ac:dyDescent="0.2">
      <c r="B4232" s="2057" t="s">
        <v>4096</v>
      </c>
      <c r="C4232" s="2058" t="s">
        <v>782</v>
      </c>
      <c r="D4232" s="2059" t="s">
        <v>928</v>
      </c>
      <c r="E4232" s="2060">
        <v>59</v>
      </c>
      <c r="F4232" s="2060">
        <f t="shared" si="34"/>
        <v>66.080000000000013</v>
      </c>
      <c r="G4232" s="2060">
        <v>39.01</v>
      </c>
      <c r="H4232" s="2060">
        <v>19.989999999999998</v>
      </c>
      <c r="I4232" s="2060" t="s">
        <v>4087</v>
      </c>
      <c r="J4232" s="2061">
        <v>9.8000000000000004E-2</v>
      </c>
      <c r="K4232" s="2061">
        <f t="shared" si="33"/>
        <v>0.10976000000000001</v>
      </c>
      <c r="L4232" s="2061">
        <v>0.22</v>
      </c>
      <c r="M4232" s="2061">
        <v>0.24640000000000004</v>
      </c>
      <c r="N4232" s="2061">
        <v>0.15</v>
      </c>
      <c r="O4232" s="2061">
        <v>0.16800000000000001</v>
      </c>
      <c r="P4232" s="2060" t="s">
        <v>2181</v>
      </c>
      <c r="Q4232" s="2060" t="s">
        <v>101</v>
      </c>
      <c r="R4232" s="2060" t="s">
        <v>4097</v>
      </c>
      <c r="S4232" s="2062" t="s">
        <v>390</v>
      </c>
    </row>
    <row r="4233" spans="2:19" ht="26.25" customHeight="1" x14ac:dyDescent="0.2">
      <c r="B4233" s="2057" t="s">
        <v>4098</v>
      </c>
      <c r="C4233" s="2058" t="s">
        <v>782</v>
      </c>
      <c r="D4233" s="2059" t="s">
        <v>928</v>
      </c>
      <c r="E4233" s="2060">
        <v>59</v>
      </c>
      <c r="F4233" s="2060">
        <f t="shared" si="34"/>
        <v>66.080000000000013</v>
      </c>
      <c r="G4233" s="2060">
        <v>39.01</v>
      </c>
      <c r="H4233" s="2060">
        <v>19.989999999999998</v>
      </c>
      <c r="I4233" s="2060" t="s">
        <v>4089</v>
      </c>
      <c r="J4233" s="2061">
        <v>9.8000000000000004E-2</v>
      </c>
      <c r="K4233" s="2061">
        <f t="shared" si="33"/>
        <v>0.10976000000000001</v>
      </c>
      <c r="L4233" s="2061">
        <v>0.22</v>
      </c>
      <c r="M4233" s="2061">
        <v>0.24640000000000004</v>
      </c>
      <c r="N4233" s="2061">
        <v>0.15</v>
      </c>
      <c r="O4233" s="2061">
        <v>0.16800000000000001</v>
      </c>
      <c r="P4233" s="2060" t="s">
        <v>2181</v>
      </c>
      <c r="Q4233" s="2060" t="s">
        <v>101</v>
      </c>
      <c r="R4233" s="2060" t="s">
        <v>4097</v>
      </c>
      <c r="S4233" s="2062" t="s">
        <v>390</v>
      </c>
    </row>
    <row r="4234" spans="2:19" ht="26.25" customHeight="1" x14ac:dyDescent="0.2">
      <c r="B4234" s="2057" t="s">
        <v>4099</v>
      </c>
      <c r="C4234" s="2058" t="s">
        <v>782</v>
      </c>
      <c r="D4234" s="2059" t="s">
        <v>928</v>
      </c>
      <c r="E4234" s="2060">
        <v>69</v>
      </c>
      <c r="F4234" s="2060">
        <f t="shared" si="34"/>
        <v>77.28</v>
      </c>
      <c r="G4234" s="2060">
        <v>49.01</v>
      </c>
      <c r="H4234" s="2060">
        <v>19.989999999999998</v>
      </c>
      <c r="I4234" s="2060" t="s">
        <v>4087</v>
      </c>
      <c r="J4234" s="2061">
        <v>9.6000000000000002E-2</v>
      </c>
      <c r="K4234" s="2061">
        <f t="shared" si="33"/>
        <v>0.10752000000000002</v>
      </c>
      <c r="L4234" s="2061">
        <v>0.22</v>
      </c>
      <c r="M4234" s="2061">
        <v>0.24640000000000004</v>
      </c>
      <c r="N4234" s="2061">
        <v>0.15</v>
      </c>
      <c r="O4234" s="2061">
        <v>0.16800000000000001</v>
      </c>
      <c r="P4234" s="2060" t="s">
        <v>4075</v>
      </c>
      <c r="Q4234" s="2060" t="s">
        <v>4076</v>
      </c>
      <c r="R4234" s="2060" t="s">
        <v>4077</v>
      </c>
      <c r="S4234" s="2062" t="s">
        <v>390</v>
      </c>
    </row>
    <row r="4235" spans="2:19" ht="26.25" customHeight="1" x14ac:dyDescent="0.2">
      <c r="B4235" s="2057" t="s">
        <v>4100</v>
      </c>
      <c r="C4235" s="2058" t="s">
        <v>782</v>
      </c>
      <c r="D4235" s="2059" t="s">
        <v>928</v>
      </c>
      <c r="E4235" s="2060">
        <v>69</v>
      </c>
      <c r="F4235" s="2060">
        <f t="shared" si="34"/>
        <v>77.28</v>
      </c>
      <c r="G4235" s="2060">
        <v>49.01</v>
      </c>
      <c r="H4235" s="2060">
        <v>19.989999999999998</v>
      </c>
      <c r="I4235" s="2060" t="s">
        <v>4089</v>
      </c>
      <c r="J4235" s="2061">
        <v>9.6000000000000002E-2</v>
      </c>
      <c r="K4235" s="2061">
        <f t="shared" si="33"/>
        <v>0.10752000000000002</v>
      </c>
      <c r="L4235" s="2061">
        <v>0.22</v>
      </c>
      <c r="M4235" s="2061">
        <v>0.24640000000000004</v>
      </c>
      <c r="N4235" s="2061">
        <v>0.15</v>
      </c>
      <c r="O4235" s="2061">
        <v>0.16800000000000001</v>
      </c>
      <c r="P4235" s="2060" t="s">
        <v>4075</v>
      </c>
      <c r="Q4235" s="2060" t="s">
        <v>4076</v>
      </c>
      <c r="R4235" s="2060" t="s">
        <v>4077</v>
      </c>
      <c r="S4235" s="2062" t="s">
        <v>390</v>
      </c>
    </row>
    <row r="4236" spans="2:19" ht="26.25" customHeight="1" x14ac:dyDescent="0.2">
      <c r="B4236" s="2057" t="s">
        <v>4101</v>
      </c>
      <c r="C4236" s="2058" t="s">
        <v>782</v>
      </c>
      <c r="D4236" s="2059" t="s">
        <v>928</v>
      </c>
      <c r="E4236" s="2060">
        <v>79</v>
      </c>
      <c r="F4236" s="2060">
        <f t="shared" si="34"/>
        <v>88.48</v>
      </c>
      <c r="G4236" s="2060">
        <v>59.01</v>
      </c>
      <c r="H4236" s="2060">
        <v>19.989999999999998</v>
      </c>
      <c r="I4236" s="2060" t="s">
        <v>4087</v>
      </c>
      <c r="J4236" s="2061">
        <v>0.09</v>
      </c>
      <c r="K4236" s="2061">
        <f t="shared" si="33"/>
        <v>0.1008</v>
      </c>
      <c r="L4236" s="2061">
        <v>0.22</v>
      </c>
      <c r="M4236" s="2061">
        <v>0.24640000000000004</v>
      </c>
      <c r="N4236" s="2061">
        <v>0.15</v>
      </c>
      <c r="O4236" s="2061">
        <v>0.16800000000000001</v>
      </c>
      <c r="P4236" s="2060" t="s">
        <v>4080</v>
      </c>
      <c r="Q4236" s="2060" t="s">
        <v>2590</v>
      </c>
      <c r="R4236" s="2060" t="s">
        <v>579</v>
      </c>
      <c r="S4236" s="2062" t="s">
        <v>390</v>
      </c>
    </row>
    <row r="4237" spans="2:19" ht="26.25" customHeight="1" x14ac:dyDescent="0.2">
      <c r="B4237" s="2057" t="s">
        <v>4102</v>
      </c>
      <c r="C4237" s="2058" t="s">
        <v>782</v>
      </c>
      <c r="D4237" s="2059" t="s">
        <v>928</v>
      </c>
      <c r="E4237" s="2060">
        <v>79</v>
      </c>
      <c r="F4237" s="2060">
        <f t="shared" si="34"/>
        <v>88.48</v>
      </c>
      <c r="G4237" s="2060">
        <v>59.01</v>
      </c>
      <c r="H4237" s="2060">
        <v>19.989999999999998</v>
      </c>
      <c r="I4237" s="2060" t="s">
        <v>4089</v>
      </c>
      <c r="J4237" s="2061">
        <v>0.09</v>
      </c>
      <c r="K4237" s="2061">
        <f t="shared" si="33"/>
        <v>0.1008</v>
      </c>
      <c r="L4237" s="2061">
        <v>0.22</v>
      </c>
      <c r="M4237" s="2061">
        <v>0.24640000000000004</v>
      </c>
      <c r="N4237" s="2061">
        <v>0.15</v>
      </c>
      <c r="O4237" s="2061">
        <v>0.16800000000000001</v>
      </c>
      <c r="P4237" s="2060" t="s">
        <v>4080</v>
      </c>
      <c r="Q4237" s="2060" t="s">
        <v>2590</v>
      </c>
      <c r="R4237" s="2060" t="s">
        <v>579</v>
      </c>
      <c r="S4237" s="2062" t="s">
        <v>390</v>
      </c>
    </row>
    <row r="4238" spans="2:19" ht="26.25" customHeight="1" x14ac:dyDescent="0.2">
      <c r="B4238" s="2057" t="s">
        <v>4103</v>
      </c>
      <c r="C4238" s="2058" t="s">
        <v>782</v>
      </c>
      <c r="D4238" s="2059" t="s">
        <v>928</v>
      </c>
      <c r="E4238" s="2060">
        <v>99</v>
      </c>
      <c r="F4238" s="2060">
        <f t="shared" si="34"/>
        <v>110.88000000000001</v>
      </c>
      <c r="G4238" s="2060">
        <v>79.010000000000005</v>
      </c>
      <c r="H4238" s="2060">
        <v>19.989999999999998</v>
      </c>
      <c r="I4238" s="2060" t="s">
        <v>4087</v>
      </c>
      <c r="J4238" s="2061">
        <v>8.5999999999999993E-2</v>
      </c>
      <c r="K4238" s="2061">
        <f t="shared" si="33"/>
        <v>9.6320000000000003E-2</v>
      </c>
      <c r="L4238" s="2061">
        <v>0.22</v>
      </c>
      <c r="M4238" s="2061">
        <v>0.24640000000000004</v>
      </c>
      <c r="N4238" s="2061">
        <v>0.15</v>
      </c>
      <c r="O4238" s="2061">
        <v>0.16800000000000001</v>
      </c>
      <c r="P4238" s="2060" t="s">
        <v>4083</v>
      </c>
      <c r="Q4238" s="2060" t="s">
        <v>2912</v>
      </c>
      <c r="R4238" s="2060" t="s">
        <v>4084</v>
      </c>
      <c r="S4238" s="2062" t="s">
        <v>390</v>
      </c>
    </row>
    <row r="4239" spans="2:19" ht="26.25" customHeight="1" x14ac:dyDescent="0.2">
      <c r="B4239" s="2057" t="s">
        <v>4104</v>
      </c>
      <c r="C4239" s="2058" t="s">
        <v>782</v>
      </c>
      <c r="D4239" s="2059" t="s">
        <v>928</v>
      </c>
      <c r="E4239" s="2060">
        <v>99</v>
      </c>
      <c r="F4239" s="2060">
        <f t="shared" si="34"/>
        <v>110.88000000000001</v>
      </c>
      <c r="G4239" s="2060">
        <v>79.010000000000005</v>
      </c>
      <c r="H4239" s="2060">
        <v>19.989999999999998</v>
      </c>
      <c r="I4239" s="2060" t="s">
        <v>4089</v>
      </c>
      <c r="J4239" s="2061">
        <v>8.5999999999999993E-2</v>
      </c>
      <c r="K4239" s="2061">
        <f t="shared" si="33"/>
        <v>9.6320000000000003E-2</v>
      </c>
      <c r="L4239" s="2061">
        <v>0.22</v>
      </c>
      <c r="M4239" s="2061">
        <v>0.24640000000000004</v>
      </c>
      <c r="N4239" s="2061">
        <v>0.15</v>
      </c>
      <c r="O4239" s="2061">
        <v>0.16800000000000001</v>
      </c>
      <c r="P4239" s="2060" t="s">
        <v>4083</v>
      </c>
      <c r="Q4239" s="2060" t="s">
        <v>2912</v>
      </c>
      <c r="R4239" s="2060" t="s">
        <v>4084</v>
      </c>
      <c r="S4239" s="2062" t="s">
        <v>390</v>
      </c>
    </row>
    <row r="4240" spans="2:19" ht="17.25" customHeight="1" x14ac:dyDescent="0.2">
      <c r="B4240" s="4907" t="s">
        <v>4105</v>
      </c>
      <c r="C4240" s="4908"/>
      <c r="D4240" s="2063"/>
      <c r="E4240" s="2063"/>
      <c r="F4240" s="2063"/>
      <c r="G4240" s="2064"/>
      <c r="H4240" s="2064"/>
      <c r="I4240" s="2064"/>
      <c r="J4240" s="2064"/>
      <c r="K4240" s="2064"/>
      <c r="L4240" s="2064"/>
      <c r="M4240" s="2064"/>
      <c r="N4240" s="2064"/>
      <c r="O4240" s="2064"/>
      <c r="P4240" s="2064"/>
      <c r="Q4240" s="2064"/>
      <c r="R4240" s="2064"/>
      <c r="S4240" s="2065"/>
    </row>
    <row r="4241" spans="2:19" ht="17.25" customHeight="1" x14ac:dyDescent="0.2">
      <c r="B4241" s="4880" t="s">
        <v>3558</v>
      </c>
      <c r="C4241" s="4881"/>
      <c r="D4241" s="4881"/>
      <c r="E4241" s="2063"/>
      <c r="F4241" s="2063"/>
      <c r="G4241" s="2064"/>
      <c r="H4241" s="2064"/>
      <c r="I4241" s="2064"/>
      <c r="J4241" s="2064"/>
      <c r="K4241" s="2064"/>
      <c r="L4241" s="2064"/>
      <c r="M4241" s="2064"/>
      <c r="N4241" s="2064"/>
      <c r="O4241" s="2064"/>
      <c r="P4241" s="2064"/>
      <c r="Q4241" s="2064"/>
      <c r="R4241" s="2064"/>
      <c r="S4241" s="2065"/>
    </row>
    <row r="4242" spans="2:19" ht="17.25" customHeight="1" thickBot="1" x14ac:dyDescent="0.25">
      <c r="B4242" s="2066" t="s">
        <v>4106</v>
      </c>
      <c r="C4242" s="2067"/>
      <c r="D4242" s="2067"/>
      <c r="E4242" s="2067"/>
      <c r="F4242" s="2067"/>
      <c r="G4242" s="2067"/>
      <c r="H4242" s="2067"/>
      <c r="I4242" s="2067"/>
      <c r="J4242" s="2067"/>
      <c r="K4242" s="2067"/>
      <c r="L4242" s="2067"/>
      <c r="M4242" s="2067"/>
      <c r="N4242" s="2067"/>
      <c r="O4242" s="2067"/>
      <c r="P4242" s="2067"/>
      <c r="Q4242" s="2067"/>
      <c r="R4242" s="2067"/>
      <c r="S4242" s="2068"/>
    </row>
    <row r="4243" spans="2:19" ht="17.25" customHeight="1" thickTop="1" thickBot="1" x14ac:dyDescent="0.35">
      <c r="B4243" s="4429"/>
      <c r="C4243" s="4429"/>
      <c r="D4243" s="513"/>
      <c r="E4243" s="513"/>
      <c r="F4243" s="513"/>
      <c r="G4243" s="2"/>
    </row>
    <row r="4244" spans="2:19" ht="17.25" customHeight="1" thickTop="1" x14ac:dyDescent="0.2">
      <c r="B4244" s="1482" t="s">
        <v>4037</v>
      </c>
      <c r="C4244" s="1483"/>
      <c r="D4244" s="1483"/>
      <c r="E4244" s="1483"/>
      <c r="F4244" s="1483"/>
      <c r="G4244" s="1484"/>
      <c r="H4244" s="1484"/>
      <c r="I4244" s="1484"/>
      <c r="J4244" s="1484"/>
      <c r="K4244" s="1484"/>
      <c r="L4244" s="1485"/>
      <c r="M4244" s="1485"/>
      <c r="N4244" s="1485"/>
      <c r="O4244" s="1486"/>
    </row>
    <row r="4245" spans="2:19" ht="34.5" customHeight="1" x14ac:dyDescent="0.2">
      <c r="B4245" s="1487" t="s">
        <v>994</v>
      </c>
      <c r="C4245" s="1488" t="s">
        <v>80</v>
      </c>
      <c r="D4245" s="1489" t="s">
        <v>1805</v>
      </c>
      <c r="E4245" s="1490" t="s">
        <v>534</v>
      </c>
      <c r="F4245" s="1490" t="s">
        <v>2948</v>
      </c>
      <c r="G4245" s="1491" t="s">
        <v>535</v>
      </c>
      <c r="H4245" s="1491" t="s">
        <v>536</v>
      </c>
      <c r="I4245" s="1488" t="s">
        <v>2949</v>
      </c>
      <c r="J4245" s="1488" t="s">
        <v>2950</v>
      </c>
      <c r="K4245" s="1488" t="s">
        <v>2951</v>
      </c>
      <c r="L4245" s="1488" t="s">
        <v>2952</v>
      </c>
      <c r="M4245" s="1488" t="s">
        <v>2953</v>
      </c>
      <c r="N4245" s="1492" t="s">
        <v>2954</v>
      </c>
      <c r="O4245" s="1493" t="s">
        <v>2023</v>
      </c>
    </row>
    <row r="4246" spans="2:19" ht="24.75" customHeight="1" x14ac:dyDescent="0.2">
      <c r="B4246" s="2011" t="s">
        <v>4038</v>
      </c>
      <c r="C4246" s="1495" t="s">
        <v>2025</v>
      </c>
      <c r="D4246" s="1532" t="s">
        <v>928</v>
      </c>
      <c r="E4246" s="2038">
        <v>18</v>
      </c>
      <c r="F4246" s="2038">
        <v>8.01</v>
      </c>
      <c r="G4246" s="2039">
        <v>9.99</v>
      </c>
      <c r="H4246" s="2039" t="s">
        <v>4039</v>
      </c>
      <c r="I4246" s="2040">
        <v>0.12</v>
      </c>
      <c r="J4246" s="2040">
        <v>0.22</v>
      </c>
      <c r="K4246" s="2040">
        <v>0.15</v>
      </c>
      <c r="L4246" s="2041" t="s">
        <v>3808</v>
      </c>
      <c r="M4246" s="2041" t="s">
        <v>235</v>
      </c>
      <c r="N4246" s="2041" t="s">
        <v>236</v>
      </c>
      <c r="O4246" s="1534" t="s">
        <v>2029</v>
      </c>
    </row>
    <row r="4247" spans="2:19" ht="24.75" customHeight="1" x14ac:dyDescent="0.2">
      <c r="B4247" s="2011" t="s">
        <v>4040</v>
      </c>
      <c r="C4247" s="1495" t="s">
        <v>2025</v>
      </c>
      <c r="D4247" s="1532" t="s">
        <v>928</v>
      </c>
      <c r="E4247" s="2038">
        <v>18</v>
      </c>
      <c r="F4247" s="2038">
        <v>8.01</v>
      </c>
      <c r="G4247" s="2039">
        <v>9.99</v>
      </c>
      <c r="H4247" s="2039" t="s">
        <v>4041</v>
      </c>
      <c r="I4247" s="2040">
        <v>0.12</v>
      </c>
      <c r="J4247" s="2040">
        <v>0.22</v>
      </c>
      <c r="K4247" s="2040">
        <v>0.15</v>
      </c>
      <c r="L4247" s="2041" t="s">
        <v>3808</v>
      </c>
      <c r="M4247" s="2041" t="s">
        <v>235</v>
      </c>
      <c r="N4247" s="2041" t="s">
        <v>236</v>
      </c>
      <c r="O4247" s="1534" t="s">
        <v>2029</v>
      </c>
    </row>
    <row r="4248" spans="2:19" ht="24.75" customHeight="1" x14ac:dyDescent="0.2">
      <c r="B4248" s="2011" t="s">
        <v>4042</v>
      </c>
      <c r="C4248" s="1495" t="s">
        <v>2025</v>
      </c>
      <c r="D4248" s="1532" t="s">
        <v>928</v>
      </c>
      <c r="E4248" s="2038">
        <v>20</v>
      </c>
      <c r="F4248" s="2038">
        <v>10.01</v>
      </c>
      <c r="G4248" s="2039">
        <v>9.99</v>
      </c>
      <c r="H4248" s="2039" t="s">
        <v>4039</v>
      </c>
      <c r="I4248" s="2040">
        <v>0.12</v>
      </c>
      <c r="J4248" s="2040">
        <v>0.22</v>
      </c>
      <c r="K4248" s="2040">
        <v>0.15</v>
      </c>
      <c r="L4248" s="2041" t="s">
        <v>1764</v>
      </c>
      <c r="M4248" s="2041" t="s">
        <v>1776</v>
      </c>
      <c r="N4248" s="2041" t="s">
        <v>3808</v>
      </c>
      <c r="O4248" s="1534" t="s">
        <v>2029</v>
      </c>
    </row>
    <row r="4249" spans="2:19" ht="24.75" customHeight="1" x14ac:dyDescent="0.2">
      <c r="B4249" s="2011" t="s">
        <v>4043</v>
      </c>
      <c r="C4249" s="1495" t="s">
        <v>2025</v>
      </c>
      <c r="D4249" s="1532" t="s">
        <v>928</v>
      </c>
      <c r="E4249" s="2038">
        <v>20</v>
      </c>
      <c r="F4249" s="2038">
        <v>10.01</v>
      </c>
      <c r="G4249" s="2039">
        <v>9.99</v>
      </c>
      <c r="H4249" s="2039" t="s">
        <v>4041</v>
      </c>
      <c r="I4249" s="2040">
        <v>0.12</v>
      </c>
      <c r="J4249" s="2040">
        <v>0.22</v>
      </c>
      <c r="K4249" s="2040">
        <v>0.15</v>
      </c>
      <c r="L4249" s="2041" t="s">
        <v>1764</v>
      </c>
      <c r="M4249" s="2041" t="s">
        <v>1776</v>
      </c>
      <c r="N4249" s="2041" t="s">
        <v>3808</v>
      </c>
      <c r="O4249" s="1534" t="s">
        <v>2029</v>
      </c>
    </row>
    <row r="4250" spans="2:19" ht="24.75" customHeight="1" x14ac:dyDescent="0.2">
      <c r="B4250" s="2011" t="s">
        <v>4044</v>
      </c>
      <c r="C4250" s="1495" t="s">
        <v>2025</v>
      </c>
      <c r="D4250" s="1532" t="s">
        <v>928</v>
      </c>
      <c r="E4250" s="2038">
        <v>22</v>
      </c>
      <c r="F4250" s="2038">
        <v>12.01</v>
      </c>
      <c r="G4250" s="2039">
        <v>9.99</v>
      </c>
      <c r="H4250" s="2039" t="s">
        <v>4039</v>
      </c>
      <c r="I4250" s="2040">
        <v>0.12</v>
      </c>
      <c r="J4250" s="2040">
        <v>0.22</v>
      </c>
      <c r="K4250" s="2040">
        <v>0.15</v>
      </c>
      <c r="L4250" s="2041" t="s">
        <v>2167</v>
      </c>
      <c r="M4250" s="2041" t="s">
        <v>1774</v>
      </c>
      <c r="N4250" s="2041" t="s">
        <v>2032</v>
      </c>
      <c r="O4250" s="1534" t="s">
        <v>2029</v>
      </c>
    </row>
    <row r="4251" spans="2:19" ht="24.75" customHeight="1" x14ac:dyDescent="0.2">
      <c r="B4251" s="2011" t="s">
        <v>4045</v>
      </c>
      <c r="C4251" s="1495" t="s">
        <v>2025</v>
      </c>
      <c r="D4251" s="1532" t="s">
        <v>928</v>
      </c>
      <c r="E4251" s="2038">
        <v>22</v>
      </c>
      <c r="F4251" s="2038">
        <v>12.01</v>
      </c>
      <c r="G4251" s="2039">
        <v>9.99</v>
      </c>
      <c r="H4251" s="2039" t="s">
        <v>4041</v>
      </c>
      <c r="I4251" s="2040">
        <v>0.12</v>
      </c>
      <c r="J4251" s="2040">
        <v>0.22</v>
      </c>
      <c r="K4251" s="2040">
        <v>0.15</v>
      </c>
      <c r="L4251" s="2041" t="s">
        <v>2167</v>
      </c>
      <c r="M4251" s="2041" t="s">
        <v>1774</v>
      </c>
      <c r="N4251" s="2041" t="s">
        <v>2032</v>
      </c>
      <c r="O4251" s="1534" t="s">
        <v>2029</v>
      </c>
    </row>
    <row r="4252" spans="2:19" ht="24.75" customHeight="1" x14ac:dyDescent="0.2">
      <c r="B4252" s="2011" t="s">
        <v>4046</v>
      </c>
      <c r="C4252" s="1495" t="s">
        <v>2025</v>
      </c>
      <c r="D4252" s="1532" t="s">
        <v>928</v>
      </c>
      <c r="E4252" s="2038">
        <v>25</v>
      </c>
      <c r="F4252" s="2038">
        <v>15.01</v>
      </c>
      <c r="G4252" s="2039">
        <v>9.99</v>
      </c>
      <c r="H4252" s="2039" t="s">
        <v>4039</v>
      </c>
      <c r="I4252" s="2040">
        <v>0.12</v>
      </c>
      <c r="J4252" s="2040">
        <v>0.22</v>
      </c>
      <c r="K4252" s="2040">
        <v>0.15</v>
      </c>
      <c r="L4252" s="2041" t="s">
        <v>1886</v>
      </c>
      <c r="M4252" s="2041" t="s">
        <v>2463</v>
      </c>
      <c r="N4252" s="2041" t="s">
        <v>2167</v>
      </c>
      <c r="O4252" s="1534" t="s">
        <v>2029</v>
      </c>
    </row>
    <row r="4253" spans="2:19" ht="24.75" customHeight="1" x14ac:dyDescent="0.2">
      <c r="B4253" s="2011" t="s">
        <v>4047</v>
      </c>
      <c r="C4253" s="1495" t="s">
        <v>2025</v>
      </c>
      <c r="D4253" s="1532" t="s">
        <v>928</v>
      </c>
      <c r="E4253" s="2038">
        <v>25</v>
      </c>
      <c r="F4253" s="2038">
        <v>15.01</v>
      </c>
      <c r="G4253" s="2039">
        <v>9.99</v>
      </c>
      <c r="H4253" s="2039" t="s">
        <v>4041</v>
      </c>
      <c r="I4253" s="2040">
        <v>0.12</v>
      </c>
      <c r="J4253" s="2040">
        <v>0.22</v>
      </c>
      <c r="K4253" s="2040">
        <v>0.15</v>
      </c>
      <c r="L4253" s="2041" t="s">
        <v>1886</v>
      </c>
      <c r="M4253" s="2041" t="s">
        <v>2463</v>
      </c>
      <c r="N4253" s="2041" t="s">
        <v>2167</v>
      </c>
      <c r="O4253" s="1534" t="s">
        <v>2029</v>
      </c>
    </row>
    <row r="4254" spans="2:19" ht="24.75" customHeight="1" x14ac:dyDescent="0.2">
      <c r="B4254" s="2042"/>
      <c r="C4254" s="2043"/>
      <c r="D4254" s="2044"/>
      <c r="E4254" s="2045"/>
      <c r="F4254" s="2045"/>
      <c r="G4254" s="2045"/>
      <c r="H4254" s="2045"/>
      <c r="I4254" s="2045"/>
      <c r="J4254" s="2045"/>
      <c r="K4254" s="2045"/>
      <c r="L4254" s="2045"/>
      <c r="M4254" s="2045"/>
      <c r="N4254" s="2045"/>
      <c r="O4254" s="2046"/>
    </row>
    <row r="4255" spans="2:19" ht="24.75" customHeight="1" x14ac:dyDescent="0.2">
      <c r="B4255" s="2011" t="s">
        <v>4048</v>
      </c>
      <c r="C4255" s="1545" t="s">
        <v>782</v>
      </c>
      <c r="D4255" s="1532" t="s">
        <v>928</v>
      </c>
      <c r="E4255" s="2038">
        <v>22</v>
      </c>
      <c r="F4255" s="2038">
        <v>12.01</v>
      </c>
      <c r="G4255" s="2039">
        <v>9.99</v>
      </c>
      <c r="H4255" s="2039" t="s">
        <v>4049</v>
      </c>
      <c r="I4255" s="2040">
        <v>0.1</v>
      </c>
      <c r="J4255" s="2047">
        <v>0.22</v>
      </c>
      <c r="K4255" s="2040">
        <v>0.15</v>
      </c>
      <c r="L4255" s="2041" t="s">
        <v>2036</v>
      </c>
      <c r="M4255" s="2041" t="s">
        <v>1774</v>
      </c>
      <c r="N4255" s="2041" t="s">
        <v>2032</v>
      </c>
      <c r="O4255" s="1534" t="s">
        <v>2029</v>
      </c>
    </row>
    <row r="4256" spans="2:19" ht="24.75" customHeight="1" x14ac:dyDescent="0.2">
      <c r="B4256" s="2011" t="s">
        <v>4050</v>
      </c>
      <c r="C4256" s="1545" t="s">
        <v>782</v>
      </c>
      <c r="D4256" s="1532" t="s">
        <v>928</v>
      </c>
      <c r="E4256" s="2038">
        <v>22</v>
      </c>
      <c r="F4256" s="2038">
        <v>12.01</v>
      </c>
      <c r="G4256" s="2039">
        <v>9.99</v>
      </c>
      <c r="H4256" s="2039" t="s">
        <v>4051</v>
      </c>
      <c r="I4256" s="2040">
        <v>0.1</v>
      </c>
      <c r="J4256" s="2047">
        <v>0.22</v>
      </c>
      <c r="K4256" s="2040">
        <v>0.15</v>
      </c>
      <c r="L4256" s="2041" t="s">
        <v>2036</v>
      </c>
      <c r="M4256" s="2041" t="s">
        <v>1774</v>
      </c>
      <c r="N4256" s="2041" t="s">
        <v>2032</v>
      </c>
      <c r="O4256" s="1534" t="s">
        <v>2029</v>
      </c>
    </row>
    <row r="4257" spans="2:15" ht="24.75" customHeight="1" x14ac:dyDescent="0.2">
      <c r="B4257" s="2011" t="s">
        <v>4052</v>
      </c>
      <c r="C4257" s="1545" t="s">
        <v>782</v>
      </c>
      <c r="D4257" s="1532" t="s">
        <v>928</v>
      </c>
      <c r="E4257" s="2038">
        <v>25</v>
      </c>
      <c r="F4257" s="2038">
        <v>15.01</v>
      </c>
      <c r="G4257" s="2039">
        <v>9.99</v>
      </c>
      <c r="H4257" s="2039" t="s">
        <v>4049</v>
      </c>
      <c r="I4257" s="2040">
        <v>0.1</v>
      </c>
      <c r="J4257" s="2047">
        <v>0.22</v>
      </c>
      <c r="K4257" s="2040">
        <v>0.15</v>
      </c>
      <c r="L4257" s="2041" t="s">
        <v>1887</v>
      </c>
      <c r="M4257" s="2041" t="s">
        <v>2463</v>
      </c>
      <c r="N4257" s="2041" t="s">
        <v>2167</v>
      </c>
      <c r="O4257" s="1534" t="s">
        <v>2029</v>
      </c>
    </row>
    <row r="4258" spans="2:15" ht="24.75" customHeight="1" x14ac:dyDescent="0.2">
      <c r="B4258" s="2011" t="s">
        <v>4053</v>
      </c>
      <c r="C4258" s="1545" t="s">
        <v>782</v>
      </c>
      <c r="D4258" s="1532" t="s">
        <v>928</v>
      </c>
      <c r="E4258" s="2048">
        <v>25</v>
      </c>
      <c r="F4258" s="2049">
        <v>15.01</v>
      </c>
      <c r="G4258" s="2039">
        <v>9.99</v>
      </c>
      <c r="H4258" s="2039" t="s">
        <v>4051</v>
      </c>
      <c r="I4258" s="2040">
        <v>0.1</v>
      </c>
      <c r="J4258" s="2047">
        <v>0.22</v>
      </c>
      <c r="K4258" s="2040">
        <v>0.15</v>
      </c>
      <c r="L4258" s="2041" t="s">
        <v>1887</v>
      </c>
      <c r="M4258" s="2041" t="s">
        <v>2463</v>
      </c>
      <c r="N4258" s="2041" t="s">
        <v>2167</v>
      </c>
      <c r="O4258" s="1534" t="s">
        <v>2029</v>
      </c>
    </row>
    <row r="4259" spans="2:15" ht="17.25" customHeight="1" x14ac:dyDescent="0.2">
      <c r="B4259" s="4851" t="s">
        <v>1980</v>
      </c>
      <c r="C4259" s="4852"/>
      <c r="D4259" s="1503"/>
      <c r="E4259" s="1503"/>
      <c r="F4259" s="743"/>
      <c r="G4259" s="743"/>
      <c r="H4259" s="743"/>
      <c r="I4259" s="687"/>
      <c r="J4259" s="687"/>
      <c r="K4259" s="687"/>
      <c r="L4259" s="687"/>
      <c r="M4259" s="687"/>
      <c r="N4259" s="687"/>
      <c r="O4259" s="704"/>
    </row>
    <row r="4260" spans="2:15" ht="17.25" customHeight="1" x14ac:dyDescent="0.2">
      <c r="B4260" s="4880" t="s">
        <v>3558</v>
      </c>
      <c r="C4260" s="4881"/>
      <c r="D4260" s="4881"/>
      <c r="E4260" s="1503"/>
      <c r="F4260" s="743"/>
      <c r="G4260" s="743"/>
      <c r="H4260" s="743"/>
      <c r="I4260" s="687"/>
      <c r="J4260" s="687"/>
      <c r="K4260" s="687"/>
      <c r="L4260" s="687"/>
      <c r="M4260" s="687"/>
      <c r="N4260" s="687"/>
      <c r="O4260" s="704"/>
    </row>
    <row r="4261" spans="2:15" ht="17.25" customHeight="1" thickBot="1" x14ac:dyDescent="0.25">
      <c r="B4261" s="1529" t="s">
        <v>4054</v>
      </c>
      <c r="C4261" s="674"/>
      <c r="D4261" s="674"/>
      <c r="E4261" s="2351"/>
      <c r="F4261" s="747"/>
      <c r="G4261" s="747"/>
      <c r="H4261" s="747"/>
      <c r="I4261" s="674"/>
      <c r="J4261" s="674"/>
      <c r="K4261" s="674"/>
      <c r="L4261" s="674"/>
      <c r="M4261" s="674"/>
      <c r="N4261" s="674"/>
      <c r="O4261" s="675"/>
    </row>
    <row r="4262" spans="2:15" ht="17.25" customHeight="1" thickTop="1" thickBot="1" x14ac:dyDescent="0.35">
      <c r="B4262" s="4429"/>
      <c r="C4262" s="4429"/>
      <c r="D4262" s="513"/>
      <c r="E4262" s="513"/>
      <c r="F4262" s="513"/>
      <c r="G4262" s="2"/>
    </row>
    <row r="4263" spans="2:15" ht="25.5" customHeight="1" thickTop="1" x14ac:dyDescent="0.3">
      <c r="B4263" s="4505" t="s">
        <v>4030</v>
      </c>
      <c r="C4263" s="4507"/>
      <c r="D4263" s="513"/>
      <c r="E4263" s="513"/>
      <c r="F4263" s="513"/>
      <c r="G4263" s="2"/>
    </row>
    <row r="4264" spans="2:15" ht="17.25" customHeight="1" x14ac:dyDescent="0.3">
      <c r="B4264" s="1609" t="s">
        <v>4031</v>
      </c>
      <c r="C4264" s="1867" t="s">
        <v>4032</v>
      </c>
      <c r="D4264" s="513"/>
      <c r="E4264" s="513"/>
      <c r="F4264" s="513"/>
      <c r="G4264" s="2"/>
    </row>
    <row r="4265" spans="2:15" ht="17.25" customHeight="1" x14ac:dyDescent="0.3">
      <c r="B4265" s="1868" t="s">
        <v>4033</v>
      </c>
      <c r="C4265" s="2036">
        <v>0.06</v>
      </c>
      <c r="D4265" s="513"/>
      <c r="E4265" s="513"/>
      <c r="F4265" s="513"/>
      <c r="G4265" s="2"/>
    </row>
    <row r="4266" spans="2:15" ht="17.25" customHeight="1" x14ac:dyDescent="0.3">
      <c r="B4266" s="2037" t="s">
        <v>3672</v>
      </c>
      <c r="C4266" s="2036">
        <v>0.13</v>
      </c>
      <c r="D4266" s="513"/>
      <c r="E4266" s="513"/>
      <c r="F4266" s="513"/>
      <c r="G4266" s="2"/>
    </row>
    <row r="4267" spans="2:15" ht="17.25" customHeight="1" x14ac:dyDescent="0.3">
      <c r="B4267" s="4849" t="s">
        <v>4034</v>
      </c>
      <c r="C4267" s="4850"/>
      <c r="D4267" s="513"/>
      <c r="E4267" s="513"/>
      <c r="F4267" s="513"/>
      <c r="G4267" s="2"/>
    </row>
    <row r="4268" spans="2:15" ht="28.5" customHeight="1" x14ac:dyDescent="0.3">
      <c r="B4268" s="4909" t="s">
        <v>4035</v>
      </c>
      <c r="C4268" s="4910"/>
      <c r="D4268" s="513"/>
      <c r="E4268" s="513"/>
      <c r="F4268" s="513"/>
      <c r="G4268" s="2"/>
    </row>
    <row r="4269" spans="2:15" ht="17.25" customHeight="1" thickBot="1" x14ac:dyDescent="0.35">
      <c r="B4269" s="4891" t="s">
        <v>4036</v>
      </c>
      <c r="C4269" s="4893"/>
      <c r="D4269" s="513"/>
      <c r="E4269" s="513"/>
      <c r="F4269" s="513"/>
      <c r="G4269" s="2"/>
    </row>
    <row r="4270" spans="2:15" ht="17.25" customHeight="1" thickTop="1" thickBot="1" x14ac:dyDescent="0.35">
      <c r="B4270" s="4429"/>
      <c r="C4270" s="4429"/>
      <c r="D4270" s="513"/>
      <c r="E4270" s="513"/>
      <c r="F4270" s="513"/>
      <c r="G4270" s="2"/>
    </row>
    <row r="4271" spans="2:15" ht="28.5" customHeight="1" thickTop="1" thickBot="1" x14ac:dyDescent="0.25">
      <c r="B4271" s="4423" t="s">
        <v>3927</v>
      </c>
      <c r="C4271" s="4424"/>
      <c r="D4271" s="4424"/>
      <c r="E4271" s="4424"/>
      <c r="F4271" s="4425"/>
      <c r="G4271" s="2"/>
    </row>
    <row r="4272" spans="2:15" ht="17.25" customHeight="1" thickTop="1" x14ac:dyDescent="0.2">
      <c r="B4272" s="670"/>
      <c r="C4272" s="671"/>
      <c r="D4272" s="671"/>
      <c r="E4272" s="671"/>
      <c r="F4272" s="672"/>
      <c r="G4272" s="2"/>
    </row>
    <row r="4273" spans="2:7" ht="17.25" customHeight="1" x14ac:dyDescent="0.2">
      <c r="B4273" s="1526" t="s">
        <v>346</v>
      </c>
      <c r="C4273" s="1466" t="s">
        <v>3912</v>
      </c>
      <c r="D4273" s="885"/>
      <c r="E4273" s="885"/>
      <c r="F4273" s="886"/>
      <c r="G4273" s="2"/>
    </row>
    <row r="4274" spans="2:7" ht="17.25" customHeight="1" x14ac:dyDescent="0.2">
      <c r="B4274" s="1526" t="s">
        <v>2936</v>
      </c>
      <c r="C4274" s="1466" t="s">
        <v>3928</v>
      </c>
      <c r="D4274" s="885"/>
      <c r="E4274" s="885"/>
      <c r="F4274" s="886"/>
      <c r="G4274" s="2"/>
    </row>
    <row r="4275" spans="2:7" ht="17.25" customHeight="1" x14ac:dyDescent="0.2">
      <c r="B4275" s="1526" t="s">
        <v>2937</v>
      </c>
      <c r="C4275" s="1466" t="s">
        <v>3918</v>
      </c>
      <c r="D4275" s="885"/>
      <c r="E4275" s="885"/>
      <c r="F4275" s="886"/>
      <c r="G4275" s="2"/>
    </row>
    <row r="4276" spans="2:7" ht="17.25" customHeight="1" x14ac:dyDescent="0.2">
      <c r="B4276" s="1528" t="s">
        <v>2938</v>
      </c>
      <c r="C4276" s="4878" t="s">
        <v>3929</v>
      </c>
      <c r="D4276" s="4878"/>
      <c r="E4276" s="4878"/>
      <c r="F4276" s="4879"/>
      <c r="G4276" s="2"/>
    </row>
    <row r="4277" spans="2:7" ht="37.5" customHeight="1" x14ac:dyDescent="0.2">
      <c r="B4277" s="4513" t="s">
        <v>2944</v>
      </c>
      <c r="C4277" s="4367" t="s">
        <v>3930</v>
      </c>
      <c r="D4277" s="4367"/>
      <c r="E4277" s="4367"/>
      <c r="F4277" s="4368"/>
      <c r="G4277" s="2"/>
    </row>
    <row r="4278" spans="2:7" ht="29.25" customHeight="1" x14ac:dyDescent="0.2">
      <c r="B4278" s="4513"/>
      <c r="C4278" s="4905" t="s">
        <v>3931</v>
      </c>
      <c r="D4278" s="4905"/>
      <c r="E4278" s="4905"/>
      <c r="F4278" s="4906"/>
      <c r="G4278" s="2"/>
    </row>
    <row r="4279" spans="2:7" ht="17.25" customHeight="1" thickBot="1" x14ac:dyDescent="0.25">
      <c r="B4279" s="4514"/>
      <c r="C4279" s="1527"/>
      <c r="D4279" s="674"/>
      <c r="E4279" s="674"/>
      <c r="F4279" s="675"/>
      <c r="G4279" s="2"/>
    </row>
    <row r="4280" spans="2:7" ht="17.25" customHeight="1" thickTop="1" thickBot="1" x14ac:dyDescent="0.35">
      <c r="B4280" s="4428"/>
      <c r="C4280" s="4428"/>
      <c r="D4280" s="513"/>
      <c r="E4280" s="513"/>
      <c r="F4280" s="513"/>
      <c r="G4280" s="2"/>
    </row>
    <row r="4281" spans="2:7" ht="29.25" customHeight="1" thickTop="1" thickBot="1" x14ac:dyDescent="0.25">
      <c r="B4281" s="4423" t="s">
        <v>3922</v>
      </c>
      <c r="C4281" s="4424"/>
      <c r="D4281" s="4424"/>
      <c r="E4281" s="4424"/>
      <c r="F4281" s="4425"/>
      <c r="G4281" s="2"/>
    </row>
    <row r="4282" spans="2:7" ht="17.25" customHeight="1" thickTop="1" x14ac:dyDescent="0.2">
      <c r="B4282" s="670"/>
      <c r="C4282" s="671"/>
      <c r="D4282" s="671"/>
      <c r="E4282" s="671"/>
      <c r="F4282" s="672"/>
      <c r="G4282" s="2"/>
    </row>
    <row r="4283" spans="2:7" ht="17.25" customHeight="1" x14ac:dyDescent="0.2">
      <c r="B4283" s="1526" t="s">
        <v>346</v>
      </c>
      <c r="C4283" s="1466" t="s">
        <v>3923</v>
      </c>
      <c r="D4283" s="885"/>
      <c r="E4283" s="885"/>
      <c r="F4283" s="886"/>
      <c r="G4283" s="2"/>
    </row>
    <row r="4284" spans="2:7" ht="17.25" customHeight="1" x14ac:dyDescent="0.2">
      <c r="B4284" s="1526" t="s">
        <v>2936</v>
      </c>
      <c r="C4284" s="1466" t="s">
        <v>3917</v>
      </c>
      <c r="D4284" s="885"/>
      <c r="E4284" s="885"/>
      <c r="F4284" s="886"/>
      <c r="G4284" s="2"/>
    </row>
    <row r="4285" spans="2:7" ht="17.25" customHeight="1" x14ac:dyDescent="0.2">
      <c r="B4285" s="1526" t="s">
        <v>2937</v>
      </c>
      <c r="C4285" s="1466" t="s">
        <v>3918</v>
      </c>
      <c r="D4285" s="885"/>
      <c r="E4285" s="885"/>
      <c r="F4285" s="886"/>
      <c r="G4285" s="2"/>
    </row>
    <row r="4286" spans="2:7" ht="17.25" customHeight="1" x14ac:dyDescent="0.2">
      <c r="B4286" s="1528" t="s">
        <v>2938</v>
      </c>
      <c r="C4286" s="4878" t="s">
        <v>3924</v>
      </c>
      <c r="D4286" s="4878"/>
      <c r="E4286" s="4878"/>
      <c r="F4286" s="4879"/>
      <c r="G4286" s="2"/>
    </row>
    <row r="4287" spans="2:7" ht="30.75" customHeight="1" x14ac:dyDescent="0.2">
      <c r="B4287" s="4513" t="s">
        <v>2944</v>
      </c>
      <c r="C4287" s="4367" t="s">
        <v>3925</v>
      </c>
      <c r="D4287" s="4367"/>
      <c r="E4287" s="4367"/>
      <c r="F4287" s="4368"/>
      <c r="G4287" s="2"/>
    </row>
    <row r="4288" spans="2:7" ht="30.75" customHeight="1" x14ac:dyDescent="0.2">
      <c r="B4288" s="4513"/>
      <c r="C4288" s="4905" t="s">
        <v>3926</v>
      </c>
      <c r="D4288" s="4905"/>
      <c r="E4288" s="4905"/>
      <c r="F4288" s="4906"/>
      <c r="G4288" s="2"/>
    </row>
    <row r="4289" spans="2:7" ht="17.25" customHeight="1" thickBot="1" x14ac:dyDescent="0.25">
      <c r="B4289" s="4514"/>
      <c r="C4289" s="1527"/>
      <c r="D4289" s="674"/>
      <c r="E4289" s="674"/>
      <c r="F4289" s="675"/>
      <c r="G4289" s="2"/>
    </row>
    <row r="4290" spans="2:7" ht="17.25" customHeight="1" thickTop="1" thickBot="1" x14ac:dyDescent="0.25">
      <c r="B4290" s="4911"/>
      <c r="C4290" s="4911"/>
      <c r="D4290" s="687"/>
      <c r="E4290" s="687"/>
      <c r="F4290" s="687"/>
      <c r="G4290" s="2"/>
    </row>
    <row r="4291" spans="2:7" ht="27" customHeight="1" thickTop="1" thickBot="1" x14ac:dyDescent="0.25">
      <c r="B4291" s="4423" t="s">
        <v>3915</v>
      </c>
      <c r="C4291" s="4424"/>
      <c r="D4291" s="4424"/>
      <c r="E4291" s="4424"/>
      <c r="F4291" s="4425"/>
      <c r="G4291" s="2"/>
    </row>
    <row r="4292" spans="2:7" ht="17.25" customHeight="1" thickTop="1" x14ac:dyDescent="0.2">
      <c r="B4292" s="670"/>
      <c r="C4292" s="671"/>
      <c r="D4292" s="671"/>
      <c r="E4292" s="671"/>
      <c r="F4292" s="672"/>
      <c r="G4292" s="2"/>
    </row>
    <row r="4293" spans="2:7" ht="17.25" customHeight="1" x14ac:dyDescent="0.2">
      <c r="B4293" s="1526" t="s">
        <v>346</v>
      </c>
      <c r="C4293" s="1466" t="s">
        <v>3916</v>
      </c>
      <c r="D4293" s="885"/>
      <c r="E4293" s="885"/>
      <c r="F4293" s="886"/>
      <c r="G4293" s="2"/>
    </row>
    <row r="4294" spans="2:7" ht="17.25" customHeight="1" x14ac:dyDescent="0.2">
      <c r="B4294" s="1526" t="s">
        <v>2936</v>
      </c>
      <c r="C4294" s="1466" t="s">
        <v>3917</v>
      </c>
      <c r="D4294" s="885"/>
      <c r="E4294" s="885"/>
      <c r="F4294" s="886"/>
      <c r="G4294" s="2"/>
    </row>
    <row r="4295" spans="2:7" ht="17.25" customHeight="1" x14ac:dyDescent="0.2">
      <c r="B4295" s="1526" t="s">
        <v>2937</v>
      </c>
      <c r="C4295" s="1466" t="s">
        <v>3918</v>
      </c>
      <c r="D4295" s="885"/>
      <c r="E4295" s="885"/>
      <c r="F4295" s="886"/>
      <c r="G4295" s="2"/>
    </row>
    <row r="4296" spans="2:7" ht="17.25" customHeight="1" x14ac:dyDescent="0.2">
      <c r="B4296" s="1528" t="s">
        <v>2938</v>
      </c>
      <c r="C4296" s="4878" t="s">
        <v>3919</v>
      </c>
      <c r="D4296" s="4878"/>
      <c r="E4296" s="4878"/>
      <c r="F4296" s="4879"/>
      <c r="G4296" s="2"/>
    </row>
    <row r="4297" spans="2:7" ht="47.25" customHeight="1" x14ac:dyDescent="0.2">
      <c r="B4297" s="4513" t="s">
        <v>2944</v>
      </c>
      <c r="C4297" s="4367" t="s">
        <v>3920</v>
      </c>
      <c r="D4297" s="4367"/>
      <c r="E4297" s="4367"/>
      <c r="F4297" s="4368"/>
      <c r="G4297" s="2"/>
    </row>
    <row r="4298" spans="2:7" ht="27" customHeight="1" x14ac:dyDescent="0.2">
      <c r="B4298" s="4513"/>
      <c r="C4298" s="4905" t="s">
        <v>3921</v>
      </c>
      <c r="D4298" s="4905"/>
      <c r="E4298" s="4905"/>
      <c r="F4298" s="4906"/>
      <c r="G4298" s="2"/>
    </row>
    <row r="4299" spans="2:7" ht="17.25" customHeight="1" thickBot="1" x14ac:dyDescent="0.25">
      <c r="B4299" s="4514"/>
      <c r="C4299" s="1527"/>
      <c r="D4299" s="674"/>
      <c r="E4299" s="674"/>
      <c r="F4299" s="675"/>
      <c r="G4299" s="2"/>
    </row>
    <row r="4300" spans="2:7" ht="17.25" customHeight="1" thickTop="1" thickBot="1" x14ac:dyDescent="0.35">
      <c r="B4300" s="4429"/>
      <c r="C4300" s="4429"/>
      <c r="D4300" s="513"/>
      <c r="E4300" s="513"/>
      <c r="F4300" s="513"/>
      <c r="G4300" s="2"/>
    </row>
    <row r="4301" spans="2:7" ht="25.5" customHeight="1" thickTop="1" thickBot="1" x14ac:dyDescent="0.25">
      <c r="B4301" s="4423" t="s">
        <v>3911</v>
      </c>
      <c r="C4301" s="4424"/>
      <c r="D4301" s="4424"/>
      <c r="E4301" s="4424"/>
      <c r="F4301" s="4425"/>
      <c r="G4301" s="2"/>
    </row>
    <row r="4302" spans="2:7" ht="17.25" customHeight="1" thickTop="1" x14ac:dyDescent="0.2">
      <c r="B4302" s="670"/>
      <c r="C4302" s="671"/>
      <c r="D4302" s="671"/>
      <c r="E4302" s="671"/>
      <c r="F4302" s="672"/>
      <c r="G4302" s="2"/>
    </row>
    <row r="4303" spans="2:7" ht="17.25" customHeight="1" x14ac:dyDescent="0.2">
      <c r="B4303" s="1526" t="s">
        <v>346</v>
      </c>
      <c r="C4303" s="1466" t="s">
        <v>3912</v>
      </c>
      <c r="D4303" s="885"/>
      <c r="E4303" s="885"/>
      <c r="F4303" s="886"/>
      <c r="G4303" s="2"/>
    </row>
    <row r="4304" spans="2:7" ht="17.25" customHeight="1" x14ac:dyDescent="0.2">
      <c r="B4304" s="1526" t="s">
        <v>2936</v>
      </c>
      <c r="C4304" s="1466" t="s">
        <v>1859</v>
      </c>
      <c r="D4304" s="885"/>
      <c r="E4304" s="885"/>
      <c r="F4304" s="886"/>
      <c r="G4304" s="2"/>
    </row>
    <row r="4305" spans="2:7" ht="17.25" customHeight="1" x14ac:dyDescent="0.2">
      <c r="B4305" s="1526" t="s">
        <v>2937</v>
      </c>
      <c r="C4305" s="1466" t="s">
        <v>3913</v>
      </c>
      <c r="D4305" s="885"/>
      <c r="E4305" s="885"/>
      <c r="F4305" s="886"/>
      <c r="G4305" s="2"/>
    </row>
    <row r="4306" spans="2:7" ht="17.25" customHeight="1" x14ac:dyDescent="0.2">
      <c r="B4306" s="1528" t="s">
        <v>2938</v>
      </c>
      <c r="C4306" s="4804" t="s">
        <v>3914</v>
      </c>
      <c r="D4306" s="4804"/>
      <c r="E4306" s="4804"/>
      <c r="F4306" s="4805"/>
      <c r="G4306" s="2"/>
    </row>
    <row r="4307" spans="2:7" ht="17.25" customHeight="1" thickBot="1" x14ac:dyDescent="0.25">
      <c r="B4307" s="1612"/>
      <c r="C4307" s="1527"/>
      <c r="D4307" s="674"/>
      <c r="E4307" s="674"/>
      <c r="F4307" s="675"/>
      <c r="G4307" s="2"/>
    </row>
    <row r="4308" spans="2:7" ht="17.25" customHeight="1" thickTop="1" thickBot="1" x14ac:dyDescent="0.35">
      <c r="B4308" s="4429"/>
      <c r="C4308" s="4429"/>
      <c r="D4308" s="513"/>
      <c r="E4308" s="513"/>
      <c r="F4308" s="513"/>
      <c r="G4308" s="2"/>
    </row>
    <row r="4309" spans="2:7" ht="17.25" customHeight="1" thickTop="1" x14ac:dyDescent="0.3">
      <c r="B4309" s="4861" t="s">
        <v>4020</v>
      </c>
      <c r="C4309" s="4500"/>
      <c r="D4309" s="4501"/>
      <c r="E4309" s="513"/>
      <c r="F4309" s="513"/>
      <c r="G4309" s="2"/>
    </row>
    <row r="4310" spans="2:7" ht="17.25" customHeight="1" x14ac:dyDescent="0.3">
      <c r="B4310" s="1609" t="s">
        <v>381</v>
      </c>
      <c r="C4310" s="1662" t="s">
        <v>215</v>
      </c>
      <c r="D4310" s="1867" t="s">
        <v>3760</v>
      </c>
      <c r="E4310" s="513"/>
      <c r="F4310" s="513"/>
      <c r="G4310" s="2"/>
    </row>
    <row r="4311" spans="2:7" ht="17.25" customHeight="1" thickBot="1" x14ac:dyDescent="0.35">
      <c r="B4311" s="1935" t="s">
        <v>4021</v>
      </c>
      <c r="C4311" s="1693">
        <v>49</v>
      </c>
      <c r="D4311" s="1936" t="s">
        <v>1704</v>
      </c>
      <c r="E4311" s="513"/>
      <c r="F4311" s="513"/>
      <c r="G4311" s="2"/>
    </row>
    <row r="4312" spans="2:7" ht="17.25" customHeight="1" thickBot="1" x14ac:dyDescent="0.35">
      <c r="B4312" s="1935" t="s">
        <v>4022</v>
      </c>
      <c r="C4312" s="1693">
        <v>49</v>
      </c>
      <c r="D4312" s="1936" t="s">
        <v>1704</v>
      </c>
      <c r="E4312" s="513"/>
      <c r="F4312" s="513"/>
      <c r="G4312" s="2"/>
    </row>
    <row r="4313" spans="2:7" ht="17.25" customHeight="1" x14ac:dyDescent="0.3">
      <c r="B4313" s="1937" t="s">
        <v>1662</v>
      </c>
      <c r="C4313" s="1696"/>
      <c r="D4313" s="1697"/>
      <c r="E4313" s="513"/>
      <c r="F4313" s="513"/>
      <c r="G4313" s="2"/>
    </row>
    <row r="4314" spans="2:7" ht="17.25" customHeight="1" x14ac:dyDescent="0.3">
      <c r="B4314" s="4846" t="s">
        <v>4023</v>
      </c>
      <c r="C4314" s="4847"/>
      <c r="D4314" s="4848"/>
      <c r="E4314" s="513"/>
      <c r="F4314" s="513"/>
      <c r="G4314" s="2"/>
    </row>
    <row r="4315" spans="2:7" ht="17.25" customHeight="1" thickBot="1" x14ac:dyDescent="0.35">
      <c r="B4315" s="1699"/>
      <c r="C4315" s="1700"/>
      <c r="D4315" s="1701"/>
      <c r="E4315" s="513"/>
      <c r="F4315" s="513"/>
      <c r="G4315" s="2"/>
    </row>
    <row r="4316" spans="2:7" ht="17.25" customHeight="1" thickTop="1" thickBot="1" x14ac:dyDescent="0.35">
      <c r="B4316" s="2028"/>
      <c r="C4316" s="2028"/>
      <c r="D4316" s="2028"/>
      <c r="E4316" s="513"/>
      <c r="F4316" s="513"/>
      <c r="G4316" s="2"/>
    </row>
    <row r="4317" spans="2:7" ht="29.25" customHeight="1" thickTop="1" x14ac:dyDescent="0.3">
      <c r="B4317" s="4816" t="s">
        <v>3932</v>
      </c>
      <c r="C4317" s="4817"/>
      <c r="D4317" s="4817"/>
      <c r="E4317" s="4818"/>
      <c r="F4317" s="513"/>
      <c r="G4317" s="2"/>
    </row>
    <row r="4318" spans="2:7" ht="23.25" customHeight="1" x14ac:dyDescent="0.3">
      <c r="B4318" s="1487" t="s">
        <v>994</v>
      </c>
      <c r="C4318" s="1490" t="s">
        <v>3933</v>
      </c>
      <c r="D4318" s="1490" t="s">
        <v>3934</v>
      </c>
      <c r="E4318" s="1493" t="s">
        <v>3935</v>
      </c>
      <c r="F4318" s="513"/>
      <c r="G4318" s="2"/>
    </row>
    <row r="4319" spans="2:7" ht="17.25" customHeight="1" x14ac:dyDescent="0.3">
      <c r="B4319" s="2011" t="s">
        <v>3936</v>
      </c>
      <c r="C4319" s="1496">
        <v>1.75</v>
      </c>
      <c r="D4319" s="2012">
        <v>60</v>
      </c>
      <c r="E4319" s="1865">
        <v>0.03</v>
      </c>
      <c r="F4319" s="513"/>
      <c r="G4319" s="2"/>
    </row>
    <row r="4320" spans="2:7" ht="17.25" customHeight="1" x14ac:dyDescent="0.3">
      <c r="B4320" s="1535" t="s">
        <v>3937</v>
      </c>
      <c r="C4320" s="1496">
        <v>2.5</v>
      </c>
      <c r="D4320" s="2012">
        <v>110</v>
      </c>
      <c r="E4320" s="1865">
        <v>0.03</v>
      </c>
      <c r="F4320" s="513"/>
      <c r="G4320" s="2"/>
    </row>
    <row r="4321" spans="2:7" ht="17.25" customHeight="1" x14ac:dyDescent="0.3">
      <c r="B4321" s="4426" t="s">
        <v>1980</v>
      </c>
      <c r="C4321" s="4427"/>
      <c r="D4321" s="4427"/>
      <c r="E4321" s="4542"/>
      <c r="F4321" s="513"/>
      <c r="G4321" s="2"/>
    </row>
    <row r="4322" spans="2:7" ht="17.25" customHeight="1" x14ac:dyDescent="0.3">
      <c r="B4322" s="2009" t="s">
        <v>3938</v>
      </c>
      <c r="C4322" s="1503"/>
      <c r="D4322" s="743"/>
      <c r="E4322" s="704"/>
      <c r="F4322" s="513"/>
      <c r="G4322" s="2"/>
    </row>
    <row r="4323" spans="2:7" ht="17.25" customHeight="1" x14ac:dyDescent="0.3">
      <c r="B4323" s="4880" t="s">
        <v>3939</v>
      </c>
      <c r="C4323" s="4881"/>
      <c r="D4323" s="4881"/>
      <c r="E4323" s="4904"/>
      <c r="F4323" s="513"/>
      <c r="G4323" s="2"/>
    </row>
    <row r="4324" spans="2:7" ht="17.25" customHeight="1" x14ac:dyDescent="0.3">
      <c r="B4324" s="4880" t="s">
        <v>3940</v>
      </c>
      <c r="C4324" s="4881"/>
      <c r="D4324" s="4881"/>
      <c r="E4324" s="4904"/>
      <c r="F4324" s="513"/>
      <c r="G4324" s="2"/>
    </row>
    <row r="4325" spans="2:7" ht="17.25" customHeight="1" thickBot="1" x14ac:dyDescent="0.35">
      <c r="B4325" s="1529" t="s">
        <v>3809</v>
      </c>
      <c r="C4325" s="674"/>
      <c r="D4325" s="747"/>
      <c r="E4325" s="675"/>
      <c r="F4325" s="513"/>
      <c r="G4325" s="2"/>
    </row>
    <row r="4326" spans="2:7" ht="17.25" customHeight="1" thickTop="1" thickBot="1" x14ac:dyDescent="0.35">
      <c r="B4326" s="4429"/>
      <c r="C4326" s="4429"/>
      <c r="D4326" s="513"/>
      <c r="E4326" s="513"/>
      <c r="F4326" s="513"/>
      <c r="G4326" s="2"/>
    </row>
    <row r="4327" spans="2:7" ht="27.75" customHeight="1" thickTop="1" thickBot="1" x14ac:dyDescent="0.35">
      <c r="B4327" s="4828" t="s">
        <v>3899</v>
      </c>
      <c r="C4327" s="4859"/>
      <c r="D4327" s="4860"/>
      <c r="E4327" s="513"/>
      <c r="F4327" s="513"/>
      <c r="G4327" s="2"/>
    </row>
    <row r="4328" spans="2:7" ht="17.25" customHeight="1" thickBot="1" x14ac:dyDescent="0.35">
      <c r="B4328" s="4535" t="s">
        <v>3900</v>
      </c>
      <c r="C4328" s="4536"/>
      <c r="D4328" s="4537"/>
      <c r="E4328" s="513"/>
      <c r="F4328" s="513"/>
      <c r="G4328" s="2"/>
    </row>
    <row r="4329" spans="2:7" ht="17.25" customHeight="1" thickBot="1" x14ac:dyDescent="0.35">
      <c r="B4329" s="1999" t="s">
        <v>1149</v>
      </c>
      <c r="C4329" s="2000" t="s">
        <v>3901</v>
      </c>
      <c r="D4329" s="2001" t="s">
        <v>3902</v>
      </c>
      <c r="E4329" s="513"/>
      <c r="F4329" s="513"/>
      <c r="G4329" s="2"/>
    </row>
    <row r="4330" spans="2:7" ht="17.25" customHeight="1" x14ac:dyDescent="0.3">
      <c r="B4330" s="2002" t="s">
        <v>3903</v>
      </c>
      <c r="C4330" s="2003">
        <v>0.44</v>
      </c>
      <c r="D4330" s="2004">
        <f>+C4330*1.12</f>
        <v>0.49280000000000007</v>
      </c>
      <c r="E4330" s="513"/>
      <c r="F4330" s="513"/>
      <c r="G4330" s="2"/>
    </row>
    <row r="4331" spans="2:7" ht="17.25" customHeight="1" x14ac:dyDescent="0.3">
      <c r="B4331" s="1972" t="s">
        <v>1374</v>
      </c>
      <c r="C4331" s="1707">
        <v>0.44</v>
      </c>
      <c r="D4331" s="1865">
        <f>+C4331*1.12</f>
        <v>0.49280000000000007</v>
      </c>
      <c r="E4331" s="513"/>
      <c r="F4331" s="513"/>
      <c r="G4331" s="2"/>
    </row>
    <row r="4332" spans="2:7" ht="17.25" customHeight="1" thickBot="1" x14ac:dyDescent="0.35">
      <c r="B4332" s="1933"/>
      <c r="C4332" s="1922"/>
      <c r="D4332" s="1934"/>
      <c r="E4332" s="513"/>
      <c r="F4332" s="513"/>
      <c r="G4332" s="2"/>
    </row>
    <row r="4333" spans="2:7" ht="17.25" customHeight="1" thickBot="1" x14ac:dyDescent="0.35">
      <c r="B4333" s="4538" t="s">
        <v>3904</v>
      </c>
      <c r="C4333" s="4539"/>
      <c r="D4333" s="4540"/>
      <c r="E4333" s="513"/>
      <c r="F4333" s="513"/>
      <c r="G4333" s="2"/>
    </row>
    <row r="4334" spans="2:7" ht="17.25" customHeight="1" thickBot="1" x14ac:dyDescent="0.35">
      <c r="B4334" s="1999" t="s">
        <v>1149</v>
      </c>
      <c r="C4334" s="2000" t="s">
        <v>3901</v>
      </c>
      <c r="D4334" s="2001" t="s">
        <v>3902</v>
      </c>
      <c r="E4334" s="513"/>
      <c r="F4334" s="513"/>
      <c r="G4334" s="2"/>
    </row>
    <row r="4335" spans="2:7" ht="17.25" customHeight="1" x14ac:dyDescent="0.3">
      <c r="B4335" s="1972" t="s">
        <v>3905</v>
      </c>
      <c r="C4335" s="1973">
        <v>0.16</v>
      </c>
      <c r="D4335" s="1980">
        <f>+C4335*1.12</f>
        <v>0.17920000000000003</v>
      </c>
      <c r="E4335" s="513"/>
      <c r="F4335" s="513"/>
      <c r="G4335" s="2"/>
    </row>
    <row r="4336" spans="2:7" ht="17.25" customHeight="1" x14ac:dyDescent="0.3">
      <c r="B4336" s="1972" t="s">
        <v>3906</v>
      </c>
      <c r="C4336" s="1973">
        <v>0.16</v>
      </c>
      <c r="D4336" s="1980">
        <f>+C4336*1.12</f>
        <v>0.17920000000000003</v>
      </c>
      <c r="E4336" s="513"/>
      <c r="F4336" s="513"/>
      <c r="G4336" s="2"/>
    </row>
    <row r="4337" spans="2:8" ht="17.25" customHeight="1" thickBot="1" x14ac:dyDescent="0.35">
      <c r="B4337" s="1935" t="s">
        <v>3907</v>
      </c>
      <c r="C4337" s="1976">
        <v>0.22</v>
      </c>
      <c r="D4337" s="2005">
        <f>+C4337*1.12</f>
        <v>0.24640000000000004</v>
      </c>
      <c r="E4337" s="513"/>
      <c r="F4337" s="513"/>
      <c r="G4337" s="2"/>
    </row>
    <row r="4338" spans="2:8" ht="17.25" customHeight="1" x14ac:dyDescent="0.3">
      <c r="B4338" s="4434" t="s">
        <v>3879</v>
      </c>
      <c r="C4338" s="4435"/>
      <c r="D4338" s="4541"/>
      <c r="E4338" s="513"/>
      <c r="F4338" s="513"/>
      <c r="G4338" s="2"/>
    </row>
    <row r="4339" spans="2:8" ht="17.25" customHeight="1" thickBot="1" x14ac:dyDescent="0.35">
      <c r="B4339" s="1933"/>
      <c r="C4339" s="1922"/>
      <c r="D4339" s="1934"/>
      <c r="E4339" s="513"/>
      <c r="F4339" s="513"/>
      <c r="G4339" s="2"/>
    </row>
    <row r="4340" spans="2:8" ht="17.25" customHeight="1" thickBot="1" x14ac:dyDescent="0.35">
      <c r="B4340" s="1999" t="s">
        <v>1149</v>
      </c>
      <c r="C4340" s="2000" t="s">
        <v>3901</v>
      </c>
      <c r="D4340" s="2001" t="s">
        <v>3902</v>
      </c>
      <c r="E4340" s="513"/>
      <c r="F4340" s="513"/>
      <c r="G4340" s="2"/>
    </row>
    <row r="4341" spans="2:8" ht="17.25" customHeight="1" x14ac:dyDescent="0.3">
      <c r="B4341" s="2002" t="s">
        <v>3903</v>
      </c>
      <c r="C4341" s="2006">
        <v>0.44</v>
      </c>
      <c r="D4341" s="2007">
        <f>+C4341*1.12</f>
        <v>0.49280000000000007</v>
      </c>
      <c r="E4341" s="513"/>
      <c r="F4341" s="513"/>
      <c r="G4341" s="2"/>
    </row>
    <row r="4342" spans="2:8" ht="17.25" customHeight="1" x14ac:dyDescent="0.3">
      <c r="B4342" s="1972" t="s">
        <v>1374</v>
      </c>
      <c r="C4342" s="1707">
        <v>0.44</v>
      </c>
      <c r="D4342" s="1865">
        <f>+C4342*1.12</f>
        <v>0.49280000000000007</v>
      </c>
      <c r="E4342" s="513"/>
      <c r="F4342" s="513"/>
      <c r="G4342" s="2"/>
    </row>
    <row r="4343" spans="2:8" ht="29.25" customHeight="1" x14ac:dyDescent="0.3">
      <c r="B4343" s="1972" t="s">
        <v>1372</v>
      </c>
      <c r="C4343" s="1707">
        <v>0.44</v>
      </c>
      <c r="D4343" s="1865">
        <f>+C4343*1.12</f>
        <v>0.49280000000000007</v>
      </c>
      <c r="E4343" s="513"/>
      <c r="F4343" s="513"/>
      <c r="G4343" s="2"/>
    </row>
    <row r="4344" spans="2:8" ht="17.25" customHeight="1" x14ac:dyDescent="0.3">
      <c r="B4344" s="4843" t="s">
        <v>3908</v>
      </c>
      <c r="C4344" s="4844"/>
      <c r="D4344" s="4845"/>
      <c r="E4344" s="513"/>
      <c r="F4344" s="513"/>
      <c r="G4344" s="2"/>
    </row>
    <row r="4345" spans="2:8" ht="17.25" customHeight="1" thickBot="1" x14ac:dyDescent="0.35">
      <c r="B4345" s="1881" t="s">
        <v>3898</v>
      </c>
      <c r="C4345" s="1883"/>
      <c r="D4345" s="2008"/>
      <c r="E4345" s="513"/>
      <c r="F4345" s="513"/>
      <c r="G4345" s="2"/>
    </row>
    <row r="4346" spans="2:8" ht="17.25" customHeight="1" thickTop="1" thickBot="1" x14ac:dyDescent="0.35">
      <c r="B4346" s="4429"/>
      <c r="C4346" s="4429"/>
      <c r="D4346" s="513"/>
      <c r="E4346" s="513"/>
      <c r="F4346" s="513"/>
      <c r="G4346" s="2"/>
    </row>
    <row r="4347" spans="2:8" ht="29.25" customHeight="1" thickTop="1" thickBot="1" x14ac:dyDescent="0.3">
      <c r="B4347" s="4828" t="s">
        <v>3873</v>
      </c>
      <c r="C4347" s="4859"/>
      <c r="D4347" s="4859"/>
      <c r="E4347" s="4859"/>
      <c r="F4347" s="4859"/>
      <c r="G4347" s="4859"/>
      <c r="H4347" s="4860"/>
    </row>
    <row r="4348" spans="2:8" ht="17.25" customHeight="1" thickBot="1" x14ac:dyDescent="0.3">
      <c r="B4348" s="4535" t="s">
        <v>340</v>
      </c>
      <c r="C4348" s="4536"/>
      <c r="D4348" s="4536"/>
      <c r="E4348" s="4536"/>
      <c r="F4348" s="4536"/>
      <c r="G4348" s="4536"/>
      <c r="H4348" s="4537"/>
    </row>
    <row r="4349" spans="2:8" ht="17.25" customHeight="1" thickBot="1" x14ac:dyDescent="0.3">
      <c r="B4349" s="1966" t="s">
        <v>3874</v>
      </c>
      <c r="C4349" s="4856" t="s">
        <v>340</v>
      </c>
      <c r="D4349" s="4857"/>
      <c r="E4349" s="4857"/>
      <c r="F4349" s="4857"/>
      <c r="G4349" s="4858"/>
      <c r="H4349" s="1967"/>
    </row>
    <row r="4350" spans="2:8" ht="17.25" customHeight="1" x14ac:dyDescent="0.2">
      <c r="B4350" s="1968" t="s">
        <v>3875</v>
      </c>
      <c r="C4350" s="1969">
        <v>30</v>
      </c>
      <c r="D4350" s="1969">
        <v>50</v>
      </c>
      <c r="E4350" s="1969">
        <v>90</v>
      </c>
      <c r="F4350" s="1969">
        <v>160</v>
      </c>
      <c r="G4350" s="1970">
        <v>240</v>
      </c>
      <c r="H4350" s="1971"/>
    </row>
    <row r="4351" spans="2:8" ht="17.25" customHeight="1" x14ac:dyDescent="0.2">
      <c r="B4351" s="1972" t="s">
        <v>3876</v>
      </c>
      <c r="C4351" s="1973">
        <v>1.25</v>
      </c>
      <c r="D4351" s="1973">
        <v>1.8</v>
      </c>
      <c r="E4351" s="1973">
        <v>2.5</v>
      </c>
      <c r="F4351" s="1973">
        <v>4</v>
      </c>
      <c r="G4351" s="1974">
        <v>6.25</v>
      </c>
      <c r="H4351" s="1975"/>
    </row>
    <row r="4352" spans="2:8" ht="17.25" customHeight="1" x14ac:dyDescent="0.2">
      <c r="B4352" s="1972" t="s">
        <v>3877</v>
      </c>
      <c r="C4352" s="1973">
        <v>0.04</v>
      </c>
      <c r="D4352" s="1973">
        <v>0.04</v>
      </c>
      <c r="E4352" s="1973">
        <v>0.03</v>
      </c>
      <c r="F4352" s="1973">
        <v>0.03</v>
      </c>
      <c r="G4352" s="1974">
        <v>0.03</v>
      </c>
      <c r="H4352" s="1975"/>
    </row>
    <row r="4353" spans="2:8" ht="17.25" customHeight="1" thickBot="1" x14ac:dyDescent="0.25">
      <c r="B4353" s="1935" t="s">
        <v>3878</v>
      </c>
      <c r="C4353" s="1976">
        <v>0.06</v>
      </c>
      <c r="D4353" s="1976">
        <v>0.06</v>
      </c>
      <c r="E4353" s="1976">
        <v>0.06</v>
      </c>
      <c r="F4353" s="1976">
        <v>0.06</v>
      </c>
      <c r="G4353" s="1977">
        <v>0.06</v>
      </c>
      <c r="H4353" s="1975"/>
    </row>
    <row r="4354" spans="2:8" ht="17.25" customHeight="1" x14ac:dyDescent="0.2">
      <c r="B4354" s="4434" t="s">
        <v>3879</v>
      </c>
      <c r="C4354" s="4435"/>
      <c r="D4354" s="4435"/>
      <c r="E4354" s="4435"/>
      <c r="F4354" s="4435"/>
      <c r="G4354" s="4435"/>
      <c r="H4354" s="1934"/>
    </row>
    <row r="4355" spans="2:8" ht="17.25" customHeight="1" thickBot="1" x14ac:dyDescent="0.25">
      <c r="B4355" s="1933"/>
      <c r="C4355" s="1922"/>
      <c r="D4355" s="1922"/>
      <c r="E4355" s="1922"/>
      <c r="F4355" s="1922"/>
      <c r="G4355" s="1922"/>
      <c r="H4355" s="1934"/>
    </row>
    <row r="4356" spans="2:8" ht="17.25" customHeight="1" thickBot="1" x14ac:dyDescent="0.3">
      <c r="B4356" s="1966" t="s">
        <v>3880</v>
      </c>
      <c r="C4356" s="4856" t="s">
        <v>340</v>
      </c>
      <c r="D4356" s="4857"/>
      <c r="E4356" s="4857"/>
      <c r="F4356" s="4857"/>
      <c r="G4356" s="4858"/>
      <c r="H4356" s="1967"/>
    </row>
    <row r="4357" spans="2:8" ht="17.25" customHeight="1" x14ac:dyDescent="0.2">
      <c r="B4357" s="1968" t="s">
        <v>3875</v>
      </c>
      <c r="C4357" s="1969">
        <v>30</v>
      </c>
      <c r="D4357" s="1969">
        <v>50</v>
      </c>
      <c r="E4357" s="1969">
        <v>90</v>
      </c>
      <c r="F4357" s="1969">
        <v>160</v>
      </c>
      <c r="G4357" s="1970">
        <v>240</v>
      </c>
      <c r="H4357" s="1971"/>
    </row>
    <row r="4358" spans="2:8" ht="17.25" customHeight="1" x14ac:dyDescent="0.2">
      <c r="B4358" s="1972" t="s">
        <v>3876</v>
      </c>
      <c r="C4358" s="1973">
        <v>1</v>
      </c>
      <c r="D4358" s="1973">
        <v>1.5</v>
      </c>
      <c r="E4358" s="1973">
        <v>2</v>
      </c>
      <c r="F4358" s="1973">
        <v>3.25</v>
      </c>
      <c r="G4358" s="1974">
        <v>5</v>
      </c>
      <c r="H4358" s="1975"/>
    </row>
    <row r="4359" spans="2:8" ht="17.25" customHeight="1" x14ac:dyDescent="0.2">
      <c r="B4359" s="1972" t="s">
        <v>3877</v>
      </c>
      <c r="C4359" s="1973">
        <v>0.03</v>
      </c>
      <c r="D4359" s="1973">
        <v>0.03</v>
      </c>
      <c r="E4359" s="1973">
        <v>0.02</v>
      </c>
      <c r="F4359" s="1973">
        <v>0.02</v>
      </c>
      <c r="G4359" s="1974">
        <v>0.02</v>
      </c>
      <c r="H4359" s="1975"/>
    </row>
    <row r="4360" spans="2:8" ht="17.25" customHeight="1" thickBot="1" x14ac:dyDescent="0.25">
      <c r="B4360" s="1935" t="s">
        <v>3878</v>
      </c>
      <c r="C4360" s="1976">
        <v>0.06</v>
      </c>
      <c r="D4360" s="1976">
        <v>0.06</v>
      </c>
      <c r="E4360" s="1976">
        <v>0.06</v>
      </c>
      <c r="F4360" s="1976">
        <v>0.06</v>
      </c>
      <c r="G4360" s="1977">
        <v>0.06</v>
      </c>
      <c r="H4360" s="1975"/>
    </row>
    <row r="4361" spans="2:8" ht="17.25" customHeight="1" x14ac:dyDescent="0.2">
      <c r="B4361" s="4434" t="s">
        <v>3879</v>
      </c>
      <c r="C4361" s="4435"/>
      <c r="D4361" s="4435"/>
      <c r="E4361" s="4435"/>
      <c r="F4361" s="4435"/>
      <c r="G4361" s="4435"/>
      <c r="H4361" s="1975"/>
    </row>
    <row r="4362" spans="2:8" ht="17.25" customHeight="1" thickBot="1" x14ac:dyDescent="0.25">
      <c r="B4362" s="1933"/>
      <c r="C4362" s="1922"/>
      <c r="D4362" s="1922"/>
      <c r="E4362" s="1922"/>
      <c r="F4362" s="1922"/>
      <c r="G4362" s="1922"/>
      <c r="H4362" s="1934"/>
    </row>
    <row r="4363" spans="2:8" ht="17.25" customHeight="1" thickBot="1" x14ac:dyDescent="0.3">
      <c r="B4363" s="1966" t="s">
        <v>2235</v>
      </c>
      <c r="C4363" s="4918" t="s">
        <v>340</v>
      </c>
      <c r="D4363" s="4919"/>
      <c r="E4363" s="4919"/>
      <c r="F4363" s="4919"/>
      <c r="G4363" s="4919"/>
      <c r="H4363" s="4920"/>
    </row>
    <row r="4364" spans="2:8" ht="17.25" customHeight="1" x14ac:dyDescent="0.2">
      <c r="B4364" s="1972" t="s">
        <v>3875</v>
      </c>
      <c r="C4364" s="1978">
        <v>30</v>
      </c>
      <c r="D4364" s="1978">
        <v>50</v>
      </c>
      <c r="E4364" s="1978">
        <v>90</v>
      </c>
      <c r="F4364" s="1978">
        <v>160</v>
      </c>
      <c r="G4364" s="1978">
        <v>240</v>
      </c>
      <c r="H4364" s="1979">
        <v>2800</v>
      </c>
    </row>
    <row r="4365" spans="2:8" ht="17.25" customHeight="1" x14ac:dyDescent="0.2">
      <c r="B4365" s="1972" t="s">
        <v>3876</v>
      </c>
      <c r="C4365" s="1973">
        <v>0.75</v>
      </c>
      <c r="D4365" s="1973">
        <v>1.2</v>
      </c>
      <c r="E4365" s="1973">
        <v>1.5</v>
      </c>
      <c r="F4365" s="1973">
        <v>2.5</v>
      </c>
      <c r="G4365" s="1973">
        <v>3.75</v>
      </c>
      <c r="H4365" s="1980">
        <v>11.99</v>
      </c>
    </row>
    <row r="4366" spans="2:8" ht="17.25" customHeight="1" x14ac:dyDescent="0.2">
      <c r="B4366" s="1972" t="s">
        <v>3877</v>
      </c>
      <c r="C4366" s="1981">
        <v>2.5000000000000001E-2</v>
      </c>
      <c r="D4366" s="1981">
        <v>2.4E-2</v>
      </c>
      <c r="E4366" s="1981">
        <v>1.7000000000000001E-2</v>
      </c>
      <c r="F4366" s="1981">
        <v>1.6E-2</v>
      </c>
      <c r="G4366" s="1981">
        <v>1.6E-2</v>
      </c>
      <c r="H4366" s="1982">
        <v>4.0000000000000001E-3</v>
      </c>
    </row>
    <row r="4367" spans="2:8" ht="17.25" customHeight="1" x14ac:dyDescent="0.2">
      <c r="B4367" s="1972" t="s">
        <v>3878</v>
      </c>
      <c r="C4367" s="1973">
        <v>0.06</v>
      </c>
      <c r="D4367" s="1973">
        <v>0.06</v>
      </c>
      <c r="E4367" s="1973">
        <v>0.06</v>
      </c>
      <c r="F4367" s="1973">
        <v>0.06</v>
      </c>
      <c r="G4367" s="1973">
        <v>0.06</v>
      </c>
      <c r="H4367" s="1980">
        <v>0.06</v>
      </c>
    </row>
    <row r="4368" spans="2:8" ht="17.25" customHeight="1" thickBot="1" x14ac:dyDescent="0.25">
      <c r="B4368" s="4916" t="s">
        <v>3879</v>
      </c>
      <c r="C4368" s="4917"/>
      <c r="D4368" s="4917"/>
      <c r="E4368" s="4917"/>
      <c r="F4368" s="4917"/>
      <c r="G4368" s="4917"/>
      <c r="H4368" s="1983"/>
    </row>
    <row r="4369" spans="2:8" ht="17.25" customHeight="1" x14ac:dyDescent="0.2">
      <c r="B4369" s="4436" t="s">
        <v>3881</v>
      </c>
      <c r="C4369" s="4437"/>
      <c r="D4369" s="4437"/>
      <c r="E4369" s="4437"/>
      <c r="F4369" s="4437"/>
      <c r="G4369" s="4437"/>
      <c r="H4369" s="4915"/>
    </row>
    <row r="4370" spans="2:8" ht="17.25" customHeight="1" thickBot="1" x14ac:dyDescent="0.25">
      <c r="B4370" s="1933"/>
      <c r="C4370" s="1922"/>
      <c r="D4370" s="1922"/>
      <c r="E4370" s="1922"/>
      <c r="F4370" s="1922"/>
      <c r="G4370" s="1922"/>
      <c r="H4370" s="1934"/>
    </row>
    <row r="4371" spans="2:8" ht="17.25" customHeight="1" x14ac:dyDescent="0.2">
      <c r="B4371" s="1984" t="s">
        <v>71</v>
      </c>
      <c r="C4371" s="1985"/>
      <c r="D4371" s="1922"/>
      <c r="E4371" s="1922"/>
      <c r="F4371" s="1922"/>
      <c r="G4371" s="1922"/>
      <c r="H4371" s="1934"/>
    </row>
    <row r="4372" spans="2:8" ht="17.25" customHeight="1" x14ac:dyDescent="0.2">
      <c r="B4372" s="1972" t="s">
        <v>3882</v>
      </c>
      <c r="C4372" s="1986">
        <v>0.13</v>
      </c>
      <c r="D4372" s="1922"/>
      <c r="E4372" s="1922"/>
      <c r="F4372" s="1922"/>
      <c r="G4372" s="1922"/>
      <c r="H4372" s="1934"/>
    </row>
    <row r="4373" spans="2:8" ht="17.25" customHeight="1" thickBot="1" x14ac:dyDescent="0.25">
      <c r="B4373" s="4853" t="s">
        <v>3879</v>
      </c>
      <c r="C4373" s="4855"/>
      <c r="D4373" s="1279"/>
      <c r="E4373" s="1279"/>
      <c r="F4373" s="1279"/>
      <c r="G4373" s="1279"/>
      <c r="H4373" s="1934"/>
    </row>
    <row r="4374" spans="2:8" ht="17.25" customHeight="1" x14ac:dyDescent="0.2">
      <c r="B4374" s="4436" t="s">
        <v>3883</v>
      </c>
      <c r="C4374" s="4437"/>
      <c r="D4374" s="1279"/>
      <c r="E4374" s="1279"/>
      <c r="F4374" s="1279"/>
      <c r="G4374" s="1279"/>
      <c r="H4374" s="1934"/>
    </row>
    <row r="4375" spans="2:8" ht="17.25" customHeight="1" x14ac:dyDescent="0.2">
      <c r="B4375" s="1933"/>
      <c r="C4375" s="1922"/>
      <c r="D4375" s="1922"/>
      <c r="E4375" s="1922"/>
      <c r="F4375" s="1922"/>
      <c r="G4375" s="1922"/>
      <c r="H4375" s="1934"/>
    </row>
    <row r="4376" spans="2:8" ht="17.25" customHeight="1" thickBot="1" x14ac:dyDescent="0.25">
      <c r="B4376" s="1987" t="s">
        <v>225</v>
      </c>
      <c r="C4376" s="1922"/>
      <c r="D4376" s="1922"/>
      <c r="E4376" s="1922"/>
      <c r="F4376" s="1922"/>
      <c r="G4376" s="1922"/>
      <c r="H4376" s="1934"/>
    </row>
    <row r="4377" spans="2:8" ht="17.25" customHeight="1" thickBot="1" x14ac:dyDescent="0.25">
      <c r="B4377" s="1966" t="s">
        <v>3874</v>
      </c>
      <c r="C4377" s="4530" t="s">
        <v>3884</v>
      </c>
      <c r="D4377" s="4531"/>
      <c r="E4377" s="1922"/>
      <c r="F4377" s="1922"/>
      <c r="G4377" s="1922"/>
      <c r="H4377" s="1934"/>
    </row>
    <row r="4378" spans="2:8" ht="17.25" customHeight="1" x14ac:dyDescent="0.2">
      <c r="B4378" s="1972" t="s">
        <v>3875</v>
      </c>
      <c r="C4378" s="1978">
        <v>100</v>
      </c>
      <c r="D4378" s="1988">
        <v>500</v>
      </c>
      <c r="E4378" s="1922"/>
      <c r="F4378" s="1922"/>
      <c r="G4378" s="1922"/>
      <c r="H4378" s="1934"/>
    </row>
    <row r="4379" spans="2:8" ht="17.25" customHeight="1" x14ac:dyDescent="0.2">
      <c r="B4379" s="1972" t="s">
        <v>3876</v>
      </c>
      <c r="C4379" s="1973">
        <v>4.2</v>
      </c>
      <c r="D4379" s="1974">
        <v>18</v>
      </c>
      <c r="E4379" s="1922"/>
      <c r="F4379" s="1922"/>
      <c r="G4379" s="1922"/>
      <c r="H4379" s="1934"/>
    </row>
    <row r="4380" spans="2:8" ht="17.25" customHeight="1" x14ac:dyDescent="0.2">
      <c r="B4380" s="1972" t="s">
        <v>3885</v>
      </c>
      <c r="C4380" s="1981">
        <v>4.2000000000000003E-2</v>
      </c>
      <c r="D4380" s="1989">
        <v>3.5999999999999997E-2</v>
      </c>
      <c r="E4380" s="1922"/>
      <c r="F4380" s="1922"/>
      <c r="G4380" s="1922"/>
      <c r="H4380" s="1934"/>
    </row>
    <row r="4381" spans="2:8" ht="17.25" customHeight="1" x14ac:dyDescent="0.2">
      <c r="B4381" s="1972" t="s">
        <v>3886</v>
      </c>
      <c r="C4381" s="1973">
        <v>2.0499999999999998</v>
      </c>
      <c r="D4381" s="1974">
        <v>2.0499999999999998</v>
      </c>
      <c r="E4381" s="1922"/>
      <c r="F4381" s="1922"/>
      <c r="G4381" s="1922"/>
      <c r="H4381" s="1934"/>
    </row>
    <row r="4382" spans="2:8" ht="17.25" customHeight="1" thickBot="1" x14ac:dyDescent="0.25">
      <c r="B4382" s="4853" t="s">
        <v>3879</v>
      </c>
      <c r="C4382" s="4854"/>
      <c r="D4382" s="4855"/>
      <c r="E4382" s="1922"/>
      <c r="F4382" s="1922"/>
      <c r="G4382" s="1922"/>
      <c r="H4382" s="1934"/>
    </row>
    <row r="4383" spans="2:8" ht="17.25" customHeight="1" thickBot="1" x14ac:dyDescent="0.25">
      <c r="B4383" s="1933"/>
      <c r="C4383" s="1922"/>
      <c r="D4383" s="1922"/>
      <c r="E4383" s="1922"/>
      <c r="F4383" s="1922"/>
      <c r="G4383" s="1922"/>
      <c r="H4383" s="1934"/>
    </row>
    <row r="4384" spans="2:8" ht="17.25" customHeight="1" thickBot="1" x14ac:dyDescent="0.25">
      <c r="B4384" s="1966" t="s">
        <v>3880</v>
      </c>
      <c r="C4384" s="4530" t="s">
        <v>3884</v>
      </c>
      <c r="D4384" s="4531"/>
      <c r="E4384" s="1922"/>
      <c r="F4384" s="1922"/>
      <c r="G4384" s="1922"/>
      <c r="H4384" s="1934"/>
    </row>
    <row r="4385" spans="2:8" ht="17.25" customHeight="1" x14ac:dyDescent="0.2">
      <c r="B4385" s="1972" t="s">
        <v>3875</v>
      </c>
      <c r="C4385" s="1978">
        <v>100</v>
      </c>
      <c r="D4385" s="1988">
        <v>500</v>
      </c>
      <c r="E4385" s="1922"/>
      <c r="F4385" s="1922"/>
      <c r="G4385" s="1922"/>
      <c r="H4385" s="1934"/>
    </row>
    <row r="4386" spans="2:8" ht="17.25" customHeight="1" x14ac:dyDescent="0.2">
      <c r="B4386" s="1972" t="s">
        <v>3876</v>
      </c>
      <c r="C4386" s="1973">
        <v>3.5</v>
      </c>
      <c r="D4386" s="1974">
        <v>15</v>
      </c>
      <c r="E4386" s="1922"/>
      <c r="F4386" s="1922"/>
      <c r="G4386" s="1922"/>
      <c r="H4386" s="1934"/>
    </row>
    <row r="4387" spans="2:8" ht="17.25" customHeight="1" x14ac:dyDescent="0.2">
      <c r="B4387" s="1972" t="s">
        <v>3885</v>
      </c>
      <c r="C4387" s="1981">
        <v>3.5000000000000003E-2</v>
      </c>
      <c r="D4387" s="1989">
        <v>0.03</v>
      </c>
      <c r="E4387" s="1922"/>
      <c r="F4387" s="1922"/>
      <c r="G4387" s="1922"/>
      <c r="H4387" s="1934"/>
    </row>
    <row r="4388" spans="2:8" ht="17.25" customHeight="1" x14ac:dyDescent="0.2">
      <c r="B4388" s="1972" t="s">
        <v>3886</v>
      </c>
      <c r="C4388" s="1973">
        <v>2.0499999999999998</v>
      </c>
      <c r="D4388" s="1974">
        <v>2.0499999999999998</v>
      </c>
      <c r="E4388" s="1922"/>
      <c r="F4388" s="1922"/>
      <c r="G4388" s="1922"/>
      <c r="H4388" s="1934"/>
    </row>
    <row r="4389" spans="2:8" ht="17.25" customHeight="1" thickBot="1" x14ac:dyDescent="0.25">
      <c r="B4389" s="4853" t="s">
        <v>3879</v>
      </c>
      <c r="C4389" s="4854"/>
      <c r="D4389" s="4855"/>
      <c r="E4389" s="1922"/>
      <c r="F4389" s="1922"/>
      <c r="G4389" s="1922"/>
      <c r="H4389" s="1934"/>
    </row>
    <row r="4390" spans="2:8" ht="17.25" customHeight="1" thickBot="1" x14ac:dyDescent="0.25">
      <c r="B4390" s="1990"/>
      <c r="C4390" s="1879"/>
      <c r="D4390" s="1879"/>
      <c r="E4390" s="1879"/>
      <c r="F4390" s="1879"/>
      <c r="G4390" s="1718"/>
      <c r="H4390" s="1729"/>
    </row>
    <row r="4391" spans="2:8" ht="17.25" customHeight="1" x14ac:dyDescent="0.2">
      <c r="B4391" s="1966" t="s">
        <v>2235</v>
      </c>
      <c r="C4391" s="4901" t="s">
        <v>3884</v>
      </c>
      <c r="D4391" s="4902"/>
      <c r="E4391" s="4903"/>
      <c r="F4391" s="1879"/>
      <c r="G4391" s="1718"/>
      <c r="H4391" s="1729"/>
    </row>
    <row r="4392" spans="2:8" ht="17.25" customHeight="1" x14ac:dyDescent="0.2">
      <c r="B4392" s="1972" t="s">
        <v>3875</v>
      </c>
      <c r="C4392" s="1991">
        <v>100</v>
      </c>
      <c r="D4392" s="1991">
        <v>500</v>
      </c>
      <c r="E4392" s="1992">
        <v>1000</v>
      </c>
      <c r="F4392" s="1879"/>
      <c r="G4392" s="1718"/>
      <c r="H4392" s="1729"/>
    </row>
    <row r="4393" spans="2:8" ht="17.25" customHeight="1" x14ac:dyDescent="0.2">
      <c r="B4393" s="1972" t="s">
        <v>3876</v>
      </c>
      <c r="C4393" s="1973">
        <v>3</v>
      </c>
      <c r="D4393" s="1973">
        <v>12.5</v>
      </c>
      <c r="E4393" s="1993">
        <v>19</v>
      </c>
      <c r="F4393" s="1879"/>
      <c r="G4393" s="1718"/>
      <c r="H4393" s="1729"/>
    </row>
    <row r="4394" spans="2:8" ht="17.25" customHeight="1" x14ac:dyDescent="0.2">
      <c r="B4394" s="1972" t="s">
        <v>3885</v>
      </c>
      <c r="C4394" s="1981">
        <v>0.03</v>
      </c>
      <c r="D4394" s="1981">
        <v>2.5000000000000001E-2</v>
      </c>
      <c r="E4394" s="1994">
        <v>1.9E-2</v>
      </c>
      <c r="F4394" s="1879"/>
      <c r="G4394" s="1718"/>
      <c r="H4394" s="1729"/>
    </row>
    <row r="4395" spans="2:8" ht="17.25" customHeight="1" thickBot="1" x14ac:dyDescent="0.25">
      <c r="B4395" s="4853" t="s">
        <v>3879</v>
      </c>
      <c r="C4395" s="4854"/>
      <c r="D4395" s="4854"/>
      <c r="E4395" s="4855"/>
      <c r="F4395" s="1879"/>
      <c r="G4395" s="1718"/>
      <c r="H4395" s="1729"/>
    </row>
    <row r="4396" spans="2:8" ht="17.25" customHeight="1" x14ac:dyDescent="0.2">
      <c r="B4396" s="1990"/>
      <c r="C4396" s="1879"/>
      <c r="D4396" s="1879"/>
      <c r="E4396" s="1879"/>
      <c r="F4396" s="1879"/>
      <c r="G4396" s="1718"/>
      <c r="H4396" s="1729"/>
    </row>
    <row r="4397" spans="2:8" ht="17.25" customHeight="1" x14ac:dyDescent="0.2">
      <c r="B4397" s="4434" t="s">
        <v>3887</v>
      </c>
      <c r="C4397" s="4435"/>
      <c r="D4397" s="4435"/>
      <c r="E4397" s="4435"/>
      <c r="F4397" s="4435"/>
      <c r="G4397" s="4435"/>
      <c r="H4397" s="1729"/>
    </row>
    <row r="4398" spans="2:8" ht="17.25" customHeight="1" x14ac:dyDescent="0.2">
      <c r="B4398" s="4434" t="s">
        <v>3888</v>
      </c>
      <c r="C4398" s="4435"/>
      <c r="D4398" s="4435"/>
      <c r="E4398" s="4435"/>
      <c r="F4398" s="4435"/>
      <c r="G4398" s="4435"/>
      <c r="H4398" s="1729"/>
    </row>
    <row r="4399" spans="2:8" ht="17.25" customHeight="1" x14ac:dyDescent="0.2">
      <c r="B4399" s="4434" t="s">
        <v>3889</v>
      </c>
      <c r="C4399" s="4435"/>
      <c r="D4399" s="4435"/>
      <c r="E4399" s="4435"/>
      <c r="F4399" s="4435"/>
      <c r="G4399" s="4435"/>
      <c r="H4399" s="1729"/>
    </row>
    <row r="4400" spans="2:8" ht="17.25" customHeight="1" x14ac:dyDescent="0.2">
      <c r="B4400" s="4434" t="s">
        <v>3890</v>
      </c>
      <c r="C4400" s="4435"/>
      <c r="D4400" s="4435"/>
      <c r="E4400" s="4435"/>
      <c r="F4400" s="4435"/>
      <c r="G4400" s="4435"/>
      <c r="H4400" s="1729"/>
    </row>
    <row r="4401" spans="2:8" ht="17.25" customHeight="1" thickBot="1" x14ac:dyDescent="0.25">
      <c r="B4401" s="1990"/>
      <c r="C4401" s="1879"/>
      <c r="D4401" s="1879"/>
      <c r="E4401" s="1879"/>
      <c r="F4401" s="1879"/>
      <c r="G4401" s="1718"/>
      <c r="H4401" s="1729"/>
    </row>
    <row r="4402" spans="2:8" ht="17.25" customHeight="1" thickBot="1" x14ac:dyDescent="0.25">
      <c r="B4402" s="4862" t="s">
        <v>3891</v>
      </c>
      <c r="C4402" s="4863"/>
      <c r="D4402" s="1879"/>
      <c r="E4402" s="1879"/>
      <c r="F4402" s="1879"/>
      <c r="G4402" s="1718"/>
      <c r="H4402" s="1729"/>
    </row>
    <row r="4403" spans="2:8" ht="32.25" customHeight="1" thickBot="1" x14ac:dyDescent="0.25">
      <c r="B4403" s="1940" t="s">
        <v>165</v>
      </c>
      <c r="C4403" s="826" t="s">
        <v>3891</v>
      </c>
      <c r="D4403" s="1879"/>
      <c r="E4403" s="1879"/>
      <c r="F4403" s="1879"/>
      <c r="G4403" s="1718"/>
      <c r="H4403" s="1729"/>
    </row>
    <row r="4404" spans="2:8" ht="17.25" customHeight="1" x14ac:dyDescent="0.2">
      <c r="B4404" s="1972" t="s">
        <v>3522</v>
      </c>
      <c r="C4404" s="1995">
        <v>1</v>
      </c>
      <c r="D4404" s="1879"/>
      <c r="E4404" s="1879"/>
      <c r="F4404" s="1879"/>
      <c r="G4404" s="1718"/>
      <c r="H4404" s="1729"/>
    </row>
    <row r="4405" spans="2:8" ht="17.25" customHeight="1" x14ac:dyDescent="0.2">
      <c r="B4405" s="1996" t="s">
        <v>3358</v>
      </c>
      <c r="C4405" s="1997">
        <v>3</v>
      </c>
      <c r="D4405" s="1879"/>
      <c r="E4405" s="1879"/>
      <c r="F4405" s="1879"/>
      <c r="G4405" s="1718"/>
      <c r="H4405" s="1729"/>
    </row>
    <row r="4406" spans="2:8" ht="17.25" customHeight="1" x14ac:dyDescent="0.2">
      <c r="B4406" s="1996" t="s">
        <v>3892</v>
      </c>
      <c r="C4406" s="1998">
        <v>2.0499999999999998</v>
      </c>
      <c r="D4406" s="1879"/>
      <c r="E4406" s="1879"/>
      <c r="F4406" s="1879"/>
      <c r="G4406" s="1718"/>
      <c r="H4406" s="1729"/>
    </row>
    <row r="4407" spans="2:8" ht="17.25" customHeight="1" thickBot="1" x14ac:dyDescent="0.25">
      <c r="B4407" s="4853" t="s">
        <v>3879</v>
      </c>
      <c r="C4407" s="4855"/>
      <c r="D4407" s="1879"/>
      <c r="E4407" s="1879"/>
      <c r="F4407" s="1879"/>
      <c r="G4407" s="1718"/>
      <c r="H4407" s="1729"/>
    </row>
    <row r="4408" spans="2:8" ht="17.25" customHeight="1" x14ac:dyDescent="0.2">
      <c r="B4408" s="4436" t="s">
        <v>3893</v>
      </c>
      <c r="C4408" s="4437"/>
      <c r="D4408" s="4435" t="s">
        <v>3894</v>
      </c>
      <c r="E4408" s="4435"/>
      <c r="F4408" s="4435"/>
      <c r="G4408" s="1718"/>
      <c r="H4408" s="1729"/>
    </row>
    <row r="4409" spans="2:8" ht="17.25" customHeight="1" x14ac:dyDescent="0.2">
      <c r="B4409" s="1933"/>
      <c r="C4409" s="1922"/>
      <c r="D4409" s="4435" t="s">
        <v>3895</v>
      </c>
      <c r="E4409" s="4435"/>
      <c r="F4409" s="1922"/>
      <c r="G4409" s="1718"/>
      <c r="H4409" s="1729"/>
    </row>
    <row r="4410" spans="2:8" ht="17.25" customHeight="1" x14ac:dyDescent="0.2">
      <c r="B4410" s="1933"/>
      <c r="C4410" s="1922"/>
      <c r="D4410" s="1922" t="s">
        <v>3896</v>
      </c>
      <c r="E4410" s="1922"/>
      <c r="F4410" s="1922"/>
      <c r="G4410" s="1718"/>
      <c r="H4410" s="1729"/>
    </row>
    <row r="4411" spans="2:8" ht="17.25" customHeight="1" x14ac:dyDescent="0.2">
      <c r="B4411" s="1933"/>
      <c r="C4411" s="1922"/>
      <c r="D4411" s="4435" t="s">
        <v>3897</v>
      </c>
      <c r="E4411" s="4435"/>
      <c r="F4411" s="1922"/>
      <c r="G4411" s="1718"/>
      <c r="H4411" s="1729"/>
    </row>
    <row r="4412" spans="2:8" ht="17.25" customHeight="1" x14ac:dyDescent="0.2">
      <c r="B4412" s="1990"/>
      <c r="C4412" s="1879"/>
      <c r="D4412" s="1879"/>
      <c r="E4412" s="1879"/>
      <c r="F4412" s="1879"/>
      <c r="G4412" s="1718"/>
      <c r="H4412" s="1729"/>
    </row>
    <row r="4413" spans="2:8" ht="17.25" customHeight="1" thickBot="1" x14ac:dyDescent="0.25">
      <c r="B4413" s="1881" t="s">
        <v>3898</v>
      </c>
      <c r="C4413" s="1883"/>
      <c r="D4413" s="1883"/>
      <c r="E4413" s="1883"/>
      <c r="F4413" s="1883"/>
      <c r="G4413" s="1882"/>
      <c r="H4413" s="1884"/>
    </row>
    <row r="4414" spans="2:8" ht="17.25" customHeight="1" thickTop="1" thickBot="1" x14ac:dyDescent="0.35">
      <c r="B4414" s="4429"/>
      <c r="C4414" s="4429"/>
      <c r="D4414" s="513"/>
      <c r="E4414" s="513"/>
      <c r="F4414" s="513"/>
      <c r="G4414" s="2"/>
    </row>
    <row r="4415" spans="2:8" s="247" customFormat="1" ht="17.25" customHeight="1" thickTop="1" x14ac:dyDescent="0.2">
      <c r="B4415" s="4423" t="s">
        <v>3810</v>
      </c>
      <c r="C4415" s="4424"/>
      <c r="D4415" s="4424"/>
      <c r="E4415" s="4425"/>
      <c r="F4415" s="1942"/>
      <c r="G4415" s="1943"/>
    </row>
    <row r="4416" spans="2:8" s="247" customFormat="1" ht="17.25" customHeight="1" x14ac:dyDescent="0.2">
      <c r="B4416" s="4441" t="s">
        <v>3811</v>
      </c>
      <c r="C4416" s="4442"/>
      <c r="D4416" s="4443" t="s">
        <v>3812</v>
      </c>
      <c r="E4416" s="4444"/>
      <c r="F4416" s="1942"/>
      <c r="G4416" s="1943"/>
    </row>
    <row r="4417" spans="2:7" s="247" customFormat="1" ht="17.25" customHeight="1" x14ac:dyDescent="0.2">
      <c r="B4417" s="1947" t="s">
        <v>3813</v>
      </c>
      <c r="C4417" s="1948" t="s">
        <v>3814</v>
      </c>
      <c r="D4417" s="1948" t="s">
        <v>3815</v>
      </c>
      <c r="E4417" s="1949" t="s">
        <v>3816</v>
      </c>
      <c r="F4417" s="1942"/>
      <c r="G4417" s="1943"/>
    </row>
    <row r="4418" spans="2:7" s="247" customFormat="1" ht="17.25" customHeight="1" x14ac:dyDescent="0.2">
      <c r="B4418" s="1950" t="s">
        <v>165</v>
      </c>
      <c r="C4418" s="1951" t="s">
        <v>165</v>
      </c>
      <c r="D4418" s="1952" t="s">
        <v>3817</v>
      </c>
      <c r="E4418" s="1953" t="s">
        <v>3818</v>
      </c>
      <c r="F4418" s="1942"/>
      <c r="G4418" s="1943"/>
    </row>
    <row r="4419" spans="2:7" s="247" customFormat="1" ht="17.25" customHeight="1" x14ac:dyDescent="0.2">
      <c r="B4419" s="1950" t="s">
        <v>3819</v>
      </c>
      <c r="C4419" s="1951" t="s">
        <v>165</v>
      </c>
      <c r="D4419" s="1952" t="s">
        <v>3817</v>
      </c>
      <c r="E4419" s="1953" t="s">
        <v>3818</v>
      </c>
      <c r="F4419" s="1942"/>
      <c r="G4419" s="1943"/>
    </row>
    <row r="4420" spans="2:7" s="247" customFormat="1" ht="17.25" customHeight="1" x14ac:dyDescent="0.2">
      <c r="B4420" s="1950" t="s">
        <v>3819</v>
      </c>
      <c r="C4420" s="1951" t="s">
        <v>3820</v>
      </c>
      <c r="D4420" s="1952" t="s">
        <v>3817</v>
      </c>
      <c r="E4420" s="1953" t="s">
        <v>3818</v>
      </c>
      <c r="F4420" s="1942"/>
      <c r="G4420" s="1943"/>
    </row>
    <row r="4421" spans="2:7" s="247" customFormat="1" ht="17.25" customHeight="1" x14ac:dyDescent="0.2">
      <c r="B4421" s="1950" t="s">
        <v>3819</v>
      </c>
      <c r="C4421" s="1951" t="s">
        <v>3820</v>
      </c>
      <c r="D4421" s="1952" t="s">
        <v>3817</v>
      </c>
      <c r="E4421" s="1953" t="s">
        <v>3818</v>
      </c>
      <c r="F4421" s="1942"/>
      <c r="G4421" s="1943"/>
    </row>
    <row r="4422" spans="2:7" s="247" customFormat="1" ht="17.25" customHeight="1" x14ac:dyDescent="0.2">
      <c r="B4422" s="1950" t="s">
        <v>3820</v>
      </c>
      <c r="C4422" s="1951" t="s">
        <v>165</v>
      </c>
      <c r="D4422" s="1952" t="s">
        <v>3817</v>
      </c>
      <c r="E4422" s="1953" t="s">
        <v>3818</v>
      </c>
      <c r="F4422" s="1942"/>
      <c r="G4422" s="1943"/>
    </row>
    <row r="4423" spans="2:7" s="247" customFormat="1" ht="17.25" customHeight="1" x14ac:dyDescent="0.2">
      <c r="B4423" s="884"/>
      <c r="C4423" s="885"/>
      <c r="D4423" s="885"/>
      <c r="E4423" s="886"/>
      <c r="F4423" s="1942"/>
      <c r="G4423" s="1943"/>
    </row>
    <row r="4424" spans="2:7" s="247" customFormat="1" ht="17.25" customHeight="1" x14ac:dyDescent="0.2">
      <c r="B4424" s="1526" t="s">
        <v>2944</v>
      </c>
      <c r="C4424" s="1466"/>
      <c r="D4424" s="885"/>
      <c r="E4424" s="886"/>
      <c r="F4424" s="1942"/>
      <c r="G4424" s="1943"/>
    </row>
    <row r="4425" spans="2:7" s="247" customFormat="1" ht="17.25" customHeight="1" x14ac:dyDescent="0.2">
      <c r="B4425" s="887" t="s">
        <v>3821</v>
      </c>
      <c r="C4425" s="1466"/>
      <c r="D4425" s="885"/>
      <c r="E4425" s="886"/>
      <c r="F4425" s="1942"/>
      <c r="G4425" s="1943"/>
    </row>
    <row r="4426" spans="2:7" s="247" customFormat="1" ht="17.25" customHeight="1" x14ac:dyDescent="0.2">
      <c r="B4426" s="3808" t="s">
        <v>3822</v>
      </c>
      <c r="C4426" s="3809"/>
      <c r="D4426" s="3810"/>
      <c r="E4426" s="3811"/>
      <c r="F4426" s="1942"/>
      <c r="G4426" s="1943"/>
    </row>
    <row r="4427" spans="2:7" s="247" customFormat="1" ht="17.25" customHeight="1" x14ac:dyDescent="0.2">
      <c r="B4427" s="4438" t="s">
        <v>3823</v>
      </c>
      <c r="C4427" s="4439"/>
      <c r="D4427" s="4439"/>
      <c r="E4427" s="4440"/>
      <c r="F4427" s="1942"/>
      <c r="G4427" s="1943"/>
    </row>
    <row r="4428" spans="2:7" s="247" customFormat="1" ht="17.25" customHeight="1" x14ac:dyDescent="0.2">
      <c r="B4428" s="3808" t="s">
        <v>3824</v>
      </c>
      <c r="C4428" s="3809"/>
      <c r="D4428" s="3810"/>
      <c r="E4428" s="3811"/>
      <c r="F4428" s="1942"/>
      <c r="G4428" s="1943"/>
    </row>
    <row r="4429" spans="2:7" s="247" customFormat="1" ht="17.25" customHeight="1" x14ac:dyDescent="0.2">
      <c r="B4429" s="4438" t="s">
        <v>3825</v>
      </c>
      <c r="C4429" s="4439"/>
      <c r="D4429" s="4439"/>
      <c r="E4429" s="4440"/>
      <c r="F4429" s="1942"/>
      <c r="G4429" s="1943"/>
    </row>
    <row r="4430" spans="2:7" s="247" customFormat="1" ht="17.25" customHeight="1" x14ac:dyDescent="0.2">
      <c r="B4430" s="3808" t="s">
        <v>3826</v>
      </c>
      <c r="C4430" s="3809"/>
      <c r="D4430" s="3810"/>
      <c r="E4430" s="3811"/>
      <c r="F4430" s="1942"/>
      <c r="G4430" s="1943"/>
    </row>
    <row r="4431" spans="2:7" s="247" customFormat="1" ht="17.25" customHeight="1" x14ac:dyDescent="0.2">
      <c r="B4431" s="3808" t="s">
        <v>3827</v>
      </c>
      <c r="C4431" s="3812"/>
      <c r="D4431" s="3812"/>
      <c r="E4431" s="3813"/>
      <c r="F4431" s="1942"/>
      <c r="G4431" s="1943"/>
    </row>
    <row r="4432" spans="2:7" s="247" customFormat="1" ht="17.25" customHeight="1" x14ac:dyDescent="0.2">
      <c r="B4432" s="3808" t="s">
        <v>3828</v>
      </c>
      <c r="C4432" s="3812"/>
      <c r="D4432" s="3812"/>
      <c r="E4432" s="3813"/>
      <c r="F4432" s="1942"/>
      <c r="G4432" s="1943"/>
    </row>
    <row r="4433" spans="2:15" s="247" customFormat="1" ht="17.25" customHeight="1" x14ac:dyDescent="0.2">
      <c r="B4433" s="4438" t="s">
        <v>3829</v>
      </c>
      <c r="C4433" s="4439"/>
      <c r="D4433" s="4439"/>
      <c r="E4433" s="4440"/>
      <c r="F4433" s="1942"/>
      <c r="G4433" s="1943"/>
    </row>
    <row r="4434" spans="2:15" s="247" customFormat="1" ht="33" customHeight="1" x14ac:dyDescent="0.2">
      <c r="B4434" s="4438" t="s">
        <v>3830</v>
      </c>
      <c r="C4434" s="4439"/>
      <c r="D4434" s="4439"/>
      <c r="E4434" s="4440"/>
      <c r="F4434" s="1942"/>
      <c r="G4434" s="1943"/>
    </row>
    <row r="4435" spans="2:15" s="247" customFormat="1" ht="19.5" customHeight="1" x14ac:dyDescent="0.2">
      <c r="B4435" s="4438" t="s">
        <v>3831</v>
      </c>
      <c r="C4435" s="4421"/>
      <c r="D4435" s="4421"/>
      <c r="E4435" s="4422"/>
      <c r="F4435" s="1942"/>
      <c r="G4435" s="1943"/>
    </row>
    <row r="4436" spans="2:15" s="247" customFormat="1" ht="30.75" customHeight="1" thickBot="1" x14ac:dyDescent="0.25">
      <c r="B4436" s="4527" t="s">
        <v>3832</v>
      </c>
      <c r="C4436" s="4528"/>
      <c r="D4436" s="4528"/>
      <c r="E4436" s="4529"/>
      <c r="F4436" s="1942"/>
      <c r="G4436" s="1943"/>
    </row>
    <row r="4437" spans="2:15" s="247" customFormat="1" ht="17.25" customHeight="1" thickTop="1" thickBot="1" x14ac:dyDescent="0.25">
      <c r="B4437" s="4428"/>
      <c r="C4437" s="4428"/>
      <c r="D4437" s="1942"/>
      <c r="E4437" s="1942"/>
      <c r="F4437" s="1942"/>
      <c r="G4437" s="1943"/>
    </row>
    <row r="4438" spans="2:15" s="247" customFormat="1" ht="17.25" customHeight="1" thickTop="1" x14ac:dyDescent="0.2">
      <c r="B4438" s="1482" t="s">
        <v>3806</v>
      </c>
      <c r="C4438" s="1483"/>
      <c r="D4438" s="1483"/>
      <c r="E4438" s="1483"/>
      <c r="F4438" s="1483"/>
      <c r="G4438" s="1484"/>
      <c r="H4438" s="1484"/>
      <c r="I4438" s="1484"/>
      <c r="J4438" s="1484"/>
      <c r="K4438" s="1484"/>
      <c r="L4438" s="1485"/>
      <c r="M4438" s="1485"/>
      <c r="N4438" s="1485"/>
      <c r="O4438" s="1486"/>
    </row>
    <row r="4439" spans="2:15" s="247" customFormat="1" ht="38.25" customHeight="1" x14ac:dyDescent="0.2">
      <c r="B4439" s="1487" t="s">
        <v>994</v>
      </c>
      <c r="C4439" s="1488" t="s">
        <v>80</v>
      </c>
      <c r="D4439" s="1489" t="s">
        <v>1805</v>
      </c>
      <c r="E4439" s="1490" t="s">
        <v>534</v>
      </c>
      <c r="F4439" s="1490" t="s">
        <v>2948</v>
      </c>
      <c r="G4439" s="1491" t="s">
        <v>535</v>
      </c>
      <c r="H4439" s="1491" t="s">
        <v>536</v>
      </c>
      <c r="I4439" s="1488" t="s">
        <v>2949</v>
      </c>
      <c r="J4439" s="1488" t="s">
        <v>2950</v>
      </c>
      <c r="K4439" s="1488" t="s">
        <v>2951</v>
      </c>
      <c r="L4439" s="1488" t="s">
        <v>2952</v>
      </c>
      <c r="M4439" s="1488" t="s">
        <v>2953</v>
      </c>
      <c r="N4439" s="1492" t="s">
        <v>2954</v>
      </c>
      <c r="O4439" s="1493" t="s">
        <v>2023</v>
      </c>
    </row>
    <row r="4440" spans="2:15" s="247" customFormat="1" ht="27.75" customHeight="1" x14ac:dyDescent="0.2">
      <c r="B4440" s="1494" t="s">
        <v>3910</v>
      </c>
      <c r="C4440" s="1495" t="s">
        <v>2025</v>
      </c>
      <c r="D4440" s="1495" t="s">
        <v>3807</v>
      </c>
      <c r="E4440" s="1496">
        <f>+F4440</f>
        <v>10</v>
      </c>
      <c r="F4440" s="1497">
        <v>10</v>
      </c>
      <c r="G4440" s="1498" t="s">
        <v>1529</v>
      </c>
      <c r="H4440" s="1498" t="s">
        <v>1529</v>
      </c>
      <c r="I4440" s="1499">
        <v>0.12</v>
      </c>
      <c r="J4440" s="1531">
        <v>0.22</v>
      </c>
      <c r="K4440" s="1499">
        <v>0.15</v>
      </c>
      <c r="L4440" s="1532" t="s">
        <v>1764</v>
      </c>
      <c r="M4440" s="1499" t="s">
        <v>1765</v>
      </c>
      <c r="N4440" s="1533" t="s">
        <v>3808</v>
      </c>
      <c r="O4440" s="1534" t="s">
        <v>2029</v>
      </c>
    </row>
    <row r="4441" spans="2:15" s="247" customFormat="1" ht="17.25" customHeight="1" x14ac:dyDescent="0.2">
      <c r="B4441" s="4426" t="s">
        <v>1980</v>
      </c>
      <c r="C4441" s="4427"/>
      <c r="D4441" s="1503"/>
      <c r="E4441" s="1503"/>
      <c r="F4441" s="743"/>
      <c r="G4441" s="743"/>
      <c r="H4441" s="743"/>
      <c r="I4441" s="687"/>
      <c r="J4441" s="687"/>
      <c r="K4441" s="687"/>
      <c r="L4441" s="687"/>
      <c r="M4441" s="687"/>
      <c r="N4441" s="687"/>
      <c r="O4441" s="704"/>
    </row>
    <row r="4442" spans="2:15" s="247" customFormat="1" ht="17.25" customHeight="1" x14ac:dyDescent="0.2">
      <c r="B4442" s="4880" t="s">
        <v>3558</v>
      </c>
      <c r="C4442" s="4881"/>
      <c r="D4442" s="4881"/>
      <c r="E4442" s="1503"/>
      <c r="F4442" s="743"/>
      <c r="G4442" s="743"/>
      <c r="H4442" s="743"/>
      <c r="I4442" s="687"/>
      <c r="J4442" s="687"/>
      <c r="K4442" s="687"/>
      <c r="L4442" s="687"/>
      <c r="M4442" s="687"/>
      <c r="N4442" s="687"/>
      <c r="O4442" s="704"/>
    </row>
    <row r="4443" spans="2:15" s="247" customFormat="1" ht="17.25" customHeight="1" thickBot="1" x14ac:dyDescent="0.25">
      <c r="B4443" s="1529" t="s">
        <v>3809</v>
      </c>
      <c r="C4443" s="674"/>
      <c r="D4443" s="674"/>
      <c r="E4443" s="674"/>
      <c r="F4443" s="747"/>
      <c r="G4443" s="747"/>
      <c r="H4443" s="747"/>
      <c r="I4443" s="674"/>
      <c r="J4443" s="674"/>
      <c r="K4443" s="674"/>
      <c r="L4443" s="674"/>
      <c r="M4443" s="674"/>
      <c r="N4443" s="674"/>
      <c r="O4443" s="675"/>
    </row>
    <row r="4444" spans="2:15" s="247" customFormat="1" ht="17.25" customHeight="1" thickTop="1" thickBot="1" x14ac:dyDescent="0.25">
      <c r="B4444" s="4429"/>
      <c r="C4444" s="4429"/>
      <c r="D4444" s="1942"/>
      <c r="E4444" s="1942"/>
      <c r="F4444" s="1942"/>
      <c r="G4444" s="1943"/>
    </row>
    <row r="4445" spans="2:15" s="247" customFormat="1" ht="17.25" customHeight="1" thickTop="1" x14ac:dyDescent="0.25">
      <c r="B4445" s="4505" t="s">
        <v>3135</v>
      </c>
      <c r="C4445" s="4506"/>
      <c r="D4445" s="4506"/>
      <c r="E4445" s="4507"/>
      <c r="F4445" s="1942"/>
      <c r="G4445" s="1943"/>
    </row>
    <row r="4446" spans="2:15" s="247" customFormat="1" ht="17.25" customHeight="1" x14ac:dyDescent="0.25">
      <c r="B4446" s="4502" t="s">
        <v>3803</v>
      </c>
      <c r="C4446" s="4503"/>
      <c r="D4446" s="4503"/>
      <c r="E4446" s="4504"/>
      <c r="F4446" s="1942"/>
      <c r="G4446" s="1943"/>
    </row>
    <row r="4447" spans="2:15" s="247" customFormat="1" ht="35.25" customHeight="1" x14ac:dyDescent="0.2">
      <c r="B4447" s="1609" t="s">
        <v>3564</v>
      </c>
      <c r="C4447" s="1662" t="s">
        <v>215</v>
      </c>
      <c r="D4447" s="1662" t="s">
        <v>3358</v>
      </c>
      <c r="E4447" s="1867" t="s">
        <v>3281</v>
      </c>
      <c r="F4447" s="1942"/>
      <c r="G4447" s="1943"/>
    </row>
    <row r="4448" spans="2:15" s="247" customFormat="1" ht="17.25" customHeight="1" thickBot="1" x14ac:dyDescent="0.25">
      <c r="B4448" s="1935" t="s">
        <v>3804</v>
      </c>
      <c r="C4448" s="1693">
        <v>14</v>
      </c>
      <c r="D4448" s="1694">
        <v>600</v>
      </c>
      <c r="E4448" s="1871">
        <v>0.1</v>
      </c>
      <c r="F4448" s="1942"/>
      <c r="G4448" s="1943"/>
    </row>
    <row r="4449" spans="2:15" s="247" customFormat="1" ht="17.25" customHeight="1" x14ac:dyDescent="0.2">
      <c r="B4449" s="4890" t="s">
        <v>3570</v>
      </c>
      <c r="C4449" s="4875"/>
      <c r="D4449" s="4875"/>
      <c r="E4449" s="4876"/>
      <c r="F4449" s="1942"/>
      <c r="G4449" s="1943"/>
    </row>
    <row r="4450" spans="2:15" s="247" customFormat="1" ht="17.25" customHeight="1" thickBot="1" x14ac:dyDescent="0.25">
      <c r="B4450" s="4891" t="s">
        <v>3805</v>
      </c>
      <c r="C4450" s="4892"/>
      <c r="D4450" s="4892"/>
      <c r="E4450" s="4893"/>
      <c r="F4450" s="1942"/>
      <c r="G4450" s="1943"/>
    </row>
    <row r="4451" spans="2:15" s="247" customFormat="1" ht="17.25" customHeight="1" thickTop="1" thickBot="1" x14ac:dyDescent="0.25">
      <c r="B4451" s="4429"/>
      <c r="C4451" s="4429"/>
      <c r="D4451" s="1942"/>
      <c r="E4451" s="1942"/>
      <c r="F4451" s="1942"/>
      <c r="G4451" s="1943"/>
    </row>
    <row r="4452" spans="2:15" ht="17.25" customHeight="1" thickTop="1" x14ac:dyDescent="0.2">
      <c r="B4452" s="1482" t="s">
        <v>3790</v>
      </c>
      <c r="C4452" s="1483"/>
      <c r="D4452" s="1483"/>
      <c r="E4452" s="1483"/>
      <c r="F4452" s="1483"/>
      <c r="G4452" s="1484"/>
      <c r="H4452" s="1484"/>
      <c r="I4452" s="1484"/>
      <c r="J4452" s="1484"/>
      <c r="K4452" s="1484"/>
      <c r="L4452" s="1485"/>
      <c r="M4452" s="1485"/>
      <c r="N4452" s="1485"/>
      <c r="O4452" s="1486"/>
    </row>
    <row r="4453" spans="2:15" ht="45.75" customHeight="1" x14ac:dyDescent="0.2">
      <c r="B4453" s="1487" t="s">
        <v>994</v>
      </c>
      <c r="C4453" s="1488" t="s">
        <v>80</v>
      </c>
      <c r="D4453" s="1489" t="s">
        <v>1805</v>
      </c>
      <c r="E4453" s="1490" t="s">
        <v>534</v>
      </c>
      <c r="F4453" s="1490" t="s">
        <v>2948</v>
      </c>
      <c r="G4453" s="1491" t="s">
        <v>535</v>
      </c>
      <c r="H4453" s="1491" t="s">
        <v>536</v>
      </c>
      <c r="I4453" s="1488" t="s">
        <v>2949</v>
      </c>
      <c r="J4453" s="1488" t="s">
        <v>2950</v>
      </c>
      <c r="K4453" s="1488" t="s">
        <v>2951</v>
      </c>
      <c r="L4453" s="1488" t="s">
        <v>2952</v>
      </c>
      <c r="M4453" s="1488" t="s">
        <v>2953</v>
      </c>
      <c r="N4453" s="1492" t="s">
        <v>2954</v>
      </c>
      <c r="O4453" s="1493" t="s">
        <v>2023</v>
      </c>
    </row>
    <row r="4454" spans="2:15" ht="52.5" customHeight="1" x14ac:dyDescent="0.2">
      <c r="B4454" s="1535" t="s">
        <v>3791</v>
      </c>
      <c r="C4454" s="1495" t="s">
        <v>2025</v>
      </c>
      <c r="D4454" s="1495" t="s">
        <v>233</v>
      </c>
      <c r="E4454" s="1496">
        <f>+F4454+G4454</f>
        <v>48.989999999999995</v>
      </c>
      <c r="F4454" s="1497">
        <v>29</v>
      </c>
      <c r="G4454" s="1498">
        <v>19.989999999999998</v>
      </c>
      <c r="H4454" s="1530" t="s">
        <v>3792</v>
      </c>
      <c r="I4454" s="1499">
        <v>0.108</v>
      </c>
      <c r="J4454" s="1531">
        <v>0.22</v>
      </c>
      <c r="K4454" s="1499">
        <v>0.15</v>
      </c>
      <c r="L4454" s="1532" t="s">
        <v>3793</v>
      </c>
      <c r="M4454" s="1499" t="s">
        <v>3794</v>
      </c>
      <c r="N4454" s="1533" t="s">
        <v>2964</v>
      </c>
      <c r="O4454" s="1534" t="s">
        <v>762</v>
      </c>
    </row>
    <row r="4455" spans="2:15" ht="78" customHeight="1" x14ac:dyDescent="0.2">
      <c r="B4455" s="1535" t="s">
        <v>3795</v>
      </c>
      <c r="C4455" s="1495" t="s">
        <v>2025</v>
      </c>
      <c r="D4455" s="1495" t="s">
        <v>233</v>
      </c>
      <c r="E4455" s="1496">
        <f>+F4455+G4455</f>
        <v>79</v>
      </c>
      <c r="F4455" s="1497">
        <v>50</v>
      </c>
      <c r="G4455" s="1498">
        <v>29</v>
      </c>
      <c r="H4455" s="1530" t="s">
        <v>3796</v>
      </c>
      <c r="I4455" s="1499">
        <v>0.09</v>
      </c>
      <c r="J4455" s="1531">
        <v>0.22</v>
      </c>
      <c r="K4455" s="1499">
        <v>0.15</v>
      </c>
      <c r="L4455" s="1532" t="s">
        <v>3797</v>
      </c>
      <c r="M4455" s="1499" t="s">
        <v>2287</v>
      </c>
      <c r="N4455" s="1533" t="s">
        <v>1457</v>
      </c>
      <c r="O4455" s="1534" t="s">
        <v>390</v>
      </c>
    </row>
    <row r="4456" spans="2:15" ht="66.75" customHeight="1" x14ac:dyDescent="0.2">
      <c r="B4456" s="1535" t="s">
        <v>3798</v>
      </c>
      <c r="C4456" s="1495" t="s">
        <v>2025</v>
      </c>
      <c r="D4456" s="1495" t="s">
        <v>233</v>
      </c>
      <c r="E4456" s="1496">
        <f>+F4456+G4456</f>
        <v>99</v>
      </c>
      <c r="F4456" s="1497">
        <v>60</v>
      </c>
      <c r="G4456" s="1498">
        <v>39</v>
      </c>
      <c r="H4456" s="1530" t="s">
        <v>3799</v>
      </c>
      <c r="I4456" s="1499">
        <v>8.5999999999999993E-2</v>
      </c>
      <c r="J4456" s="1531">
        <v>0.22</v>
      </c>
      <c r="K4456" s="1499">
        <v>0.15</v>
      </c>
      <c r="L4456" s="1532" t="s">
        <v>3800</v>
      </c>
      <c r="M4456" s="1499" t="s">
        <v>3801</v>
      </c>
      <c r="N4456" s="1533" t="s">
        <v>2033</v>
      </c>
      <c r="O4456" s="1534" t="s">
        <v>390</v>
      </c>
    </row>
    <row r="4457" spans="2:15" ht="17.25" customHeight="1" x14ac:dyDescent="0.2">
      <c r="B4457" s="1536"/>
      <c r="C4457" s="1537"/>
      <c r="D4457" s="1537"/>
      <c r="E4457" s="1538"/>
      <c r="F4457" s="1539"/>
      <c r="G4457" s="1538"/>
      <c r="H4457" s="1538"/>
      <c r="I4457" s="1540"/>
      <c r="J4457" s="1541"/>
      <c r="K4457" s="1540"/>
      <c r="L4457" s="1542"/>
      <c r="M4457" s="1540"/>
      <c r="N4457" s="1543"/>
      <c r="O4457" s="1544"/>
    </row>
    <row r="4458" spans="2:15" ht="70.5" customHeight="1" x14ac:dyDescent="0.2">
      <c r="B4458" s="1535" t="s">
        <v>3791</v>
      </c>
      <c r="C4458" s="1545" t="s">
        <v>782</v>
      </c>
      <c r="D4458" s="1495" t="s">
        <v>233</v>
      </c>
      <c r="E4458" s="1496">
        <f>+F4458+G4458</f>
        <v>48.989999999999995</v>
      </c>
      <c r="F4458" s="1497">
        <v>29</v>
      </c>
      <c r="G4458" s="1498">
        <v>19.989999999999998</v>
      </c>
      <c r="H4458" s="1530" t="s">
        <v>3792</v>
      </c>
      <c r="I4458" s="1499">
        <v>0.1</v>
      </c>
      <c r="J4458" s="1531">
        <v>0.22</v>
      </c>
      <c r="K4458" s="1499">
        <v>0.15</v>
      </c>
      <c r="L4458" s="1532" t="s">
        <v>110</v>
      </c>
      <c r="M4458" s="1499" t="s">
        <v>3794</v>
      </c>
      <c r="N4458" s="1533" t="s">
        <v>2964</v>
      </c>
      <c r="O4458" s="1534" t="s">
        <v>762</v>
      </c>
    </row>
    <row r="4459" spans="2:15" ht="70.5" customHeight="1" x14ac:dyDescent="0.2">
      <c r="B4459" s="1535" t="s">
        <v>3795</v>
      </c>
      <c r="C4459" s="1545" t="s">
        <v>782</v>
      </c>
      <c r="D4459" s="1495" t="s">
        <v>233</v>
      </c>
      <c r="E4459" s="1496">
        <f>+F4459+G4459</f>
        <v>79</v>
      </c>
      <c r="F4459" s="1497">
        <v>50</v>
      </c>
      <c r="G4459" s="1498">
        <v>29</v>
      </c>
      <c r="H4459" s="1530" t="s">
        <v>3796</v>
      </c>
      <c r="I4459" s="1499">
        <v>0.09</v>
      </c>
      <c r="J4459" s="1531">
        <v>0.22</v>
      </c>
      <c r="K4459" s="1499">
        <v>0.15</v>
      </c>
      <c r="L4459" s="1532" t="s">
        <v>3797</v>
      </c>
      <c r="M4459" s="1499" t="s">
        <v>2287</v>
      </c>
      <c r="N4459" s="1533" t="s">
        <v>1457</v>
      </c>
      <c r="O4459" s="1534" t="s">
        <v>390</v>
      </c>
    </row>
    <row r="4460" spans="2:15" ht="70.5" customHeight="1" x14ac:dyDescent="0.2">
      <c r="B4460" s="1535" t="s">
        <v>3798</v>
      </c>
      <c r="C4460" s="1545" t="s">
        <v>782</v>
      </c>
      <c r="D4460" s="1495" t="s">
        <v>233</v>
      </c>
      <c r="E4460" s="1496">
        <f>+F4460+G4460</f>
        <v>99</v>
      </c>
      <c r="F4460" s="1497">
        <v>60</v>
      </c>
      <c r="G4460" s="1498">
        <v>39</v>
      </c>
      <c r="H4460" s="1530" t="s">
        <v>3799</v>
      </c>
      <c r="I4460" s="1499">
        <v>8.5999999999999993E-2</v>
      </c>
      <c r="J4460" s="1531">
        <v>0.22</v>
      </c>
      <c r="K4460" s="1499">
        <v>0.15</v>
      </c>
      <c r="L4460" s="1532" t="s">
        <v>3800</v>
      </c>
      <c r="M4460" s="1499" t="s">
        <v>3801</v>
      </c>
      <c r="N4460" s="1533" t="s">
        <v>2033</v>
      </c>
      <c r="O4460" s="1534" t="s">
        <v>390</v>
      </c>
    </row>
    <row r="4461" spans="2:15" ht="17.25" customHeight="1" x14ac:dyDescent="0.2">
      <c r="B4461" s="4426" t="s">
        <v>1980</v>
      </c>
      <c r="C4461" s="4427"/>
      <c r="D4461" s="1503"/>
      <c r="E4461" s="1503"/>
      <c r="F4461" s="743"/>
      <c r="G4461" s="743"/>
      <c r="H4461" s="743"/>
      <c r="I4461" s="687"/>
      <c r="J4461" s="687"/>
      <c r="K4461" s="687"/>
      <c r="L4461" s="687"/>
      <c r="M4461" s="687"/>
      <c r="N4461" s="687"/>
      <c r="O4461" s="704"/>
    </row>
    <row r="4462" spans="2:15" ht="17.25" customHeight="1" x14ac:dyDescent="0.2">
      <c r="B4462" s="4826" t="s">
        <v>3558</v>
      </c>
      <c r="C4462" s="4827"/>
      <c r="D4462" s="4827"/>
      <c r="E4462" s="1503"/>
      <c r="F4462" s="743"/>
      <c r="G4462" s="743"/>
      <c r="H4462" s="743"/>
      <c r="I4462" s="687"/>
      <c r="J4462" s="687"/>
      <c r="K4462" s="687"/>
      <c r="L4462" s="687"/>
      <c r="M4462" s="687"/>
      <c r="N4462" s="687"/>
      <c r="O4462" s="704"/>
    </row>
    <row r="4463" spans="2:15" ht="17.25" customHeight="1" thickBot="1" x14ac:dyDescent="0.25">
      <c r="B4463" s="1529" t="s">
        <v>3802</v>
      </c>
      <c r="C4463" s="674"/>
      <c r="D4463" s="674"/>
      <c r="E4463" s="674"/>
      <c r="F4463" s="747"/>
      <c r="G4463" s="747"/>
      <c r="H4463" s="747"/>
      <c r="I4463" s="674"/>
      <c r="J4463" s="674"/>
      <c r="K4463" s="674"/>
      <c r="L4463" s="674"/>
      <c r="M4463" s="674"/>
      <c r="N4463" s="674"/>
      <c r="O4463" s="675"/>
    </row>
    <row r="4464" spans="2:15" ht="17.25" customHeight="1" thickTop="1" thickBot="1" x14ac:dyDescent="0.35">
      <c r="B4464" s="4428"/>
      <c r="C4464" s="4428"/>
      <c r="D4464" s="513"/>
      <c r="E4464" s="513"/>
      <c r="F4464" s="513"/>
      <c r="G4464" s="2"/>
    </row>
    <row r="4465" spans="2:7" ht="34.5" customHeight="1" thickTop="1" x14ac:dyDescent="0.3">
      <c r="B4465" s="4828" t="s">
        <v>3763</v>
      </c>
      <c r="C4465" s="4506"/>
      <c r="D4465" s="4507"/>
      <c r="E4465" s="513"/>
      <c r="F4465" s="513"/>
      <c r="G4465" s="2"/>
    </row>
    <row r="4466" spans="2:7" ht="17.25" customHeight="1" x14ac:dyDescent="0.3">
      <c r="B4466" s="4830" t="s">
        <v>3764</v>
      </c>
      <c r="C4466" s="4869" t="s">
        <v>3765</v>
      </c>
      <c r="D4466" s="4864" t="s">
        <v>3766</v>
      </c>
      <c r="E4466" s="513"/>
      <c r="F4466" s="513"/>
      <c r="G4466" s="2"/>
    </row>
    <row r="4467" spans="2:7" ht="29.25" customHeight="1" x14ac:dyDescent="0.3">
      <c r="B4467" s="4831"/>
      <c r="C4467" s="4870"/>
      <c r="D4467" s="4865"/>
      <c r="E4467" s="513"/>
      <c r="F4467" s="513"/>
      <c r="G4467" s="2"/>
    </row>
    <row r="4468" spans="2:7" ht="17.25" customHeight="1" x14ac:dyDescent="0.3">
      <c r="B4468" s="1690" t="s">
        <v>3767</v>
      </c>
      <c r="C4468" s="1938">
        <v>1.2</v>
      </c>
      <c r="D4468" s="1865">
        <v>1.5</v>
      </c>
      <c r="E4468" s="513"/>
      <c r="F4468" s="513"/>
      <c r="G4468" s="2"/>
    </row>
    <row r="4469" spans="2:7" ht="17.25" customHeight="1" x14ac:dyDescent="0.3">
      <c r="B4469" s="1690" t="s">
        <v>3768</v>
      </c>
      <c r="C4469" s="1938">
        <v>1.5</v>
      </c>
      <c r="D4469" s="1865">
        <v>2.1</v>
      </c>
      <c r="E4469" s="513"/>
      <c r="F4469" s="513"/>
      <c r="G4469" s="2"/>
    </row>
    <row r="4470" spans="2:7" ht="17.25" customHeight="1" x14ac:dyDescent="0.3">
      <c r="B4470" s="1690" t="s">
        <v>2986</v>
      </c>
      <c r="C4470" s="1938">
        <v>2.1</v>
      </c>
      <c r="D4470" s="1865">
        <v>2.1</v>
      </c>
      <c r="E4470" s="513"/>
      <c r="F4470" s="513"/>
      <c r="G4470" s="2"/>
    </row>
    <row r="4471" spans="2:7" ht="17.25" customHeight="1" thickBot="1" x14ac:dyDescent="0.35">
      <c r="B4471" s="1706" t="s">
        <v>3769</v>
      </c>
      <c r="C4471" s="1939">
        <v>1.2</v>
      </c>
      <c r="D4471" s="1864">
        <v>1.5</v>
      </c>
      <c r="E4471" s="513"/>
      <c r="F4471" s="513"/>
      <c r="G4471" s="2"/>
    </row>
    <row r="4472" spans="2:7" ht="17.25" customHeight="1" x14ac:dyDescent="0.3">
      <c r="B4472" s="1940"/>
      <c r="C4472" s="1879"/>
      <c r="D4472" s="1729"/>
      <c r="E4472" s="513"/>
      <c r="F4472" s="513"/>
      <c r="G4472" s="2"/>
    </row>
    <row r="4473" spans="2:7" ht="17.25" customHeight="1" x14ac:dyDescent="0.3">
      <c r="B4473" s="4866" t="s">
        <v>3770</v>
      </c>
      <c r="C4473" s="4867"/>
      <c r="D4473" s="4868"/>
      <c r="E4473" s="513"/>
      <c r="F4473" s="513"/>
      <c r="G4473" s="2"/>
    </row>
    <row r="4474" spans="2:7" ht="17.25" customHeight="1" x14ac:dyDescent="0.3">
      <c r="B4474" s="4866" t="s">
        <v>3771</v>
      </c>
      <c r="C4474" s="4867"/>
      <c r="D4474" s="4868"/>
      <c r="E4474" s="513"/>
      <c r="F4474" s="513"/>
      <c r="G4474" s="2"/>
    </row>
    <row r="4475" spans="2:7" ht="48" customHeight="1" x14ac:dyDescent="0.3">
      <c r="B4475" s="4843" t="s">
        <v>4344</v>
      </c>
      <c r="C4475" s="4844"/>
      <c r="D4475" s="4845"/>
      <c r="E4475" s="513"/>
      <c r="F4475" s="513"/>
      <c r="G4475" s="2"/>
    </row>
    <row r="4476" spans="2:7" ht="18.75" customHeight="1" x14ac:dyDescent="0.3">
      <c r="B4476" s="4434" t="s">
        <v>3772</v>
      </c>
      <c r="C4476" s="4435"/>
      <c r="D4476" s="4541"/>
      <c r="E4476" s="513"/>
      <c r="F4476" s="513"/>
      <c r="G4476" s="2"/>
    </row>
    <row r="4477" spans="2:7" ht="17.25" customHeight="1" x14ac:dyDescent="0.3">
      <c r="B4477" s="1941" t="s">
        <v>3773</v>
      </c>
      <c r="C4477" s="1922"/>
      <c r="D4477" s="1934"/>
      <c r="E4477" s="513"/>
      <c r="F4477" s="513"/>
      <c r="G4477" s="2"/>
    </row>
    <row r="4478" spans="2:7" ht="29.25" customHeight="1" x14ac:dyDescent="0.3">
      <c r="B4478" s="1941" t="s">
        <v>3774</v>
      </c>
      <c r="C4478" s="4435" t="s">
        <v>3775</v>
      </c>
      <c r="D4478" s="4541"/>
      <c r="E4478" s="513"/>
      <c r="F4478" s="513"/>
      <c r="G4478" s="2"/>
    </row>
    <row r="4479" spans="2:7" ht="54" customHeight="1" x14ac:dyDescent="0.3">
      <c r="B4479" s="1941" t="s">
        <v>3776</v>
      </c>
      <c r="C4479" s="4435" t="s">
        <v>3777</v>
      </c>
      <c r="D4479" s="4541"/>
      <c r="E4479" s="513"/>
      <c r="F4479" s="513"/>
      <c r="G4479" s="2"/>
    </row>
    <row r="4480" spans="2:7" ht="47.25" customHeight="1" x14ac:dyDescent="0.3">
      <c r="B4480" s="1941" t="s">
        <v>3115</v>
      </c>
      <c r="C4480" s="4435" t="s">
        <v>3778</v>
      </c>
      <c r="D4480" s="4541"/>
      <c r="E4480" s="513"/>
      <c r="F4480" s="513"/>
      <c r="G4480" s="2"/>
    </row>
    <row r="4481" spans="2:7" ht="35.25" customHeight="1" thickBot="1" x14ac:dyDescent="0.35">
      <c r="B4481" s="1941" t="s">
        <v>3779</v>
      </c>
      <c r="C4481" s="4435" t="s">
        <v>3780</v>
      </c>
      <c r="D4481" s="4541"/>
      <c r="E4481" s="513"/>
      <c r="F4481" s="513"/>
      <c r="G4481" s="2"/>
    </row>
    <row r="4482" spans="2:7" ht="46.5" customHeight="1" thickTop="1" x14ac:dyDescent="0.3">
      <c r="B4482" s="4828" t="s">
        <v>4345</v>
      </c>
      <c r="C4482" s="4506"/>
      <c r="D4482" s="4507"/>
      <c r="E4482" s="513"/>
      <c r="F4482" s="513"/>
      <c r="G4482" s="2"/>
    </row>
    <row r="4483" spans="2:7" ht="35.25" customHeight="1" x14ac:dyDescent="0.3">
      <c r="B4483" s="4830" t="s">
        <v>4346</v>
      </c>
      <c r="C4483" s="4869" t="s">
        <v>3765</v>
      </c>
      <c r="D4483" s="4864" t="s">
        <v>3766</v>
      </c>
      <c r="E4483" s="513"/>
      <c r="F4483" s="513"/>
      <c r="G4483" s="2"/>
    </row>
    <row r="4484" spans="2:7" ht="11.25" customHeight="1" x14ac:dyDescent="0.3">
      <c r="B4484" s="4831"/>
      <c r="C4484" s="4870"/>
      <c r="D4484" s="4865"/>
      <c r="E4484" s="513"/>
      <c r="F4484" s="513"/>
      <c r="G4484" s="2"/>
    </row>
    <row r="4485" spans="2:7" ht="21" customHeight="1" x14ac:dyDescent="0.3">
      <c r="B4485" s="1690" t="s">
        <v>3586</v>
      </c>
      <c r="C4485" s="1938">
        <v>0.3</v>
      </c>
      <c r="D4485" s="1865">
        <v>0.4</v>
      </c>
      <c r="E4485" s="513"/>
      <c r="F4485" s="513"/>
      <c r="G4485" s="2"/>
    </row>
    <row r="4486" spans="2:7" ht="21" customHeight="1" x14ac:dyDescent="0.3">
      <c r="B4486" s="1690" t="s">
        <v>3082</v>
      </c>
      <c r="C4486" s="1938" t="s">
        <v>2196</v>
      </c>
      <c r="D4486" s="1865">
        <v>0.25</v>
      </c>
      <c r="E4486" s="513"/>
      <c r="F4486" s="513"/>
      <c r="G4486" s="2"/>
    </row>
    <row r="4487" spans="2:7" ht="21" customHeight="1" x14ac:dyDescent="0.3">
      <c r="B4487" s="1690" t="s">
        <v>4347</v>
      </c>
      <c r="C4487" s="1938">
        <v>0.8</v>
      </c>
      <c r="D4487" s="1865" t="s">
        <v>4348</v>
      </c>
      <c r="E4487" s="513"/>
      <c r="F4487" s="513"/>
      <c r="G4487" s="2"/>
    </row>
    <row r="4488" spans="2:7" ht="21" customHeight="1" thickBot="1" x14ac:dyDescent="0.35">
      <c r="B4488" s="1706" t="s">
        <v>4349</v>
      </c>
      <c r="C4488" s="1939">
        <v>0.45</v>
      </c>
      <c r="D4488" s="1864" t="s">
        <v>4350</v>
      </c>
      <c r="E4488" s="513"/>
      <c r="F4488" s="513"/>
      <c r="G4488" s="2"/>
    </row>
    <row r="4489" spans="2:7" ht="18" customHeight="1" x14ac:dyDescent="0.3">
      <c r="B4489" s="4866" t="s">
        <v>4351</v>
      </c>
      <c r="C4489" s="4867"/>
      <c r="D4489" s="4868"/>
      <c r="E4489" s="513"/>
      <c r="F4489" s="513"/>
      <c r="G4489" s="2"/>
    </row>
    <row r="4490" spans="2:7" ht="18" customHeight="1" x14ac:dyDescent="0.3">
      <c r="B4490" s="4434" t="s">
        <v>3772</v>
      </c>
      <c r="C4490" s="4435"/>
      <c r="D4490" s="4541"/>
      <c r="E4490" s="513"/>
      <c r="F4490" s="513"/>
      <c r="G4490" s="2"/>
    </row>
    <row r="4491" spans="2:7" ht="18" customHeight="1" thickBot="1" x14ac:dyDescent="0.35">
      <c r="B4491" s="2167" t="s">
        <v>3789</v>
      </c>
      <c r="C4491" s="1883"/>
      <c r="D4491" s="1884"/>
      <c r="E4491" s="513"/>
      <c r="F4491" s="513"/>
      <c r="G4491" s="2"/>
    </row>
    <row r="4492" spans="2:7" ht="19.5" customHeight="1" thickTop="1" x14ac:dyDescent="0.3">
      <c r="B4492" s="1941"/>
      <c r="C4492" s="1922"/>
      <c r="D4492" s="1934"/>
      <c r="E4492" s="513"/>
      <c r="F4492" s="513"/>
      <c r="G4492" s="2"/>
    </row>
    <row r="4493" spans="2:7" ht="51.75" customHeight="1" x14ac:dyDescent="0.3">
      <c r="B4493" s="1941" t="s">
        <v>3781</v>
      </c>
      <c r="C4493" s="4435" t="s">
        <v>3782</v>
      </c>
      <c r="D4493" s="4541"/>
      <c r="E4493" s="513"/>
      <c r="F4493" s="513"/>
      <c r="G4493" s="2"/>
    </row>
    <row r="4494" spans="2:7" ht="57" customHeight="1" x14ac:dyDescent="0.3">
      <c r="B4494" s="1941" t="s">
        <v>3783</v>
      </c>
      <c r="C4494" s="4435" t="s">
        <v>3784</v>
      </c>
      <c r="D4494" s="4541"/>
      <c r="E4494" s="513"/>
      <c r="F4494" s="513"/>
      <c r="G4494" s="2"/>
    </row>
    <row r="4495" spans="2:7" ht="48" customHeight="1" x14ac:dyDescent="0.3">
      <c r="B4495" s="1941" t="s">
        <v>3785</v>
      </c>
      <c r="C4495" s="4435" t="s">
        <v>3786</v>
      </c>
      <c r="D4495" s="4541"/>
      <c r="E4495" s="513"/>
      <c r="F4495" s="513"/>
      <c r="G4495" s="2"/>
    </row>
    <row r="4496" spans="2:7" ht="54" customHeight="1" x14ac:dyDescent="0.3">
      <c r="B4496" s="1941" t="s">
        <v>3787</v>
      </c>
      <c r="C4496" s="4435" t="s">
        <v>3788</v>
      </c>
      <c r="D4496" s="4541"/>
      <c r="E4496" s="513"/>
      <c r="F4496" s="513"/>
      <c r="G4496" s="2"/>
    </row>
    <row r="4497" spans="2:9" ht="17.25" customHeight="1" x14ac:dyDescent="0.3">
      <c r="B4497" s="1933"/>
      <c r="C4497" s="1922"/>
      <c r="D4497" s="1934"/>
      <c r="E4497" s="513"/>
      <c r="F4497" s="513"/>
      <c r="G4497" s="2"/>
    </row>
    <row r="4498" spans="2:9" ht="17.25" customHeight="1" thickBot="1" x14ac:dyDescent="0.35">
      <c r="B4498" s="1881" t="s">
        <v>3789</v>
      </c>
      <c r="C4498" s="1883"/>
      <c r="D4498" s="1884"/>
      <c r="E4498" s="513"/>
      <c r="F4498" s="513"/>
      <c r="G4498" s="2"/>
    </row>
    <row r="4499" spans="2:9" ht="17.25" customHeight="1" thickTop="1" thickBot="1" x14ac:dyDescent="0.35">
      <c r="B4499" s="4428"/>
      <c r="C4499" s="4428"/>
      <c r="D4499" s="513"/>
      <c r="E4499" s="513"/>
      <c r="F4499" s="513"/>
      <c r="G4499" s="2"/>
    </row>
    <row r="4500" spans="2:9" ht="24.75" customHeight="1" thickTop="1" x14ac:dyDescent="0.3">
      <c r="B4500" s="4499" t="s">
        <v>3675</v>
      </c>
      <c r="C4500" s="4500"/>
      <c r="D4500" s="4500"/>
      <c r="E4500" s="4501"/>
      <c r="F4500" s="513"/>
      <c r="G4500" s="2"/>
    </row>
    <row r="4501" spans="2:9" ht="17.25" customHeight="1" x14ac:dyDescent="0.3">
      <c r="B4501" s="1609" t="s">
        <v>381</v>
      </c>
      <c r="C4501" s="1662" t="s">
        <v>215</v>
      </c>
      <c r="D4501" s="1662" t="s">
        <v>3759</v>
      </c>
      <c r="E4501" s="1867" t="s">
        <v>3760</v>
      </c>
      <c r="F4501" s="513"/>
      <c r="G4501" s="2"/>
    </row>
    <row r="4502" spans="2:9" ht="17.25" customHeight="1" thickBot="1" x14ac:dyDescent="0.35">
      <c r="B4502" s="1935" t="s">
        <v>3761</v>
      </c>
      <c r="C4502" s="1693">
        <v>49</v>
      </c>
      <c r="D4502" s="1693">
        <v>0.1</v>
      </c>
      <c r="E4502" s="1936" t="s">
        <v>58</v>
      </c>
      <c r="F4502" s="513"/>
      <c r="G4502" s="2"/>
    </row>
    <row r="4503" spans="2:9" ht="17.25" customHeight="1" x14ac:dyDescent="0.3">
      <c r="B4503" s="1937" t="s">
        <v>1662</v>
      </c>
      <c r="C4503" s="1696"/>
      <c r="D4503" s="1696"/>
      <c r="E4503" s="1697"/>
      <c r="F4503" s="513"/>
      <c r="G4503" s="2"/>
    </row>
    <row r="4504" spans="2:9" ht="17.25" customHeight="1" x14ac:dyDescent="0.3">
      <c r="B4504" s="4846" t="s">
        <v>3762</v>
      </c>
      <c r="C4504" s="4847"/>
      <c r="D4504" s="4847"/>
      <c r="E4504" s="4848"/>
      <c r="F4504" s="513"/>
      <c r="G4504" s="2"/>
    </row>
    <row r="4505" spans="2:9" ht="17.25" customHeight="1" thickBot="1" x14ac:dyDescent="0.35">
      <c r="B4505" s="1699"/>
      <c r="C4505" s="1700"/>
      <c r="D4505" s="1700"/>
      <c r="E4505" s="1701"/>
      <c r="F4505" s="513"/>
      <c r="G4505" s="2"/>
    </row>
    <row r="4506" spans="2:9" ht="17.25" customHeight="1" thickTop="1" thickBot="1" x14ac:dyDescent="0.35">
      <c r="B4506" s="4429"/>
      <c r="C4506" s="4429"/>
      <c r="D4506" s="513"/>
      <c r="E4506" s="513"/>
      <c r="F4506" s="513"/>
      <c r="G4506" s="2"/>
    </row>
    <row r="4507" spans="2:9" ht="36.75" customHeight="1" thickTop="1" x14ac:dyDescent="0.25">
      <c r="B4507" s="4828" t="s">
        <v>3584</v>
      </c>
      <c r="C4507" s="4506"/>
      <c r="D4507" s="4506"/>
      <c r="E4507" s="4506"/>
      <c r="F4507" s="4507"/>
      <c r="G4507" s="2"/>
    </row>
    <row r="4508" spans="2:9" ht="17.25" customHeight="1" x14ac:dyDescent="0.2">
      <c r="B4508" s="4829" t="s">
        <v>2208</v>
      </c>
      <c r="C4508" s="4832" t="s">
        <v>3585</v>
      </c>
      <c r="D4508" s="4833"/>
      <c r="E4508" s="1662" t="s">
        <v>3586</v>
      </c>
      <c r="F4508" s="1866" t="s">
        <v>3586</v>
      </c>
      <c r="G4508" s="2"/>
    </row>
    <row r="4509" spans="2:9" ht="17.25" customHeight="1" x14ac:dyDescent="0.2">
      <c r="B4509" s="4830"/>
      <c r="C4509" s="1863" t="s">
        <v>3587</v>
      </c>
      <c r="D4509" s="1863" t="s">
        <v>1146</v>
      </c>
      <c r="E4509" s="4869" t="s">
        <v>3587</v>
      </c>
      <c r="F4509" s="4864" t="s">
        <v>1146</v>
      </c>
      <c r="G4509" s="2"/>
      <c r="I4509" s="1268"/>
    </row>
    <row r="4510" spans="2:9" ht="17.25" customHeight="1" x14ac:dyDescent="0.2">
      <c r="B4510" s="4831"/>
      <c r="C4510" s="1863" t="s">
        <v>2867</v>
      </c>
      <c r="D4510" s="1863" t="s">
        <v>2867</v>
      </c>
      <c r="E4510" s="4870"/>
      <c r="F4510" s="4865"/>
      <c r="G4510" s="2"/>
    </row>
    <row r="4511" spans="2:9" ht="17.25" customHeight="1" x14ac:dyDescent="0.2">
      <c r="B4511" s="1690" t="s">
        <v>259</v>
      </c>
      <c r="C4511" s="1691">
        <v>4.99</v>
      </c>
      <c r="D4511" s="1691">
        <v>14.99</v>
      </c>
      <c r="E4511" s="1877">
        <v>0.25</v>
      </c>
      <c r="F4511" s="1865">
        <v>0.35</v>
      </c>
      <c r="G4511" s="2"/>
    </row>
    <row r="4512" spans="2:9" ht="17.25" customHeight="1" x14ac:dyDescent="0.2">
      <c r="B4512" s="1690" t="s">
        <v>3588</v>
      </c>
      <c r="C4512" s="1691">
        <v>14.99</v>
      </c>
      <c r="D4512" s="1691">
        <v>49.99</v>
      </c>
      <c r="E4512" s="1877">
        <v>0.25</v>
      </c>
      <c r="F4512" s="1865">
        <v>0.35</v>
      </c>
      <c r="G4512" s="2"/>
    </row>
    <row r="4513" spans="2:7" ht="17.25" customHeight="1" x14ac:dyDescent="0.2">
      <c r="B4513" s="1690" t="s">
        <v>2996</v>
      </c>
      <c r="C4513" s="1691">
        <v>29.99</v>
      </c>
      <c r="D4513" s="1691">
        <v>99.99</v>
      </c>
      <c r="E4513" s="1877">
        <v>0.25</v>
      </c>
      <c r="F4513" s="2314">
        <v>0.35</v>
      </c>
      <c r="G4513" s="2"/>
    </row>
    <row r="4514" spans="2:7" ht="17.25" customHeight="1" x14ac:dyDescent="0.2">
      <c r="B4514" s="1690" t="s">
        <v>3589</v>
      </c>
      <c r="C4514" s="1691">
        <v>49.99</v>
      </c>
      <c r="D4514" s="1691">
        <v>199.99</v>
      </c>
      <c r="E4514" s="1877">
        <v>0.25</v>
      </c>
      <c r="F4514" s="2314">
        <v>0.35</v>
      </c>
      <c r="G4514" s="2"/>
    </row>
    <row r="4515" spans="2:7" ht="17.25" customHeight="1" x14ac:dyDescent="0.2">
      <c r="B4515" s="1690" t="s">
        <v>370</v>
      </c>
      <c r="C4515" s="1691">
        <v>99.99</v>
      </c>
      <c r="D4515" s="1691">
        <v>499.99</v>
      </c>
      <c r="E4515" s="1877">
        <v>0.25</v>
      </c>
      <c r="F4515" s="2314">
        <v>0.35</v>
      </c>
      <c r="G4515" s="2"/>
    </row>
    <row r="4516" spans="2:7" ht="17.25" customHeight="1" x14ac:dyDescent="0.2">
      <c r="B4516" s="1690" t="s">
        <v>47</v>
      </c>
      <c r="C4516" s="1691">
        <v>199.99</v>
      </c>
      <c r="D4516" s="1691">
        <v>999.99</v>
      </c>
      <c r="E4516" s="1877">
        <v>0.25</v>
      </c>
      <c r="F4516" s="2314">
        <v>0.35</v>
      </c>
      <c r="G4516" s="2"/>
    </row>
    <row r="4517" spans="2:7" ht="17.25" customHeight="1" thickBot="1" x14ac:dyDescent="0.25">
      <c r="B4517" s="1706" t="s">
        <v>3590</v>
      </c>
      <c r="C4517" s="1693">
        <v>2.4900000000000002</v>
      </c>
      <c r="D4517" s="1693">
        <v>6.99</v>
      </c>
      <c r="E4517" s="1878">
        <v>0</v>
      </c>
      <c r="F4517" s="1864">
        <v>0</v>
      </c>
      <c r="G4517" s="2"/>
    </row>
    <row r="4518" spans="2:7" ht="17.25" customHeight="1" x14ac:dyDescent="0.2">
      <c r="B4518" s="4862" t="s">
        <v>3591</v>
      </c>
      <c r="C4518" s="4871"/>
      <c r="D4518" s="1718"/>
      <c r="E4518" s="1879"/>
      <c r="F4518" s="1729"/>
      <c r="G4518" s="2"/>
    </row>
    <row r="4519" spans="2:7" ht="17.25" customHeight="1" x14ac:dyDescent="0.2">
      <c r="B4519" s="4866" t="s">
        <v>3592</v>
      </c>
      <c r="C4519" s="4867"/>
      <c r="D4519" s="4867"/>
      <c r="E4519" s="1880"/>
      <c r="F4519" s="1874"/>
      <c r="G4519" s="2"/>
    </row>
    <row r="4520" spans="2:7" ht="17.25" customHeight="1" thickBot="1" x14ac:dyDescent="0.25">
      <c r="B4520" s="2316" t="s">
        <v>4910</v>
      </c>
      <c r="C4520" s="1882"/>
      <c r="D4520" s="1882"/>
      <c r="E4520" s="1883"/>
      <c r="F4520" s="1884"/>
      <c r="G4520" s="2"/>
    </row>
    <row r="4521" spans="2:7" ht="17.25" customHeight="1" thickTop="1" thickBot="1" x14ac:dyDescent="0.35">
      <c r="B4521" s="4429"/>
      <c r="C4521" s="4429"/>
      <c r="D4521" s="513"/>
      <c r="E4521" s="513"/>
      <c r="F4521" s="513"/>
      <c r="G4521" s="2"/>
    </row>
    <row r="4522" spans="2:7" ht="33.75" customHeight="1" thickTop="1" thickBot="1" x14ac:dyDescent="0.35">
      <c r="B4522" s="4884" t="s">
        <v>3671</v>
      </c>
      <c r="C4522" s="4885"/>
      <c r="D4522" s="513"/>
      <c r="E4522" s="513"/>
      <c r="F4522" s="513"/>
      <c r="G4522" s="2"/>
    </row>
    <row r="4523" spans="2:7" ht="17.25" customHeight="1" thickTop="1" x14ac:dyDescent="0.3">
      <c r="B4523" s="1839" t="s">
        <v>3521</v>
      </c>
      <c r="C4523" s="1841" t="s">
        <v>3522</v>
      </c>
      <c r="D4523" s="513"/>
      <c r="E4523" s="513"/>
      <c r="F4523" s="513"/>
      <c r="G4523" s="2"/>
    </row>
    <row r="4524" spans="2:7" ht="17.25" customHeight="1" x14ac:dyDescent="0.3">
      <c r="B4524" s="1912" t="s">
        <v>3672</v>
      </c>
      <c r="C4524" s="1913">
        <v>0.5</v>
      </c>
      <c r="D4524" s="513"/>
      <c r="E4524" s="513"/>
      <c r="F4524" s="513"/>
      <c r="G4524" s="2"/>
    </row>
    <row r="4525" spans="2:7" ht="17.25" customHeight="1" thickBot="1" x14ac:dyDescent="0.35">
      <c r="B4525" s="1845" t="s">
        <v>1512</v>
      </c>
      <c r="C4525" s="1848"/>
      <c r="D4525" s="513"/>
      <c r="E4525" s="513"/>
      <c r="F4525" s="513"/>
      <c r="G4525" s="2"/>
    </row>
    <row r="4526" spans="2:7" ht="17.25" customHeight="1" x14ac:dyDescent="0.3">
      <c r="B4526" s="4886" t="s">
        <v>3673</v>
      </c>
      <c r="C4526" s="4887"/>
      <c r="D4526" s="513"/>
      <c r="E4526" s="513"/>
      <c r="F4526" s="513"/>
      <c r="G4526" s="2"/>
    </row>
    <row r="4527" spans="2:7" ht="17.25" customHeight="1" x14ac:dyDescent="0.3">
      <c r="B4527" s="887" t="s">
        <v>3674</v>
      </c>
      <c r="C4527" s="886"/>
      <c r="D4527" s="513"/>
      <c r="E4527" s="513"/>
      <c r="F4527" s="513"/>
      <c r="G4527" s="2"/>
    </row>
    <row r="4528" spans="2:7" ht="13.5" customHeight="1" thickBot="1" x14ac:dyDescent="0.35">
      <c r="B4528" s="1703"/>
      <c r="C4528" s="1705"/>
      <c r="D4528" s="513"/>
      <c r="E4528" s="513"/>
      <c r="F4528" s="513"/>
      <c r="G4528" s="2"/>
    </row>
    <row r="4529" spans="2:7" ht="17.25" customHeight="1" thickTop="1" thickBot="1" x14ac:dyDescent="0.35">
      <c r="B4529" s="4429"/>
      <c r="C4529" s="4429"/>
      <c r="D4529" s="513"/>
      <c r="E4529" s="513"/>
      <c r="F4529" s="513"/>
      <c r="G4529" s="2"/>
    </row>
    <row r="4530" spans="2:7" ht="40.5" customHeight="1" thickTop="1" x14ac:dyDescent="0.25">
      <c r="B4530" s="4828" t="s">
        <v>3909</v>
      </c>
      <c r="C4530" s="4506"/>
      <c r="D4530" s="4506"/>
      <c r="E4530" s="4506"/>
      <c r="F4530" s="4507"/>
      <c r="G4530" s="2"/>
    </row>
    <row r="4531" spans="2:7" ht="17.25" customHeight="1" x14ac:dyDescent="0.2">
      <c r="B4531" s="4829" t="s">
        <v>2208</v>
      </c>
      <c r="C4531" s="4832" t="s">
        <v>3585</v>
      </c>
      <c r="D4531" s="4833"/>
      <c r="E4531" s="1662" t="s">
        <v>3586</v>
      </c>
      <c r="F4531" s="1866" t="s">
        <v>3586</v>
      </c>
      <c r="G4531" s="2"/>
    </row>
    <row r="4532" spans="2:7" ht="17.25" customHeight="1" x14ac:dyDescent="0.2">
      <c r="B4532" s="4830"/>
      <c r="C4532" s="1863" t="s">
        <v>3587</v>
      </c>
      <c r="D4532" s="1863" t="s">
        <v>1146</v>
      </c>
      <c r="E4532" s="4869" t="s">
        <v>3587</v>
      </c>
      <c r="F4532" s="4864" t="s">
        <v>1146</v>
      </c>
      <c r="G4532" s="2"/>
    </row>
    <row r="4533" spans="2:7" ht="17.25" customHeight="1" x14ac:dyDescent="0.2">
      <c r="B4533" s="4831"/>
      <c r="C4533" s="1863" t="s">
        <v>2867</v>
      </c>
      <c r="D4533" s="1863" t="s">
        <v>2867</v>
      </c>
      <c r="E4533" s="4870"/>
      <c r="F4533" s="4865"/>
      <c r="G4533" s="2"/>
    </row>
    <row r="4534" spans="2:7" ht="17.25" customHeight="1" x14ac:dyDescent="0.2">
      <c r="B4534" s="1690" t="s">
        <v>259</v>
      </c>
      <c r="C4534" s="1691">
        <v>4.99</v>
      </c>
      <c r="D4534" s="1691">
        <v>14.99</v>
      </c>
      <c r="E4534" s="1877">
        <v>0.3</v>
      </c>
      <c r="F4534" s="1865">
        <v>0.4</v>
      </c>
      <c r="G4534" s="2"/>
    </row>
    <row r="4535" spans="2:7" ht="17.25" customHeight="1" x14ac:dyDescent="0.2">
      <c r="B4535" s="1690" t="s">
        <v>3588</v>
      </c>
      <c r="C4535" s="1691">
        <v>14.99</v>
      </c>
      <c r="D4535" s="1691">
        <v>49.99</v>
      </c>
      <c r="E4535" s="1877">
        <v>0.3</v>
      </c>
      <c r="F4535" s="1865">
        <v>0.4</v>
      </c>
      <c r="G4535" s="2"/>
    </row>
    <row r="4536" spans="2:7" ht="17.25" customHeight="1" x14ac:dyDescent="0.2">
      <c r="B4536" s="1690" t="s">
        <v>2996</v>
      </c>
      <c r="C4536" s="1691">
        <v>29.99</v>
      </c>
      <c r="D4536" s="1691">
        <v>99.99</v>
      </c>
      <c r="E4536" s="1877">
        <v>0.3</v>
      </c>
      <c r="F4536" s="1865">
        <v>0.4</v>
      </c>
      <c r="G4536" s="2"/>
    </row>
    <row r="4537" spans="2:7" ht="17.25" customHeight="1" x14ac:dyDescent="0.2">
      <c r="B4537" s="1690" t="s">
        <v>3589</v>
      </c>
      <c r="C4537" s="1691">
        <v>49.99</v>
      </c>
      <c r="D4537" s="1691">
        <v>199.99</v>
      </c>
      <c r="E4537" s="1877">
        <v>0.3</v>
      </c>
      <c r="F4537" s="1865">
        <v>0.4</v>
      </c>
      <c r="G4537" s="2"/>
    </row>
    <row r="4538" spans="2:7" ht="17.25" customHeight="1" x14ac:dyDescent="0.2">
      <c r="B4538" s="1690" t="s">
        <v>370</v>
      </c>
      <c r="C4538" s="1691">
        <v>99.99</v>
      </c>
      <c r="D4538" s="1691">
        <v>499.99</v>
      </c>
      <c r="E4538" s="1877">
        <v>0.3</v>
      </c>
      <c r="F4538" s="1865">
        <v>0.4</v>
      </c>
      <c r="G4538" s="2"/>
    </row>
    <row r="4539" spans="2:7" ht="17.25" customHeight="1" x14ac:dyDescent="0.2">
      <c r="B4539" s="1690" t="s">
        <v>47</v>
      </c>
      <c r="C4539" s="1691">
        <v>199.99</v>
      </c>
      <c r="D4539" s="1691">
        <v>999.99</v>
      </c>
      <c r="E4539" s="1877">
        <v>0.3</v>
      </c>
      <c r="F4539" s="1865">
        <v>0.4</v>
      </c>
      <c r="G4539" s="2"/>
    </row>
    <row r="4540" spans="2:7" ht="17.25" customHeight="1" thickBot="1" x14ac:dyDescent="0.25">
      <c r="B4540" s="1706" t="s">
        <v>3590</v>
      </c>
      <c r="C4540" s="1693">
        <v>2.4900000000000002</v>
      </c>
      <c r="D4540" s="1693">
        <v>6.99</v>
      </c>
      <c r="E4540" s="1878">
        <v>0</v>
      </c>
      <c r="F4540" s="1864">
        <v>0</v>
      </c>
      <c r="G4540" s="2"/>
    </row>
    <row r="4541" spans="2:7" ht="17.25" customHeight="1" x14ac:dyDescent="0.2">
      <c r="B4541" s="4862" t="s">
        <v>3591</v>
      </c>
      <c r="C4541" s="4871"/>
      <c r="D4541" s="1718"/>
      <c r="E4541" s="1879"/>
      <c r="F4541" s="1729"/>
      <c r="G4541" s="2"/>
    </row>
    <row r="4542" spans="2:7" ht="17.25" customHeight="1" x14ac:dyDescent="0.2">
      <c r="B4542" s="4866" t="s">
        <v>3592</v>
      </c>
      <c r="C4542" s="4867"/>
      <c r="D4542" s="4867"/>
      <c r="E4542" s="1880"/>
      <c r="F4542" s="1874"/>
      <c r="G4542" s="2"/>
    </row>
    <row r="4543" spans="2:7" ht="32.25" customHeight="1" x14ac:dyDescent="0.2">
      <c r="B4543" s="4843" t="s">
        <v>3593</v>
      </c>
      <c r="C4543" s="4844"/>
      <c r="D4543" s="4844"/>
      <c r="E4543" s="4844"/>
      <c r="F4543" s="4845"/>
      <c r="G4543" s="2"/>
    </row>
    <row r="4544" spans="2:7" ht="17.25" customHeight="1" thickBot="1" x14ac:dyDescent="0.25">
      <c r="B4544" s="1881" t="s">
        <v>3594</v>
      </c>
      <c r="C4544" s="1882"/>
      <c r="D4544" s="1882"/>
      <c r="E4544" s="1883"/>
      <c r="F4544" s="1884"/>
      <c r="G4544" s="2"/>
    </row>
    <row r="4545" spans="2:7" ht="17.25" customHeight="1" thickTop="1" thickBot="1" x14ac:dyDescent="0.35">
      <c r="B4545" s="4429"/>
      <c r="C4545" s="4429"/>
      <c r="D4545" s="513"/>
      <c r="E4545" s="513"/>
      <c r="F4545" s="513"/>
      <c r="G4545" s="2"/>
    </row>
    <row r="4546" spans="2:7" ht="17.25" customHeight="1" thickTop="1" x14ac:dyDescent="0.3">
      <c r="B4546" s="4505" t="s">
        <v>3135</v>
      </c>
      <c r="C4546" s="4506"/>
      <c r="D4546" s="4506"/>
      <c r="E4546" s="4507"/>
      <c r="F4546" s="513"/>
      <c r="G4546" s="2"/>
    </row>
    <row r="4547" spans="2:7" ht="17.25" customHeight="1" x14ac:dyDescent="0.3">
      <c r="B4547" s="1711" t="s">
        <v>3371</v>
      </c>
      <c r="C4547" s="1712"/>
      <c r="D4547" s="1712"/>
      <c r="E4547" s="1713"/>
      <c r="F4547" s="513"/>
      <c r="G4547" s="2"/>
    </row>
    <row r="4548" spans="2:7" ht="17.25" customHeight="1" x14ac:dyDescent="0.3">
      <c r="B4548" s="4502" t="s">
        <v>3379</v>
      </c>
      <c r="C4548" s="4503"/>
      <c r="D4548" s="4503"/>
      <c r="E4548" s="4504"/>
      <c r="F4548" s="513"/>
      <c r="G4548" s="2"/>
    </row>
    <row r="4549" spans="2:7" ht="28.5" customHeight="1" x14ac:dyDescent="0.3">
      <c r="B4549" s="1609" t="s">
        <v>2208</v>
      </c>
      <c r="C4549" s="1662" t="s">
        <v>3522</v>
      </c>
      <c r="D4549" s="1662" t="s">
        <v>3576</v>
      </c>
      <c r="E4549" s="1333" t="s">
        <v>3375</v>
      </c>
      <c r="F4549" s="513"/>
      <c r="G4549" s="2"/>
    </row>
    <row r="4550" spans="2:7" ht="17.25" customHeight="1" x14ac:dyDescent="0.3">
      <c r="B4550" s="1690" t="s">
        <v>3577</v>
      </c>
      <c r="C4550" s="1691">
        <v>39</v>
      </c>
      <c r="D4550" s="1872">
        <v>3000</v>
      </c>
      <c r="E4550" s="1865">
        <v>0.1</v>
      </c>
      <c r="F4550" s="513"/>
      <c r="G4550" s="2"/>
    </row>
    <row r="4551" spans="2:7" ht="17.25" customHeight="1" x14ac:dyDescent="0.3">
      <c r="B4551" s="1690" t="s">
        <v>3578</v>
      </c>
      <c r="C4551" s="1691">
        <v>49</v>
      </c>
      <c r="D4551" s="1872">
        <v>5000</v>
      </c>
      <c r="E4551" s="1865">
        <v>0.1</v>
      </c>
      <c r="F4551" s="513"/>
      <c r="G4551" s="2"/>
    </row>
    <row r="4552" spans="2:7" ht="17.25" customHeight="1" x14ac:dyDescent="0.3">
      <c r="B4552" s="1709" t="s">
        <v>3579</v>
      </c>
      <c r="C4552" s="2181"/>
      <c r="D4552" s="2182"/>
      <c r="E4552" s="2183"/>
      <c r="F4552" s="513"/>
      <c r="G4552" s="2"/>
    </row>
    <row r="4553" spans="2:7" ht="17.25" customHeight="1" x14ac:dyDescent="0.3">
      <c r="B4553" s="1711"/>
      <c r="C4553" s="1712"/>
      <c r="D4553" s="1712"/>
      <c r="E4553" s="1713"/>
      <c r="F4553" s="513"/>
      <c r="G4553" s="2"/>
    </row>
    <row r="4554" spans="2:7" ht="17.25" customHeight="1" x14ac:dyDescent="0.3">
      <c r="B4554" s="4502" t="s">
        <v>3372</v>
      </c>
      <c r="C4554" s="4503"/>
      <c r="D4554" s="4503"/>
      <c r="E4554" s="4504"/>
      <c r="F4554" s="513"/>
      <c r="G4554" s="2"/>
    </row>
    <row r="4555" spans="2:7" ht="24" customHeight="1" x14ac:dyDescent="0.3">
      <c r="B4555" s="1609" t="s">
        <v>2208</v>
      </c>
      <c r="C4555" s="1662" t="s">
        <v>3522</v>
      </c>
      <c r="D4555" s="1662" t="s">
        <v>3576</v>
      </c>
      <c r="E4555" s="1333" t="s">
        <v>3375</v>
      </c>
      <c r="F4555" s="513"/>
      <c r="G4555" s="2"/>
    </row>
    <row r="4556" spans="2:7" ht="17.25" customHeight="1" x14ac:dyDescent="0.3">
      <c r="B4556" s="1690" t="s">
        <v>3580</v>
      </c>
      <c r="C4556" s="1691">
        <v>39</v>
      </c>
      <c r="D4556" s="1872">
        <v>3000</v>
      </c>
      <c r="E4556" s="1865">
        <v>0.1</v>
      </c>
      <c r="F4556" s="513"/>
      <c r="G4556" s="2"/>
    </row>
    <row r="4557" spans="2:7" ht="17.25" customHeight="1" x14ac:dyDescent="0.3">
      <c r="B4557" s="1690" t="s">
        <v>3581</v>
      </c>
      <c r="C4557" s="1707">
        <v>49</v>
      </c>
      <c r="D4557" s="1945">
        <v>5000</v>
      </c>
      <c r="E4557" s="1865">
        <v>0.1</v>
      </c>
      <c r="F4557" s="513"/>
      <c r="G4557" s="2"/>
    </row>
    <row r="4558" spans="2:7" ht="17.25" customHeight="1" x14ac:dyDescent="0.3">
      <c r="B4558" s="1709" t="s">
        <v>3370</v>
      </c>
      <c r="C4558" s="2184"/>
      <c r="D4558" s="2185"/>
      <c r="E4558" s="2186"/>
      <c r="F4558" s="513"/>
      <c r="G4558" s="2"/>
    </row>
    <row r="4559" spans="2:7" ht="17.25" customHeight="1" x14ac:dyDescent="0.3">
      <c r="B4559" s="703"/>
      <c r="C4559" s="1712"/>
      <c r="D4559" s="1712"/>
      <c r="E4559" s="1713"/>
      <c r="F4559" s="513"/>
      <c r="G4559" s="2"/>
    </row>
    <row r="4560" spans="2:7" ht="17.25" customHeight="1" x14ac:dyDescent="0.3">
      <c r="B4560" s="4502" t="s">
        <v>3383</v>
      </c>
      <c r="C4560" s="4503"/>
      <c r="D4560" s="4503"/>
      <c r="E4560" s="4504"/>
      <c r="F4560" s="513"/>
      <c r="G4560" s="2"/>
    </row>
    <row r="4561" spans="2:7" ht="24.75" customHeight="1" x14ac:dyDescent="0.3">
      <c r="B4561" s="1609" t="s">
        <v>2208</v>
      </c>
      <c r="C4561" s="1662" t="s">
        <v>3522</v>
      </c>
      <c r="D4561" s="1662" t="s">
        <v>3576</v>
      </c>
      <c r="E4561" s="1333" t="s">
        <v>3375</v>
      </c>
      <c r="F4561" s="513"/>
      <c r="G4561" s="2"/>
    </row>
    <row r="4562" spans="2:7" ht="17.25" customHeight="1" x14ac:dyDescent="0.3">
      <c r="B4562" s="1690" t="s">
        <v>3582</v>
      </c>
      <c r="C4562" s="1691">
        <v>39</v>
      </c>
      <c r="D4562" s="1872">
        <v>3000</v>
      </c>
      <c r="E4562" s="1865">
        <v>0.1</v>
      </c>
      <c r="F4562" s="513"/>
      <c r="G4562" s="2"/>
    </row>
    <row r="4563" spans="2:7" ht="17.25" customHeight="1" x14ac:dyDescent="0.3">
      <c r="B4563" s="1944" t="s">
        <v>3583</v>
      </c>
      <c r="C4563" s="1727">
        <v>49</v>
      </c>
      <c r="D4563" s="1945">
        <v>5000</v>
      </c>
      <c r="E4563" s="1865">
        <v>0.1</v>
      </c>
      <c r="F4563" s="513"/>
      <c r="G4563" s="2"/>
    </row>
    <row r="4564" spans="2:7" ht="17.25" customHeight="1" x14ac:dyDescent="0.3">
      <c r="B4564" s="2191" t="s">
        <v>3370</v>
      </c>
      <c r="C4564" s="2192"/>
      <c r="D4564" s="2192"/>
      <c r="E4564" s="2193"/>
      <c r="F4564" s="513"/>
      <c r="G4564" s="2"/>
    </row>
    <row r="4565" spans="2:7" ht="17.25" customHeight="1" thickBot="1" x14ac:dyDescent="0.35">
      <c r="B4565" s="673"/>
      <c r="C4565" s="1875"/>
      <c r="D4565" s="1875"/>
      <c r="E4565" s="1876"/>
      <c r="F4565" s="513"/>
      <c r="G4565" s="2"/>
    </row>
    <row r="4566" spans="2:7" ht="17.25" customHeight="1" thickTop="1" thickBot="1" x14ac:dyDescent="0.35">
      <c r="B4566" s="4429"/>
      <c r="C4566" s="4429"/>
      <c r="D4566" s="513"/>
      <c r="E4566" s="513"/>
      <c r="F4566" s="513"/>
      <c r="G4566" s="2"/>
    </row>
    <row r="4567" spans="2:7" ht="17.25" customHeight="1" thickTop="1" x14ac:dyDescent="0.3">
      <c r="B4567" s="4505" t="s">
        <v>3135</v>
      </c>
      <c r="C4567" s="4506"/>
      <c r="D4567" s="4506"/>
      <c r="E4567" s="4507"/>
      <c r="F4567" s="513"/>
      <c r="G4567" s="2"/>
    </row>
    <row r="4568" spans="2:7" ht="17.25" customHeight="1" x14ac:dyDescent="0.3">
      <c r="B4568" s="4502" t="s">
        <v>3563</v>
      </c>
      <c r="C4568" s="4503"/>
      <c r="D4568" s="4503"/>
      <c r="E4568" s="4504"/>
      <c r="F4568" s="513"/>
      <c r="G4568" s="2"/>
    </row>
    <row r="4569" spans="2:7" ht="36.75" customHeight="1" x14ac:dyDescent="0.3">
      <c r="B4569" s="1609" t="s">
        <v>3564</v>
      </c>
      <c r="C4569" s="1662" t="s">
        <v>215</v>
      </c>
      <c r="D4569" s="1662" t="s">
        <v>3358</v>
      </c>
      <c r="E4569" s="1867" t="s">
        <v>3281</v>
      </c>
      <c r="F4569" s="513"/>
      <c r="G4569" s="2"/>
    </row>
    <row r="4570" spans="2:7" ht="17.25" customHeight="1" x14ac:dyDescent="0.3">
      <c r="B4570" s="1868" t="s">
        <v>3565</v>
      </c>
      <c r="C4570" s="1691">
        <v>12</v>
      </c>
      <c r="D4570" s="1692">
        <v>700</v>
      </c>
      <c r="E4570" s="1869">
        <v>0.12</v>
      </c>
      <c r="F4570" s="513"/>
      <c r="G4570" s="2"/>
    </row>
    <row r="4571" spans="2:7" ht="17.25" customHeight="1" x14ac:dyDescent="0.3">
      <c r="B4571" s="1868" t="s">
        <v>3566</v>
      </c>
      <c r="C4571" s="1691">
        <v>19</v>
      </c>
      <c r="D4571" s="1692">
        <v>1500</v>
      </c>
      <c r="E4571" s="1870">
        <v>0.1</v>
      </c>
      <c r="F4571" s="513"/>
      <c r="G4571" s="2"/>
    </row>
    <row r="4572" spans="2:7" ht="17.25" customHeight="1" x14ac:dyDescent="0.3">
      <c r="B4572" s="1868" t="s">
        <v>3567</v>
      </c>
      <c r="C4572" s="1691">
        <v>29</v>
      </c>
      <c r="D4572" s="1692">
        <v>2500</v>
      </c>
      <c r="E4572" s="1870">
        <v>0.1</v>
      </c>
      <c r="F4572" s="513"/>
      <c r="G4572" s="2"/>
    </row>
    <row r="4573" spans="2:7" ht="17.25" customHeight="1" x14ac:dyDescent="0.3">
      <c r="B4573" s="1868" t="s">
        <v>3568</v>
      </c>
      <c r="C4573" s="1691">
        <v>39</v>
      </c>
      <c r="D4573" s="1692">
        <v>3500</v>
      </c>
      <c r="E4573" s="1869">
        <v>0.1</v>
      </c>
      <c r="F4573" s="513"/>
      <c r="G4573" s="2"/>
    </row>
    <row r="4574" spans="2:7" ht="17.25" customHeight="1" thickBot="1" x14ac:dyDescent="0.35">
      <c r="B4574" s="1868" t="s">
        <v>3569</v>
      </c>
      <c r="C4574" s="1693">
        <v>49</v>
      </c>
      <c r="D4574" s="1694">
        <v>5500</v>
      </c>
      <c r="E4574" s="1871">
        <v>0.1</v>
      </c>
      <c r="F4574" s="513"/>
      <c r="G4574" s="2"/>
    </row>
    <row r="4575" spans="2:7" ht="17.25" customHeight="1" x14ac:dyDescent="0.3">
      <c r="B4575" s="4872"/>
      <c r="C4575" s="4873"/>
      <c r="D4575" s="4873"/>
      <c r="E4575" s="4874"/>
      <c r="F4575" s="513"/>
      <c r="G4575" s="2"/>
    </row>
    <row r="4576" spans="2:7" ht="17.25" customHeight="1" x14ac:dyDescent="0.3">
      <c r="B4576" s="4846" t="s">
        <v>3570</v>
      </c>
      <c r="C4576" s="4847"/>
      <c r="D4576" s="4847"/>
      <c r="E4576" s="4848"/>
      <c r="F4576" s="513"/>
      <c r="G4576" s="2"/>
    </row>
    <row r="4577" spans="2:7" ht="17.25" customHeight="1" x14ac:dyDescent="0.3">
      <c r="B4577" s="1695"/>
      <c r="C4577" s="1696"/>
      <c r="D4577" s="1696"/>
      <c r="E4577" s="1697"/>
      <c r="F4577" s="513"/>
      <c r="G4577" s="2"/>
    </row>
    <row r="4578" spans="2:7" ht="17.25" customHeight="1" x14ac:dyDescent="0.3">
      <c r="B4578" s="1711" t="s">
        <v>3571</v>
      </c>
      <c r="C4578" s="1712"/>
      <c r="D4578" s="1712"/>
      <c r="E4578" s="1713"/>
      <c r="F4578" s="513"/>
      <c r="G4578" s="2"/>
    </row>
    <row r="4579" spans="2:7" ht="30.75" customHeight="1" x14ac:dyDescent="0.3">
      <c r="B4579" s="4502" t="s">
        <v>3372</v>
      </c>
      <c r="C4579" s="4503"/>
      <c r="D4579" s="4503"/>
      <c r="E4579" s="4504"/>
      <c r="F4579" s="513"/>
      <c r="G4579" s="2"/>
    </row>
    <row r="4580" spans="2:7" ht="30.75" customHeight="1" x14ac:dyDescent="0.3">
      <c r="B4580" s="1609" t="s">
        <v>3564</v>
      </c>
      <c r="C4580" s="1662" t="s">
        <v>215</v>
      </c>
      <c r="D4580" s="1662" t="s">
        <v>3358</v>
      </c>
      <c r="E4580" s="1867" t="s">
        <v>3281</v>
      </c>
      <c r="F4580" s="513"/>
      <c r="G4580" s="2"/>
    </row>
    <row r="4581" spans="2:7" ht="17.25" customHeight="1" x14ac:dyDescent="0.3">
      <c r="B4581" s="1868" t="s">
        <v>3572</v>
      </c>
      <c r="C4581" s="1691">
        <v>29</v>
      </c>
      <c r="D4581" s="1872">
        <v>2000</v>
      </c>
      <c r="E4581" s="1865">
        <v>0.1</v>
      </c>
      <c r="F4581" s="513"/>
      <c r="G4581" s="2"/>
    </row>
    <row r="4582" spans="2:7" ht="17.25" customHeight="1" x14ac:dyDescent="0.3">
      <c r="B4582" s="1868" t="s">
        <v>3573</v>
      </c>
      <c r="C4582" s="1691">
        <v>29</v>
      </c>
      <c r="D4582" s="1872">
        <v>2000</v>
      </c>
      <c r="E4582" s="1865">
        <v>0.1</v>
      </c>
      <c r="F4582" s="513"/>
      <c r="G4582" s="2"/>
    </row>
    <row r="4583" spans="2:7" ht="17.25" customHeight="1" thickBot="1" x14ac:dyDescent="0.35">
      <c r="B4583" s="1868" t="s">
        <v>3574</v>
      </c>
      <c r="C4583" s="1691">
        <v>29</v>
      </c>
      <c r="D4583" s="1873">
        <v>2000</v>
      </c>
      <c r="E4583" s="1864">
        <v>0.1</v>
      </c>
      <c r="F4583" s="513"/>
      <c r="G4583" s="2"/>
    </row>
    <row r="4584" spans="2:7" ht="17.25" customHeight="1" x14ac:dyDescent="0.3">
      <c r="B4584" s="4846" t="s">
        <v>3570</v>
      </c>
      <c r="C4584" s="4847"/>
      <c r="D4584" s="4847"/>
      <c r="E4584" s="4848"/>
      <c r="F4584" s="513"/>
      <c r="G4584" s="2"/>
    </row>
    <row r="4585" spans="2:7" ht="17.25" customHeight="1" x14ac:dyDescent="0.3">
      <c r="B4585" s="703"/>
      <c r="C4585" s="687"/>
      <c r="D4585" s="1712"/>
      <c r="E4585" s="1713"/>
      <c r="F4585" s="513"/>
      <c r="G4585" s="2"/>
    </row>
    <row r="4586" spans="2:7" ht="17.25" customHeight="1" x14ac:dyDescent="0.3">
      <c r="B4586" s="1709" t="s">
        <v>3575</v>
      </c>
      <c r="C4586" s="1727"/>
      <c r="D4586" s="1728"/>
      <c r="E4586" s="1729"/>
      <c r="F4586" s="513"/>
      <c r="G4586" s="2"/>
    </row>
    <row r="4587" spans="2:7" ht="17.25" customHeight="1" thickBot="1" x14ac:dyDescent="0.35">
      <c r="B4587" s="1699"/>
      <c r="C4587" s="1700"/>
      <c r="D4587" s="1700"/>
      <c r="E4587" s="1701"/>
      <c r="F4587" s="513"/>
      <c r="G4587" s="2"/>
    </row>
    <row r="4588" spans="2:7" ht="17.25" customHeight="1" thickTop="1" thickBot="1" x14ac:dyDescent="0.35">
      <c r="B4588" s="4429"/>
      <c r="C4588" s="4429"/>
      <c r="D4588" s="513"/>
      <c r="E4588" s="513"/>
      <c r="F4588" s="513"/>
      <c r="G4588" s="2"/>
    </row>
    <row r="4589" spans="2:7" ht="17.25" customHeight="1" thickTop="1" thickBot="1" x14ac:dyDescent="0.25">
      <c r="B4589" s="4423" t="s">
        <v>3522</v>
      </c>
      <c r="C4589" s="4424"/>
      <c r="D4589" s="4424"/>
      <c r="E4589" s="4424"/>
      <c r="F4589" s="4425"/>
      <c r="G4589" s="2"/>
    </row>
    <row r="4590" spans="2:7" ht="17.25" customHeight="1" thickTop="1" x14ac:dyDescent="0.2">
      <c r="B4590" s="670"/>
      <c r="C4590" s="671"/>
      <c r="D4590" s="671"/>
      <c r="E4590" s="671"/>
      <c r="F4590" s="672"/>
      <c r="G4590" s="2"/>
    </row>
    <row r="4591" spans="2:7" ht="17.25" customHeight="1" x14ac:dyDescent="0.2">
      <c r="B4591" s="1526" t="s">
        <v>2936</v>
      </c>
      <c r="C4591" s="1466" t="s">
        <v>3522</v>
      </c>
      <c r="D4591" s="885"/>
      <c r="E4591" s="885"/>
      <c r="F4591" s="886"/>
      <c r="G4591" s="2"/>
    </row>
    <row r="4592" spans="2:7" ht="17.25" customHeight="1" x14ac:dyDescent="0.2">
      <c r="B4592" s="1526" t="s">
        <v>2937</v>
      </c>
      <c r="C4592" s="1466" t="s">
        <v>3560</v>
      </c>
      <c r="D4592" s="885"/>
      <c r="E4592" s="885"/>
      <c r="F4592" s="886"/>
      <c r="G4592" s="2"/>
    </row>
    <row r="4593" spans="2:15" ht="17.25" customHeight="1" x14ac:dyDescent="0.2">
      <c r="B4593" s="1528" t="s">
        <v>2938</v>
      </c>
      <c r="C4593" s="4791" t="s">
        <v>3519</v>
      </c>
      <c r="D4593" s="4791"/>
      <c r="E4593" s="4791"/>
      <c r="F4593" s="4792"/>
      <c r="G4593" s="2"/>
    </row>
    <row r="4594" spans="2:15" ht="27" customHeight="1" x14ac:dyDescent="0.2">
      <c r="B4594" s="1860" t="s">
        <v>2939</v>
      </c>
      <c r="C4594" s="4791" t="s">
        <v>3561</v>
      </c>
      <c r="D4594" s="4791"/>
      <c r="E4594" s="4791"/>
      <c r="F4594" s="4792"/>
      <c r="G4594" s="2"/>
    </row>
    <row r="4595" spans="2:15" ht="29.25" customHeight="1" x14ac:dyDescent="0.2">
      <c r="B4595" s="1702" t="s">
        <v>2914</v>
      </c>
      <c r="C4595" s="4367" t="s">
        <v>3562</v>
      </c>
      <c r="D4595" s="4367"/>
      <c r="E4595" s="4367"/>
      <c r="F4595" s="4368"/>
      <c r="G4595" s="2"/>
    </row>
    <row r="4596" spans="2:15" ht="17.25" customHeight="1" thickBot="1" x14ac:dyDescent="0.25">
      <c r="B4596" s="1703"/>
      <c r="C4596" s="1527"/>
      <c r="D4596" s="1704"/>
      <c r="E4596" s="1704"/>
      <c r="F4596" s="1705"/>
      <c r="G4596" s="2"/>
    </row>
    <row r="4597" spans="2:15" ht="17.25" customHeight="1" thickTop="1" thickBot="1" x14ac:dyDescent="0.35">
      <c r="B4597" s="4429"/>
      <c r="C4597" s="4429"/>
      <c r="D4597" s="513"/>
      <c r="E4597" s="513"/>
      <c r="F4597" s="513"/>
      <c r="G4597" s="2"/>
    </row>
    <row r="4598" spans="2:15" ht="17.25" customHeight="1" thickTop="1" x14ac:dyDescent="0.2">
      <c r="B4598" s="1482" t="s">
        <v>3296</v>
      </c>
      <c r="C4598" s="1483"/>
      <c r="D4598" s="1483"/>
      <c r="E4598" s="1483"/>
      <c r="F4598" s="1483"/>
      <c r="G4598" s="1484"/>
      <c r="H4598" s="1484"/>
      <c r="I4598" s="1484"/>
      <c r="J4598" s="1484"/>
      <c r="K4598" s="1484"/>
      <c r="L4598" s="1485"/>
      <c r="M4598" s="1485"/>
      <c r="N4598" s="1485"/>
      <c r="O4598" s="1486"/>
    </row>
    <row r="4599" spans="2:15" ht="34.5" customHeight="1" x14ac:dyDescent="0.2">
      <c r="B4599" s="1487" t="s">
        <v>994</v>
      </c>
      <c r="C4599" s="1488" t="s">
        <v>80</v>
      </c>
      <c r="D4599" s="1489" t="s">
        <v>1805</v>
      </c>
      <c r="E4599" s="1490" t="s">
        <v>534</v>
      </c>
      <c r="F4599" s="1490" t="s">
        <v>2948</v>
      </c>
      <c r="G4599" s="1491" t="s">
        <v>535</v>
      </c>
      <c r="H4599" s="1491" t="s">
        <v>536</v>
      </c>
      <c r="I4599" s="1488" t="s">
        <v>2949</v>
      </c>
      <c r="J4599" s="1488" t="s">
        <v>2950</v>
      </c>
      <c r="K4599" s="1488" t="s">
        <v>2951</v>
      </c>
      <c r="L4599" s="1488" t="s">
        <v>2952</v>
      </c>
      <c r="M4599" s="1488" t="s">
        <v>2953</v>
      </c>
      <c r="N4599" s="1492" t="s">
        <v>2954</v>
      </c>
      <c r="O4599" s="1493" t="s">
        <v>2023</v>
      </c>
    </row>
    <row r="4600" spans="2:15" ht="17.25" customHeight="1" x14ac:dyDescent="0.2">
      <c r="B4600" s="1494" t="s">
        <v>3555</v>
      </c>
      <c r="C4600" s="1495" t="s">
        <v>2025</v>
      </c>
      <c r="D4600" s="1495" t="s">
        <v>233</v>
      </c>
      <c r="E4600" s="1496">
        <f>+F4600+G4600</f>
        <v>22</v>
      </c>
      <c r="F4600" s="1497">
        <v>12.01</v>
      </c>
      <c r="G4600" s="1498">
        <v>9.99</v>
      </c>
      <c r="H4600" s="1530" t="s">
        <v>3298</v>
      </c>
      <c r="I4600" s="1499">
        <v>0.12</v>
      </c>
      <c r="J4600" s="1531">
        <v>0.22</v>
      </c>
      <c r="K4600" s="1499">
        <v>0.15</v>
      </c>
      <c r="L4600" s="1532" t="s">
        <v>2167</v>
      </c>
      <c r="M4600" s="1499" t="s">
        <v>1774</v>
      </c>
      <c r="N4600" s="1533" t="s">
        <v>2032</v>
      </c>
      <c r="O4600" s="1534" t="s">
        <v>2029</v>
      </c>
    </row>
    <row r="4601" spans="2:15" ht="17.25" customHeight="1" x14ac:dyDescent="0.2">
      <c r="B4601" s="1494" t="s">
        <v>3556</v>
      </c>
      <c r="C4601" s="1495" t="s">
        <v>2025</v>
      </c>
      <c r="D4601" s="1495" t="s">
        <v>233</v>
      </c>
      <c r="E4601" s="1496">
        <f>+F4601+G4601</f>
        <v>22</v>
      </c>
      <c r="F4601" s="1497">
        <v>12.01</v>
      </c>
      <c r="G4601" s="1498">
        <v>9.99</v>
      </c>
      <c r="H4601" s="1530" t="s">
        <v>3298</v>
      </c>
      <c r="I4601" s="1499">
        <v>0.12</v>
      </c>
      <c r="J4601" s="1531">
        <v>0.22</v>
      </c>
      <c r="K4601" s="1499">
        <v>0.15</v>
      </c>
      <c r="L4601" s="1532" t="s">
        <v>2167</v>
      </c>
      <c r="M4601" s="1499" t="s">
        <v>1774</v>
      </c>
      <c r="N4601" s="1533" t="s">
        <v>2032</v>
      </c>
      <c r="O4601" s="1534" t="s">
        <v>2029</v>
      </c>
    </row>
    <row r="4602" spans="2:15" ht="17.25" customHeight="1" x14ac:dyDescent="0.2">
      <c r="B4602" s="1494" t="s">
        <v>3557</v>
      </c>
      <c r="C4602" s="1495" t="s">
        <v>2025</v>
      </c>
      <c r="D4602" s="1495" t="s">
        <v>233</v>
      </c>
      <c r="E4602" s="1496">
        <f>+F4602+G4602</f>
        <v>22</v>
      </c>
      <c r="F4602" s="1497">
        <v>12.01</v>
      </c>
      <c r="G4602" s="1498">
        <v>9.99</v>
      </c>
      <c r="H4602" s="1530" t="s">
        <v>3298</v>
      </c>
      <c r="I4602" s="1499">
        <v>0.12</v>
      </c>
      <c r="J4602" s="1531">
        <v>0.22</v>
      </c>
      <c r="K4602" s="1499">
        <v>0.15</v>
      </c>
      <c r="L4602" s="1532" t="s">
        <v>2167</v>
      </c>
      <c r="M4602" s="1499" t="s">
        <v>1774</v>
      </c>
      <c r="N4602" s="1533" t="s">
        <v>2032</v>
      </c>
      <c r="O4602" s="1534" t="s">
        <v>2029</v>
      </c>
    </row>
    <row r="4603" spans="2:15" ht="17.25" customHeight="1" x14ac:dyDescent="0.2">
      <c r="B4603" s="1536"/>
      <c r="C4603" s="1537"/>
      <c r="D4603" s="1537"/>
      <c r="E4603" s="1538"/>
      <c r="F4603" s="1539"/>
      <c r="G4603" s="1538"/>
      <c r="H4603" s="1538"/>
      <c r="I4603" s="1540"/>
      <c r="J4603" s="1541"/>
      <c r="K4603" s="1540"/>
      <c r="L4603" s="1542"/>
      <c r="M4603" s="1540"/>
      <c r="N4603" s="1543"/>
      <c r="O4603" s="1544"/>
    </row>
    <row r="4604" spans="2:15" ht="17.25" customHeight="1" x14ac:dyDescent="0.2">
      <c r="B4604" s="1494" t="s">
        <v>3555</v>
      </c>
      <c r="C4604" s="1545" t="s">
        <v>782</v>
      </c>
      <c r="D4604" s="1495" t="s">
        <v>233</v>
      </c>
      <c r="E4604" s="1496">
        <f>+F4604+G4604</f>
        <v>22</v>
      </c>
      <c r="F4604" s="1497">
        <v>12.01</v>
      </c>
      <c r="G4604" s="1498">
        <v>9.99</v>
      </c>
      <c r="H4604" s="1530" t="s">
        <v>3298</v>
      </c>
      <c r="I4604" s="1499">
        <v>0.1</v>
      </c>
      <c r="J4604" s="1531">
        <v>0.22</v>
      </c>
      <c r="K4604" s="1499">
        <v>0.15</v>
      </c>
      <c r="L4604" s="1532" t="s">
        <v>2036</v>
      </c>
      <c r="M4604" s="1499" t="s">
        <v>1774</v>
      </c>
      <c r="N4604" s="1533" t="s">
        <v>2032</v>
      </c>
      <c r="O4604" s="1534" t="s">
        <v>2029</v>
      </c>
    </row>
    <row r="4605" spans="2:15" ht="17.25" customHeight="1" x14ac:dyDescent="0.2">
      <c r="B4605" s="1494" t="s">
        <v>3556</v>
      </c>
      <c r="C4605" s="1545" t="s">
        <v>782</v>
      </c>
      <c r="D4605" s="1495" t="s">
        <v>233</v>
      </c>
      <c r="E4605" s="1496">
        <f>+F4605+G4605</f>
        <v>22</v>
      </c>
      <c r="F4605" s="1497">
        <v>12.01</v>
      </c>
      <c r="G4605" s="1498">
        <v>9.99</v>
      </c>
      <c r="H4605" s="1530" t="s">
        <v>3298</v>
      </c>
      <c r="I4605" s="1499">
        <v>0.1</v>
      </c>
      <c r="J4605" s="1531">
        <v>0.22</v>
      </c>
      <c r="K4605" s="1499">
        <v>0.15</v>
      </c>
      <c r="L4605" s="1532" t="s">
        <v>2036</v>
      </c>
      <c r="M4605" s="1499" t="s">
        <v>1774</v>
      </c>
      <c r="N4605" s="1533" t="s">
        <v>2032</v>
      </c>
      <c r="O4605" s="1534" t="s">
        <v>2029</v>
      </c>
    </row>
    <row r="4606" spans="2:15" ht="17.25" customHeight="1" x14ac:dyDescent="0.2">
      <c r="B4606" s="1494" t="s">
        <v>3557</v>
      </c>
      <c r="C4606" s="1545" t="s">
        <v>782</v>
      </c>
      <c r="D4606" s="1495" t="s">
        <v>233</v>
      </c>
      <c r="E4606" s="1496">
        <f>+F4606+G4606</f>
        <v>22</v>
      </c>
      <c r="F4606" s="1497">
        <v>12.01</v>
      </c>
      <c r="G4606" s="1498">
        <v>9.99</v>
      </c>
      <c r="H4606" s="1530" t="s">
        <v>3298</v>
      </c>
      <c r="I4606" s="1499">
        <v>0.1</v>
      </c>
      <c r="J4606" s="1531">
        <v>0.22</v>
      </c>
      <c r="K4606" s="1499">
        <v>0.15</v>
      </c>
      <c r="L4606" s="1532" t="s">
        <v>2036</v>
      </c>
      <c r="M4606" s="1499" t="s">
        <v>1774</v>
      </c>
      <c r="N4606" s="1533" t="s">
        <v>2032</v>
      </c>
      <c r="O4606" s="1534" t="s">
        <v>2029</v>
      </c>
    </row>
    <row r="4607" spans="2:15" ht="17.25" customHeight="1" x14ac:dyDescent="0.2">
      <c r="B4607" s="4426" t="s">
        <v>1980</v>
      </c>
      <c r="C4607" s="4427"/>
      <c r="D4607" s="1503"/>
      <c r="E4607" s="1503"/>
      <c r="F4607" s="743"/>
      <c r="G4607" s="743"/>
      <c r="H4607" s="743"/>
      <c r="I4607" s="687"/>
      <c r="J4607" s="687"/>
      <c r="K4607" s="687"/>
      <c r="L4607" s="687"/>
      <c r="M4607" s="687"/>
      <c r="N4607" s="687"/>
      <c r="O4607" s="704"/>
    </row>
    <row r="4608" spans="2:15" ht="17.25" customHeight="1" x14ac:dyDescent="0.2">
      <c r="B4608" s="4826" t="s">
        <v>3558</v>
      </c>
      <c r="C4608" s="4827"/>
      <c r="D4608" s="4827"/>
      <c r="E4608" s="1503"/>
      <c r="F4608" s="743"/>
      <c r="G4608" s="743"/>
      <c r="H4608" s="743"/>
      <c r="I4608" s="687"/>
      <c r="J4608" s="687"/>
      <c r="K4608" s="687"/>
      <c r="L4608" s="687"/>
      <c r="M4608" s="687"/>
      <c r="N4608" s="687"/>
      <c r="O4608" s="704"/>
    </row>
    <row r="4609" spans="2:15" ht="17.25" customHeight="1" thickBot="1" x14ac:dyDescent="0.25">
      <c r="B4609" s="1529" t="s">
        <v>3559</v>
      </c>
      <c r="C4609" s="674"/>
      <c r="D4609" s="674"/>
      <c r="E4609" s="674"/>
      <c r="F4609" s="747"/>
      <c r="G4609" s="747"/>
      <c r="H4609" s="747"/>
      <c r="I4609" s="674"/>
      <c r="J4609" s="674"/>
      <c r="K4609" s="674"/>
      <c r="L4609" s="674"/>
      <c r="M4609" s="674"/>
      <c r="N4609" s="674"/>
      <c r="O4609" s="675"/>
    </row>
    <row r="4610" spans="2:15" ht="17.25" customHeight="1" thickTop="1" thickBot="1" x14ac:dyDescent="0.35">
      <c r="B4610" s="4429"/>
      <c r="C4610" s="4429"/>
      <c r="D4610" s="513"/>
      <c r="E4610" s="513"/>
      <c r="F4610" s="513"/>
      <c r="G4610" s="2"/>
    </row>
    <row r="4611" spans="2:15" ht="27" customHeight="1" thickTop="1" thickBot="1" x14ac:dyDescent="0.35">
      <c r="B4611" s="4884" t="s">
        <v>3520</v>
      </c>
      <c r="C4611" s="4895"/>
      <c r="D4611" s="4895"/>
      <c r="E4611" s="4885"/>
      <c r="F4611" s="513"/>
      <c r="G4611" s="2"/>
    </row>
    <row r="4612" spans="2:15" ht="17.25" customHeight="1" thickTop="1" x14ac:dyDescent="0.3">
      <c r="B4612" s="1839" t="s">
        <v>3521</v>
      </c>
      <c r="C4612" s="1840" t="s">
        <v>1150</v>
      </c>
      <c r="D4612" s="1840" t="s">
        <v>3522</v>
      </c>
      <c r="E4612" s="1841" t="s">
        <v>1215</v>
      </c>
      <c r="F4612" s="513"/>
      <c r="G4612" s="2"/>
    </row>
    <row r="4613" spans="2:15" ht="17.25" customHeight="1" x14ac:dyDescent="0.3">
      <c r="B4613" s="4896" t="s">
        <v>71</v>
      </c>
      <c r="C4613" s="1842" t="s">
        <v>3523</v>
      </c>
      <c r="D4613" s="1843">
        <v>1.5</v>
      </c>
      <c r="E4613" s="1844">
        <v>10</v>
      </c>
      <c r="F4613" s="513"/>
      <c r="G4613" s="2"/>
    </row>
    <row r="4614" spans="2:15" ht="17.25" customHeight="1" x14ac:dyDescent="0.3">
      <c r="B4614" s="4897"/>
      <c r="C4614" s="1842" t="s">
        <v>3524</v>
      </c>
      <c r="D4614" s="1843">
        <v>2.99</v>
      </c>
      <c r="E4614" s="1844">
        <v>25</v>
      </c>
      <c r="F4614" s="513"/>
      <c r="G4614" s="2"/>
    </row>
    <row r="4615" spans="2:15" ht="17.25" customHeight="1" x14ac:dyDescent="0.3">
      <c r="B4615" s="4898"/>
      <c r="C4615" s="1842" t="s">
        <v>3525</v>
      </c>
      <c r="D4615" s="1843">
        <v>6.99</v>
      </c>
      <c r="E4615" s="1844">
        <v>70</v>
      </c>
      <c r="F4615" s="513"/>
      <c r="G4615" s="2"/>
    </row>
    <row r="4616" spans="2:15" ht="17.25" customHeight="1" thickBot="1" x14ac:dyDescent="0.35">
      <c r="B4616" s="1845" t="s">
        <v>1512</v>
      </c>
      <c r="C4616" s="1846"/>
      <c r="D4616" s="1847"/>
      <c r="E4616" s="1848"/>
      <c r="F4616" s="513"/>
      <c r="G4616" s="2"/>
    </row>
    <row r="4617" spans="2:15" ht="17.25" customHeight="1" thickBot="1" x14ac:dyDescent="0.35">
      <c r="B4617" s="1856" t="s">
        <v>2937</v>
      </c>
      <c r="C4617" s="1857" t="s">
        <v>3526</v>
      </c>
      <c r="D4617" s="1858"/>
      <c r="E4617" s="1859"/>
      <c r="F4617" s="513"/>
      <c r="G4617" s="2"/>
    </row>
    <row r="4618" spans="2:15" ht="17.25" customHeight="1" thickTop="1" thickBot="1" x14ac:dyDescent="0.35">
      <c r="B4618" s="4428"/>
      <c r="C4618" s="4428"/>
      <c r="D4618" s="513"/>
      <c r="E4618" s="513"/>
      <c r="F4618" s="513"/>
      <c r="G4618" s="2"/>
    </row>
    <row r="4619" spans="2:15" s="1268" customFormat="1" ht="18" customHeight="1" thickTop="1" x14ac:dyDescent="0.25">
      <c r="B4619" s="4505" t="s">
        <v>3135</v>
      </c>
      <c r="C4619" s="4506"/>
      <c r="D4619" s="4506"/>
      <c r="E4619" s="4506"/>
      <c r="F4619" s="4506"/>
      <c r="G4619" s="4506"/>
      <c r="H4619" s="4507"/>
    </row>
    <row r="4620" spans="2:15" s="1268" customFormat="1" ht="18" customHeight="1" x14ac:dyDescent="0.25">
      <c r="B4620" s="4502" t="s">
        <v>3357</v>
      </c>
      <c r="C4620" s="4503"/>
      <c r="D4620" s="4503"/>
      <c r="E4620" s="4503"/>
      <c r="F4620" s="4503"/>
      <c r="G4620" s="4835"/>
      <c r="H4620" s="4504"/>
    </row>
    <row r="4621" spans="2:15" s="1268" customFormat="1" ht="18" customHeight="1" x14ac:dyDescent="0.2">
      <c r="B4621" s="1609" t="s">
        <v>2208</v>
      </c>
      <c r="C4621" s="1662" t="s">
        <v>1167</v>
      </c>
      <c r="D4621" s="1662" t="s">
        <v>2867</v>
      </c>
      <c r="E4621" s="1662" t="s">
        <v>3358</v>
      </c>
      <c r="F4621" s="1662" t="s">
        <v>3359</v>
      </c>
      <c r="G4621" s="4832" t="s">
        <v>3360</v>
      </c>
      <c r="H4621" s="4894"/>
    </row>
    <row r="4622" spans="2:15" s="1268" customFormat="1" ht="18" customHeight="1" x14ac:dyDescent="0.2">
      <c r="B4622" s="1690" t="s">
        <v>3361</v>
      </c>
      <c r="C4622" s="1691">
        <v>3</v>
      </c>
      <c r="D4622" s="1691">
        <v>3.36</v>
      </c>
      <c r="E4622" s="1692">
        <v>100</v>
      </c>
      <c r="F4622" s="1691">
        <v>0.1</v>
      </c>
      <c r="G4622" s="4882">
        <v>0.112</v>
      </c>
      <c r="H4622" s="4883"/>
    </row>
    <row r="4623" spans="2:15" s="1268" customFormat="1" ht="18" customHeight="1" x14ac:dyDescent="0.2">
      <c r="B4623" s="1690" t="s">
        <v>3362</v>
      </c>
      <c r="C4623" s="1691">
        <v>12.5</v>
      </c>
      <c r="D4623" s="1691">
        <v>14</v>
      </c>
      <c r="E4623" s="1692">
        <v>500</v>
      </c>
      <c r="F4623" s="1691">
        <v>0.1</v>
      </c>
      <c r="G4623" s="4882">
        <v>0.112</v>
      </c>
      <c r="H4623" s="4883"/>
    </row>
    <row r="4624" spans="2:15" s="1268" customFormat="1" ht="18" customHeight="1" thickBot="1" x14ac:dyDescent="0.25">
      <c r="B4624" s="1706" t="s">
        <v>3363</v>
      </c>
      <c r="C4624" s="1693">
        <v>19</v>
      </c>
      <c r="D4624" s="1693">
        <v>21.28</v>
      </c>
      <c r="E4624" s="1694">
        <v>1000</v>
      </c>
      <c r="F4624" s="1693">
        <v>0.1</v>
      </c>
      <c r="G4624" s="4888">
        <v>0.112</v>
      </c>
      <c r="H4624" s="4889"/>
    </row>
    <row r="4625" spans="2:8" s="1268" customFormat="1" ht="18" customHeight="1" x14ac:dyDescent="0.2">
      <c r="B4625" s="4872"/>
      <c r="C4625" s="4873"/>
      <c r="D4625" s="4873"/>
      <c r="E4625" s="4873"/>
      <c r="F4625" s="4873"/>
      <c r="G4625" s="4873"/>
      <c r="H4625" s="4874"/>
    </row>
    <row r="4626" spans="2:8" s="1268" customFormat="1" ht="18" customHeight="1" x14ac:dyDescent="0.2">
      <c r="B4626" s="4846" t="s">
        <v>3364</v>
      </c>
      <c r="C4626" s="4847"/>
      <c r="D4626" s="4847"/>
      <c r="E4626" s="4847"/>
      <c r="F4626" s="4847"/>
      <c r="G4626" s="4847"/>
      <c r="H4626" s="4848"/>
    </row>
    <row r="4627" spans="2:8" s="1268" customFormat="1" ht="18" customHeight="1" x14ac:dyDescent="0.2">
      <c r="B4627" s="1695"/>
      <c r="C4627" s="1696"/>
      <c r="D4627" s="1696"/>
      <c r="E4627" s="1696"/>
      <c r="F4627" s="1696"/>
      <c r="G4627" s="1696"/>
      <c r="H4627" s="1697"/>
    </row>
    <row r="4628" spans="2:8" s="1268" customFormat="1" ht="18" customHeight="1" x14ac:dyDescent="0.25">
      <c r="B4628" s="4839" t="s">
        <v>3365</v>
      </c>
      <c r="C4628" s="4840"/>
      <c r="D4628" s="4840"/>
      <c r="E4628" s="4840"/>
      <c r="F4628" s="4840"/>
      <c r="G4628" s="4841"/>
      <c r="H4628" s="4842"/>
    </row>
    <row r="4629" spans="2:8" s="1268" customFormat="1" ht="18" customHeight="1" x14ac:dyDescent="0.2">
      <c r="B4629" s="1609" t="s">
        <v>2208</v>
      </c>
      <c r="C4629" s="1662" t="s">
        <v>1167</v>
      </c>
      <c r="D4629" s="1662" t="s">
        <v>2867</v>
      </c>
      <c r="E4629" s="1662" t="s">
        <v>3358</v>
      </c>
      <c r="F4629" s="4770" t="s">
        <v>3366</v>
      </c>
      <c r="G4629" s="4771"/>
      <c r="H4629" s="4772"/>
    </row>
    <row r="4630" spans="2:8" s="1268" customFormat="1" ht="18" customHeight="1" x14ac:dyDescent="0.2">
      <c r="B4630" s="1690" t="s">
        <v>3367</v>
      </c>
      <c r="C4630" s="1691">
        <v>3.5</v>
      </c>
      <c r="D4630" s="1691">
        <v>3.92</v>
      </c>
      <c r="E4630" s="1692">
        <v>100</v>
      </c>
      <c r="F4630" s="4836">
        <v>2.29</v>
      </c>
      <c r="G4630" s="4837"/>
      <c r="H4630" s="4838"/>
    </row>
    <row r="4631" spans="2:8" s="1268" customFormat="1" ht="18" customHeight="1" x14ac:dyDescent="0.2">
      <c r="B4631" s="1690" t="s">
        <v>3368</v>
      </c>
      <c r="C4631" s="1691">
        <v>15</v>
      </c>
      <c r="D4631" s="1691">
        <v>16.8</v>
      </c>
      <c r="E4631" s="1692">
        <v>500</v>
      </c>
      <c r="F4631" s="4836">
        <v>2.29</v>
      </c>
      <c r="G4631" s="4837"/>
      <c r="H4631" s="4838"/>
    </row>
    <row r="4632" spans="2:8" s="1268" customFormat="1" ht="18" customHeight="1" thickBot="1" x14ac:dyDescent="0.25">
      <c r="B4632" s="1690" t="s">
        <v>3369</v>
      </c>
      <c r="C4632" s="1691">
        <v>25</v>
      </c>
      <c r="D4632" s="1693">
        <v>28</v>
      </c>
      <c r="E4632" s="1694">
        <v>1000</v>
      </c>
      <c r="F4632" s="4773">
        <v>2.29</v>
      </c>
      <c r="G4632" s="4774"/>
      <c r="H4632" s="4775"/>
    </row>
    <row r="4633" spans="2:8" s="1268" customFormat="1" ht="18" customHeight="1" x14ac:dyDescent="0.2">
      <c r="B4633" s="1709" t="s">
        <v>3370</v>
      </c>
      <c r="C4633" s="1710"/>
      <c r="D4633" s="1696"/>
      <c r="E4633" s="1696"/>
      <c r="F4633" s="1696"/>
      <c r="G4633" s="1696"/>
      <c r="H4633" s="1697"/>
    </row>
    <row r="4634" spans="2:8" s="1268" customFormat="1" ht="18" customHeight="1" x14ac:dyDescent="0.25">
      <c r="B4634" s="1711" t="s">
        <v>3371</v>
      </c>
      <c r="C4634" s="1712"/>
      <c r="D4634" s="1712"/>
      <c r="E4634" s="1712"/>
      <c r="F4634" s="1712"/>
      <c r="G4634" s="1712"/>
      <c r="H4634" s="1713"/>
    </row>
    <row r="4635" spans="2:8" s="1268" customFormat="1" ht="18" customHeight="1" x14ac:dyDescent="0.25">
      <c r="B4635" s="4502" t="s">
        <v>3372</v>
      </c>
      <c r="C4635" s="4503"/>
      <c r="D4635" s="4503"/>
      <c r="E4635" s="4503"/>
      <c r="F4635" s="4503"/>
      <c r="G4635" s="4835"/>
      <c r="H4635" s="4504"/>
    </row>
    <row r="4636" spans="2:8" s="1268" customFormat="1" ht="44.25" customHeight="1" x14ac:dyDescent="0.2">
      <c r="B4636" s="1609" t="s">
        <v>2208</v>
      </c>
      <c r="C4636" s="1662" t="s">
        <v>3373</v>
      </c>
      <c r="D4636" s="1662" t="s">
        <v>1167</v>
      </c>
      <c r="E4636" s="1662" t="s">
        <v>2867</v>
      </c>
      <c r="F4636" s="1662" t="s">
        <v>3374</v>
      </c>
      <c r="G4636" s="1310" t="s">
        <v>3375</v>
      </c>
      <c r="H4636" s="1333" t="s">
        <v>3360</v>
      </c>
    </row>
    <row r="4637" spans="2:8" s="1268" customFormat="1" ht="18" customHeight="1" x14ac:dyDescent="0.2">
      <c r="B4637" s="1690" t="s">
        <v>3376</v>
      </c>
      <c r="C4637" s="1692">
        <v>30</v>
      </c>
      <c r="D4637" s="1691">
        <v>9.99</v>
      </c>
      <c r="E4637" s="1691">
        <v>11.19</v>
      </c>
      <c r="F4637" s="1714">
        <v>0.33300000000000002</v>
      </c>
      <c r="G4637" s="1707">
        <v>0.1</v>
      </c>
      <c r="H4637" s="1715">
        <v>0.112</v>
      </c>
    </row>
    <row r="4638" spans="2:8" s="1268" customFormat="1" ht="18" customHeight="1" x14ac:dyDescent="0.2">
      <c r="B4638" s="1690" t="s">
        <v>3377</v>
      </c>
      <c r="C4638" s="1692">
        <v>60</v>
      </c>
      <c r="D4638" s="1691">
        <v>14.99</v>
      </c>
      <c r="E4638" s="1691">
        <v>16.79</v>
      </c>
      <c r="F4638" s="1714">
        <v>0.24979999999999999</v>
      </c>
      <c r="G4638" s="1707">
        <v>0.1</v>
      </c>
      <c r="H4638" s="1715">
        <v>0.112</v>
      </c>
    </row>
    <row r="4639" spans="2:8" s="1268" customFormat="1" ht="18" customHeight="1" thickBot="1" x14ac:dyDescent="0.25">
      <c r="B4639" s="1706" t="s">
        <v>3378</v>
      </c>
      <c r="C4639" s="1694">
        <v>1000</v>
      </c>
      <c r="D4639" s="1693">
        <v>19.989999999999998</v>
      </c>
      <c r="E4639" s="1693">
        <v>22.39</v>
      </c>
      <c r="F4639" s="1716">
        <v>0.02</v>
      </c>
      <c r="G4639" s="1708">
        <v>0.1</v>
      </c>
      <c r="H4639" s="1717">
        <v>0.112</v>
      </c>
    </row>
    <row r="4640" spans="2:8" s="1268" customFormat="1" ht="18" customHeight="1" x14ac:dyDescent="0.2">
      <c r="B4640" s="1709" t="s">
        <v>3370</v>
      </c>
      <c r="C4640" s="1710"/>
      <c r="D4640" s="1718"/>
      <c r="E4640" s="1718"/>
      <c r="F4640" s="1719"/>
      <c r="G4640" s="1718"/>
      <c r="H4640" s="1720"/>
    </row>
    <row r="4641" spans="2:8" s="1268" customFormat="1" ht="18" customHeight="1" x14ac:dyDescent="0.2">
      <c r="B4641" s="703"/>
      <c r="C4641" s="687"/>
      <c r="D4641" s="1712"/>
      <c r="E4641" s="1712"/>
      <c r="F4641" s="1712"/>
      <c r="G4641" s="1712"/>
      <c r="H4641" s="1713"/>
    </row>
    <row r="4642" spans="2:8" s="1268" customFormat="1" ht="18" customHeight="1" x14ac:dyDescent="0.25">
      <c r="B4642" s="4502" t="s">
        <v>3379</v>
      </c>
      <c r="C4642" s="4503"/>
      <c r="D4642" s="4503"/>
      <c r="E4642" s="4503"/>
      <c r="F4642" s="4503"/>
      <c r="G4642" s="4835"/>
      <c r="H4642" s="4504"/>
    </row>
    <row r="4643" spans="2:8" s="1268" customFormat="1" ht="40.5" customHeight="1" x14ac:dyDescent="0.2">
      <c r="B4643" s="1609" t="s">
        <v>2208</v>
      </c>
      <c r="C4643" s="1662" t="s">
        <v>3373</v>
      </c>
      <c r="D4643" s="1662" t="s">
        <v>1167</v>
      </c>
      <c r="E4643" s="1662" t="s">
        <v>2867</v>
      </c>
      <c r="F4643" s="1662" t="s">
        <v>3374</v>
      </c>
      <c r="G4643" s="1310" t="s">
        <v>3375</v>
      </c>
      <c r="H4643" s="1333" t="s">
        <v>3360</v>
      </c>
    </row>
    <row r="4644" spans="2:8" s="1268" customFormat="1" ht="18" customHeight="1" x14ac:dyDescent="0.2">
      <c r="B4644" s="1690" t="s">
        <v>3380</v>
      </c>
      <c r="C4644" s="1692">
        <v>30</v>
      </c>
      <c r="D4644" s="1691">
        <v>9.99</v>
      </c>
      <c r="E4644" s="1691">
        <v>11.19</v>
      </c>
      <c r="F4644" s="1714">
        <v>0.33300000000000002</v>
      </c>
      <c r="G4644" s="1707">
        <v>0.1</v>
      </c>
      <c r="H4644" s="1715">
        <v>0.112</v>
      </c>
    </row>
    <row r="4645" spans="2:8" s="1268" customFormat="1" ht="18" customHeight="1" x14ac:dyDescent="0.2">
      <c r="B4645" s="1690" t="s">
        <v>3381</v>
      </c>
      <c r="C4645" s="1692">
        <v>60</v>
      </c>
      <c r="D4645" s="1691">
        <v>14.99</v>
      </c>
      <c r="E4645" s="1691">
        <v>16.79</v>
      </c>
      <c r="F4645" s="1714">
        <v>0.24979999999999999</v>
      </c>
      <c r="G4645" s="1707">
        <v>0.1</v>
      </c>
      <c r="H4645" s="1715">
        <v>0.112</v>
      </c>
    </row>
    <row r="4646" spans="2:8" s="1268" customFormat="1" ht="18" customHeight="1" thickBot="1" x14ac:dyDescent="0.25">
      <c r="B4646" s="1690" t="s">
        <v>3382</v>
      </c>
      <c r="C4646" s="1692">
        <v>1000</v>
      </c>
      <c r="D4646" s="1693">
        <v>19.989999999999998</v>
      </c>
      <c r="E4646" s="1693">
        <v>22.39</v>
      </c>
      <c r="F4646" s="1716">
        <v>0.02</v>
      </c>
      <c r="G4646" s="1708">
        <v>0.1</v>
      </c>
      <c r="H4646" s="1717">
        <v>0.112</v>
      </c>
    </row>
    <row r="4647" spans="2:8" s="1268" customFormat="1" ht="18" customHeight="1" x14ac:dyDescent="0.2">
      <c r="B4647" s="1709" t="s">
        <v>3370</v>
      </c>
      <c r="C4647" s="1721"/>
      <c r="D4647" s="1698"/>
      <c r="E4647" s="1698"/>
      <c r="F4647" s="1722"/>
      <c r="G4647" s="1698"/>
      <c r="H4647" s="1723"/>
    </row>
    <row r="4648" spans="2:8" s="1268" customFormat="1" ht="18" customHeight="1" x14ac:dyDescent="0.2">
      <c r="B4648" s="1709"/>
      <c r="C4648" s="1724"/>
      <c r="D4648" s="1724"/>
      <c r="E4648" s="1724"/>
      <c r="F4648" s="1724"/>
      <c r="G4648" s="1724"/>
      <c r="H4648" s="1725"/>
    </row>
    <row r="4649" spans="2:8" s="1268" customFormat="1" ht="18" customHeight="1" x14ac:dyDescent="0.25">
      <c r="B4649" s="4502" t="s">
        <v>3383</v>
      </c>
      <c r="C4649" s="4503"/>
      <c r="D4649" s="4503"/>
      <c r="E4649" s="4503"/>
      <c r="F4649" s="4503"/>
      <c r="G4649" s="4835"/>
      <c r="H4649" s="4504"/>
    </row>
    <row r="4650" spans="2:8" s="1268" customFormat="1" ht="48.75" customHeight="1" x14ac:dyDescent="0.2">
      <c r="B4650" s="1609" t="s">
        <v>2208</v>
      </c>
      <c r="C4650" s="1662" t="s">
        <v>3373</v>
      </c>
      <c r="D4650" s="1662" t="s">
        <v>1167</v>
      </c>
      <c r="E4650" s="1662" t="s">
        <v>2867</v>
      </c>
      <c r="F4650" s="1662" t="s">
        <v>3374</v>
      </c>
      <c r="G4650" s="1310" t="s">
        <v>3375</v>
      </c>
      <c r="H4650" s="1333" t="s">
        <v>3360</v>
      </c>
    </row>
    <row r="4651" spans="2:8" s="1268" customFormat="1" ht="18" customHeight="1" x14ac:dyDescent="0.2">
      <c r="B4651" s="1690" t="s">
        <v>3384</v>
      </c>
      <c r="C4651" s="1692">
        <v>30</v>
      </c>
      <c r="D4651" s="1691">
        <v>9.99</v>
      </c>
      <c r="E4651" s="1691">
        <v>11.19</v>
      </c>
      <c r="F4651" s="1714">
        <v>0.33300000000000002</v>
      </c>
      <c r="G4651" s="1707">
        <v>0.1</v>
      </c>
      <c r="H4651" s="1715">
        <v>0.112</v>
      </c>
    </row>
    <row r="4652" spans="2:8" s="1268" customFormat="1" ht="18" customHeight="1" x14ac:dyDescent="0.2">
      <c r="B4652" s="1690" t="s">
        <v>3385</v>
      </c>
      <c r="C4652" s="1692">
        <v>60</v>
      </c>
      <c r="D4652" s="1691">
        <v>14.99</v>
      </c>
      <c r="E4652" s="1691">
        <v>16.79</v>
      </c>
      <c r="F4652" s="1714">
        <v>0.24979999999999999</v>
      </c>
      <c r="G4652" s="1707">
        <v>0.1</v>
      </c>
      <c r="H4652" s="1715">
        <v>0.112</v>
      </c>
    </row>
    <row r="4653" spans="2:8" s="1268" customFormat="1" ht="18" customHeight="1" thickBot="1" x14ac:dyDescent="0.25">
      <c r="B4653" s="1690" t="s">
        <v>3386</v>
      </c>
      <c r="C4653" s="1692">
        <v>1000</v>
      </c>
      <c r="D4653" s="1693">
        <v>19.989999999999998</v>
      </c>
      <c r="E4653" s="1693">
        <v>22.39</v>
      </c>
      <c r="F4653" s="1716">
        <v>0.02</v>
      </c>
      <c r="G4653" s="1708">
        <v>0.1</v>
      </c>
      <c r="H4653" s="1717">
        <v>0.112</v>
      </c>
    </row>
    <row r="4654" spans="2:8" s="1268" customFormat="1" ht="18" customHeight="1" x14ac:dyDescent="0.2">
      <c r="B4654" s="1709" t="s">
        <v>3370</v>
      </c>
      <c r="C4654" s="1710"/>
      <c r="D4654" s="1696"/>
      <c r="E4654" s="1696"/>
      <c r="F4654" s="1696"/>
      <c r="G4654" s="1696"/>
      <c r="H4654" s="1697"/>
    </row>
    <row r="4655" spans="2:8" s="1268" customFormat="1" ht="18" customHeight="1" x14ac:dyDescent="0.2">
      <c r="B4655" s="703"/>
      <c r="C4655" s="1696"/>
      <c r="D4655" s="1696"/>
      <c r="E4655" s="1696"/>
      <c r="F4655" s="1696"/>
      <c r="G4655" s="1696"/>
      <c r="H4655" s="1697"/>
    </row>
    <row r="4656" spans="2:8" s="1268" customFormat="1" ht="18" customHeight="1" x14ac:dyDescent="0.25">
      <c r="B4656" s="1726" t="s">
        <v>3387</v>
      </c>
      <c r="C4656" s="1696"/>
      <c r="D4656" s="1696"/>
      <c r="E4656" s="1696"/>
      <c r="F4656" s="1696"/>
      <c r="G4656" s="1696"/>
      <c r="H4656" s="1697"/>
    </row>
    <row r="4657" spans="2:15" s="1268" customFormat="1" ht="18" customHeight="1" x14ac:dyDescent="0.25">
      <c r="B4657" s="4839" t="s">
        <v>3388</v>
      </c>
      <c r="C4657" s="4840"/>
      <c r="D4657" s="4840"/>
      <c r="E4657" s="4840"/>
      <c r="F4657" s="4840"/>
      <c r="G4657" s="4841"/>
      <c r="H4657" s="4842"/>
    </row>
    <row r="4658" spans="2:15" s="1268" customFormat="1" ht="18" customHeight="1" x14ac:dyDescent="0.2">
      <c r="B4658" s="1609" t="s">
        <v>369</v>
      </c>
      <c r="C4658" s="1662" t="s">
        <v>1167</v>
      </c>
      <c r="D4658" s="1662" t="s">
        <v>2867</v>
      </c>
      <c r="E4658" s="1662" t="s">
        <v>2863</v>
      </c>
      <c r="F4658" s="4770" t="s">
        <v>3366</v>
      </c>
      <c r="G4658" s="4771"/>
      <c r="H4658" s="4772"/>
    </row>
    <row r="4659" spans="2:15" s="1268" customFormat="1" ht="18" customHeight="1" thickBot="1" x14ac:dyDescent="0.25">
      <c r="B4659" s="1690" t="s">
        <v>3389</v>
      </c>
      <c r="C4659" s="1691">
        <v>1</v>
      </c>
      <c r="D4659" s="1693">
        <v>1.1200000000000001</v>
      </c>
      <c r="E4659" s="1694">
        <v>3</v>
      </c>
      <c r="F4659" s="4773">
        <v>2.29</v>
      </c>
      <c r="G4659" s="4774"/>
      <c r="H4659" s="4775"/>
    </row>
    <row r="4660" spans="2:15" s="1268" customFormat="1" ht="18" customHeight="1" x14ac:dyDescent="0.2">
      <c r="B4660" s="1709" t="s">
        <v>3370</v>
      </c>
      <c r="C4660" s="1727"/>
      <c r="D4660" s="1718"/>
      <c r="E4660" s="1728"/>
      <c r="F4660" s="1718"/>
      <c r="G4660" s="1718"/>
      <c r="H4660" s="1729"/>
    </row>
    <row r="4661" spans="2:15" s="1268" customFormat="1" ht="18" customHeight="1" x14ac:dyDescent="0.2">
      <c r="B4661" s="1730"/>
      <c r="C4661" s="1731"/>
      <c r="D4661" s="1731"/>
      <c r="E4661" s="1732"/>
      <c r="F4661" s="1731"/>
      <c r="G4661" s="1731"/>
      <c r="H4661" s="1733"/>
    </row>
    <row r="4662" spans="2:15" s="1268" customFormat="1" ht="18" customHeight="1" x14ac:dyDescent="0.25">
      <c r="B4662" s="4839" t="s">
        <v>3390</v>
      </c>
      <c r="C4662" s="4840"/>
      <c r="D4662" s="4840"/>
      <c r="E4662" s="4840"/>
      <c r="F4662" s="4840"/>
      <c r="G4662" s="4841"/>
      <c r="H4662" s="4842"/>
    </row>
    <row r="4663" spans="2:15" s="1268" customFormat="1" ht="18" customHeight="1" x14ac:dyDescent="0.2">
      <c r="B4663" s="1609" t="s">
        <v>2208</v>
      </c>
      <c r="C4663" s="1662" t="s">
        <v>1167</v>
      </c>
      <c r="D4663" s="1662" t="s">
        <v>2867</v>
      </c>
      <c r="E4663" s="1662" t="s">
        <v>3358</v>
      </c>
      <c r="F4663" s="4770" t="s">
        <v>3366</v>
      </c>
      <c r="G4663" s="4771"/>
      <c r="H4663" s="4772"/>
    </row>
    <row r="4664" spans="2:15" s="1268" customFormat="1" ht="18" customHeight="1" x14ac:dyDescent="0.2">
      <c r="B4664" s="1690" t="s">
        <v>3391</v>
      </c>
      <c r="C4664" s="1691">
        <v>3.5</v>
      </c>
      <c r="D4664" s="1691">
        <v>3.92</v>
      </c>
      <c r="E4664" s="1692">
        <v>100</v>
      </c>
      <c r="F4664" s="4836">
        <v>2.29</v>
      </c>
      <c r="G4664" s="4837"/>
      <c r="H4664" s="4838"/>
    </row>
    <row r="4665" spans="2:15" s="1268" customFormat="1" ht="18" customHeight="1" x14ac:dyDescent="0.2">
      <c r="B4665" s="1690" t="s">
        <v>3392</v>
      </c>
      <c r="C4665" s="1691">
        <v>15</v>
      </c>
      <c r="D4665" s="1691">
        <v>16.8</v>
      </c>
      <c r="E4665" s="1692">
        <v>500</v>
      </c>
      <c r="F4665" s="4836">
        <v>2.29</v>
      </c>
      <c r="G4665" s="4837"/>
      <c r="H4665" s="4838"/>
    </row>
    <row r="4666" spans="2:15" s="1268" customFormat="1" ht="18" customHeight="1" thickBot="1" x14ac:dyDescent="0.25">
      <c r="B4666" s="1690" t="s">
        <v>3393</v>
      </c>
      <c r="C4666" s="1691">
        <v>25</v>
      </c>
      <c r="D4666" s="1693">
        <v>28</v>
      </c>
      <c r="E4666" s="1694">
        <v>1000</v>
      </c>
      <c r="F4666" s="4773">
        <v>2.29</v>
      </c>
      <c r="G4666" s="4774"/>
      <c r="H4666" s="4775"/>
    </row>
    <row r="4667" spans="2:15" s="1268" customFormat="1" ht="18" customHeight="1" thickBot="1" x14ac:dyDescent="0.25">
      <c r="B4667" s="3814" t="s">
        <v>3370</v>
      </c>
      <c r="C4667" s="3815"/>
      <c r="D4667" s="3816"/>
      <c r="E4667" s="3817"/>
      <c r="F4667" s="3816"/>
      <c r="G4667" s="3816"/>
      <c r="H4667" s="3818"/>
    </row>
    <row r="4668" spans="2:15" s="1268" customFormat="1" ht="18" customHeight="1" thickTop="1" thickBot="1" x14ac:dyDescent="0.35">
      <c r="B4668" s="4428"/>
      <c r="C4668" s="4428"/>
      <c r="D4668" s="513"/>
      <c r="E4668" s="513"/>
      <c r="F4668" s="513"/>
      <c r="G4668" s="489"/>
    </row>
    <row r="4669" spans="2:15" s="1268" customFormat="1" ht="18" customHeight="1" thickTop="1" thickBot="1" x14ac:dyDescent="0.25">
      <c r="B4669" s="715"/>
      <c r="C4669" s="1006"/>
      <c r="D4669" s="1006"/>
      <c r="E4669" s="1006"/>
      <c r="F4669" s="1006"/>
      <c r="G4669" s="1006"/>
      <c r="H4669" s="1006"/>
      <c r="I4669" s="1006"/>
      <c r="J4669" s="1006"/>
      <c r="K4669" s="1006"/>
      <c r="L4669" s="1006"/>
      <c r="M4669" s="1006"/>
      <c r="N4669" s="1006"/>
      <c r="O4669" s="709"/>
    </row>
    <row r="4670" spans="2:15" s="1268" customFormat="1" ht="18" customHeight="1" thickTop="1" x14ac:dyDescent="0.2">
      <c r="B4670" s="1482" t="s">
        <v>3335</v>
      </c>
      <c r="C4670" s="1483"/>
      <c r="D4670" s="1483"/>
      <c r="E4670" s="1483"/>
      <c r="F4670" s="1483"/>
      <c r="G4670" s="1484"/>
      <c r="H4670" s="1484"/>
      <c r="I4670" s="1484"/>
      <c r="J4670" s="1484"/>
      <c r="K4670" s="1484"/>
      <c r="L4670" s="1485"/>
      <c r="M4670" s="1485"/>
      <c r="N4670" s="1485"/>
      <c r="O4670" s="1486"/>
    </row>
    <row r="4671" spans="2:15" s="1268" customFormat="1" ht="42" customHeight="1" x14ac:dyDescent="0.2">
      <c r="B4671" s="1487" t="s">
        <v>994</v>
      </c>
      <c r="C4671" s="1488" t="s">
        <v>80</v>
      </c>
      <c r="D4671" s="1489" t="s">
        <v>1805</v>
      </c>
      <c r="E4671" s="1490" t="s">
        <v>534</v>
      </c>
      <c r="F4671" s="1490" t="s">
        <v>2948</v>
      </c>
      <c r="G4671" s="1491" t="s">
        <v>535</v>
      </c>
      <c r="H4671" s="1491" t="s">
        <v>536</v>
      </c>
      <c r="I4671" s="1488" t="s">
        <v>2949</v>
      </c>
      <c r="J4671" s="1488" t="s">
        <v>2950</v>
      </c>
      <c r="K4671" s="1488" t="s">
        <v>2951</v>
      </c>
      <c r="L4671" s="1488" t="s">
        <v>2952</v>
      </c>
      <c r="M4671" s="1488" t="s">
        <v>2953</v>
      </c>
      <c r="N4671" s="1492" t="s">
        <v>2954</v>
      </c>
      <c r="O4671" s="1493" t="s">
        <v>2023</v>
      </c>
    </row>
    <row r="4672" spans="2:15" s="1268" customFormat="1" ht="27.75" customHeight="1" x14ac:dyDescent="0.2">
      <c r="B4672" s="1535" t="s">
        <v>3336</v>
      </c>
      <c r="C4672" s="1495" t="s">
        <v>2025</v>
      </c>
      <c r="D4672" s="1495" t="s">
        <v>233</v>
      </c>
      <c r="E4672" s="1496">
        <f>+F4672+G4672</f>
        <v>30</v>
      </c>
      <c r="F4672" s="1497">
        <v>10.01</v>
      </c>
      <c r="G4672" s="1498">
        <v>19.989999999999998</v>
      </c>
      <c r="H4672" s="1530" t="s">
        <v>58</v>
      </c>
      <c r="I4672" s="1499">
        <v>0.12</v>
      </c>
      <c r="J4672" s="1531">
        <v>0.22</v>
      </c>
      <c r="K4672" s="1499">
        <v>0.15</v>
      </c>
      <c r="L4672" s="1532" t="s">
        <v>1764</v>
      </c>
      <c r="M4672" s="1499" t="s">
        <v>1765</v>
      </c>
      <c r="N4672" s="1533" t="s">
        <v>1766</v>
      </c>
      <c r="O4672" s="1534" t="s">
        <v>762</v>
      </c>
    </row>
    <row r="4673" spans="2:15" s="1268" customFormat="1" ht="27.75" customHeight="1" x14ac:dyDescent="0.2">
      <c r="B4673" s="1494" t="s">
        <v>2956</v>
      </c>
      <c r="C4673" s="1495" t="s">
        <v>2025</v>
      </c>
      <c r="D4673" s="1495" t="s">
        <v>233</v>
      </c>
      <c r="E4673" s="1496">
        <f t="shared" ref="E4673:E4692" si="35">+F4673+G4673</f>
        <v>30</v>
      </c>
      <c r="F4673" s="1497">
        <v>10.01</v>
      </c>
      <c r="G4673" s="1498">
        <v>19.989999999999998</v>
      </c>
      <c r="H4673" s="1530" t="s">
        <v>58</v>
      </c>
      <c r="I4673" s="1499">
        <v>0.12</v>
      </c>
      <c r="J4673" s="1531">
        <v>0.22</v>
      </c>
      <c r="K4673" s="1499">
        <v>0.15</v>
      </c>
      <c r="L4673" s="1532" t="s">
        <v>1764</v>
      </c>
      <c r="M4673" s="1499" t="s">
        <v>1765</v>
      </c>
      <c r="N4673" s="1533" t="s">
        <v>1766</v>
      </c>
      <c r="O4673" s="1534" t="s">
        <v>762</v>
      </c>
    </row>
    <row r="4674" spans="2:15" s="1268" customFormat="1" ht="27.75" customHeight="1" x14ac:dyDescent="0.2">
      <c r="B4674" s="1494" t="s">
        <v>3337</v>
      </c>
      <c r="C4674" s="1495" t="s">
        <v>2025</v>
      </c>
      <c r="D4674" s="1495" t="s">
        <v>233</v>
      </c>
      <c r="E4674" s="1496">
        <f t="shared" si="35"/>
        <v>30</v>
      </c>
      <c r="F4674" s="1497">
        <v>10.01</v>
      </c>
      <c r="G4674" s="1498">
        <v>19.989999999999998</v>
      </c>
      <c r="H4674" s="1530" t="s">
        <v>58</v>
      </c>
      <c r="I4674" s="1499">
        <v>0.12</v>
      </c>
      <c r="J4674" s="1531">
        <v>0.22</v>
      </c>
      <c r="K4674" s="1499">
        <v>0.15</v>
      </c>
      <c r="L4674" s="1532" t="s">
        <v>1764</v>
      </c>
      <c r="M4674" s="1499" t="s">
        <v>1765</v>
      </c>
      <c r="N4674" s="1533" t="s">
        <v>1766</v>
      </c>
      <c r="O4674" s="1534" t="s">
        <v>762</v>
      </c>
    </row>
    <row r="4675" spans="2:15" s="1268" customFormat="1" ht="27.75" customHeight="1" x14ac:dyDescent="0.2">
      <c r="B4675" s="1535" t="s">
        <v>3338</v>
      </c>
      <c r="C4675" s="1495" t="s">
        <v>2025</v>
      </c>
      <c r="D4675" s="1495" t="s">
        <v>233</v>
      </c>
      <c r="E4675" s="1496">
        <f t="shared" si="35"/>
        <v>39</v>
      </c>
      <c r="F4675" s="1497">
        <v>19.010000000000002</v>
      </c>
      <c r="G4675" s="1498">
        <v>19.989999999999998</v>
      </c>
      <c r="H4675" s="1530" t="s">
        <v>58</v>
      </c>
      <c r="I4675" s="1499">
        <v>0.11</v>
      </c>
      <c r="J4675" s="1531">
        <v>0.22</v>
      </c>
      <c r="K4675" s="1499">
        <v>0.15</v>
      </c>
      <c r="L4675" s="1532" t="s">
        <v>2182</v>
      </c>
      <c r="M4675" s="1499" t="s">
        <v>2460</v>
      </c>
      <c r="N4675" s="1533" t="s">
        <v>89</v>
      </c>
      <c r="O4675" s="1534" t="s">
        <v>762</v>
      </c>
    </row>
    <row r="4676" spans="2:15" s="1268" customFormat="1" ht="27.75" customHeight="1" x14ac:dyDescent="0.2">
      <c r="B4676" s="1535" t="s">
        <v>3339</v>
      </c>
      <c r="C4676" s="1495" t="s">
        <v>2025</v>
      </c>
      <c r="D4676" s="1495" t="s">
        <v>233</v>
      </c>
      <c r="E4676" s="1496">
        <f t="shared" si="35"/>
        <v>39</v>
      </c>
      <c r="F4676" s="1497">
        <v>19.010000000000002</v>
      </c>
      <c r="G4676" s="1498">
        <v>19.989999999999998</v>
      </c>
      <c r="H4676" s="1530" t="s">
        <v>58</v>
      </c>
      <c r="I4676" s="1499">
        <v>0.11</v>
      </c>
      <c r="J4676" s="1531">
        <v>0.22</v>
      </c>
      <c r="K4676" s="1499">
        <v>0.15</v>
      </c>
      <c r="L4676" s="1532" t="s">
        <v>2182</v>
      </c>
      <c r="M4676" s="1499" t="s">
        <v>2460</v>
      </c>
      <c r="N4676" s="1533" t="s">
        <v>89</v>
      </c>
      <c r="O4676" s="1534" t="s">
        <v>762</v>
      </c>
    </row>
    <row r="4677" spans="2:15" s="1268" customFormat="1" ht="27.75" customHeight="1" x14ac:dyDescent="0.2">
      <c r="B4677" s="1535" t="s">
        <v>3340</v>
      </c>
      <c r="C4677" s="1495" t="s">
        <v>2025</v>
      </c>
      <c r="D4677" s="1495" t="s">
        <v>233</v>
      </c>
      <c r="E4677" s="1496">
        <f t="shared" si="35"/>
        <v>39</v>
      </c>
      <c r="F4677" s="1497">
        <v>19.010000000000002</v>
      </c>
      <c r="G4677" s="1498">
        <v>19.989999999999998</v>
      </c>
      <c r="H4677" s="1530" t="s">
        <v>58</v>
      </c>
      <c r="I4677" s="1499">
        <v>0.11</v>
      </c>
      <c r="J4677" s="1531">
        <v>0.22</v>
      </c>
      <c r="K4677" s="1499">
        <v>0.15</v>
      </c>
      <c r="L4677" s="1532" t="s">
        <v>2182</v>
      </c>
      <c r="M4677" s="1499" t="s">
        <v>2460</v>
      </c>
      <c r="N4677" s="1533" t="s">
        <v>89</v>
      </c>
      <c r="O4677" s="1534" t="s">
        <v>762</v>
      </c>
    </row>
    <row r="4678" spans="2:15" s="1268" customFormat="1" ht="27.75" customHeight="1" x14ac:dyDescent="0.2">
      <c r="B4678" s="1535" t="s">
        <v>3341</v>
      </c>
      <c r="C4678" s="1495" t="s">
        <v>2025</v>
      </c>
      <c r="D4678" s="1495" t="s">
        <v>233</v>
      </c>
      <c r="E4678" s="1496">
        <f t="shared" si="35"/>
        <v>49</v>
      </c>
      <c r="F4678" s="1497">
        <v>29.01</v>
      </c>
      <c r="G4678" s="1498">
        <v>19.989999999999998</v>
      </c>
      <c r="H4678" s="1530" t="s">
        <v>58</v>
      </c>
      <c r="I4678" s="1499">
        <v>0.11</v>
      </c>
      <c r="J4678" s="1531">
        <v>0.22</v>
      </c>
      <c r="K4678" s="1499">
        <v>0.15</v>
      </c>
      <c r="L4678" s="1532" t="s">
        <v>2962</v>
      </c>
      <c r="M4678" s="1499" t="s">
        <v>2963</v>
      </c>
      <c r="N4678" s="1533" t="s">
        <v>2964</v>
      </c>
      <c r="O4678" s="1534" t="s">
        <v>762</v>
      </c>
    </row>
    <row r="4679" spans="2:15" s="1268" customFormat="1" ht="27.75" customHeight="1" x14ac:dyDescent="0.2">
      <c r="B4679" s="1535" t="s">
        <v>3342</v>
      </c>
      <c r="C4679" s="1495" t="s">
        <v>2025</v>
      </c>
      <c r="D4679" s="1495" t="s">
        <v>233</v>
      </c>
      <c r="E4679" s="1496">
        <f t="shared" si="35"/>
        <v>49</v>
      </c>
      <c r="F4679" s="1497">
        <v>29.01</v>
      </c>
      <c r="G4679" s="1498">
        <v>19.989999999999998</v>
      </c>
      <c r="H4679" s="1530" t="s">
        <v>58</v>
      </c>
      <c r="I4679" s="1499">
        <v>0.11</v>
      </c>
      <c r="J4679" s="1531">
        <v>0.22</v>
      </c>
      <c r="K4679" s="1499">
        <v>0.15</v>
      </c>
      <c r="L4679" s="1532" t="s">
        <v>2962</v>
      </c>
      <c r="M4679" s="1499" t="s">
        <v>2963</v>
      </c>
      <c r="N4679" s="1533" t="s">
        <v>2964</v>
      </c>
      <c r="O4679" s="1534" t="s">
        <v>762</v>
      </c>
    </row>
    <row r="4680" spans="2:15" s="1268" customFormat="1" ht="27.75" customHeight="1" x14ac:dyDescent="0.2">
      <c r="B4680" s="1535" t="s">
        <v>3343</v>
      </c>
      <c r="C4680" s="1495" t="s">
        <v>2025</v>
      </c>
      <c r="D4680" s="1495" t="s">
        <v>233</v>
      </c>
      <c r="E4680" s="1496">
        <f t="shared" si="35"/>
        <v>49</v>
      </c>
      <c r="F4680" s="1497">
        <v>29.01</v>
      </c>
      <c r="G4680" s="1498">
        <v>19.989999999999998</v>
      </c>
      <c r="H4680" s="1530" t="s">
        <v>58</v>
      </c>
      <c r="I4680" s="1499">
        <v>0.11</v>
      </c>
      <c r="J4680" s="1531">
        <v>0.22</v>
      </c>
      <c r="K4680" s="1499">
        <v>0.15</v>
      </c>
      <c r="L4680" s="1532" t="s">
        <v>2962</v>
      </c>
      <c r="M4680" s="1499" t="s">
        <v>2963</v>
      </c>
      <c r="N4680" s="1533" t="s">
        <v>2964</v>
      </c>
      <c r="O4680" s="1534" t="s">
        <v>762</v>
      </c>
    </row>
    <row r="4681" spans="2:15" s="1268" customFormat="1" ht="27.75" customHeight="1" x14ac:dyDescent="0.2">
      <c r="B4681" s="1535" t="s">
        <v>3344</v>
      </c>
      <c r="C4681" s="1495" t="s">
        <v>2025</v>
      </c>
      <c r="D4681" s="1495" t="s">
        <v>233</v>
      </c>
      <c r="E4681" s="1496">
        <f t="shared" si="35"/>
        <v>59</v>
      </c>
      <c r="F4681" s="1497">
        <v>39.01</v>
      </c>
      <c r="G4681" s="1498">
        <v>19.989999999999998</v>
      </c>
      <c r="H4681" s="1530" t="s">
        <v>58</v>
      </c>
      <c r="I4681" s="1499">
        <v>9.8000000000000004E-2</v>
      </c>
      <c r="J4681" s="1531">
        <v>0.22</v>
      </c>
      <c r="K4681" s="1499">
        <v>0.15</v>
      </c>
      <c r="L4681" s="1532" t="s">
        <v>2181</v>
      </c>
      <c r="M4681" s="1499" t="s">
        <v>101</v>
      </c>
      <c r="N4681" s="1533" t="s">
        <v>102</v>
      </c>
      <c r="O4681" s="1534" t="s">
        <v>390</v>
      </c>
    </row>
    <row r="4682" spans="2:15" s="1268" customFormat="1" ht="27.75" customHeight="1" x14ac:dyDescent="0.2">
      <c r="B4682" s="1535" t="s">
        <v>3345</v>
      </c>
      <c r="C4682" s="1495" t="s">
        <v>2025</v>
      </c>
      <c r="D4682" s="1495" t="s">
        <v>233</v>
      </c>
      <c r="E4682" s="1496">
        <f t="shared" si="35"/>
        <v>59</v>
      </c>
      <c r="F4682" s="1497">
        <v>39.01</v>
      </c>
      <c r="G4682" s="1498">
        <v>19.989999999999998</v>
      </c>
      <c r="H4682" s="1530" t="s">
        <v>58</v>
      </c>
      <c r="I4682" s="1499">
        <v>9.8000000000000004E-2</v>
      </c>
      <c r="J4682" s="1531">
        <v>0.22</v>
      </c>
      <c r="K4682" s="1499">
        <v>0.15</v>
      </c>
      <c r="L4682" s="1532" t="s">
        <v>2181</v>
      </c>
      <c r="M4682" s="1499" t="s">
        <v>101</v>
      </c>
      <c r="N4682" s="1533" t="s">
        <v>102</v>
      </c>
      <c r="O4682" s="1534" t="s">
        <v>390</v>
      </c>
    </row>
    <row r="4683" spans="2:15" s="1268" customFormat="1" ht="27.75" customHeight="1" x14ac:dyDescent="0.2">
      <c r="B4683" s="1535" t="s">
        <v>3346</v>
      </c>
      <c r="C4683" s="1495" t="s">
        <v>2025</v>
      </c>
      <c r="D4683" s="1495" t="s">
        <v>233</v>
      </c>
      <c r="E4683" s="1496">
        <f t="shared" si="35"/>
        <v>59</v>
      </c>
      <c r="F4683" s="1497">
        <v>39.01</v>
      </c>
      <c r="G4683" s="1498">
        <v>19.989999999999998</v>
      </c>
      <c r="H4683" s="1530" t="s">
        <v>58</v>
      </c>
      <c r="I4683" s="1499">
        <v>9.8000000000000004E-2</v>
      </c>
      <c r="J4683" s="1531">
        <v>0.22</v>
      </c>
      <c r="K4683" s="1499">
        <v>0.15</v>
      </c>
      <c r="L4683" s="1532" t="s">
        <v>2181</v>
      </c>
      <c r="M4683" s="1499" t="s">
        <v>101</v>
      </c>
      <c r="N4683" s="1533" t="s">
        <v>102</v>
      </c>
      <c r="O4683" s="1534" t="s">
        <v>390</v>
      </c>
    </row>
    <row r="4684" spans="2:15" s="1268" customFormat="1" ht="27.75" customHeight="1" x14ac:dyDescent="0.2">
      <c r="B4684" s="1535" t="s">
        <v>3347</v>
      </c>
      <c r="C4684" s="1495" t="s">
        <v>2025</v>
      </c>
      <c r="D4684" s="1495" t="s">
        <v>233</v>
      </c>
      <c r="E4684" s="1496">
        <f t="shared" si="35"/>
        <v>79</v>
      </c>
      <c r="F4684" s="1497">
        <v>59.01</v>
      </c>
      <c r="G4684" s="1498">
        <v>19.989999999999998</v>
      </c>
      <c r="H4684" s="1530" t="s">
        <v>58</v>
      </c>
      <c r="I4684" s="1499">
        <v>0.09</v>
      </c>
      <c r="J4684" s="1531">
        <v>0.22</v>
      </c>
      <c r="K4684" s="1499">
        <v>0.15</v>
      </c>
      <c r="L4684" s="1532" t="s">
        <v>107</v>
      </c>
      <c r="M4684" s="1499" t="s">
        <v>2590</v>
      </c>
      <c r="N4684" s="1533" t="s">
        <v>579</v>
      </c>
      <c r="O4684" s="1534" t="s">
        <v>390</v>
      </c>
    </row>
    <row r="4685" spans="2:15" s="1268" customFormat="1" ht="27.75" customHeight="1" x14ac:dyDescent="0.2">
      <c r="B4685" s="1535" t="s">
        <v>3348</v>
      </c>
      <c r="C4685" s="1495" t="s">
        <v>2025</v>
      </c>
      <c r="D4685" s="1495" t="s">
        <v>233</v>
      </c>
      <c r="E4685" s="1496">
        <f t="shared" si="35"/>
        <v>79</v>
      </c>
      <c r="F4685" s="1497">
        <v>59.01</v>
      </c>
      <c r="G4685" s="1498">
        <v>19.989999999999998</v>
      </c>
      <c r="H4685" s="1530" t="s">
        <v>58</v>
      </c>
      <c r="I4685" s="1499">
        <v>0.09</v>
      </c>
      <c r="J4685" s="1531">
        <v>0.22</v>
      </c>
      <c r="K4685" s="1499">
        <v>0.15</v>
      </c>
      <c r="L4685" s="1532" t="s">
        <v>107</v>
      </c>
      <c r="M4685" s="1499" t="s">
        <v>2590</v>
      </c>
      <c r="N4685" s="1533" t="s">
        <v>579</v>
      </c>
      <c r="O4685" s="1534" t="s">
        <v>390</v>
      </c>
    </row>
    <row r="4686" spans="2:15" s="1268" customFormat="1" ht="27.75" customHeight="1" x14ac:dyDescent="0.2">
      <c r="B4686" s="1535" t="s">
        <v>3349</v>
      </c>
      <c r="C4686" s="1495" t="s">
        <v>2025</v>
      </c>
      <c r="D4686" s="1495" t="s">
        <v>233</v>
      </c>
      <c r="E4686" s="1496">
        <f t="shared" si="35"/>
        <v>79</v>
      </c>
      <c r="F4686" s="1497">
        <v>59.01</v>
      </c>
      <c r="G4686" s="1498">
        <v>19.989999999999998</v>
      </c>
      <c r="H4686" s="1530" t="s">
        <v>58</v>
      </c>
      <c r="I4686" s="1499">
        <v>0.09</v>
      </c>
      <c r="J4686" s="1531">
        <v>0.22</v>
      </c>
      <c r="K4686" s="1499">
        <v>0.15</v>
      </c>
      <c r="L4686" s="1532" t="s">
        <v>107</v>
      </c>
      <c r="M4686" s="1499" t="s">
        <v>2590</v>
      </c>
      <c r="N4686" s="1533" t="s">
        <v>579</v>
      </c>
      <c r="O4686" s="1534" t="s">
        <v>390</v>
      </c>
    </row>
    <row r="4687" spans="2:15" s="1268" customFormat="1" ht="27.75" customHeight="1" x14ac:dyDescent="0.2">
      <c r="B4687" s="1535" t="s">
        <v>3350</v>
      </c>
      <c r="C4687" s="1495" t="s">
        <v>2025</v>
      </c>
      <c r="D4687" s="1495" t="s">
        <v>233</v>
      </c>
      <c r="E4687" s="1496">
        <f t="shared" si="35"/>
        <v>99</v>
      </c>
      <c r="F4687" s="1497">
        <v>79.010000000000005</v>
      </c>
      <c r="G4687" s="1498">
        <v>19.989999999999998</v>
      </c>
      <c r="H4687" s="1530" t="s">
        <v>58</v>
      </c>
      <c r="I4687" s="1499">
        <v>8.5999999999999993E-2</v>
      </c>
      <c r="J4687" s="1531">
        <v>0.22</v>
      </c>
      <c r="K4687" s="1499">
        <v>0.15</v>
      </c>
      <c r="L4687" s="1532" t="s">
        <v>2911</v>
      </c>
      <c r="M4687" s="1499" t="s">
        <v>2912</v>
      </c>
      <c r="N4687" s="1533" t="s">
        <v>882</v>
      </c>
      <c r="O4687" s="1534" t="s">
        <v>390</v>
      </c>
    </row>
    <row r="4688" spans="2:15" s="1268" customFormat="1" ht="27.75" customHeight="1" x14ac:dyDescent="0.2">
      <c r="B4688" s="1535" t="s">
        <v>3351</v>
      </c>
      <c r="C4688" s="1495" t="s">
        <v>2025</v>
      </c>
      <c r="D4688" s="1495" t="s">
        <v>233</v>
      </c>
      <c r="E4688" s="1496">
        <f t="shared" si="35"/>
        <v>99</v>
      </c>
      <c r="F4688" s="1497">
        <v>79.010000000000005</v>
      </c>
      <c r="G4688" s="1498">
        <v>19.989999999999998</v>
      </c>
      <c r="H4688" s="1530" t="s">
        <v>58</v>
      </c>
      <c r="I4688" s="1499">
        <v>8.5999999999999993E-2</v>
      </c>
      <c r="J4688" s="1531">
        <v>0.22</v>
      </c>
      <c r="K4688" s="1499">
        <v>0.15</v>
      </c>
      <c r="L4688" s="1532" t="s">
        <v>2911</v>
      </c>
      <c r="M4688" s="1499" t="s">
        <v>2912</v>
      </c>
      <c r="N4688" s="1533" t="s">
        <v>882</v>
      </c>
      <c r="O4688" s="1534" t="s">
        <v>390</v>
      </c>
    </row>
    <row r="4689" spans="2:15" s="1268" customFormat="1" ht="42" customHeight="1" x14ac:dyDescent="0.2">
      <c r="B4689" s="1535" t="s">
        <v>3352</v>
      </c>
      <c r="C4689" s="1495" t="s">
        <v>2025</v>
      </c>
      <c r="D4689" s="1495" t="s">
        <v>233</v>
      </c>
      <c r="E4689" s="1496">
        <f t="shared" si="35"/>
        <v>99</v>
      </c>
      <c r="F4689" s="1497">
        <v>79.010000000000005</v>
      </c>
      <c r="G4689" s="1498">
        <v>19.989999999999998</v>
      </c>
      <c r="H4689" s="1530" t="s">
        <v>58</v>
      </c>
      <c r="I4689" s="1499">
        <v>8.5999999999999993E-2</v>
      </c>
      <c r="J4689" s="1531">
        <v>0.22</v>
      </c>
      <c r="K4689" s="1499">
        <v>0.15</v>
      </c>
      <c r="L4689" s="1532" t="s">
        <v>2911</v>
      </c>
      <c r="M4689" s="1499" t="s">
        <v>2912</v>
      </c>
      <c r="N4689" s="1533" t="s">
        <v>882</v>
      </c>
      <c r="O4689" s="1534" t="s">
        <v>390</v>
      </c>
    </row>
    <row r="4690" spans="2:15" s="1268" customFormat="1" ht="27.75" customHeight="1" x14ac:dyDescent="0.2">
      <c r="B4690" s="1535" t="s">
        <v>3353</v>
      </c>
      <c r="C4690" s="1495" t="s">
        <v>2025</v>
      </c>
      <c r="D4690" s="1495" t="s">
        <v>233</v>
      </c>
      <c r="E4690" s="1496">
        <f t="shared" si="35"/>
        <v>120</v>
      </c>
      <c r="F4690" s="1497">
        <v>100.01</v>
      </c>
      <c r="G4690" s="1498">
        <v>19.989999999999998</v>
      </c>
      <c r="H4690" s="1530" t="s">
        <v>58</v>
      </c>
      <c r="I4690" s="1499">
        <v>8.5999999999999993E-2</v>
      </c>
      <c r="J4690" s="1531">
        <v>0.22</v>
      </c>
      <c r="K4690" s="1499">
        <v>0.15</v>
      </c>
      <c r="L4690" s="1532" t="s">
        <v>2977</v>
      </c>
      <c r="M4690" s="1499" t="s">
        <v>2978</v>
      </c>
      <c r="N4690" s="1533" t="s">
        <v>1458</v>
      </c>
      <c r="O4690" s="1534" t="s">
        <v>390</v>
      </c>
    </row>
    <row r="4691" spans="2:15" s="1268" customFormat="1" ht="27.75" customHeight="1" x14ac:dyDescent="0.2">
      <c r="B4691" s="1535" t="s">
        <v>3354</v>
      </c>
      <c r="C4691" s="1495" t="s">
        <v>2025</v>
      </c>
      <c r="D4691" s="1495" t="s">
        <v>233</v>
      </c>
      <c r="E4691" s="1496">
        <f t="shared" si="35"/>
        <v>120</v>
      </c>
      <c r="F4691" s="1497">
        <v>100.01</v>
      </c>
      <c r="G4691" s="1498">
        <v>19.989999999999998</v>
      </c>
      <c r="H4691" s="1530" t="s">
        <v>58</v>
      </c>
      <c r="I4691" s="1499">
        <v>8.5999999999999993E-2</v>
      </c>
      <c r="J4691" s="1531">
        <v>0.22</v>
      </c>
      <c r="K4691" s="1499">
        <v>0.15</v>
      </c>
      <c r="L4691" s="1532" t="s">
        <v>2977</v>
      </c>
      <c r="M4691" s="1499" t="s">
        <v>2978</v>
      </c>
      <c r="N4691" s="1533" t="s">
        <v>1458</v>
      </c>
      <c r="O4691" s="1534" t="s">
        <v>390</v>
      </c>
    </row>
    <row r="4692" spans="2:15" s="1268" customFormat="1" ht="27.75" customHeight="1" x14ac:dyDescent="0.2">
      <c r="B4692" s="1535" t="s">
        <v>3355</v>
      </c>
      <c r="C4692" s="1495" t="s">
        <v>2025</v>
      </c>
      <c r="D4692" s="1495" t="s">
        <v>233</v>
      </c>
      <c r="E4692" s="1496">
        <f t="shared" si="35"/>
        <v>120</v>
      </c>
      <c r="F4692" s="1497">
        <v>100.01</v>
      </c>
      <c r="G4692" s="1498">
        <v>19.989999999999998</v>
      </c>
      <c r="H4692" s="1530" t="s">
        <v>58</v>
      </c>
      <c r="I4692" s="1499">
        <v>8.5999999999999993E-2</v>
      </c>
      <c r="J4692" s="1531">
        <v>0.22</v>
      </c>
      <c r="K4692" s="1499">
        <v>0.15</v>
      </c>
      <c r="L4692" s="1532" t="s">
        <v>2977</v>
      </c>
      <c r="M4692" s="1499" t="s">
        <v>2978</v>
      </c>
      <c r="N4692" s="1533" t="s">
        <v>1458</v>
      </c>
      <c r="O4692" s="1534" t="s">
        <v>390</v>
      </c>
    </row>
    <row r="4693" spans="2:15" s="1268" customFormat="1" ht="18" customHeight="1" x14ac:dyDescent="0.2">
      <c r="B4693" s="1536"/>
      <c r="C4693" s="1537"/>
      <c r="D4693" s="1537"/>
      <c r="E4693" s="1538"/>
      <c r="F4693" s="1539"/>
      <c r="G4693" s="1538"/>
      <c r="H4693" s="1538"/>
      <c r="I4693" s="1540"/>
      <c r="J4693" s="1541"/>
      <c r="K4693" s="1540"/>
      <c r="L4693" s="1542"/>
      <c r="M4693" s="1540"/>
      <c r="N4693" s="1543"/>
      <c r="O4693" s="1544"/>
    </row>
    <row r="4694" spans="2:15" s="1268" customFormat="1" ht="32.25" customHeight="1" x14ac:dyDescent="0.2">
      <c r="B4694" s="1494" t="s">
        <v>3336</v>
      </c>
      <c r="C4694" s="1545" t="s">
        <v>782</v>
      </c>
      <c r="D4694" s="1495" t="s">
        <v>233</v>
      </c>
      <c r="E4694" s="1496">
        <f>+F4694+G4694</f>
        <v>30</v>
      </c>
      <c r="F4694" s="1497">
        <v>10.01</v>
      </c>
      <c r="G4694" s="1498">
        <v>19.989999999999998</v>
      </c>
      <c r="H4694" s="1530" t="s">
        <v>58</v>
      </c>
      <c r="I4694" s="1499">
        <v>0.1</v>
      </c>
      <c r="J4694" s="1531">
        <v>0.22</v>
      </c>
      <c r="K4694" s="1499">
        <v>0.15</v>
      </c>
      <c r="L4694" s="1532" t="s">
        <v>2167</v>
      </c>
      <c r="M4694" s="1499" t="s">
        <v>1765</v>
      </c>
      <c r="N4694" s="1533" t="s">
        <v>1766</v>
      </c>
      <c r="O4694" s="1534" t="s">
        <v>762</v>
      </c>
    </row>
    <row r="4695" spans="2:15" s="1268" customFormat="1" ht="32.25" customHeight="1" x14ac:dyDescent="0.2">
      <c r="B4695" s="1494" t="s">
        <v>3356</v>
      </c>
      <c r="C4695" s="1545" t="s">
        <v>782</v>
      </c>
      <c r="D4695" s="1495" t="s">
        <v>233</v>
      </c>
      <c r="E4695" s="1496">
        <f t="shared" ref="E4695:E4714" si="36">+F4695+G4695</f>
        <v>30</v>
      </c>
      <c r="F4695" s="1497">
        <v>10.01</v>
      </c>
      <c r="G4695" s="1498">
        <v>19.989999999999998</v>
      </c>
      <c r="H4695" s="1530" t="s">
        <v>58</v>
      </c>
      <c r="I4695" s="1499">
        <v>0.1</v>
      </c>
      <c r="J4695" s="1531">
        <v>0.22</v>
      </c>
      <c r="K4695" s="1499">
        <v>0.15</v>
      </c>
      <c r="L4695" s="1532" t="s">
        <v>2167</v>
      </c>
      <c r="M4695" s="1499" t="s">
        <v>1765</v>
      </c>
      <c r="N4695" s="1533" t="s">
        <v>1766</v>
      </c>
      <c r="O4695" s="1534" t="s">
        <v>762</v>
      </c>
    </row>
    <row r="4696" spans="2:15" s="1268" customFormat="1" ht="32.25" customHeight="1" x14ac:dyDescent="0.2">
      <c r="B4696" s="1494" t="s">
        <v>3337</v>
      </c>
      <c r="C4696" s="1545" t="s">
        <v>782</v>
      </c>
      <c r="D4696" s="1495" t="s">
        <v>233</v>
      </c>
      <c r="E4696" s="1496">
        <f t="shared" si="36"/>
        <v>30</v>
      </c>
      <c r="F4696" s="1497">
        <v>10.01</v>
      </c>
      <c r="G4696" s="1498">
        <v>19.989999999999998</v>
      </c>
      <c r="H4696" s="1530" t="s">
        <v>58</v>
      </c>
      <c r="I4696" s="1499">
        <v>0.1</v>
      </c>
      <c r="J4696" s="1531">
        <v>0.22</v>
      </c>
      <c r="K4696" s="1499">
        <v>0.15</v>
      </c>
      <c r="L4696" s="1532" t="s">
        <v>2167</v>
      </c>
      <c r="M4696" s="1499" t="s">
        <v>1765</v>
      </c>
      <c r="N4696" s="1533" t="s">
        <v>1766</v>
      </c>
      <c r="O4696" s="1534" t="s">
        <v>762</v>
      </c>
    </row>
    <row r="4697" spans="2:15" s="1268" customFormat="1" ht="32.25" customHeight="1" x14ac:dyDescent="0.2">
      <c r="B4697" s="1535" t="s">
        <v>3338</v>
      </c>
      <c r="C4697" s="1545" t="s">
        <v>782</v>
      </c>
      <c r="D4697" s="1495" t="s">
        <v>233</v>
      </c>
      <c r="E4697" s="1496">
        <f t="shared" si="36"/>
        <v>39</v>
      </c>
      <c r="F4697" s="1497">
        <v>19.010000000000002</v>
      </c>
      <c r="G4697" s="1498">
        <v>19.989999999999998</v>
      </c>
      <c r="H4697" s="1530" t="s">
        <v>58</v>
      </c>
      <c r="I4697" s="1499">
        <v>0.1</v>
      </c>
      <c r="J4697" s="1531">
        <v>0.22</v>
      </c>
      <c r="K4697" s="1499">
        <v>0.15</v>
      </c>
      <c r="L4697" s="1532" t="s">
        <v>2981</v>
      </c>
      <c r="M4697" s="1499" t="s">
        <v>2460</v>
      </c>
      <c r="N4697" s="1533" t="s">
        <v>89</v>
      </c>
      <c r="O4697" s="1534" t="s">
        <v>762</v>
      </c>
    </row>
    <row r="4698" spans="2:15" s="1268" customFormat="1" ht="32.25" customHeight="1" x14ac:dyDescent="0.2">
      <c r="B4698" s="1535" t="s">
        <v>3339</v>
      </c>
      <c r="C4698" s="1545" t="s">
        <v>782</v>
      </c>
      <c r="D4698" s="1495" t="s">
        <v>233</v>
      </c>
      <c r="E4698" s="1496">
        <f t="shared" si="36"/>
        <v>39</v>
      </c>
      <c r="F4698" s="1497">
        <v>19.010000000000002</v>
      </c>
      <c r="G4698" s="1498">
        <v>19.989999999999998</v>
      </c>
      <c r="H4698" s="1530" t="s">
        <v>58</v>
      </c>
      <c r="I4698" s="1499">
        <v>0.1</v>
      </c>
      <c r="J4698" s="1531">
        <v>0.22</v>
      </c>
      <c r="K4698" s="1499">
        <v>0.15</v>
      </c>
      <c r="L4698" s="1532" t="s">
        <v>2981</v>
      </c>
      <c r="M4698" s="1499" t="s">
        <v>2460</v>
      </c>
      <c r="N4698" s="1533" t="s">
        <v>89</v>
      </c>
      <c r="O4698" s="1534" t="s">
        <v>762</v>
      </c>
    </row>
    <row r="4699" spans="2:15" s="1268" customFormat="1" ht="32.25" customHeight="1" x14ac:dyDescent="0.2">
      <c r="B4699" s="1535" t="s">
        <v>3340</v>
      </c>
      <c r="C4699" s="1545" t="s">
        <v>782</v>
      </c>
      <c r="D4699" s="1495" t="s">
        <v>233</v>
      </c>
      <c r="E4699" s="1496">
        <f t="shared" si="36"/>
        <v>39</v>
      </c>
      <c r="F4699" s="1497">
        <v>19.010000000000002</v>
      </c>
      <c r="G4699" s="1498">
        <v>19.989999999999998</v>
      </c>
      <c r="H4699" s="1530" t="s">
        <v>58</v>
      </c>
      <c r="I4699" s="1499">
        <v>0.1</v>
      </c>
      <c r="J4699" s="1531">
        <v>0.22</v>
      </c>
      <c r="K4699" s="1499">
        <v>0.15</v>
      </c>
      <c r="L4699" s="1532" t="s">
        <v>2981</v>
      </c>
      <c r="M4699" s="1499" t="s">
        <v>2460</v>
      </c>
      <c r="N4699" s="1533" t="s">
        <v>89</v>
      </c>
      <c r="O4699" s="1534" t="s">
        <v>762</v>
      </c>
    </row>
    <row r="4700" spans="2:15" s="1268" customFormat="1" ht="32.25" customHeight="1" x14ac:dyDescent="0.2">
      <c r="B4700" s="1535" t="s">
        <v>3341</v>
      </c>
      <c r="C4700" s="1545" t="s">
        <v>782</v>
      </c>
      <c r="D4700" s="1495" t="s">
        <v>233</v>
      </c>
      <c r="E4700" s="1496">
        <f t="shared" si="36"/>
        <v>49</v>
      </c>
      <c r="F4700" s="1497">
        <v>29.01</v>
      </c>
      <c r="G4700" s="1498">
        <v>19.989999999999998</v>
      </c>
      <c r="H4700" s="1530" t="s">
        <v>58</v>
      </c>
      <c r="I4700" s="1499">
        <v>0.1</v>
      </c>
      <c r="J4700" s="1531">
        <v>0.22</v>
      </c>
      <c r="K4700" s="1499">
        <v>0.15</v>
      </c>
      <c r="L4700" s="1532" t="s">
        <v>110</v>
      </c>
      <c r="M4700" s="1499" t="s">
        <v>2963</v>
      </c>
      <c r="N4700" s="1533" t="s">
        <v>2964</v>
      </c>
      <c r="O4700" s="1534" t="s">
        <v>762</v>
      </c>
    </row>
    <row r="4701" spans="2:15" s="1268" customFormat="1" ht="32.25" customHeight="1" x14ac:dyDescent="0.2">
      <c r="B4701" s="1535" t="s">
        <v>3342</v>
      </c>
      <c r="C4701" s="1545" t="s">
        <v>782</v>
      </c>
      <c r="D4701" s="1495" t="s">
        <v>233</v>
      </c>
      <c r="E4701" s="1496">
        <f t="shared" si="36"/>
        <v>49</v>
      </c>
      <c r="F4701" s="1497">
        <v>29.01</v>
      </c>
      <c r="G4701" s="1498">
        <v>19.989999999999998</v>
      </c>
      <c r="H4701" s="1530" t="s">
        <v>58</v>
      </c>
      <c r="I4701" s="1499">
        <v>0.1</v>
      </c>
      <c r="J4701" s="1531">
        <v>0.22</v>
      </c>
      <c r="K4701" s="1499">
        <v>0.15</v>
      </c>
      <c r="L4701" s="1532" t="s">
        <v>110</v>
      </c>
      <c r="M4701" s="1499" t="s">
        <v>2963</v>
      </c>
      <c r="N4701" s="1533" t="s">
        <v>2964</v>
      </c>
      <c r="O4701" s="1534" t="s">
        <v>762</v>
      </c>
    </row>
    <row r="4702" spans="2:15" s="1268" customFormat="1" ht="32.25" customHeight="1" x14ac:dyDescent="0.2">
      <c r="B4702" s="1535" t="s">
        <v>3343</v>
      </c>
      <c r="C4702" s="1545" t="s">
        <v>782</v>
      </c>
      <c r="D4702" s="1495" t="s">
        <v>233</v>
      </c>
      <c r="E4702" s="1496">
        <f t="shared" si="36"/>
        <v>49</v>
      </c>
      <c r="F4702" s="1497">
        <v>29.01</v>
      </c>
      <c r="G4702" s="1498">
        <v>19.989999999999998</v>
      </c>
      <c r="H4702" s="1530" t="s">
        <v>58</v>
      </c>
      <c r="I4702" s="1499">
        <v>0.1</v>
      </c>
      <c r="J4702" s="1531">
        <v>0.22</v>
      </c>
      <c r="K4702" s="1499">
        <v>0.15</v>
      </c>
      <c r="L4702" s="1532" t="s">
        <v>110</v>
      </c>
      <c r="M4702" s="1499" t="s">
        <v>2963</v>
      </c>
      <c r="N4702" s="1533" t="s">
        <v>2964</v>
      </c>
      <c r="O4702" s="1534" t="s">
        <v>762</v>
      </c>
    </row>
    <row r="4703" spans="2:15" s="1268" customFormat="1" ht="32.25" customHeight="1" x14ac:dyDescent="0.2">
      <c r="B4703" s="1535" t="s">
        <v>3344</v>
      </c>
      <c r="C4703" s="1545" t="s">
        <v>782</v>
      </c>
      <c r="D4703" s="1495" t="s">
        <v>233</v>
      </c>
      <c r="E4703" s="1496">
        <f t="shared" si="36"/>
        <v>59</v>
      </c>
      <c r="F4703" s="1497">
        <v>39.01</v>
      </c>
      <c r="G4703" s="1498">
        <v>19.989999999999998</v>
      </c>
      <c r="H4703" s="1530" t="s">
        <v>58</v>
      </c>
      <c r="I4703" s="1499">
        <v>9.8000000000000004E-2</v>
      </c>
      <c r="J4703" s="1531">
        <v>0.22</v>
      </c>
      <c r="K4703" s="1499">
        <v>0.15</v>
      </c>
      <c r="L4703" s="1532" t="s">
        <v>2181</v>
      </c>
      <c r="M4703" s="1499" t="s">
        <v>101</v>
      </c>
      <c r="N4703" s="1533" t="s">
        <v>102</v>
      </c>
      <c r="O4703" s="1534" t="s">
        <v>390</v>
      </c>
    </row>
    <row r="4704" spans="2:15" s="1268" customFormat="1" ht="32.25" customHeight="1" x14ac:dyDescent="0.2">
      <c r="B4704" s="1535" t="s">
        <v>3345</v>
      </c>
      <c r="C4704" s="1545" t="s">
        <v>782</v>
      </c>
      <c r="D4704" s="1495" t="s">
        <v>233</v>
      </c>
      <c r="E4704" s="1496">
        <f t="shared" si="36"/>
        <v>59</v>
      </c>
      <c r="F4704" s="1497">
        <v>39.01</v>
      </c>
      <c r="G4704" s="1498">
        <v>19.989999999999998</v>
      </c>
      <c r="H4704" s="1530" t="s">
        <v>58</v>
      </c>
      <c r="I4704" s="1499">
        <v>9.8000000000000004E-2</v>
      </c>
      <c r="J4704" s="1531">
        <v>0.22</v>
      </c>
      <c r="K4704" s="1499">
        <v>0.15</v>
      </c>
      <c r="L4704" s="1532" t="s">
        <v>2181</v>
      </c>
      <c r="M4704" s="1499" t="s">
        <v>101</v>
      </c>
      <c r="N4704" s="1533" t="s">
        <v>102</v>
      </c>
      <c r="O4704" s="1534" t="s">
        <v>390</v>
      </c>
    </row>
    <row r="4705" spans="2:15" s="1268" customFormat="1" ht="32.25" customHeight="1" x14ac:dyDescent="0.2">
      <c r="B4705" s="1535" t="s">
        <v>3346</v>
      </c>
      <c r="C4705" s="1545" t="s">
        <v>782</v>
      </c>
      <c r="D4705" s="1495" t="s">
        <v>233</v>
      </c>
      <c r="E4705" s="1496">
        <f t="shared" si="36"/>
        <v>59</v>
      </c>
      <c r="F4705" s="1497">
        <v>39.01</v>
      </c>
      <c r="G4705" s="1498">
        <v>19.989999999999998</v>
      </c>
      <c r="H4705" s="1530" t="s">
        <v>58</v>
      </c>
      <c r="I4705" s="1499">
        <v>9.8000000000000004E-2</v>
      </c>
      <c r="J4705" s="1531">
        <v>0.22</v>
      </c>
      <c r="K4705" s="1499">
        <v>0.15</v>
      </c>
      <c r="L4705" s="1532" t="s">
        <v>2181</v>
      </c>
      <c r="M4705" s="1499" t="s">
        <v>101</v>
      </c>
      <c r="N4705" s="1533" t="s">
        <v>102</v>
      </c>
      <c r="O4705" s="1534" t="s">
        <v>390</v>
      </c>
    </row>
    <row r="4706" spans="2:15" s="1268" customFormat="1" ht="32.25" customHeight="1" x14ac:dyDescent="0.2">
      <c r="B4706" s="1535" t="s">
        <v>3347</v>
      </c>
      <c r="C4706" s="1545" t="s">
        <v>782</v>
      </c>
      <c r="D4706" s="1495" t="s">
        <v>233</v>
      </c>
      <c r="E4706" s="1496">
        <f t="shared" si="36"/>
        <v>79</v>
      </c>
      <c r="F4706" s="1497">
        <v>59.01</v>
      </c>
      <c r="G4706" s="1498">
        <v>19.989999999999998</v>
      </c>
      <c r="H4706" s="1530" t="s">
        <v>58</v>
      </c>
      <c r="I4706" s="1499">
        <v>0.09</v>
      </c>
      <c r="J4706" s="1531">
        <v>0.22</v>
      </c>
      <c r="K4706" s="1499">
        <v>0.15</v>
      </c>
      <c r="L4706" s="1532" t="s">
        <v>107</v>
      </c>
      <c r="M4706" s="1499" t="s">
        <v>2590</v>
      </c>
      <c r="N4706" s="1533" t="s">
        <v>579</v>
      </c>
      <c r="O4706" s="1534" t="s">
        <v>390</v>
      </c>
    </row>
    <row r="4707" spans="2:15" s="1268" customFormat="1" ht="32.25" customHeight="1" x14ac:dyDescent="0.2">
      <c r="B4707" s="1535" t="s">
        <v>3348</v>
      </c>
      <c r="C4707" s="1545" t="s">
        <v>782</v>
      </c>
      <c r="D4707" s="1495" t="s">
        <v>233</v>
      </c>
      <c r="E4707" s="1496">
        <f t="shared" si="36"/>
        <v>79</v>
      </c>
      <c r="F4707" s="1497">
        <v>59.01</v>
      </c>
      <c r="G4707" s="1498">
        <v>19.989999999999998</v>
      </c>
      <c r="H4707" s="1530" t="s">
        <v>58</v>
      </c>
      <c r="I4707" s="1499">
        <v>0.09</v>
      </c>
      <c r="J4707" s="1531">
        <v>0.22</v>
      </c>
      <c r="K4707" s="1499">
        <v>0.15</v>
      </c>
      <c r="L4707" s="1532" t="s">
        <v>107</v>
      </c>
      <c r="M4707" s="1499" t="s">
        <v>2590</v>
      </c>
      <c r="N4707" s="1533" t="s">
        <v>579</v>
      </c>
      <c r="O4707" s="1534" t="s">
        <v>390</v>
      </c>
    </row>
    <row r="4708" spans="2:15" s="1268" customFormat="1" ht="32.25" customHeight="1" x14ac:dyDescent="0.2">
      <c r="B4708" s="1535" t="s">
        <v>3349</v>
      </c>
      <c r="C4708" s="1545" t="s">
        <v>782</v>
      </c>
      <c r="D4708" s="1495" t="s">
        <v>233</v>
      </c>
      <c r="E4708" s="1496">
        <f t="shared" si="36"/>
        <v>79</v>
      </c>
      <c r="F4708" s="1497">
        <v>59.01</v>
      </c>
      <c r="G4708" s="1498">
        <v>19.989999999999998</v>
      </c>
      <c r="H4708" s="1530" t="s">
        <v>58</v>
      </c>
      <c r="I4708" s="1499">
        <v>0.09</v>
      </c>
      <c r="J4708" s="1531">
        <v>0.22</v>
      </c>
      <c r="K4708" s="1499">
        <v>0.15</v>
      </c>
      <c r="L4708" s="1532" t="s">
        <v>107</v>
      </c>
      <c r="M4708" s="1499" t="s">
        <v>2590</v>
      </c>
      <c r="N4708" s="1533" t="s">
        <v>579</v>
      </c>
      <c r="O4708" s="1534" t="s">
        <v>390</v>
      </c>
    </row>
    <row r="4709" spans="2:15" s="1268" customFormat="1" ht="32.25" customHeight="1" x14ac:dyDescent="0.2">
      <c r="B4709" s="1535" t="s">
        <v>3350</v>
      </c>
      <c r="C4709" s="1545" t="s">
        <v>782</v>
      </c>
      <c r="D4709" s="1495" t="s">
        <v>233</v>
      </c>
      <c r="E4709" s="1496">
        <f t="shared" si="36"/>
        <v>99</v>
      </c>
      <c r="F4709" s="1497">
        <v>79.010000000000005</v>
      </c>
      <c r="G4709" s="1498">
        <v>19.989999999999998</v>
      </c>
      <c r="H4709" s="1530" t="s">
        <v>58</v>
      </c>
      <c r="I4709" s="1499">
        <v>8.5999999999999993E-2</v>
      </c>
      <c r="J4709" s="1531">
        <v>0.22</v>
      </c>
      <c r="K4709" s="1499">
        <v>0.15</v>
      </c>
      <c r="L4709" s="1532" t="s">
        <v>2911</v>
      </c>
      <c r="M4709" s="1499" t="s">
        <v>2912</v>
      </c>
      <c r="N4709" s="1533" t="s">
        <v>882</v>
      </c>
      <c r="O4709" s="1534" t="s">
        <v>390</v>
      </c>
    </row>
    <row r="4710" spans="2:15" s="1268" customFormat="1" ht="32.25" customHeight="1" x14ac:dyDescent="0.2">
      <c r="B4710" s="1535" t="s">
        <v>3351</v>
      </c>
      <c r="C4710" s="1545" t="s">
        <v>782</v>
      </c>
      <c r="D4710" s="1495" t="s">
        <v>233</v>
      </c>
      <c r="E4710" s="1496">
        <f t="shared" si="36"/>
        <v>99</v>
      </c>
      <c r="F4710" s="1497">
        <v>79.010000000000005</v>
      </c>
      <c r="G4710" s="1498">
        <v>19.989999999999998</v>
      </c>
      <c r="H4710" s="1530" t="s">
        <v>58</v>
      </c>
      <c r="I4710" s="1499">
        <v>8.5999999999999993E-2</v>
      </c>
      <c r="J4710" s="1531">
        <v>0.22</v>
      </c>
      <c r="K4710" s="1499">
        <v>0.15</v>
      </c>
      <c r="L4710" s="1532" t="s">
        <v>2911</v>
      </c>
      <c r="M4710" s="1499" t="s">
        <v>2912</v>
      </c>
      <c r="N4710" s="1533" t="s">
        <v>882</v>
      </c>
      <c r="O4710" s="1534" t="s">
        <v>390</v>
      </c>
    </row>
    <row r="4711" spans="2:15" s="1268" customFormat="1" ht="32.25" customHeight="1" x14ac:dyDescent="0.2">
      <c r="B4711" s="1535" t="s">
        <v>3352</v>
      </c>
      <c r="C4711" s="1545" t="s">
        <v>782</v>
      </c>
      <c r="D4711" s="1495" t="s">
        <v>233</v>
      </c>
      <c r="E4711" s="1496">
        <f t="shared" si="36"/>
        <v>99</v>
      </c>
      <c r="F4711" s="1497">
        <v>79.010000000000005</v>
      </c>
      <c r="G4711" s="1498">
        <v>19.989999999999998</v>
      </c>
      <c r="H4711" s="1530" t="s">
        <v>58</v>
      </c>
      <c r="I4711" s="1499">
        <v>8.5999999999999993E-2</v>
      </c>
      <c r="J4711" s="1531">
        <v>0.22</v>
      </c>
      <c r="K4711" s="1499">
        <v>0.15</v>
      </c>
      <c r="L4711" s="1532" t="s">
        <v>2911</v>
      </c>
      <c r="M4711" s="1499" t="s">
        <v>2912</v>
      </c>
      <c r="N4711" s="1533" t="s">
        <v>882</v>
      </c>
      <c r="O4711" s="1534" t="s">
        <v>390</v>
      </c>
    </row>
    <row r="4712" spans="2:15" s="1268" customFormat="1" ht="32.25" customHeight="1" x14ac:dyDescent="0.2">
      <c r="B4712" s="1535" t="s">
        <v>3353</v>
      </c>
      <c r="C4712" s="1545" t="s">
        <v>782</v>
      </c>
      <c r="D4712" s="1495" t="s">
        <v>233</v>
      </c>
      <c r="E4712" s="1496">
        <f t="shared" si="36"/>
        <v>120</v>
      </c>
      <c r="F4712" s="1497">
        <v>100.01</v>
      </c>
      <c r="G4712" s="1498">
        <v>19.989999999999998</v>
      </c>
      <c r="H4712" s="1530" t="s">
        <v>58</v>
      </c>
      <c r="I4712" s="1499">
        <v>8.5999999999999993E-2</v>
      </c>
      <c r="J4712" s="1531">
        <v>0.22</v>
      </c>
      <c r="K4712" s="1499">
        <v>0.15</v>
      </c>
      <c r="L4712" s="1532" t="s">
        <v>2977</v>
      </c>
      <c r="M4712" s="1499" t="s">
        <v>2978</v>
      </c>
      <c r="N4712" s="1533" t="s">
        <v>1458</v>
      </c>
      <c r="O4712" s="1534" t="s">
        <v>390</v>
      </c>
    </row>
    <row r="4713" spans="2:15" s="1268" customFormat="1" ht="32.25" customHeight="1" x14ac:dyDescent="0.2">
      <c r="B4713" s="1535" t="s">
        <v>3354</v>
      </c>
      <c r="C4713" s="1545" t="s">
        <v>782</v>
      </c>
      <c r="D4713" s="1495" t="s">
        <v>233</v>
      </c>
      <c r="E4713" s="1496">
        <f t="shared" si="36"/>
        <v>120</v>
      </c>
      <c r="F4713" s="1497">
        <v>100.01</v>
      </c>
      <c r="G4713" s="1498">
        <v>19.989999999999998</v>
      </c>
      <c r="H4713" s="1530" t="s">
        <v>58</v>
      </c>
      <c r="I4713" s="1499">
        <v>8.5999999999999993E-2</v>
      </c>
      <c r="J4713" s="1531">
        <v>0.22</v>
      </c>
      <c r="K4713" s="1499">
        <v>0.15</v>
      </c>
      <c r="L4713" s="1532" t="s">
        <v>2977</v>
      </c>
      <c r="M4713" s="1499" t="s">
        <v>2978</v>
      </c>
      <c r="N4713" s="1533" t="s">
        <v>1458</v>
      </c>
      <c r="O4713" s="1534" t="s">
        <v>390</v>
      </c>
    </row>
    <row r="4714" spans="2:15" s="1268" customFormat="1" ht="40.5" customHeight="1" x14ac:dyDescent="0.2">
      <c r="B4714" s="1535" t="s">
        <v>3355</v>
      </c>
      <c r="C4714" s="1545" t="s">
        <v>782</v>
      </c>
      <c r="D4714" s="1495" t="s">
        <v>233</v>
      </c>
      <c r="E4714" s="1496">
        <f t="shared" si="36"/>
        <v>120</v>
      </c>
      <c r="F4714" s="1497">
        <v>100.01</v>
      </c>
      <c r="G4714" s="1498">
        <v>19.989999999999998</v>
      </c>
      <c r="H4714" s="1530" t="s">
        <v>58</v>
      </c>
      <c r="I4714" s="1499">
        <v>8.5999999999999993E-2</v>
      </c>
      <c r="J4714" s="1531">
        <v>0.22</v>
      </c>
      <c r="K4714" s="1499">
        <v>0.15</v>
      </c>
      <c r="L4714" s="1532" t="s">
        <v>2977</v>
      </c>
      <c r="M4714" s="1499" t="s">
        <v>2978</v>
      </c>
      <c r="N4714" s="1533" t="s">
        <v>1458</v>
      </c>
      <c r="O4714" s="1534" t="s">
        <v>390</v>
      </c>
    </row>
    <row r="4715" spans="2:15" s="1268" customFormat="1" ht="18" customHeight="1" x14ac:dyDescent="0.2">
      <c r="B4715" s="4426" t="s">
        <v>1980</v>
      </c>
      <c r="C4715" s="4427"/>
      <c r="D4715" s="1503"/>
      <c r="E4715" s="1503"/>
      <c r="F4715" s="743"/>
      <c r="G4715" s="743"/>
      <c r="H4715" s="743"/>
      <c r="I4715" s="687"/>
      <c r="J4715" s="687"/>
      <c r="K4715" s="687"/>
      <c r="L4715" s="687"/>
      <c r="M4715" s="687"/>
      <c r="N4715" s="687"/>
      <c r="O4715" s="704"/>
    </row>
    <row r="4716" spans="2:15" s="1268" customFormat="1" ht="18" customHeight="1" thickBot="1" x14ac:dyDescent="0.25">
      <c r="B4716" s="1529" t="s">
        <v>3334</v>
      </c>
      <c r="C4716" s="674"/>
      <c r="D4716" s="674"/>
      <c r="E4716" s="674"/>
      <c r="F4716" s="747"/>
      <c r="G4716" s="747"/>
      <c r="H4716" s="747"/>
      <c r="I4716" s="674"/>
      <c r="J4716" s="674"/>
      <c r="K4716" s="674"/>
      <c r="L4716" s="674"/>
      <c r="M4716" s="674"/>
      <c r="N4716" s="674"/>
      <c r="O4716" s="675"/>
    </row>
    <row r="4717" spans="2:15" s="1268" customFormat="1" ht="18" customHeight="1" thickTop="1" x14ac:dyDescent="0.3">
      <c r="B4717" s="4776"/>
      <c r="C4717" s="4776"/>
      <c r="D4717" s="513"/>
      <c r="E4717" s="513"/>
      <c r="F4717" s="513"/>
      <c r="G4717" s="489"/>
    </row>
    <row r="4718" spans="2:15" s="1268" customFormat="1" ht="18" customHeight="1" thickBot="1" x14ac:dyDescent="0.35">
      <c r="B4718" s="513"/>
      <c r="C4718" s="513"/>
      <c r="D4718" s="513"/>
      <c r="E4718" s="513"/>
      <c r="F4718" s="513"/>
      <c r="G4718" s="489"/>
    </row>
    <row r="4719" spans="2:15" s="1268" customFormat="1" ht="18" customHeight="1" thickTop="1" thickBot="1" x14ac:dyDescent="0.25">
      <c r="B4719" s="715"/>
      <c r="C4719" s="1006"/>
      <c r="D4719" s="1006"/>
      <c r="E4719" s="1006"/>
      <c r="F4719" s="1006"/>
      <c r="G4719" s="1006"/>
      <c r="H4719" s="1006"/>
      <c r="I4719" s="1006"/>
      <c r="J4719" s="1006"/>
      <c r="K4719" s="1006"/>
      <c r="L4719" s="1006"/>
      <c r="M4719" s="1006"/>
      <c r="N4719" s="1006"/>
      <c r="O4719" s="709"/>
    </row>
    <row r="4720" spans="2:15" s="1268" customFormat="1" ht="18" customHeight="1" thickTop="1" x14ac:dyDescent="0.2">
      <c r="B4720" s="1482" t="s">
        <v>3296</v>
      </c>
      <c r="C4720" s="1483"/>
      <c r="D4720" s="1483"/>
      <c r="E4720" s="1483"/>
      <c r="F4720" s="1483"/>
      <c r="G4720" s="1484"/>
      <c r="H4720" s="1484"/>
      <c r="I4720" s="1484"/>
      <c r="J4720" s="1484"/>
      <c r="K4720" s="1484"/>
      <c r="L4720" s="1485"/>
      <c r="M4720" s="1485"/>
      <c r="N4720" s="1485"/>
      <c r="O4720" s="1486"/>
    </row>
    <row r="4721" spans="2:15" s="1268" customFormat="1" ht="47.25" customHeight="1" x14ac:dyDescent="0.2">
      <c r="B4721" s="1487" t="s">
        <v>994</v>
      </c>
      <c r="C4721" s="1488" t="s">
        <v>80</v>
      </c>
      <c r="D4721" s="1489" t="s">
        <v>1805</v>
      </c>
      <c r="E4721" s="1490" t="s">
        <v>534</v>
      </c>
      <c r="F4721" s="1490" t="s">
        <v>2948</v>
      </c>
      <c r="G4721" s="1491" t="s">
        <v>535</v>
      </c>
      <c r="H4721" s="1491" t="s">
        <v>536</v>
      </c>
      <c r="I4721" s="1488" t="s">
        <v>2949</v>
      </c>
      <c r="J4721" s="1488" t="s">
        <v>2950</v>
      </c>
      <c r="K4721" s="1488" t="s">
        <v>2951</v>
      </c>
      <c r="L4721" s="1488" t="s">
        <v>2952</v>
      </c>
      <c r="M4721" s="1488" t="s">
        <v>2953</v>
      </c>
      <c r="N4721" s="1492" t="s">
        <v>2954</v>
      </c>
      <c r="O4721" s="1493" t="s">
        <v>2023</v>
      </c>
    </row>
    <row r="4722" spans="2:15" s="1268" customFormat="1" ht="18" customHeight="1" x14ac:dyDescent="0.2">
      <c r="B4722" s="1672" t="s">
        <v>3297</v>
      </c>
      <c r="C4722" s="1495" t="s">
        <v>2025</v>
      </c>
      <c r="D4722" s="1495" t="s">
        <v>233</v>
      </c>
      <c r="E4722" s="1496">
        <v>18</v>
      </c>
      <c r="F4722" s="1498">
        <v>8.01</v>
      </c>
      <c r="G4722" s="1498">
        <f>+E4722-F4722</f>
        <v>9.99</v>
      </c>
      <c r="H4722" s="1530" t="s">
        <v>3298</v>
      </c>
      <c r="I4722" s="1673">
        <v>0.12</v>
      </c>
      <c r="J4722" s="1531">
        <v>0.22</v>
      </c>
      <c r="K4722" s="1673">
        <v>0.15</v>
      </c>
      <c r="L4722" s="1532" t="s">
        <v>1766</v>
      </c>
      <c r="M4722" s="1499" t="s">
        <v>235</v>
      </c>
      <c r="N4722" s="1533" t="s">
        <v>236</v>
      </c>
      <c r="O4722" s="1534" t="s">
        <v>2029</v>
      </c>
    </row>
    <row r="4723" spans="2:15" s="1268" customFormat="1" ht="18" customHeight="1" x14ac:dyDescent="0.2">
      <c r="B4723" s="1672" t="s">
        <v>3299</v>
      </c>
      <c r="C4723" s="1495" t="s">
        <v>2025</v>
      </c>
      <c r="D4723" s="1495" t="s">
        <v>233</v>
      </c>
      <c r="E4723" s="1496">
        <v>18</v>
      </c>
      <c r="F4723" s="1498">
        <v>8.01</v>
      </c>
      <c r="G4723" s="1498">
        <f t="shared" ref="G4723:G4755" si="37">+E4723-F4723</f>
        <v>9.99</v>
      </c>
      <c r="H4723" s="1530" t="s">
        <v>3298</v>
      </c>
      <c r="I4723" s="1673">
        <v>0.12</v>
      </c>
      <c r="J4723" s="1531">
        <v>0.22</v>
      </c>
      <c r="K4723" s="1673">
        <v>0.15</v>
      </c>
      <c r="L4723" s="1532" t="s">
        <v>1766</v>
      </c>
      <c r="M4723" s="1499" t="s">
        <v>235</v>
      </c>
      <c r="N4723" s="1533" t="s">
        <v>236</v>
      </c>
      <c r="O4723" s="1534" t="s">
        <v>2029</v>
      </c>
    </row>
    <row r="4724" spans="2:15" s="1268" customFormat="1" ht="18" customHeight="1" x14ac:dyDescent="0.2">
      <c r="B4724" s="1672" t="s">
        <v>3300</v>
      </c>
      <c r="C4724" s="1495" t="s">
        <v>2025</v>
      </c>
      <c r="D4724" s="1495" t="s">
        <v>233</v>
      </c>
      <c r="E4724" s="1496">
        <v>20</v>
      </c>
      <c r="F4724" s="1498">
        <v>10.01</v>
      </c>
      <c r="G4724" s="1498">
        <f t="shared" si="37"/>
        <v>9.99</v>
      </c>
      <c r="H4724" s="1530" t="s">
        <v>3298</v>
      </c>
      <c r="I4724" s="1673">
        <v>0.12</v>
      </c>
      <c r="J4724" s="1531">
        <v>0.22</v>
      </c>
      <c r="K4724" s="1673">
        <v>0.15</v>
      </c>
      <c r="L4724" s="1532" t="s">
        <v>1764</v>
      </c>
      <c r="M4724" s="1499" t="s">
        <v>1765</v>
      </c>
      <c r="N4724" s="1533" t="s">
        <v>1766</v>
      </c>
      <c r="O4724" s="1534" t="s">
        <v>2029</v>
      </c>
    </row>
    <row r="4725" spans="2:15" s="1268" customFormat="1" ht="18" customHeight="1" x14ac:dyDescent="0.2">
      <c r="B4725" s="1672" t="s">
        <v>3301</v>
      </c>
      <c r="C4725" s="1495" t="s">
        <v>2025</v>
      </c>
      <c r="D4725" s="1495" t="s">
        <v>233</v>
      </c>
      <c r="E4725" s="1496">
        <v>20</v>
      </c>
      <c r="F4725" s="1498">
        <v>10.01</v>
      </c>
      <c r="G4725" s="1498">
        <f t="shared" si="37"/>
        <v>9.99</v>
      </c>
      <c r="H4725" s="1530" t="s">
        <v>3298</v>
      </c>
      <c r="I4725" s="1673">
        <v>0.12</v>
      </c>
      <c r="J4725" s="1531">
        <v>0.22</v>
      </c>
      <c r="K4725" s="1673">
        <v>0.15</v>
      </c>
      <c r="L4725" s="1532" t="s">
        <v>1764</v>
      </c>
      <c r="M4725" s="1499" t="s">
        <v>1765</v>
      </c>
      <c r="N4725" s="1533" t="s">
        <v>1766</v>
      </c>
      <c r="O4725" s="1534" t="s">
        <v>2029</v>
      </c>
    </row>
    <row r="4726" spans="2:15" s="1268" customFormat="1" ht="18" customHeight="1" x14ac:dyDescent="0.2">
      <c r="B4726" s="1672" t="s">
        <v>3302</v>
      </c>
      <c r="C4726" s="1495" t="s">
        <v>2025</v>
      </c>
      <c r="D4726" s="1495" t="s">
        <v>233</v>
      </c>
      <c r="E4726" s="1496">
        <v>20</v>
      </c>
      <c r="F4726" s="1497">
        <v>10.01</v>
      </c>
      <c r="G4726" s="1498">
        <f t="shared" si="37"/>
        <v>9.99</v>
      </c>
      <c r="H4726" s="1530" t="s">
        <v>3298</v>
      </c>
      <c r="I4726" s="1673">
        <v>0.12</v>
      </c>
      <c r="J4726" s="1531">
        <v>0.22</v>
      </c>
      <c r="K4726" s="1673">
        <v>0.15</v>
      </c>
      <c r="L4726" s="1532" t="s">
        <v>1764</v>
      </c>
      <c r="M4726" s="1499" t="s">
        <v>1765</v>
      </c>
      <c r="N4726" s="1533" t="s">
        <v>1766</v>
      </c>
      <c r="O4726" s="1534" t="s">
        <v>2029</v>
      </c>
    </row>
    <row r="4727" spans="2:15" s="1268" customFormat="1" ht="18" customHeight="1" x14ac:dyDescent="0.2">
      <c r="B4727" s="1672" t="s">
        <v>3303</v>
      </c>
      <c r="C4727" s="1495" t="s">
        <v>2025</v>
      </c>
      <c r="D4727" s="1495" t="s">
        <v>233</v>
      </c>
      <c r="E4727" s="1496">
        <v>25</v>
      </c>
      <c r="F4727" s="1497">
        <v>15.01</v>
      </c>
      <c r="G4727" s="1498">
        <f t="shared" si="37"/>
        <v>9.99</v>
      </c>
      <c r="H4727" s="1530" t="s">
        <v>3298</v>
      </c>
      <c r="I4727" s="1673">
        <v>0.12</v>
      </c>
      <c r="J4727" s="1531">
        <v>0.22</v>
      </c>
      <c r="K4727" s="1673">
        <v>0.15</v>
      </c>
      <c r="L4727" s="1532" t="s">
        <v>1886</v>
      </c>
      <c r="M4727" s="1499" t="s">
        <v>2463</v>
      </c>
      <c r="N4727" s="1533" t="s">
        <v>2167</v>
      </c>
      <c r="O4727" s="1534" t="s">
        <v>2029</v>
      </c>
    </row>
    <row r="4728" spans="2:15" s="1268" customFormat="1" ht="18" customHeight="1" x14ac:dyDescent="0.2">
      <c r="B4728" s="1674" t="s">
        <v>3304</v>
      </c>
      <c r="C4728" s="1495" t="s">
        <v>2025</v>
      </c>
      <c r="D4728" s="1495" t="s">
        <v>233</v>
      </c>
      <c r="E4728" s="1496">
        <v>25</v>
      </c>
      <c r="F4728" s="1497">
        <v>15.01</v>
      </c>
      <c r="G4728" s="1498">
        <f t="shared" si="37"/>
        <v>9.99</v>
      </c>
      <c r="H4728" s="1530" t="s">
        <v>3298</v>
      </c>
      <c r="I4728" s="1673">
        <v>0.12</v>
      </c>
      <c r="J4728" s="1531">
        <v>0.22</v>
      </c>
      <c r="K4728" s="1673">
        <v>0.15</v>
      </c>
      <c r="L4728" s="1532" t="s">
        <v>1886</v>
      </c>
      <c r="M4728" s="1499" t="s">
        <v>2463</v>
      </c>
      <c r="N4728" s="1533" t="s">
        <v>2167</v>
      </c>
      <c r="O4728" s="1534" t="s">
        <v>2029</v>
      </c>
    </row>
    <row r="4729" spans="2:15" s="1268" customFormat="1" ht="18" customHeight="1" x14ac:dyDescent="0.2">
      <c r="B4729" s="1674" t="s">
        <v>3305</v>
      </c>
      <c r="C4729" s="1495" t="s">
        <v>2025</v>
      </c>
      <c r="D4729" s="1495" t="s">
        <v>233</v>
      </c>
      <c r="E4729" s="1496">
        <v>25</v>
      </c>
      <c r="F4729" s="1497">
        <v>15.01</v>
      </c>
      <c r="G4729" s="1498">
        <f t="shared" si="37"/>
        <v>9.99</v>
      </c>
      <c r="H4729" s="1530" t="s">
        <v>3298</v>
      </c>
      <c r="I4729" s="1673">
        <v>0.12</v>
      </c>
      <c r="J4729" s="1531">
        <v>0.22</v>
      </c>
      <c r="K4729" s="1673">
        <v>0.15</v>
      </c>
      <c r="L4729" s="1532" t="s">
        <v>1886</v>
      </c>
      <c r="M4729" s="1499" t="s">
        <v>2463</v>
      </c>
      <c r="N4729" s="1533" t="s">
        <v>2167</v>
      </c>
      <c r="O4729" s="1534" t="s">
        <v>2029</v>
      </c>
    </row>
    <row r="4730" spans="2:15" s="1268" customFormat="1" ht="18" customHeight="1" x14ac:dyDescent="0.2">
      <c r="B4730" s="1675" t="s">
        <v>3306</v>
      </c>
      <c r="C4730" s="1495" t="s">
        <v>2025</v>
      </c>
      <c r="D4730" s="1495" t="s">
        <v>233</v>
      </c>
      <c r="E4730" s="1496">
        <v>30</v>
      </c>
      <c r="F4730" s="1497">
        <v>10.01</v>
      </c>
      <c r="G4730" s="1498">
        <f t="shared" si="37"/>
        <v>19.990000000000002</v>
      </c>
      <c r="H4730" s="1530" t="s">
        <v>58</v>
      </c>
      <c r="I4730" s="1673">
        <v>0.12</v>
      </c>
      <c r="J4730" s="1531">
        <v>0.22</v>
      </c>
      <c r="K4730" s="1673">
        <v>0.15</v>
      </c>
      <c r="L4730" s="1532" t="s">
        <v>1764</v>
      </c>
      <c r="M4730" s="1499" t="s">
        <v>1765</v>
      </c>
      <c r="N4730" s="1533" t="s">
        <v>1766</v>
      </c>
      <c r="O4730" s="1534" t="s">
        <v>762</v>
      </c>
    </row>
    <row r="4731" spans="2:15" s="1268" customFormat="1" ht="18" customHeight="1" x14ac:dyDescent="0.2">
      <c r="B4731" s="1675" t="s">
        <v>3307</v>
      </c>
      <c r="C4731" s="1495" t="s">
        <v>2025</v>
      </c>
      <c r="D4731" s="1495" t="s">
        <v>233</v>
      </c>
      <c r="E4731" s="1496">
        <v>30</v>
      </c>
      <c r="F4731" s="1497">
        <v>10.01</v>
      </c>
      <c r="G4731" s="1498">
        <f t="shared" si="37"/>
        <v>19.990000000000002</v>
      </c>
      <c r="H4731" s="1530" t="s">
        <v>58</v>
      </c>
      <c r="I4731" s="1673">
        <v>0.12</v>
      </c>
      <c r="J4731" s="1531">
        <v>0.22</v>
      </c>
      <c r="K4731" s="1673">
        <v>0.15</v>
      </c>
      <c r="L4731" s="1532" t="s">
        <v>1764</v>
      </c>
      <c r="M4731" s="1499" t="s">
        <v>1765</v>
      </c>
      <c r="N4731" s="1533" t="s">
        <v>1766</v>
      </c>
      <c r="O4731" s="1534" t="s">
        <v>762</v>
      </c>
    </row>
    <row r="4732" spans="2:15" s="1268" customFormat="1" ht="18" customHeight="1" x14ac:dyDescent="0.2">
      <c r="B4732" s="1675" t="s">
        <v>3308</v>
      </c>
      <c r="C4732" s="1495" t="s">
        <v>2025</v>
      </c>
      <c r="D4732" s="1495" t="s">
        <v>233</v>
      </c>
      <c r="E4732" s="1496">
        <v>30</v>
      </c>
      <c r="F4732" s="1497">
        <v>10.01</v>
      </c>
      <c r="G4732" s="1498">
        <f t="shared" si="37"/>
        <v>19.990000000000002</v>
      </c>
      <c r="H4732" s="1530" t="s">
        <v>58</v>
      </c>
      <c r="I4732" s="1673">
        <v>0.12</v>
      </c>
      <c r="J4732" s="1531">
        <v>0.22</v>
      </c>
      <c r="K4732" s="1673">
        <v>0.15</v>
      </c>
      <c r="L4732" s="1532" t="s">
        <v>1764</v>
      </c>
      <c r="M4732" s="1499" t="s">
        <v>1765</v>
      </c>
      <c r="N4732" s="1533" t="s">
        <v>1766</v>
      </c>
      <c r="O4732" s="1534" t="s">
        <v>762</v>
      </c>
    </row>
    <row r="4733" spans="2:15" s="1268" customFormat="1" ht="18" customHeight="1" x14ac:dyDescent="0.2">
      <c r="B4733" s="1676" t="s">
        <v>3309</v>
      </c>
      <c r="C4733" s="1495" t="s">
        <v>2025</v>
      </c>
      <c r="D4733" s="1495" t="s">
        <v>233</v>
      </c>
      <c r="E4733" s="1496">
        <v>34</v>
      </c>
      <c r="F4733" s="1497">
        <v>14.01</v>
      </c>
      <c r="G4733" s="1498">
        <f t="shared" si="37"/>
        <v>19.990000000000002</v>
      </c>
      <c r="H4733" s="1530" t="s">
        <v>58</v>
      </c>
      <c r="I4733" s="1673">
        <v>0.11</v>
      </c>
      <c r="J4733" s="1531">
        <v>0.22</v>
      </c>
      <c r="K4733" s="1673">
        <v>0.15</v>
      </c>
      <c r="L4733" s="1532" t="s">
        <v>761</v>
      </c>
      <c r="M4733" s="1499" t="s">
        <v>1772</v>
      </c>
      <c r="N4733" s="1533" t="s">
        <v>2458</v>
      </c>
      <c r="O4733" s="1534" t="s">
        <v>762</v>
      </c>
    </row>
    <row r="4734" spans="2:15" s="1268" customFormat="1" ht="18" customHeight="1" x14ac:dyDescent="0.2">
      <c r="B4734" s="1676" t="s">
        <v>3310</v>
      </c>
      <c r="C4734" s="1495" t="s">
        <v>2025</v>
      </c>
      <c r="D4734" s="1495" t="s">
        <v>233</v>
      </c>
      <c r="E4734" s="1496">
        <v>34</v>
      </c>
      <c r="F4734" s="1497">
        <v>14.01</v>
      </c>
      <c r="G4734" s="1498">
        <f t="shared" si="37"/>
        <v>19.990000000000002</v>
      </c>
      <c r="H4734" s="1530" t="s">
        <v>58</v>
      </c>
      <c r="I4734" s="1673">
        <v>0.11</v>
      </c>
      <c r="J4734" s="1531">
        <v>0.22</v>
      </c>
      <c r="K4734" s="1673">
        <v>0.15</v>
      </c>
      <c r="L4734" s="1532" t="s">
        <v>761</v>
      </c>
      <c r="M4734" s="1499" t="s">
        <v>1772</v>
      </c>
      <c r="N4734" s="1533" t="s">
        <v>2458</v>
      </c>
      <c r="O4734" s="1534" t="s">
        <v>762</v>
      </c>
    </row>
    <row r="4735" spans="2:15" s="1268" customFormat="1" ht="18" customHeight="1" x14ac:dyDescent="0.2">
      <c r="B4735" s="1676" t="s">
        <v>3311</v>
      </c>
      <c r="C4735" s="1495" t="s">
        <v>2025</v>
      </c>
      <c r="D4735" s="1495" t="s">
        <v>233</v>
      </c>
      <c r="E4735" s="1496">
        <v>34</v>
      </c>
      <c r="F4735" s="1497">
        <v>14.01</v>
      </c>
      <c r="G4735" s="1498">
        <f t="shared" si="37"/>
        <v>19.990000000000002</v>
      </c>
      <c r="H4735" s="1530" t="s">
        <v>58</v>
      </c>
      <c r="I4735" s="1673">
        <v>0.11</v>
      </c>
      <c r="J4735" s="1531">
        <v>0.22</v>
      </c>
      <c r="K4735" s="1673">
        <v>0.15</v>
      </c>
      <c r="L4735" s="1532" t="s">
        <v>761</v>
      </c>
      <c r="M4735" s="1499" t="s">
        <v>1772</v>
      </c>
      <c r="N4735" s="1533" t="s">
        <v>2458</v>
      </c>
      <c r="O4735" s="1534" t="s">
        <v>762</v>
      </c>
    </row>
    <row r="4736" spans="2:15" s="1268" customFormat="1" ht="18" customHeight="1" x14ac:dyDescent="0.2">
      <c r="B4736" s="1677" t="s">
        <v>3312</v>
      </c>
      <c r="C4736" s="1495" t="s">
        <v>2025</v>
      </c>
      <c r="D4736" s="1495" t="s">
        <v>233</v>
      </c>
      <c r="E4736" s="1496">
        <v>39</v>
      </c>
      <c r="F4736" s="1497">
        <v>19.010000000000002</v>
      </c>
      <c r="G4736" s="1498">
        <f t="shared" si="37"/>
        <v>19.989999999999998</v>
      </c>
      <c r="H4736" s="1530" t="s">
        <v>58</v>
      </c>
      <c r="I4736" s="1673">
        <v>0.11</v>
      </c>
      <c r="J4736" s="1531">
        <v>0.22</v>
      </c>
      <c r="K4736" s="1673">
        <v>0.15</v>
      </c>
      <c r="L4736" s="1532" t="s">
        <v>2182</v>
      </c>
      <c r="M4736" s="1499" t="s">
        <v>2460</v>
      </c>
      <c r="N4736" s="1533" t="s">
        <v>89</v>
      </c>
      <c r="O4736" s="1534" t="s">
        <v>762</v>
      </c>
    </row>
    <row r="4737" spans="2:15" s="1268" customFormat="1" ht="18" customHeight="1" x14ac:dyDescent="0.2">
      <c r="B4737" s="1677" t="s">
        <v>3313</v>
      </c>
      <c r="C4737" s="1495" t="s">
        <v>2025</v>
      </c>
      <c r="D4737" s="1495" t="s">
        <v>233</v>
      </c>
      <c r="E4737" s="1496">
        <v>39</v>
      </c>
      <c r="F4737" s="1497">
        <v>19.010000000000002</v>
      </c>
      <c r="G4737" s="1498">
        <f t="shared" si="37"/>
        <v>19.989999999999998</v>
      </c>
      <c r="H4737" s="1530" t="s">
        <v>58</v>
      </c>
      <c r="I4737" s="1673">
        <v>0.11</v>
      </c>
      <c r="J4737" s="1531">
        <v>0.22</v>
      </c>
      <c r="K4737" s="1673">
        <v>0.15</v>
      </c>
      <c r="L4737" s="1532" t="s">
        <v>2182</v>
      </c>
      <c r="M4737" s="1499" t="s">
        <v>2460</v>
      </c>
      <c r="N4737" s="1533" t="s">
        <v>89</v>
      </c>
      <c r="O4737" s="1534" t="s">
        <v>762</v>
      </c>
    </row>
    <row r="4738" spans="2:15" s="1268" customFormat="1" ht="18" customHeight="1" x14ac:dyDescent="0.2">
      <c r="B4738" s="1677" t="s">
        <v>3314</v>
      </c>
      <c r="C4738" s="1495" t="s">
        <v>2025</v>
      </c>
      <c r="D4738" s="1495" t="s">
        <v>233</v>
      </c>
      <c r="E4738" s="1496">
        <v>39</v>
      </c>
      <c r="F4738" s="1497">
        <v>19.010000000000002</v>
      </c>
      <c r="G4738" s="1498">
        <f t="shared" si="37"/>
        <v>19.989999999999998</v>
      </c>
      <c r="H4738" s="1530" t="s">
        <v>58</v>
      </c>
      <c r="I4738" s="1673">
        <v>0.11</v>
      </c>
      <c r="J4738" s="1531">
        <v>0.22</v>
      </c>
      <c r="K4738" s="1673">
        <v>0.15</v>
      </c>
      <c r="L4738" s="1532" t="s">
        <v>2182</v>
      </c>
      <c r="M4738" s="1499" t="s">
        <v>2460</v>
      </c>
      <c r="N4738" s="1533" t="s">
        <v>89</v>
      </c>
      <c r="O4738" s="1534" t="s">
        <v>762</v>
      </c>
    </row>
    <row r="4739" spans="2:15" s="1268" customFormat="1" ht="18" customHeight="1" x14ac:dyDescent="0.2">
      <c r="B4739" s="1677" t="s">
        <v>3315</v>
      </c>
      <c r="C4739" s="1495" t="s">
        <v>2025</v>
      </c>
      <c r="D4739" s="1495" t="s">
        <v>233</v>
      </c>
      <c r="E4739" s="1496">
        <v>49</v>
      </c>
      <c r="F4739" s="1497">
        <v>29.01</v>
      </c>
      <c r="G4739" s="1498">
        <f t="shared" si="37"/>
        <v>19.989999999999998</v>
      </c>
      <c r="H4739" s="1530" t="s">
        <v>58</v>
      </c>
      <c r="I4739" s="1673">
        <v>0.108</v>
      </c>
      <c r="J4739" s="1531">
        <v>0.22</v>
      </c>
      <c r="K4739" s="1673">
        <v>0.15</v>
      </c>
      <c r="L4739" s="1532" t="s">
        <v>2590</v>
      </c>
      <c r="M4739" s="1499" t="s">
        <v>1251</v>
      </c>
      <c r="N4739" s="1533" t="s">
        <v>1252</v>
      </c>
      <c r="O4739" s="1534" t="s">
        <v>762</v>
      </c>
    </row>
    <row r="4740" spans="2:15" s="1268" customFormat="1" ht="18" customHeight="1" x14ac:dyDescent="0.2">
      <c r="B4740" s="1677" t="s">
        <v>3316</v>
      </c>
      <c r="C4740" s="1495" t="s">
        <v>2025</v>
      </c>
      <c r="D4740" s="1495" t="s">
        <v>233</v>
      </c>
      <c r="E4740" s="1496">
        <v>49</v>
      </c>
      <c r="F4740" s="1497">
        <v>29.01</v>
      </c>
      <c r="G4740" s="1498">
        <f t="shared" si="37"/>
        <v>19.989999999999998</v>
      </c>
      <c r="H4740" s="1530" t="s">
        <v>58</v>
      </c>
      <c r="I4740" s="1673">
        <v>0.108</v>
      </c>
      <c r="J4740" s="1531">
        <v>0.22</v>
      </c>
      <c r="K4740" s="1673">
        <v>0.15</v>
      </c>
      <c r="L4740" s="1532" t="s">
        <v>2590</v>
      </c>
      <c r="M4740" s="1499" t="s">
        <v>1251</v>
      </c>
      <c r="N4740" s="1533" t="s">
        <v>1252</v>
      </c>
      <c r="O4740" s="1534" t="s">
        <v>762</v>
      </c>
    </row>
    <row r="4741" spans="2:15" s="1268" customFormat="1" ht="18" customHeight="1" x14ac:dyDescent="0.2">
      <c r="B4741" s="1677" t="s">
        <v>3317</v>
      </c>
      <c r="C4741" s="1495" t="s">
        <v>2025</v>
      </c>
      <c r="D4741" s="1495" t="s">
        <v>233</v>
      </c>
      <c r="E4741" s="1496">
        <v>49</v>
      </c>
      <c r="F4741" s="1497">
        <v>29.01</v>
      </c>
      <c r="G4741" s="1498">
        <f t="shared" si="37"/>
        <v>19.989999999999998</v>
      </c>
      <c r="H4741" s="1530" t="s">
        <v>58</v>
      </c>
      <c r="I4741" s="1673">
        <v>0.108</v>
      </c>
      <c r="J4741" s="1531">
        <v>0.22</v>
      </c>
      <c r="K4741" s="1673">
        <v>0.15</v>
      </c>
      <c r="L4741" s="1532" t="s">
        <v>2590</v>
      </c>
      <c r="M4741" s="1499" t="s">
        <v>1251</v>
      </c>
      <c r="N4741" s="1533" t="s">
        <v>1252</v>
      </c>
      <c r="O4741" s="1534" t="s">
        <v>762</v>
      </c>
    </row>
    <row r="4742" spans="2:15" s="1268" customFormat="1" ht="18" customHeight="1" x14ac:dyDescent="0.2">
      <c r="B4742" s="1535" t="s">
        <v>3318</v>
      </c>
      <c r="C4742" s="1495" t="s">
        <v>2025</v>
      </c>
      <c r="D4742" s="1495" t="s">
        <v>233</v>
      </c>
      <c r="E4742" s="1496">
        <v>59</v>
      </c>
      <c r="F4742" s="1497">
        <v>39.01</v>
      </c>
      <c r="G4742" s="1498">
        <f t="shared" si="37"/>
        <v>19.990000000000002</v>
      </c>
      <c r="H4742" s="1530" t="s">
        <v>58</v>
      </c>
      <c r="I4742" s="1673">
        <v>9.8000000000000004E-2</v>
      </c>
      <c r="J4742" s="1531">
        <v>0.22</v>
      </c>
      <c r="K4742" s="1673">
        <v>0.15</v>
      </c>
      <c r="L4742" s="1532" t="s">
        <v>2181</v>
      </c>
      <c r="M4742" s="1499" t="s">
        <v>101</v>
      </c>
      <c r="N4742" s="1533" t="s">
        <v>102</v>
      </c>
      <c r="O4742" s="1534" t="s">
        <v>390</v>
      </c>
    </row>
    <row r="4743" spans="2:15" s="1268" customFormat="1" ht="18" customHeight="1" x14ac:dyDescent="0.2">
      <c r="B4743" s="1535" t="s">
        <v>3319</v>
      </c>
      <c r="C4743" s="1495" t="s">
        <v>2025</v>
      </c>
      <c r="D4743" s="1495" t="s">
        <v>233</v>
      </c>
      <c r="E4743" s="1496">
        <v>59</v>
      </c>
      <c r="F4743" s="1497">
        <v>39.01</v>
      </c>
      <c r="G4743" s="1498">
        <f t="shared" si="37"/>
        <v>19.990000000000002</v>
      </c>
      <c r="H4743" s="1530" t="s">
        <v>58</v>
      </c>
      <c r="I4743" s="1673">
        <v>9.8000000000000004E-2</v>
      </c>
      <c r="J4743" s="1531">
        <v>0.22</v>
      </c>
      <c r="K4743" s="1673">
        <v>0.15</v>
      </c>
      <c r="L4743" s="1532" t="s">
        <v>2181</v>
      </c>
      <c r="M4743" s="1499" t="s">
        <v>101</v>
      </c>
      <c r="N4743" s="1533" t="s">
        <v>102</v>
      </c>
      <c r="O4743" s="1534" t="s">
        <v>390</v>
      </c>
    </row>
    <row r="4744" spans="2:15" s="1268" customFormat="1" ht="18" customHeight="1" x14ac:dyDescent="0.2">
      <c r="B4744" s="1535" t="s">
        <v>3320</v>
      </c>
      <c r="C4744" s="1495" t="s">
        <v>2025</v>
      </c>
      <c r="D4744" s="1495" t="s">
        <v>233</v>
      </c>
      <c r="E4744" s="1496">
        <v>59</v>
      </c>
      <c r="F4744" s="1497">
        <v>39.01</v>
      </c>
      <c r="G4744" s="1498">
        <f t="shared" si="37"/>
        <v>19.990000000000002</v>
      </c>
      <c r="H4744" s="1530" t="s">
        <v>58</v>
      </c>
      <c r="I4744" s="1673">
        <v>9.8000000000000004E-2</v>
      </c>
      <c r="J4744" s="1531">
        <v>0.22</v>
      </c>
      <c r="K4744" s="1673">
        <v>0.15</v>
      </c>
      <c r="L4744" s="1532" t="s">
        <v>2181</v>
      </c>
      <c r="M4744" s="1499" t="s">
        <v>101</v>
      </c>
      <c r="N4744" s="1533" t="s">
        <v>102</v>
      </c>
      <c r="O4744" s="1534" t="s">
        <v>390</v>
      </c>
    </row>
    <row r="4745" spans="2:15" s="1268" customFormat="1" ht="18" customHeight="1" x14ac:dyDescent="0.2">
      <c r="B4745" s="1535" t="s">
        <v>3321</v>
      </c>
      <c r="C4745" s="1495" t="s">
        <v>2025</v>
      </c>
      <c r="D4745" s="1495" t="s">
        <v>233</v>
      </c>
      <c r="E4745" s="1496">
        <v>59</v>
      </c>
      <c r="F4745" s="1497">
        <v>39.01</v>
      </c>
      <c r="G4745" s="1498">
        <f t="shared" si="37"/>
        <v>19.990000000000002</v>
      </c>
      <c r="H4745" s="1530" t="s">
        <v>58</v>
      </c>
      <c r="I4745" s="1673">
        <v>9.8000000000000004E-2</v>
      </c>
      <c r="J4745" s="1531">
        <v>0.22</v>
      </c>
      <c r="K4745" s="1673">
        <v>0.15</v>
      </c>
      <c r="L4745" s="1532" t="s">
        <v>3322</v>
      </c>
      <c r="M4745" s="1499" t="s">
        <v>101</v>
      </c>
      <c r="N4745" s="1533" t="s">
        <v>102</v>
      </c>
      <c r="O4745" s="1534" t="s">
        <v>390</v>
      </c>
    </row>
    <row r="4746" spans="2:15" s="1268" customFormat="1" ht="18" customHeight="1" x14ac:dyDescent="0.2">
      <c r="B4746" s="1535" t="s">
        <v>3323</v>
      </c>
      <c r="C4746" s="1495" t="s">
        <v>2025</v>
      </c>
      <c r="D4746" s="1495" t="s">
        <v>233</v>
      </c>
      <c r="E4746" s="1496">
        <v>69</v>
      </c>
      <c r="F4746" s="1497">
        <v>49.01</v>
      </c>
      <c r="G4746" s="1498">
        <f t="shared" si="37"/>
        <v>19.990000000000002</v>
      </c>
      <c r="H4746" s="1530" t="s">
        <v>58</v>
      </c>
      <c r="I4746" s="1673">
        <v>9.6000000000000002E-2</v>
      </c>
      <c r="J4746" s="1531">
        <v>0.22</v>
      </c>
      <c r="K4746" s="1673">
        <v>0.15</v>
      </c>
      <c r="L4746" s="1532" t="s">
        <v>3322</v>
      </c>
      <c r="M4746" s="1499" t="s">
        <v>2031</v>
      </c>
      <c r="N4746" s="1533" t="s">
        <v>878</v>
      </c>
      <c r="O4746" s="1534" t="s">
        <v>390</v>
      </c>
    </row>
    <row r="4747" spans="2:15" s="1268" customFormat="1" ht="18" customHeight="1" x14ac:dyDescent="0.2">
      <c r="B4747" s="1535" t="s">
        <v>3324</v>
      </c>
      <c r="C4747" s="1495" t="s">
        <v>2025</v>
      </c>
      <c r="D4747" s="1495" t="s">
        <v>233</v>
      </c>
      <c r="E4747" s="1496">
        <v>69</v>
      </c>
      <c r="F4747" s="1497">
        <v>49.01</v>
      </c>
      <c r="G4747" s="1498">
        <f t="shared" si="37"/>
        <v>19.990000000000002</v>
      </c>
      <c r="H4747" s="1530" t="s">
        <v>58</v>
      </c>
      <c r="I4747" s="1673">
        <v>9.6000000000000002E-2</v>
      </c>
      <c r="J4747" s="1531">
        <v>0.22</v>
      </c>
      <c r="K4747" s="1673">
        <v>0.15</v>
      </c>
      <c r="L4747" s="1532" t="s">
        <v>3322</v>
      </c>
      <c r="M4747" s="1499" t="s">
        <v>2031</v>
      </c>
      <c r="N4747" s="1533" t="s">
        <v>878</v>
      </c>
      <c r="O4747" s="1534" t="s">
        <v>390</v>
      </c>
    </row>
    <row r="4748" spans="2:15" s="1268" customFormat="1" ht="18" customHeight="1" x14ac:dyDescent="0.2">
      <c r="B4748" s="1535" t="s">
        <v>3325</v>
      </c>
      <c r="C4748" s="1495" t="s">
        <v>2025</v>
      </c>
      <c r="D4748" s="1495" t="s">
        <v>233</v>
      </c>
      <c r="E4748" s="1496">
        <v>69</v>
      </c>
      <c r="F4748" s="1497">
        <v>49.01</v>
      </c>
      <c r="G4748" s="1498">
        <f t="shared" si="37"/>
        <v>19.990000000000002</v>
      </c>
      <c r="H4748" s="1530" t="s">
        <v>58</v>
      </c>
      <c r="I4748" s="1673">
        <v>9.6000000000000002E-2</v>
      </c>
      <c r="J4748" s="1531">
        <v>0.22</v>
      </c>
      <c r="K4748" s="1673">
        <v>0.15</v>
      </c>
      <c r="L4748" s="1532" t="s">
        <v>107</v>
      </c>
      <c r="M4748" s="1499" t="s">
        <v>2031</v>
      </c>
      <c r="N4748" s="1533" t="s">
        <v>878</v>
      </c>
      <c r="O4748" s="1534" t="s">
        <v>390</v>
      </c>
    </row>
    <row r="4749" spans="2:15" s="1268" customFormat="1" ht="18" customHeight="1" x14ac:dyDescent="0.2">
      <c r="B4749" s="1535" t="s">
        <v>3326</v>
      </c>
      <c r="C4749" s="1495" t="s">
        <v>2025</v>
      </c>
      <c r="D4749" s="1495" t="s">
        <v>233</v>
      </c>
      <c r="E4749" s="1496">
        <v>79</v>
      </c>
      <c r="F4749" s="1497">
        <v>59.01</v>
      </c>
      <c r="G4749" s="1498">
        <f t="shared" si="37"/>
        <v>19.990000000000002</v>
      </c>
      <c r="H4749" s="1530" t="s">
        <v>58</v>
      </c>
      <c r="I4749" s="1673">
        <v>0.09</v>
      </c>
      <c r="J4749" s="1531">
        <v>0.22</v>
      </c>
      <c r="K4749" s="1673">
        <v>0.15</v>
      </c>
      <c r="L4749" s="1532" t="s">
        <v>107</v>
      </c>
      <c r="M4749" s="1499" t="s">
        <v>2590</v>
      </c>
      <c r="N4749" s="1533" t="s">
        <v>579</v>
      </c>
      <c r="O4749" s="1534" t="s">
        <v>390</v>
      </c>
    </row>
    <row r="4750" spans="2:15" s="1268" customFormat="1" ht="18" customHeight="1" x14ac:dyDescent="0.2">
      <c r="B4750" s="1535" t="s">
        <v>3327</v>
      </c>
      <c r="C4750" s="1495" t="s">
        <v>2025</v>
      </c>
      <c r="D4750" s="1495" t="s">
        <v>233</v>
      </c>
      <c r="E4750" s="1496">
        <v>79</v>
      </c>
      <c r="F4750" s="1497">
        <v>59.01</v>
      </c>
      <c r="G4750" s="1498">
        <f t="shared" si="37"/>
        <v>19.990000000000002</v>
      </c>
      <c r="H4750" s="1530" t="s">
        <v>58</v>
      </c>
      <c r="I4750" s="1673">
        <v>0.09</v>
      </c>
      <c r="J4750" s="1531">
        <v>0.22</v>
      </c>
      <c r="K4750" s="1673">
        <v>0.15</v>
      </c>
      <c r="L4750" s="1532" t="s">
        <v>107</v>
      </c>
      <c r="M4750" s="1499" t="s">
        <v>2590</v>
      </c>
      <c r="N4750" s="1533" t="s">
        <v>579</v>
      </c>
      <c r="O4750" s="1534" t="s">
        <v>390</v>
      </c>
    </row>
    <row r="4751" spans="2:15" s="1268" customFormat="1" ht="18" customHeight="1" x14ac:dyDescent="0.2">
      <c r="B4751" s="1535" t="s">
        <v>3328</v>
      </c>
      <c r="C4751" s="1495" t="s">
        <v>2025</v>
      </c>
      <c r="D4751" s="1495" t="s">
        <v>233</v>
      </c>
      <c r="E4751" s="1496">
        <v>79</v>
      </c>
      <c r="F4751" s="1497">
        <v>59.01</v>
      </c>
      <c r="G4751" s="1498">
        <f t="shared" si="37"/>
        <v>19.990000000000002</v>
      </c>
      <c r="H4751" s="1530" t="s">
        <v>58</v>
      </c>
      <c r="I4751" s="1673">
        <v>0.09</v>
      </c>
      <c r="J4751" s="1531">
        <v>0.22</v>
      </c>
      <c r="K4751" s="1673">
        <v>0.15</v>
      </c>
      <c r="L4751" s="1532" t="s">
        <v>107</v>
      </c>
      <c r="M4751" s="1499" t="s">
        <v>2590</v>
      </c>
      <c r="N4751" s="1533" t="s">
        <v>579</v>
      </c>
      <c r="O4751" s="1534" t="s">
        <v>390</v>
      </c>
    </row>
    <row r="4752" spans="2:15" s="1268" customFormat="1" ht="18" customHeight="1" x14ac:dyDescent="0.2">
      <c r="B4752" s="1535" t="s">
        <v>3329</v>
      </c>
      <c r="C4752" s="1495" t="s">
        <v>2025</v>
      </c>
      <c r="D4752" s="1495" t="s">
        <v>233</v>
      </c>
      <c r="E4752" s="1496">
        <v>99</v>
      </c>
      <c r="F4752" s="1497">
        <v>79.010000000000005</v>
      </c>
      <c r="G4752" s="1498">
        <f t="shared" si="37"/>
        <v>19.989999999999995</v>
      </c>
      <c r="H4752" s="1530" t="s">
        <v>58</v>
      </c>
      <c r="I4752" s="1673">
        <v>8.5999999999999993E-2</v>
      </c>
      <c r="J4752" s="1531">
        <v>0.22</v>
      </c>
      <c r="K4752" s="1673">
        <v>0.15</v>
      </c>
      <c r="L4752" s="1532" t="s">
        <v>2911</v>
      </c>
      <c r="M4752" s="1499" t="s">
        <v>2912</v>
      </c>
      <c r="N4752" s="1533" t="s">
        <v>882</v>
      </c>
      <c r="O4752" s="1534" t="s">
        <v>390</v>
      </c>
    </row>
    <row r="4753" spans="2:15" s="1268" customFormat="1" ht="18" customHeight="1" x14ac:dyDescent="0.2">
      <c r="B4753" s="1535" t="s">
        <v>3330</v>
      </c>
      <c r="C4753" s="1495" t="s">
        <v>2025</v>
      </c>
      <c r="D4753" s="1495" t="s">
        <v>233</v>
      </c>
      <c r="E4753" s="1496">
        <v>99</v>
      </c>
      <c r="F4753" s="1497">
        <v>79.010000000000005</v>
      </c>
      <c r="G4753" s="1498">
        <f t="shared" si="37"/>
        <v>19.989999999999995</v>
      </c>
      <c r="H4753" s="1530" t="s">
        <v>58</v>
      </c>
      <c r="I4753" s="1673">
        <v>8.5999999999999993E-2</v>
      </c>
      <c r="J4753" s="1531">
        <v>0.22</v>
      </c>
      <c r="K4753" s="1673">
        <v>0.15</v>
      </c>
      <c r="L4753" s="1532" t="s">
        <v>2911</v>
      </c>
      <c r="M4753" s="1499" t="s">
        <v>2912</v>
      </c>
      <c r="N4753" s="1533" t="s">
        <v>882</v>
      </c>
      <c r="O4753" s="1534" t="s">
        <v>390</v>
      </c>
    </row>
    <row r="4754" spans="2:15" s="1268" customFormat="1" ht="25.5" customHeight="1" x14ac:dyDescent="0.2">
      <c r="B4754" s="1535" t="s">
        <v>3331</v>
      </c>
      <c r="C4754" s="1495" t="s">
        <v>2025</v>
      </c>
      <c r="D4754" s="1495" t="s">
        <v>233</v>
      </c>
      <c r="E4754" s="1496">
        <v>99</v>
      </c>
      <c r="F4754" s="1497">
        <v>79.010000000000005</v>
      </c>
      <c r="G4754" s="1498">
        <f t="shared" si="37"/>
        <v>19.989999999999995</v>
      </c>
      <c r="H4754" s="1530" t="s">
        <v>58</v>
      </c>
      <c r="I4754" s="1673">
        <v>8.5999999999999993E-2</v>
      </c>
      <c r="J4754" s="1531">
        <v>0.22</v>
      </c>
      <c r="K4754" s="1673">
        <v>0.15</v>
      </c>
      <c r="L4754" s="1532" t="s">
        <v>2911</v>
      </c>
      <c r="M4754" s="1499" t="s">
        <v>2912</v>
      </c>
      <c r="N4754" s="1533" t="s">
        <v>882</v>
      </c>
      <c r="O4754" s="1534" t="s">
        <v>390</v>
      </c>
    </row>
    <row r="4755" spans="2:15" s="1268" customFormat="1" ht="18" customHeight="1" x14ac:dyDescent="0.2">
      <c r="B4755" s="1535" t="s">
        <v>3332</v>
      </c>
      <c r="C4755" s="1495" t="s">
        <v>2025</v>
      </c>
      <c r="D4755" s="1495" t="s">
        <v>233</v>
      </c>
      <c r="E4755" s="1496">
        <v>99</v>
      </c>
      <c r="F4755" s="1497">
        <v>79.010000000000005</v>
      </c>
      <c r="G4755" s="1498">
        <f t="shared" si="37"/>
        <v>19.989999999999995</v>
      </c>
      <c r="H4755" s="1530" t="s">
        <v>58</v>
      </c>
      <c r="I4755" s="1673">
        <v>8.5999999999999993E-2</v>
      </c>
      <c r="J4755" s="1531">
        <v>0.22</v>
      </c>
      <c r="K4755" s="1673">
        <v>0.15</v>
      </c>
      <c r="L4755" s="1532" t="s">
        <v>2911</v>
      </c>
      <c r="M4755" s="1499" t="s">
        <v>2912</v>
      </c>
      <c r="N4755" s="1533" t="s">
        <v>882</v>
      </c>
      <c r="O4755" s="1534" t="s">
        <v>390</v>
      </c>
    </row>
    <row r="4756" spans="2:15" s="1268" customFormat="1" ht="18" customHeight="1" x14ac:dyDescent="0.2">
      <c r="B4756" s="1678"/>
      <c r="C4756" s="1679"/>
      <c r="D4756" s="1680"/>
      <c r="E4756" s="1681"/>
      <c r="F4756" s="1682"/>
      <c r="G4756" s="1681"/>
      <c r="H4756" s="1683"/>
      <c r="I4756" s="1684"/>
      <c r="J4756" s="1685"/>
      <c r="K4756" s="1684"/>
      <c r="L4756" s="1686"/>
      <c r="M4756" s="1687"/>
      <c r="N4756" s="1688"/>
      <c r="O4756" s="1689"/>
    </row>
    <row r="4757" spans="2:15" s="1268" customFormat="1" ht="18" customHeight="1" x14ac:dyDescent="0.2">
      <c r="B4757" s="1672" t="s">
        <v>3303</v>
      </c>
      <c r="C4757" s="1545" t="s">
        <v>782</v>
      </c>
      <c r="D4757" s="1495" t="s">
        <v>233</v>
      </c>
      <c r="E4757" s="1496">
        <v>25</v>
      </c>
      <c r="F4757" s="1497">
        <v>15.01</v>
      </c>
      <c r="G4757" s="1498">
        <f t="shared" ref="G4757:G4783" si="38">+E4757-F4757</f>
        <v>9.99</v>
      </c>
      <c r="H4757" s="1530" t="s">
        <v>3298</v>
      </c>
      <c r="I4757" s="1673">
        <v>0.12</v>
      </c>
      <c r="J4757" s="1531">
        <v>0.22</v>
      </c>
      <c r="K4757" s="1673">
        <v>0.15</v>
      </c>
      <c r="L4757" s="1532" t="s">
        <v>1887</v>
      </c>
      <c r="M4757" s="1499" t="s">
        <v>2463</v>
      </c>
      <c r="N4757" s="1533" t="s">
        <v>2167</v>
      </c>
      <c r="O4757" s="1534" t="s">
        <v>2029</v>
      </c>
    </row>
    <row r="4758" spans="2:15" s="1268" customFormat="1" ht="18" customHeight="1" x14ac:dyDescent="0.2">
      <c r="B4758" s="1674" t="s">
        <v>3304</v>
      </c>
      <c r="C4758" s="1545" t="s">
        <v>782</v>
      </c>
      <c r="D4758" s="1495" t="s">
        <v>233</v>
      </c>
      <c r="E4758" s="1496">
        <v>25</v>
      </c>
      <c r="F4758" s="1497">
        <v>15.01</v>
      </c>
      <c r="G4758" s="1498">
        <f t="shared" si="38"/>
        <v>9.99</v>
      </c>
      <c r="H4758" s="1530" t="s">
        <v>3298</v>
      </c>
      <c r="I4758" s="1673">
        <v>0.12</v>
      </c>
      <c r="J4758" s="1531">
        <v>0.22</v>
      </c>
      <c r="K4758" s="1673">
        <v>0.15</v>
      </c>
      <c r="L4758" s="1532" t="s">
        <v>1887</v>
      </c>
      <c r="M4758" s="1499" t="s">
        <v>2463</v>
      </c>
      <c r="N4758" s="1533" t="s">
        <v>2167</v>
      </c>
      <c r="O4758" s="1534" t="s">
        <v>2029</v>
      </c>
    </row>
    <row r="4759" spans="2:15" s="1268" customFormat="1" ht="18" customHeight="1" x14ac:dyDescent="0.2">
      <c r="B4759" s="1674" t="s">
        <v>3305</v>
      </c>
      <c r="C4759" s="1545" t="s">
        <v>782</v>
      </c>
      <c r="D4759" s="1495" t="s">
        <v>233</v>
      </c>
      <c r="E4759" s="1496">
        <v>25</v>
      </c>
      <c r="F4759" s="1497">
        <v>15.01</v>
      </c>
      <c r="G4759" s="1498">
        <f t="shared" si="38"/>
        <v>9.99</v>
      </c>
      <c r="H4759" s="1530" t="s">
        <v>3298</v>
      </c>
      <c r="I4759" s="1673">
        <v>0.12</v>
      </c>
      <c r="J4759" s="1531">
        <v>0.22</v>
      </c>
      <c r="K4759" s="1673">
        <v>0.15</v>
      </c>
      <c r="L4759" s="1532" t="s">
        <v>1887</v>
      </c>
      <c r="M4759" s="1499" t="s">
        <v>2463</v>
      </c>
      <c r="N4759" s="1533" t="s">
        <v>2167</v>
      </c>
      <c r="O4759" s="1534" t="s">
        <v>2029</v>
      </c>
    </row>
    <row r="4760" spans="2:15" s="1268" customFormat="1" ht="18" customHeight="1" x14ac:dyDescent="0.2">
      <c r="B4760" s="1675" t="s">
        <v>3306</v>
      </c>
      <c r="C4760" s="1545" t="s">
        <v>782</v>
      </c>
      <c r="D4760" s="1495" t="s">
        <v>233</v>
      </c>
      <c r="E4760" s="1496">
        <v>30</v>
      </c>
      <c r="F4760" s="1497">
        <v>10.01</v>
      </c>
      <c r="G4760" s="1498">
        <f t="shared" si="38"/>
        <v>19.990000000000002</v>
      </c>
      <c r="H4760" s="1530" t="s">
        <v>58</v>
      </c>
      <c r="I4760" s="1673">
        <v>0.12</v>
      </c>
      <c r="J4760" s="1531">
        <v>0.22</v>
      </c>
      <c r="K4760" s="1673">
        <v>0.15</v>
      </c>
      <c r="L4760" s="1532" t="s">
        <v>2167</v>
      </c>
      <c r="M4760" s="1499" t="s">
        <v>1765</v>
      </c>
      <c r="N4760" s="1533" t="s">
        <v>1766</v>
      </c>
      <c r="O4760" s="1534" t="s">
        <v>762</v>
      </c>
    </row>
    <row r="4761" spans="2:15" s="1268" customFormat="1" ht="18" customHeight="1" x14ac:dyDescent="0.2">
      <c r="B4761" s="1675" t="s">
        <v>3307</v>
      </c>
      <c r="C4761" s="1545" t="s">
        <v>782</v>
      </c>
      <c r="D4761" s="1495" t="s">
        <v>233</v>
      </c>
      <c r="E4761" s="1496">
        <v>30</v>
      </c>
      <c r="F4761" s="1497">
        <v>10.01</v>
      </c>
      <c r="G4761" s="1498">
        <f t="shared" si="38"/>
        <v>19.990000000000002</v>
      </c>
      <c r="H4761" s="1530" t="s">
        <v>58</v>
      </c>
      <c r="I4761" s="1673">
        <v>0.12</v>
      </c>
      <c r="J4761" s="1531">
        <v>0.22</v>
      </c>
      <c r="K4761" s="1673">
        <v>0.15</v>
      </c>
      <c r="L4761" s="1532" t="s">
        <v>2167</v>
      </c>
      <c r="M4761" s="1499" t="s">
        <v>1765</v>
      </c>
      <c r="N4761" s="1533" t="s">
        <v>1766</v>
      </c>
      <c r="O4761" s="1534" t="s">
        <v>762</v>
      </c>
    </row>
    <row r="4762" spans="2:15" s="1268" customFormat="1" ht="18" customHeight="1" x14ac:dyDescent="0.2">
      <c r="B4762" s="1675" t="s">
        <v>3308</v>
      </c>
      <c r="C4762" s="1545" t="s">
        <v>782</v>
      </c>
      <c r="D4762" s="1495" t="s">
        <v>233</v>
      </c>
      <c r="E4762" s="1496">
        <v>30</v>
      </c>
      <c r="F4762" s="1497">
        <v>10.01</v>
      </c>
      <c r="G4762" s="1498">
        <f t="shared" si="38"/>
        <v>19.990000000000002</v>
      </c>
      <c r="H4762" s="1530" t="s">
        <v>58</v>
      </c>
      <c r="I4762" s="1673">
        <v>0.12</v>
      </c>
      <c r="J4762" s="1531">
        <v>0.22</v>
      </c>
      <c r="K4762" s="1673">
        <v>0.15</v>
      </c>
      <c r="L4762" s="1532" t="s">
        <v>2167</v>
      </c>
      <c r="M4762" s="1499" t="s">
        <v>1765</v>
      </c>
      <c r="N4762" s="1533" t="s">
        <v>1766</v>
      </c>
      <c r="O4762" s="1534" t="s">
        <v>762</v>
      </c>
    </row>
    <row r="4763" spans="2:15" s="1268" customFormat="1" ht="18" customHeight="1" x14ac:dyDescent="0.2">
      <c r="B4763" s="1676" t="s">
        <v>3309</v>
      </c>
      <c r="C4763" s="1545" t="s">
        <v>782</v>
      </c>
      <c r="D4763" s="1495" t="s">
        <v>233</v>
      </c>
      <c r="E4763" s="1496">
        <v>34</v>
      </c>
      <c r="F4763" s="1497">
        <v>14.01</v>
      </c>
      <c r="G4763" s="1498">
        <f t="shared" si="38"/>
        <v>19.990000000000002</v>
      </c>
      <c r="H4763" s="1530" t="s">
        <v>58</v>
      </c>
      <c r="I4763" s="1673">
        <v>0.11</v>
      </c>
      <c r="J4763" s="1531">
        <v>0.22</v>
      </c>
      <c r="K4763" s="1673">
        <v>0.15</v>
      </c>
      <c r="L4763" s="1532" t="s">
        <v>1619</v>
      </c>
      <c r="M4763" s="1499" t="s">
        <v>1772</v>
      </c>
      <c r="N4763" s="1533" t="s">
        <v>2458</v>
      </c>
      <c r="O4763" s="1534" t="s">
        <v>762</v>
      </c>
    </row>
    <row r="4764" spans="2:15" s="1268" customFormat="1" ht="18" customHeight="1" x14ac:dyDescent="0.2">
      <c r="B4764" s="1676" t="s">
        <v>3310</v>
      </c>
      <c r="C4764" s="1545" t="s">
        <v>782</v>
      </c>
      <c r="D4764" s="1495" t="s">
        <v>233</v>
      </c>
      <c r="E4764" s="1496">
        <v>34</v>
      </c>
      <c r="F4764" s="1497">
        <v>14.01</v>
      </c>
      <c r="G4764" s="1498">
        <f t="shared" si="38"/>
        <v>19.990000000000002</v>
      </c>
      <c r="H4764" s="1530" t="s">
        <v>58</v>
      </c>
      <c r="I4764" s="1673">
        <v>0.11</v>
      </c>
      <c r="J4764" s="1531">
        <v>0.22</v>
      </c>
      <c r="K4764" s="1673">
        <v>0.15</v>
      </c>
      <c r="L4764" s="1532" t="s">
        <v>1619</v>
      </c>
      <c r="M4764" s="1499" t="s">
        <v>1772</v>
      </c>
      <c r="N4764" s="1533" t="s">
        <v>2458</v>
      </c>
      <c r="O4764" s="1534" t="s">
        <v>762</v>
      </c>
    </row>
    <row r="4765" spans="2:15" s="1268" customFormat="1" ht="18" customHeight="1" x14ac:dyDescent="0.2">
      <c r="B4765" s="1676" t="s">
        <v>3311</v>
      </c>
      <c r="C4765" s="1545" t="s">
        <v>782</v>
      </c>
      <c r="D4765" s="1495" t="s">
        <v>233</v>
      </c>
      <c r="E4765" s="1496">
        <v>34</v>
      </c>
      <c r="F4765" s="1497">
        <v>14.01</v>
      </c>
      <c r="G4765" s="1498">
        <f t="shared" si="38"/>
        <v>19.990000000000002</v>
      </c>
      <c r="H4765" s="1530" t="s">
        <v>58</v>
      </c>
      <c r="I4765" s="1673">
        <v>0.11</v>
      </c>
      <c r="J4765" s="1531">
        <v>0.22</v>
      </c>
      <c r="K4765" s="1673">
        <v>0.15</v>
      </c>
      <c r="L4765" s="1532" t="s">
        <v>1619</v>
      </c>
      <c r="M4765" s="1499" t="s">
        <v>1772</v>
      </c>
      <c r="N4765" s="1533" t="s">
        <v>2458</v>
      </c>
      <c r="O4765" s="1534" t="s">
        <v>762</v>
      </c>
    </row>
    <row r="4766" spans="2:15" s="1268" customFormat="1" ht="18" customHeight="1" x14ac:dyDescent="0.2">
      <c r="B4766" s="1677" t="s">
        <v>3312</v>
      </c>
      <c r="C4766" s="1545" t="s">
        <v>782</v>
      </c>
      <c r="D4766" s="1495" t="s">
        <v>233</v>
      </c>
      <c r="E4766" s="1496">
        <v>39</v>
      </c>
      <c r="F4766" s="1497">
        <v>19.010000000000002</v>
      </c>
      <c r="G4766" s="1498">
        <f t="shared" si="38"/>
        <v>19.989999999999998</v>
      </c>
      <c r="H4766" s="1530" t="s">
        <v>58</v>
      </c>
      <c r="I4766" s="1673">
        <v>0.11</v>
      </c>
      <c r="J4766" s="1531">
        <v>0.22</v>
      </c>
      <c r="K4766" s="1673">
        <v>0.15</v>
      </c>
      <c r="L4766" s="1532" t="s">
        <v>2981</v>
      </c>
      <c r="M4766" s="1499" t="s">
        <v>2460</v>
      </c>
      <c r="N4766" s="1533" t="s">
        <v>89</v>
      </c>
      <c r="O4766" s="1534" t="s">
        <v>762</v>
      </c>
    </row>
    <row r="4767" spans="2:15" s="1268" customFormat="1" ht="18" customHeight="1" x14ac:dyDescent="0.2">
      <c r="B4767" s="1677" t="s">
        <v>3313</v>
      </c>
      <c r="C4767" s="1545" t="s">
        <v>782</v>
      </c>
      <c r="D4767" s="1495" t="s">
        <v>233</v>
      </c>
      <c r="E4767" s="1496">
        <v>39</v>
      </c>
      <c r="F4767" s="1497">
        <v>19.010000000000002</v>
      </c>
      <c r="G4767" s="1498">
        <f t="shared" si="38"/>
        <v>19.989999999999998</v>
      </c>
      <c r="H4767" s="1530" t="s">
        <v>58</v>
      </c>
      <c r="I4767" s="1673">
        <v>0.11</v>
      </c>
      <c r="J4767" s="1531">
        <v>0.22</v>
      </c>
      <c r="K4767" s="1673">
        <v>0.15</v>
      </c>
      <c r="L4767" s="1532" t="s">
        <v>2981</v>
      </c>
      <c r="M4767" s="1499" t="s">
        <v>2460</v>
      </c>
      <c r="N4767" s="1533" t="s">
        <v>89</v>
      </c>
      <c r="O4767" s="1534" t="s">
        <v>762</v>
      </c>
    </row>
    <row r="4768" spans="2:15" s="1268" customFormat="1" ht="18" customHeight="1" x14ac:dyDescent="0.2">
      <c r="B4768" s="1677" t="s">
        <v>3314</v>
      </c>
      <c r="C4768" s="1545" t="s">
        <v>782</v>
      </c>
      <c r="D4768" s="1495" t="s">
        <v>233</v>
      </c>
      <c r="E4768" s="1496">
        <v>39</v>
      </c>
      <c r="F4768" s="1497">
        <v>19.010000000000002</v>
      </c>
      <c r="G4768" s="1498">
        <f t="shared" si="38"/>
        <v>19.989999999999998</v>
      </c>
      <c r="H4768" s="1530" t="s">
        <v>58</v>
      </c>
      <c r="I4768" s="1673">
        <v>0.11</v>
      </c>
      <c r="J4768" s="1531">
        <v>0.22</v>
      </c>
      <c r="K4768" s="1673">
        <v>0.15</v>
      </c>
      <c r="L4768" s="1532" t="s">
        <v>2981</v>
      </c>
      <c r="M4768" s="1499" t="s">
        <v>2460</v>
      </c>
      <c r="N4768" s="1533" t="s">
        <v>89</v>
      </c>
      <c r="O4768" s="1534" t="s">
        <v>762</v>
      </c>
    </row>
    <row r="4769" spans="2:15" s="1268" customFormat="1" ht="18" customHeight="1" x14ac:dyDescent="0.2">
      <c r="B4769" s="1677" t="s">
        <v>3315</v>
      </c>
      <c r="C4769" s="1545" t="s">
        <v>782</v>
      </c>
      <c r="D4769" s="1495" t="s">
        <v>233</v>
      </c>
      <c r="E4769" s="1496">
        <v>49</v>
      </c>
      <c r="F4769" s="1497">
        <v>29.01</v>
      </c>
      <c r="G4769" s="1498">
        <f t="shared" si="38"/>
        <v>19.989999999999998</v>
      </c>
      <c r="H4769" s="1530" t="s">
        <v>58</v>
      </c>
      <c r="I4769" s="1673">
        <v>0.108</v>
      </c>
      <c r="J4769" s="1531">
        <v>0.22</v>
      </c>
      <c r="K4769" s="1673">
        <v>0.15</v>
      </c>
      <c r="L4769" s="1532" t="s">
        <v>3333</v>
      </c>
      <c r="M4769" s="1499" t="s">
        <v>2963</v>
      </c>
      <c r="N4769" s="1533" t="s">
        <v>2964</v>
      </c>
      <c r="O4769" s="1534" t="s">
        <v>762</v>
      </c>
    </row>
    <row r="4770" spans="2:15" s="1268" customFormat="1" ht="18" customHeight="1" x14ac:dyDescent="0.2">
      <c r="B4770" s="1677" t="s">
        <v>3316</v>
      </c>
      <c r="C4770" s="1545" t="s">
        <v>782</v>
      </c>
      <c r="D4770" s="1495" t="s">
        <v>233</v>
      </c>
      <c r="E4770" s="1496">
        <v>49</v>
      </c>
      <c r="F4770" s="1497">
        <v>29.01</v>
      </c>
      <c r="G4770" s="1498">
        <f t="shared" si="38"/>
        <v>19.989999999999998</v>
      </c>
      <c r="H4770" s="1530" t="s">
        <v>58</v>
      </c>
      <c r="I4770" s="1673">
        <v>0.108</v>
      </c>
      <c r="J4770" s="1531">
        <v>0.22</v>
      </c>
      <c r="K4770" s="1673">
        <v>0.15</v>
      </c>
      <c r="L4770" s="1532" t="s">
        <v>3333</v>
      </c>
      <c r="M4770" s="1499" t="s">
        <v>2963</v>
      </c>
      <c r="N4770" s="1533" t="s">
        <v>2964</v>
      </c>
      <c r="O4770" s="1534" t="s">
        <v>762</v>
      </c>
    </row>
    <row r="4771" spans="2:15" s="1268" customFormat="1" ht="18" customHeight="1" x14ac:dyDescent="0.2">
      <c r="B4771" s="1677" t="s">
        <v>3317</v>
      </c>
      <c r="C4771" s="1545" t="s">
        <v>782</v>
      </c>
      <c r="D4771" s="1495" t="s">
        <v>233</v>
      </c>
      <c r="E4771" s="1496">
        <v>49</v>
      </c>
      <c r="F4771" s="1497">
        <v>29.01</v>
      </c>
      <c r="G4771" s="1498">
        <f t="shared" si="38"/>
        <v>19.989999999999998</v>
      </c>
      <c r="H4771" s="1530" t="s">
        <v>58</v>
      </c>
      <c r="I4771" s="1673">
        <v>0.108</v>
      </c>
      <c r="J4771" s="1531">
        <v>0.22</v>
      </c>
      <c r="K4771" s="1673">
        <v>0.15</v>
      </c>
      <c r="L4771" s="1532" t="s">
        <v>3333</v>
      </c>
      <c r="M4771" s="1499" t="s">
        <v>2963</v>
      </c>
      <c r="N4771" s="1533" t="s">
        <v>2964</v>
      </c>
      <c r="O4771" s="1534" t="s">
        <v>762</v>
      </c>
    </row>
    <row r="4772" spans="2:15" s="1268" customFormat="1" ht="18" customHeight="1" x14ac:dyDescent="0.2">
      <c r="B4772" s="1535" t="s">
        <v>3319</v>
      </c>
      <c r="C4772" s="1545" t="s">
        <v>782</v>
      </c>
      <c r="D4772" s="1495" t="s">
        <v>233</v>
      </c>
      <c r="E4772" s="1496">
        <v>59</v>
      </c>
      <c r="F4772" s="1497">
        <v>39.01</v>
      </c>
      <c r="G4772" s="1498">
        <f t="shared" si="38"/>
        <v>19.990000000000002</v>
      </c>
      <c r="H4772" s="1530" t="s">
        <v>58</v>
      </c>
      <c r="I4772" s="1673">
        <v>9.8000000000000004E-2</v>
      </c>
      <c r="J4772" s="1531">
        <v>0.22</v>
      </c>
      <c r="K4772" s="1673">
        <v>0.15</v>
      </c>
      <c r="L4772" s="1532" t="s">
        <v>2181</v>
      </c>
      <c r="M4772" s="1499" t="s">
        <v>101</v>
      </c>
      <c r="N4772" s="1533" t="s">
        <v>102</v>
      </c>
      <c r="O4772" s="1534" t="s">
        <v>390</v>
      </c>
    </row>
    <row r="4773" spans="2:15" s="1268" customFormat="1" ht="18" customHeight="1" x14ac:dyDescent="0.2">
      <c r="B4773" s="1535" t="s">
        <v>3320</v>
      </c>
      <c r="C4773" s="1495" t="s">
        <v>2025</v>
      </c>
      <c r="D4773" s="1495" t="s">
        <v>233</v>
      </c>
      <c r="E4773" s="1496">
        <v>59</v>
      </c>
      <c r="F4773" s="1497">
        <v>39.01</v>
      </c>
      <c r="G4773" s="1498">
        <f t="shared" si="38"/>
        <v>19.990000000000002</v>
      </c>
      <c r="H4773" s="1530" t="s">
        <v>58</v>
      </c>
      <c r="I4773" s="1673">
        <v>9.8000000000000004E-2</v>
      </c>
      <c r="J4773" s="1531">
        <v>0.22</v>
      </c>
      <c r="K4773" s="1673">
        <v>0.15</v>
      </c>
      <c r="L4773" s="1532" t="s">
        <v>2181</v>
      </c>
      <c r="M4773" s="1499" t="s">
        <v>101</v>
      </c>
      <c r="N4773" s="1533" t="s">
        <v>102</v>
      </c>
      <c r="O4773" s="1534" t="s">
        <v>390</v>
      </c>
    </row>
    <row r="4774" spans="2:15" s="1268" customFormat="1" ht="18" customHeight="1" x14ac:dyDescent="0.2">
      <c r="B4774" s="1535" t="s">
        <v>3321</v>
      </c>
      <c r="C4774" s="1495" t="s">
        <v>2025</v>
      </c>
      <c r="D4774" s="1495" t="s">
        <v>233</v>
      </c>
      <c r="E4774" s="1496">
        <v>59</v>
      </c>
      <c r="F4774" s="1497">
        <v>39.01</v>
      </c>
      <c r="G4774" s="1498">
        <f t="shared" si="38"/>
        <v>19.990000000000002</v>
      </c>
      <c r="H4774" s="1530" t="s">
        <v>58</v>
      </c>
      <c r="I4774" s="1673">
        <v>9.8000000000000004E-2</v>
      </c>
      <c r="J4774" s="1531">
        <v>0.22</v>
      </c>
      <c r="K4774" s="1673">
        <v>0.15</v>
      </c>
      <c r="L4774" s="1532" t="s">
        <v>2181</v>
      </c>
      <c r="M4774" s="1499" t="s">
        <v>101</v>
      </c>
      <c r="N4774" s="1533" t="s">
        <v>102</v>
      </c>
      <c r="O4774" s="1534" t="s">
        <v>390</v>
      </c>
    </row>
    <row r="4775" spans="2:15" s="1268" customFormat="1" ht="18" customHeight="1" x14ac:dyDescent="0.2">
      <c r="B4775" s="1535" t="s">
        <v>3323</v>
      </c>
      <c r="C4775" s="1495" t="s">
        <v>2025</v>
      </c>
      <c r="D4775" s="1495" t="s">
        <v>233</v>
      </c>
      <c r="E4775" s="1496">
        <v>69</v>
      </c>
      <c r="F4775" s="1497">
        <v>49.01</v>
      </c>
      <c r="G4775" s="1498">
        <f t="shared" si="38"/>
        <v>19.990000000000002</v>
      </c>
      <c r="H4775" s="1530" t="s">
        <v>58</v>
      </c>
      <c r="I4775" s="1673">
        <v>9.6000000000000002E-2</v>
      </c>
      <c r="J4775" s="1531">
        <v>0.22</v>
      </c>
      <c r="K4775" s="1673">
        <v>0.15</v>
      </c>
      <c r="L4775" s="1532" t="s">
        <v>3322</v>
      </c>
      <c r="M4775" s="1499" t="s">
        <v>2031</v>
      </c>
      <c r="N4775" s="1533" t="s">
        <v>878</v>
      </c>
      <c r="O4775" s="1534" t="s">
        <v>390</v>
      </c>
    </row>
    <row r="4776" spans="2:15" s="1268" customFormat="1" ht="18" customHeight="1" x14ac:dyDescent="0.2">
      <c r="B4776" s="1535" t="s">
        <v>3324</v>
      </c>
      <c r="C4776" s="1495" t="s">
        <v>2025</v>
      </c>
      <c r="D4776" s="1495" t="s">
        <v>233</v>
      </c>
      <c r="E4776" s="1496">
        <v>69</v>
      </c>
      <c r="F4776" s="1497">
        <v>49.01</v>
      </c>
      <c r="G4776" s="1498">
        <f t="shared" si="38"/>
        <v>19.990000000000002</v>
      </c>
      <c r="H4776" s="1530" t="s">
        <v>58</v>
      </c>
      <c r="I4776" s="1673">
        <v>9.6000000000000002E-2</v>
      </c>
      <c r="J4776" s="1531">
        <v>0.22</v>
      </c>
      <c r="K4776" s="1673">
        <v>0.15</v>
      </c>
      <c r="L4776" s="1532" t="s">
        <v>3322</v>
      </c>
      <c r="M4776" s="1499" t="s">
        <v>2031</v>
      </c>
      <c r="N4776" s="1533" t="s">
        <v>878</v>
      </c>
      <c r="O4776" s="1534" t="s">
        <v>390</v>
      </c>
    </row>
    <row r="4777" spans="2:15" s="1268" customFormat="1" ht="18" customHeight="1" x14ac:dyDescent="0.2">
      <c r="B4777" s="1535" t="s">
        <v>3325</v>
      </c>
      <c r="C4777" s="1495" t="s">
        <v>2025</v>
      </c>
      <c r="D4777" s="1495" t="s">
        <v>233</v>
      </c>
      <c r="E4777" s="1496">
        <v>69</v>
      </c>
      <c r="F4777" s="1497">
        <v>49.01</v>
      </c>
      <c r="G4777" s="1498">
        <f t="shared" si="38"/>
        <v>19.990000000000002</v>
      </c>
      <c r="H4777" s="1530" t="s">
        <v>58</v>
      </c>
      <c r="I4777" s="1673">
        <v>9.6000000000000002E-2</v>
      </c>
      <c r="J4777" s="1531">
        <v>0.22</v>
      </c>
      <c r="K4777" s="1673">
        <v>0.15</v>
      </c>
      <c r="L4777" s="1532" t="s">
        <v>3322</v>
      </c>
      <c r="M4777" s="1499" t="s">
        <v>2031</v>
      </c>
      <c r="N4777" s="1533" t="s">
        <v>878</v>
      </c>
      <c r="O4777" s="1534" t="s">
        <v>390</v>
      </c>
    </row>
    <row r="4778" spans="2:15" s="1268" customFormat="1" ht="18" customHeight="1" x14ac:dyDescent="0.2">
      <c r="B4778" s="1535" t="s">
        <v>3326</v>
      </c>
      <c r="C4778" s="1495" t="s">
        <v>2025</v>
      </c>
      <c r="D4778" s="1495" t="s">
        <v>233</v>
      </c>
      <c r="E4778" s="1496">
        <v>79</v>
      </c>
      <c r="F4778" s="1497">
        <v>59.01</v>
      </c>
      <c r="G4778" s="1498">
        <f t="shared" si="38"/>
        <v>19.990000000000002</v>
      </c>
      <c r="H4778" s="1530" t="s">
        <v>58</v>
      </c>
      <c r="I4778" s="1673">
        <v>0.09</v>
      </c>
      <c r="J4778" s="1531">
        <v>0.22</v>
      </c>
      <c r="K4778" s="1673">
        <v>0.15</v>
      </c>
      <c r="L4778" s="1532" t="s">
        <v>107</v>
      </c>
      <c r="M4778" s="1499" t="s">
        <v>2590</v>
      </c>
      <c r="N4778" s="1533" t="s">
        <v>579</v>
      </c>
      <c r="O4778" s="1534" t="s">
        <v>390</v>
      </c>
    </row>
    <row r="4779" spans="2:15" s="1268" customFormat="1" ht="18" customHeight="1" x14ac:dyDescent="0.2">
      <c r="B4779" s="1535" t="s">
        <v>3327</v>
      </c>
      <c r="C4779" s="1495" t="s">
        <v>2025</v>
      </c>
      <c r="D4779" s="1495" t="s">
        <v>233</v>
      </c>
      <c r="E4779" s="1496">
        <v>79</v>
      </c>
      <c r="F4779" s="1497">
        <v>59.01</v>
      </c>
      <c r="G4779" s="1498">
        <f t="shared" si="38"/>
        <v>19.990000000000002</v>
      </c>
      <c r="H4779" s="1530" t="s">
        <v>58</v>
      </c>
      <c r="I4779" s="1673">
        <v>0.09</v>
      </c>
      <c r="J4779" s="1531">
        <v>0.22</v>
      </c>
      <c r="K4779" s="1673">
        <v>0.15</v>
      </c>
      <c r="L4779" s="1532" t="s">
        <v>107</v>
      </c>
      <c r="M4779" s="1499" t="s">
        <v>2590</v>
      </c>
      <c r="N4779" s="1533" t="s">
        <v>579</v>
      </c>
      <c r="O4779" s="1534" t="s">
        <v>390</v>
      </c>
    </row>
    <row r="4780" spans="2:15" s="1268" customFormat="1" ht="18" customHeight="1" x14ac:dyDescent="0.2">
      <c r="B4780" s="1535" t="s">
        <v>3328</v>
      </c>
      <c r="C4780" s="1495" t="s">
        <v>2025</v>
      </c>
      <c r="D4780" s="1495" t="s">
        <v>233</v>
      </c>
      <c r="E4780" s="1496">
        <v>79</v>
      </c>
      <c r="F4780" s="1497">
        <v>59.01</v>
      </c>
      <c r="G4780" s="1498">
        <f t="shared" si="38"/>
        <v>19.990000000000002</v>
      </c>
      <c r="H4780" s="1530" t="s">
        <v>58</v>
      </c>
      <c r="I4780" s="1673">
        <v>0.09</v>
      </c>
      <c r="J4780" s="1531">
        <v>0.22</v>
      </c>
      <c r="K4780" s="1673">
        <v>0.15</v>
      </c>
      <c r="L4780" s="1532" t="s">
        <v>107</v>
      </c>
      <c r="M4780" s="1499" t="s">
        <v>2590</v>
      </c>
      <c r="N4780" s="1533" t="s">
        <v>579</v>
      </c>
      <c r="O4780" s="1534" t="s">
        <v>390</v>
      </c>
    </row>
    <row r="4781" spans="2:15" s="1268" customFormat="1" ht="18" customHeight="1" x14ac:dyDescent="0.2">
      <c r="B4781" s="1535" t="s">
        <v>3329</v>
      </c>
      <c r="C4781" s="1495" t="s">
        <v>2025</v>
      </c>
      <c r="D4781" s="1495" t="s">
        <v>233</v>
      </c>
      <c r="E4781" s="1496">
        <v>99</v>
      </c>
      <c r="F4781" s="1497">
        <v>79.010000000000005</v>
      </c>
      <c r="G4781" s="1498">
        <f t="shared" si="38"/>
        <v>19.989999999999995</v>
      </c>
      <c r="H4781" s="1530" t="s">
        <v>58</v>
      </c>
      <c r="I4781" s="1673">
        <v>8.5999999999999993E-2</v>
      </c>
      <c r="J4781" s="1531">
        <v>0.22</v>
      </c>
      <c r="K4781" s="1673">
        <v>0.15</v>
      </c>
      <c r="L4781" s="1532" t="s">
        <v>2911</v>
      </c>
      <c r="M4781" s="1499" t="s">
        <v>2912</v>
      </c>
      <c r="N4781" s="1533" t="s">
        <v>882</v>
      </c>
      <c r="O4781" s="1534" t="s">
        <v>390</v>
      </c>
    </row>
    <row r="4782" spans="2:15" s="1268" customFormat="1" ht="18" customHeight="1" x14ac:dyDescent="0.2">
      <c r="B4782" s="1535" t="s">
        <v>3330</v>
      </c>
      <c r="C4782" s="1495" t="s">
        <v>2025</v>
      </c>
      <c r="D4782" s="1495" t="s">
        <v>233</v>
      </c>
      <c r="E4782" s="1496">
        <v>99</v>
      </c>
      <c r="F4782" s="1497">
        <v>79.010000000000005</v>
      </c>
      <c r="G4782" s="1498">
        <f t="shared" si="38"/>
        <v>19.989999999999995</v>
      </c>
      <c r="H4782" s="1530" t="s">
        <v>58</v>
      </c>
      <c r="I4782" s="1673">
        <v>8.5999999999999993E-2</v>
      </c>
      <c r="J4782" s="1531">
        <v>0.22</v>
      </c>
      <c r="K4782" s="1673">
        <v>0.15</v>
      </c>
      <c r="L4782" s="1532" t="s">
        <v>2911</v>
      </c>
      <c r="M4782" s="1499" t="s">
        <v>2912</v>
      </c>
      <c r="N4782" s="1533" t="s">
        <v>882</v>
      </c>
      <c r="O4782" s="1534" t="s">
        <v>390</v>
      </c>
    </row>
    <row r="4783" spans="2:15" s="1268" customFormat="1" ht="18" customHeight="1" x14ac:dyDescent="0.2">
      <c r="B4783" s="1535" t="s">
        <v>3332</v>
      </c>
      <c r="C4783" s="1495" t="s">
        <v>2025</v>
      </c>
      <c r="D4783" s="1495" t="s">
        <v>233</v>
      </c>
      <c r="E4783" s="1496">
        <v>99</v>
      </c>
      <c r="F4783" s="1497">
        <v>79.010000000000005</v>
      </c>
      <c r="G4783" s="1498">
        <f t="shared" si="38"/>
        <v>19.989999999999995</v>
      </c>
      <c r="H4783" s="1530" t="s">
        <v>58</v>
      </c>
      <c r="I4783" s="1673">
        <v>8.5999999999999993E-2</v>
      </c>
      <c r="J4783" s="1531">
        <v>0.22</v>
      </c>
      <c r="K4783" s="1673">
        <v>0.15</v>
      </c>
      <c r="L4783" s="1532" t="s">
        <v>2911</v>
      </c>
      <c r="M4783" s="1499" t="s">
        <v>2912</v>
      </c>
      <c r="N4783" s="1533" t="s">
        <v>882</v>
      </c>
      <c r="O4783" s="1534" t="s">
        <v>390</v>
      </c>
    </row>
    <row r="4784" spans="2:15" s="1268" customFormat="1" ht="18" customHeight="1" x14ac:dyDescent="0.2">
      <c r="B4784" s="4426" t="s">
        <v>1980</v>
      </c>
      <c r="C4784" s="4427"/>
      <c r="D4784" s="1503"/>
      <c r="E4784" s="1503"/>
      <c r="F4784" s="743"/>
      <c r="G4784" s="743"/>
      <c r="H4784" s="743"/>
      <c r="I4784" s="687"/>
      <c r="J4784" s="687"/>
      <c r="K4784" s="687"/>
      <c r="L4784" s="687"/>
      <c r="M4784" s="687"/>
      <c r="N4784" s="687"/>
      <c r="O4784" s="704"/>
    </row>
    <row r="4785" spans="2:15" s="1268" customFormat="1" ht="18" customHeight="1" thickBot="1" x14ac:dyDescent="0.25">
      <c r="B4785" s="1529" t="s">
        <v>3334</v>
      </c>
      <c r="C4785" s="674"/>
      <c r="D4785" s="674"/>
      <c r="E4785" s="674"/>
      <c r="F4785" s="747"/>
      <c r="G4785" s="747"/>
      <c r="H4785" s="747"/>
      <c r="I4785" s="674"/>
      <c r="J4785" s="674"/>
      <c r="K4785" s="674"/>
      <c r="L4785" s="674"/>
      <c r="M4785" s="674"/>
      <c r="N4785" s="674"/>
      <c r="O4785" s="675"/>
    </row>
    <row r="4786" spans="2:15" s="1268" customFormat="1" ht="18" customHeight="1" thickTop="1" thickBot="1" x14ac:dyDescent="0.35">
      <c r="B4786" s="4429"/>
      <c r="C4786" s="4429"/>
      <c r="D4786" s="513"/>
      <c r="E4786" s="513"/>
      <c r="F4786" s="513"/>
      <c r="G4786" s="489"/>
    </row>
    <row r="4787" spans="2:15" s="1268" customFormat="1" ht="17.25" customHeight="1" thickTop="1" x14ac:dyDescent="0.25">
      <c r="B4787" s="4499" t="s">
        <v>3135</v>
      </c>
      <c r="C4787" s="4500"/>
      <c r="D4787" s="4500"/>
      <c r="E4787" s="4500"/>
      <c r="F4787" s="4500"/>
      <c r="G4787" s="4500"/>
      <c r="H4787" s="4500"/>
      <c r="I4787" s="4500"/>
      <c r="J4787" s="4500"/>
      <c r="K4787" s="4501"/>
    </row>
    <row r="4788" spans="2:15" s="1268" customFormat="1" ht="17.25" customHeight="1" x14ac:dyDescent="0.25">
      <c r="B4788" s="4834" t="s">
        <v>3285</v>
      </c>
      <c r="C4788" s="4835"/>
      <c r="D4788" s="4835"/>
      <c r="E4788" s="4835"/>
      <c r="F4788" s="4835"/>
      <c r="G4788" s="4835"/>
      <c r="H4788" s="4835"/>
      <c r="I4788" s="4835"/>
      <c r="J4788" s="4835"/>
      <c r="K4788" s="4504"/>
    </row>
    <row r="4789" spans="2:15" s="1268" customFormat="1" ht="49.5" customHeight="1" x14ac:dyDescent="0.2">
      <c r="B4789" s="1609" t="s">
        <v>994</v>
      </c>
      <c r="C4789" s="1662" t="s">
        <v>1213</v>
      </c>
      <c r="D4789" s="1662" t="s">
        <v>1859</v>
      </c>
      <c r="E4789" s="1662" t="s">
        <v>81</v>
      </c>
      <c r="F4789" s="1662" t="s">
        <v>3286</v>
      </c>
      <c r="G4789" s="1662" t="s">
        <v>3287</v>
      </c>
      <c r="H4789" s="1662" t="s">
        <v>3288</v>
      </c>
      <c r="I4789" s="1662" t="s">
        <v>3289</v>
      </c>
      <c r="J4789" s="1310" t="s">
        <v>3290</v>
      </c>
      <c r="K4789" s="1333" t="s">
        <v>3291</v>
      </c>
    </row>
    <row r="4790" spans="2:15" s="1268" customFormat="1" ht="17.25" customHeight="1" thickBot="1" x14ac:dyDescent="0.25">
      <c r="B4790" s="685" t="s">
        <v>3285</v>
      </c>
      <c r="C4790" s="1667" t="s">
        <v>782</v>
      </c>
      <c r="D4790" s="1667" t="s">
        <v>3292</v>
      </c>
      <c r="E4790" s="1668">
        <v>300</v>
      </c>
      <c r="F4790" s="1668">
        <v>300</v>
      </c>
      <c r="G4790" s="1669">
        <v>0.05</v>
      </c>
      <c r="H4790" s="1669">
        <v>0.1</v>
      </c>
      <c r="I4790" s="1669">
        <v>0.1</v>
      </c>
      <c r="J4790" s="1670" t="s">
        <v>3293</v>
      </c>
      <c r="K4790" s="1671" t="s">
        <v>3294</v>
      </c>
    </row>
    <row r="4791" spans="2:15" s="1268" customFormat="1" ht="17.25" customHeight="1" x14ac:dyDescent="0.2">
      <c r="B4791" s="4813" t="s">
        <v>3295</v>
      </c>
      <c r="C4791" s="4814"/>
      <c r="D4791" s="4814"/>
      <c r="E4791" s="4814"/>
      <c r="F4791" s="4814"/>
      <c r="G4791" s="4814"/>
      <c r="H4791" s="4814"/>
      <c r="I4791" s="4814"/>
      <c r="J4791" s="4814"/>
      <c r="K4791" s="4815"/>
    </row>
    <row r="4792" spans="2:15" s="1268" customFormat="1" ht="17.25" customHeight="1" thickBot="1" x14ac:dyDescent="0.25">
      <c r="B4792" s="1453"/>
      <c r="C4792" s="1454"/>
      <c r="D4792" s="1454"/>
      <c r="E4792" s="1454"/>
      <c r="F4792" s="1454"/>
      <c r="G4792" s="1454"/>
      <c r="H4792" s="1454"/>
      <c r="I4792" s="1454"/>
      <c r="J4792" s="1454"/>
      <c r="K4792" s="1455"/>
    </row>
    <row r="4793" spans="2:15" s="1268" customFormat="1" ht="17.25" customHeight="1" thickTop="1" thickBot="1" x14ac:dyDescent="0.35">
      <c r="B4793" s="4429"/>
      <c r="C4793" s="4429"/>
      <c r="D4793" s="513"/>
      <c r="E4793" s="513"/>
      <c r="F4793" s="513"/>
      <c r="G4793" s="489"/>
    </row>
    <row r="4794" spans="2:15" s="1268" customFormat="1" ht="17.25" customHeight="1" thickTop="1" thickBot="1" x14ac:dyDescent="0.25">
      <c r="B4794" s="4423" t="s">
        <v>3168</v>
      </c>
      <c r="C4794" s="4424"/>
      <c r="D4794" s="4424"/>
      <c r="E4794" s="4424"/>
      <c r="F4794" s="4425"/>
      <c r="G4794" s="489"/>
    </row>
    <row r="4795" spans="2:15" s="1268" customFormat="1" ht="17.25" customHeight="1" thickTop="1" x14ac:dyDescent="0.2">
      <c r="B4795" s="670"/>
      <c r="C4795" s="671"/>
      <c r="D4795" s="671"/>
      <c r="E4795" s="671"/>
      <c r="F4795" s="672"/>
      <c r="G4795" s="489"/>
    </row>
    <row r="4796" spans="2:15" s="1268" customFormat="1" ht="17.25" customHeight="1" x14ac:dyDescent="0.2">
      <c r="B4796" s="1526" t="s">
        <v>346</v>
      </c>
      <c r="C4796" s="1466" t="s">
        <v>3169</v>
      </c>
      <c r="D4796" s="885"/>
      <c r="E4796" s="885"/>
      <c r="F4796" s="886"/>
      <c r="G4796" s="489"/>
    </row>
    <row r="4797" spans="2:15" s="1268" customFormat="1" ht="17.25" customHeight="1" x14ac:dyDescent="0.2">
      <c r="B4797" s="1526" t="s">
        <v>2938</v>
      </c>
      <c r="C4797" s="1466" t="s">
        <v>3170</v>
      </c>
      <c r="D4797" s="885"/>
      <c r="E4797" s="885"/>
      <c r="F4797" s="886"/>
      <c r="G4797" s="489"/>
    </row>
    <row r="4798" spans="2:15" s="1268" customFormat="1" ht="17.25" customHeight="1" x14ac:dyDescent="0.2">
      <c r="B4798" s="1526" t="s">
        <v>3171</v>
      </c>
      <c r="C4798" s="1466">
        <v>150</v>
      </c>
      <c r="D4798" s="885"/>
      <c r="E4798" s="885"/>
      <c r="F4798" s="886"/>
      <c r="G4798" s="489"/>
    </row>
    <row r="4799" spans="2:15" s="1268" customFormat="1" ht="17.25" customHeight="1" x14ac:dyDescent="0.2">
      <c r="B4799" s="1526" t="s">
        <v>2937</v>
      </c>
      <c r="C4799" s="3809" t="s">
        <v>3172</v>
      </c>
      <c r="D4799" s="3819"/>
      <c r="E4799" s="3819"/>
      <c r="F4799" s="3820"/>
      <c r="G4799" s="489"/>
    </row>
    <row r="4800" spans="2:15" s="1268" customFormat="1" ht="43.5" customHeight="1" x14ac:dyDescent="0.2">
      <c r="B4800" s="1526" t="s">
        <v>2939</v>
      </c>
      <c r="C4800" s="4421" t="s">
        <v>3173</v>
      </c>
      <c r="D4800" s="4421"/>
      <c r="E4800" s="4421"/>
      <c r="F4800" s="4422"/>
      <c r="G4800" s="489"/>
    </row>
    <row r="4801" spans="2:7" s="1268" customFormat="1" ht="17.25" customHeight="1" x14ac:dyDescent="0.2">
      <c r="B4801" s="1526" t="s">
        <v>3162</v>
      </c>
      <c r="C4801" s="4421" t="s">
        <v>2235</v>
      </c>
      <c r="D4801" s="4421"/>
      <c r="E4801" s="4421"/>
      <c r="F4801" s="4422"/>
      <c r="G4801" s="489"/>
    </row>
    <row r="4802" spans="2:7" s="1268" customFormat="1" ht="17.25" customHeight="1" thickBot="1" x14ac:dyDescent="0.25">
      <c r="B4802" s="1612"/>
      <c r="C4802" s="1527"/>
      <c r="D4802" s="674"/>
      <c r="E4802" s="674"/>
      <c r="F4802" s="675"/>
      <c r="G4802" s="489"/>
    </row>
    <row r="4803" spans="2:7" s="1268" customFormat="1" ht="17.25" customHeight="1" thickTop="1" thickBot="1" x14ac:dyDescent="0.35">
      <c r="B4803" s="4429"/>
      <c r="C4803" s="4429"/>
      <c r="D4803" s="513"/>
      <c r="E4803" s="513"/>
      <c r="F4803" s="513"/>
      <c r="G4803" s="489"/>
    </row>
    <row r="4804" spans="2:7" s="1268" customFormat="1" ht="33" customHeight="1" thickTop="1" thickBot="1" x14ac:dyDescent="0.25">
      <c r="B4804" s="4423" t="s">
        <v>3157</v>
      </c>
      <c r="C4804" s="4424"/>
      <c r="D4804" s="4424"/>
      <c r="E4804" s="4424"/>
      <c r="F4804" s="4425"/>
      <c r="G4804" s="489"/>
    </row>
    <row r="4805" spans="2:7" s="1268" customFormat="1" ht="17.25" customHeight="1" thickTop="1" x14ac:dyDescent="0.2">
      <c r="B4805" s="670"/>
      <c r="C4805" s="671"/>
      <c r="D4805" s="671"/>
      <c r="E4805" s="671"/>
      <c r="F4805" s="672"/>
      <c r="G4805" s="489"/>
    </row>
    <row r="4806" spans="2:7" s="1268" customFormat="1" ht="17.25" customHeight="1" x14ac:dyDescent="0.2">
      <c r="B4806" s="1526" t="s">
        <v>346</v>
      </c>
      <c r="C4806" s="1466" t="s">
        <v>3158</v>
      </c>
      <c r="D4806" s="885"/>
      <c r="E4806" s="885"/>
      <c r="F4806" s="886"/>
      <c r="G4806" s="489"/>
    </row>
    <row r="4807" spans="2:7" s="1268" customFormat="1" ht="17.25" customHeight="1" x14ac:dyDescent="0.2">
      <c r="B4807" s="1526" t="s">
        <v>2938</v>
      </c>
      <c r="C4807" s="1466" t="s">
        <v>3159</v>
      </c>
      <c r="D4807" s="885"/>
      <c r="E4807" s="885"/>
      <c r="F4807" s="886"/>
      <c r="G4807" s="489"/>
    </row>
    <row r="4808" spans="2:7" s="1268" customFormat="1" ht="17.25" customHeight="1" x14ac:dyDescent="0.2">
      <c r="B4808" s="1526" t="s">
        <v>2937</v>
      </c>
      <c r="C4808" s="1466" t="s">
        <v>3160</v>
      </c>
      <c r="D4808" s="885"/>
      <c r="E4808" s="885"/>
      <c r="F4808" s="886"/>
      <c r="G4808" s="489"/>
    </row>
    <row r="4809" spans="2:7" s="1268" customFormat="1" ht="17.25" customHeight="1" x14ac:dyDescent="0.2">
      <c r="B4809" s="1526" t="s">
        <v>2939</v>
      </c>
      <c r="C4809" s="4791" t="s">
        <v>3161</v>
      </c>
      <c r="D4809" s="4791"/>
      <c r="E4809" s="4791"/>
      <c r="F4809" s="4792"/>
      <c r="G4809" s="489"/>
    </row>
    <row r="4810" spans="2:7" s="1268" customFormat="1" ht="17.25" customHeight="1" x14ac:dyDescent="0.2">
      <c r="B4810" s="1526" t="s">
        <v>3162</v>
      </c>
      <c r="C4810" s="4791" t="s">
        <v>3163</v>
      </c>
      <c r="D4810" s="4791"/>
      <c r="E4810" s="4791"/>
      <c r="F4810" s="4792"/>
      <c r="G4810" s="489"/>
    </row>
    <row r="4811" spans="2:7" s="1268" customFormat="1" ht="27" customHeight="1" x14ac:dyDescent="0.2">
      <c r="B4811" s="4513" t="s">
        <v>2914</v>
      </c>
      <c r="C4811" s="4367" t="s">
        <v>3164</v>
      </c>
      <c r="D4811" s="4367"/>
      <c r="E4811" s="4367"/>
      <c r="F4811" s="4368"/>
      <c r="G4811" s="489"/>
    </row>
    <row r="4812" spans="2:7" s="1268" customFormat="1" ht="42.75" customHeight="1" x14ac:dyDescent="0.2">
      <c r="B4812" s="4513"/>
      <c r="C4812" s="4367" t="s">
        <v>3165</v>
      </c>
      <c r="D4812" s="4367"/>
      <c r="E4812" s="4367"/>
      <c r="F4812" s="4368"/>
      <c r="G4812" s="489"/>
    </row>
    <row r="4813" spans="2:7" s="1268" customFormat="1" ht="15.75" customHeight="1" x14ac:dyDescent="0.2">
      <c r="B4813" s="4513"/>
      <c r="C4813" s="4795" t="s">
        <v>3166</v>
      </c>
      <c r="D4813" s="4795"/>
      <c r="E4813" s="4795"/>
      <c r="F4813" s="4796"/>
      <c r="G4813" s="489"/>
    </row>
    <row r="4814" spans="2:7" s="1268" customFormat="1" ht="31.5" customHeight="1" x14ac:dyDescent="0.2">
      <c r="B4814" s="4513"/>
      <c r="C4814" s="4367" t="s">
        <v>3167</v>
      </c>
      <c r="D4814" s="4367"/>
      <c r="E4814" s="4367"/>
      <c r="F4814" s="4368"/>
      <c r="G4814" s="489"/>
    </row>
    <row r="4815" spans="2:7" s="1268" customFormat="1" ht="13.5" customHeight="1" thickBot="1" x14ac:dyDescent="0.25">
      <c r="B4815" s="4514"/>
      <c r="C4815" s="1527"/>
      <c r="D4815" s="674"/>
      <c r="E4815" s="674"/>
      <c r="F4815" s="675"/>
      <c r="G4815" s="489"/>
    </row>
    <row r="4816" spans="2:7" s="1268" customFormat="1" ht="17.25" customHeight="1" thickTop="1" thickBot="1" x14ac:dyDescent="0.35">
      <c r="B4816" s="4429"/>
      <c r="C4816" s="4429"/>
      <c r="D4816" s="513"/>
      <c r="E4816" s="513"/>
      <c r="F4816" s="513"/>
      <c r="G4816" s="489"/>
    </row>
    <row r="4817" spans="2:7" s="1268" customFormat="1" ht="17.25" customHeight="1" thickTop="1" x14ac:dyDescent="0.3">
      <c r="B4817" s="4505" t="s">
        <v>3135</v>
      </c>
      <c r="C4817" s="4506"/>
      <c r="D4817" s="4506"/>
      <c r="E4817" s="4507"/>
      <c r="F4817" s="513"/>
      <c r="G4817" s="489"/>
    </row>
    <row r="4818" spans="2:7" s="1268" customFormat="1" ht="17.25" customHeight="1" x14ac:dyDescent="0.3">
      <c r="B4818" s="4502" t="s">
        <v>3136</v>
      </c>
      <c r="C4818" s="4822"/>
      <c r="D4818" s="4822"/>
      <c r="E4818" s="4823"/>
      <c r="F4818" s="513"/>
      <c r="G4818" s="489"/>
    </row>
    <row r="4819" spans="2:7" s="1268" customFormat="1" ht="17.25" customHeight="1" x14ac:dyDescent="0.3">
      <c r="B4819" s="1609" t="s">
        <v>381</v>
      </c>
      <c r="C4819" s="1310" t="s">
        <v>215</v>
      </c>
      <c r="D4819" s="1310" t="s">
        <v>2654</v>
      </c>
      <c r="E4819" s="1333" t="s">
        <v>239</v>
      </c>
      <c r="F4819" s="513"/>
      <c r="G4819" s="489"/>
    </row>
    <row r="4820" spans="2:7" s="1268" customFormat="1" ht="17.25" customHeight="1" thickBot="1" x14ac:dyDescent="0.35">
      <c r="B4820" s="685" t="s">
        <v>3137</v>
      </c>
      <c r="C4820" s="1424">
        <v>49</v>
      </c>
      <c r="D4820" s="1424">
        <v>0.1</v>
      </c>
      <c r="E4820" s="1610" t="s">
        <v>3138</v>
      </c>
      <c r="F4820" s="513"/>
      <c r="G4820" s="489"/>
    </row>
    <row r="4821" spans="2:7" s="1268" customFormat="1" ht="17.25" customHeight="1" x14ac:dyDescent="0.3">
      <c r="B4821" s="4793"/>
      <c r="C4821" s="4794"/>
      <c r="D4821" s="4794"/>
      <c r="E4821" s="4431"/>
      <c r="F4821" s="513"/>
      <c r="G4821" s="489"/>
    </row>
    <row r="4822" spans="2:7" s="1268" customFormat="1" ht="17.25" customHeight="1" x14ac:dyDescent="0.3">
      <c r="B4822" s="4819" t="s">
        <v>3139</v>
      </c>
      <c r="C4822" s="4820"/>
      <c r="D4822" s="4820"/>
      <c r="E4822" s="4821"/>
      <c r="F4822" s="513"/>
      <c r="G4822" s="489"/>
    </row>
    <row r="4823" spans="2:7" s="1268" customFormat="1" ht="17.25" customHeight="1" x14ac:dyDescent="0.3">
      <c r="B4823" s="4813" t="s">
        <v>3140</v>
      </c>
      <c r="C4823" s="4814"/>
      <c r="D4823" s="4814"/>
      <c r="E4823" s="4815"/>
      <c r="F4823" s="513"/>
      <c r="G4823" s="489"/>
    </row>
    <row r="4824" spans="2:7" s="1268" customFormat="1" ht="17.25" customHeight="1" thickBot="1" x14ac:dyDescent="0.35">
      <c r="B4824" s="1453"/>
      <c r="C4824" s="1454"/>
      <c r="D4824" s="1454"/>
      <c r="E4824" s="1455"/>
      <c r="F4824" s="513"/>
      <c r="G4824" s="489"/>
    </row>
    <row r="4825" spans="2:7" s="1268" customFormat="1" ht="17.25" customHeight="1" thickTop="1" thickBot="1" x14ac:dyDescent="0.35">
      <c r="B4825" s="4429"/>
      <c r="C4825" s="4429"/>
      <c r="D4825" s="513"/>
      <c r="E4825" s="513"/>
      <c r="F4825" s="513"/>
      <c r="G4825" s="489"/>
    </row>
    <row r="4826" spans="2:7" s="1268" customFormat="1" ht="17.25" customHeight="1" thickTop="1" thickBot="1" x14ac:dyDescent="0.35">
      <c r="B4826" s="715"/>
      <c r="C4826" s="1006"/>
      <c r="D4826" s="1006"/>
      <c r="E4826" s="709"/>
      <c r="F4826" s="513"/>
      <c r="G4826" s="489"/>
    </row>
    <row r="4827" spans="2:7" s="1268" customFormat="1" ht="27" customHeight="1" thickTop="1" x14ac:dyDescent="0.3">
      <c r="B4827" s="4816" t="s">
        <v>3134</v>
      </c>
      <c r="C4827" s="4817"/>
      <c r="D4827" s="4817"/>
      <c r="E4827" s="4818"/>
      <c r="F4827" s="513"/>
      <c r="G4827" s="489"/>
    </row>
    <row r="4828" spans="2:7" s="1268" customFormat="1" ht="17.25" customHeight="1" x14ac:dyDescent="0.3">
      <c r="B4828" s="1487" t="s">
        <v>1722</v>
      </c>
      <c r="C4828" s="1488" t="s">
        <v>1150</v>
      </c>
      <c r="D4828" s="1489" t="s">
        <v>2983</v>
      </c>
      <c r="E4828" s="1546" t="s">
        <v>1215</v>
      </c>
      <c r="F4828" s="513"/>
      <c r="G4828" s="489"/>
    </row>
    <row r="4829" spans="2:7" s="1268" customFormat="1" ht="17.25" customHeight="1" thickBot="1" x14ac:dyDescent="0.35">
      <c r="B4829" s="4806" t="s">
        <v>2984</v>
      </c>
      <c r="C4829" s="4807"/>
      <c r="D4829" s="4807"/>
      <c r="E4829" s="4808"/>
      <c r="F4829" s="513"/>
      <c r="G4829" s="489"/>
    </row>
    <row r="4830" spans="2:7" s="1268" customFormat="1" ht="17.25" customHeight="1" x14ac:dyDescent="0.3">
      <c r="B4830" s="4812" t="s">
        <v>1355</v>
      </c>
      <c r="C4830" s="1547" t="s">
        <v>2985</v>
      </c>
      <c r="D4830" s="1548">
        <v>1.5</v>
      </c>
      <c r="E4830" s="1549" t="s">
        <v>163</v>
      </c>
      <c r="F4830" s="513"/>
      <c r="G4830" s="489"/>
    </row>
    <row r="4831" spans="2:7" s="1268" customFormat="1" ht="17.25" customHeight="1" x14ac:dyDescent="0.3">
      <c r="B4831" s="4797"/>
      <c r="C4831" s="1338" t="s">
        <v>2986</v>
      </c>
      <c r="D4831" s="1550">
        <v>1.99</v>
      </c>
      <c r="E4831" s="1551" t="s">
        <v>163</v>
      </c>
      <c r="F4831" s="513"/>
      <c r="G4831" s="489"/>
    </row>
    <row r="4832" spans="2:7" s="1268" customFormat="1" ht="17.25" customHeight="1" x14ac:dyDescent="0.3">
      <c r="B4832" s="4797"/>
      <c r="C4832" s="1338" t="s">
        <v>1358</v>
      </c>
      <c r="D4832" s="1550">
        <v>1.5</v>
      </c>
      <c r="E4832" s="1551" t="s">
        <v>163</v>
      </c>
      <c r="F4832" s="513"/>
      <c r="G4832" s="489"/>
    </row>
    <row r="4833" spans="2:7" s="1268" customFormat="1" ht="17.25" customHeight="1" x14ac:dyDescent="0.3">
      <c r="B4833" s="4797" t="s">
        <v>340</v>
      </c>
      <c r="C4833" s="857" t="s">
        <v>1359</v>
      </c>
      <c r="D4833" s="1550">
        <v>0.4</v>
      </c>
      <c r="E4833" s="1551" t="s">
        <v>2500</v>
      </c>
      <c r="F4833" s="513"/>
      <c r="G4833" s="489"/>
    </row>
    <row r="4834" spans="2:7" s="1268" customFormat="1" ht="17.25" customHeight="1" x14ac:dyDescent="0.3">
      <c r="B4834" s="4797"/>
      <c r="C4834" s="857" t="s">
        <v>1360</v>
      </c>
      <c r="D4834" s="1550">
        <v>0.25</v>
      </c>
      <c r="E4834" s="1551" t="s">
        <v>2500</v>
      </c>
      <c r="F4834" s="513"/>
      <c r="G4834" s="489"/>
    </row>
    <row r="4835" spans="2:7" s="1268" customFormat="1" ht="17.25" customHeight="1" x14ac:dyDescent="0.3">
      <c r="B4835" s="4797" t="s">
        <v>71</v>
      </c>
      <c r="C4835" s="857" t="s">
        <v>1359</v>
      </c>
      <c r="D4835" s="1550">
        <v>0.8</v>
      </c>
      <c r="E4835" s="1551" t="s">
        <v>2500</v>
      </c>
      <c r="F4835" s="513"/>
      <c r="G4835" s="489"/>
    </row>
    <row r="4836" spans="2:7" s="1268" customFormat="1" ht="17.25" customHeight="1" x14ac:dyDescent="0.3">
      <c r="B4836" s="4797"/>
      <c r="C4836" s="857" t="s">
        <v>1360</v>
      </c>
      <c r="D4836" s="1550">
        <v>0.45</v>
      </c>
      <c r="E4836" s="1551" t="s">
        <v>2500</v>
      </c>
      <c r="F4836" s="513"/>
      <c r="G4836" s="489"/>
    </row>
    <row r="4837" spans="2:7" s="1268" customFormat="1" ht="17.25" customHeight="1" x14ac:dyDescent="0.3">
      <c r="B4837" s="1552" t="s">
        <v>2502</v>
      </c>
      <c r="C4837" s="857" t="s">
        <v>1361</v>
      </c>
      <c r="D4837" s="1550">
        <v>0.02</v>
      </c>
      <c r="E4837" s="1551" t="s">
        <v>2987</v>
      </c>
      <c r="F4837" s="513"/>
      <c r="G4837" s="489"/>
    </row>
    <row r="4838" spans="2:7" s="1268" customFormat="1" ht="17.25" customHeight="1" x14ac:dyDescent="0.3">
      <c r="B4838" s="4809" t="s">
        <v>2988</v>
      </c>
      <c r="C4838" s="4810"/>
      <c r="D4838" s="4810"/>
      <c r="E4838" s="4811"/>
      <c r="F4838" s="513"/>
      <c r="G4838" s="489"/>
    </row>
    <row r="4839" spans="2:7" s="1268" customFormat="1" ht="17.25" customHeight="1" x14ac:dyDescent="0.3">
      <c r="B4839" s="4797" t="s">
        <v>1355</v>
      </c>
      <c r="C4839" s="1338" t="s">
        <v>2985</v>
      </c>
      <c r="D4839" s="1550">
        <v>0.99</v>
      </c>
      <c r="E4839" s="1551" t="s">
        <v>163</v>
      </c>
      <c r="F4839" s="513"/>
      <c r="G4839" s="489"/>
    </row>
    <row r="4840" spans="2:7" s="1268" customFormat="1" ht="17.25" customHeight="1" x14ac:dyDescent="0.3">
      <c r="B4840" s="4797"/>
      <c r="C4840" s="1338" t="s">
        <v>2986</v>
      </c>
      <c r="D4840" s="1550">
        <v>1.2</v>
      </c>
      <c r="E4840" s="1551" t="s">
        <v>163</v>
      </c>
      <c r="F4840" s="513"/>
      <c r="G4840" s="489"/>
    </row>
    <row r="4841" spans="2:7" s="1268" customFormat="1" ht="17.25" customHeight="1" x14ac:dyDescent="0.3">
      <c r="B4841" s="4797"/>
      <c r="C4841" s="1338" t="s">
        <v>1358</v>
      </c>
      <c r="D4841" s="1550">
        <v>0.99</v>
      </c>
      <c r="E4841" s="1551" t="s">
        <v>163</v>
      </c>
      <c r="F4841" s="513"/>
      <c r="G4841" s="489"/>
    </row>
    <row r="4842" spans="2:7" s="1268" customFormat="1" ht="17.25" customHeight="1" x14ac:dyDescent="0.3">
      <c r="B4842" s="4797" t="s">
        <v>340</v>
      </c>
      <c r="C4842" s="857" t="s">
        <v>1359</v>
      </c>
      <c r="D4842" s="1550">
        <v>0.3</v>
      </c>
      <c r="E4842" s="1551" t="s">
        <v>2500</v>
      </c>
      <c r="F4842" s="513"/>
      <c r="G4842" s="489"/>
    </row>
    <row r="4843" spans="2:7" s="1268" customFormat="1" ht="17.25" customHeight="1" x14ac:dyDescent="0.3">
      <c r="B4843" s="4797"/>
      <c r="C4843" s="857" t="s">
        <v>1360</v>
      </c>
      <c r="D4843" s="1550"/>
      <c r="E4843" s="1551" t="s">
        <v>2500</v>
      </c>
      <c r="F4843" s="513"/>
      <c r="G4843" s="489"/>
    </row>
    <row r="4844" spans="2:7" s="1268" customFormat="1" ht="17.25" customHeight="1" x14ac:dyDescent="0.3">
      <c r="B4844" s="4797" t="s">
        <v>71</v>
      </c>
      <c r="C4844" s="857" t="s">
        <v>1359</v>
      </c>
      <c r="D4844" s="1550">
        <v>0.8</v>
      </c>
      <c r="E4844" s="1551" t="s">
        <v>2500</v>
      </c>
      <c r="F4844" s="513"/>
      <c r="G4844" s="489"/>
    </row>
    <row r="4845" spans="2:7" s="1268" customFormat="1" ht="17.25" customHeight="1" x14ac:dyDescent="0.3">
      <c r="B4845" s="4797"/>
      <c r="C4845" s="857" t="s">
        <v>1360</v>
      </c>
      <c r="D4845" s="1550">
        <v>0.45</v>
      </c>
      <c r="E4845" s="1551" t="s">
        <v>2500</v>
      </c>
      <c r="F4845" s="513"/>
      <c r="G4845" s="489"/>
    </row>
    <row r="4846" spans="2:7" s="1268" customFormat="1" ht="17.25" customHeight="1" x14ac:dyDescent="0.3">
      <c r="B4846" s="1552" t="s">
        <v>2502</v>
      </c>
      <c r="C4846" s="857" t="s">
        <v>1361</v>
      </c>
      <c r="D4846" s="1550">
        <v>0.02</v>
      </c>
      <c r="E4846" s="1551" t="s">
        <v>2987</v>
      </c>
      <c r="F4846" s="513"/>
      <c r="G4846" s="489"/>
    </row>
    <row r="4847" spans="2:7" s="1268" customFormat="1" ht="17.25" customHeight="1" x14ac:dyDescent="0.3">
      <c r="B4847" s="794"/>
      <c r="C4847" s="728"/>
      <c r="D4847" s="1550"/>
      <c r="E4847" s="834"/>
      <c r="F4847" s="513"/>
      <c r="G4847" s="489"/>
    </row>
    <row r="4848" spans="2:7" s="1268" customFormat="1" ht="17.25" customHeight="1" x14ac:dyDescent="0.3">
      <c r="B4848" s="4801" t="s">
        <v>2989</v>
      </c>
      <c r="C4848" s="1338" t="s">
        <v>1706</v>
      </c>
      <c r="D4848" s="1553">
        <v>2.5000000000000001E-2</v>
      </c>
      <c r="E4848" s="1551" t="s">
        <v>2987</v>
      </c>
      <c r="F4848" s="513"/>
      <c r="G4848" s="489"/>
    </row>
    <row r="4849" spans="2:15" s="1268" customFormat="1" ht="17.25" customHeight="1" x14ac:dyDescent="0.3">
      <c r="B4849" s="4802"/>
      <c r="C4849" s="1338" t="s">
        <v>1275</v>
      </c>
      <c r="D4849" s="1550">
        <v>3.9</v>
      </c>
      <c r="E4849" s="1551" t="s">
        <v>1276</v>
      </c>
      <c r="F4849" s="513"/>
      <c r="G4849" s="489"/>
    </row>
    <row r="4850" spans="2:15" s="1268" customFormat="1" ht="17.25" customHeight="1" thickBot="1" x14ac:dyDescent="0.35">
      <c r="B4850" s="4803"/>
      <c r="C4850" s="1339" t="s">
        <v>2990</v>
      </c>
      <c r="D4850" s="1554">
        <v>19.989999999999998</v>
      </c>
      <c r="E4850" s="1555" t="s">
        <v>1939</v>
      </c>
      <c r="F4850" s="513"/>
      <c r="G4850" s="489"/>
    </row>
    <row r="4851" spans="2:15" s="1268" customFormat="1" ht="17.25" customHeight="1" x14ac:dyDescent="0.3">
      <c r="B4851" s="1556" t="s">
        <v>2991</v>
      </c>
      <c r="C4851" s="687"/>
      <c r="D4851" s="687"/>
      <c r="E4851" s="704"/>
      <c r="F4851" s="513"/>
      <c r="G4851" s="489"/>
    </row>
    <row r="4852" spans="2:15" s="1268" customFormat="1" ht="17.25" customHeight="1" thickBot="1" x14ac:dyDescent="0.35">
      <c r="B4852" s="703"/>
      <c r="C4852" s="687"/>
      <c r="D4852" s="687"/>
      <c r="E4852" s="704"/>
      <c r="F4852" s="513"/>
      <c r="G4852" s="489"/>
    </row>
    <row r="4853" spans="2:15" s="1268" customFormat="1" ht="17.25" customHeight="1" thickBot="1" x14ac:dyDescent="0.35">
      <c r="B4853" s="1557" t="s">
        <v>2989</v>
      </c>
      <c r="C4853" s="1558" t="s">
        <v>2992</v>
      </c>
      <c r="D4853" s="1559">
        <v>29.99</v>
      </c>
      <c r="E4853" s="1560" t="s">
        <v>1500</v>
      </c>
      <c r="F4853" s="513"/>
      <c r="G4853" s="489"/>
    </row>
    <row r="4854" spans="2:15" s="1268" customFormat="1" ht="17.25" customHeight="1" x14ac:dyDescent="0.3">
      <c r="B4854" s="1556" t="s">
        <v>2993</v>
      </c>
      <c r="C4854" s="687"/>
      <c r="D4854" s="1561"/>
      <c r="E4854" s="704"/>
      <c r="F4854" s="513"/>
      <c r="G4854" s="489"/>
    </row>
    <row r="4855" spans="2:15" s="1268" customFormat="1" ht="17.25" customHeight="1" thickBot="1" x14ac:dyDescent="0.35">
      <c r="B4855" s="703"/>
      <c r="C4855" s="687"/>
      <c r="D4855" s="1561"/>
      <c r="E4855" s="704"/>
      <c r="F4855" s="513"/>
      <c r="G4855" s="489"/>
    </row>
    <row r="4856" spans="2:15" s="1268" customFormat="1" ht="17.25" customHeight="1" x14ac:dyDescent="0.3">
      <c r="B4856" s="1562" t="s">
        <v>2994</v>
      </c>
      <c r="C4856" s="1547" t="s">
        <v>2995</v>
      </c>
      <c r="D4856" s="1548">
        <v>39.99</v>
      </c>
      <c r="E4856" s="1549" t="s">
        <v>2996</v>
      </c>
      <c r="F4856" s="513"/>
      <c r="G4856" s="489"/>
    </row>
    <row r="4857" spans="2:15" s="1268" customFormat="1" ht="17.25" customHeight="1" x14ac:dyDescent="0.3">
      <c r="B4857" s="1552" t="s">
        <v>2997</v>
      </c>
      <c r="C4857" s="1338" t="s">
        <v>2995</v>
      </c>
      <c r="D4857" s="1550">
        <v>99.99</v>
      </c>
      <c r="E4857" s="1551" t="s">
        <v>370</v>
      </c>
      <c r="F4857" s="513"/>
      <c r="G4857" s="489"/>
    </row>
    <row r="4858" spans="2:15" s="1268" customFormat="1" ht="17.25" customHeight="1" thickBot="1" x14ac:dyDescent="0.35">
      <c r="B4858" s="1563" t="s">
        <v>2998</v>
      </c>
      <c r="C4858" s="1339" t="s">
        <v>2995</v>
      </c>
      <c r="D4858" s="1554">
        <v>199.99</v>
      </c>
      <c r="E4858" s="1555" t="s">
        <v>47</v>
      </c>
      <c r="F4858" s="513"/>
      <c r="G4858" s="489"/>
    </row>
    <row r="4859" spans="2:15" s="1268" customFormat="1" ht="17.25" customHeight="1" thickBot="1" x14ac:dyDescent="0.35">
      <c r="B4859" s="1529" t="s">
        <v>2999</v>
      </c>
      <c r="C4859" s="674"/>
      <c r="D4859" s="1564"/>
      <c r="E4859" s="675"/>
      <c r="F4859" s="513"/>
      <c r="G4859" s="489"/>
    </row>
    <row r="4860" spans="2:15" s="1268" customFormat="1" ht="17.25" customHeight="1" thickTop="1" thickBot="1" x14ac:dyDescent="0.35">
      <c r="B4860" s="4428"/>
      <c r="C4860" s="4428"/>
      <c r="D4860" s="513"/>
      <c r="E4860" s="513"/>
      <c r="F4860" s="513"/>
      <c r="G4860" s="489"/>
    </row>
    <row r="4861" spans="2:15" s="1268" customFormat="1" ht="17.25" customHeight="1" thickTop="1" thickBot="1" x14ac:dyDescent="0.25">
      <c r="B4861" s="715"/>
      <c r="C4861" s="1006"/>
      <c r="D4861" s="1006"/>
      <c r="E4861" s="1006"/>
      <c r="F4861" s="1006"/>
      <c r="G4861" s="1006"/>
      <c r="H4861" s="1006"/>
      <c r="I4861" s="1006"/>
      <c r="J4861" s="1006"/>
      <c r="K4861" s="1006"/>
      <c r="L4861" s="1006"/>
      <c r="M4861" s="1006"/>
      <c r="N4861" s="1006"/>
      <c r="O4861" s="709"/>
    </row>
    <row r="4862" spans="2:15" s="1268" customFormat="1" ht="17.25" customHeight="1" thickTop="1" x14ac:dyDescent="0.2">
      <c r="B4862" s="1482" t="s">
        <v>2947</v>
      </c>
      <c r="C4862" s="1483"/>
      <c r="D4862" s="1483"/>
      <c r="E4862" s="1483"/>
      <c r="F4862" s="1483"/>
      <c r="G4862" s="1484"/>
      <c r="H4862" s="1484"/>
      <c r="I4862" s="1484"/>
      <c r="J4862" s="1484"/>
      <c r="K4862" s="1484"/>
      <c r="L4862" s="1485"/>
      <c r="M4862" s="1485"/>
      <c r="N4862" s="1485"/>
      <c r="O4862" s="1486"/>
    </row>
    <row r="4863" spans="2:15" s="1268" customFormat="1" ht="51.75" customHeight="1" x14ac:dyDescent="0.2">
      <c r="B4863" s="1487" t="s">
        <v>994</v>
      </c>
      <c r="C4863" s="1488" t="s">
        <v>80</v>
      </c>
      <c r="D4863" s="1489" t="s">
        <v>1805</v>
      </c>
      <c r="E4863" s="1490" t="s">
        <v>534</v>
      </c>
      <c r="F4863" s="1490" t="s">
        <v>2948</v>
      </c>
      <c r="G4863" s="1491" t="s">
        <v>535</v>
      </c>
      <c r="H4863" s="1491" t="s">
        <v>536</v>
      </c>
      <c r="I4863" s="1488" t="s">
        <v>2949</v>
      </c>
      <c r="J4863" s="1488" t="s">
        <v>2950</v>
      </c>
      <c r="K4863" s="1488" t="s">
        <v>2951</v>
      </c>
      <c r="L4863" s="1488" t="s">
        <v>2952</v>
      </c>
      <c r="M4863" s="1488" t="s">
        <v>2953</v>
      </c>
      <c r="N4863" s="1492" t="s">
        <v>2954</v>
      </c>
      <c r="O4863" s="1493" t="s">
        <v>2023</v>
      </c>
    </row>
    <row r="4864" spans="2:15" s="1268" customFormat="1" ht="54.75" customHeight="1" x14ac:dyDescent="0.2">
      <c r="B4864" s="1494" t="s">
        <v>2955</v>
      </c>
      <c r="C4864" s="1495" t="s">
        <v>2025</v>
      </c>
      <c r="D4864" s="1495" t="s">
        <v>233</v>
      </c>
      <c r="E4864" s="1496">
        <f>+F4864+G4864</f>
        <v>30</v>
      </c>
      <c r="F4864" s="1497">
        <v>10.01</v>
      </c>
      <c r="G4864" s="1498">
        <v>19.989999999999998</v>
      </c>
      <c r="H4864" s="1530" t="s">
        <v>2910</v>
      </c>
      <c r="I4864" s="1499">
        <v>0.12</v>
      </c>
      <c r="J4864" s="1531">
        <v>0.22</v>
      </c>
      <c r="K4864" s="1499">
        <v>0.15</v>
      </c>
      <c r="L4864" s="1532" t="s">
        <v>1764</v>
      </c>
      <c r="M4864" s="1499" t="s">
        <v>1765</v>
      </c>
      <c r="N4864" s="1533" t="s">
        <v>1766</v>
      </c>
      <c r="O4864" s="1534" t="s">
        <v>762</v>
      </c>
    </row>
    <row r="4865" spans="2:15" s="1268" customFormat="1" ht="54.75" customHeight="1" x14ac:dyDescent="0.2">
      <c r="B4865" s="1494" t="s">
        <v>2956</v>
      </c>
      <c r="C4865" s="1495" t="s">
        <v>2025</v>
      </c>
      <c r="D4865" s="1495" t="s">
        <v>233</v>
      </c>
      <c r="E4865" s="1496">
        <f t="shared" ref="E4865:E4884" si="39">+F4865+G4865</f>
        <v>30</v>
      </c>
      <c r="F4865" s="1497">
        <v>10.01</v>
      </c>
      <c r="G4865" s="1498">
        <v>19.989999999999998</v>
      </c>
      <c r="H4865" s="1530" t="s">
        <v>2910</v>
      </c>
      <c r="I4865" s="1499">
        <v>0.12</v>
      </c>
      <c r="J4865" s="1531">
        <v>0.22</v>
      </c>
      <c r="K4865" s="1499">
        <v>0.15</v>
      </c>
      <c r="L4865" s="1532" t="s">
        <v>1764</v>
      </c>
      <c r="M4865" s="1499" t="s">
        <v>1765</v>
      </c>
      <c r="N4865" s="1533" t="s">
        <v>1766</v>
      </c>
      <c r="O4865" s="1534" t="s">
        <v>762</v>
      </c>
    </row>
    <row r="4866" spans="2:15" s="1268" customFormat="1" ht="54.75" customHeight="1" x14ac:dyDescent="0.2">
      <c r="B4866" s="1494" t="s">
        <v>2957</v>
      </c>
      <c r="C4866" s="1495" t="s">
        <v>2025</v>
      </c>
      <c r="D4866" s="1495" t="s">
        <v>233</v>
      </c>
      <c r="E4866" s="1496">
        <f t="shared" si="39"/>
        <v>30</v>
      </c>
      <c r="F4866" s="1497">
        <v>10.01</v>
      </c>
      <c r="G4866" s="1498">
        <v>19.989999999999998</v>
      </c>
      <c r="H4866" s="1530" t="s">
        <v>2910</v>
      </c>
      <c r="I4866" s="1499">
        <v>0.12</v>
      </c>
      <c r="J4866" s="1531">
        <v>0.22</v>
      </c>
      <c r="K4866" s="1499">
        <v>0.15</v>
      </c>
      <c r="L4866" s="1532" t="s">
        <v>1764</v>
      </c>
      <c r="M4866" s="1499" t="s">
        <v>1765</v>
      </c>
      <c r="N4866" s="1533" t="s">
        <v>1766</v>
      </c>
      <c r="O4866" s="1534" t="s">
        <v>762</v>
      </c>
    </row>
    <row r="4867" spans="2:15" s="1268" customFormat="1" ht="54.75" customHeight="1" x14ac:dyDescent="0.2">
      <c r="B4867" s="1535" t="s">
        <v>2958</v>
      </c>
      <c r="C4867" s="1495" t="s">
        <v>2025</v>
      </c>
      <c r="D4867" s="1495" t="s">
        <v>233</v>
      </c>
      <c r="E4867" s="1496">
        <f t="shared" si="39"/>
        <v>39</v>
      </c>
      <c r="F4867" s="1497">
        <v>19.010000000000002</v>
      </c>
      <c r="G4867" s="1498">
        <v>19.989999999999998</v>
      </c>
      <c r="H4867" s="1530" t="s">
        <v>2910</v>
      </c>
      <c r="I4867" s="1499">
        <v>0.11</v>
      </c>
      <c r="J4867" s="1531">
        <v>0.22</v>
      </c>
      <c r="K4867" s="1499">
        <v>0.15</v>
      </c>
      <c r="L4867" s="1532" t="s">
        <v>2182</v>
      </c>
      <c r="M4867" s="1499" t="s">
        <v>2460</v>
      </c>
      <c r="N4867" s="1533" t="s">
        <v>89</v>
      </c>
      <c r="O4867" s="1534" t="s">
        <v>762</v>
      </c>
    </row>
    <row r="4868" spans="2:15" s="1268" customFormat="1" ht="54.75" customHeight="1" x14ac:dyDescent="0.2">
      <c r="B4868" s="1535" t="s">
        <v>2959</v>
      </c>
      <c r="C4868" s="1495" t="s">
        <v>2025</v>
      </c>
      <c r="D4868" s="1495" t="s">
        <v>233</v>
      </c>
      <c r="E4868" s="1496">
        <f t="shared" si="39"/>
        <v>39</v>
      </c>
      <c r="F4868" s="1497">
        <v>19.010000000000002</v>
      </c>
      <c r="G4868" s="1498">
        <v>19.989999999999998</v>
      </c>
      <c r="H4868" s="1530" t="s">
        <v>2910</v>
      </c>
      <c r="I4868" s="1499">
        <v>0.11</v>
      </c>
      <c r="J4868" s="1531">
        <v>0.22</v>
      </c>
      <c r="K4868" s="1499">
        <v>0.15</v>
      </c>
      <c r="L4868" s="1532" t="s">
        <v>2182</v>
      </c>
      <c r="M4868" s="1499" t="s">
        <v>2460</v>
      </c>
      <c r="N4868" s="1533" t="s">
        <v>89</v>
      </c>
      <c r="O4868" s="1534" t="s">
        <v>762</v>
      </c>
    </row>
    <row r="4869" spans="2:15" s="1268" customFormat="1" ht="54.75" customHeight="1" x14ac:dyDescent="0.2">
      <c r="B4869" s="1535" t="s">
        <v>2960</v>
      </c>
      <c r="C4869" s="1495" t="s">
        <v>2025</v>
      </c>
      <c r="D4869" s="1495" t="s">
        <v>233</v>
      </c>
      <c r="E4869" s="1496">
        <f t="shared" si="39"/>
        <v>39</v>
      </c>
      <c r="F4869" s="1497">
        <v>19.010000000000002</v>
      </c>
      <c r="G4869" s="1498">
        <v>19.989999999999998</v>
      </c>
      <c r="H4869" s="1530" t="s">
        <v>2910</v>
      </c>
      <c r="I4869" s="1499">
        <v>0.11</v>
      </c>
      <c r="J4869" s="1531">
        <v>0.22</v>
      </c>
      <c r="K4869" s="1499">
        <v>0.15</v>
      </c>
      <c r="L4869" s="1532" t="s">
        <v>2182</v>
      </c>
      <c r="M4869" s="1499" t="s">
        <v>2460</v>
      </c>
      <c r="N4869" s="1533" t="s">
        <v>89</v>
      </c>
      <c r="O4869" s="1534" t="s">
        <v>762</v>
      </c>
    </row>
    <row r="4870" spans="2:15" s="1268" customFormat="1" ht="54.75" customHeight="1" x14ac:dyDescent="0.2">
      <c r="B4870" s="1535" t="s">
        <v>2961</v>
      </c>
      <c r="C4870" s="1495" t="s">
        <v>2025</v>
      </c>
      <c r="D4870" s="1495" t="s">
        <v>233</v>
      </c>
      <c r="E4870" s="1496">
        <f t="shared" si="39"/>
        <v>49</v>
      </c>
      <c r="F4870" s="1497">
        <v>29.01</v>
      </c>
      <c r="G4870" s="1498">
        <v>19.989999999999998</v>
      </c>
      <c r="H4870" s="1530" t="s">
        <v>2910</v>
      </c>
      <c r="I4870" s="1499">
        <v>0.11</v>
      </c>
      <c r="J4870" s="1531">
        <v>0.22</v>
      </c>
      <c r="K4870" s="1499">
        <v>0.15</v>
      </c>
      <c r="L4870" s="1532" t="s">
        <v>2962</v>
      </c>
      <c r="M4870" s="1499" t="s">
        <v>2963</v>
      </c>
      <c r="N4870" s="1533" t="s">
        <v>2964</v>
      </c>
      <c r="O4870" s="1534" t="s">
        <v>762</v>
      </c>
    </row>
    <row r="4871" spans="2:15" s="1268" customFormat="1" ht="54.75" customHeight="1" x14ac:dyDescent="0.2">
      <c r="B4871" s="1535" t="s">
        <v>2965</v>
      </c>
      <c r="C4871" s="1495" t="s">
        <v>2025</v>
      </c>
      <c r="D4871" s="1495" t="s">
        <v>233</v>
      </c>
      <c r="E4871" s="1496">
        <f t="shared" si="39"/>
        <v>49</v>
      </c>
      <c r="F4871" s="1497">
        <v>29.01</v>
      </c>
      <c r="G4871" s="1498">
        <v>19.989999999999998</v>
      </c>
      <c r="H4871" s="1530" t="s">
        <v>2910</v>
      </c>
      <c r="I4871" s="1499">
        <v>0.11</v>
      </c>
      <c r="J4871" s="1531">
        <v>0.22</v>
      </c>
      <c r="K4871" s="1499">
        <v>0.15</v>
      </c>
      <c r="L4871" s="1532" t="s">
        <v>2962</v>
      </c>
      <c r="M4871" s="1499" t="s">
        <v>2963</v>
      </c>
      <c r="N4871" s="1533" t="s">
        <v>2964</v>
      </c>
      <c r="O4871" s="1534" t="s">
        <v>762</v>
      </c>
    </row>
    <row r="4872" spans="2:15" s="1268" customFormat="1" ht="54.75" customHeight="1" x14ac:dyDescent="0.2">
      <c r="B4872" s="1535" t="s">
        <v>2966</v>
      </c>
      <c r="C4872" s="1495" t="s">
        <v>2025</v>
      </c>
      <c r="D4872" s="1495" t="s">
        <v>233</v>
      </c>
      <c r="E4872" s="1496">
        <f t="shared" si="39"/>
        <v>49</v>
      </c>
      <c r="F4872" s="1497">
        <v>29.01</v>
      </c>
      <c r="G4872" s="1498">
        <v>19.989999999999998</v>
      </c>
      <c r="H4872" s="1530" t="s">
        <v>2910</v>
      </c>
      <c r="I4872" s="1499">
        <v>0.11</v>
      </c>
      <c r="J4872" s="1531">
        <v>0.22</v>
      </c>
      <c r="K4872" s="1499">
        <v>0.15</v>
      </c>
      <c r="L4872" s="1532" t="s">
        <v>2962</v>
      </c>
      <c r="M4872" s="1499" t="s">
        <v>2963</v>
      </c>
      <c r="N4872" s="1533" t="s">
        <v>2964</v>
      </c>
      <c r="O4872" s="1534" t="s">
        <v>762</v>
      </c>
    </row>
    <row r="4873" spans="2:15" s="1268" customFormat="1" ht="54.75" customHeight="1" x14ac:dyDescent="0.2">
      <c r="B4873" s="1535" t="s">
        <v>2967</v>
      </c>
      <c r="C4873" s="1495" t="s">
        <v>2025</v>
      </c>
      <c r="D4873" s="1495" t="s">
        <v>233</v>
      </c>
      <c r="E4873" s="1496">
        <f t="shared" si="39"/>
        <v>59</v>
      </c>
      <c r="F4873" s="1497">
        <v>39.01</v>
      </c>
      <c r="G4873" s="1498">
        <v>19.989999999999998</v>
      </c>
      <c r="H4873" s="1530" t="s">
        <v>2910</v>
      </c>
      <c r="I4873" s="1499">
        <v>9.8000000000000004E-2</v>
      </c>
      <c r="J4873" s="1531">
        <v>0.22</v>
      </c>
      <c r="K4873" s="1499">
        <v>0.15</v>
      </c>
      <c r="L4873" s="1532" t="s">
        <v>2181</v>
      </c>
      <c r="M4873" s="1499" t="s">
        <v>101</v>
      </c>
      <c r="N4873" s="1533" t="s">
        <v>102</v>
      </c>
      <c r="O4873" s="1534" t="s">
        <v>390</v>
      </c>
    </row>
    <row r="4874" spans="2:15" s="1268" customFormat="1" ht="54.75" customHeight="1" x14ac:dyDescent="0.2">
      <c r="B4874" s="1535" t="s">
        <v>2968</v>
      </c>
      <c r="C4874" s="1495" t="s">
        <v>2025</v>
      </c>
      <c r="D4874" s="1495" t="s">
        <v>233</v>
      </c>
      <c r="E4874" s="1496">
        <f t="shared" si="39"/>
        <v>59</v>
      </c>
      <c r="F4874" s="1497">
        <v>39.01</v>
      </c>
      <c r="G4874" s="1498">
        <v>19.989999999999998</v>
      </c>
      <c r="H4874" s="1530" t="s">
        <v>2910</v>
      </c>
      <c r="I4874" s="1499">
        <v>9.8000000000000004E-2</v>
      </c>
      <c r="J4874" s="1531">
        <v>0.22</v>
      </c>
      <c r="K4874" s="1499">
        <v>0.15</v>
      </c>
      <c r="L4874" s="1532" t="s">
        <v>2181</v>
      </c>
      <c r="M4874" s="1499" t="s">
        <v>101</v>
      </c>
      <c r="N4874" s="1533" t="s">
        <v>102</v>
      </c>
      <c r="O4874" s="1534" t="s">
        <v>390</v>
      </c>
    </row>
    <row r="4875" spans="2:15" s="1268" customFormat="1" ht="54.75" customHeight="1" x14ac:dyDescent="0.2">
      <c r="B4875" s="1535" t="s">
        <v>2969</v>
      </c>
      <c r="C4875" s="1495" t="s">
        <v>2025</v>
      </c>
      <c r="D4875" s="1495" t="s">
        <v>233</v>
      </c>
      <c r="E4875" s="1496">
        <f t="shared" si="39"/>
        <v>59</v>
      </c>
      <c r="F4875" s="1497">
        <v>39.01</v>
      </c>
      <c r="G4875" s="1498">
        <v>19.989999999999998</v>
      </c>
      <c r="H4875" s="1530" t="s">
        <v>2910</v>
      </c>
      <c r="I4875" s="1499">
        <v>9.8000000000000004E-2</v>
      </c>
      <c r="J4875" s="1531">
        <v>0.22</v>
      </c>
      <c r="K4875" s="1499">
        <v>0.15</v>
      </c>
      <c r="L4875" s="1532" t="s">
        <v>2181</v>
      </c>
      <c r="M4875" s="1499" t="s">
        <v>101</v>
      </c>
      <c r="N4875" s="1533" t="s">
        <v>102</v>
      </c>
      <c r="O4875" s="1534" t="s">
        <v>390</v>
      </c>
    </row>
    <row r="4876" spans="2:15" s="1268" customFormat="1" ht="54.75" customHeight="1" x14ac:dyDescent="0.2">
      <c r="B4876" s="1535" t="s">
        <v>2970</v>
      </c>
      <c r="C4876" s="1495" t="s">
        <v>2025</v>
      </c>
      <c r="D4876" s="1495" t="s">
        <v>233</v>
      </c>
      <c r="E4876" s="1496">
        <f t="shared" si="39"/>
        <v>79</v>
      </c>
      <c r="F4876" s="1497">
        <v>59.01</v>
      </c>
      <c r="G4876" s="1498">
        <v>19.989999999999998</v>
      </c>
      <c r="H4876" s="1530" t="s">
        <v>2910</v>
      </c>
      <c r="I4876" s="1499">
        <v>0.09</v>
      </c>
      <c r="J4876" s="1531">
        <v>0.22</v>
      </c>
      <c r="K4876" s="1499">
        <v>0.15</v>
      </c>
      <c r="L4876" s="1532" t="s">
        <v>107</v>
      </c>
      <c r="M4876" s="1499" t="s">
        <v>2590</v>
      </c>
      <c r="N4876" s="1533" t="s">
        <v>579</v>
      </c>
      <c r="O4876" s="1534" t="s">
        <v>390</v>
      </c>
    </row>
    <row r="4877" spans="2:15" s="1268" customFormat="1" ht="54.75" customHeight="1" x14ac:dyDescent="0.2">
      <c r="B4877" s="1535" t="s">
        <v>2971</v>
      </c>
      <c r="C4877" s="1495" t="s">
        <v>2025</v>
      </c>
      <c r="D4877" s="1495" t="s">
        <v>233</v>
      </c>
      <c r="E4877" s="1496">
        <f t="shared" si="39"/>
        <v>79</v>
      </c>
      <c r="F4877" s="1497">
        <v>59.01</v>
      </c>
      <c r="G4877" s="1498">
        <v>19.989999999999998</v>
      </c>
      <c r="H4877" s="1530" t="s">
        <v>2910</v>
      </c>
      <c r="I4877" s="1499">
        <v>0.09</v>
      </c>
      <c r="J4877" s="1531">
        <v>0.22</v>
      </c>
      <c r="K4877" s="1499">
        <v>0.15</v>
      </c>
      <c r="L4877" s="1532" t="s">
        <v>107</v>
      </c>
      <c r="M4877" s="1499" t="s">
        <v>2590</v>
      </c>
      <c r="N4877" s="1533" t="s">
        <v>579</v>
      </c>
      <c r="O4877" s="1534" t="s">
        <v>390</v>
      </c>
    </row>
    <row r="4878" spans="2:15" s="1268" customFormat="1" ht="54.75" customHeight="1" x14ac:dyDescent="0.2">
      <c r="B4878" s="1535" t="s">
        <v>2972</v>
      </c>
      <c r="C4878" s="1495" t="s">
        <v>2025</v>
      </c>
      <c r="D4878" s="1495" t="s">
        <v>233</v>
      </c>
      <c r="E4878" s="1496">
        <f t="shared" si="39"/>
        <v>79</v>
      </c>
      <c r="F4878" s="1497">
        <v>59.01</v>
      </c>
      <c r="G4878" s="1498">
        <v>19.989999999999998</v>
      </c>
      <c r="H4878" s="1530" t="s">
        <v>2910</v>
      </c>
      <c r="I4878" s="1499">
        <v>0.09</v>
      </c>
      <c r="J4878" s="1531">
        <v>0.22</v>
      </c>
      <c r="K4878" s="1499">
        <v>0.15</v>
      </c>
      <c r="L4878" s="1532" t="s">
        <v>107</v>
      </c>
      <c r="M4878" s="1499" t="s">
        <v>2590</v>
      </c>
      <c r="N4878" s="1533" t="s">
        <v>579</v>
      </c>
      <c r="O4878" s="1534" t="s">
        <v>390</v>
      </c>
    </row>
    <row r="4879" spans="2:15" s="1268" customFormat="1" ht="54.75" customHeight="1" x14ac:dyDescent="0.2">
      <c r="B4879" s="1535" t="s">
        <v>2973</v>
      </c>
      <c r="C4879" s="1495" t="s">
        <v>2025</v>
      </c>
      <c r="D4879" s="1495" t="s">
        <v>233</v>
      </c>
      <c r="E4879" s="1496">
        <f t="shared" si="39"/>
        <v>99</v>
      </c>
      <c r="F4879" s="1497">
        <v>79.010000000000005</v>
      </c>
      <c r="G4879" s="1498">
        <v>19.989999999999998</v>
      </c>
      <c r="H4879" s="1530" t="s">
        <v>2910</v>
      </c>
      <c r="I4879" s="1499">
        <v>8.5999999999999993E-2</v>
      </c>
      <c r="J4879" s="1531">
        <v>0.22</v>
      </c>
      <c r="K4879" s="1499">
        <v>0.15</v>
      </c>
      <c r="L4879" s="1532" t="s">
        <v>2911</v>
      </c>
      <c r="M4879" s="1499" t="s">
        <v>2912</v>
      </c>
      <c r="N4879" s="1533" t="s">
        <v>882</v>
      </c>
      <c r="O4879" s="1534" t="s">
        <v>390</v>
      </c>
    </row>
    <row r="4880" spans="2:15" s="1268" customFormat="1" ht="54.75" customHeight="1" x14ac:dyDescent="0.2">
      <c r="B4880" s="1535" t="s">
        <v>2974</v>
      </c>
      <c r="C4880" s="1495" t="s">
        <v>2025</v>
      </c>
      <c r="D4880" s="1495" t="s">
        <v>233</v>
      </c>
      <c r="E4880" s="1496">
        <f t="shared" si="39"/>
        <v>99</v>
      </c>
      <c r="F4880" s="1497">
        <v>79.010000000000005</v>
      </c>
      <c r="G4880" s="1498">
        <v>19.989999999999998</v>
      </c>
      <c r="H4880" s="1530" t="s">
        <v>2910</v>
      </c>
      <c r="I4880" s="1499">
        <v>8.5999999999999993E-2</v>
      </c>
      <c r="J4880" s="1531">
        <v>0.22</v>
      </c>
      <c r="K4880" s="1499">
        <v>0.15</v>
      </c>
      <c r="L4880" s="1532" t="s">
        <v>2911</v>
      </c>
      <c r="M4880" s="1499" t="s">
        <v>2912</v>
      </c>
      <c r="N4880" s="1533" t="s">
        <v>882</v>
      </c>
      <c r="O4880" s="1534" t="s">
        <v>390</v>
      </c>
    </row>
    <row r="4881" spans="2:15" s="1268" customFormat="1" ht="54.75" customHeight="1" x14ac:dyDescent="0.2">
      <c r="B4881" s="1535" t="s">
        <v>2975</v>
      </c>
      <c r="C4881" s="1495" t="s">
        <v>2025</v>
      </c>
      <c r="D4881" s="1495" t="s">
        <v>233</v>
      </c>
      <c r="E4881" s="1496">
        <f t="shared" si="39"/>
        <v>99</v>
      </c>
      <c r="F4881" s="1497">
        <v>79.010000000000005</v>
      </c>
      <c r="G4881" s="1498">
        <v>19.989999999999998</v>
      </c>
      <c r="H4881" s="1530" t="s">
        <v>2910</v>
      </c>
      <c r="I4881" s="1499">
        <v>8.5999999999999993E-2</v>
      </c>
      <c r="J4881" s="1531">
        <v>0.22</v>
      </c>
      <c r="K4881" s="1499">
        <v>0.15</v>
      </c>
      <c r="L4881" s="1532" t="s">
        <v>2911</v>
      </c>
      <c r="M4881" s="1499" t="s">
        <v>2912</v>
      </c>
      <c r="N4881" s="1533" t="s">
        <v>882</v>
      </c>
      <c r="O4881" s="1534" t="s">
        <v>390</v>
      </c>
    </row>
    <row r="4882" spans="2:15" s="1268" customFormat="1" ht="54.75" customHeight="1" x14ac:dyDescent="0.2">
      <c r="B4882" s="1535" t="s">
        <v>2976</v>
      </c>
      <c r="C4882" s="1495" t="s">
        <v>2025</v>
      </c>
      <c r="D4882" s="1495" t="s">
        <v>233</v>
      </c>
      <c r="E4882" s="1496">
        <f t="shared" si="39"/>
        <v>120</v>
      </c>
      <c r="F4882" s="1497">
        <v>100.01</v>
      </c>
      <c r="G4882" s="1498">
        <v>19.989999999999998</v>
      </c>
      <c r="H4882" s="1530" t="s">
        <v>2910</v>
      </c>
      <c r="I4882" s="1499">
        <v>8.5999999999999993E-2</v>
      </c>
      <c r="J4882" s="1531">
        <v>0.22</v>
      </c>
      <c r="K4882" s="1499">
        <v>0.15</v>
      </c>
      <c r="L4882" s="1532" t="s">
        <v>2977</v>
      </c>
      <c r="M4882" s="1499" t="s">
        <v>2978</v>
      </c>
      <c r="N4882" s="1533" t="s">
        <v>1458</v>
      </c>
      <c r="O4882" s="1534" t="s">
        <v>390</v>
      </c>
    </row>
    <row r="4883" spans="2:15" s="1268" customFormat="1" ht="54.75" customHeight="1" x14ac:dyDescent="0.2">
      <c r="B4883" s="1535" t="s">
        <v>2979</v>
      </c>
      <c r="C4883" s="1495" t="s">
        <v>2025</v>
      </c>
      <c r="D4883" s="1495" t="s">
        <v>233</v>
      </c>
      <c r="E4883" s="1496">
        <f t="shared" si="39"/>
        <v>120</v>
      </c>
      <c r="F4883" s="1497">
        <v>100.01</v>
      </c>
      <c r="G4883" s="1498">
        <v>19.989999999999998</v>
      </c>
      <c r="H4883" s="1530" t="s">
        <v>2910</v>
      </c>
      <c r="I4883" s="1499">
        <v>8.5999999999999993E-2</v>
      </c>
      <c r="J4883" s="1531">
        <v>0.22</v>
      </c>
      <c r="K4883" s="1499">
        <v>0.15</v>
      </c>
      <c r="L4883" s="1532" t="s">
        <v>2977</v>
      </c>
      <c r="M4883" s="1499" t="s">
        <v>2978</v>
      </c>
      <c r="N4883" s="1533" t="s">
        <v>1458</v>
      </c>
      <c r="O4883" s="1534" t="s">
        <v>390</v>
      </c>
    </row>
    <row r="4884" spans="2:15" s="1268" customFormat="1" ht="54.75" customHeight="1" x14ac:dyDescent="0.2">
      <c r="B4884" s="1535" t="s">
        <v>2980</v>
      </c>
      <c r="C4884" s="1495" t="s">
        <v>2025</v>
      </c>
      <c r="D4884" s="1495" t="s">
        <v>233</v>
      </c>
      <c r="E4884" s="1496">
        <f t="shared" si="39"/>
        <v>120</v>
      </c>
      <c r="F4884" s="1497">
        <v>100.01</v>
      </c>
      <c r="G4884" s="1498">
        <v>19.989999999999998</v>
      </c>
      <c r="H4884" s="1530" t="s">
        <v>2910</v>
      </c>
      <c r="I4884" s="1499">
        <v>8.5999999999999993E-2</v>
      </c>
      <c r="J4884" s="1531">
        <v>0.22</v>
      </c>
      <c r="K4884" s="1499">
        <v>0.15</v>
      </c>
      <c r="L4884" s="1532" t="s">
        <v>2977</v>
      </c>
      <c r="M4884" s="1499" t="s">
        <v>2978</v>
      </c>
      <c r="N4884" s="1533" t="s">
        <v>1458</v>
      </c>
      <c r="O4884" s="1534" t="s">
        <v>390</v>
      </c>
    </row>
    <row r="4885" spans="2:15" s="1268" customFormat="1" ht="15" customHeight="1" x14ac:dyDescent="0.2">
      <c r="B4885" s="1536"/>
      <c r="C4885" s="1537"/>
      <c r="D4885" s="1537"/>
      <c r="E4885" s="1538"/>
      <c r="F4885" s="1539"/>
      <c r="G4885" s="1538"/>
      <c r="H4885" s="1538"/>
      <c r="I4885" s="1540"/>
      <c r="J4885" s="1541"/>
      <c r="K4885" s="1540"/>
      <c r="L4885" s="1542"/>
      <c r="M4885" s="1540"/>
      <c r="N4885" s="1543"/>
      <c r="O4885" s="1544"/>
    </row>
    <row r="4886" spans="2:15" s="1268" customFormat="1" ht="54.75" customHeight="1" x14ac:dyDescent="0.2">
      <c r="B4886" s="1494" t="s">
        <v>2955</v>
      </c>
      <c r="C4886" s="1545" t="s">
        <v>782</v>
      </c>
      <c r="D4886" s="1495" t="s">
        <v>233</v>
      </c>
      <c r="E4886" s="1496">
        <f>+F4886+G4886</f>
        <v>30</v>
      </c>
      <c r="F4886" s="1497">
        <v>10.01</v>
      </c>
      <c r="G4886" s="1498">
        <v>19.989999999999998</v>
      </c>
      <c r="H4886" s="1530" t="s">
        <v>2910</v>
      </c>
      <c r="I4886" s="1499">
        <v>0.1</v>
      </c>
      <c r="J4886" s="1531">
        <v>0.22</v>
      </c>
      <c r="K4886" s="1499">
        <v>0.15</v>
      </c>
      <c r="L4886" s="1532" t="s">
        <v>2167</v>
      </c>
      <c r="M4886" s="1499" t="s">
        <v>1765</v>
      </c>
      <c r="N4886" s="1533" t="s">
        <v>1766</v>
      </c>
      <c r="O4886" s="1534" t="s">
        <v>762</v>
      </c>
    </row>
    <row r="4887" spans="2:15" s="1268" customFormat="1" ht="54.75" customHeight="1" x14ac:dyDescent="0.2">
      <c r="B4887" s="1494" t="s">
        <v>2956</v>
      </c>
      <c r="C4887" s="1545" t="s">
        <v>782</v>
      </c>
      <c r="D4887" s="1495" t="s">
        <v>233</v>
      </c>
      <c r="E4887" s="1496">
        <f t="shared" ref="E4887:E4906" si="40">+F4887+G4887</f>
        <v>30</v>
      </c>
      <c r="F4887" s="1497">
        <v>10.01</v>
      </c>
      <c r="G4887" s="1498">
        <v>19.989999999999998</v>
      </c>
      <c r="H4887" s="1530" t="s">
        <v>2910</v>
      </c>
      <c r="I4887" s="1499">
        <v>0.1</v>
      </c>
      <c r="J4887" s="1531">
        <v>0.22</v>
      </c>
      <c r="K4887" s="1499">
        <v>0.15</v>
      </c>
      <c r="L4887" s="1532" t="s">
        <v>2167</v>
      </c>
      <c r="M4887" s="1499" t="s">
        <v>1765</v>
      </c>
      <c r="N4887" s="1533" t="s">
        <v>1766</v>
      </c>
      <c r="O4887" s="1534" t="s">
        <v>762</v>
      </c>
    </row>
    <row r="4888" spans="2:15" s="1268" customFormat="1" ht="54.75" customHeight="1" x14ac:dyDescent="0.2">
      <c r="B4888" s="1494" t="s">
        <v>2957</v>
      </c>
      <c r="C4888" s="1545" t="s">
        <v>782</v>
      </c>
      <c r="D4888" s="1495" t="s">
        <v>233</v>
      </c>
      <c r="E4888" s="1496">
        <f t="shared" si="40"/>
        <v>30</v>
      </c>
      <c r="F4888" s="1497">
        <v>10.01</v>
      </c>
      <c r="G4888" s="1498">
        <v>19.989999999999998</v>
      </c>
      <c r="H4888" s="1530" t="s">
        <v>2910</v>
      </c>
      <c r="I4888" s="1499">
        <v>0.1</v>
      </c>
      <c r="J4888" s="1531">
        <v>0.22</v>
      </c>
      <c r="K4888" s="1499">
        <v>0.15</v>
      </c>
      <c r="L4888" s="1532" t="s">
        <v>2167</v>
      </c>
      <c r="M4888" s="1499" t="s">
        <v>1765</v>
      </c>
      <c r="N4888" s="1533" t="s">
        <v>1766</v>
      </c>
      <c r="O4888" s="1534" t="s">
        <v>762</v>
      </c>
    </row>
    <row r="4889" spans="2:15" s="1268" customFormat="1" ht="54.75" customHeight="1" x14ac:dyDescent="0.2">
      <c r="B4889" s="1535" t="s">
        <v>2958</v>
      </c>
      <c r="C4889" s="1545" t="s">
        <v>782</v>
      </c>
      <c r="D4889" s="1495" t="s">
        <v>233</v>
      </c>
      <c r="E4889" s="1496">
        <f t="shared" si="40"/>
        <v>39</v>
      </c>
      <c r="F4889" s="1497">
        <v>19.010000000000002</v>
      </c>
      <c r="G4889" s="1498">
        <v>19.989999999999998</v>
      </c>
      <c r="H4889" s="1530" t="s">
        <v>2910</v>
      </c>
      <c r="I4889" s="1499">
        <v>0.1</v>
      </c>
      <c r="J4889" s="1531">
        <v>0.22</v>
      </c>
      <c r="K4889" s="1499">
        <v>0.15</v>
      </c>
      <c r="L4889" s="1532" t="s">
        <v>2981</v>
      </c>
      <c r="M4889" s="1499" t="s">
        <v>2460</v>
      </c>
      <c r="N4889" s="1533" t="s">
        <v>89</v>
      </c>
      <c r="O4889" s="1534" t="s">
        <v>762</v>
      </c>
    </row>
    <row r="4890" spans="2:15" s="1268" customFormat="1" ht="54.75" customHeight="1" x14ac:dyDescent="0.2">
      <c r="B4890" s="1535" t="s">
        <v>2959</v>
      </c>
      <c r="C4890" s="1545" t="s">
        <v>782</v>
      </c>
      <c r="D4890" s="1495" t="s">
        <v>233</v>
      </c>
      <c r="E4890" s="1496">
        <f t="shared" si="40"/>
        <v>39</v>
      </c>
      <c r="F4890" s="1497">
        <v>19.010000000000002</v>
      </c>
      <c r="G4890" s="1498">
        <v>19.989999999999998</v>
      </c>
      <c r="H4890" s="1530" t="s">
        <v>2910</v>
      </c>
      <c r="I4890" s="1499">
        <v>0.1</v>
      </c>
      <c r="J4890" s="1531">
        <v>0.22</v>
      </c>
      <c r="K4890" s="1499">
        <v>0.15</v>
      </c>
      <c r="L4890" s="1532" t="s">
        <v>2981</v>
      </c>
      <c r="M4890" s="1499" t="s">
        <v>2460</v>
      </c>
      <c r="N4890" s="1533" t="s">
        <v>89</v>
      </c>
      <c r="O4890" s="1534" t="s">
        <v>762</v>
      </c>
    </row>
    <row r="4891" spans="2:15" s="1268" customFormat="1" ht="54.75" customHeight="1" x14ac:dyDescent="0.2">
      <c r="B4891" s="1535" t="s">
        <v>2960</v>
      </c>
      <c r="C4891" s="1545" t="s">
        <v>782</v>
      </c>
      <c r="D4891" s="1495" t="s">
        <v>233</v>
      </c>
      <c r="E4891" s="1496">
        <f t="shared" si="40"/>
        <v>39</v>
      </c>
      <c r="F4891" s="1497">
        <v>19.010000000000002</v>
      </c>
      <c r="G4891" s="1498">
        <v>19.989999999999998</v>
      </c>
      <c r="H4891" s="1530" t="s">
        <v>2910</v>
      </c>
      <c r="I4891" s="1499">
        <v>0.1</v>
      </c>
      <c r="J4891" s="1531">
        <v>0.22</v>
      </c>
      <c r="K4891" s="1499">
        <v>0.15</v>
      </c>
      <c r="L4891" s="1532" t="s">
        <v>2981</v>
      </c>
      <c r="M4891" s="1499" t="s">
        <v>2460</v>
      </c>
      <c r="N4891" s="1533" t="s">
        <v>89</v>
      </c>
      <c r="O4891" s="1534" t="s">
        <v>762</v>
      </c>
    </row>
    <row r="4892" spans="2:15" s="1268" customFormat="1" ht="54.75" customHeight="1" x14ac:dyDescent="0.2">
      <c r="B4892" s="1535" t="s">
        <v>2961</v>
      </c>
      <c r="C4892" s="1545" t="s">
        <v>782</v>
      </c>
      <c r="D4892" s="1495" t="s">
        <v>233</v>
      </c>
      <c r="E4892" s="1496">
        <f t="shared" si="40"/>
        <v>49</v>
      </c>
      <c r="F4892" s="1497">
        <v>29.01</v>
      </c>
      <c r="G4892" s="1498">
        <v>19.989999999999998</v>
      </c>
      <c r="H4892" s="1530" t="s">
        <v>2910</v>
      </c>
      <c r="I4892" s="1499">
        <v>0.1</v>
      </c>
      <c r="J4892" s="1531">
        <v>0.22</v>
      </c>
      <c r="K4892" s="1499">
        <v>0.15</v>
      </c>
      <c r="L4892" s="1532" t="s">
        <v>110</v>
      </c>
      <c r="M4892" s="1499" t="s">
        <v>2963</v>
      </c>
      <c r="N4892" s="1533" t="s">
        <v>2964</v>
      </c>
      <c r="O4892" s="1534" t="s">
        <v>762</v>
      </c>
    </row>
    <row r="4893" spans="2:15" s="1268" customFormat="1" ht="54.75" customHeight="1" x14ac:dyDescent="0.2">
      <c r="B4893" s="1535" t="s">
        <v>2965</v>
      </c>
      <c r="C4893" s="1545" t="s">
        <v>782</v>
      </c>
      <c r="D4893" s="1495" t="s">
        <v>233</v>
      </c>
      <c r="E4893" s="1496">
        <f t="shared" si="40"/>
        <v>49</v>
      </c>
      <c r="F4893" s="1497">
        <v>29.01</v>
      </c>
      <c r="G4893" s="1498">
        <v>19.989999999999998</v>
      </c>
      <c r="H4893" s="1530" t="s">
        <v>2910</v>
      </c>
      <c r="I4893" s="1499">
        <v>0.1</v>
      </c>
      <c r="J4893" s="1531">
        <v>0.22</v>
      </c>
      <c r="K4893" s="1499">
        <v>0.15</v>
      </c>
      <c r="L4893" s="1532" t="s">
        <v>110</v>
      </c>
      <c r="M4893" s="1499" t="s">
        <v>2963</v>
      </c>
      <c r="N4893" s="1533" t="s">
        <v>2964</v>
      </c>
      <c r="O4893" s="1534" t="s">
        <v>762</v>
      </c>
    </row>
    <row r="4894" spans="2:15" s="1268" customFormat="1" ht="54.75" customHeight="1" x14ac:dyDescent="0.2">
      <c r="B4894" s="1535" t="s">
        <v>2966</v>
      </c>
      <c r="C4894" s="1545" t="s">
        <v>782</v>
      </c>
      <c r="D4894" s="1495" t="s">
        <v>233</v>
      </c>
      <c r="E4894" s="1496">
        <f t="shared" si="40"/>
        <v>49</v>
      </c>
      <c r="F4894" s="1497">
        <v>29.01</v>
      </c>
      <c r="G4894" s="1498">
        <v>19.989999999999998</v>
      </c>
      <c r="H4894" s="1530" t="s">
        <v>2910</v>
      </c>
      <c r="I4894" s="1499">
        <v>0.1</v>
      </c>
      <c r="J4894" s="1531">
        <v>0.22</v>
      </c>
      <c r="K4894" s="1499">
        <v>0.15</v>
      </c>
      <c r="L4894" s="1532" t="s">
        <v>110</v>
      </c>
      <c r="M4894" s="1499" t="s">
        <v>2963</v>
      </c>
      <c r="N4894" s="1533" t="s">
        <v>2964</v>
      </c>
      <c r="O4894" s="1534" t="s">
        <v>762</v>
      </c>
    </row>
    <row r="4895" spans="2:15" s="1268" customFormat="1" ht="54.75" customHeight="1" x14ac:dyDescent="0.2">
      <c r="B4895" s="1535" t="s">
        <v>2967</v>
      </c>
      <c r="C4895" s="1545" t="s">
        <v>782</v>
      </c>
      <c r="D4895" s="1495" t="s">
        <v>233</v>
      </c>
      <c r="E4895" s="1496">
        <f t="shared" si="40"/>
        <v>59</v>
      </c>
      <c r="F4895" s="1497">
        <v>39.01</v>
      </c>
      <c r="G4895" s="1498">
        <v>19.989999999999998</v>
      </c>
      <c r="H4895" s="1530" t="s">
        <v>2910</v>
      </c>
      <c r="I4895" s="1499">
        <v>9.8000000000000004E-2</v>
      </c>
      <c r="J4895" s="1531">
        <v>0.22</v>
      </c>
      <c r="K4895" s="1499">
        <v>0.15</v>
      </c>
      <c r="L4895" s="1532" t="s">
        <v>2181</v>
      </c>
      <c r="M4895" s="1499" t="s">
        <v>101</v>
      </c>
      <c r="N4895" s="1533" t="s">
        <v>102</v>
      </c>
      <c r="O4895" s="1534" t="s">
        <v>390</v>
      </c>
    </row>
    <row r="4896" spans="2:15" s="1268" customFormat="1" ht="54.75" customHeight="1" x14ac:dyDescent="0.2">
      <c r="B4896" s="1535" t="s">
        <v>2968</v>
      </c>
      <c r="C4896" s="1545" t="s">
        <v>782</v>
      </c>
      <c r="D4896" s="1495" t="s">
        <v>233</v>
      </c>
      <c r="E4896" s="1496">
        <f t="shared" si="40"/>
        <v>59</v>
      </c>
      <c r="F4896" s="1497">
        <v>39.01</v>
      </c>
      <c r="G4896" s="1498">
        <v>19.989999999999998</v>
      </c>
      <c r="H4896" s="1530" t="s">
        <v>2910</v>
      </c>
      <c r="I4896" s="1499">
        <v>9.8000000000000004E-2</v>
      </c>
      <c r="J4896" s="1531">
        <v>0.22</v>
      </c>
      <c r="K4896" s="1499">
        <v>0.15</v>
      </c>
      <c r="L4896" s="1532" t="s">
        <v>2181</v>
      </c>
      <c r="M4896" s="1499" t="s">
        <v>101</v>
      </c>
      <c r="N4896" s="1533" t="s">
        <v>102</v>
      </c>
      <c r="O4896" s="1534" t="s">
        <v>390</v>
      </c>
    </row>
    <row r="4897" spans="2:15" s="1268" customFormat="1" ht="54.75" customHeight="1" x14ac:dyDescent="0.2">
      <c r="B4897" s="1535" t="s">
        <v>2969</v>
      </c>
      <c r="C4897" s="1545" t="s">
        <v>782</v>
      </c>
      <c r="D4897" s="1495" t="s">
        <v>233</v>
      </c>
      <c r="E4897" s="1496">
        <f t="shared" si="40"/>
        <v>59</v>
      </c>
      <c r="F4897" s="1497">
        <v>39.01</v>
      </c>
      <c r="G4897" s="1498">
        <v>19.989999999999998</v>
      </c>
      <c r="H4897" s="1530" t="s">
        <v>2910</v>
      </c>
      <c r="I4897" s="1499">
        <v>9.8000000000000004E-2</v>
      </c>
      <c r="J4897" s="1531">
        <v>0.22</v>
      </c>
      <c r="K4897" s="1499">
        <v>0.15</v>
      </c>
      <c r="L4897" s="1532" t="s">
        <v>2181</v>
      </c>
      <c r="M4897" s="1499" t="s">
        <v>101</v>
      </c>
      <c r="N4897" s="1533" t="s">
        <v>102</v>
      </c>
      <c r="O4897" s="1534" t="s">
        <v>390</v>
      </c>
    </row>
    <row r="4898" spans="2:15" s="1268" customFormat="1" ht="54.75" customHeight="1" x14ac:dyDescent="0.2">
      <c r="B4898" s="1535" t="s">
        <v>2970</v>
      </c>
      <c r="C4898" s="1545" t="s">
        <v>782</v>
      </c>
      <c r="D4898" s="1495" t="s">
        <v>233</v>
      </c>
      <c r="E4898" s="1496">
        <f t="shared" si="40"/>
        <v>79</v>
      </c>
      <c r="F4898" s="1497">
        <v>59.01</v>
      </c>
      <c r="G4898" s="1498">
        <v>19.989999999999998</v>
      </c>
      <c r="H4898" s="1530" t="s">
        <v>2910</v>
      </c>
      <c r="I4898" s="1499">
        <v>0.09</v>
      </c>
      <c r="J4898" s="1531">
        <v>0.22</v>
      </c>
      <c r="K4898" s="1499">
        <v>0.15</v>
      </c>
      <c r="L4898" s="1532" t="s">
        <v>107</v>
      </c>
      <c r="M4898" s="1499" t="s">
        <v>2590</v>
      </c>
      <c r="N4898" s="1533" t="s">
        <v>579</v>
      </c>
      <c r="O4898" s="1534" t="s">
        <v>390</v>
      </c>
    </row>
    <row r="4899" spans="2:15" s="1268" customFormat="1" ht="54.75" customHeight="1" x14ac:dyDescent="0.2">
      <c r="B4899" s="1535" t="s">
        <v>2971</v>
      </c>
      <c r="C4899" s="1545" t="s">
        <v>782</v>
      </c>
      <c r="D4899" s="1495" t="s">
        <v>233</v>
      </c>
      <c r="E4899" s="1496">
        <f t="shared" si="40"/>
        <v>79</v>
      </c>
      <c r="F4899" s="1497">
        <v>59.01</v>
      </c>
      <c r="G4899" s="1498">
        <v>19.989999999999998</v>
      </c>
      <c r="H4899" s="1530" t="s">
        <v>2910</v>
      </c>
      <c r="I4899" s="1499">
        <v>0.09</v>
      </c>
      <c r="J4899" s="1531">
        <v>0.22</v>
      </c>
      <c r="K4899" s="1499">
        <v>0.15</v>
      </c>
      <c r="L4899" s="1532" t="s">
        <v>107</v>
      </c>
      <c r="M4899" s="1499" t="s">
        <v>2590</v>
      </c>
      <c r="N4899" s="1533" t="s">
        <v>579</v>
      </c>
      <c r="O4899" s="1534" t="s">
        <v>390</v>
      </c>
    </row>
    <row r="4900" spans="2:15" s="1268" customFormat="1" ht="54.75" customHeight="1" x14ac:dyDescent="0.2">
      <c r="B4900" s="1535" t="s">
        <v>2972</v>
      </c>
      <c r="C4900" s="1545" t="s">
        <v>782</v>
      </c>
      <c r="D4900" s="1495" t="s">
        <v>233</v>
      </c>
      <c r="E4900" s="1496">
        <f t="shared" si="40"/>
        <v>79</v>
      </c>
      <c r="F4900" s="1497">
        <v>59.01</v>
      </c>
      <c r="G4900" s="1498">
        <v>19.989999999999998</v>
      </c>
      <c r="H4900" s="1530" t="s">
        <v>2910</v>
      </c>
      <c r="I4900" s="1499">
        <v>0.09</v>
      </c>
      <c r="J4900" s="1531">
        <v>0.22</v>
      </c>
      <c r="K4900" s="1499">
        <v>0.15</v>
      </c>
      <c r="L4900" s="1532" t="s">
        <v>107</v>
      </c>
      <c r="M4900" s="1499" t="s">
        <v>2590</v>
      </c>
      <c r="N4900" s="1533" t="s">
        <v>579</v>
      </c>
      <c r="O4900" s="1534" t="s">
        <v>390</v>
      </c>
    </row>
    <row r="4901" spans="2:15" s="1268" customFormat="1" ht="54.75" customHeight="1" x14ac:dyDescent="0.2">
      <c r="B4901" s="1535" t="s">
        <v>2973</v>
      </c>
      <c r="C4901" s="1545" t="s">
        <v>782</v>
      </c>
      <c r="D4901" s="1495" t="s">
        <v>233</v>
      </c>
      <c r="E4901" s="1496">
        <f t="shared" si="40"/>
        <v>99</v>
      </c>
      <c r="F4901" s="1497">
        <v>79.010000000000005</v>
      </c>
      <c r="G4901" s="1498">
        <v>19.989999999999998</v>
      </c>
      <c r="H4901" s="1530" t="s">
        <v>2910</v>
      </c>
      <c r="I4901" s="1499">
        <v>8.5999999999999993E-2</v>
      </c>
      <c r="J4901" s="1531">
        <v>0.22</v>
      </c>
      <c r="K4901" s="1499">
        <v>0.15</v>
      </c>
      <c r="L4901" s="1532" t="s">
        <v>2911</v>
      </c>
      <c r="M4901" s="1499" t="s">
        <v>2912</v>
      </c>
      <c r="N4901" s="1533" t="s">
        <v>882</v>
      </c>
      <c r="O4901" s="1534" t="s">
        <v>390</v>
      </c>
    </row>
    <row r="4902" spans="2:15" s="1268" customFormat="1" ht="54.75" customHeight="1" x14ac:dyDescent="0.2">
      <c r="B4902" s="1535" t="s">
        <v>2974</v>
      </c>
      <c r="C4902" s="1545" t="s">
        <v>782</v>
      </c>
      <c r="D4902" s="1495" t="s">
        <v>233</v>
      </c>
      <c r="E4902" s="1496">
        <f t="shared" si="40"/>
        <v>99</v>
      </c>
      <c r="F4902" s="1497">
        <v>79.010000000000005</v>
      </c>
      <c r="G4902" s="1498">
        <v>19.989999999999998</v>
      </c>
      <c r="H4902" s="1530" t="s">
        <v>2910</v>
      </c>
      <c r="I4902" s="1499">
        <v>8.5999999999999993E-2</v>
      </c>
      <c r="J4902" s="1531">
        <v>0.22</v>
      </c>
      <c r="K4902" s="1499">
        <v>0.15</v>
      </c>
      <c r="L4902" s="1532" t="s">
        <v>2911</v>
      </c>
      <c r="M4902" s="1499" t="s">
        <v>2912</v>
      </c>
      <c r="N4902" s="1533" t="s">
        <v>882</v>
      </c>
      <c r="O4902" s="1534" t="s">
        <v>390</v>
      </c>
    </row>
    <row r="4903" spans="2:15" s="1268" customFormat="1" ht="54.75" customHeight="1" x14ac:dyDescent="0.2">
      <c r="B4903" s="1535" t="s">
        <v>2975</v>
      </c>
      <c r="C4903" s="1545" t="s">
        <v>782</v>
      </c>
      <c r="D4903" s="1495" t="s">
        <v>233</v>
      </c>
      <c r="E4903" s="1496">
        <f t="shared" si="40"/>
        <v>99</v>
      </c>
      <c r="F4903" s="1497">
        <v>79.010000000000005</v>
      </c>
      <c r="G4903" s="1498">
        <v>19.989999999999998</v>
      </c>
      <c r="H4903" s="1530" t="s">
        <v>2910</v>
      </c>
      <c r="I4903" s="1499">
        <v>8.5999999999999993E-2</v>
      </c>
      <c r="J4903" s="1531">
        <v>0.22</v>
      </c>
      <c r="K4903" s="1499">
        <v>0.15</v>
      </c>
      <c r="L4903" s="1532" t="s">
        <v>2911</v>
      </c>
      <c r="M4903" s="1499" t="s">
        <v>2912</v>
      </c>
      <c r="N4903" s="1533" t="s">
        <v>882</v>
      </c>
      <c r="O4903" s="1534" t="s">
        <v>390</v>
      </c>
    </row>
    <row r="4904" spans="2:15" s="1268" customFormat="1" ht="54.75" customHeight="1" x14ac:dyDescent="0.2">
      <c r="B4904" s="1535" t="s">
        <v>2976</v>
      </c>
      <c r="C4904" s="1545" t="s">
        <v>782</v>
      </c>
      <c r="D4904" s="1495" t="s">
        <v>233</v>
      </c>
      <c r="E4904" s="1496">
        <f t="shared" si="40"/>
        <v>120</v>
      </c>
      <c r="F4904" s="1497">
        <v>100.01</v>
      </c>
      <c r="G4904" s="1498">
        <v>19.989999999999998</v>
      </c>
      <c r="H4904" s="1530" t="s">
        <v>2910</v>
      </c>
      <c r="I4904" s="1499">
        <v>8.5999999999999993E-2</v>
      </c>
      <c r="J4904" s="1531">
        <v>0.22</v>
      </c>
      <c r="K4904" s="1499">
        <v>0.15</v>
      </c>
      <c r="L4904" s="1532" t="s">
        <v>2977</v>
      </c>
      <c r="M4904" s="1499" t="s">
        <v>2978</v>
      </c>
      <c r="N4904" s="1533" t="s">
        <v>1458</v>
      </c>
      <c r="O4904" s="1534" t="s">
        <v>390</v>
      </c>
    </row>
    <row r="4905" spans="2:15" s="1268" customFormat="1" ht="54.75" customHeight="1" x14ac:dyDescent="0.2">
      <c r="B4905" s="1535" t="s">
        <v>2979</v>
      </c>
      <c r="C4905" s="1545" t="s">
        <v>782</v>
      </c>
      <c r="D4905" s="1495" t="s">
        <v>233</v>
      </c>
      <c r="E4905" s="1496">
        <f t="shared" si="40"/>
        <v>120</v>
      </c>
      <c r="F4905" s="1497">
        <v>100.01</v>
      </c>
      <c r="G4905" s="1498">
        <v>19.989999999999998</v>
      </c>
      <c r="H4905" s="1530" t="s">
        <v>2910</v>
      </c>
      <c r="I4905" s="1499">
        <v>8.5999999999999993E-2</v>
      </c>
      <c r="J4905" s="1531">
        <v>0.22</v>
      </c>
      <c r="K4905" s="1499">
        <v>0.15</v>
      </c>
      <c r="L4905" s="1532" t="s">
        <v>2977</v>
      </c>
      <c r="M4905" s="1499" t="s">
        <v>2978</v>
      </c>
      <c r="N4905" s="1533" t="s">
        <v>1458</v>
      </c>
      <c r="O4905" s="1534" t="s">
        <v>390</v>
      </c>
    </row>
    <row r="4906" spans="2:15" s="1268" customFormat="1" ht="54.75" customHeight="1" x14ac:dyDescent="0.2">
      <c r="B4906" s="1535" t="s">
        <v>2980</v>
      </c>
      <c r="C4906" s="1545" t="s">
        <v>782</v>
      </c>
      <c r="D4906" s="1495" t="s">
        <v>233</v>
      </c>
      <c r="E4906" s="1496">
        <f t="shared" si="40"/>
        <v>120</v>
      </c>
      <c r="F4906" s="1497">
        <v>100.01</v>
      </c>
      <c r="G4906" s="1498">
        <v>19.989999999999998</v>
      </c>
      <c r="H4906" s="1530" t="s">
        <v>2910</v>
      </c>
      <c r="I4906" s="1499">
        <v>8.5999999999999993E-2</v>
      </c>
      <c r="J4906" s="1531">
        <v>0.22</v>
      </c>
      <c r="K4906" s="1499">
        <v>0.15</v>
      </c>
      <c r="L4906" s="1532" t="s">
        <v>2977</v>
      </c>
      <c r="M4906" s="1499" t="s">
        <v>2978</v>
      </c>
      <c r="N4906" s="1533" t="s">
        <v>1458</v>
      </c>
      <c r="O4906" s="1534" t="s">
        <v>390</v>
      </c>
    </row>
    <row r="4907" spans="2:15" s="1268" customFormat="1" ht="17.25" customHeight="1" x14ac:dyDescent="0.2">
      <c r="B4907" s="4426" t="s">
        <v>1980</v>
      </c>
      <c r="C4907" s="4427"/>
      <c r="D4907" s="1503"/>
      <c r="E4907" s="1503"/>
      <c r="F4907" s="743"/>
      <c r="G4907" s="743"/>
      <c r="H4907" s="743"/>
      <c r="I4907" s="687"/>
      <c r="J4907" s="687"/>
      <c r="K4907" s="687"/>
      <c r="L4907" s="687"/>
      <c r="M4907" s="687"/>
      <c r="N4907" s="687"/>
      <c r="O4907" s="704"/>
    </row>
    <row r="4908" spans="2:15" s="1268" customFormat="1" ht="17.25" customHeight="1" thickBot="1" x14ac:dyDescent="0.25">
      <c r="B4908" s="1529" t="s">
        <v>2982</v>
      </c>
      <c r="C4908" s="674"/>
      <c r="D4908" s="674"/>
      <c r="E4908" s="674"/>
      <c r="F4908" s="747"/>
      <c r="G4908" s="747"/>
      <c r="H4908" s="747"/>
      <c r="I4908" s="674"/>
      <c r="J4908" s="674"/>
      <c r="K4908" s="674"/>
      <c r="L4908" s="674"/>
      <c r="M4908" s="674"/>
      <c r="N4908" s="674"/>
      <c r="O4908" s="675"/>
    </row>
    <row r="4909" spans="2:15" s="1268" customFormat="1" ht="17.25" customHeight="1" thickTop="1" thickBot="1" x14ac:dyDescent="0.35">
      <c r="B4909" s="4429"/>
      <c r="C4909" s="4429"/>
      <c r="D4909" s="513"/>
      <c r="E4909" s="513"/>
      <c r="F4909" s="513"/>
      <c r="G4909" s="489"/>
    </row>
    <row r="4910" spans="2:15" s="1268" customFormat="1" ht="17.25" customHeight="1" thickTop="1" x14ac:dyDescent="0.2">
      <c r="B4910" s="4423" t="s">
        <v>2940</v>
      </c>
      <c r="C4910" s="4424"/>
      <c r="D4910" s="4424"/>
      <c r="E4910" s="4424"/>
      <c r="F4910" s="4425"/>
      <c r="G4910" s="489"/>
    </row>
    <row r="4911" spans="2:15" s="1268" customFormat="1" ht="17.25" customHeight="1" x14ac:dyDescent="0.2">
      <c r="B4911" s="1526" t="s">
        <v>346</v>
      </c>
      <c r="C4911" s="1466" t="s">
        <v>2941</v>
      </c>
      <c r="D4911" s="885"/>
      <c r="E4911" s="885"/>
      <c r="F4911" s="886"/>
      <c r="G4911" s="489"/>
    </row>
    <row r="4912" spans="2:15" s="1268" customFormat="1" ht="17.25" customHeight="1" x14ac:dyDescent="0.2">
      <c r="B4912" s="1526" t="s">
        <v>2936</v>
      </c>
      <c r="C4912" s="1466" t="s">
        <v>1859</v>
      </c>
      <c r="D4912" s="885"/>
      <c r="E4912" s="885"/>
      <c r="F4912" s="886"/>
      <c r="G4912" s="489"/>
    </row>
    <row r="4913" spans="2:15" s="1268" customFormat="1" ht="17.25" customHeight="1" x14ac:dyDescent="0.2">
      <c r="B4913" s="1526" t="s">
        <v>2937</v>
      </c>
      <c r="C4913" s="1466" t="s">
        <v>2942</v>
      </c>
      <c r="D4913" s="885"/>
      <c r="E4913" s="885"/>
      <c r="F4913" s="886"/>
      <c r="G4913" s="489"/>
    </row>
    <row r="4914" spans="2:15" s="1268" customFormat="1" ht="17.25" customHeight="1" x14ac:dyDescent="0.2">
      <c r="B4914" s="1528" t="s">
        <v>2938</v>
      </c>
      <c r="C4914" s="4804" t="s">
        <v>2943</v>
      </c>
      <c r="D4914" s="4804"/>
      <c r="E4914" s="4804"/>
      <c r="F4914" s="4805"/>
      <c r="G4914" s="489"/>
    </row>
    <row r="4915" spans="2:15" s="1268" customFormat="1" ht="27.75" customHeight="1" x14ac:dyDescent="0.2">
      <c r="B4915" s="4513" t="s">
        <v>2944</v>
      </c>
      <c r="C4915" s="4367" t="s">
        <v>2945</v>
      </c>
      <c r="D4915" s="4367"/>
      <c r="E4915" s="4367"/>
      <c r="F4915" s="4368"/>
      <c r="G4915" s="489"/>
    </row>
    <row r="4916" spans="2:15" s="1268" customFormat="1" ht="29.25" customHeight="1" x14ac:dyDescent="0.2">
      <c r="B4916" s="4513"/>
      <c r="C4916" s="4367" t="s">
        <v>2946</v>
      </c>
      <c r="D4916" s="4367"/>
      <c r="E4916" s="4367"/>
      <c r="F4916" s="4368"/>
      <c r="G4916" s="489"/>
    </row>
    <row r="4917" spans="2:15" s="1268" customFormat="1" ht="17.25" customHeight="1" thickBot="1" x14ac:dyDescent="0.25">
      <c r="B4917" s="4514"/>
      <c r="C4917" s="1527"/>
      <c r="D4917" s="674"/>
      <c r="E4917" s="674"/>
      <c r="F4917" s="675"/>
      <c r="G4917" s="489"/>
    </row>
    <row r="4918" spans="2:15" s="1268" customFormat="1" ht="17.25" customHeight="1" thickTop="1" x14ac:dyDescent="0.3">
      <c r="B4918" s="4429"/>
      <c r="C4918" s="4429"/>
      <c r="D4918" s="513"/>
      <c r="E4918" s="513"/>
      <c r="F4918" s="513"/>
      <c r="G4918" s="489"/>
    </row>
    <row r="4919" spans="2:15" s="1268" customFormat="1" ht="16.5" customHeight="1" thickBot="1" x14ac:dyDescent="0.35">
      <c r="B4919" s="513"/>
      <c r="C4919" s="513"/>
      <c r="D4919" s="513"/>
      <c r="E4919" s="513"/>
      <c r="F4919" s="513"/>
      <c r="G4919" s="489"/>
    </row>
    <row r="4920" spans="2:15" s="1268" customFormat="1" ht="24" customHeight="1" thickTop="1" thickBot="1" x14ac:dyDescent="0.25">
      <c r="B4920" s="715"/>
      <c r="C4920" s="1006"/>
      <c r="D4920" s="1006"/>
      <c r="E4920" s="1006"/>
      <c r="F4920" s="1006"/>
      <c r="G4920" s="1006"/>
      <c r="H4920" s="1006"/>
      <c r="I4920" s="1006"/>
      <c r="J4920" s="1006"/>
      <c r="K4920" s="1006"/>
      <c r="L4920" s="1006"/>
      <c r="M4920" s="1006"/>
      <c r="N4920" s="1006"/>
      <c r="O4920" s="709"/>
    </row>
    <row r="4921" spans="2:15" s="1268" customFormat="1" ht="24" customHeight="1" thickTop="1" x14ac:dyDescent="0.2">
      <c r="B4921" s="1482" t="s">
        <v>2906</v>
      </c>
      <c r="C4921" s="1483"/>
      <c r="D4921" s="1483"/>
      <c r="E4921" s="1483"/>
      <c r="F4921" s="1483"/>
      <c r="G4921" s="1484"/>
      <c r="H4921" s="1484"/>
      <c r="I4921" s="1484"/>
      <c r="J4921" s="1484"/>
      <c r="K4921" s="1484"/>
      <c r="L4921" s="1485"/>
      <c r="M4921" s="1485"/>
      <c r="N4921" s="1485"/>
      <c r="O4921" s="1486"/>
    </row>
    <row r="4922" spans="2:15" s="1268" customFormat="1" ht="24" customHeight="1" x14ac:dyDescent="0.2">
      <c r="B4922" s="1487" t="s">
        <v>994</v>
      </c>
      <c r="C4922" s="1488" t="s">
        <v>80</v>
      </c>
      <c r="D4922" s="1489" t="s">
        <v>1805</v>
      </c>
      <c r="E4922" s="1490" t="s">
        <v>534</v>
      </c>
      <c r="F4922" s="1490" t="s">
        <v>93</v>
      </c>
      <c r="G4922" s="1491" t="s">
        <v>535</v>
      </c>
      <c r="H4922" s="1491" t="s">
        <v>536</v>
      </c>
      <c r="I4922" s="1488" t="s">
        <v>255</v>
      </c>
      <c r="J4922" s="1488" t="s">
        <v>2199</v>
      </c>
      <c r="K4922" s="1488" t="s">
        <v>2200</v>
      </c>
      <c r="L4922" s="1488" t="s">
        <v>302</v>
      </c>
      <c r="M4922" s="1488" t="s">
        <v>2201</v>
      </c>
      <c r="N4922" s="1492" t="s">
        <v>2202</v>
      </c>
      <c r="O4922" s="1493" t="s">
        <v>2023</v>
      </c>
    </row>
    <row r="4923" spans="2:15" s="1268" customFormat="1" ht="24" customHeight="1" x14ac:dyDescent="0.2">
      <c r="B4923" s="1494" t="s">
        <v>2907</v>
      </c>
      <c r="C4923" s="1495" t="s">
        <v>2025</v>
      </c>
      <c r="D4923" s="1495" t="s">
        <v>233</v>
      </c>
      <c r="E4923" s="1496">
        <f>+F4923+G4923</f>
        <v>20</v>
      </c>
      <c r="F4923" s="1497">
        <v>10.01</v>
      </c>
      <c r="G4923" s="1498">
        <v>9.99</v>
      </c>
      <c r="H4923" s="1498" t="s">
        <v>234</v>
      </c>
      <c r="I4923" s="1499">
        <v>0.12</v>
      </c>
      <c r="J4923" s="1496">
        <v>0.22</v>
      </c>
      <c r="K4923" s="1499">
        <v>0.15</v>
      </c>
      <c r="L4923" s="1500" t="s">
        <v>1764</v>
      </c>
      <c r="M4923" s="1501" t="s">
        <v>1765</v>
      </c>
      <c r="N4923" s="1501" t="s">
        <v>1766</v>
      </c>
      <c r="O4923" s="1502" t="s">
        <v>2029</v>
      </c>
    </row>
    <row r="4924" spans="2:15" s="1268" customFormat="1" ht="24" customHeight="1" x14ac:dyDescent="0.2">
      <c r="B4924" s="1494" t="s">
        <v>2908</v>
      </c>
      <c r="C4924" s="1495" t="s">
        <v>2025</v>
      </c>
      <c r="D4924" s="1495" t="s">
        <v>233</v>
      </c>
      <c r="E4924" s="1496">
        <f>+F4924+G4924</f>
        <v>20</v>
      </c>
      <c r="F4924" s="1497">
        <v>10.01</v>
      </c>
      <c r="G4924" s="1498">
        <v>9.99</v>
      </c>
      <c r="H4924" s="1498" t="s">
        <v>234</v>
      </c>
      <c r="I4924" s="1499">
        <v>0.12</v>
      </c>
      <c r="J4924" s="1496">
        <v>0.22</v>
      </c>
      <c r="K4924" s="1499">
        <v>0.15</v>
      </c>
      <c r="L4924" s="1500" t="s">
        <v>1764</v>
      </c>
      <c r="M4924" s="1501" t="s">
        <v>1765</v>
      </c>
      <c r="N4924" s="1501" t="s">
        <v>1766</v>
      </c>
      <c r="O4924" s="1502" t="s">
        <v>2029</v>
      </c>
    </row>
    <row r="4925" spans="2:15" s="1268" customFormat="1" ht="24" customHeight="1" x14ac:dyDescent="0.2">
      <c r="B4925" s="1494" t="s">
        <v>2909</v>
      </c>
      <c r="C4925" s="1495" t="s">
        <v>2025</v>
      </c>
      <c r="D4925" s="1495" t="s">
        <v>233</v>
      </c>
      <c r="E4925" s="1496">
        <f>+F4925+G4925</f>
        <v>99</v>
      </c>
      <c r="F4925" s="1497">
        <v>79.010000000000005</v>
      </c>
      <c r="G4925" s="1498">
        <v>19.989999999999998</v>
      </c>
      <c r="H4925" s="1498" t="s">
        <v>2910</v>
      </c>
      <c r="I4925" s="1499">
        <v>8.5999999999999993E-2</v>
      </c>
      <c r="J4925" s="1496">
        <v>0.22</v>
      </c>
      <c r="K4925" s="1499">
        <v>0.15</v>
      </c>
      <c r="L4925" s="1500" t="s">
        <v>2911</v>
      </c>
      <c r="M4925" s="1501" t="s">
        <v>2912</v>
      </c>
      <c r="N4925" s="1501" t="s">
        <v>882</v>
      </c>
      <c r="O4925" s="1502" t="s">
        <v>390</v>
      </c>
    </row>
    <row r="4926" spans="2:15" s="1268" customFormat="1" ht="24" customHeight="1" x14ac:dyDescent="0.2">
      <c r="B4926" s="4826" t="s">
        <v>1980</v>
      </c>
      <c r="C4926" s="4827"/>
      <c r="D4926" s="1503"/>
      <c r="E4926" s="1503"/>
      <c r="F4926" s="743"/>
      <c r="G4926" s="743"/>
      <c r="H4926" s="743"/>
      <c r="I4926" s="687"/>
      <c r="J4926" s="687"/>
      <c r="K4926" s="687"/>
      <c r="L4926" s="687"/>
      <c r="M4926" s="687"/>
      <c r="N4926" s="687"/>
      <c r="O4926" s="704"/>
    </row>
    <row r="4927" spans="2:15" s="1268" customFormat="1" ht="24" customHeight="1" thickBot="1" x14ac:dyDescent="0.25">
      <c r="B4927" s="673" t="s">
        <v>2913</v>
      </c>
      <c r="C4927" s="674"/>
      <c r="D4927" s="674"/>
      <c r="E4927" s="674"/>
      <c r="F4927" s="747"/>
      <c r="G4927" s="747"/>
      <c r="H4927" s="747"/>
      <c r="I4927" s="674"/>
      <c r="J4927" s="674"/>
      <c r="K4927" s="674"/>
      <c r="L4927" s="674"/>
      <c r="M4927" s="674"/>
      <c r="N4927" s="674"/>
      <c r="O4927" s="675"/>
    </row>
    <row r="4928" spans="2:15" s="1268" customFormat="1" ht="18" customHeight="1" thickTop="1" thickBot="1" x14ac:dyDescent="0.35">
      <c r="B4928" s="4429"/>
      <c r="C4928" s="4429"/>
      <c r="D4928" s="513"/>
      <c r="E4928" s="513"/>
      <c r="F4928" s="513"/>
      <c r="G4928" s="489"/>
    </row>
    <row r="4929" spans="2:7" s="1268" customFormat="1" ht="16.5" customHeight="1" thickTop="1" x14ac:dyDescent="0.2">
      <c r="B4929" s="4569" t="s">
        <v>2497</v>
      </c>
      <c r="C4929" s="4570"/>
      <c r="D4929" s="4570"/>
      <c r="E4929" s="4570"/>
      <c r="F4929" s="4571"/>
      <c r="G4929" s="489"/>
    </row>
    <row r="4930" spans="2:7" s="1268" customFormat="1" ht="16.5" customHeight="1" thickBot="1" x14ac:dyDescent="0.25">
      <c r="B4930" s="4615" t="s">
        <v>2498</v>
      </c>
      <c r="C4930" s="4616"/>
      <c r="D4930" s="4616"/>
      <c r="E4930" s="4616"/>
      <c r="F4930" s="4617"/>
      <c r="G4930" s="489"/>
    </row>
    <row r="4931" spans="2:7" s="1268" customFormat="1" ht="16.5" customHeight="1" x14ac:dyDescent="0.2">
      <c r="B4931" s="875" t="s">
        <v>1805</v>
      </c>
      <c r="C4931" s="877" t="s">
        <v>1150</v>
      </c>
      <c r="D4931" s="877" t="s">
        <v>1148</v>
      </c>
      <c r="E4931" s="877" t="s">
        <v>1215</v>
      </c>
      <c r="F4931" s="1419" t="s">
        <v>1213</v>
      </c>
      <c r="G4931" s="489"/>
    </row>
    <row r="4932" spans="2:7" s="1268" customFormat="1" ht="16.5" customHeight="1" x14ac:dyDescent="0.2">
      <c r="B4932" s="4781" t="s">
        <v>340</v>
      </c>
      <c r="C4932" s="728" t="s">
        <v>2371</v>
      </c>
      <c r="D4932" s="727">
        <v>1</v>
      </c>
      <c r="E4932" s="728">
        <v>30</v>
      </c>
      <c r="F4932" s="4777" t="s">
        <v>336</v>
      </c>
      <c r="G4932" s="489"/>
    </row>
    <row r="4933" spans="2:7" s="1268" customFormat="1" ht="16.5" customHeight="1" x14ac:dyDescent="0.2">
      <c r="B4933" s="4782"/>
      <c r="C4933" s="728" t="s">
        <v>2372</v>
      </c>
      <c r="D4933" s="727">
        <v>1.5</v>
      </c>
      <c r="E4933" s="728">
        <v>50</v>
      </c>
      <c r="F4933" s="4778"/>
      <c r="G4933" s="489"/>
    </row>
    <row r="4934" spans="2:7" s="1268" customFormat="1" ht="16.5" customHeight="1" x14ac:dyDescent="0.2">
      <c r="B4934" s="4782"/>
      <c r="C4934" s="728" t="s">
        <v>2499</v>
      </c>
      <c r="D4934" s="727">
        <v>2</v>
      </c>
      <c r="E4934" s="728">
        <v>90</v>
      </c>
      <c r="F4934" s="4778"/>
      <c r="G4934" s="489"/>
    </row>
    <row r="4935" spans="2:7" s="1268" customFormat="1" ht="16.5" customHeight="1" x14ac:dyDescent="0.2">
      <c r="B4935" s="4782"/>
      <c r="C4935" s="728" t="s">
        <v>2373</v>
      </c>
      <c r="D4935" s="727">
        <v>3.25</v>
      </c>
      <c r="E4935" s="728">
        <v>160</v>
      </c>
      <c r="F4935" s="4778"/>
      <c r="G4935" s="489"/>
    </row>
    <row r="4936" spans="2:7" s="1268" customFormat="1" ht="16.5" customHeight="1" x14ac:dyDescent="0.2">
      <c r="B4936" s="4782"/>
      <c r="C4936" s="728" t="s">
        <v>2511</v>
      </c>
      <c r="D4936" s="727">
        <v>5</v>
      </c>
      <c r="E4936" s="728">
        <v>240</v>
      </c>
      <c r="F4936" s="4778"/>
      <c r="G4936" s="489"/>
    </row>
    <row r="4937" spans="2:7" s="1268" customFormat="1" ht="16.5" customHeight="1" x14ac:dyDescent="0.2">
      <c r="B4937" s="4782"/>
      <c r="C4937" s="728" t="s">
        <v>2374</v>
      </c>
      <c r="D4937" s="727">
        <v>11.99</v>
      </c>
      <c r="E4937" s="728">
        <v>2800</v>
      </c>
      <c r="F4937" s="4778"/>
      <c r="G4937" s="489"/>
    </row>
    <row r="4938" spans="2:7" s="1268" customFormat="1" ht="16.5" customHeight="1" x14ac:dyDescent="0.2">
      <c r="B4938" s="4782"/>
      <c r="C4938" s="728" t="s">
        <v>1706</v>
      </c>
      <c r="D4938" s="727">
        <v>0.06</v>
      </c>
      <c r="E4938" s="728" t="s">
        <v>2500</v>
      </c>
      <c r="F4938" s="4778"/>
      <c r="G4938" s="489"/>
    </row>
    <row r="4939" spans="2:7" s="1268" customFormat="1" ht="16.5" customHeight="1" x14ac:dyDescent="0.2">
      <c r="B4939" s="4783"/>
      <c r="C4939" s="728" t="s">
        <v>2501</v>
      </c>
      <c r="D4939" s="727">
        <v>0.06</v>
      </c>
      <c r="E4939" s="728" t="s">
        <v>2500</v>
      </c>
      <c r="F4939" s="4778"/>
      <c r="G4939" s="489"/>
    </row>
    <row r="4940" spans="2:7" s="1268" customFormat="1" ht="16.5" customHeight="1" x14ac:dyDescent="0.2">
      <c r="B4940" s="4780" t="s">
        <v>71</v>
      </c>
      <c r="C4940" s="728" t="s">
        <v>2375</v>
      </c>
      <c r="D4940" s="727">
        <v>2.99</v>
      </c>
      <c r="E4940" s="728">
        <v>20</v>
      </c>
      <c r="F4940" s="4778"/>
      <c r="G4940" s="489"/>
    </row>
    <row r="4941" spans="2:7" s="1268" customFormat="1" ht="16.5" customHeight="1" x14ac:dyDescent="0.2">
      <c r="B4941" s="4780"/>
      <c r="C4941" s="728" t="s">
        <v>2376</v>
      </c>
      <c r="D4941" s="727">
        <v>6.99</v>
      </c>
      <c r="E4941" s="728">
        <v>50</v>
      </c>
      <c r="F4941" s="4778"/>
      <c r="G4941" s="489"/>
    </row>
    <row r="4942" spans="2:7" s="1268" customFormat="1" ht="16.5" customHeight="1" x14ac:dyDescent="0.2">
      <c r="B4942" s="4798" t="s">
        <v>2502</v>
      </c>
      <c r="C4942" s="728" t="s">
        <v>2377</v>
      </c>
      <c r="D4942" s="727">
        <v>3</v>
      </c>
      <c r="E4942" s="728">
        <v>4</v>
      </c>
      <c r="F4942" s="4778"/>
      <c r="G4942" s="489"/>
    </row>
    <row r="4943" spans="2:7" s="1268" customFormat="1" ht="16.5" customHeight="1" x14ac:dyDescent="0.2">
      <c r="B4943" s="4799"/>
      <c r="C4943" s="728" t="s">
        <v>2378</v>
      </c>
      <c r="D4943" s="727">
        <v>5</v>
      </c>
      <c r="E4943" s="728">
        <v>8</v>
      </c>
      <c r="F4943" s="4778"/>
      <c r="G4943" s="489"/>
    </row>
    <row r="4944" spans="2:7" s="1268" customFormat="1" ht="16.5" customHeight="1" x14ac:dyDescent="0.2">
      <c r="B4944" s="1420" t="s">
        <v>2643</v>
      </c>
      <c r="C4944" s="728" t="s">
        <v>2644</v>
      </c>
      <c r="D4944" s="727">
        <v>2.67</v>
      </c>
      <c r="E4944" s="941" t="s">
        <v>1721</v>
      </c>
      <c r="F4944" s="4778"/>
      <c r="G4944" s="489"/>
    </row>
    <row r="4945" spans="2:7" s="1268" customFormat="1" ht="16.5" customHeight="1" x14ac:dyDescent="0.2">
      <c r="B4945" s="1421" t="s">
        <v>2643</v>
      </c>
      <c r="C4945" s="728" t="s">
        <v>2645</v>
      </c>
      <c r="D4945" s="727">
        <v>14.28</v>
      </c>
      <c r="E4945" s="941" t="s">
        <v>1721</v>
      </c>
      <c r="F4945" s="4779"/>
      <c r="G4945" s="489"/>
    </row>
    <row r="4946" spans="2:7" s="1268" customFormat="1" ht="16.5" customHeight="1" x14ac:dyDescent="0.2">
      <c r="B4946" s="4519"/>
      <c r="C4946" s="4520"/>
      <c r="D4946" s="4520"/>
      <c r="E4946" s="4520"/>
      <c r="F4946" s="4521"/>
      <c r="G4946" s="489"/>
    </row>
    <row r="4947" spans="2:7" s="1268" customFormat="1" ht="16.5" customHeight="1" x14ac:dyDescent="0.2">
      <c r="B4947" s="4798" t="s">
        <v>2381</v>
      </c>
      <c r="C4947" s="728" t="s">
        <v>2383</v>
      </c>
      <c r="D4947" s="806">
        <v>25</v>
      </c>
      <c r="E4947" s="941">
        <v>100</v>
      </c>
      <c r="F4947" s="4532" t="s">
        <v>2646</v>
      </c>
      <c r="G4947" s="489"/>
    </row>
    <row r="4948" spans="2:7" s="1268" customFormat="1" ht="16.5" customHeight="1" x14ac:dyDescent="0.2">
      <c r="B4948" s="4799"/>
      <c r="C4948" s="728" t="s">
        <v>2384</v>
      </c>
      <c r="D4948" s="806">
        <v>39</v>
      </c>
      <c r="E4948" s="941">
        <v>200</v>
      </c>
      <c r="F4948" s="4532"/>
      <c r="G4948" s="489"/>
    </row>
    <row r="4949" spans="2:7" s="1268" customFormat="1" ht="16.5" customHeight="1" x14ac:dyDescent="0.2">
      <c r="B4949" s="4799"/>
      <c r="C4949" s="728" t="s">
        <v>2385</v>
      </c>
      <c r="D4949" s="806">
        <v>45</v>
      </c>
      <c r="E4949" s="941">
        <v>300</v>
      </c>
      <c r="F4949" s="4532"/>
      <c r="G4949" s="489"/>
    </row>
    <row r="4950" spans="2:7" s="1268" customFormat="1" ht="16.5" customHeight="1" x14ac:dyDescent="0.2">
      <c r="B4950" s="4799"/>
      <c r="C4950" s="728" t="s">
        <v>2386</v>
      </c>
      <c r="D4950" s="806">
        <v>49</v>
      </c>
      <c r="E4950" s="941">
        <v>400</v>
      </c>
      <c r="F4950" s="4532"/>
      <c r="G4950" s="489"/>
    </row>
    <row r="4951" spans="2:7" s="1268" customFormat="1" ht="16.5" customHeight="1" x14ac:dyDescent="0.2">
      <c r="B4951" s="4799"/>
      <c r="C4951" s="728" t="s">
        <v>2387</v>
      </c>
      <c r="D4951" s="806">
        <v>79</v>
      </c>
      <c r="E4951" s="941">
        <v>800</v>
      </c>
      <c r="F4951" s="4532"/>
      <c r="G4951" s="489"/>
    </row>
    <row r="4952" spans="2:7" s="1268" customFormat="1" ht="16.5" customHeight="1" x14ac:dyDescent="0.2">
      <c r="B4952" s="4799"/>
      <c r="C4952" s="728" t="s">
        <v>2388</v>
      </c>
      <c r="D4952" s="806">
        <v>99</v>
      </c>
      <c r="E4952" s="941">
        <v>1000</v>
      </c>
      <c r="F4952" s="4532"/>
      <c r="G4952" s="489"/>
    </row>
    <row r="4953" spans="2:7" s="1268" customFormat="1" ht="16.5" customHeight="1" x14ac:dyDescent="0.2">
      <c r="B4953" s="4799"/>
      <c r="C4953" s="728" t="s">
        <v>2389</v>
      </c>
      <c r="D4953" s="806">
        <v>180</v>
      </c>
      <c r="E4953" s="941">
        <v>2000</v>
      </c>
      <c r="F4953" s="4532"/>
      <c r="G4953" s="489"/>
    </row>
    <row r="4954" spans="2:7" s="1268" customFormat="1" ht="16.5" customHeight="1" x14ac:dyDescent="0.2">
      <c r="B4954" s="4800"/>
      <c r="C4954" s="728" t="s">
        <v>2390</v>
      </c>
      <c r="D4954" s="806">
        <v>280</v>
      </c>
      <c r="E4954" s="941">
        <v>3000</v>
      </c>
      <c r="F4954" s="4532"/>
      <c r="G4954" s="489"/>
    </row>
    <row r="4955" spans="2:7" s="1268" customFormat="1" ht="16.5" customHeight="1" x14ac:dyDescent="0.2">
      <c r="B4955" s="794"/>
      <c r="C4955" s="728"/>
      <c r="D4955" s="728"/>
      <c r="E4955" s="728"/>
      <c r="F4955" s="834"/>
      <c r="G4955" s="489"/>
    </row>
    <row r="4956" spans="2:7" s="1268" customFormat="1" ht="24.75" customHeight="1" x14ac:dyDescent="0.2">
      <c r="B4956" s="4533" t="s">
        <v>1361</v>
      </c>
      <c r="C4956" s="728" t="s">
        <v>1706</v>
      </c>
      <c r="D4956" s="1422" t="s">
        <v>2647</v>
      </c>
      <c r="E4956" s="1064" t="s">
        <v>2648</v>
      </c>
      <c r="F4956" s="4824" t="s">
        <v>2649</v>
      </c>
      <c r="G4956" s="489"/>
    </row>
    <row r="4957" spans="2:7" s="1268" customFormat="1" ht="16.5" customHeight="1" x14ac:dyDescent="0.2">
      <c r="B4957" s="4534"/>
      <c r="C4957" s="1423" t="s">
        <v>1711</v>
      </c>
      <c r="D4957" s="727">
        <v>4.99</v>
      </c>
      <c r="E4957" s="941" t="s">
        <v>2650</v>
      </c>
      <c r="F4957" s="4825"/>
      <c r="G4957" s="489"/>
    </row>
    <row r="4958" spans="2:7" s="1268" customFormat="1" ht="16.5" customHeight="1" x14ac:dyDescent="0.2">
      <c r="B4958" s="4534"/>
      <c r="C4958" s="1423" t="s">
        <v>2651</v>
      </c>
      <c r="D4958" s="727">
        <v>9.99</v>
      </c>
      <c r="E4958" s="941" t="s">
        <v>2652</v>
      </c>
      <c r="F4958" s="4825"/>
      <c r="G4958" s="489"/>
    </row>
    <row r="4959" spans="2:7" s="1268" customFormat="1" ht="16.5" customHeight="1" x14ac:dyDescent="0.2">
      <c r="B4959" s="4534"/>
      <c r="C4959" s="1423" t="s">
        <v>2408</v>
      </c>
      <c r="D4959" s="727">
        <v>14.99</v>
      </c>
      <c r="E4959" s="941" t="s">
        <v>2653</v>
      </c>
      <c r="F4959" s="4825"/>
      <c r="G4959" s="489"/>
    </row>
    <row r="4960" spans="2:7" s="1268" customFormat="1" ht="16.5" customHeight="1" x14ac:dyDescent="0.2">
      <c r="B4960" s="4534"/>
      <c r="C4960" s="728" t="s">
        <v>330</v>
      </c>
      <c r="D4960" s="727">
        <v>29.99</v>
      </c>
      <c r="E4960" s="941" t="s">
        <v>1721</v>
      </c>
      <c r="F4960" s="4825"/>
      <c r="G4960" s="489"/>
    </row>
    <row r="4961" spans="2:15" s="1268" customFormat="1" ht="16.5" customHeight="1" thickBot="1" x14ac:dyDescent="0.25">
      <c r="B4961" s="673"/>
      <c r="C4961" s="674"/>
      <c r="D4961" s="674"/>
      <c r="E4961" s="674"/>
      <c r="F4961" s="675"/>
      <c r="G4961" s="489"/>
    </row>
    <row r="4962" spans="2:15" s="1268" customFormat="1" ht="16.5" customHeight="1" thickTop="1" thickBot="1" x14ac:dyDescent="0.35">
      <c r="B4962" s="4429"/>
      <c r="C4962" s="4429"/>
      <c r="D4962" s="513"/>
      <c r="E4962" s="513"/>
      <c r="F4962" s="513"/>
      <c r="G4962" s="489"/>
    </row>
    <row r="4963" spans="2:15" s="1268" customFormat="1" ht="16.5" customHeight="1" thickTop="1" thickBot="1" x14ac:dyDescent="0.25">
      <c r="B4963" s="4467" t="s">
        <v>392</v>
      </c>
      <c r="C4963" s="4468"/>
      <c r="D4963" s="4468"/>
      <c r="E4963" s="4468"/>
      <c r="F4963" s="4469"/>
      <c r="G4963" s="489"/>
    </row>
    <row r="4964" spans="2:15" s="1268" customFormat="1" ht="16.5" customHeight="1" thickTop="1" thickBot="1" x14ac:dyDescent="0.25">
      <c r="B4964" s="4461" t="s">
        <v>393</v>
      </c>
      <c r="C4964" s="4462"/>
      <c r="D4964" s="4462"/>
      <c r="E4964" s="4462"/>
      <c r="F4964" s="4463"/>
      <c r="G4964" s="489"/>
    </row>
    <row r="4965" spans="2:15" s="1268" customFormat="1" ht="30.75" customHeight="1" x14ac:dyDescent="0.2">
      <c r="B4965" s="875" t="s">
        <v>381</v>
      </c>
      <c r="C4965" s="876" t="s">
        <v>215</v>
      </c>
      <c r="D4965" s="877" t="s">
        <v>217</v>
      </c>
      <c r="E4965" s="878" t="s">
        <v>1223</v>
      </c>
      <c r="F4965" s="878" t="s">
        <v>2708</v>
      </c>
      <c r="G4965" s="489"/>
    </row>
    <row r="4966" spans="2:15" s="1268" customFormat="1" ht="16.5" customHeight="1" x14ac:dyDescent="0.2">
      <c r="B4966" s="794"/>
      <c r="C4966" s="728"/>
      <c r="D4966" s="728"/>
      <c r="E4966" s="879"/>
      <c r="F4966" s="834"/>
      <c r="G4966" s="489"/>
    </row>
    <row r="4967" spans="2:15" s="1268" customFormat="1" ht="30" customHeight="1" x14ac:dyDescent="0.2">
      <c r="B4967" s="880" t="s">
        <v>241</v>
      </c>
      <c r="C4967" s="727">
        <v>39</v>
      </c>
      <c r="D4967" s="728">
        <v>3000</v>
      </c>
      <c r="E4967" s="879">
        <v>1.2999999999999999E-2</v>
      </c>
      <c r="F4967" s="1334">
        <v>0.1</v>
      </c>
      <c r="G4967" s="489"/>
    </row>
    <row r="4968" spans="2:15" s="1268" customFormat="1" ht="16.5" customHeight="1" x14ac:dyDescent="0.2">
      <c r="B4968" s="1335"/>
      <c r="C4968" s="1336"/>
      <c r="D4968" s="687"/>
      <c r="E4968" s="687"/>
      <c r="F4968" s="1337"/>
      <c r="G4968" s="489"/>
    </row>
    <row r="4969" spans="2:15" s="1268" customFormat="1" ht="16.5" customHeight="1" thickBot="1" x14ac:dyDescent="0.25">
      <c r="B4969" s="685" t="s">
        <v>240</v>
      </c>
      <c r="C4969" s="689"/>
      <c r="D4969" s="689"/>
      <c r="E4969" s="883"/>
      <c r="F4969" s="797"/>
      <c r="G4969" s="489"/>
    </row>
    <row r="4970" spans="2:15" s="1268" customFormat="1" ht="16.5" customHeight="1" thickBot="1" x14ac:dyDescent="0.25">
      <c r="B4970" s="673" t="s">
        <v>1965</v>
      </c>
      <c r="C4970" s="674"/>
      <c r="D4970" s="674"/>
      <c r="E4970" s="674"/>
      <c r="F4970" s="675"/>
      <c r="G4970" s="489"/>
    </row>
    <row r="4971" spans="2:15" s="1268" customFormat="1" ht="16.5" customHeight="1" thickTop="1" thickBot="1" x14ac:dyDescent="0.35">
      <c r="B4971" s="4492"/>
      <c r="C4971" s="4492"/>
      <c r="D4971" s="767"/>
      <c r="E4971" s="513"/>
      <c r="F4971" s="513"/>
      <c r="G4971" s="489"/>
    </row>
    <row r="4972" spans="2:15" s="1268" customFormat="1" ht="16.5" customHeight="1" thickTop="1" thickBot="1" x14ac:dyDescent="0.25">
      <c r="B4972" s="715"/>
      <c r="C4972" s="1006"/>
      <c r="D4972" s="1006"/>
      <c r="E4972" s="1006"/>
      <c r="F4972" s="1006"/>
      <c r="G4972" s="1006"/>
      <c r="H4972" s="1006"/>
      <c r="I4972" s="1006"/>
      <c r="J4972" s="1006"/>
      <c r="K4972" s="1006"/>
      <c r="L4972" s="1006"/>
      <c r="M4972" s="1006"/>
      <c r="N4972" s="1006"/>
      <c r="O4972" s="709"/>
    </row>
    <row r="4973" spans="2:15" s="1268" customFormat="1" ht="16.5" customHeight="1" thickTop="1" x14ac:dyDescent="0.2">
      <c r="B4973" s="98" t="s">
        <v>2198</v>
      </c>
      <c r="C4973" s="176"/>
      <c r="D4973" s="176"/>
      <c r="E4973" s="176"/>
      <c r="F4973" s="176"/>
      <c r="G4973" s="112"/>
      <c r="H4973" s="112"/>
      <c r="I4973" s="112"/>
      <c r="J4973" s="112"/>
      <c r="K4973" s="112"/>
      <c r="L4973" s="113"/>
      <c r="M4973" s="113"/>
      <c r="N4973" s="113"/>
      <c r="O4973" s="120"/>
    </row>
    <row r="4974" spans="2:15" s="1268" customFormat="1" ht="37.5" customHeight="1" x14ac:dyDescent="0.2">
      <c r="B4974" s="393" t="s">
        <v>994</v>
      </c>
      <c r="C4974" s="347" t="s">
        <v>80</v>
      </c>
      <c r="D4974" s="384" t="s">
        <v>1805</v>
      </c>
      <c r="E4974" s="738" t="s">
        <v>534</v>
      </c>
      <c r="F4974" s="738" t="s">
        <v>93</v>
      </c>
      <c r="G4974" s="385" t="s">
        <v>535</v>
      </c>
      <c r="H4974" s="385" t="s">
        <v>536</v>
      </c>
      <c r="I4974" s="347" t="s">
        <v>255</v>
      </c>
      <c r="J4974" s="347" t="s">
        <v>2199</v>
      </c>
      <c r="K4974" s="347" t="s">
        <v>2200</v>
      </c>
      <c r="L4974" s="347" t="s">
        <v>302</v>
      </c>
      <c r="M4974" s="347" t="s">
        <v>2201</v>
      </c>
      <c r="N4974" s="1234" t="s">
        <v>2202</v>
      </c>
      <c r="O4974" s="386" t="s">
        <v>2023</v>
      </c>
    </row>
    <row r="4975" spans="2:15" s="1268" customFormat="1" ht="30.75" customHeight="1" x14ac:dyDescent="0.2">
      <c r="B4975" s="48" t="s">
        <v>232</v>
      </c>
      <c r="C4975" s="1235" t="s">
        <v>2025</v>
      </c>
      <c r="D4975" s="1235" t="s">
        <v>233</v>
      </c>
      <c r="E4975" s="400">
        <v>18</v>
      </c>
      <c r="F4975" s="1236">
        <v>8.01</v>
      </c>
      <c r="G4975" s="1237">
        <v>9.99</v>
      </c>
      <c r="H4975" s="1237" t="s">
        <v>234</v>
      </c>
      <c r="I4975" s="429">
        <v>0.12</v>
      </c>
      <c r="J4975" s="400">
        <v>0.22</v>
      </c>
      <c r="K4975" s="429">
        <v>0.15</v>
      </c>
      <c r="L4975" s="271" t="s">
        <v>1766</v>
      </c>
      <c r="M4975" s="429" t="s">
        <v>235</v>
      </c>
      <c r="N4975" s="1239" t="s">
        <v>236</v>
      </c>
      <c r="O4975" s="1240" t="s">
        <v>2029</v>
      </c>
    </row>
    <row r="4976" spans="2:15" s="1268" customFormat="1" ht="27.75" customHeight="1" x14ac:dyDescent="0.2">
      <c r="B4976" s="1241" t="s">
        <v>237</v>
      </c>
      <c r="C4976" s="1254" t="s">
        <v>2025</v>
      </c>
      <c r="D4976" s="1254" t="s">
        <v>233</v>
      </c>
      <c r="E4976" s="1255">
        <v>18</v>
      </c>
      <c r="F4976" s="1256">
        <v>8.01</v>
      </c>
      <c r="G4976" s="1255">
        <v>9.99</v>
      </c>
      <c r="H4976" s="1255" t="s">
        <v>234</v>
      </c>
      <c r="I4976" s="1330">
        <v>0.12</v>
      </c>
      <c r="J4976" s="1255">
        <v>0.22</v>
      </c>
      <c r="K4976" s="1330">
        <v>0.15</v>
      </c>
      <c r="L4976" s="1331" t="s">
        <v>1766</v>
      </c>
      <c r="M4976" s="1330" t="s">
        <v>235</v>
      </c>
      <c r="N4976" s="1332" t="s">
        <v>236</v>
      </c>
      <c r="O4976" s="1258" t="s">
        <v>2029</v>
      </c>
    </row>
    <row r="4977" spans="2:15" s="1268" customFormat="1" ht="16.5" customHeight="1" x14ac:dyDescent="0.2">
      <c r="B4977" s="4515" t="s">
        <v>1980</v>
      </c>
      <c r="C4977" s="4516"/>
      <c r="D4977" s="1050"/>
      <c r="E4977" s="1050"/>
      <c r="F4977" s="743"/>
      <c r="G4977" s="743"/>
      <c r="H4977" s="743"/>
      <c r="I4977" s="687"/>
      <c r="J4977" s="687"/>
      <c r="K4977" s="687"/>
      <c r="L4977" s="687"/>
      <c r="M4977" s="687"/>
      <c r="N4977" s="687"/>
      <c r="O4977" s="704"/>
    </row>
    <row r="4978" spans="2:15" s="1268" customFormat="1" ht="16.5" customHeight="1" thickBot="1" x14ac:dyDescent="0.25">
      <c r="B4978" s="673" t="s">
        <v>238</v>
      </c>
      <c r="C4978" s="674"/>
      <c r="D4978" s="674"/>
      <c r="E4978" s="674"/>
      <c r="F4978" s="747"/>
      <c r="G4978" s="747"/>
      <c r="H4978" s="747"/>
      <c r="I4978" s="674"/>
      <c r="J4978" s="674"/>
      <c r="K4978" s="674"/>
      <c r="L4978" s="674"/>
      <c r="M4978" s="674"/>
      <c r="N4978" s="674"/>
      <c r="O4978" s="675"/>
    </row>
    <row r="4979" spans="2:15" s="1268" customFormat="1" ht="16.5" customHeight="1" thickTop="1" thickBot="1" x14ac:dyDescent="0.35">
      <c r="B4979" s="4492"/>
      <c r="C4979" s="4492"/>
      <c r="D4979" s="767"/>
      <c r="E4979" s="513"/>
      <c r="F4979" s="513"/>
      <c r="G4979" s="489"/>
    </row>
    <row r="4980" spans="2:15" s="1268" customFormat="1" ht="31.5" customHeight="1" thickTop="1" thickBot="1" x14ac:dyDescent="0.25">
      <c r="B4980" s="4522" t="s">
        <v>2096</v>
      </c>
      <c r="C4980" s="4523"/>
      <c r="D4980" s="4523"/>
      <c r="E4980" s="4523"/>
      <c r="F4980" s="4523"/>
      <c r="G4980" s="4524"/>
    </row>
    <row r="4981" spans="2:15" s="1268" customFormat="1" ht="16.5" customHeight="1" thickBot="1" x14ac:dyDescent="0.25">
      <c r="B4981" s="823" t="s">
        <v>346</v>
      </c>
      <c r="C4981" s="1061" t="s">
        <v>1167</v>
      </c>
      <c r="D4981" s="803" t="s">
        <v>1056</v>
      </c>
      <c r="E4981" s="803" t="s">
        <v>2097</v>
      </c>
      <c r="F4981" s="803" t="s">
        <v>2098</v>
      </c>
      <c r="G4981" s="1058" t="s">
        <v>2112</v>
      </c>
    </row>
    <row r="4982" spans="2:15" s="1268" customFormat="1" ht="16.5" customHeight="1" x14ac:dyDescent="0.2">
      <c r="B4982" s="681" t="s">
        <v>2099</v>
      </c>
      <c r="C4982" s="724">
        <v>9.99</v>
      </c>
      <c r="D4982" s="1270" t="s">
        <v>2100</v>
      </c>
      <c r="E4982" s="723">
        <v>0.15</v>
      </c>
      <c r="F4982" s="1271" t="s">
        <v>2101</v>
      </c>
      <c r="G4982" s="1272" t="s">
        <v>1529</v>
      </c>
    </row>
    <row r="4983" spans="2:15" s="1268" customFormat="1" ht="16.5" customHeight="1" x14ac:dyDescent="0.2">
      <c r="B4983" s="794" t="s">
        <v>2102</v>
      </c>
      <c r="C4983" s="728">
        <v>14.99</v>
      </c>
      <c r="D4983" s="806" t="s">
        <v>2870</v>
      </c>
      <c r="E4983" s="727">
        <v>0.1</v>
      </c>
      <c r="F4983" s="1269" t="s">
        <v>2101</v>
      </c>
      <c r="G4983" s="1273" t="s">
        <v>1529</v>
      </c>
    </row>
    <row r="4984" spans="2:15" s="1268" customFormat="1" ht="16.5" customHeight="1" x14ac:dyDescent="0.2">
      <c r="B4984" s="794" t="s">
        <v>2103</v>
      </c>
      <c r="C4984" s="728">
        <v>19.989999999999998</v>
      </c>
      <c r="D4984" s="806" t="s">
        <v>1704</v>
      </c>
      <c r="E4984" s="1274" t="s">
        <v>1529</v>
      </c>
      <c r="F4984" s="1269" t="s">
        <v>2101</v>
      </c>
      <c r="G4984" s="1273" t="s">
        <v>2104</v>
      </c>
    </row>
    <row r="4985" spans="2:15" s="1268" customFormat="1" ht="16.5" customHeight="1" x14ac:dyDescent="0.2">
      <c r="B4985" s="794" t="s">
        <v>2105</v>
      </c>
      <c r="C4985" s="728">
        <v>39.99</v>
      </c>
      <c r="D4985" s="806" t="s">
        <v>1704</v>
      </c>
      <c r="E4985" s="1274" t="s">
        <v>1529</v>
      </c>
      <c r="F4985" s="1269" t="s">
        <v>2106</v>
      </c>
      <c r="G4985" s="1273" t="s">
        <v>2107</v>
      </c>
    </row>
    <row r="4986" spans="2:15" s="1268" customFormat="1" ht="16.5" customHeight="1" thickBot="1" x14ac:dyDescent="0.25">
      <c r="B4986" s="685"/>
      <c r="C4986" s="689"/>
      <c r="D4986" s="731"/>
      <c r="E4986" s="689"/>
      <c r="F4986" s="1275"/>
      <c r="G4986" s="797"/>
    </row>
    <row r="4987" spans="2:15" s="1268" customFormat="1" ht="16.5" customHeight="1" x14ac:dyDescent="0.2">
      <c r="B4987" s="714" t="s">
        <v>2108</v>
      </c>
      <c r="C4987" s="687"/>
      <c r="D4987" s="687"/>
      <c r="E4987" s="687"/>
      <c r="F4987" s="687"/>
      <c r="G4987" s="704"/>
    </row>
    <row r="4988" spans="2:15" s="1268" customFormat="1" ht="16.5" customHeight="1" x14ac:dyDescent="0.2">
      <c r="B4988" s="714" t="s">
        <v>2109</v>
      </c>
      <c r="C4988" s="687"/>
      <c r="D4988" s="687"/>
      <c r="E4988" s="687"/>
      <c r="F4988" s="687"/>
      <c r="G4988" s="704"/>
    </row>
    <row r="4989" spans="2:15" s="1268" customFormat="1" ht="16.5" customHeight="1" x14ac:dyDescent="0.2">
      <c r="B4989" s="714" t="s">
        <v>2110</v>
      </c>
      <c r="C4989" s="687"/>
      <c r="D4989" s="687"/>
      <c r="E4989" s="687"/>
      <c r="F4989" s="687"/>
      <c r="G4989" s="704"/>
    </row>
    <row r="4990" spans="2:15" s="1268" customFormat="1" ht="16.5" customHeight="1" x14ac:dyDescent="0.2">
      <c r="B4990" s="714" t="s">
        <v>2111</v>
      </c>
      <c r="C4990" s="687"/>
      <c r="D4990" s="687"/>
      <c r="E4990" s="687"/>
      <c r="F4990" s="687"/>
      <c r="G4990" s="704"/>
    </row>
    <row r="4991" spans="2:15" s="1268" customFormat="1" ht="16.5" customHeight="1" thickBot="1" x14ac:dyDescent="0.25">
      <c r="B4991" s="673" t="s">
        <v>1618</v>
      </c>
      <c r="C4991" s="674"/>
      <c r="D4991" s="674"/>
      <c r="E4991" s="674"/>
      <c r="F4991" s="674"/>
      <c r="G4991" s="675"/>
    </row>
    <row r="4992" spans="2:15" s="1268" customFormat="1" ht="16.5" customHeight="1" thickTop="1" thickBot="1" x14ac:dyDescent="0.35">
      <c r="B4992" s="4429"/>
      <c r="C4992" s="4429"/>
      <c r="D4992" s="513"/>
      <c r="E4992" s="513"/>
      <c r="F4992" s="513"/>
      <c r="G4992" s="489"/>
    </row>
    <row r="4993" spans="2:15" s="1268" customFormat="1" ht="16.5" customHeight="1" thickTop="1" x14ac:dyDescent="0.2">
      <c r="B4993" s="4477" t="s">
        <v>874</v>
      </c>
      <c r="C4993" s="4478"/>
      <c r="D4993" s="4478"/>
      <c r="E4993" s="4478"/>
      <c r="F4993" s="4478"/>
      <c r="G4993" s="4478"/>
      <c r="H4993" s="4478"/>
      <c r="I4993" s="4478"/>
      <c r="J4993" s="4478"/>
      <c r="K4993" s="4478"/>
      <c r="L4993" s="4479"/>
    </row>
    <row r="4994" spans="2:15" s="1268" customFormat="1" ht="37.5" customHeight="1" x14ac:dyDescent="0.2">
      <c r="B4994" s="393" t="s">
        <v>994</v>
      </c>
      <c r="C4994" s="384" t="s">
        <v>1213</v>
      </c>
      <c r="D4994" s="384" t="s">
        <v>1805</v>
      </c>
      <c r="E4994" s="738" t="s">
        <v>534</v>
      </c>
      <c r="F4994" s="738" t="s">
        <v>93</v>
      </c>
      <c r="G4994" s="385" t="s">
        <v>535</v>
      </c>
      <c r="H4994" s="385" t="s">
        <v>536</v>
      </c>
      <c r="I4994" s="347" t="s">
        <v>255</v>
      </c>
      <c r="J4994" s="347" t="s">
        <v>2199</v>
      </c>
      <c r="K4994" s="347" t="s">
        <v>2200</v>
      </c>
      <c r="L4994" s="386" t="s">
        <v>302</v>
      </c>
    </row>
    <row r="4995" spans="2:15" s="1268" customFormat="1" ht="22.5" customHeight="1" x14ac:dyDescent="0.2">
      <c r="B4995" s="48" t="s">
        <v>874</v>
      </c>
      <c r="C4995" s="1235" t="s">
        <v>782</v>
      </c>
      <c r="D4995" s="1235" t="s">
        <v>1622</v>
      </c>
      <c r="E4995" s="400">
        <v>1184</v>
      </c>
      <c r="F4995" s="1236">
        <v>1184</v>
      </c>
      <c r="G4995" s="1237">
        <v>0</v>
      </c>
      <c r="H4995" s="1237" t="s">
        <v>875</v>
      </c>
      <c r="I4995" s="750">
        <v>0.02</v>
      </c>
      <c r="J4995" s="400">
        <v>0.1</v>
      </c>
      <c r="K4995" s="750">
        <v>0.1</v>
      </c>
      <c r="L4995" s="269" t="s">
        <v>876</v>
      </c>
    </row>
    <row r="4996" spans="2:15" s="1268" customFormat="1" ht="16.5" customHeight="1" x14ac:dyDescent="0.2">
      <c r="B4996" s="4515" t="s">
        <v>1980</v>
      </c>
      <c r="C4996" s="4516"/>
      <c r="D4996" s="1050"/>
      <c r="E4996" s="1050"/>
      <c r="F4996" s="743"/>
      <c r="G4996" s="743"/>
      <c r="H4996" s="743"/>
      <c r="I4996" s="687"/>
      <c r="J4996" s="687"/>
      <c r="K4996" s="687"/>
      <c r="L4996" s="704"/>
    </row>
    <row r="4997" spans="2:15" s="1268" customFormat="1" ht="16.5" customHeight="1" thickBot="1" x14ac:dyDescent="0.25">
      <c r="B4997" s="673" t="s">
        <v>877</v>
      </c>
      <c r="C4997" s="674"/>
      <c r="D4997" s="674"/>
      <c r="E4997" s="674"/>
      <c r="F4997" s="747"/>
      <c r="G4997" s="747"/>
      <c r="H4997" s="747"/>
      <c r="I4997" s="674"/>
      <c r="J4997" s="674"/>
      <c r="K4997" s="674"/>
      <c r="L4997" s="675"/>
    </row>
    <row r="4998" spans="2:15" s="1268" customFormat="1" ht="16.5" customHeight="1" thickTop="1" thickBot="1" x14ac:dyDescent="0.35">
      <c r="B4998" s="4429"/>
      <c r="C4998" s="4429"/>
      <c r="D4998" s="513"/>
      <c r="E4998" s="513"/>
      <c r="F4998" s="513"/>
      <c r="G4998" s="489"/>
    </row>
    <row r="4999" spans="2:15" customFormat="1" ht="15.75" customHeight="1" thickTop="1" thickBot="1" x14ac:dyDescent="0.25">
      <c r="B4999" s="715"/>
      <c r="C4999" s="1006"/>
      <c r="D4999" s="1006"/>
      <c r="E4999" s="1006"/>
      <c r="F4999" s="1006"/>
      <c r="G4999" s="1006"/>
      <c r="H4999" s="1006"/>
      <c r="I4999" s="1006"/>
      <c r="J4999" s="1006"/>
      <c r="K4999" s="1006"/>
      <c r="L4999" s="1006"/>
      <c r="M4999" s="1006"/>
      <c r="N4999" s="1006"/>
      <c r="O4999" s="709"/>
    </row>
    <row r="5000" spans="2:15" customFormat="1" ht="15.75" customHeight="1" thickTop="1" x14ac:dyDescent="0.2">
      <c r="B5000" s="98" t="s">
        <v>2198</v>
      </c>
      <c r="C5000" s="176"/>
      <c r="D5000" s="176"/>
      <c r="E5000" s="176"/>
      <c r="F5000" s="176"/>
      <c r="G5000" s="112"/>
      <c r="H5000" s="112"/>
      <c r="I5000" s="112"/>
      <c r="J5000" s="112"/>
      <c r="K5000" s="112"/>
      <c r="L5000" s="113"/>
      <c r="M5000" s="113"/>
      <c r="N5000" s="113"/>
      <c r="O5000" s="120"/>
    </row>
    <row r="5001" spans="2:15" customFormat="1" ht="34.5" customHeight="1" x14ac:dyDescent="0.2">
      <c r="B5001" s="393" t="s">
        <v>994</v>
      </c>
      <c r="C5001" s="384" t="s">
        <v>1213</v>
      </c>
      <c r="D5001" s="384" t="s">
        <v>1805</v>
      </c>
      <c r="E5001" s="738" t="s">
        <v>534</v>
      </c>
      <c r="F5001" s="738" t="s">
        <v>93</v>
      </c>
      <c r="G5001" s="385" t="s">
        <v>535</v>
      </c>
      <c r="H5001" s="385" t="s">
        <v>536</v>
      </c>
      <c r="I5001" s="347" t="s">
        <v>255</v>
      </c>
      <c r="J5001" s="347" t="s">
        <v>2199</v>
      </c>
      <c r="K5001" s="347" t="s">
        <v>2200</v>
      </c>
      <c r="L5001" s="347" t="s">
        <v>302</v>
      </c>
      <c r="M5001" s="347" t="s">
        <v>2201</v>
      </c>
      <c r="N5001" s="1234" t="s">
        <v>2202</v>
      </c>
      <c r="O5001" s="386" t="s">
        <v>2023</v>
      </c>
    </row>
    <row r="5002" spans="2:15" customFormat="1" ht="27" customHeight="1" x14ac:dyDescent="0.2">
      <c r="B5002" s="48" t="s">
        <v>303</v>
      </c>
      <c r="C5002" s="1235" t="s">
        <v>2025</v>
      </c>
      <c r="D5002" s="1235" t="s">
        <v>304</v>
      </c>
      <c r="E5002" s="400">
        <v>25</v>
      </c>
      <c r="F5002" s="1236">
        <v>12.01</v>
      </c>
      <c r="G5002" s="1237">
        <v>12.99</v>
      </c>
      <c r="H5002" s="1238" t="s">
        <v>305</v>
      </c>
      <c r="I5002" s="429">
        <v>0.12</v>
      </c>
      <c r="J5002" s="400">
        <v>0.22</v>
      </c>
      <c r="K5002" s="429">
        <v>0.15</v>
      </c>
      <c r="L5002" s="271" t="s">
        <v>2167</v>
      </c>
      <c r="M5002" s="429" t="s">
        <v>306</v>
      </c>
      <c r="N5002" s="1239" t="s">
        <v>2032</v>
      </c>
      <c r="O5002" s="1240" t="s">
        <v>2029</v>
      </c>
    </row>
    <row r="5003" spans="2:15" customFormat="1" ht="15.75" customHeight="1" x14ac:dyDescent="0.2">
      <c r="B5003" s="1241" t="s">
        <v>307</v>
      </c>
      <c r="C5003" s="1242" t="s">
        <v>308</v>
      </c>
      <c r="D5003" s="1242" t="s">
        <v>308</v>
      </c>
      <c r="E5003" s="1242" t="s">
        <v>308</v>
      </c>
      <c r="F5003" s="1242" t="s">
        <v>308</v>
      </c>
      <c r="G5003" s="1243" t="s">
        <v>308</v>
      </c>
      <c r="H5003" s="1244" t="s">
        <v>309</v>
      </c>
      <c r="I5003" s="1245" t="s">
        <v>308</v>
      </c>
      <c r="J5003" s="1242" t="s">
        <v>308</v>
      </c>
      <c r="K5003" s="1245" t="s">
        <v>308</v>
      </c>
      <c r="L5003" s="1242" t="s">
        <v>308</v>
      </c>
      <c r="M5003" s="1245" t="s">
        <v>308</v>
      </c>
      <c r="N5003" s="1246" t="s">
        <v>308</v>
      </c>
      <c r="O5003" s="1247" t="s">
        <v>762</v>
      </c>
    </row>
    <row r="5004" spans="2:15" customFormat="1" ht="23.25" customHeight="1" x14ac:dyDescent="0.2">
      <c r="B5004" s="1248" t="s">
        <v>310</v>
      </c>
      <c r="C5004" s="1249" t="s">
        <v>308</v>
      </c>
      <c r="D5004" s="1249" t="s">
        <v>308</v>
      </c>
      <c r="E5004" s="1249" t="s">
        <v>308</v>
      </c>
      <c r="F5004" s="1249" t="s">
        <v>308</v>
      </c>
      <c r="G5004" s="1250" t="s">
        <v>308</v>
      </c>
      <c r="H5004" s="1238" t="s">
        <v>309</v>
      </c>
      <c r="I5004" s="1251" t="s">
        <v>308</v>
      </c>
      <c r="J5004" s="1249" t="s">
        <v>308</v>
      </c>
      <c r="K5004" s="1251" t="s">
        <v>308</v>
      </c>
      <c r="L5004" s="1249" t="s">
        <v>308</v>
      </c>
      <c r="M5004" s="1251" t="s">
        <v>308</v>
      </c>
      <c r="N5004" s="1252" t="s">
        <v>308</v>
      </c>
      <c r="O5004" s="1253" t="s">
        <v>762</v>
      </c>
    </row>
    <row r="5005" spans="2:15" customFormat="1" ht="26.25" customHeight="1" x14ac:dyDescent="0.2">
      <c r="B5005" s="1241" t="s">
        <v>311</v>
      </c>
      <c r="C5005" s="1254" t="s">
        <v>782</v>
      </c>
      <c r="D5005" s="1254" t="s">
        <v>304</v>
      </c>
      <c r="E5005" s="1255">
        <v>25</v>
      </c>
      <c r="F5005" s="1255">
        <v>12.01</v>
      </c>
      <c r="G5005" s="1255">
        <v>12</v>
      </c>
      <c r="H5005" s="1244" t="s">
        <v>305</v>
      </c>
      <c r="I5005" s="1256">
        <v>0.1</v>
      </c>
      <c r="J5005" s="1255">
        <v>0.22</v>
      </c>
      <c r="K5005" s="1256">
        <v>0.15</v>
      </c>
      <c r="L5005" s="1254" t="s">
        <v>2036</v>
      </c>
      <c r="M5005" s="434" t="s">
        <v>306</v>
      </c>
      <c r="N5005" s="1257" t="s">
        <v>2032</v>
      </c>
      <c r="O5005" s="1258" t="s">
        <v>2029</v>
      </c>
    </row>
    <row r="5006" spans="2:15" customFormat="1" ht="15.75" customHeight="1" x14ac:dyDescent="0.2">
      <c r="B5006" s="4515" t="s">
        <v>1980</v>
      </c>
      <c r="C5006" s="4516"/>
      <c r="D5006" s="1050"/>
      <c r="E5006" s="1050"/>
      <c r="F5006" s="743"/>
      <c r="G5006" s="743"/>
      <c r="H5006" s="743"/>
      <c r="I5006" s="687"/>
      <c r="J5006" s="687"/>
      <c r="K5006" s="687"/>
      <c r="L5006" s="687"/>
      <c r="M5006" s="687"/>
      <c r="N5006" s="687"/>
      <c r="O5006" s="704"/>
    </row>
    <row r="5007" spans="2:15" customFormat="1" ht="15.75" customHeight="1" thickBot="1" x14ac:dyDescent="0.25">
      <c r="B5007" s="673" t="s">
        <v>312</v>
      </c>
      <c r="C5007" s="674"/>
      <c r="D5007" s="674"/>
      <c r="E5007" s="674"/>
      <c r="F5007" s="747"/>
      <c r="G5007" s="747"/>
      <c r="H5007" s="747"/>
      <c r="I5007" s="674"/>
      <c r="J5007" s="674"/>
      <c r="K5007" s="674"/>
      <c r="L5007" s="674"/>
      <c r="M5007" s="674"/>
      <c r="N5007" s="674"/>
      <c r="O5007" s="675"/>
    </row>
    <row r="5008" spans="2:15" customFormat="1" ht="15.75" customHeight="1" thickTop="1" thickBot="1" x14ac:dyDescent="0.25">
      <c r="B5008" s="4456"/>
      <c r="C5008" s="4456"/>
      <c r="D5008" s="4456"/>
    </row>
    <row r="5009" spans="2:4" customFormat="1" ht="21.75" customHeight="1" thickTop="1" x14ac:dyDescent="0.2">
      <c r="B5009" s="4460" t="s">
        <v>551</v>
      </c>
      <c r="C5009" s="4424"/>
      <c r="D5009" s="4425"/>
    </row>
    <row r="5010" spans="2:4" customFormat="1" ht="15.75" customHeight="1" thickBot="1" x14ac:dyDescent="0.25">
      <c r="B5010" s="703"/>
      <c r="C5010" s="687"/>
      <c r="D5010" s="704"/>
    </row>
    <row r="5011" spans="2:4" customFormat="1" ht="15.75" customHeight="1" x14ac:dyDescent="0.2">
      <c r="B5011" s="1232" t="s">
        <v>1149</v>
      </c>
      <c r="C5011" s="4525" t="s">
        <v>2550</v>
      </c>
      <c r="D5011" s="4526"/>
    </row>
    <row r="5012" spans="2:4" customFormat="1" ht="15.75" customHeight="1" x14ac:dyDescent="0.2">
      <c r="B5012" s="794" t="s">
        <v>552</v>
      </c>
      <c r="C5012" s="4517">
        <v>0.05</v>
      </c>
      <c r="D5012" s="4518"/>
    </row>
    <row r="5013" spans="2:4" customFormat="1" ht="15.75" customHeight="1" x14ac:dyDescent="0.2">
      <c r="B5013" s="901" t="s">
        <v>553</v>
      </c>
      <c r="C5013" s="4789">
        <v>0.06</v>
      </c>
      <c r="D5013" s="4790"/>
    </row>
    <row r="5014" spans="2:4" customFormat="1" ht="15.75" customHeight="1" x14ac:dyDescent="0.2">
      <c r="B5014" s="901" t="s">
        <v>2192</v>
      </c>
      <c r="C5014" s="4517">
        <v>0.06</v>
      </c>
      <c r="D5014" s="4518"/>
    </row>
    <row r="5015" spans="2:4" customFormat="1" ht="15.75" customHeight="1" x14ac:dyDescent="0.2">
      <c r="B5015" s="4784" t="s">
        <v>2193</v>
      </c>
      <c r="C5015" s="4785"/>
      <c r="D5015" s="4786"/>
    </row>
    <row r="5016" spans="2:4" customFormat="1" ht="15.75" customHeight="1" x14ac:dyDescent="0.2">
      <c r="B5016" s="4508" t="s">
        <v>549</v>
      </c>
      <c r="C5016" s="4509"/>
      <c r="D5016" s="4510"/>
    </row>
    <row r="5017" spans="2:4" customFormat="1" ht="15.75" customHeight="1" x14ac:dyDescent="0.2">
      <c r="B5017" s="4508" t="s">
        <v>2194</v>
      </c>
      <c r="C5017" s="4509"/>
      <c r="D5017" s="4510"/>
    </row>
    <row r="5018" spans="2:4" customFormat="1" ht="15.75" customHeight="1" x14ac:dyDescent="0.2">
      <c r="B5018" s="703" t="s">
        <v>1965</v>
      </c>
      <c r="C5018" s="870"/>
      <c r="D5018" s="1196"/>
    </row>
    <row r="5019" spans="2:4" customFormat="1" ht="15.75" customHeight="1" thickBot="1" x14ac:dyDescent="0.25">
      <c r="B5019" s="673" t="s">
        <v>2195</v>
      </c>
      <c r="C5019" s="674"/>
      <c r="D5019" s="675"/>
    </row>
    <row r="5020" spans="2:4" customFormat="1" ht="15.75" customHeight="1" thickTop="1" thickBot="1" x14ac:dyDescent="0.25">
      <c r="B5020" s="4456"/>
      <c r="C5020" s="4456"/>
      <c r="D5020" s="4456"/>
    </row>
    <row r="5021" spans="2:4" customFormat="1" ht="15.75" customHeight="1" thickTop="1" x14ac:dyDescent="0.2">
      <c r="B5021" s="4460" t="s">
        <v>544</v>
      </c>
      <c r="C5021" s="4424"/>
      <c r="D5021" s="4425"/>
    </row>
    <row r="5022" spans="2:4" customFormat="1" ht="15.75" customHeight="1" thickBot="1" x14ac:dyDescent="0.25">
      <c r="B5022" s="703"/>
      <c r="C5022" s="687"/>
      <c r="D5022" s="704"/>
    </row>
    <row r="5023" spans="2:4" customFormat="1" ht="15.75" customHeight="1" thickBot="1" x14ac:dyDescent="0.25">
      <c r="B5023" s="1233" t="s">
        <v>1149</v>
      </c>
      <c r="C5023" s="4530" t="s">
        <v>2550</v>
      </c>
      <c r="D5023" s="4788"/>
    </row>
    <row r="5024" spans="2:4" customFormat="1" ht="15.75" customHeight="1" x14ac:dyDescent="0.2">
      <c r="B5024" s="681" t="s">
        <v>545</v>
      </c>
      <c r="C5024" s="4430">
        <v>0.04</v>
      </c>
      <c r="D5024" s="4431"/>
    </row>
    <row r="5025" spans="2:5" customFormat="1" ht="15.75" customHeight="1" x14ac:dyDescent="0.2">
      <c r="B5025" s="901" t="s">
        <v>553</v>
      </c>
      <c r="C5025" s="4432" t="s">
        <v>2196</v>
      </c>
      <c r="D5025" s="4433"/>
    </row>
    <row r="5026" spans="2:5" customFormat="1" ht="15.75" customHeight="1" thickBot="1" x14ac:dyDescent="0.25">
      <c r="B5026" s="901" t="s">
        <v>2192</v>
      </c>
      <c r="C5026" s="4445" t="s">
        <v>2196</v>
      </c>
      <c r="D5026" s="4446"/>
    </row>
    <row r="5027" spans="2:5" customFormat="1" ht="15.75" customHeight="1" x14ac:dyDescent="0.2">
      <c r="B5027" s="4784" t="s">
        <v>2193</v>
      </c>
      <c r="C5027" s="4785"/>
      <c r="D5027" s="4786"/>
    </row>
    <row r="5028" spans="2:5" customFormat="1" ht="15.75" customHeight="1" x14ac:dyDescent="0.2">
      <c r="B5028" s="4508" t="s">
        <v>549</v>
      </c>
      <c r="C5028" s="4509"/>
      <c r="D5028" s="4510"/>
    </row>
    <row r="5029" spans="2:5" customFormat="1" ht="15.75" customHeight="1" x14ac:dyDescent="0.2">
      <c r="B5029" s="4508" t="s">
        <v>2197</v>
      </c>
      <c r="C5029" s="4509"/>
      <c r="D5029" s="4510"/>
    </row>
    <row r="5030" spans="2:5" customFormat="1" ht="15.75" customHeight="1" x14ac:dyDescent="0.2">
      <c r="B5030" s="703" t="s">
        <v>1965</v>
      </c>
      <c r="C5030" s="870"/>
      <c r="D5030" s="1196"/>
    </row>
    <row r="5031" spans="2:5" customFormat="1" ht="15.75" customHeight="1" thickBot="1" x14ac:dyDescent="0.25">
      <c r="B5031" s="673" t="s">
        <v>2195</v>
      </c>
      <c r="C5031" s="674"/>
      <c r="D5031" s="675"/>
    </row>
    <row r="5032" spans="2:5" customFormat="1" ht="15.75" customHeight="1" thickTop="1" thickBot="1" x14ac:dyDescent="0.25">
      <c r="B5032" s="4456"/>
      <c r="C5032" s="4456"/>
      <c r="D5032" s="4456"/>
    </row>
    <row r="5033" spans="2:5" customFormat="1" ht="15.75" customHeight="1" thickTop="1" x14ac:dyDescent="0.2">
      <c r="B5033" s="4569" t="s">
        <v>400</v>
      </c>
      <c r="C5033" s="4570"/>
      <c r="D5033" s="4570"/>
      <c r="E5033" s="4571"/>
    </row>
    <row r="5034" spans="2:5" customFormat="1" ht="15.75" customHeight="1" x14ac:dyDescent="0.25">
      <c r="B5034" s="4453" t="s">
        <v>401</v>
      </c>
      <c r="C5034" s="4454"/>
      <c r="D5034" s="4454"/>
      <c r="E5034" s="4455"/>
    </row>
    <row r="5035" spans="2:5" customFormat="1" ht="25.5" customHeight="1" x14ac:dyDescent="0.2">
      <c r="B5035" s="1210" t="s">
        <v>447</v>
      </c>
      <c r="C5035" s="1211" t="s">
        <v>402</v>
      </c>
      <c r="D5035" s="1211" t="s">
        <v>403</v>
      </c>
      <c r="E5035" s="1212" t="s">
        <v>1056</v>
      </c>
    </row>
    <row r="5036" spans="2:5" customFormat="1" ht="25.5" customHeight="1" x14ac:dyDescent="0.2">
      <c r="B5036" s="1213" t="s">
        <v>404</v>
      </c>
      <c r="C5036" s="1214" t="s">
        <v>405</v>
      </c>
      <c r="D5036" s="1215">
        <v>0.1</v>
      </c>
      <c r="E5036" s="1216" t="s">
        <v>406</v>
      </c>
    </row>
    <row r="5037" spans="2:5" customFormat="1" ht="15.75" customHeight="1" x14ac:dyDescent="0.2">
      <c r="B5037" s="1213" t="s">
        <v>2876</v>
      </c>
      <c r="C5037" s="1214" t="s">
        <v>2877</v>
      </c>
      <c r="D5037" s="1215">
        <v>0.1</v>
      </c>
      <c r="E5037" s="1216" t="s">
        <v>2878</v>
      </c>
    </row>
    <row r="5038" spans="2:5" customFormat="1" ht="15.75" customHeight="1" thickBot="1" x14ac:dyDescent="0.25">
      <c r="B5038" s="1217" t="s">
        <v>407</v>
      </c>
      <c r="C5038" s="1218" t="s">
        <v>408</v>
      </c>
      <c r="D5038" s="1219">
        <v>0.1</v>
      </c>
      <c r="E5038" s="1220" t="s">
        <v>1170</v>
      </c>
    </row>
    <row r="5039" spans="2:5" customFormat="1" ht="15.75" customHeight="1" x14ac:dyDescent="0.2">
      <c r="B5039" s="703"/>
      <c r="C5039" s="687"/>
      <c r="D5039" s="687"/>
      <c r="E5039" s="704"/>
    </row>
    <row r="5040" spans="2:5" customFormat="1" ht="44.25" customHeight="1" x14ac:dyDescent="0.2">
      <c r="B5040" s="4447" t="s">
        <v>2879</v>
      </c>
      <c r="C5040" s="4448"/>
      <c r="D5040" s="4448"/>
      <c r="E5040" s="4449"/>
    </row>
    <row r="5041" spans="2:5" customFormat="1" ht="14.25" customHeight="1" x14ac:dyDescent="0.2">
      <c r="B5041" s="4450" t="s">
        <v>2880</v>
      </c>
      <c r="C5041" s="4451"/>
      <c r="D5041" s="4451"/>
      <c r="E5041" s="4452"/>
    </row>
    <row r="5042" spans="2:5" customFormat="1" ht="27" customHeight="1" x14ac:dyDescent="0.2">
      <c r="B5042" s="4450" t="s">
        <v>2188</v>
      </c>
      <c r="C5042" s="4451"/>
      <c r="D5042" s="4451"/>
      <c r="E5042" s="4452"/>
    </row>
    <row r="5043" spans="2:5" customFormat="1" ht="15.75" customHeight="1" x14ac:dyDescent="0.2">
      <c r="B5043" s="703"/>
      <c r="C5043" s="687"/>
      <c r="D5043" s="687"/>
      <c r="E5043" s="704"/>
    </row>
    <row r="5044" spans="2:5" customFormat="1" ht="15.75" customHeight="1" thickBot="1" x14ac:dyDescent="0.3">
      <c r="B5044" s="4453" t="s">
        <v>2861</v>
      </c>
      <c r="C5044" s="4454"/>
      <c r="D5044" s="4454"/>
      <c r="E5044" s="4455"/>
    </row>
    <row r="5045" spans="2:5" customFormat="1" ht="31.5" customHeight="1" thickBot="1" x14ac:dyDescent="0.25">
      <c r="B5045" s="1221" t="s">
        <v>2862</v>
      </c>
      <c r="C5045" s="4470" t="s">
        <v>2863</v>
      </c>
      <c r="D5045" s="4787"/>
      <c r="E5045" s="826" t="s">
        <v>2189</v>
      </c>
    </row>
    <row r="5046" spans="2:5" customFormat="1" ht="15.75" customHeight="1" thickBot="1" x14ac:dyDescent="0.25">
      <c r="B5046" s="1222" t="s">
        <v>2864</v>
      </c>
      <c r="C5046" s="4511" t="s">
        <v>2190</v>
      </c>
      <c r="D5046" s="4731"/>
      <c r="E5046" s="1231">
        <v>2.2399999999999998E-3</v>
      </c>
    </row>
    <row r="5047" spans="2:5" customFormat="1" ht="15.75" customHeight="1" thickBot="1" x14ac:dyDescent="0.25">
      <c r="B5047" s="703"/>
      <c r="C5047" s="687"/>
      <c r="D5047" s="687"/>
      <c r="E5047" s="704"/>
    </row>
    <row r="5048" spans="2:5" customFormat="1" ht="29.25" customHeight="1" thickBot="1" x14ac:dyDescent="0.25">
      <c r="B5048" s="1223" t="s">
        <v>2866</v>
      </c>
      <c r="C5048" s="1224" t="s">
        <v>2867</v>
      </c>
      <c r="D5048" s="1225" t="s">
        <v>2868</v>
      </c>
      <c r="E5048" s="704"/>
    </row>
    <row r="5049" spans="2:5" customFormat="1" ht="15.75" customHeight="1" x14ac:dyDescent="0.2">
      <c r="B5049" s="1226" t="s">
        <v>2869</v>
      </c>
      <c r="C5049" s="1227">
        <v>3</v>
      </c>
      <c r="D5049" s="1228" t="s">
        <v>2870</v>
      </c>
      <c r="E5049" s="704"/>
    </row>
    <row r="5050" spans="2:5" customFormat="1" ht="15.75" customHeight="1" x14ac:dyDescent="0.2">
      <c r="B5050" s="1229" t="s">
        <v>2871</v>
      </c>
      <c r="C5050" s="1230">
        <v>16</v>
      </c>
      <c r="D5050" s="941" t="s">
        <v>2872</v>
      </c>
      <c r="E5050" s="704"/>
    </row>
    <row r="5051" spans="2:5" customFormat="1" ht="15.75" customHeight="1" x14ac:dyDescent="0.2">
      <c r="B5051" s="1229" t="s">
        <v>2873</v>
      </c>
      <c r="C5051" s="1230">
        <v>30</v>
      </c>
      <c r="D5051" s="941" t="s">
        <v>2874</v>
      </c>
      <c r="E5051" s="704"/>
    </row>
    <row r="5052" spans="2:5" customFormat="1" ht="15.75" customHeight="1" thickBot="1" x14ac:dyDescent="0.25">
      <c r="B5052" s="673" t="s">
        <v>2191</v>
      </c>
      <c r="C5052" s="674"/>
      <c r="D5052" s="674"/>
      <c r="E5052" s="675"/>
    </row>
    <row r="5053" spans="2:5" customFormat="1" ht="15.75" customHeight="1" thickTop="1" thickBot="1" x14ac:dyDescent="0.25">
      <c r="B5053" s="4456"/>
      <c r="C5053" s="4456"/>
      <c r="D5053" s="4456"/>
    </row>
    <row r="5054" spans="2:5" customFormat="1" ht="15.75" customHeight="1" thickTop="1" x14ac:dyDescent="0.2">
      <c r="B5054" s="708" t="s">
        <v>400</v>
      </c>
      <c r="C5054" s="1006"/>
      <c r="D5054" s="1006"/>
      <c r="E5054" s="709"/>
    </row>
    <row r="5055" spans="2:5" customFormat="1" ht="15.75" customHeight="1" x14ac:dyDescent="0.25">
      <c r="B5055" s="4453" t="s">
        <v>401</v>
      </c>
      <c r="C5055" s="4454"/>
      <c r="D5055" s="4454"/>
      <c r="E5055" s="4455"/>
    </row>
    <row r="5056" spans="2:5" customFormat="1" ht="28.5" customHeight="1" x14ac:dyDescent="0.2">
      <c r="B5056" s="1210" t="s">
        <v>447</v>
      </c>
      <c r="C5056" s="1211" t="s">
        <v>402</v>
      </c>
      <c r="D5056" s="1211" t="s">
        <v>403</v>
      </c>
      <c r="E5056" s="1212" t="s">
        <v>1056</v>
      </c>
    </row>
    <row r="5057" spans="2:5" customFormat="1" ht="14.25" customHeight="1" x14ac:dyDescent="0.2">
      <c r="B5057" s="1213" t="s">
        <v>404</v>
      </c>
      <c r="C5057" s="1214" t="s">
        <v>405</v>
      </c>
      <c r="D5057" s="1215">
        <v>0.1</v>
      </c>
      <c r="E5057" s="1216" t="s">
        <v>406</v>
      </c>
    </row>
    <row r="5058" spans="2:5" customFormat="1" ht="15.75" customHeight="1" thickBot="1" x14ac:dyDescent="0.25">
      <c r="B5058" s="1217" t="s">
        <v>407</v>
      </c>
      <c r="C5058" s="1218" t="s">
        <v>408</v>
      </c>
      <c r="D5058" s="1219">
        <v>0.1</v>
      </c>
      <c r="E5058" s="1220" t="s">
        <v>1170</v>
      </c>
    </row>
    <row r="5059" spans="2:5" customFormat="1" ht="15.75" customHeight="1" x14ac:dyDescent="0.2">
      <c r="B5059" s="703"/>
      <c r="C5059" s="687"/>
      <c r="D5059" s="687"/>
      <c r="E5059" s="704"/>
    </row>
    <row r="5060" spans="2:5" customFormat="1" ht="39" customHeight="1" x14ac:dyDescent="0.2">
      <c r="B5060" s="4450" t="s">
        <v>409</v>
      </c>
      <c r="C5060" s="4451"/>
      <c r="D5060" s="4451"/>
      <c r="E5060" s="4452"/>
    </row>
    <row r="5061" spans="2:5" customFormat="1" ht="17.25" customHeight="1" x14ac:dyDescent="0.2">
      <c r="B5061" s="4450" t="s">
        <v>410</v>
      </c>
      <c r="C5061" s="4451"/>
      <c r="D5061" s="4451"/>
      <c r="E5061" s="4452"/>
    </row>
    <row r="5062" spans="2:5" customFormat="1" ht="36.75" customHeight="1" x14ac:dyDescent="0.2">
      <c r="B5062" s="4450" t="s">
        <v>2860</v>
      </c>
      <c r="C5062" s="4451"/>
      <c r="D5062" s="4451"/>
      <c r="E5062" s="4452"/>
    </row>
    <row r="5063" spans="2:5" customFormat="1" ht="15.75" customHeight="1" x14ac:dyDescent="0.2">
      <c r="B5063" s="703"/>
      <c r="C5063" s="687"/>
      <c r="D5063" s="687"/>
      <c r="E5063" s="704"/>
    </row>
    <row r="5064" spans="2:5" customFormat="1" ht="15.75" customHeight="1" x14ac:dyDescent="0.25">
      <c r="B5064" s="4453" t="s">
        <v>2861</v>
      </c>
      <c r="C5064" s="4454"/>
      <c r="D5064" s="4498"/>
      <c r="E5064" s="704"/>
    </row>
    <row r="5065" spans="2:5" customFormat="1" ht="15.75" customHeight="1" thickBot="1" x14ac:dyDescent="0.25">
      <c r="B5065" s="1221" t="s">
        <v>2862</v>
      </c>
      <c r="C5065" s="4470" t="s">
        <v>2863</v>
      </c>
      <c r="D5065" s="4471"/>
      <c r="E5065" s="704"/>
    </row>
    <row r="5066" spans="2:5" customFormat="1" ht="22.5" customHeight="1" thickBot="1" x14ac:dyDescent="0.25">
      <c r="B5066" s="1222" t="s">
        <v>2864</v>
      </c>
      <c r="C5066" s="4511" t="s">
        <v>2865</v>
      </c>
      <c r="D5066" s="4512"/>
      <c r="E5066" s="704"/>
    </row>
    <row r="5067" spans="2:5" customFormat="1" ht="15.75" customHeight="1" thickBot="1" x14ac:dyDescent="0.25">
      <c r="B5067" s="703"/>
      <c r="C5067" s="687"/>
      <c r="D5067" s="687"/>
      <c r="E5067" s="704"/>
    </row>
    <row r="5068" spans="2:5" customFormat="1" ht="33" customHeight="1" thickBot="1" x14ac:dyDescent="0.25">
      <c r="B5068" s="1223" t="s">
        <v>2866</v>
      </c>
      <c r="C5068" s="1224" t="s">
        <v>2867</v>
      </c>
      <c r="D5068" s="1225" t="s">
        <v>2868</v>
      </c>
      <c r="E5068" s="704"/>
    </row>
    <row r="5069" spans="2:5" customFormat="1" ht="15.75" customHeight="1" x14ac:dyDescent="0.2">
      <c r="B5069" s="1226" t="s">
        <v>2869</v>
      </c>
      <c r="C5069" s="1227">
        <v>3</v>
      </c>
      <c r="D5069" s="1228" t="s">
        <v>2870</v>
      </c>
      <c r="E5069" s="704"/>
    </row>
    <row r="5070" spans="2:5" customFormat="1" ht="15.75" customHeight="1" x14ac:dyDescent="0.2">
      <c r="B5070" s="1229" t="s">
        <v>2871</v>
      </c>
      <c r="C5070" s="1230">
        <v>16</v>
      </c>
      <c r="D5070" s="941" t="s">
        <v>2872</v>
      </c>
      <c r="E5070" s="704"/>
    </row>
    <row r="5071" spans="2:5" customFormat="1" ht="15.75" customHeight="1" x14ac:dyDescent="0.2">
      <c r="B5071" s="1229" t="s">
        <v>2873</v>
      </c>
      <c r="C5071" s="1230">
        <v>30</v>
      </c>
      <c r="D5071" s="941" t="s">
        <v>2874</v>
      </c>
      <c r="E5071" s="704"/>
    </row>
    <row r="5072" spans="2:5" customFormat="1" ht="15.75" customHeight="1" thickBot="1" x14ac:dyDescent="0.25">
      <c r="B5072" s="673" t="s">
        <v>2875</v>
      </c>
      <c r="C5072" s="674"/>
      <c r="D5072" s="674"/>
      <c r="E5072" s="675"/>
    </row>
    <row r="5073" spans="2:15" customFormat="1" ht="15.75" customHeight="1" thickTop="1" thickBot="1" x14ac:dyDescent="0.25">
      <c r="B5073" s="4456"/>
      <c r="C5073" s="4456"/>
      <c r="D5073" s="4456"/>
    </row>
    <row r="5074" spans="2:15" customFormat="1" ht="15.75" customHeight="1" thickTop="1" thickBot="1" x14ac:dyDescent="0.25">
      <c r="B5074" s="4467" t="s">
        <v>392</v>
      </c>
      <c r="C5074" s="4468"/>
      <c r="D5074" s="4468"/>
      <c r="E5074" s="4469"/>
    </row>
    <row r="5075" spans="2:15" customFormat="1" ht="15.75" customHeight="1" thickTop="1" thickBot="1" x14ac:dyDescent="0.25">
      <c r="B5075" s="4461" t="s">
        <v>393</v>
      </c>
      <c r="C5075" s="4462"/>
      <c r="D5075" s="4462"/>
      <c r="E5075" s="4463"/>
    </row>
    <row r="5076" spans="2:15" customFormat="1" ht="15.75" customHeight="1" x14ac:dyDescent="0.2">
      <c r="B5076" s="875" t="s">
        <v>381</v>
      </c>
      <c r="C5076" s="876" t="s">
        <v>215</v>
      </c>
      <c r="D5076" s="877" t="s">
        <v>217</v>
      </c>
      <c r="E5076" s="878" t="s">
        <v>2708</v>
      </c>
    </row>
    <row r="5077" spans="2:15" customFormat="1" ht="15.75" customHeight="1" x14ac:dyDescent="0.2">
      <c r="B5077" s="794"/>
      <c r="C5077" s="728"/>
      <c r="D5077" s="728"/>
      <c r="E5077" s="834"/>
    </row>
    <row r="5078" spans="2:15" customFormat="1" ht="23.25" customHeight="1" x14ac:dyDescent="0.2">
      <c r="B5078" s="880" t="s">
        <v>394</v>
      </c>
      <c r="C5078" s="727">
        <v>19</v>
      </c>
      <c r="D5078" s="728">
        <v>1000</v>
      </c>
      <c r="E5078" s="1208">
        <v>0.1</v>
      </c>
    </row>
    <row r="5079" spans="2:15" customFormat="1" ht="27.75" customHeight="1" x14ac:dyDescent="0.2">
      <c r="B5079" s="1047" t="s">
        <v>395</v>
      </c>
      <c r="C5079" s="727">
        <v>29</v>
      </c>
      <c r="D5079" s="728">
        <v>3000</v>
      </c>
      <c r="E5079" s="1208">
        <v>0.1</v>
      </c>
    </row>
    <row r="5080" spans="2:15" customFormat="1" ht="27" customHeight="1" thickBot="1" x14ac:dyDescent="0.25">
      <c r="B5080" s="4464" t="s">
        <v>396</v>
      </c>
      <c r="C5080" s="4465"/>
      <c r="D5080" s="4465"/>
      <c r="E5080" s="4466"/>
    </row>
    <row r="5081" spans="2:15" customFormat="1" ht="15.75" customHeight="1" thickTop="1" x14ac:dyDescent="0.2">
      <c r="B5081" s="4457" t="s">
        <v>397</v>
      </c>
      <c r="C5081" s="4458"/>
      <c r="D5081" s="4458"/>
      <c r="E5081" s="4459"/>
    </row>
    <row r="5082" spans="2:15" customFormat="1" ht="27.75" customHeight="1" x14ac:dyDescent="0.2">
      <c r="B5082" s="880" t="s">
        <v>394</v>
      </c>
      <c r="C5082" s="727">
        <v>39</v>
      </c>
      <c r="D5082" s="728">
        <v>1200</v>
      </c>
      <c r="E5082" s="1208">
        <v>0.1</v>
      </c>
    </row>
    <row r="5083" spans="2:15" customFormat="1" ht="26.25" customHeight="1" x14ac:dyDescent="0.2">
      <c r="B5083" s="1047" t="s">
        <v>395</v>
      </c>
      <c r="C5083" s="727">
        <v>49</v>
      </c>
      <c r="D5083" s="728">
        <v>2500</v>
      </c>
      <c r="E5083" s="1208">
        <v>0.1</v>
      </c>
    </row>
    <row r="5084" spans="2:15" customFormat="1" ht="27.75" customHeight="1" thickBot="1" x14ac:dyDescent="0.25">
      <c r="B5084" s="1203" t="s">
        <v>398</v>
      </c>
      <c r="C5084" s="731">
        <v>65</v>
      </c>
      <c r="D5084" s="689">
        <v>5000</v>
      </c>
      <c r="E5084" s="1209">
        <v>0.1</v>
      </c>
    </row>
    <row r="5085" spans="2:15" customFormat="1" ht="15.75" customHeight="1" thickBot="1" x14ac:dyDescent="0.25">
      <c r="B5085" s="685" t="s">
        <v>399</v>
      </c>
      <c r="C5085" s="689"/>
      <c r="D5085" s="689"/>
      <c r="E5085" s="797"/>
    </row>
    <row r="5086" spans="2:15" customFormat="1" ht="15.75" customHeight="1" thickBot="1" x14ac:dyDescent="0.25">
      <c r="B5086" s="673" t="s">
        <v>1965</v>
      </c>
      <c r="C5086" s="674"/>
      <c r="D5086" s="674"/>
      <c r="E5086" s="675"/>
    </row>
    <row r="5087" spans="2:15" customFormat="1" ht="15.75" customHeight="1" thickTop="1" thickBot="1" x14ac:dyDescent="0.25">
      <c r="B5087" s="4456"/>
      <c r="C5087" s="4456"/>
      <c r="D5087" s="4456"/>
    </row>
    <row r="5088" spans="2:15" customFormat="1" ht="15.75" customHeight="1" thickTop="1" thickBot="1" x14ac:dyDescent="0.25">
      <c r="B5088" s="1004" t="s">
        <v>2470</v>
      </c>
      <c r="C5088" s="1005"/>
      <c r="D5088" s="1005"/>
      <c r="E5088" s="1005"/>
      <c r="F5088" s="1005"/>
      <c r="G5088" s="1005"/>
      <c r="H5088" s="1005"/>
      <c r="I5088" s="1005"/>
      <c r="J5088" s="1006"/>
      <c r="K5088" s="1006"/>
      <c r="L5088" s="1007"/>
      <c r="M5088" s="1006"/>
      <c r="N5088" s="1006"/>
      <c r="O5088" s="709"/>
    </row>
    <row r="5089" spans="2:15" customFormat="1" ht="33" customHeight="1" x14ac:dyDescent="0.2">
      <c r="B5089" s="1008" t="s">
        <v>994</v>
      </c>
      <c r="C5089" s="1009" t="s">
        <v>2693</v>
      </c>
      <c r="D5089" s="1009" t="s">
        <v>1859</v>
      </c>
      <c r="E5089" s="1010" t="s">
        <v>81</v>
      </c>
      <c r="F5089" s="1010" t="s">
        <v>2694</v>
      </c>
      <c r="G5089" s="1010" t="s">
        <v>2695</v>
      </c>
      <c r="H5089" s="1011" t="s">
        <v>2696</v>
      </c>
      <c r="I5089" s="1011" t="s">
        <v>255</v>
      </c>
      <c r="J5089" s="1011" t="s">
        <v>1807</v>
      </c>
      <c r="K5089" s="1011" t="s">
        <v>2018</v>
      </c>
      <c r="L5089" s="1012" t="s">
        <v>302</v>
      </c>
      <c r="M5089" s="1011" t="s">
        <v>2472</v>
      </c>
      <c r="N5089" s="1011" t="s">
        <v>2473</v>
      </c>
      <c r="O5089" s="1014" t="s">
        <v>2023</v>
      </c>
    </row>
    <row r="5090" spans="2:15" customFormat="1" ht="25.5" customHeight="1" x14ac:dyDescent="0.2">
      <c r="B5090" s="1042" t="s">
        <v>2709</v>
      </c>
      <c r="C5090" s="1023" t="s">
        <v>782</v>
      </c>
      <c r="D5090" s="1030" t="s">
        <v>2710</v>
      </c>
      <c r="E5090" s="1024">
        <f>+F5090+G5090</f>
        <v>49</v>
      </c>
      <c r="F5090" s="1024">
        <v>26.01</v>
      </c>
      <c r="G5090" s="1024">
        <v>22.99</v>
      </c>
      <c r="H5090" s="1029" t="s">
        <v>2711</v>
      </c>
      <c r="I5090" s="1204">
        <v>9.8000000000000004E-2</v>
      </c>
      <c r="J5090" s="1026">
        <v>0.22</v>
      </c>
      <c r="K5090" s="1026">
        <v>0.15</v>
      </c>
      <c r="L5090" s="1027" t="s">
        <v>2712</v>
      </c>
      <c r="M5090" s="1027" t="s">
        <v>1251</v>
      </c>
      <c r="N5090" s="1031" t="s">
        <v>1252</v>
      </c>
      <c r="O5090" s="1028" t="s">
        <v>762</v>
      </c>
    </row>
    <row r="5091" spans="2:15" customFormat="1" ht="42.75" customHeight="1" x14ac:dyDescent="0.2">
      <c r="B5091" s="1042" t="s">
        <v>1253</v>
      </c>
      <c r="C5091" s="1023" t="s">
        <v>782</v>
      </c>
      <c r="D5091" s="1030" t="s">
        <v>2710</v>
      </c>
      <c r="E5091" s="1024">
        <f>+F5091+G5091</f>
        <v>49</v>
      </c>
      <c r="F5091" s="1024">
        <v>26.01</v>
      </c>
      <c r="G5091" s="1024">
        <v>22.99</v>
      </c>
      <c r="H5091" s="1029" t="s">
        <v>2711</v>
      </c>
      <c r="I5091" s="1204">
        <v>9.8000000000000004E-2</v>
      </c>
      <c r="J5091" s="1026">
        <v>0.22</v>
      </c>
      <c r="K5091" s="1026">
        <v>0.15</v>
      </c>
      <c r="L5091" s="1027" t="s">
        <v>2712</v>
      </c>
      <c r="M5091" s="1027" t="s">
        <v>1251</v>
      </c>
      <c r="N5091" s="1031" t="s">
        <v>1252</v>
      </c>
      <c r="O5091" s="1028" t="s">
        <v>762</v>
      </c>
    </row>
    <row r="5092" spans="2:15" customFormat="1" ht="39" customHeight="1" x14ac:dyDescent="0.2">
      <c r="B5092" s="1042" t="s">
        <v>1254</v>
      </c>
      <c r="C5092" s="1023" t="s">
        <v>782</v>
      </c>
      <c r="D5092" s="1030" t="s">
        <v>2710</v>
      </c>
      <c r="E5092" s="1024">
        <f>+F5092+G5092</f>
        <v>49</v>
      </c>
      <c r="F5092" s="1024">
        <v>26.01</v>
      </c>
      <c r="G5092" s="1024">
        <v>22.99</v>
      </c>
      <c r="H5092" s="1029" t="s">
        <v>2711</v>
      </c>
      <c r="I5092" s="1204">
        <v>9.8000000000000004E-2</v>
      </c>
      <c r="J5092" s="1026">
        <v>0.22</v>
      </c>
      <c r="K5092" s="1026">
        <v>0.15</v>
      </c>
      <c r="L5092" s="1027" t="s">
        <v>2712</v>
      </c>
      <c r="M5092" s="1027" t="s">
        <v>1251</v>
      </c>
      <c r="N5092" s="1031" t="s">
        <v>1252</v>
      </c>
      <c r="O5092" s="1028" t="s">
        <v>762</v>
      </c>
    </row>
    <row r="5093" spans="2:15" customFormat="1" ht="11.25" customHeight="1" x14ac:dyDescent="0.2">
      <c r="B5093" s="1032"/>
      <c r="C5093" s="1033"/>
      <c r="D5093" s="1033"/>
      <c r="E5093" s="1034"/>
      <c r="F5093" s="1034"/>
      <c r="G5093" s="1034"/>
      <c r="H5093" s="1035"/>
      <c r="I5093" s="1036"/>
      <c r="J5093" s="1037"/>
      <c r="K5093" s="1037"/>
      <c r="L5093" s="1038"/>
      <c r="M5093" s="1038"/>
      <c r="N5093" s="1038"/>
      <c r="O5093" s="1040"/>
    </row>
    <row r="5094" spans="2:15" customFormat="1" ht="15.75" customHeight="1" x14ac:dyDescent="0.2">
      <c r="B5094" s="1022" t="s">
        <v>1255</v>
      </c>
      <c r="C5094" s="1023" t="s">
        <v>2025</v>
      </c>
      <c r="D5094" s="1023" t="s">
        <v>88</v>
      </c>
      <c r="E5094" s="1024">
        <f>+F5094+G5094</f>
        <v>20</v>
      </c>
      <c r="F5094" s="1024">
        <v>10.01</v>
      </c>
      <c r="G5094" s="1024">
        <v>9.99</v>
      </c>
      <c r="H5094" s="1029" t="s">
        <v>1256</v>
      </c>
      <c r="I5094" s="1204">
        <v>0.12</v>
      </c>
      <c r="J5094" s="1026">
        <v>0.22</v>
      </c>
      <c r="K5094" s="1026">
        <v>0.15</v>
      </c>
      <c r="L5094" s="1027" t="s">
        <v>1764</v>
      </c>
      <c r="M5094" s="1027" t="s">
        <v>1765</v>
      </c>
      <c r="N5094" s="1027" t="s">
        <v>1766</v>
      </c>
      <c r="O5094" s="1028" t="s">
        <v>2029</v>
      </c>
    </row>
    <row r="5095" spans="2:15" customFormat="1" ht="42.75" customHeight="1" x14ac:dyDescent="0.2">
      <c r="B5095" s="1042" t="s">
        <v>2709</v>
      </c>
      <c r="C5095" s="1030" t="s">
        <v>2025</v>
      </c>
      <c r="D5095" s="1030" t="s">
        <v>2710</v>
      </c>
      <c r="E5095" s="1024">
        <f>+F5095+G5095</f>
        <v>49</v>
      </c>
      <c r="F5095" s="1024">
        <v>26.01</v>
      </c>
      <c r="G5095" s="1024">
        <v>22.99</v>
      </c>
      <c r="H5095" s="1029" t="s">
        <v>2711</v>
      </c>
      <c r="I5095" s="1204">
        <v>0.108</v>
      </c>
      <c r="J5095" s="1026">
        <v>0.22</v>
      </c>
      <c r="K5095" s="1026">
        <v>0.15</v>
      </c>
      <c r="L5095" s="1027" t="s">
        <v>1257</v>
      </c>
      <c r="M5095" s="1027" t="s">
        <v>1251</v>
      </c>
      <c r="N5095" s="1031" t="s">
        <v>1252</v>
      </c>
      <c r="O5095" s="1028" t="s">
        <v>762</v>
      </c>
    </row>
    <row r="5096" spans="2:15" customFormat="1" ht="40.5" customHeight="1" x14ac:dyDescent="0.2">
      <c r="B5096" s="1042" t="s">
        <v>1253</v>
      </c>
      <c r="C5096" s="1030" t="s">
        <v>2025</v>
      </c>
      <c r="D5096" s="1030" t="s">
        <v>2710</v>
      </c>
      <c r="E5096" s="1024">
        <f>+F5096+G5096</f>
        <v>49</v>
      </c>
      <c r="F5096" s="1024">
        <v>26.01</v>
      </c>
      <c r="G5096" s="1024">
        <v>22.99</v>
      </c>
      <c r="H5096" s="1029" t="s">
        <v>2711</v>
      </c>
      <c r="I5096" s="1204">
        <v>0.108</v>
      </c>
      <c r="J5096" s="1026">
        <v>0.22</v>
      </c>
      <c r="K5096" s="1026">
        <v>0.15</v>
      </c>
      <c r="L5096" s="1027" t="s">
        <v>1257</v>
      </c>
      <c r="M5096" s="1027" t="s">
        <v>1251</v>
      </c>
      <c r="N5096" s="1031" t="s">
        <v>1252</v>
      </c>
      <c r="O5096" s="1028" t="s">
        <v>762</v>
      </c>
    </row>
    <row r="5097" spans="2:15" customFormat="1" ht="40.5" customHeight="1" x14ac:dyDescent="0.2">
      <c r="B5097" s="1042" t="s">
        <v>1254</v>
      </c>
      <c r="C5097" s="1030" t="s">
        <v>2025</v>
      </c>
      <c r="D5097" s="1030" t="s">
        <v>2710</v>
      </c>
      <c r="E5097" s="1024">
        <f>+F5097+G5097</f>
        <v>49</v>
      </c>
      <c r="F5097" s="1024">
        <v>26.01</v>
      </c>
      <c r="G5097" s="1024">
        <v>22.99</v>
      </c>
      <c r="H5097" s="1029" t="s">
        <v>2711</v>
      </c>
      <c r="I5097" s="1204">
        <v>0.108</v>
      </c>
      <c r="J5097" s="1026">
        <v>0.22</v>
      </c>
      <c r="K5097" s="1026">
        <v>0.15</v>
      </c>
      <c r="L5097" s="1027" t="s">
        <v>1257</v>
      </c>
      <c r="M5097" s="1027" t="s">
        <v>1251</v>
      </c>
      <c r="N5097" s="1031" t="s">
        <v>1252</v>
      </c>
      <c r="O5097" s="1028" t="s">
        <v>762</v>
      </c>
    </row>
    <row r="5098" spans="2:15" customFormat="1" ht="15.75" customHeight="1" thickBot="1" x14ac:dyDescent="0.25">
      <c r="B5098" s="1043"/>
      <c r="C5098" s="1044"/>
      <c r="D5098" s="1044"/>
      <c r="E5098" s="1044"/>
      <c r="F5098" s="1044"/>
      <c r="G5098" s="1044"/>
      <c r="H5098" s="1044"/>
      <c r="I5098" s="1044"/>
      <c r="J5098" s="1044"/>
      <c r="K5098" s="1044"/>
      <c r="L5098" s="1044"/>
      <c r="M5098" s="1044"/>
      <c r="N5098" s="1044"/>
      <c r="O5098" s="1045"/>
    </row>
    <row r="5099" spans="2:15" customFormat="1" ht="15.75" customHeight="1" thickBot="1" x14ac:dyDescent="0.25">
      <c r="B5099" s="1046" t="s">
        <v>1618</v>
      </c>
      <c r="C5099" s="674"/>
      <c r="D5099" s="674"/>
      <c r="E5099" s="674"/>
      <c r="F5099" s="674"/>
      <c r="G5099" s="674"/>
      <c r="H5099" s="674"/>
      <c r="I5099" s="674"/>
      <c r="J5099" s="674"/>
      <c r="K5099" s="674"/>
      <c r="L5099" s="674"/>
      <c r="M5099" s="674"/>
      <c r="N5099" s="674"/>
      <c r="O5099" s="675"/>
    </row>
    <row r="5100" spans="2:15" customFormat="1" ht="15.75" customHeight="1" thickTop="1" thickBot="1" x14ac:dyDescent="0.25">
      <c r="B5100" s="4456"/>
      <c r="C5100" s="4456"/>
      <c r="D5100" s="4456"/>
    </row>
    <row r="5101" spans="2:15" customFormat="1" ht="15.75" customHeight="1" thickTop="1" thickBot="1" x14ac:dyDescent="0.25">
      <c r="B5101" s="4495" t="s">
        <v>1221</v>
      </c>
      <c r="C5101" s="4496"/>
      <c r="D5101" s="4496"/>
      <c r="E5101" s="4496"/>
      <c r="F5101" s="4497"/>
    </row>
    <row r="5102" spans="2:15" customFormat="1" ht="15.75" customHeight="1" thickTop="1" thickBot="1" x14ac:dyDescent="0.25">
      <c r="B5102" s="4461" t="s">
        <v>1222</v>
      </c>
      <c r="C5102" s="4462"/>
      <c r="D5102" s="4462"/>
      <c r="E5102" s="4462"/>
      <c r="F5102" s="4463"/>
    </row>
    <row r="5103" spans="2:15" customFormat="1" ht="31.5" customHeight="1" x14ac:dyDescent="0.2">
      <c r="B5103" s="875" t="s">
        <v>381</v>
      </c>
      <c r="C5103" s="876" t="s">
        <v>215</v>
      </c>
      <c r="D5103" s="877" t="s">
        <v>217</v>
      </c>
      <c r="E5103" s="876" t="s">
        <v>1223</v>
      </c>
      <c r="F5103" s="878" t="s">
        <v>1224</v>
      </c>
    </row>
    <row r="5104" spans="2:15" customFormat="1" ht="15.75" customHeight="1" x14ac:dyDescent="0.2">
      <c r="B5104" s="794"/>
      <c r="C5104" s="728"/>
      <c r="D5104" s="728"/>
      <c r="E5104" s="879"/>
      <c r="F5104" s="834"/>
    </row>
    <row r="5105" spans="2:25" customFormat="1" ht="25.5" customHeight="1" x14ac:dyDescent="0.2">
      <c r="B5105" s="880" t="s">
        <v>268</v>
      </c>
      <c r="C5105" s="727">
        <v>19</v>
      </c>
      <c r="D5105" s="728">
        <v>1000</v>
      </c>
      <c r="E5105" s="881">
        <v>1.9E-2</v>
      </c>
      <c r="F5105" s="882">
        <v>0.1</v>
      </c>
    </row>
    <row r="5106" spans="2:25" customFormat="1" ht="26.25" customHeight="1" x14ac:dyDescent="0.2">
      <c r="B5106" s="880" t="s">
        <v>269</v>
      </c>
      <c r="C5106" s="727">
        <v>29</v>
      </c>
      <c r="D5106" s="728">
        <v>2000</v>
      </c>
      <c r="E5106" s="881">
        <v>1.4999999999999999E-2</v>
      </c>
      <c r="F5106" s="882">
        <v>0.1</v>
      </c>
    </row>
    <row r="5107" spans="2:25" customFormat="1" ht="26.25" customHeight="1" x14ac:dyDescent="0.2">
      <c r="B5107" s="880" t="s">
        <v>270</v>
      </c>
      <c r="C5107" s="727">
        <v>49</v>
      </c>
      <c r="D5107" s="728">
        <v>5000</v>
      </c>
      <c r="E5107" s="881">
        <v>0.01</v>
      </c>
      <c r="F5107" s="882">
        <v>0.1</v>
      </c>
    </row>
    <row r="5108" spans="2:25" customFormat="1" ht="15.75" customHeight="1" thickBot="1" x14ac:dyDescent="0.25">
      <c r="B5108" s="685"/>
      <c r="C5108" s="689"/>
      <c r="D5108" s="689"/>
      <c r="E5108" s="883"/>
      <c r="F5108" s="797"/>
    </row>
    <row r="5109" spans="2:25" customFormat="1" ht="15.75" customHeight="1" thickBot="1" x14ac:dyDescent="0.25">
      <c r="B5109" s="673" t="s">
        <v>1965</v>
      </c>
      <c r="C5109" s="674"/>
      <c r="D5109" s="674"/>
      <c r="E5109" s="674"/>
      <c r="F5109" s="675"/>
    </row>
    <row r="5110" spans="2:25" customFormat="1" ht="15.75" customHeight="1" thickTop="1" thickBot="1" x14ac:dyDescent="0.25">
      <c r="B5110" s="97"/>
      <c r="C5110" s="97"/>
      <c r="D5110" s="97"/>
    </row>
    <row r="5111" spans="2:25" customFormat="1" ht="15.75" customHeight="1" thickTop="1" thickBot="1" x14ac:dyDescent="0.25">
      <c r="B5111" s="4460" t="s">
        <v>2704</v>
      </c>
      <c r="C5111" s="4424"/>
      <c r="D5111" s="4425"/>
    </row>
    <row r="5112" spans="2:25" customFormat="1" ht="15.75" customHeight="1" thickTop="1" thickBot="1" x14ac:dyDescent="0.25">
      <c r="B5112" s="670"/>
      <c r="C5112" s="671"/>
      <c r="D5112" s="672"/>
    </row>
    <row r="5113" spans="2:25" customFormat="1" ht="15.75" customHeight="1" x14ac:dyDescent="0.2">
      <c r="B5113" s="676" t="s">
        <v>1805</v>
      </c>
      <c r="C5113" s="888" t="s">
        <v>1167</v>
      </c>
      <c r="D5113" s="799" t="s">
        <v>1213</v>
      </c>
    </row>
    <row r="5114" spans="2:25" customFormat="1" ht="42" customHeight="1" x14ac:dyDescent="0.2">
      <c r="B5114" s="1201" t="s">
        <v>2703</v>
      </c>
      <c r="C5114" s="808">
        <v>2</v>
      </c>
      <c r="D5114" s="1202" t="s">
        <v>2705</v>
      </c>
    </row>
    <row r="5115" spans="2:25" customFormat="1" ht="15.75" customHeight="1" x14ac:dyDescent="0.2">
      <c r="B5115" s="4728" t="s">
        <v>2706</v>
      </c>
      <c r="C5115" s="4729"/>
      <c r="D5115" s="4730"/>
    </row>
    <row r="5116" spans="2:25" customFormat="1" ht="15.75" customHeight="1" x14ac:dyDescent="0.2">
      <c r="B5116" s="4472" t="s">
        <v>2707</v>
      </c>
      <c r="C5116" s="4473"/>
      <c r="D5116" s="4474"/>
    </row>
    <row r="5117" spans="2:25" customFormat="1" ht="15.75" customHeight="1" thickBot="1" x14ac:dyDescent="0.25">
      <c r="B5117" s="673" t="s">
        <v>1965</v>
      </c>
      <c r="C5117" s="674"/>
      <c r="D5117" s="675"/>
    </row>
    <row r="5118" spans="2:25" customFormat="1" ht="15.75" customHeight="1" thickTop="1" thickBot="1" x14ac:dyDescent="0.25">
      <c r="B5118" s="4715"/>
      <c r="C5118" s="4715"/>
      <c r="D5118" s="97"/>
    </row>
    <row r="5119" spans="2:25" customFormat="1" ht="15.75" customHeight="1" thickTop="1" thickBot="1" x14ac:dyDescent="0.25">
      <c r="B5119" s="4482" t="s">
        <v>760</v>
      </c>
      <c r="C5119" s="4483"/>
      <c r="D5119" s="4483"/>
      <c r="E5119" s="4483"/>
      <c r="F5119" s="4483"/>
      <c r="G5119" s="4483"/>
      <c r="H5119" s="4483"/>
      <c r="I5119" s="4483"/>
      <c r="J5119" s="4483"/>
      <c r="K5119" s="4483"/>
      <c r="L5119" s="4483"/>
      <c r="M5119" s="4483"/>
      <c r="N5119" s="4483"/>
      <c r="O5119" s="4483"/>
      <c r="P5119" s="4483"/>
      <c r="Q5119" s="4483"/>
      <c r="R5119" s="4483"/>
      <c r="S5119" s="4483"/>
      <c r="T5119" s="4483"/>
      <c r="U5119" s="4483"/>
      <c r="V5119" s="4483"/>
      <c r="W5119" s="4483"/>
      <c r="X5119" s="4483"/>
      <c r="Y5119" s="4484"/>
    </row>
    <row r="5120" spans="2:25" customFormat="1" ht="15.75" customHeight="1" thickBot="1" x14ac:dyDescent="0.25">
      <c r="B5120" s="4713" t="s">
        <v>381</v>
      </c>
      <c r="C5120" s="4480" t="s">
        <v>80</v>
      </c>
      <c r="D5120" s="4716" t="s">
        <v>1859</v>
      </c>
      <c r="E5120" s="4490" t="s">
        <v>2782</v>
      </c>
      <c r="F5120" s="4488" t="s">
        <v>224</v>
      </c>
      <c r="G5120" s="4489"/>
      <c r="H5120" s="4488" t="s">
        <v>340</v>
      </c>
      <c r="I5120" s="4489"/>
      <c r="J5120" s="4736" t="s">
        <v>225</v>
      </c>
      <c r="K5120" s="4736"/>
      <c r="L5120" s="4485" t="s">
        <v>2783</v>
      </c>
      <c r="M5120" s="4486"/>
      <c r="N5120" s="4486"/>
      <c r="O5120" s="4486"/>
      <c r="P5120" s="4486"/>
      <c r="Q5120" s="4486"/>
      <c r="R5120" s="4487"/>
      <c r="S5120" s="4485" t="s">
        <v>2784</v>
      </c>
      <c r="T5120" s="4486"/>
      <c r="U5120" s="4486"/>
      <c r="V5120" s="4486"/>
      <c r="W5120" s="4487"/>
      <c r="X5120" s="4734" t="s">
        <v>2785</v>
      </c>
      <c r="Y5120" s="4493" t="s">
        <v>1997</v>
      </c>
    </row>
    <row r="5121" spans="2:25" customFormat="1" ht="96.75" customHeight="1" x14ac:dyDescent="0.2">
      <c r="B5121" s="4714"/>
      <c r="C5121" s="4481"/>
      <c r="D5121" s="4717"/>
      <c r="E5121" s="4491"/>
      <c r="F5121" s="1051" t="s">
        <v>2786</v>
      </c>
      <c r="G5121" s="1080" t="s">
        <v>2787</v>
      </c>
      <c r="H5121" s="1051" t="s">
        <v>1988</v>
      </c>
      <c r="I5121" s="1052" t="s">
        <v>2788</v>
      </c>
      <c r="J5121" s="1052" t="s">
        <v>2789</v>
      </c>
      <c r="K5121" s="1052" t="s">
        <v>1991</v>
      </c>
      <c r="L5121" s="1081" t="s">
        <v>2448</v>
      </c>
      <c r="M5121" s="1052" t="s">
        <v>1664</v>
      </c>
      <c r="N5121" s="1052" t="s">
        <v>2792</v>
      </c>
      <c r="O5121" s="1052" t="s">
        <v>1665</v>
      </c>
      <c r="P5121" s="1052" t="s">
        <v>2792</v>
      </c>
      <c r="Q5121" s="1052" t="s">
        <v>2793</v>
      </c>
      <c r="R5121" s="1052" t="s">
        <v>2792</v>
      </c>
      <c r="S5121" s="1081" t="s">
        <v>2448</v>
      </c>
      <c r="T5121" s="1052" t="s">
        <v>2791</v>
      </c>
      <c r="U5121" s="1052" t="s">
        <v>2792</v>
      </c>
      <c r="V5121" s="1052" t="s">
        <v>2793</v>
      </c>
      <c r="W5121" s="1052" t="s">
        <v>2792</v>
      </c>
      <c r="X5121" s="4735"/>
      <c r="Y5121" s="4494"/>
    </row>
    <row r="5122" spans="2:25" customFormat="1" ht="15.75" customHeight="1" x14ac:dyDescent="0.2">
      <c r="B5122" s="1190" t="s">
        <v>1666</v>
      </c>
      <c r="C5122" s="1161" t="s">
        <v>782</v>
      </c>
      <c r="D5122" s="1161" t="s">
        <v>1622</v>
      </c>
      <c r="E5122" s="1162">
        <v>22</v>
      </c>
      <c r="F5122" s="1162">
        <v>22</v>
      </c>
      <c r="G5122" s="1163">
        <v>220</v>
      </c>
      <c r="H5122" s="1164"/>
      <c r="I5122" s="1161"/>
      <c r="J5122" s="1162"/>
      <c r="K5122" s="1161"/>
      <c r="L5122" s="1165">
        <v>0.1</v>
      </c>
      <c r="M5122" s="1165" t="e">
        <f>+N5122-#REF!</f>
        <v>#REF!</v>
      </c>
      <c r="N5122" s="1165">
        <v>0.22</v>
      </c>
      <c r="O5122" s="1166" t="e">
        <f>+P5122-#REF!</f>
        <v>#REF!</v>
      </c>
      <c r="P5122" s="1165">
        <v>0.22</v>
      </c>
      <c r="Q5122" s="1166" t="e">
        <f>+R5122-#REF!</f>
        <v>#REF!</v>
      </c>
      <c r="R5122" s="1165">
        <v>0.15</v>
      </c>
      <c r="S5122" s="1160"/>
      <c r="T5122" s="1160"/>
      <c r="U5122" s="1160"/>
      <c r="V5122" s="1160"/>
      <c r="W5122" s="1160"/>
      <c r="X5122" s="1167" t="s">
        <v>1667</v>
      </c>
      <c r="Y5122" s="704"/>
    </row>
    <row r="5123" spans="2:25" customFormat="1" ht="15.75" customHeight="1" x14ac:dyDescent="0.2">
      <c r="B5123" s="1190" t="s">
        <v>1668</v>
      </c>
      <c r="C5123" s="1161" t="s">
        <v>782</v>
      </c>
      <c r="D5123" s="1161" t="s">
        <v>1622</v>
      </c>
      <c r="E5123" s="1162">
        <v>25</v>
      </c>
      <c r="F5123" s="1162">
        <v>25</v>
      </c>
      <c r="G5123" s="1163">
        <v>250</v>
      </c>
      <c r="H5123" s="1164"/>
      <c r="I5123" s="1161"/>
      <c r="J5123" s="1162"/>
      <c r="K5123" s="1161"/>
      <c r="L5123" s="1165">
        <v>0.1</v>
      </c>
      <c r="M5123" s="1165" t="e">
        <f>+N5123-#REF!</f>
        <v>#REF!</v>
      </c>
      <c r="N5123" s="1165">
        <v>0.22</v>
      </c>
      <c r="O5123" s="1166" t="e">
        <f>+P5123-#REF!</f>
        <v>#REF!</v>
      </c>
      <c r="P5123" s="1165">
        <v>0.22</v>
      </c>
      <c r="Q5123" s="1166" t="e">
        <f>+R5123-#REF!</f>
        <v>#REF!</v>
      </c>
      <c r="R5123" s="1165">
        <v>0.15</v>
      </c>
      <c r="S5123" s="1160"/>
      <c r="T5123" s="1160"/>
      <c r="U5123" s="1160"/>
      <c r="V5123" s="1160"/>
      <c r="W5123" s="1160"/>
      <c r="X5123" s="1167" t="s">
        <v>1667</v>
      </c>
      <c r="Y5123" s="704"/>
    </row>
    <row r="5124" spans="2:25" customFormat="1" ht="15.75" customHeight="1" x14ac:dyDescent="0.2">
      <c r="B5124" s="1190" t="s">
        <v>1669</v>
      </c>
      <c r="C5124" s="1161" t="s">
        <v>782</v>
      </c>
      <c r="D5124" s="1161" t="s">
        <v>928</v>
      </c>
      <c r="E5124" s="1162">
        <v>25</v>
      </c>
      <c r="F5124" s="1162">
        <v>15.01</v>
      </c>
      <c r="G5124" s="1163">
        <v>150</v>
      </c>
      <c r="H5124" s="1164"/>
      <c r="I5124" s="1161"/>
      <c r="J5124" s="1162">
        <v>9.99</v>
      </c>
      <c r="K5124" s="1161" t="s">
        <v>1670</v>
      </c>
      <c r="L5124" s="1165">
        <v>0.1</v>
      </c>
      <c r="M5124" s="1165" t="e">
        <f>+N5124-#REF!</f>
        <v>#REF!</v>
      </c>
      <c r="N5124" s="1165">
        <v>0.22</v>
      </c>
      <c r="O5124" s="1166" t="e">
        <f>+P5124-#REF!</f>
        <v>#REF!</v>
      </c>
      <c r="P5124" s="1165">
        <v>0.22</v>
      </c>
      <c r="Q5124" s="1166" t="e">
        <f>+R5124-#REF!</f>
        <v>#REF!</v>
      </c>
      <c r="R5124" s="1165">
        <v>0.15</v>
      </c>
      <c r="S5124" s="1160"/>
      <c r="T5124" s="1160"/>
      <c r="U5124" s="1160"/>
      <c r="V5124" s="1160"/>
      <c r="W5124" s="1160"/>
      <c r="X5124" s="1167" t="s">
        <v>1667</v>
      </c>
      <c r="Y5124" s="704"/>
    </row>
    <row r="5125" spans="2:25" customFormat="1" ht="15.75" customHeight="1" x14ac:dyDescent="0.2">
      <c r="B5125" s="1190" t="s">
        <v>1671</v>
      </c>
      <c r="C5125" s="1161" t="s">
        <v>782</v>
      </c>
      <c r="D5125" s="1161" t="s">
        <v>928</v>
      </c>
      <c r="E5125" s="1162">
        <v>25</v>
      </c>
      <c r="F5125" s="1162">
        <v>15.01</v>
      </c>
      <c r="G5125" s="1163">
        <v>150</v>
      </c>
      <c r="H5125" s="1164"/>
      <c r="I5125" s="1161"/>
      <c r="J5125" s="1162">
        <v>9.99</v>
      </c>
      <c r="K5125" s="1161" t="s">
        <v>2414</v>
      </c>
      <c r="L5125" s="1165">
        <v>0.1</v>
      </c>
      <c r="M5125" s="1165" t="e">
        <f>+N5125-#REF!</f>
        <v>#REF!</v>
      </c>
      <c r="N5125" s="1165">
        <v>0.22</v>
      </c>
      <c r="O5125" s="1166" t="e">
        <f>+P5125-#REF!</f>
        <v>#REF!</v>
      </c>
      <c r="P5125" s="1165">
        <v>0.22</v>
      </c>
      <c r="Q5125" s="1166" t="e">
        <f>+R5125-#REF!</f>
        <v>#REF!</v>
      </c>
      <c r="R5125" s="1165">
        <v>0.15</v>
      </c>
      <c r="S5125" s="1160"/>
      <c r="T5125" s="1160"/>
      <c r="U5125" s="1160"/>
      <c r="V5125" s="1160"/>
      <c r="W5125" s="1160"/>
      <c r="X5125" s="1167" t="s">
        <v>1667</v>
      </c>
      <c r="Y5125" s="704"/>
    </row>
    <row r="5126" spans="2:25" customFormat="1" ht="15.75" customHeight="1" x14ac:dyDescent="0.2">
      <c r="B5126" s="1190" t="s">
        <v>1672</v>
      </c>
      <c r="C5126" s="1161" t="s">
        <v>782</v>
      </c>
      <c r="D5126" s="1161" t="s">
        <v>928</v>
      </c>
      <c r="E5126" s="1162">
        <v>25</v>
      </c>
      <c r="F5126" s="1162">
        <v>12.01</v>
      </c>
      <c r="G5126" s="1163">
        <v>120</v>
      </c>
      <c r="H5126" s="1164">
        <v>3</v>
      </c>
      <c r="I5126" s="1161" t="s">
        <v>1673</v>
      </c>
      <c r="J5126" s="1162">
        <v>9.99</v>
      </c>
      <c r="K5126" s="1161" t="s">
        <v>1674</v>
      </c>
      <c r="L5126" s="1165">
        <v>0.1</v>
      </c>
      <c r="M5126" s="1165" t="e">
        <f>+N5126-#REF!</f>
        <v>#REF!</v>
      </c>
      <c r="N5126" s="1165">
        <v>0.22</v>
      </c>
      <c r="O5126" s="1166" t="e">
        <f>+P5126-#REF!</f>
        <v>#REF!</v>
      </c>
      <c r="P5126" s="1165">
        <v>0.22</v>
      </c>
      <c r="Q5126" s="1166" t="e">
        <f>+R5126-#REF!</f>
        <v>#REF!</v>
      </c>
      <c r="R5126" s="1165">
        <v>0.15</v>
      </c>
      <c r="S5126" s="1160"/>
      <c r="T5126" s="1160"/>
      <c r="U5126" s="1160"/>
      <c r="V5126" s="1160"/>
      <c r="W5126" s="1160"/>
      <c r="X5126" s="1167" t="s">
        <v>1667</v>
      </c>
      <c r="Y5126" s="704"/>
    </row>
    <row r="5127" spans="2:25" customFormat="1" ht="15.75" customHeight="1" x14ac:dyDescent="0.2">
      <c r="B5127" s="1190" t="s">
        <v>1675</v>
      </c>
      <c r="C5127" s="1161" t="s">
        <v>782</v>
      </c>
      <c r="D5127" s="1161" t="s">
        <v>1622</v>
      </c>
      <c r="E5127" s="1162">
        <v>34</v>
      </c>
      <c r="F5127" s="1162">
        <v>34</v>
      </c>
      <c r="G5127" s="1163">
        <v>340</v>
      </c>
      <c r="H5127" s="1164"/>
      <c r="I5127" s="1161"/>
      <c r="J5127" s="1162"/>
      <c r="K5127" s="1161"/>
      <c r="L5127" s="1165">
        <v>0.1</v>
      </c>
      <c r="M5127" s="1165" t="e">
        <f>+N5127-#REF!</f>
        <v>#REF!</v>
      </c>
      <c r="N5127" s="1165">
        <v>0.22</v>
      </c>
      <c r="O5127" s="1166" t="e">
        <f>+P5127-#REF!</f>
        <v>#REF!</v>
      </c>
      <c r="P5127" s="1165">
        <v>0.22</v>
      </c>
      <c r="Q5127" s="1166" t="e">
        <f>+R5127-#REF!</f>
        <v>#REF!</v>
      </c>
      <c r="R5127" s="1165">
        <v>0.15</v>
      </c>
      <c r="S5127" s="1160"/>
      <c r="T5127" s="1160"/>
      <c r="U5127" s="1160"/>
      <c r="V5127" s="1160"/>
      <c r="W5127" s="1160"/>
      <c r="X5127" s="1167" t="s">
        <v>762</v>
      </c>
      <c r="Y5127" s="704"/>
    </row>
    <row r="5128" spans="2:25" customFormat="1" ht="15.75" customHeight="1" x14ac:dyDescent="0.2">
      <c r="B5128" s="1190" t="s">
        <v>1676</v>
      </c>
      <c r="C5128" s="1161" t="s">
        <v>782</v>
      </c>
      <c r="D5128" s="1161" t="s">
        <v>928</v>
      </c>
      <c r="E5128" s="1162">
        <v>34</v>
      </c>
      <c r="F5128" s="1162">
        <v>14.01</v>
      </c>
      <c r="G5128" s="1163">
        <v>140</v>
      </c>
      <c r="H5128" s="1164"/>
      <c r="I5128" s="1161"/>
      <c r="J5128" s="1162">
        <v>19.989999999999998</v>
      </c>
      <c r="K5128" s="1161" t="s">
        <v>1677</v>
      </c>
      <c r="L5128" s="1165">
        <v>0.1</v>
      </c>
      <c r="M5128" s="1165" t="e">
        <f>+N5128-#REF!</f>
        <v>#REF!</v>
      </c>
      <c r="N5128" s="1165">
        <v>0.22</v>
      </c>
      <c r="O5128" s="1166" t="e">
        <f>+P5128-#REF!</f>
        <v>#REF!</v>
      </c>
      <c r="P5128" s="1165">
        <v>0.22</v>
      </c>
      <c r="Q5128" s="1166" t="e">
        <f>+R5128-#REF!</f>
        <v>#REF!</v>
      </c>
      <c r="R5128" s="1165">
        <v>0.15</v>
      </c>
      <c r="S5128" s="1160"/>
      <c r="T5128" s="1160"/>
      <c r="U5128" s="1160"/>
      <c r="V5128" s="1160"/>
      <c r="W5128" s="1160"/>
      <c r="X5128" s="1167" t="s">
        <v>762</v>
      </c>
      <c r="Y5128" s="704"/>
    </row>
    <row r="5129" spans="2:25" customFormat="1" ht="15.75" customHeight="1" x14ac:dyDescent="0.2">
      <c r="B5129" s="1190" t="s">
        <v>1678</v>
      </c>
      <c r="C5129" s="1161" t="s">
        <v>782</v>
      </c>
      <c r="D5129" s="1161" t="s">
        <v>928</v>
      </c>
      <c r="E5129" s="1162">
        <v>34</v>
      </c>
      <c r="F5129" s="1162">
        <v>14.01</v>
      </c>
      <c r="G5129" s="1163">
        <v>140</v>
      </c>
      <c r="H5129" s="1164"/>
      <c r="I5129" s="1161"/>
      <c r="J5129" s="1162">
        <v>19.989999999999998</v>
      </c>
      <c r="K5129" s="1161" t="s">
        <v>1677</v>
      </c>
      <c r="L5129" s="1165">
        <v>0.1</v>
      </c>
      <c r="M5129" s="1165" t="e">
        <f>+N5129-#REF!</f>
        <v>#REF!</v>
      </c>
      <c r="N5129" s="1165">
        <v>0.22</v>
      </c>
      <c r="O5129" s="1166" t="e">
        <f>+P5129-#REF!</f>
        <v>#REF!</v>
      </c>
      <c r="P5129" s="1165">
        <v>0.22</v>
      </c>
      <c r="Q5129" s="1166" t="e">
        <f>+R5129-#REF!</f>
        <v>#REF!</v>
      </c>
      <c r="R5129" s="1165">
        <v>0.15</v>
      </c>
      <c r="S5129" s="1160"/>
      <c r="T5129" s="1160"/>
      <c r="U5129" s="1160"/>
      <c r="V5129" s="1160"/>
      <c r="W5129" s="1160"/>
      <c r="X5129" s="1167" t="s">
        <v>762</v>
      </c>
      <c r="Y5129" s="704"/>
    </row>
    <row r="5130" spans="2:25" customFormat="1" ht="15.75" customHeight="1" x14ac:dyDescent="0.2">
      <c r="B5130" s="1190" t="s">
        <v>1679</v>
      </c>
      <c r="C5130" s="1161" t="s">
        <v>782</v>
      </c>
      <c r="D5130" s="1161" t="s">
        <v>928</v>
      </c>
      <c r="E5130" s="1162">
        <v>34</v>
      </c>
      <c r="F5130" s="1162">
        <v>14.01</v>
      </c>
      <c r="G5130" s="1163">
        <v>140</v>
      </c>
      <c r="H5130" s="1164"/>
      <c r="I5130" s="1161"/>
      <c r="J5130" s="1162">
        <v>19.989999999999998</v>
      </c>
      <c r="K5130" s="1161" t="s">
        <v>1677</v>
      </c>
      <c r="L5130" s="1165">
        <v>0.1</v>
      </c>
      <c r="M5130" s="1165" t="e">
        <f>+N5130-#REF!</f>
        <v>#REF!</v>
      </c>
      <c r="N5130" s="1165">
        <v>0.22</v>
      </c>
      <c r="O5130" s="1166" t="e">
        <f>+P5130-#REF!</f>
        <v>#REF!</v>
      </c>
      <c r="P5130" s="1165">
        <v>0.22</v>
      </c>
      <c r="Q5130" s="1166" t="e">
        <f>+R5130-#REF!</f>
        <v>#REF!</v>
      </c>
      <c r="R5130" s="1165">
        <v>0.15</v>
      </c>
      <c r="S5130" s="1160"/>
      <c r="T5130" s="1160"/>
      <c r="U5130" s="1160"/>
      <c r="V5130" s="1160"/>
      <c r="W5130" s="1160"/>
      <c r="X5130" s="1167" t="s">
        <v>762</v>
      </c>
      <c r="Y5130" s="704"/>
    </row>
    <row r="5131" spans="2:25" customFormat="1" ht="15.75" customHeight="1" x14ac:dyDescent="0.2">
      <c r="B5131" s="1190" t="s">
        <v>1680</v>
      </c>
      <c r="C5131" s="1161" t="s">
        <v>782</v>
      </c>
      <c r="D5131" s="1161" t="s">
        <v>2279</v>
      </c>
      <c r="E5131" s="1162">
        <v>30</v>
      </c>
      <c r="F5131" s="1162">
        <v>20</v>
      </c>
      <c r="G5131" s="1163">
        <v>200</v>
      </c>
      <c r="H5131" s="1164">
        <v>10</v>
      </c>
      <c r="I5131" s="1161" t="s">
        <v>1681</v>
      </c>
      <c r="J5131" s="1160"/>
      <c r="K5131" s="1161"/>
      <c r="L5131" s="1165">
        <v>0.1</v>
      </c>
      <c r="M5131" s="1165" t="e">
        <f>+N5131-#REF!</f>
        <v>#REF!</v>
      </c>
      <c r="N5131" s="1165">
        <v>0.22</v>
      </c>
      <c r="O5131" s="1166" t="e">
        <f>+P5131-#REF!</f>
        <v>#REF!</v>
      </c>
      <c r="P5131" s="1165">
        <v>0.22</v>
      </c>
      <c r="Q5131" s="1166" t="e">
        <f>+R5131-#REF!</f>
        <v>#REF!</v>
      </c>
      <c r="R5131" s="1165">
        <v>0.15</v>
      </c>
      <c r="S5131" s="1160"/>
      <c r="T5131" s="1160"/>
      <c r="U5131" s="1160"/>
      <c r="V5131" s="1160"/>
      <c r="W5131" s="1160"/>
      <c r="X5131" s="1168" t="s">
        <v>762</v>
      </c>
      <c r="Y5131" s="704"/>
    </row>
    <row r="5132" spans="2:25" customFormat="1" ht="15.75" customHeight="1" x14ac:dyDescent="0.2">
      <c r="B5132" s="1190" t="s">
        <v>1682</v>
      </c>
      <c r="C5132" s="1161" t="s">
        <v>782</v>
      </c>
      <c r="D5132" s="1161" t="s">
        <v>928</v>
      </c>
      <c r="E5132" s="1162">
        <v>30</v>
      </c>
      <c r="F5132" s="1162">
        <v>15</v>
      </c>
      <c r="G5132" s="1163">
        <v>150</v>
      </c>
      <c r="H5132" s="1164"/>
      <c r="I5132" s="1161"/>
      <c r="J5132" s="1162">
        <v>15</v>
      </c>
      <c r="K5132" s="1161" t="s">
        <v>1677</v>
      </c>
      <c r="L5132" s="1165">
        <v>0.1</v>
      </c>
      <c r="M5132" s="1165" t="e">
        <f>+N5132-#REF!</f>
        <v>#REF!</v>
      </c>
      <c r="N5132" s="1165">
        <v>0.22</v>
      </c>
      <c r="O5132" s="1166" t="e">
        <f>+P5132-#REF!</f>
        <v>#REF!</v>
      </c>
      <c r="P5132" s="1165">
        <v>0.22</v>
      </c>
      <c r="Q5132" s="1166" t="e">
        <f>+R5132-#REF!</f>
        <v>#REF!</v>
      </c>
      <c r="R5132" s="1165">
        <v>0.15</v>
      </c>
      <c r="S5132" s="1160"/>
      <c r="T5132" s="1160"/>
      <c r="U5132" s="1160"/>
      <c r="V5132" s="1160"/>
      <c r="W5132" s="1160"/>
      <c r="X5132" s="1168" t="s">
        <v>762</v>
      </c>
      <c r="Y5132" s="704"/>
    </row>
    <row r="5133" spans="2:25" customFormat="1" ht="15.75" customHeight="1" x14ac:dyDescent="0.2">
      <c r="B5133" s="1190" t="s">
        <v>1683</v>
      </c>
      <c r="C5133" s="1161" t="s">
        <v>782</v>
      </c>
      <c r="D5133" s="1161" t="s">
        <v>928</v>
      </c>
      <c r="E5133" s="1162">
        <v>39</v>
      </c>
      <c r="F5133" s="1162">
        <v>20</v>
      </c>
      <c r="G5133" s="1163">
        <v>200</v>
      </c>
      <c r="H5133" s="1164"/>
      <c r="I5133" s="1161"/>
      <c r="J5133" s="1162">
        <v>19</v>
      </c>
      <c r="K5133" s="1161" t="s">
        <v>1677</v>
      </c>
      <c r="L5133" s="1165">
        <v>0.1</v>
      </c>
      <c r="M5133" s="1165" t="e">
        <f>+N5133-#REF!</f>
        <v>#REF!</v>
      </c>
      <c r="N5133" s="1165">
        <v>0.22</v>
      </c>
      <c r="O5133" s="1166" t="e">
        <f>+P5133-#REF!</f>
        <v>#REF!</v>
      </c>
      <c r="P5133" s="1165">
        <v>0.22</v>
      </c>
      <c r="Q5133" s="1166" t="e">
        <f>+R5133-#REF!</f>
        <v>#REF!</v>
      </c>
      <c r="R5133" s="1165">
        <v>0.15</v>
      </c>
      <c r="S5133" s="1160"/>
      <c r="T5133" s="1160"/>
      <c r="U5133" s="1160"/>
      <c r="V5133" s="1160"/>
      <c r="W5133" s="1160"/>
      <c r="X5133" s="1167" t="s">
        <v>762</v>
      </c>
      <c r="Y5133" s="704"/>
    </row>
    <row r="5134" spans="2:25" customFormat="1" ht="15.75" customHeight="1" x14ac:dyDescent="0.2">
      <c r="B5134" s="1190" t="s">
        <v>1088</v>
      </c>
      <c r="C5134" s="1161" t="s">
        <v>782</v>
      </c>
      <c r="D5134" s="1161" t="s">
        <v>928</v>
      </c>
      <c r="E5134" s="1162">
        <v>39</v>
      </c>
      <c r="F5134" s="1162">
        <v>20</v>
      </c>
      <c r="G5134" s="1163">
        <v>200</v>
      </c>
      <c r="H5134" s="1164"/>
      <c r="I5134" s="1161"/>
      <c r="J5134" s="1162">
        <v>19</v>
      </c>
      <c r="K5134" s="1161" t="s">
        <v>1677</v>
      </c>
      <c r="L5134" s="1165">
        <v>0.1</v>
      </c>
      <c r="M5134" s="1165" t="e">
        <f>+N5134-#REF!</f>
        <v>#REF!</v>
      </c>
      <c r="N5134" s="1165">
        <v>0.22</v>
      </c>
      <c r="O5134" s="1166" t="e">
        <f>+P5134-#REF!</f>
        <v>#REF!</v>
      </c>
      <c r="P5134" s="1165">
        <v>0.22</v>
      </c>
      <c r="Q5134" s="1166" t="e">
        <f>+R5134-#REF!</f>
        <v>#REF!</v>
      </c>
      <c r="R5134" s="1165">
        <v>0.15</v>
      </c>
      <c r="S5134" s="1160"/>
      <c r="T5134" s="1160"/>
      <c r="U5134" s="1160"/>
      <c r="V5134" s="1160"/>
      <c r="W5134" s="1160"/>
      <c r="X5134" s="1167" t="s">
        <v>762</v>
      </c>
      <c r="Y5134" s="704"/>
    </row>
    <row r="5135" spans="2:25" customFormat="1" ht="15.75" customHeight="1" x14ac:dyDescent="0.2">
      <c r="B5135" s="1190" t="s">
        <v>1089</v>
      </c>
      <c r="C5135" s="1161" t="s">
        <v>782</v>
      </c>
      <c r="D5135" s="1161" t="s">
        <v>928</v>
      </c>
      <c r="E5135" s="1162">
        <v>39</v>
      </c>
      <c r="F5135" s="1162">
        <v>20</v>
      </c>
      <c r="G5135" s="1163">
        <v>200</v>
      </c>
      <c r="H5135" s="1164"/>
      <c r="I5135" s="1161"/>
      <c r="J5135" s="1162">
        <v>19</v>
      </c>
      <c r="K5135" s="1161" t="s">
        <v>1677</v>
      </c>
      <c r="L5135" s="1165">
        <v>0.1</v>
      </c>
      <c r="M5135" s="1165" t="e">
        <f>+N5135-#REF!</f>
        <v>#REF!</v>
      </c>
      <c r="N5135" s="1165">
        <v>0.22</v>
      </c>
      <c r="O5135" s="1166" t="e">
        <f>+P5135-#REF!</f>
        <v>#REF!</v>
      </c>
      <c r="P5135" s="1165">
        <v>0.22</v>
      </c>
      <c r="Q5135" s="1166" t="e">
        <f>+R5135-#REF!</f>
        <v>#REF!</v>
      </c>
      <c r="R5135" s="1165">
        <v>0.15</v>
      </c>
      <c r="S5135" s="1160"/>
      <c r="T5135" s="1160"/>
      <c r="U5135" s="1160"/>
      <c r="V5135" s="1160"/>
      <c r="W5135" s="1160"/>
      <c r="X5135" s="1167" t="s">
        <v>762</v>
      </c>
      <c r="Y5135" s="704"/>
    </row>
    <row r="5136" spans="2:25" customFormat="1" ht="15.75" customHeight="1" x14ac:dyDescent="0.2">
      <c r="B5136" s="1190" t="s">
        <v>1090</v>
      </c>
      <c r="C5136" s="1161" t="s">
        <v>782</v>
      </c>
      <c r="D5136" s="1161" t="s">
        <v>1622</v>
      </c>
      <c r="E5136" s="1162">
        <v>43</v>
      </c>
      <c r="F5136" s="1162">
        <v>43</v>
      </c>
      <c r="G5136" s="1163">
        <v>438</v>
      </c>
      <c r="H5136" s="1164"/>
      <c r="I5136" s="1161"/>
      <c r="J5136" s="1162"/>
      <c r="K5136" s="1161"/>
      <c r="L5136" s="1165">
        <v>9.8000000000000004E-2</v>
      </c>
      <c r="M5136" s="1165" t="e">
        <f>+N5136-#REF!</f>
        <v>#REF!</v>
      </c>
      <c r="N5136" s="1165">
        <v>0.22</v>
      </c>
      <c r="O5136" s="1166" t="e">
        <f>+P5136-#REF!</f>
        <v>#REF!</v>
      </c>
      <c r="P5136" s="1165">
        <v>0.22</v>
      </c>
      <c r="Q5136" s="1166" t="e">
        <f>+R5136-#REF!</f>
        <v>#REF!</v>
      </c>
      <c r="R5136" s="1165">
        <v>0.15</v>
      </c>
      <c r="S5136" s="1160"/>
      <c r="T5136" s="1160"/>
      <c r="U5136" s="1160"/>
      <c r="V5136" s="1160"/>
      <c r="W5136" s="1160"/>
      <c r="X5136" s="1167" t="s">
        <v>762</v>
      </c>
      <c r="Y5136" s="704"/>
    </row>
    <row r="5137" spans="2:25" customFormat="1" ht="15.75" customHeight="1" x14ac:dyDescent="0.2">
      <c r="B5137" s="1190" t="s">
        <v>1091</v>
      </c>
      <c r="C5137" s="1161" t="s">
        <v>782</v>
      </c>
      <c r="D5137" s="1161" t="s">
        <v>928</v>
      </c>
      <c r="E5137" s="1162">
        <v>49</v>
      </c>
      <c r="F5137" s="1162">
        <v>34</v>
      </c>
      <c r="G5137" s="1163">
        <v>346</v>
      </c>
      <c r="H5137" s="1164"/>
      <c r="I5137" s="1161"/>
      <c r="J5137" s="1162">
        <v>15</v>
      </c>
      <c r="K5137" s="1161" t="s">
        <v>1677</v>
      </c>
      <c r="L5137" s="1165">
        <v>9.8000000000000004E-2</v>
      </c>
      <c r="M5137" s="1165" t="e">
        <f>+N5137-#REF!</f>
        <v>#REF!</v>
      </c>
      <c r="N5137" s="1165">
        <v>0.22</v>
      </c>
      <c r="O5137" s="1166" t="e">
        <f>+P5137-#REF!</f>
        <v>#REF!</v>
      </c>
      <c r="P5137" s="1165">
        <v>0.22</v>
      </c>
      <c r="Q5137" s="1166" t="e">
        <f>+R5137-#REF!</f>
        <v>#REF!</v>
      </c>
      <c r="R5137" s="1165">
        <v>0.15</v>
      </c>
      <c r="S5137" s="1160"/>
      <c r="T5137" s="1160"/>
      <c r="U5137" s="1160"/>
      <c r="V5137" s="1160"/>
      <c r="W5137" s="1160"/>
      <c r="X5137" s="1167" t="s">
        <v>762</v>
      </c>
      <c r="Y5137" s="704"/>
    </row>
    <row r="5138" spans="2:25" customFormat="1" ht="15.75" customHeight="1" x14ac:dyDescent="0.2">
      <c r="B5138" s="1190" t="s">
        <v>1092</v>
      </c>
      <c r="C5138" s="1161" t="s">
        <v>782</v>
      </c>
      <c r="D5138" s="1161" t="s">
        <v>928</v>
      </c>
      <c r="E5138" s="1162">
        <v>49</v>
      </c>
      <c r="F5138" s="1162">
        <v>34</v>
      </c>
      <c r="G5138" s="1163">
        <v>346</v>
      </c>
      <c r="H5138" s="1164"/>
      <c r="I5138" s="1161"/>
      <c r="J5138" s="1162">
        <v>15</v>
      </c>
      <c r="K5138" s="1161" t="s">
        <v>1677</v>
      </c>
      <c r="L5138" s="1165">
        <v>9.8000000000000004E-2</v>
      </c>
      <c r="M5138" s="1165" t="e">
        <f>+N5138-#REF!</f>
        <v>#REF!</v>
      </c>
      <c r="N5138" s="1165">
        <v>0.22</v>
      </c>
      <c r="O5138" s="1166" t="e">
        <f>+P5138-#REF!</f>
        <v>#REF!</v>
      </c>
      <c r="P5138" s="1165">
        <v>0.22</v>
      </c>
      <c r="Q5138" s="1166" t="e">
        <f>+R5138-#REF!</f>
        <v>#REF!</v>
      </c>
      <c r="R5138" s="1165">
        <v>0.15</v>
      </c>
      <c r="S5138" s="1160"/>
      <c r="T5138" s="1160"/>
      <c r="U5138" s="1160"/>
      <c r="V5138" s="1160"/>
      <c r="W5138" s="1160"/>
      <c r="X5138" s="1167" t="s">
        <v>762</v>
      </c>
      <c r="Y5138" s="704"/>
    </row>
    <row r="5139" spans="2:25" customFormat="1" ht="15.75" customHeight="1" x14ac:dyDescent="0.2">
      <c r="B5139" s="1190" t="s">
        <v>1093</v>
      </c>
      <c r="C5139" s="1161" t="s">
        <v>782</v>
      </c>
      <c r="D5139" s="1161" t="s">
        <v>928</v>
      </c>
      <c r="E5139" s="1162">
        <v>49</v>
      </c>
      <c r="F5139" s="1162">
        <v>34</v>
      </c>
      <c r="G5139" s="1163">
        <v>346</v>
      </c>
      <c r="H5139" s="1164"/>
      <c r="I5139" s="1161"/>
      <c r="J5139" s="1162">
        <v>15</v>
      </c>
      <c r="K5139" s="1161" t="s">
        <v>1677</v>
      </c>
      <c r="L5139" s="1165">
        <v>9.8000000000000004E-2</v>
      </c>
      <c r="M5139" s="1165" t="e">
        <f>+N5139-#REF!</f>
        <v>#REF!</v>
      </c>
      <c r="N5139" s="1165">
        <v>0.22</v>
      </c>
      <c r="O5139" s="1166" t="e">
        <f>+P5139-#REF!</f>
        <v>#REF!</v>
      </c>
      <c r="P5139" s="1165">
        <v>0.22</v>
      </c>
      <c r="Q5139" s="1166" t="e">
        <f>+R5139-#REF!</f>
        <v>#REF!</v>
      </c>
      <c r="R5139" s="1165">
        <v>0.15</v>
      </c>
      <c r="S5139" s="1160"/>
      <c r="T5139" s="1160"/>
      <c r="U5139" s="1160"/>
      <c r="V5139" s="1160"/>
      <c r="W5139" s="1160"/>
      <c r="X5139" s="1167" t="s">
        <v>762</v>
      </c>
      <c r="Y5139" s="704"/>
    </row>
    <row r="5140" spans="2:25" customFormat="1" ht="15.75" customHeight="1" x14ac:dyDescent="0.2">
      <c r="B5140" s="1190" t="s">
        <v>1094</v>
      </c>
      <c r="C5140" s="1161" t="s">
        <v>782</v>
      </c>
      <c r="D5140" s="1161" t="s">
        <v>928</v>
      </c>
      <c r="E5140" s="1162">
        <v>49</v>
      </c>
      <c r="F5140" s="1162">
        <v>34</v>
      </c>
      <c r="G5140" s="1163">
        <v>346</v>
      </c>
      <c r="H5140" s="1164"/>
      <c r="I5140" s="1161"/>
      <c r="J5140" s="1162">
        <v>15</v>
      </c>
      <c r="K5140" s="1161" t="s">
        <v>1677</v>
      </c>
      <c r="L5140" s="1165">
        <v>9.8000000000000004E-2</v>
      </c>
      <c r="M5140" s="1165" t="e">
        <f>+N5140-#REF!</f>
        <v>#REF!</v>
      </c>
      <c r="N5140" s="1165">
        <v>0.22</v>
      </c>
      <c r="O5140" s="1166" t="e">
        <f>+P5140-#REF!</f>
        <v>#REF!</v>
      </c>
      <c r="P5140" s="1165">
        <v>0.22</v>
      </c>
      <c r="Q5140" s="1166" t="e">
        <f>+R5140-#REF!</f>
        <v>#REF!</v>
      </c>
      <c r="R5140" s="1165">
        <v>0.15</v>
      </c>
      <c r="S5140" s="1160"/>
      <c r="T5140" s="1160"/>
      <c r="U5140" s="1160"/>
      <c r="V5140" s="1160"/>
      <c r="W5140" s="1160"/>
      <c r="X5140" s="1167" t="s">
        <v>762</v>
      </c>
      <c r="Y5140" s="704"/>
    </row>
    <row r="5141" spans="2:25" customFormat="1" ht="15.75" customHeight="1" x14ac:dyDescent="0.2">
      <c r="B5141" s="1190" t="s">
        <v>1095</v>
      </c>
      <c r="C5141" s="1161" t="s">
        <v>782</v>
      </c>
      <c r="D5141" s="1161" t="s">
        <v>1096</v>
      </c>
      <c r="E5141" s="1162">
        <v>49</v>
      </c>
      <c r="F5141" s="1162">
        <v>19.020000000000003</v>
      </c>
      <c r="G5141" s="1163">
        <v>194</v>
      </c>
      <c r="H5141" s="1164">
        <v>9.99</v>
      </c>
      <c r="I5141" s="1161" t="s">
        <v>1097</v>
      </c>
      <c r="J5141" s="1162">
        <v>19.989999999999998</v>
      </c>
      <c r="K5141" s="1161" t="s">
        <v>1677</v>
      </c>
      <c r="L5141" s="1165">
        <v>9.8000000000000004E-2</v>
      </c>
      <c r="M5141" s="1165" t="e">
        <f>+N5141-#REF!</f>
        <v>#REF!</v>
      </c>
      <c r="N5141" s="1165">
        <v>0.22</v>
      </c>
      <c r="O5141" s="1166" t="e">
        <f>+P5141-#REF!</f>
        <v>#REF!</v>
      </c>
      <c r="P5141" s="1165">
        <v>0.22</v>
      </c>
      <c r="Q5141" s="1166" t="e">
        <f>+R5141-#REF!</f>
        <v>#REF!</v>
      </c>
      <c r="R5141" s="1165">
        <v>0.15</v>
      </c>
      <c r="S5141" s="1160"/>
      <c r="T5141" s="1160"/>
      <c r="U5141" s="1160"/>
      <c r="V5141" s="1160"/>
      <c r="W5141" s="1160"/>
      <c r="X5141" s="1167" t="s">
        <v>762</v>
      </c>
      <c r="Y5141" s="704"/>
    </row>
    <row r="5142" spans="2:25" customFormat="1" ht="15.75" customHeight="1" x14ac:dyDescent="0.2">
      <c r="B5142" s="1190" t="s">
        <v>1098</v>
      </c>
      <c r="C5142" s="1161" t="s">
        <v>782</v>
      </c>
      <c r="D5142" s="1161" t="s">
        <v>1096</v>
      </c>
      <c r="E5142" s="1162">
        <v>49</v>
      </c>
      <c r="F5142" s="1162">
        <v>19.020000000000003</v>
      </c>
      <c r="G5142" s="1163">
        <v>194</v>
      </c>
      <c r="H5142" s="1164">
        <v>9.99</v>
      </c>
      <c r="I5142" s="1161" t="s">
        <v>1097</v>
      </c>
      <c r="J5142" s="1162">
        <v>19.989999999999998</v>
      </c>
      <c r="K5142" s="1161" t="s">
        <v>1677</v>
      </c>
      <c r="L5142" s="1165">
        <v>9.8000000000000004E-2</v>
      </c>
      <c r="M5142" s="1165" t="e">
        <f>+N5142-#REF!</f>
        <v>#REF!</v>
      </c>
      <c r="N5142" s="1165">
        <v>0.22</v>
      </c>
      <c r="O5142" s="1166" t="e">
        <f>+P5142-#REF!</f>
        <v>#REF!</v>
      </c>
      <c r="P5142" s="1165">
        <v>0.22</v>
      </c>
      <c r="Q5142" s="1166" t="e">
        <f>+R5142-#REF!</f>
        <v>#REF!</v>
      </c>
      <c r="R5142" s="1165">
        <v>0.15</v>
      </c>
      <c r="S5142" s="1160"/>
      <c r="T5142" s="1160"/>
      <c r="U5142" s="1160"/>
      <c r="V5142" s="1160"/>
      <c r="W5142" s="1160"/>
      <c r="X5142" s="1167" t="s">
        <v>762</v>
      </c>
      <c r="Y5142" s="704"/>
    </row>
    <row r="5143" spans="2:25" customFormat="1" ht="15.75" customHeight="1" x14ac:dyDescent="0.2">
      <c r="B5143" s="1190" t="s">
        <v>1099</v>
      </c>
      <c r="C5143" s="1161" t="s">
        <v>782</v>
      </c>
      <c r="D5143" s="1161" t="s">
        <v>1096</v>
      </c>
      <c r="E5143" s="1162">
        <v>49</v>
      </c>
      <c r="F5143" s="1162">
        <v>19.020000000000003</v>
      </c>
      <c r="G5143" s="1163">
        <v>194</v>
      </c>
      <c r="H5143" s="1164">
        <v>9.99</v>
      </c>
      <c r="I5143" s="1161" t="s">
        <v>1097</v>
      </c>
      <c r="J5143" s="1162">
        <v>19.989999999999998</v>
      </c>
      <c r="K5143" s="1161" t="s">
        <v>1677</v>
      </c>
      <c r="L5143" s="1165">
        <v>9.8000000000000004E-2</v>
      </c>
      <c r="M5143" s="1165" t="e">
        <f>+N5143-#REF!</f>
        <v>#REF!</v>
      </c>
      <c r="N5143" s="1165">
        <v>0.22</v>
      </c>
      <c r="O5143" s="1166" t="e">
        <f>+P5143-#REF!</f>
        <v>#REF!</v>
      </c>
      <c r="P5143" s="1165">
        <v>0.22</v>
      </c>
      <c r="Q5143" s="1166" t="e">
        <f>+R5143-#REF!</f>
        <v>#REF!</v>
      </c>
      <c r="R5143" s="1165">
        <v>0.15</v>
      </c>
      <c r="S5143" s="1160"/>
      <c r="T5143" s="1160"/>
      <c r="U5143" s="1160"/>
      <c r="V5143" s="1160"/>
      <c r="W5143" s="1160"/>
      <c r="X5143" s="1167" t="s">
        <v>762</v>
      </c>
      <c r="Y5143" s="704"/>
    </row>
    <row r="5144" spans="2:25" customFormat="1" ht="15.75" customHeight="1" x14ac:dyDescent="0.2">
      <c r="B5144" s="1190" t="s">
        <v>1100</v>
      </c>
      <c r="C5144" s="1161" t="s">
        <v>782</v>
      </c>
      <c r="D5144" s="1161" t="s">
        <v>1622</v>
      </c>
      <c r="E5144" s="1162">
        <v>54</v>
      </c>
      <c r="F5144" s="1162">
        <v>54</v>
      </c>
      <c r="G5144" s="1163">
        <v>562</v>
      </c>
      <c r="H5144" s="1164"/>
      <c r="I5144" s="1161"/>
      <c r="J5144" s="1162"/>
      <c r="K5144" s="1161"/>
      <c r="L5144" s="1165">
        <v>9.6000000000000002E-2</v>
      </c>
      <c r="M5144" s="1165" t="e">
        <f>+N5144-#REF!</f>
        <v>#REF!</v>
      </c>
      <c r="N5144" s="1165">
        <v>0.22</v>
      </c>
      <c r="O5144" s="1166" t="e">
        <f>+P5144-#REF!</f>
        <v>#REF!</v>
      </c>
      <c r="P5144" s="1165">
        <v>0.22</v>
      </c>
      <c r="Q5144" s="1166" t="e">
        <f>+R5144-#REF!</f>
        <v>#REF!</v>
      </c>
      <c r="R5144" s="1165">
        <v>0.15</v>
      </c>
      <c r="S5144" s="1160"/>
      <c r="T5144" s="1160"/>
      <c r="U5144" s="1160"/>
      <c r="V5144" s="1160"/>
      <c r="W5144" s="1160"/>
      <c r="X5144" s="1167" t="s">
        <v>762</v>
      </c>
      <c r="Y5144" s="704"/>
    </row>
    <row r="5145" spans="2:25" customFormat="1" ht="15.75" customHeight="1" x14ac:dyDescent="0.2">
      <c r="B5145" s="1190" t="s">
        <v>1101</v>
      </c>
      <c r="C5145" s="1161" t="s">
        <v>782</v>
      </c>
      <c r="D5145" s="1161" t="s">
        <v>928</v>
      </c>
      <c r="E5145" s="1162">
        <v>59</v>
      </c>
      <c r="F5145" s="1162">
        <v>39</v>
      </c>
      <c r="G5145" s="1163">
        <v>397</v>
      </c>
      <c r="H5145" s="1164"/>
      <c r="I5145" s="1161"/>
      <c r="J5145" s="1162">
        <v>20</v>
      </c>
      <c r="K5145" s="1161" t="s">
        <v>1677</v>
      </c>
      <c r="L5145" s="1165">
        <v>9.8000000000000004E-2</v>
      </c>
      <c r="M5145" s="1165" t="e">
        <f>+N5145-#REF!</f>
        <v>#REF!</v>
      </c>
      <c r="N5145" s="1165">
        <v>0.22</v>
      </c>
      <c r="O5145" s="1166" t="e">
        <f>+P5145-#REF!</f>
        <v>#REF!</v>
      </c>
      <c r="P5145" s="1165">
        <v>0.22</v>
      </c>
      <c r="Q5145" s="1166" t="e">
        <f>+R5145-#REF!</f>
        <v>#REF!</v>
      </c>
      <c r="R5145" s="1165">
        <v>0.15</v>
      </c>
      <c r="S5145" s="1160"/>
      <c r="T5145" s="1160"/>
      <c r="U5145" s="1160"/>
      <c r="V5145" s="1160"/>
      <c r="W5145" s="1160"/>
      <c r="X5145" s="1167" t="s">
        <v>390</v>
      </c>
      <c r="Y5145" s="704"/>
    </row>
    <row r="5146" spans="2:25" customFormat="1" ht="15.75" customHeight="1" x14ac:dyDescent="0.2">
      <c r="B5146" s="1190" t="s">
        <v>1102</v>
      </c>
      <c r="C5146" s="1161" t="s">
        <v>782</v>
      </c>
      <c r="D5146" s="1161" t="s">
        <v>928</v>
      </c>
      <c r="E5146" s="1162">
        <v>59</v>
      </c>
      <c r="F5146" s="1162">
        <v>44</v>
      </c>
      <c r="G5146" s="1163">
        <v>448</v>
      </c>
      <c r="H5146" s="1164"/>
      <c r="I5146" s="1161"/>
      <c r="J5146" s="1162">
        <v>15</v>
      </c>
      <c r="K5146" s="1161" t="s">
        <v>1677</v>
      </c>
      <c r="L5146" s="1165">
        <v>9.8000000000000004E-2</v>
      </c>
      <c r="M5146" s="1165" t="e">
        <f>+N5146-#REF!</f>
        <v>#REF!</v>
      </c>
      <c r="N5146" s="1165">
        <v>0.22</v>
      </c>
      <c r="O5146" s="1166" t="e">
        <f>+P5146-#REF!</f>
        <v>#REF!</v>
      </c>
      <c r="P5146" s="1165">
        <v>0.22</v>
      </c>
      <c r="Q5146" s="1166" t="e">
        <f>+R5146-#REF!</f>
        <v>#REF!</v>
      </c>
      <c r="R5146" s="1165">
        <v>0.15</v>
      </c>
      <c r="S5146" s="1160"/>
      <c r="T5146" s="1160"/>
      <c r="U5146" s="1160"/>
      <c r="V5146" s="1160"/>
      <c r="W5146" s="1160"/>
      <c r="X5146" s="1167" t="s">
        <v>390</v>
      </c>
      <c r="Y5146" s="704"/>
    </row>
    <row r="5147" spans="2:25" customFormat="1" ht="15.75" customHeight="1" x14ac:dyDescent="0.2">
      <c r="B5147" s="1190" t="s">
        <v>1103</v>
      </c>
      <c r="C5147" s="1161" t="s">
        <v>782</v>
      </c>
      <c r="D5147" s="1161" t="s">
        <v>928</v>
      </c>
      <c r="E5147" s="1162">
        <v>59</v>
      </c>
      <c r="F5147" s="1162">
        <v>44</v>
      </c>
      <c r="G5147" s="1163">
        <v>448</v>
      </c>
      <c r="H5147" s="1164"/>
      <c r="I5147" s="1161"/>
      <c r="J5147" s="1162">
        <v>15</v>
      </c>
      <c r="K5147" s="1161" t="s">
        <v>1677</v>
      </c>
      <c r="L5147" s="1165">
        <v>9.8000000000000004E-2</v>
      </c>
      <c r="M5147" s="1165" t="e">
        <f>+N5147-#REF!</f>
        <v>#REF!</v>
      </c>
      <c r="N5147" s="1165">
        <v>0.22</v>
      </c>
      <c r="O5147" s="1166" t="e">
        <f>+P5147-#REF!</f>
        <v>#REF!</v>
      </c>
      <c r="P5147" s="1165">
        <v>0.22</v>
      </c>
      <c r="Q5147" s="1166" t="e">
        <f>+R5147-#REF!</f>
        <v>#REF!</v>
      </c>
      <c r="R5147" s="1165">
        <v>0.15</v>
      </c>
      <c r="S5147" s="1160"/>
      <c r="T5147" s="1160"/>
      <c r="U5147" s="1160"/>
      <c r="V5147" s="1160"/>
      <c r="W5147" s="1160"/>
      <c r="X5147" s="1167" t="s">
        <v>390</v>
      </c>
      <c r="Y5147" s="704"/>
    </row>
    <row r="5148" spans="2:25" customFormat="1" ht="15.75" customHeight="1" x14ac:dyDescent="0.2">
      <c r="B5148" s="1190" t="s">
        <v>1104</v>
      </c>
      <c r="C5148" s="1161" t="s">
        <v>782</v>
      </c>
      <c r="D5148" s="1161" t="s">
        <v>928</v>
      </c>
      <c r="E5148" s="1162">
        <v>69</v>
      </c>
      <c r="F5148" s="1162">
        <v>54</v>
      </c>
      <c r="G5148" s="1163">
        <v>562</v>
      </c>
      <c r="H5148" s="1164"/>
      <c r="I5148" s="1161"/>
      <c r="J5148" s="1162">
        <v>15</v>
      </c>
      <c r="K5148" s="1161" t="s">
        <v>1677</v>
      </c>
      <c r="L5148" s="1165">
        <v>9.6000000000000002E-2</v>
      </c>
      <c r="M5148" s="1165" t="e">
        <f>+N5148-#REF!</f>
        <v>#REF!</v>
      </c>
      <c r="N5148" s="1165">
        <v>0.22</v>
      </c>
      <c r="O5148" s="1166" t="e">
        <f>+P5148-#REF!</f>
        <v>#REF!</v>
      </c>
      <c r="P5148" s="1165">
        <v>0.22</v>
      </c>
      <c r="Q5148" s="1166" t="e">
        <f>+R5148-#REF!</f>
        <v>#REF!</v>
      </c>
      <c r="R5148" s="1165">
        <v>0.15</v>
      </c>
      <c r="S5148" s="1160"/>
      <c r="T5148" s="1160"/>
      <c r="U5148" s="1160"/>
      <c r="V5148" s="1160"/>
      <c r="W5148" s="1160"/>
      <c r="X5148" s="1167" t="s">
        <v>390</v>
      </c>
      <c r="Y5148" s="704"/>
    </row>
    <row r="5149" spans="2:25" customFormat="1" ht="15.75" customHeight="1" x14ac:dyDescent="0.2">
      <c r="B5149" s="1190" t="s">
        <v>1105</v>
      </c>
      <c r="C5149" s="1161" t="s">
        <v>782</v>
      </c>
      <c r="D5149" s="1161" t="s">
        <v>928</v>
      </c>
      <c r="E5149" s="1162">
        <v>69</v>
      </c>
      <c r="F5149" s="1162">
        <v>54</v>
      </c>
      <c r="G5149" s="1163">
        <v>562</v>
      </c>
      <c r="H5149" s="1164"/>
      <c r="I5149" s="1161"/>
      <c r="J5149" s="1162">
        <v>15</v>
      </c>
      <c r="K5149" s="1161" t="s">
        <v>1677</v>
      </c>
      <c r="L5149" s="1165">
        <v>9.6000000000000002E-2</v>
      </c>
      <c r="M5149" s="1165" t="e">
        <f>+N5149-#REF!</f>
        <v>#REF!</v>
      </c>
      <c r="N5149" s="1165">
        <v>0.22</v>
      </c>
      <c r="O5149" s="1166" t="e">
        <f>+P5149-#REF!</f>
        <v>#REF!</v>
      </c>
      <c r="P5149" s="1165">
        <v>0.22</v>
      </c>
      <c r="Q5149" s="1166" t="e">
        <f>+R5149-#REF!</f>
        <v>#REF!</v>
      </c>
      <c r="R5149" s="1165">
        <v>0.15</v>
      </c>
      <c r="S5149" s="1160"/>
      <c r="T5149" s="1160"/>
      <c r="U5149" s="1160"/>
      <c r="V5149" s="1160"/>
      <c r="W5149" s="1160"/>
      <c r="X5149" s="1167" t="s">
        <v>390</v>
      </c>
      <c r="Y5149" s="704"/>
    </row>
    <row r="5150" spans="2:25" customFormat="1" ht="15.75" customHeight="1" x14ac:dyDescent="0.2">
      <c r="B5150" s="1190" t="s">
        <v>1106</v>
      </c>
      <c r="C5150" s="1161" t="s">
        <v>782</v>
      </c>
      <c r="D5150" s="1161" t="s">
        <v>928</v>
      </c>
      <c r="E5150" s="1162">
        <v>69</v>
      </c>
      <c r="F5150" s="1162">
        <v>54</v>
      </c>
      <c r="G5150" s="1163">
        <v>562</v>
      </c>
      <c r="H5150" s="1164"/>
      <c r="I5150" s="1161"/>
      <c r="J5150" s="1162">
        <v>15</v>
      </c>
      <c r="K5150" s="1161" t="s">
        <v>1677</v>
      </c>
      <c r="L5150" s="1165">
        <v>9.6000000000000002E-2</v>
      </c>
      <c r="M5150" s="1165" t="e">
        <f>+N5150-#REF!</f>
        <v>#REF!</v>
      </c>
      <c r="N5150" s="1165">
        <v>0.22</v>
      </c>
      <c r="O5150" s="1166" t="e">
        <f>+P5150-#REF!</f>
        <v>#REF!</v>
      </c>
      <c r="P5150" s="1165">
        <v>0.22</v>
      </c>
      <c r="Q5150" s="1166" t="e">
        <f>+R5150-#REF!</f>
        <v>#REF!</v>
      </c>
      <c r="R5150" s="1165">
        <v>0.15</v>
      </c>
      <c r="S5150" s="1160"/>
      <c r="T5150" s="1160"/>
      <c r="U5150" s="1160"/>
      <c r="V5150" s="1160"/>
      <c r="W5150" s="1160"/>
      <c r="X5150" s="1167" t="s">
        <v>390</v>
      </c>
      <c r="Y5150" s="704"/>
    </row>
    <row r="5151" spans="2:25" customFormat="1" ht="15.75" customHeight="1" x14ac:dyDescent="0.2">
      <c r="B5151" s="1190" t="s">
        <v>1107</v>
      </c>
      <c r="C5151" s="1161" t="s">
        <v>782</v>
      </c>
      <c r="D5151" s="1161" t="s">
        <v>928</v>
      </c>
      <c r="E5151" s="1162">
        <v>69</v>
      </c>
      <c r="F5151" s="1162">
        <v>54</v>
      </c>
      <c r="G5151" s="1163">
        <v>562</v>
      </c>
      <c r="H5151" s="1164"/>
      <c r="I5151" s="1161"/>
      <c r="J5151" s="1162">
        <v>15</v>
      </c>
      <c r="K5151" s="1161" t="s">
        <v>1677</v>
      </c>
      <c r="L5151" s="1165">
        <v>9.6000000000000002E-2</v>
      </c>
      <c r="M5151" s="1165" t="e">
        <f>+N5151-#REF!</f>
        <v>#REF!</v>
      </c>
      <c r="N5151" s="1165">
        <v>0.22</v>
      </c>
      <c r="O5151" s="1166" t="e">
        <f>+P5151-#REF!</f>
        <v>#REF!</v>
      </c>
      <c r="P5151" s="1165">
        <v>0.22</v>
      </c>
      <c r="Q5151" s="1166" t="e">
        <f>+R5151-#REF!</f>
        <v>#REF!</v>
      </c>
      <c r="R5151" s="1165">
        <v>0.15</v>
      </c>
      <c r="S5151" s="1160"/>
      <c r="T5151" s="1160"/>
      <c r="U5151" s="1160"/>
      <c r="V5151" s="1160"/>
      <c r="W5151" s="1160"/>
      <c r="X5151" s="1167" t="s">
        <v>390</v>
      </c>
      <c r="Y5151" s="704"/>
    </row>
    <row r="5152" spans="2:25" customFormat="1" ht="15.75" customHeight="1" x14ac:dyDescent="0.2">
      <c r="B5152" s="1190" t="s">
        <v>1108</v>
      </c>
      <c r="C5152" s="1161" t="s">
        <v>782</v>
      </c>
      <c r="D5152" s="1161" t="s">
        <v>1622</v>
      </c>
      <c r="E5152" s="1162">
        <v>79</v>
      </c>
      <c r="F5152" s="1162">
        <v>79</v>
      </c>
      <c r="G5152" s="1163">
        <v>897</v>
      </c>
      <c r="H5152" s="1164"/>
      <c r="I5152" s="1161"/>
      <c r="J5152" s="1162"/>
      <c r="K5152" s="1161"/>
      <c r="L5152" s="1165">
        <v>8.7999999999999995E-2</v>
      </c>
      <c r="M5152" s="1165" t="e">
        <f>+N5152-#REF!</f>
        <v>#REF!</v>
      </c>
      <c r="N5152" s="1165">
        <v>0.22</v>
      </c>
      <c r="O5152" s="1166" t="e">
        <f>+P5152-#REF!</f>
        <v>#REF!</v>
      </c>
      <c r="P5152" s="1165">
        <v>0.22</v>
      </c>
      <c r="Q5152" s="1166" t="e">
        <f>+R5152-#REF!</f>
        <v>#REF!</v>
      </c>
      <c r="R5152" s="1165">
        <v>0.15</v>
      </c>
      <c r="S5152" s="1160"/>
      <c r="T5152" s="1160"/>
      <c r="U5152" s="1160"/>
      <c r="V5152" s="1160"/>
      <c r="W5152" s="1160"/>
      <c r="X5152" s="1167" t="s">
        <v>390</v>
      </c>
      <c r="Y5152" s="704"/>
    </row>
    <row r="5153" spans="2:25" customFormat="1" ht="15.75" customHeight="1" x14ac:dyDescent="0.2">
      <c r="B5153" s="1190" t="s">
        <v>1109</v>
      </c>
      <c r="C5153" s="1161" t="s">
        <v>782</v>
      </c>
      <c r="D5153" s="1161" t="s">
        <v>928</v>
      </c>
      <c r="E5153" s="1162">
        <v>79</v>
      </c>
      <c r="F5153" s="1162">
        <v>59</v>
      </c>
      <c r="G5153" s="1163">
        <v>655</v>
      </c>
      <c r="H5153" s="1164"/>
      <c r="I5153" s="1161"/>
      <c r="J5153" s="1162">
        <v>20</v>
      </c>
      <c r="K5153" s="1161" t="s">
        <v>1677</v>
      </c>
      <c r="L5153" s="1165">
        <v>0.09</v>
      </c>
      <c r="M5153" s="1165" t="e">
        <f>+N5153-#REF!</f>
        <v>#REF!</v>
      </c>
      <c r="N5153" s="1165">
        <v>0.22</v>
      </c>
      <c r="O5153" s="1166" t="e">
        <f>+P5153-#REF!</f>
        <v>#REF!</v>
      </c>
      <c r="P5153" s="1165">
        <v>0.22</v>
      </c>
      <c r="Q5153" s="1166" t="e">
        <f>+R5153-#REF!</f>
        <v>#REF!</v>
      </c>
      <c r="R5153" s="1165">
        <v>0.15</v>
      </c>
      <c r="S5153" s="1160"/>
      <c r="T5153" s="1160"/>
      <c r="U5153" s="1160"/>
      <c r="V5153" s="1160"/>
      <c r="W5153" s="1160"/>
      <c r="X5153" s="1167" t="s">
        <v>390</v>
      </c>
      <c r="Y5153" s="704"/>
    </row>
    <row r="5154" spans="2:25" customFormat="1" ht="15.75" customHeight="1" x14ac:dyDescent="0.2">
      <c r="B5154" s="1190" t="s">
        <v>1110</v>
      </c>
      <c r="C5154" s="1161" t="s">
        <v>782</v>
      </c>
      <c r="D5154" s="1161" t="s">
        <v>928</v>
      </c>
      <c r="E5154" s="1162">
        <v>79</v>
      </c>
      <c r="F5154" s="1162">
        <v>64</v>
      </c>
      <c r="G5154" s="1163">
        <v>711</v>
      </c>
      <c r="H5154" s="1164"/>
      <c r="I5154" s="1161"/>
      <c r="J5154" s="1162">
        <v>15</v>
      </c>
      <c r="K5154" s="1161" t="s">
        <v>1677</v>
      </c>
      <c r="L5154" s="1165">
        <v>0.09</v>
      </c>
      <c r="M5154" s="1165" t="e">
        <f>+N5154-#REF!</f>
        <v>#REF!</v>
      </c>
      <c r="N5154" s="1165">
        <v>0.22</v>
      </c>
      <c r="O5154" s="1166" t="e">
        <f>+P5154-#REF!</f>
        <v>#REF!</v>
      </c>
      <c r="P5154" s="1165">
        <v>0.22</v>
      </c>
      <c r="Q5154" s="1166" t="e">
        <f>+R5154-#REF!</f>
        <v>#REF!</v>
      </c>
      <c r="R5154" s="1165">
        <v>0.15</v>
      </c>
      <c r="S5154" s="1160"/>
      <c r="T5154" s="1160"/>
      <c r="U5154" s="1160"/>
      <c r="V5154" s="1160"/>
      <c r="W5154" s="1160"/>
      <c r="X5154" s="1167" t="s">
        <v>390</v>
      </c>
      <c r="Y5154" s="704"/>
    </row>
    <row r="5155" spans="2:25" customFormat="1" ht="15.75" customHeight="1" x14ac:dyDescent="0.2">
      <c r="B5155" s="1190" t="s">
        <v>1111</v>
      </c>
      <c r="C5155" s="1161" t="s">
        <v>782</v>
      </c>
      <c r="D5155" s="1161" t="s">
        <v>928</v>
      </c>
      <c r="E5155" s="1162">
        <v>79</v>
      </c>
      <c r="F5155" s="1162">
        <v>64</v>
      </c>
      <c r="G5155" s="1163">
        <v>711</v>
      </c>
      <c r="H5155" s="1164"/>
      <c r="I5155" s="1161"/>
      <c r="J5155" s="1162">
        <v>15</v>
      </c>
      <c r="K5155" s="1161" t="s">
        <v>1677</v>
      </c>
      <c r="L5155" s="1165">
        <v>0.09</v>
      </c>
      <c r="M5155" s="1165" t="e">
        <f>+N5155-#REF!</f>
        <v>#REF!</v>
      </c>
      <c r="N5155" s="1165">
        <v>0.22</v>
      </c>
      <c r="O5155" s="1166" t="e">
        <f>+P5155-#REF!</f>
        <v>#REF!</v>
      </c>
      <c r="P5155" s="1165">
        <v>0.22</v>
      </c>
      <c r="Q5155" s="1166" t="e">
        <f>+R5155-#REF!</f>
        <v>#REF!</v>
      </c>
      <c r="R5155" s="1165">
        <v>0.15</v>
      </c>
      <c r="S5155" s="1160"/>
      <c r="T5155" s="1160"/>
      <c r="U5155" s="1160"/>
      <c r="V5155" s="1160"/>
      <c r="W5155" s="1160"/>
      <c r="X5155" s="1167" t="s">
        <v>390</v>
      </c>
      <c r="Y5155" s="704"/>
    </row>
    <row r="5156" spans="2:25" customFormat="1" ht="15.75" customHeight="1" x14ac:dyDescent="0.2">
      <c r="B5156" s="1190" t="s">
        <v>1112</v>
      </c>
      <c r="C5156" s="1161" t="s">
        <v>782</v>
      </c>
      <c r="D5156" s="1161" t="s">
        <v>1622</v>
      </c>
      <c r="E5156" s="1162">
        <v>95</v>
      </c>
      <c r="F5156" s="1162">
        <v>95</v>
      </c>
      <c r="G5156" s="1163">
        <v>1104</v>
      </c>
      <c r="H5156" s="1164"/>
      <c r="I5156" s="1161"/>
      <c r="J5156" s="1162"/>
      <c r="K5156" s="1161"/>
      <c r="L5156" s="1165">
        <v>8.5999999999999993E-2</v>
      </c>
      <c r="M5156" s="1165" t="e">
        <f>+N5156-#REF!</f>
        <v>#REF!</v>
      </c>
      <c r="N5156" s="1165">
        <v>0.22</v>
      </c>
      <c r="O5156" s="1166" t="e">
        <f>+P5156-#REF!</f>
        <v>#REF!</v>
      </c>
      <c r="P5156" s="1165">
        <v>0.22</v>
      </c>
      <c r="Q5156" s="1166" t="e">
        <f>+R5156-#REF!</f>
        <v>#REF!</v>
      </c>
      <c r="R5156" s="1165">
        <v>0.15</v>
      </c>
      <c r="S5156" s="1160"/>
      <c r="T5156" s="1160"/>
      <c r="U5156" s="1160"/>
      <c r="V5156" s="1160"/>
      <c r="W5156" s="1160"/>
      <c r="X5156" s="1167" t="s">
        <v>390</v>
      </c>
      <c r="Y5156" s="704"/>
    </row>
    <row r="5157" spans="2:25" customFormat="1" ht="15.75" customHeight="1" x14ac:dyDescent="0.2">
      <c r="B5157" s="1190" t="s">
        <v>1113</v>
      </c>
      <c r="C5157" s="1161" t="s">
        <v>782</v>
      </c>
      <c r="D5157" s="1161" t="s">
        <v>928</v>
      </c>
      <c r="E5157" s="1162">
        <v>99</v>
      </c>
      <c r="F5157" s="1162">
        <v>84</v>
      </c>
      <c r="G5157" s="1163">
        <v>976</v>
      </c>
      <c r="H5157" s="1164"/>
      <c r="I5157" s="1161"/>
      <c r="J5157" s="1162">
        <v>15</v>
      </c>
      <c r="K5157" s="1161" t="s">
        <v>1677</v>
      </c>
      <c r="L5157" s="1165">
        <v>8.5999999999999993E-2</v>
      </c>
      <c r="M5157" s="1165" t="e">
        <f>+N5157-#REF!</f>
        <v>#REF!</v>
      </c>
      <c r="N5157" s="1165">
        <v>0.22</v>
      </c>
      <c r="O5157" s="1166" t="e">
        <f>+P5157-#REF!</f>
        <v>#REF!</v>
      </c>
      <c r="P5157" s="1165">
        <v>0.22</v>
      </c>
      <c r="Q5157" s="1166" t="e">
        <f>+R5157-#REF!</f>
        <v>#REF!</v>
      </c>
      <c r="R5157" s="1165">
        <v>0.15</v>
      </c>
      <c r="S5157" s="1160"/>
      <c r="T5157" s="1160"/>
      <c r="U5157" s="1160"/>
      <c r="V5157" s="1160"/>
      <c r="W5157" s="1160"/>
      <c r="X5157" s="1167" t="s">
        <v>390</v>
      </c>
      <c r="Y5157" s="704"/>
    </row>
    <row r="5158" spans="2:25" customFormat="1" ht="15.75" customHeight="1" x14ac:dyDescent="0.2">
      <c r="B5158" s="1190" t="s">
        <v>1114</v>
      </c>
      <c r="C5158" s="1161" t="s">
        <v>782</v>
      </c>
      <c r="D5158" s="1161" t="s">
        <v>928</v>
      </c>
      <c r="E5158" s="1162">
        <v>99</v>
      </c>
      <c r="F5158" s="1162">
        <v>84</v>
      </c>
      <c r="G5158" s="1163">
        <v>976</v>
      </c>
      <c r="H5158" s="1164"/>
      <c r="I5158" s="1161"/>
      <c r="J5158" s="1162">
        <v>15</v>
      </c>
      <c r="K5158" s="1161" t="s">
        <v>1677</v>
      </c>
      <c r="L5158" s="1165">
        <v>8.5999999999999993E-2</v>
      </c>
      <c r="M5158" s="1165" t="e">
        <f>+N5158-#REF!</f>
        <v>#REF!</v>
      </c>
      <c r="N5158" s="1165">
        <v>0.22</v>
      </c>
      <c r="O5158" s="1166" t="e">
        <f>+P5158-#REF!</f>
        <v>#REF!</v>
      </c>
      <c r="P5158" s="1165">
        <v>0.22</v>
      </c>
      <c r="Q5158" s="1166" t="e">
        <f>+R5158-#REF!</f>
        <v>#REF!</v>
      </c>
      <c r="R5158" s="1165">
        <v>0.15</v>
      </c>
      <c r="S5158" s="1160"/>
      <c r="T5158" s="1160"/>
      <c r="U5158" s="1160"/>
      <c r="V5158" s="1160"/>
      <c r="W5158" s="1160"/>
      <c r="X5158" s="1167" t="s">
        <v>390</v>
      </c>
      <c r="Y5158" s="704"/>
    </row>
    <row r="5159" spans="2:25" customFormat="1" ht="15.75" customHeight="1" x14ac:dyDescent="0.2">
      <c r="B5159" s="1190" t="s">
        <v>1115</v>
      </c>
      <c r="C5159" s="1161" t="s">
        <v>782</v>
      </c>
      <c r="D5159" s="1161" t="s">
        <v>928</v>
      </c>
      <c r="E5159" s="1162">
        <v>99</v>
      </c>
      <c r="F5159" s="1162">
        <v>84</v>
      </c>
      <c r="G5159" s="1163">
        <v>976</v>
      </c>
      <c r="H5159" s="1164"/>
      <c r="I5159" s="1161"/>
      <c r="J5159" s="1162">
        <v>15</v>
      </c>
      <c r="K5159" s="1161" t="s">
        <v>1677</v>
      </c>
      <c r="L5159" s="1165">
        <v>8.5999999999999993E-2</v>
      </c>
      <c r="M5159" s="1165" t="e">
        <f>+N5159-#REF!</f>
        <v>#REF!</v>
      </c>
      <c r="N5159" s="1165">
        <v>0.22</v>
      </c>
      <c r="O5159" s="1166" t="e">
        <f>+P5159-#REF!</f>
        <v>#REF!</v>
      </c>
      <c r="P5159" s="1165">
        <v>0.22</v>
      </c>
      <c r="Q5159" s="1166" t="e">
        <f>+R5159-#REF!</f>
        <v>#REF!</v>
      </c>
      <c r="R5159" s="1165">
        <v>0.15</v>
      </c>
      <c r="S5159" s="1160"/>
      <c r="T5159" s="1160"/>
      <c r="U5159" s="1160"/>
      <c r="V5159" s="1160"/>
      <c r="W5159" s="1160"/>
      <c r="X5159" s="1167" t="s">
        <v>390</v>
      </c>
      <c r="Y5159" s="704"/>
    </row>
    <row r="5160" spans="2:25" customFormat="1" ht="15.75" customHeight="1" x14ac:dyDescent="0.2">
      <c r="B5160" s="1190" t="s">
        <v>1116</v>
      </c>
      <c r="C5160" s="1161" t="s">
        <v>782</v>
      </c>
      <c r="D5160" s="1161" t="s">
        <v>1622</v>
      </c>
      <c r="E5160" s="1162">
        <v>120</v>
      </c>
      <c r="F5160" s="1162">
        <v>120</v>
      </c>
      <c r="G5160" s="1163">
        <v>1428</v>
      </c>
      <c r="H5160" s="1164"/>
      <c r="I5160" s="1161"/>
      <c r="J5160" s="1162"/>
      <c r="K5160" s="1161"/>
      <c r="L5160" s="1165">
        <v>8.4000000000000005E-2</v>
      </c>
      <c r="M5160" s="1165" t="e">
        <f>+N5160-#REF!</f>
        <v>#REF!</v>
      </c>
      <c r="N5160" s="1165">
        <v>0.22</v>
      </c>
      <c r="O5160" s="1166" t="e">
        <f>+P5160-#REF!</f>
        <v>#REF!</v>
      </c>
      <c r="P5160" s="1165">
        <v>0.22</v>
      </c>
      <c r="Q5160" s="1166" t="e">
        <f>+R5160-#REF!</f>
        <v>#REF!</v>
      </c>
      <c r="R5160" s="1165">
        <v>0.15</v>
      </c>
      <c r="S5160" s="1160"/>
      <c r="T5160" s="1160"/>
      <c r="U5160" s="1160"/>
      <c r="V5160" s="1160"/>
      <c r="W5160" s="1160"/>
      <c r="X5160" s="1167" t="s">
        <v>390</v>
      </c>
      <c r="Y5160" s="704"/>
    </row>
    <row r="5161" spans="2:25" customFormat="1" ht="15.75" customHeight="1" x14ac:dyDescent="0.2">
      <c r="B5161" s="1190" t="s">
        <v>1117</v>
      </c>
      <c r="C5161" s="1161" t="s">
        <v>2794</v>
      </c>
      <c r="D5161" s="1161" t="s">
        <v>2279</v>
      </c>
      <c r="E5161" s="1162">
        <v>12</v>
      </c>
      <c r="F5161" s="1162">
        <v>10</v>
      </c>
      <c r="G5161" s="1163">
        <v>83</v>
      </c>
      <c r="H5161" s="1164">
        <v>2</v>
      </c>
      <c r="I5161" s="1161" t="s">
        <v>1118</v>
      </c>
      <c r="J5161" s="1160"/>
      <c r="K5161" s="1161"/>
      <c r="L5161" s="1165">
        <v>0.12</v>
      </c>
      <c r="M5161" s="1165" t="e">
        <f>+N5161-#REF!</f>
        <v>#REF!</v>
      </c>
      <c r="N5161" s="1165">
        <v>0.22</v>
      </c>
      <c r="O5161" s="1166" t="e">
        <f>+P5161-#REF!</f>
        <v>#REF!</v>
      </c>
      <c r="P5161" s="1165">
        <v>0.22</v>
      </c>
      <c r="Q5161" s="1166" t="e">
        <f>+R5161-#REF!</f>
        <v>#REF!</v>
      </c>
      <c r="R5161" s="1165">
        <v>0.15</v>
      </c>
      <c r="S5161" s="1160"/>
      <c r="T5161" s="1160"/>
      <c r="U5161" s="1160"/>
      <c r="V5161" s="1160"/>
      <c r="W5161" s="1160"/>
      <c r="X5161" s="1167" t="s">
        <v>2029</v>
      </c>
      <c r="Y5161" s="704"/>
    </row>
    <row r="5162" spans="2:25" customFormat="1" ht="15.75" customHeight="1" x14ac:dyDescent="0.2">
      <c r="B5162" s="1190" t="s">
        <v>1119</v>
      </c>
      <c r="C5162" s="1161" t="s">
        <v>2794</v>
      </c>
      <c r="D5162" s="1161" t="s">
        <v>1622</v>
      </c>
      <c r="E5162" s="1162">
        <v>15</v>
      </c>
      <c r="F5162" s="1162">
        <v>15</v>
      </c>
      <c r="G5162" s="1163">
        <v>100</v>
      </c>
      <c r="H5162" s="1164"/>
      <c r="I5162" s="1161"/>
      <c r="J5162" s="1162"/>
      <c r="K5162" s="1161"/>
      <c r="L5162" s="1165">
        <v>0.15</v>
      </c>
      <c r="M5162" s="1165" t="e">
        <f>+N5162-#REF!</f>
        <v>#REF!</v>
      </c>
      <c r="N5162" s="1165">
        <v>0.22</v>
      </c>
      <c r="O5162" s="1166" t="e">
        <f>+P5162-#REF!</f>
        <v>#REF!</v>
      </c>
      <c r="P5162" s="1165">
        <v>0.15</v>
      </c>
      <c r="Q5162" s="1166" t="e">
        <f>+R5162-#REF!</f>
        <v>#REF!</v>
      </c>
      <c r="R5162" s="1165">
        <v>0.15</v>
      </c>
      <c r="S5162" s="1160"/>
      <c r="T5162" s="1160"/>
      <c r="U5162" s="1160"/>
      <c r="V5162" s="1160"/>
      <c r="W5162" s="1160"/>
      <c r="X5162" s="1167" t="s">
        <v>2029</v>
      </c>
      <c r="Y5162" s="704"/>
    </row>
    <row r="5163" spans="2:25" customFormat="1" ht="15.75" customHeight="1" x14ac:dyDescent="0.2">
      <c r="B5163" s="1190" t="s">
        <v>1120</v>
      </c>
      <c r="C5163" s="1161" t="s">
        <v>2794</v>
      </c>
      <c r="D5163" s="1161" t="s">
        <v>1622</v>
      </c>
      <c r="E5163" s="1162">
        <v>15</v>
      </c>
      <c r="F5163" s="1162">
        <v>15</v>
      </c>
      <c r="G5163" s="1163">
        <v>125</v>
      </c>
      <c r="H5163" s="1164"/>
      <c r="I5163" s="1161"/>
      <c r="J5163" s="1162"/>
      <c r="K5163" s="1161"/>
      <c r="L5163" s="1165">
        <v>0.12</v>
      </c>
      <c r="M5163" s="1165" t="e">
        <f>+N5163-#REF!</f>
        <v>#REF!</v>
      </c>
      <c r="N5163" s="1165">
        <v>0.22</v>
      </c>
      <c r="O5163" s="1166" t="e">
        <f>+P5163-#REF!</f>
        <v>#REF!</v>
      </c>
      <c r="P5163" s="1165">
        <v>0.22</v>
      </c>
      <c r="Q5163" s="1166" t="e">
        <f>+R5163-#REF!</f>
        <v>#REF!</v>
      </c>
      <c r="R5163" s="1165">
        <v>0.15</v>
      </c>
      <c r="S5163" s="1160"/>
      <c r="T5163" s="1160"/>
      <c r="U5163" s="1160"/>
      <c r="V5163" s="1160"/>
      <c r="W5163" s="1160"/>
      <c r="X5163" s="1167" t="s">
        <v>2029</v>
      </c>
      <c r="Y5163" s="704"/>
    </row>
    <row r="5164" spans="2:25" customFormat="1" ht="15.75" customHeight="1" x14ac:dyDescent="0.2">
      <c r="B5164" s="1190" t="s">
        <v>1121</v>
      </c>
      <c r="C5164" s="1161" t="s">
        <v>2025</v>
      </c>
      <c r="D5164" s="1161" t="s">
        <v>2279</v>
      </c>
      <c r="E5164" s="1162">
        <v>15</v>
      </c>
      <c r="F5164" s="1162">
        <v>12.64</v>
      </c>
      <c r="G5164" s="1163">
        <v>105</v>
      </c>
      <c r="H5164" s="1164">
        <v>2.3599999999999994</v>
      </c>
      <c r="I5164" s="1161" t="s">
        <v>1118</v>
      </c>
      <c r="J5164" s="1160"/>
      <c r="K5164" s="1161"/>
      <c r="L5164" s="1165">
        <v>0.12</v>
      </c>
      <c r="M5164" s="1165" t="e">
        <f>+N5164-#REF!</f>
        <v>#REF!</v>
      </c>
      <c r="N5164" s="1165">
        <v>0.22</v>
      </c>
      <c r="O5164" s="1166" t="e">
        <f>+P5164-#REF!</f>
        <v>#REF!</v>
      </c>
      <c r="P5164" s="1165">
        <v>0.22</v>
      </c>
      <c r="Q5164" s="1166" t="e">
        <f>+R5164-#REF!</f>
        <v>#REF!</v>
      </c>
      <c r="R5164" s="1165">
        <v>0.15</v>
      </c>
      <c r="S5164" s="1160"/>
      <c r="T5164" s="1160"/>
      <c r="U5164" s="1160"/>
      <c r="V5164" s="1160"/>
      <c r="W5164" s="1160"/>
      <c r="X5164" s="1169" t="s">
        <v>2029</v>
      </c>
      <c r="Y5164" s="704"/>
    </row>
    <row r="5165" spans="2:25" customFormat="1" ht="15.75" customHeight="1" x14ac:dyDescent="0.2">
      <c r="B5165" s="1190" t="s">
        <v>1122</v>
      </c>
      <c r="C5165" s="1161" t="s">
        <v>2794</v>
      </c>
      <c r="D5165" s="1161" t="s">
        <v>1622</v>
      </c>
      <c r="E5165" s="1162">
        <v>18</v>
      </c>
      <c r="F5165" s="1162">
        <v>18</v>
      </c>
      <c r="G5165" s="1163">
        <v>150</v>
      </c>
      <c r="H5165" s="1164"/>
      <c r="I5165" s="1161"/>
      <c r="J5165" s="1162"/>
      <c r="K5165" s="1161"/>
      <c r="L5165" s="1165">
        <v>0.12</v>
      </c>
      <c r="M5165" s="1165" t="e">
        <f>+N5165-#REF!</f>
        <v>#REF!</v>
      </c>
      <c r="N5165" s="1165">
        <v>0.22</v>
      </c>
      <c r="O5165" s="1166" t="e">
        <f>+P5165-#REF!</f>
        <v>#REF!</v>
      </c>
      <c r="P5165" s="1165">
        <v>0.22</v>
      </c>
      <c r="Q5165" s="1166" t="e">
        <f>+R5165-#REF!</f>
        <v>#REF!</v>
      </c>
      <c r="R5165" s="1165">
        <v>0.15</v>
      </c>
      <c r="S5165" s="1160"/>
      <c r="T5165" s="1160"/>
      <c r="U5165" s="1160"/>
      <c r="V5165" s="1160"/>
      <c r="W5165" s="1160"/>
      <c r="X5165" s="1167" t="s">
        <v>2029</v>
      </c>
      <c r="Y5165" s="704"/>
    </row>
    <row r="5166" spans="2:25" customFormat="1" ht="15.75" customHeight="1" x14ac:dyDescent="0.2">
      <c r="B5166" s="1190" t="s">
        <v>1123</v>
      </c>
      <c r="C5166" s="1161" t="s">
        <v>2025</v>
      </c>
      <c r="D5166" s="1161" t="s">
        <v>2279</v>
      </c>
      <c r="E5166" s="1162">
        <v>18</v>
      </c>
      <c r="F5166" s="1162">
        <v>14.07</v>
      </c>
      <c r="G5166" s="1163">
        <v>117</v>
      </c>
      <c r="H5166" s="1164">
        <v>3.9299999999999997</v>
      </c>
      <c r="I5166" s="1161" t="s">
        <v>1124</v>
      </c>
      <c r="J5166" s="1160"/>
      <c r="K5166" s="1161"/>
      <c r="L5166" s="1165">
        <v>0.12</v>
      </c>
      <c r="M5166" s="1165" t="e">
        <f>+N5166-#REF!</f>
        <v>#REF!</v>
      </c>
      <c r="N5166" s="1165">
        <v>0.22</v>
      </c>
      <c r="O5166" s="1166" t="e">
        <f>+P5166-#REF!</f>
        <v>#REF!</v>
      </c>
      <c r="P5166" s="1165">
        <v>0.22</v>
      </c>
      <c r="Q5166" s="1166" t="e">
        <f>+R5166-#REF!</f>
        <v>#REF!</v>
      </c>
      <c r="R5166" s="1165">
        <v>0.15</v>
      </c>
      <c r="S5166" s="1160"/>
      <c r="T5166" s="1160"/>
      <c r="U5166" s="1160"/>
      <c r="V5166" s="1160"/>
      <c r="W5166" s="1160"/>
      <c r="X5166" s="1169" t="s">
        <v>2029</v>
      </c>
      <c r="Y5166" s="704"/>
    </row>
    <row r="5167" spans="2:25" customFormat="1" ht="15.75" customHeight="1" x14ac:dyDescent="0.2">
      <c r="B5167" s="1190" t="s">
        <v>1125</v>
      </c>
      <c r="C5167" s="1161" t="s">
        <v>2025</v>
      </c>
      <c r="D5167" s="1161" t="s">
        <v>2279</v>
      </c>
      <c r="E5167" s="1162">
        <v>20</v>
      </c>
      <c r="F5167" s="1162">
        <v>12.13</v>
      </c>
      <c r="G5167" s="1163">
        <v>101</v>
      </c>
      <c r="H5167" s="1164">
        <v>7.8699999999999992</v>
      </c>
      <c r="I5167" s="1161" t="s">
        <v>1126</v>
      </c>
      <c r="J5167" s="1160"/>
      <c r="K5167" s="1161"/>
      <c r="L5167" s="1165">
        <v>0.12</v>
      </c>
      <c r="M5167" s="1165" t="e">
        <f>+N5167-#REF!</f>
        <v>#REF!</v>
      </c>
      <c r="N5167" s="1165">
        <v>0.22</v>
      </c>
      <c r="O5167" s="1166" t="e">
        <f>+P5167-#REF!</f>
        <v>#REF!</v>
      </c>
      <c r="P5167" s="1165">
        <v>0.22</v>
      </c>
      <c r="Q5167" s="1166" t="e">
        <f>+R5167-#REF!</f>
        <v>#REF!</v>
      </c>
      <c r="R5167" s="1165">
        <v>0.15</v>
      </c>
      <c r="S5167" s="1160"/>
      <c r="T5167" s="1160"/>
      <c r="U5167" s="1160"/>
      <c r="V5167" s="1160"/>
      <c r="W5167" s="1160"/>
      <c r="X5167" s="1169" t="s">
        <v>2029</v>
      </c>
      <c r="Y5167" s="704"/>
    </row>
    <row r="5168" spans="2:25" customFormat="1" ht="15.75" customHeight="1" x14ac:dyDescent="0.2">
      <c r="B5168" s="1190" t="s">
        <v>1127</v>
      </c>
      <c r="C5168" s="1161" t="s">
        <v>2794</v>
      </c>
      <c r="D5168" s="1161" t="s">
        <v>1622</v>
      </c>
      <c r="E5168" s="1162">
        <v>22</v>
      </c>
      <c r="F5168" s="1162">
        <v>22</v>
      </c>
      <c r="G5168" s="1163">
        <v>183</v>
      </c>
      <c r="H5168" s="1164"/>
      <c r="I5168" s="1161"/>
      <c r="J5168" s="1162"/>
      <c r="K5168" s="1161"/>
      <c r="L5168" s="1165">
        <v>0.12</v>
      </c>
      <c r="M5168" s="1165" t="e">
        <f>+N5168-#REF!</f>
        <v>#REF!</v>
      </c>
      <c r="N5168" s="1165">
        <v>0.22</v>
      </c>
      <c r="O5168" s="1166" t="e">
        <f>+P5168-#REF!</f>
        <v>#REF!</v>
      </c>
      <c r="P5168" s="1165">
        <v>0.22</v>
      </c>
      <c r="Q5168" s="1166" t="e">
        <f>+R5168-#REF!</f>
        <v>#REF!</v>
      </c>
      <c r="R5168" s="1165">
        <v>0.15</v>
      </c>
      <c r="S5168" s="1160"/>
      <c r="T5168" s="1160"/>
      <c r="U5168" s="1160"/>
      <c r="V5168" s="1160"/>
      <c r="W5168" s="1160"/>
      <c r="X5168" s="1167" t="s">
        <v>2029</v>
      </c>
      <c r="Y5168" s="704"/>
    </row>
    <row r="5169" spans="2:25" customFormat="1" ht="15.75" customHeight="1" x14ac:dyDescent="0.2">
      <c r="B5169" s="1190" t="s">
        <v>1666</v>
      </c>
      <c r="C5169" s="1161" t="s">
        <v>2794</v>
      </c>
      <c r="D5169" s="1161" t="s">
        <v>1622</v>
      </c>
      <c r="E5169" s="1162">
        <v>22</v>
      </c>
      <c r="F5169" s="1162">
        <v>22</v>
      </c>
      <c r="G5169" s="1163">
        <v>183</v>
      </c>
      <c r="H5169" s="1164"/>
      <c r="I5169" s="1161"/>
      <c r="J5169" s="1162"/>
      <c r="K5169" s="1161"/>
      <c r="L5169" s="1165">
        <v>0.12</v>
      </c>
      <c r="M5169" s="1165" t="e">
        <f>+N5169-#REF!</f>
        <v>#REF!</v>
      </c>
      <c r="N5169" s="1165">
        <v>0.22</v>
      </c>
      <c r="O5169" s="1166" t="e">
        <f>+P5169-#REF!</f>
        <v>#REF!</v>
      </c>
      <c r="P5169" s="1165">
        <v>0.22</v>
      </c>
      <c r="Q5169" s="1166" t="e">
        <f>+R5169-#REF!</f>
        <v>#REF!</v>
      </c>
      <c r="R5169" s="1165">
        <v>0.15</v>
      </c>
      <c r="S5169" s="1160"/>
      <c r="T5169" s="1160"/>
      <c r="U5169" s="1160"/>
      <c r="V5169" s="1160"/>
      <c r="W5169" s="1160"/>
      <c r="X5169" s="1167" t="s">
        <v>2029</v>
      </c>
      <c r="Y5169" s="704"/>
    </row>
    <row r="5170" spans="2:25" customFormat="1" ht="15.75" customHeight="1" x14ac:dyDescent="0.2">
      <c r="B5170" s="1190" t="s">
        <v>1128</v>
      </c>
      <c r="C5170" s="1161" t="s">
        <v>2025</v>
      </c>
      <c r="D5170" s="1161" t="s">
        <v>2279</v>
      </c>
      <c r="E5170" s="1162">
        <v>22</v>
      </c>
      <c r="F5170" s="1162">
        <v>10.199999999999999</v>
      </c>
      <c r="G5170" s="1163">
        <v>85</v>
      </c>
      <c r="H5170" s="1164">
        <v>11.8</v>
      </c>
      <c r="I5170" s="1161" t="s">
        <v>1129</v>
      </c>
      <c r="J5170" s="1160"/>
      <c r="K5170" s="1161"/>
      <c r="L5170" s="1165">
        <v>0.12</v>
      </c>
      <c r="M5170" s="1165" t="e">
        <f>+N5170-#REF!</f>
        <v>#REF!</v>
      </c>
      <c r="N5170" s="1165">
        <v>0.22</v>
      </c>
      <c r="O5170" s="1166" t="e">
        <f>+P5170-#REF!</f>
        <v>#REF!</v>
      </c>
      <c r="P5170" s="1165">
        <v>0.22</v>
      </c>
      <c r="Q5170" s="1166" t="e">
        <f>+R5170-#REF!</f>
        <v>#REF!</v>
      </c>
      <c r="R5170" s="1165">
        <v>0.15</v>
      </c>
      <c r="S5170" s="1160"/>
      <c r="T5170" s="1160"/>
      <c r="U5170" s="1160"/>
      <c r="V5170" s="1160"/>
      <c r="W5170" s="1160"/>
      <c r="X5170" s="1169" t="s">
        <v>2029</v>
      </c>
      <c r="Y5170" s="704"/>
    </row>
    <row r="5171" spans="2:25" customFormat="1" ht="15.75" customHeight="1" x14ac:dyDescent="0.2">
      <c r="B5171" s="1190" t="s">
        <v>1668</v>
      </c>
      <c r="C5171" s="1161" t="s">
        <v>2794</v>
      </c>
      <c r="D5171" s="1161" t="s">
        <v>1622</v>
      </c>
      <c r="E5171" s="1162">
        <v>25</v>
      </c>
      <c r="F5171" s="1162">
        <v>25</v>
      </c>
      <c r="G5171" s="1163">
        <v>208</v>
      </c>
      <c r="H5171" s="1164"/>
      <c r="I5171" s="1161"/>
      <c r="J5171" s="1162"/>
      <c r="K5171" s="1161"/>
      <c r="L5171" s="1165">
        <v>0.12</v>
      </c>
      <c r="M5171" s="1165" t="e">
        <f>+N5171-#REF!</f>
        <v>#REF!</v>
      </c>
      <c r="N5171" s="1165">
        <v>0.22</v>
      </c>
      <c r="O5171" s="1166" t="e">
        <f>+P5171-#REF!</f>
        <v>#REF!</v>
      </c>
      <c r="P5171" s="1165">
        <v>0.22</v>
      </c>
      <c r="Q5171" s="1166" t="e">
        <f>+R5171-#REF!</f>
        <v>#REF!</v>
      </c>
      <c r="R5171" s="1165">
        <v>0.15</v>
      </c>
      <c r="S5171" s="1160"/>
      <c r="T5171" s="1160"/>
      <c r="U5171" s="1160"/>
      <c r="V5171" s="1160"/>
      <c r="W5171" s="1160"/>
      <c r="X5171" s="1167" t="s">
        <v>2029</v>
      </c>
      <c r="Y5171" s="704"/>
    </row>
    <row r="5172" spans="2:25" customFormat="1" ht="15.75" customHeight="1" x14ac:dyDescent="0.2">
      <c r="B5172" s="1190" t="s">
        <v>1669</v>
      </c>
      <c r="C5172" s="1161" t="s">
        <v>2794</v>
      </c>
      <c r="D5172" s="1161" t="s">
        <v>928</v>
      </c>
      <c r="E5172" s="1162">
        <v>25</v>
      </c>
      <c r="F5172" s="1162">
        <v>15.01</v>
      </c>
      <c r="G5172" s="1163">
        <v>125</v>
      </c>
      <c r="H5172" s="1164"/>
      <c r="I5172" s="1161"/>
      <c r="J5172" s="1162">
        <v>9.99</v>
      </c>
      <c r="K5172" s="1161" t="s">
        <v>1670</v>
      </c>
      <c r="L5172" s="1165">
        <v>0.12</v>
      </c>
      <c r="M5172" s="1165" t="e">
        <f>+N5172-#REF!</f>
        <v>#REF!</v>
      </c>
      <c r="N5172" s="1165">
        <v>0.22</v>
      </c>
      <c r="O5172" s="1166" t="e">
        <f>+P5172-#REF!</f>
        <v>#REF!</v>
      </c>
      <c r="P5172" s="1165">
        <v>0.22</v>
      </c>
      <c r="Q5172" s="1166" t="e">
        <f>+R5172-#REF!</f>
        <v>#REF!</v>
      </c>
      <c r="R5172" s="1165">
        <v>0.15</v>
      </c>
      <c r="S5172" s="1160"/>
      <c r="T5172" s="1160"/>
      <c r="U5172" s="1160"/>
      <c r="V5172" s="1160"/>
      <c r="W5172" s="1160"/>
      <c r="X5172" s="1167" t="s">
        <v>2029</v>
      </c>
      <c r="Y5172" s="704"/>
    </row>
    <row r="5173" spans="2:25" customFormat="1" ht="15.75" customHeight="1" x14ac:dyDescent="0.2">
      <c r="B5173" s="1190" t="s">
        <v>1671</v>
      </c>
      <c r="C5173" s="1161" t="s">
        <v>2794</v>
      </c>
      <c r="D5173" s="1161" t="s">
        <v>928</v>
      </c>
      <c r="E5173" s="1162">
        <v>25</v>
      </c>
      <c r="F5173" s="1162">
        <v>15.01</v>
      </c>
      <c r="G5173" s="1163">
        <v>125</v>
      </c>
      <c r="H5173" s="1164"/>
      <c r="I5173" s="1161"/>
      <c r="J5173" s="1162">
        <v>9.99</v>
      </c>
      <c r="K5173" s="1161" t="s">
        <v>2414</v>
      </c>
      <c r="L5173" s="1165">
        <v>0.12</v>
      </c>
      <c r="M5173" s="1165" t="e">
        <f>+N5173-#REF!</f>
        <v>#REF!</v>
      </c>
      <c r="N5173" s="1165">
        <v>0.22</v>
      </c>
      <c r="O5173" s="1166" t="e">
        <f>+P5173-#REF!</f>
        <v>#REF!</v>
      </c>
      <c r="P5173" s="1165">
        <v>0.22</v>
      </c>
      <c r="Q5173" s="1166" t="e">
        <f>+R5173-#REF!</f>
        <v>#REF!</v>
      </c>
      <c r="R5173" s="1165">
        <v>0.15</v>
      </c>
      <c r="S5173" s="1160"/>
      <c r="T5173" s="1160"/>
      <c r="U5173" s="1160"/>
      <c r="V5173" s="1160"/>
      <c r="W5173" s="1160"/>
      <c r="X5173" s="1167" t="s">
        <v>2029</v>
      </c>
      <c r="Y5173" s="704"/>
    </row>
    <row r="5174" spans="2:25" customFormat="1" ht="15.75" customHeight="1" x14ac:dyDescent="0.2">
      <c r="B5174" s="1190" t="s">
        <v>1672</v>
      </c>
      <c r="C5174" s="1161" t="s">
        <v>2794</v>
      </c>
      <c r="D5174" s="1161" t="s">
        <v>928</v>
      </c>
      <c r="E5174" s="1162">
        <v>25</v>
      </c>
      <c r="F5174" s="1162">
        <v>12.01</v>
      </c>
      <c r="G5174" s="1163">
        <v>100</v>
      </c>
      <c r="H5174" s="1164">
        <v>3</v>
      </c>
      <c r="I5174" s="1161" t="s">
        <v>1673</v>
      </c>
      <c r="J5174" s="1162">
        <v>9.99</v>
      </c>
      <c r="K5174" s="1161" t="s">
        <v>1674</v>
      </c>
      <c r="L5174" s="1165">
        <v>0.12</v>
      </c>
      <c r="M5174" s="1165" t="e">
        <f>+N5174-#REF!</f>
        <v>#REF!</v>
      </c>
      <c r="N5174" s="1165">
        <v>0.22</v>
      </c>
      <c r="O5174" s="1166" t="e">
        <f>+P5174-#REF!</f>
        <v>#REF!</v>
      </c>
      <c r="P5174" s="1165">
        <v>0.22</v>
      </c>
      <c r="Q5174" s="1166" t="e">
        <f>+R5174-#REF!</f>
        <v>#REF!</v>
      </c>
      <c r="R5174" s="1165">
        <v>0.15</v>
      </c>
      <c r="S5174" s="1160"/>
      <c r="T5174" s="1160"/>
      <c r="U5174" s="1160"/>
      <c r="V5174" s="1160"/>
      <c r="W5174" s="1160"/>
      <c r="X5174" s="1169" t="s">
        <v>2029</v>
      </c>
      <c r="Y5174" s="704"/>
    </row>
    <row r="5175" spans="2:25" customFormat="1" ht="15.75" customHeight="1" x14ac:dyDescent="0.2">
      <c r="B5175" s="1190" t="s">
        <v>1680</v>
      </c>
      <c r="C5175" s="1161" t="s">
        <v>2025</v>
      </c>
      <c r="D5175" s="1161" t="s">
        <v>2279</v>
      </c>
      <c r="E5175" s="1162">
        <v>30</v>
      </c>
      <c r="F5175" s="1162">
        <v>20</v>
      </c>
      <c r="G5175" s="1163">
        <v>181</v>
      </c>
      <c r="H5175" s="1164">
        <v>10</v>
      </c>
      <c r="I5175" s="1161" t="s">
        <v>1681</v>
      </c>
      <c r="J5175" s="1160"/>
      <c r="K5175" s="1161"/>
      <c r="L5175" s="1165">
        <v>0.11</v>
      </c>
      <c r="M5175" s="1165" t="e">
        <f>+N5175-#REF!</f>
        <v>#REF!</v>
      </c>
      <c r="N5175" s="1165">
        <v>0.22</v>
      </c>
      <c r="O5175" s="1166" t="e">
        <f>+P5175-#REF!</f>
        <v>#REF!</v>
      </c>
      <c r="P5175" s="1165">
        <v>0.22</v>
      </c>
      <c r="Q5175" s="1166" t="e">
        <f>+R5175-#REF!</f>
        <v>#REF!</v>
      </c>
      <c r="R5175" s="1165">
        <v>0.15</v>
      </c>
      <c r="S5175" s="1160"/>
      <c r="T5175" s="1160"/>
      <c r="U5175" s="1160"/>
      <c r="V5175" s="1160"/>
      <c r="W5175" s="1160"/>
      <c r="X5175" s="1169" t="s">
        <v>762</v>
      </c>
      <c r="Y5175" s="704"/>
    </row>
    <row r="5176" spans="2:25" customFormat="1" ht="15.75" customHeight="1" x14ac:dyDescent="0.2">
      <c r="B5176" s="1190" t="s">
        <v>1682</v>
      </c>
      <c r="C5176" s="1161" t="s">
        <v>2025</v>
      </c>
      <c r="D5176" s="1161" t="s">
        <v>928</v>
      </c>
      <c r="E5176" s="1162">
        <v>30</v>
      </c>
      <c r="F5176" s="1162">
        <v>15</v>
      </c>
      <c r="G5176" s="1163">
        <v>125</v>
      </c>
      <c r="H5176" s="1164"/>
      <c r="I5176" s="1161"/>
      <c r="J5176" s="1162">
        <v>15</v>
      </c>
      <c r="K5176" s="1161" t="s">
        <v>1677</v>
      </c>
      <c r="L5176" s="1165">
        <v>0.12</v>
      </c>
      <c r="M5176" s="1165" t="e">
        <f>+N5176-#REF!</f>
        <v>#REF!</v>
      </c>
      <c r="N5176" s="1165">
        <v>0.22</v>
      </c>
      <c r="O5176" s="1166" t="e">
        <f>+P5176-#REF!</f>
        <v>#REF!</v>
      </c>
      <c r="P5176" s="1165">
        <v>0.22</v>
      </c>
      <c r="Q5176" s="1166" t="e">
        <f>+R5176-#REF!</f>
        <v>#REF!</v>
      </c>
      <c r="R5176" s="1165">
        <v>0.15</v>
      </c>
      <c r="S5176" s="1160"/>
      <c r="T5176" s="1160"/>
      <c r="U5176" s="1160"/>
      <c r="V5176" s="1160"/>
      <c r="W5176" s="1160"/>
      <c r="X5176" s="1168" t="s">
        <v>762</v>
      </c>
      <c r="Y5176" s="704"/>
    </row>
    <row r="5177" spans="2:25" customFormat="1" ht="15.75" customHeight="1" x14ac:dyDescent="0.2">
      <c r="B5177" s="1190" t="s">
        <v>1675</v>
      </c>
      <c r="C5177" s="1161" t="s">
        <v>2794</v>
      </c>
      <c r="D5177" s="1161" t="s">
        <v>1622</v>
      </c>
      <c r="E5177" s="1162">
        <v>34</v>
      </c>
      <c r="F5177" s="1162">
        <v>34</v>
      </c>
      <c r="G5177" s="1163">
        <v>309</v>
      </c>
      <c r="H5177" s="1164"/>
      <c r="I5177" s="1161"/>
      <c r="J5177" s="1162"/>
      <c r="K5177" s="1161"/>
      <c r="L5177" s="1165">
        <v>0.11</v>
      </c>
      <c r="M5177" s="1165" t="e">
        <f>+N5177-#REF!</f>
        <v>#REF!</v>
      </c>
      <c r="N5177" s="1165">
        <v>0.22</v>
      </c>
      <c r="O5177" s="1166" t="e">
        <f>+P5177-#REF!</f>
        <v>#REF!</v>
      </c>
      <c r="P5177" s="1165">
        <v>0.22</v>
      </c>
      <c r="Q5177" s="1166" t="e">
        <f>+R5177-#REF!</f>
        <v>#REF!</v>
      </c>
      <c r="R5177" s="1165">
        <v>0.15</v>
      </c>
      <c r="S5177" s="1160"/>
      <c r="T5177" s="1160"/>
      <c r="U5177" s="1160"/>
      <c r="V5177" s="1160"/>
      <c r="W5177" s="1160"/>
      <c r="X5177" s="1167" t="s">
        <v>762</v>
      </c>
      <c r="Y5177" s="704"/>
    </row>
    <row r="5178" spans="2:25" customFormat="1" ht="15.75" customHeight="1" x14ac:dyDescent="0.2">
      <c r="B5178" s="1190" t="s">
        <v>1676</v>
      </c>
      <c r="C5178" s="1161" t="s">
        <v>2794</v>
      </c>
      <c r="D5178" s="1161" t="s">
        <v>928</v>
      </c>
      <c r="E5178" s="1162">
        <v>34</v>
      </c>
      <c r="F5178" s="1162">
        <v>14.01</v>
      </c>
      <c r="G5178" s="1163">
        <v>127</v>
      </c>
      <c r="H5178" s="1164"/>
      <c r="I5178" s="1161"/>
      <c r="J5178" s="1162">
        <v>19.989999999999998</v>
      </c>
      <c r="K5178" s="1161" t="s">
        <v>1677</v>
      </c>
      <c r="L5178" s="1165">
        <v>0.11</v>
      </c>
      <c r="M5178" s="1165" t="e">
        <f>+N5178-#REF!</f>
        <v>#REF!</v>
      </c>
      <c r="N5178" s="1165">
        <v>0.22</v>
      </c>
      <c r="O5178" s="1166" t="e">
        <f>+P5178-#REF!</f>
        <v>#REF!</v>
      </c>
      <c r="P5178" s="1165">
        <v>0.22</v>
      </c>
      <c r="Q5178" s="1166" t="e">
        <f>+R5178-#REF!</f>
        <v>#REF!</v>
      </c>
      <c r="R5178" s="1165">
        <v>0.15</v>
      </c>
      <c r="S5178" s="1160"/>
      <c r="T5178" s="1160"/>
      <c r="U5178" s="1160"/>
      <c r="V5178" s="1160"/>
      <c r="W5178" s="1160"/>
      <c r="X5178" s="1167" t="s">
        <v>762</v>
      </c>
      <c r="Y5178" s="704"/>
    </row>
    <row r="5179" spans="2:25" customFormat="1" ht="15.75" customHeight="1" x14ac:dyDescent="0.2">
      <c r="B5179" s="1190" t="s">
        <v>1678</v>
      </c>
      <c r="C5179" s="1161" t="s">
        <v>2794</v>
      </c>
      <c r="D5179" s="1161" t="s">
        <v>928</v>
      </c>
      <c r="E5179" s="1162">
        <v>34</v>
      </c>
      <c r="F5179" s="1162">
        <v>14.01</v>
      </c>
      <c r="G5179" s="1163">
        <v>127</v>
      </c>
      <c r="H5179" s="1164"/>
      <c r="I5179" s="1161"/>
      <c r="J5179" s="1162">
        <v>19.989999999999998</v>
      </c>
      <c r="K5179" s="1161" t="s">
        <v>1677</v>
      </c>
      <c r="L5179" s="1165">
        <v>0.11</v>
      </c>
      <c r="M5179" s="1165" t="e">
        <f>+N5179-#REF!</f>
        <v>#REF!</v>
      </c>
      <c r="N5179" s="1165">
        <v>0.22</v>
      </c>
      <c r="O5179" s="1166" t="e">
        <f>+P5179-#REF!</f>
        <v>#REF!</v>
      </c>
      <c r="P5179" s="1165">
        <v>0.22</v>
      </c>
      <c r="Q5179" s="1166" t="e">
        <f>+R5179-#REF!</f>
        <v>#REF!</v>
      </c>
      <c r="R5179" s="1165">
        <v>0.15</v>
      </c>
      <c r="S5179" s="1160"/>
      <c r="T5179" s="1160"/>
      <c r="U5179" s="1160"/>
      <c r="V5179" s="1160"/>
      <c r="W5179" s="1160"/>
      <c r="X5179" s="1167" t="s">
        <v>762</v>
      </c>
      <c r="Y5179" s="704"/>
    </row>
    <row r="5180" spans="2:25" customFormat="1" ht="15.75" customHeight="1" x14ac:dyDescent="0.2">
      <c r="B5180" s="1190" t="s">
        <v>1679</v>
      </c>
      <c r="C5180" s="1161" t="s">
        <v>2794</v>
      </c>
      <c r="D5180" s="1161" t="s">
        <v>928</v>
      </c>
      <c r="E5180" s="1162">
        <v>34</v>
      </c>
      <c r="F5180" s="1162">
        <v>14.01</v>
      </c>
      <c r="G5180" s="1163">
        <v>127</v>
      </c>
      <c r="H5180" s="1164"/>
      <c r="I5180" s="1161"/>
      <c r="J5180" s="1162">
        <v>19.989999999999998</v>
      </c>
      <c r="K5180" s="1161" t="s">
        <v>1677</v>
      </c>
      <c r="L5180" s="1165">
        <v>0.11</v>
      </c>
      <c r="M5180" s="1165" t="e">
        <f>+N5180-#REF!</f>
        <v>#REF!</v>
      </c>
      <c r="N5180" s="1165">
        <v>0.22</v>
      </c>
      <c r="O5180" s="1166" t="e">
        <f>+P5180-#REF!</f>
        <v>#REF!</v>
      </c>
      <c r="P5180" s="1165">
        <v>0.22</v>
      </c>
      <c r="Q5180" s="1166" t="e">
        <f>+R5180-#REF!</f>
        <v>#REF!</v>
      </c>
      <c r="R5180" s="1165">
        <v>0.15</v>
      </c>
      <c r="S5180" s="1160"/>
      <c r="T5180" s="1160"/>
      <c r="U5180" s="1160"/>
      <c r="V5180" s="1160"/>
      <c r="W5180" s="1160"/>
      <c r="X5180" s="1167" t="s">
        <v>762</v>
      </c>
      <c r="Y5180" s="704"/>
    </row>
    <row r="5181" spans="2:25" customFormat="1" ht="15.75" customHeight="1" x14ac:dyDescent="0.2">
      <c r="B5181" s="1190" t="s">
        <v>1683</v>
      </c>
      <c r="C5181" s="1161" t="s">
        <v>2025</v>
      </c>
      <c r="D5181" s="1161" t="s">
        <v>928</v>
      </c>
      <c r="E5181" s="1162">
        <v>39</v>
      </c>
      <c r="F5181" s="1162">
        <v>20</v>
      </c>
      <c r="G5181" s="1163">
        <v>181</v>
      </c>
      <c r="H5181" s="1164"/>
      <c r="I5181" s="1161"/>
      <c r="J5181" s="1162">
        <v>19</v>
      </c>
      <c r="K5181" s="1161" t="s">
        <v>1677</v>
      </c>
      <c r="L5181" s="1165">
        <v>0.11</v>
      </c>
      <c r="M5181" s="1165" t="e">
        <f>+N5181-#REF!</f>
        <v>#REF!</v>
      </c>
      <c r="N5181" s="1165">
        <v>0.22</v>
      </c>
      <c r="O5181" s="1166" t="e">
        <f>+P5181-#REF!</f>
        <v>#REF!</v>
      </c>
      <c r="P5181" s="1165">
        <v>0.22</v>
      </c>
      <c r="Q5181" s="1166" t="e">
        <f>+R5181-#REF!</f>
        <v>#REF!</v>
      </c>
      <c r="R5181" s="1165">
        <v>0.15</v>
      </c>
      <c r="S5181" s="1160"/>
      <c r="T5181" s="1160"/>
      <c r="U5181" s="1160"/>
      <c r="V5181" s="1160"/>
      <c r="W5181" s="1160"/>
      <c r="X5181" s="1167" t="s">
        <v>762</v>
      </c>
      <c r="Y5181" s="704"/>
    </row>
    <row r="5182" spans="2:25" customFormat="1" ht="15.75" customHeight="1" x14ac:dyDescent="0.2">
      <c r="B5182" s="1190" t="s">
        <v>1088</v>
      </c>
      <c r="C5182" s="1161" t="s">
        <v>2025</v>
      </c>
      <c r="D5182" s="1161" t="s">
        <v>928</v>
      </c>
      <c r="E5182" s="1162">
        <v>39</v>
      </c>
      <c r="F5182" s="1162">
        <v>20</v>
      </c>
      <c r="G5182" s="1163">
        <v>181</v>
      </c>
      <c r="H5182" s="1164"/>
      <c r="I5182" s="1161"/>
      <c r="J5182" s="1162">
        <v>19</v>
      </c>
      <c r="K5182" s="1161" t="s">
        <v>1677</v>
      </c>
      <c r="L5182" s="1165">
        <v>0.11</v>
      </c>
      <c r="M5182" s="1165" t="e">
        <f>+N5182-#REF!</f>
        <v>#REF!</v>
      </c>
      <c r="N5182" s="1165">
        <v>0.22</v>
      </c>
      <c r="O5182" s="1166" t="e">
        <f>+P5182-#REF!</f>
        <v>#REF!</v>
      </c>
      <c r="P5182" s="1165">
        <v>0.22</v>
      </c>
      <c r="Q5182" s="1166" t="e">
        <f>+R5182-#REF!</f>
        <v>#REF!</v>
      </c>
      <c r="R5182" s="1165">
        <v>0.15</v>
      </c>
      <c r="S5182" s="1160"/>
      <c r="T5182" s="1160"/>
      <c r="U5182" s="1160"/>
      <c r="V5182" s="1160"/>
      <c r="W5182" s="1160"/>
      <c r="X5182" s="1167" t="s">
        <v>762</v>
      </c>
      <c r="Y5182" s="704"/>
    </row>
    <row r="5183" spans="2:25" customFormat="1" ht="15.75" customHeight="1" x14ac:dyDescent="0.2">
      <c r="B5183" s="1190" t="s">
        <v>1089</v>
      </c>
      <c r="C5183" s="1161" t="s">
        <v>2025</v>
      </c>
      <c r="D5183" s="1161" t="s">
        <v>928</v>
      </c>
      <c r="E5183" s="1162">
        <v>39</v>
      </c>
      <c r="F5183" s="1162">
        <v>20</v>
      </c>
      <c r="G5183" s="1163">
        <v>181</v>
      </c>
      <c r="H5183" s="1164"/>
      <c r="I5183" s="1161"/>
      <c r="J5183" s="1162">
        <v>19</v>
      </c>
      <c r="K5183" s="1161" t="s">
        <v>1677</v>
      </c>
      <c r="L5183" s="1165">
        <v>0.11</v>
      </c>
      <c r="M5183" s="1165" t="e">
        <f>+N5183-#REF!</f>
        <v>#REF!</v>
      </c>
      <c r="N5183" s="1165">
        <v>0.22</v>
      </c>
      <c r="O5183" s="1166" t="e">
        <f>+P5183-#REF!</f>
        <v>#REF!</v>
      </c>
      <c r="P5183" s="1165">
        <v>0.22</v>
      </c>
      <c r="Q5183" s="1166" t="e">
        <f>+R5183-#REF!</f>
        <v>#REF!</v>
      </c>
      <c r="R5183" s="1165">
        <v>0.15</v>
      </c>
      <c r="S5183" s="1160"/>
      <c r="T5183" s="1160"/>
      <c r="U5183" s="1160"/>
      <c r="V5183" s="1160"/>
      <c r="W5183" s="1160"/>
      <c r="X5183" s="1167" t="s">
        <v>762</v>
      </c>
      <c r="Y5183" s="704"/>
    </row>
    <row r="5184" spans="2:25" customFormat="1" ht="15.75" customHeight="1" x14ac:dyDescent="0.2">
      <c r="B5184" s="1190" t="s">
        <v>1090</v>
      </c>
      <c r="C5184" s="1161" t="s">
        <v>2794</v>
      </c>
      <c r="D5184" s="1161" t="s">
        <v>1622</v>
      </c>
      <c r="E5184" s="1162">
        <v>43</v>
      </c>
      <c r="F5184" s="1162">
        <v>43</v>
      </c>
      <c r="G5184" s="1163">
        <v>398</v>
      </c>
      <c r="H5184" s="1164"/>
      <c r="I5184" s="1161"/>
      <c r="J5184" s="1162"/>
      <c r="K5184" s="1161"/>
      <c r="L5184" s="1165">
        <v>0.108</v>
      </c>
      <c r="M5184" s="1165" t="e">
        <f>+N5184-#REF!</f>
        <v>#REF!</v>
      </c>
      <c r="N5184" s="1165">
        <v>0.22</v>
      </c>
      <c r="O5184" s="1166" t="e">
        <f>+P5184-#REF!</f>
        <v>#REF!</v>
      </c>
      <c r="P5184" s="1165">
        <v>0.22</v>
      </c>
      <c r="Q5184" s="1166" t="e">
        <f>+R5184-#REF!</f>
        <v>#REF!</v>
      </c>
      <c r="R5184" s="1165">
        <v>0.15</v>
      </c>
      <c r="S5184" s="1160"/>
      <c r="T5184" s="1160"/>
      <c r="U5184" s="1160"/>
      <c r="V5184" s="1160"/>
      <c r="W5184" s="1160"/>
      <c r="X5184" s="1167" t="s">
        <v>762</v>
      </c>
      <c r="Y5184" s="704"/>
    </row>
    <row r="5185" spans="2:25" customFormat="1" ht="15.75" customHeight="1" x14ac:dyDescent="0.2">
      <c r="B5185" s="1190" t="s">
        <v>1091</v>
      </c>
      <c r="C5185" s="1161" t="s">
        <v>2025</v>
      </c>
      <c r="D5185" s="1161" t="s">
        <v>928</v>
      </c>
      <c r="E5185" s="1162">
        <v>49</v>
      </c>
      <c r="F5185" s="1162">
        <v>34</v>
      </c>
      <c r="G5185" s="1163">
        <v>314</v>
      </c>
      <c r="H5185" s="1164"/>
      <c r="I5185" s="1161"/>
      <c r="J5185" s="1162">
        <v>15</v>
      </c>
      <c r="K5185" s="1161" t="s">
        <v>1677</v>
      </c>
      <c r="L5185" s="1165">
        <v>0.108</v>
      </c>
      <c r="M5185" s="1165" t="e">
        <f>+N5185-#REF!</f>
        <v>#REF!</v>
      </c>
      <c r="N5185" s="1165">
        <v>0.22</v>
      </c>
      <c r="O5185" s="1166" t="e">
        <f>+P5185-#REF!</f>
        <v>#REF!</v>
      </c>
      <c r="P5185" s="1165">
        <v>0.22</v>
      </c>
      <c r="Q5185" s="1166" t="e">
        <f>+R5185-#REF!</f>
        <v>#REF!</v>
      </c>
      <c r="R5185" s="1165">
        <v>0.15</v>
      </c>
      <c r="S5185" s="1160"/>
      <c r="T5185" s="1160"/>
      <c r="U5185" s="1160"/>
      <c r="V5185" s="1160"/>
      <c r="W5185" s="1160"/>
      <c r="X5185" s="1167" t="s">
        <v>762</v>
      </c>
      <c r="Y5185" s="704"/>
    </row>
    <row r="5186" spans="2:25" customFormat="1" ht="15.75" customHeight="1" x14ac:dyDescent="0.2">
      <c r="B5186" s="1190" t="s">
        <v>1092</v>
      </c>
      <c r="C5186" s="1161" t="s">
        <v>2025</v>
      </c>
      <c r="D5186" s="1161" t="s">
        <v>928</v>
      </c>
      <c r="E5186" s="1162">
        <v>49</v>
      </c>
      <c r="F5186" s="1162">
        <v>34</v>
      </c>
      <c r="G5186" s="1163">
        <v>314</v>
      </c>
      <c r="H5186" s="1164"/>
      <c r="I5186" s="1161"/>
      <c r="J5186" s="1162">
        <v>15</v>
      </c>
      <c r="K5186" s="1161" t="s">
        <v>1677</v>
      </c>
      <c r="L5186" s="1165">
        <v>0.108</v>
      </c>
      <c r="M5186" s="1165" t="e">
        <f>+N5186-#REF!</f>
        <v>#REF!</v>
      </c>
      <c r="N5186" s="1165">
        <v>0.22</v>
      </c>
      <c r="O5186" s="1166" t="e">
        <f>+P5186-#REF!</f>
        <v>#REF!</v>
      </c>
      <c r="P5186" s="1165">
        <v>0.22</v>
      </c>
      <c r="Q5186" s="1166" t="e">
        <f>+R5186-#REF!</f>
        <v>#REF!</v>
      </c>
      <c r="R5186" s="1165">
        <v>0.15</v>
      </c>
      <c r="S5186" s="1160"/>
      <c r="T5186" s="1160"/>
      <c r="U5186" s="1160"/>
      <c r="V5186" s="1160"/>
      <c r="W5186" s="1160"/>
      <c r="X5186" s="1167" t="s">
        <v>762</v>
      </c>
      <c r="Y5186" s="704"/>
    </row>
    <row r="5187" spans="2:25" customFormat="1" ht="15.75" customHeight="1" x14ac:dyDescent="0.2">
      <c r="B5187" s="1190" t="s">
        <v>1093</v>
      </c>
      <c r="C5187" s="1161" t="s">
        <v>2025</v>
      </c>
      <c r="D5187" s="1161" t="s">
        <v>928</v>
      </c>
      <c r="E5187" s="1162">
        <v>49</v>
      </c>
      <c r="F5187" s="1162">
        <v>34</v>
      </c>
      <c r="G5187" s="1163">
        <v>314</v>
      </c>
      <c r="H5187" s="1164"/>
      <c r="I5187" s="1161"/>
      <c r="J5187" s="1162">
        <v>15</v>
      </c>
      <c r="K5187" s="1161" t="s">
        <v>1677</v>
      </c>
      <c r="L5187" s="1165">
        <v>0.108</v>
      </c>
      <c r="M5187" s="1165" t="e">
        <f>+N5187-#REF!</f>
        <v>#REF!</v>
      </c>
      <c r="N5187" s="1165">
        <v>0.22</v>
      </c>
      <c r="O5187" s="1166" t="e">
        <f>+P5187-#REF!</f>
        <v>#REF!</v>
      </c>
      <c r="P5187" s="1165">
        <v>0.22</v>
      </c>
      <c r="Q5187" s="1166" t="e">
        <f>+R5187-#REF!</f>
        <v>#REF!</v>
      </c>
      <c r="R5187" s="1165">
        <v>0.15</v>
      </c>
      <c r="S5187" s="1160"/>
      <c r="T5187" s="1160"/>
      <c r="U5187" s="1160"/>
      <c r="V5187" s="1160"/>
      <c r="W5187" s="1160"/>
      <c r="X5187" s="1167" t="s">
        <v>762</v>
      </c>
      <c r="Y5187" s="704"/>
    </row>
    <row r="5188" spans="2:25" customFormat="1" ht="15.75" customHeight="1" x14ac:dyDescent="0.2">
      <c r="B5188" s="1190" t="s">
        <v>1094</v>
      </c>
      <c r="C5188" s="1161" t="s">
        <v>2025</v>
      </c>
      <c r="D5188" s="1161" t="s">
        <v>928</v>
      </c>
      <c r="E5188" s="1162">
        <v>49</v>
      </c>
      <c r="F5188" s="1162">
        <v>34</v>
      </c>
      <c r="G5188" s="1163">
        <v>314</v>
      </c>
      <c r="H5188" s="1164"/>
      <c r="I5188" s="1161"/>
      <c r="J5188" s="1162">
        <v>15</v>
      </c>
      <c r="K5188" s="1161" t="s">
        <v>1677</v>
      </c>
      <c r="L5188" s="1165">
        <v>0.108</v>
      </c>
      <c r="M5188" s="1165" t="e">
        <f>+N5188-#REF!</f>
        <v>#REF!</v>
      </c>
      <c r="N5188" s="1165">
        <v>0.22</v>
      </c>
      <c r="O5188" s="1166" t="e">
        <f>+P5188-#REF!</f>
        <v>#REF!</v>
      </c>
      <c r="P5188" s="1165">
        <v>0.22</v>
      </c>
      <c r="Q5188" s="1166" t="e">
        <f>+R5188-#REF!</f>
        <v>#REF!</v>
      </c>
      <c r="R5188" s="1165">
        <v>0.15</v>
      </c>
      <c r="S5188" s="1160"/>
      <c r="T5188" s="1160"/>
      <c r="U5188" s="1160"/>
      <c r="V5188" s="1160"/>
      <c r="W5188" s="1160"/>
      <c r="X5188" s="1167" t="s">
        <v>762</v>
      </c>
      <c r="Y5188" s="704"/>
    </row>
    <row r="5189" spans="2:25" customFormat="1" ht="15.75" customHeight="1" x14ac:dyDescent="0.2">
      <c r="B5189" s="1190" t="s">
        <v>1095</v>
      </c>
      <c r="C5189" s="1161" t="s">
        <v>2025</v>
      </c>
      <c r="D5189" s="1161" t="s">
        <v>928</v>
      </c>
      <c r="E5189" s="1162">
        <v>49</v>
      </c>
      <c r="F5189" s="1162">
        <v>19.020000000000003</v>
      </c>
      <c r="G5189" s="1163">
        <v>176</v>
      </c>
      <c r="H5189" s="1164">
        <v>9.99</v>
      </c>
      <c r="I5189" s="1161" t="s">
        <v>1130</v>
      </c>
      <c r="J5189" s="1162">
        <v>19.989999999999998</v>
      </c>
      <c r="K5189" s="1161" t="s">
        <v>1677</v>
      </c>
      <c r="L5189" s="1165">
        <v>0.108</v>
      </c>
      <c r="M5189" s="1165" t="e">
        <f>+N5189-#REF!</f>
        <v>#REF!</v>
      </c>
      <c r="N5189" s="1165">
        <v>0.22</v>
      </c>
      <c r="O5189" s="1166" t="e">
        <f>+P5189-#REF!</f>
        <v>#REF!</v>
      </c>
      <c r="P5189" s="1165">
        <v>0.22</v>
      </c>
      <c r="Q5189" s="1166" t="e">
        <f>+R5189-#REF!</f>
        <v>#REF!</v>
      </c>
      <c r="R5189" s="1165">
        <v>0.15</v>
      </c>
      <c r="S5189" s="1160"/>
      <c r="T5189" s="1160"/>
      <c r="U5189" s="1160"/>
      <c r="V5189" s="1160"/>
      <c r="W5189" s="1160"/>
      <c r="X5189" s="1167" t="s">
        <v>762</v>
      </c>
      <c r="Y5189" s="704"/>
    </row>
    <row r="5190" spans="2:25" customFormat="1" ht="15.75" customHeight="1" x14ac:dyDescent="0.2">
      <c r="B5190" s="1190" t="s">
        <v>1098</v>
      </c>
      <c r="C5190" s="1161" t="s">
        <v>2025</v>
      </c>
      <c r="D5190" s="1161" t="s">
        <v>928</v>
      </c>
      <c r="E5190" s="1162">
        <v>49</v>
      </c>
      <c r="F5190" s="1162">
        <v>19.020000000000003</v>
      </c>
      <c r="G5190" s="1163">
        <v>176</v>
      </c>
      <c r="H5190" s="1164">
        <v>9.99</v>
      </c>
      <c r="I5190" s="1161" t="s">
        <v>1130</v>
      </c>
      <c r="J5190" s="1162">
        <v>19.989999999999998</v>
      </c>
      <c r="K5190" s="1161" t="s">
        <v>1677</v>
      </c>
      <c r="L5190" s="1165">
        <v>0.108</v>
      </c>
      <c r="M5190" s="1165" t="e">
        <f>+N5190-#REF!</f>
        <v>#REF!</v>
      </c>
      <c r="N5190" s="1165">
        <v>0.22</v>
      </c>
      <c r="O5190" s="1166" t="e">
        <f>+P5190-#REF!</f>
        <v>#REF!</v>
      </c>
      <c r="P5190" s="1165">
        <v>0.22</v>
      </c>
      <c r="Q5190" s="1166" t="e">
        <f>+R5190-#REF!</f>
        <v>#REF!</v>
      </c>
      <c r="R5190" s="1165">
        <v>0.15</v>
      </c>
      <c r="S5190" s="1160"/>
      <c r="T5190" s="1160"/>
      <c r="U5190" s="1160"/>
      <c r="V5190" s="1160"/>
      <c r="W5190" s="1160"/>
      <c r="X5190" s="1167" t="s">
        <v>762</v>
      </c>
      <c r="Y5190" s="704"/>
    </row>
    <row r="5191" spans="2:25" customFormat="1" ht="15.75" customHeight="1" x14ac:dyDescent="0.2">
      <c r="B5191" s="1190" t="s">
        <v>1099</v>
      </c>
      <c r="C5191" s="1161" t="s">
        <v>2025</v>
      </c>
      <c r="D5191" s="1161" t="s">
        <v>928</v>
      </c>
      <c r="E5191" s="1162">
        <v>49</v>
      </c>
      <c r="F5191" s="1162">
        <v>19.020000000000003</v>
      </c>
      <c r="G5191" s="1163">
        <v>176</v>
      </c>
      <c r="H5191" s="1164">
        <v>9.99</v>
      </c>
      <c r="I5191" s="1161" t="s">
        <v>1130</v>
      </c>
      <c r="J5191" s="1162">
        <v>19.989999999999998</v>
      </c>
      <c r="K5191" s="1161" t="s">
        <v>1677</v>
      </c>
      <c r="L5191" s="1165">
        <v>0.108</v>
      </c>
      <c r="M5191" s="1165" t="e">
        <f>+N5191-#REF!</f>
        <v>#REF!</v>
      </c>
      <c r="N5191" s="1165">
        <v>0.22</v>
      </c>
      <c r="O5191" s="1166" t="e">
        <f>+P5191-#REF!</f>
        <v>#REF!</v>
      </c>
      <c r="P5191" s="1165">
        <v>0.22</v>
      </c>
      <c r="Q5191" s="1166" t="e">
        <f>+R5191-#REF!</f>
        <v>#REF!</v>
      </c>
      <c r="R5191" s="1165">
        <v>0.15</v>
      </c>
      <c r="S5191" s="1160"/>
      <c r="T5191" s="1160"/>
      <c r="U5191" s="1160"/>
      <c r="V5191" s="1160"/>
      <c r="W5191" s="1160"/>
      <c r="X5191" s="1167" t="s">
        <v>762</v>
      </c>
      <c r="Y5191" s="704"/>
    </row>
    <row r="5192" spans="2:25" customFormat="1" ht="15.75" customHeight="1" x14ac:dyDescent="0.2">
      <c r="B5192" s="1190" t="s">
        <v>1131</v>
      </c>
      <c r="C5192" s="1161" t="s">
        <v>2794</v>
      </c>
      <c r="D5192" s="1161" t="s">
        <v>1622</v>
      </c>
      <c r="E5192" s="1162">
        <v>54</v>
      </c>
      <c r="F5192" s="1162">
        <v>54</v>
      </c>
      <c r="G5192" s="1163">
        <v>562</v>
      </c>
      <c r="H5192" s="1164"/>
      <c r="I5192" s="1161"/>
      <c r="J5192" s="1162"/>
      <c r="K5192" s="1161"/>
      <c r="L5192" s="1165">
        <v>9.6000000000000002E-2</v>
      </c>
      <c r="M5192" s="1165" t="e">
        <f>+N5192-#REF!</f>
        <v>#REF!</v>
      </c>
      <c r="N5192" s="1165">
        <v>0.22</v>
      </c>
      <c r="O5192" s="1166" t="e">
        <f>+P5192-#REF!</f>
        <v>#REF!</v>
      </c>
      <c r="P5192" s="1165">
        <v>0.22</v>
      </c>
      <c r="Q5192" s="1166" t="e">
        <f>+R5192-#REF!</f>
        <v>#REF!</v>
      </c>
      <c r="R5192" s="1165">
        <v>0.15</v>
      </c>
      <c r="S5192" s="1160"/>
      <c r="T5192" s="1160"/>
      <c r="U5192" s="1160"/>
      <c r="V5192" s="1160"/>
      <c r="W5192" s="1160"/>
      <c r="X5192" s="1167" t="s">
        <v>762</v>
      </c>
      <c r="Y5192" s="704"/>
    </row>
    <row r="5193" spans="2:25" customFormat="1" ht="15.75" customHeight="1" x14ac:dyDescent="0.2">
      <c r="B5193" s="1190" t="s">
        <v>1101</v>
      </c>
      <c r="C5193" s="1161" t="s">
        <v>2025</v>
      </c>
      <c r="D5193" s="1161" t="s">
        <v>928</v>
      </c>
      <c r="E5193" s="1162">
        <v>59</v>
      </c>
      <c r="F5193" s="1162">
        <v>39</v>
      </c>
      <c r="G5193" s="1163">
        <v>397</v>
      </c>
      <c r="H5193" s="1164"/>
      <c r="I5193" s="1161"/>
      <c r="J5193" s="1162">
        <v>20</v>
      </c>
      <c r="K5193" s="1161" t="s">
        <v>1677</v>
      </c>
      <c r="L5193" s="1165">
        <v>9.8000000000000004E-2</v>
      </c>
      <c r="M5193" s="1165" t="e">
        <f>+N5193-#REF!</f>
        <v>#REF!</v>
      </c>
      <c r="N5193" s="1165">
        <v>0.22</v>
      </c>
      <c r="O5193" s="1166" t="e">
        <f>+P5193-#REF!</f>
        <v>#REF!</v>
      </c>
      <c r="P5193" s="1165">
        <v>0.22</v>
      </c>
      <c r="Q5193" s="1166" t="e">
        <f>+R5193-#REF!</f>
        <v>#REF!</v>
      </c>
      <c r="R5193" s="1165">
        <v>0.15</v>
      </c>
      <c r="S5193" s="1160"/>
      <c r="T5193" s="1160"/>
      <c r="U5193" s="1160"/>
      <c r="V5193" s="1160"/>
      <c r="W5193" s="1160"/>
      <c r="X5193" s="1167" t="s">
        <v>390</v>
      </c>
      <c r="Y5193" s="704"/>
    </row>
    <row r="5194" spans="2:25" customFormat="1" ht="15.75" customHeight="1" x14ac:dyDescent="0.2">
      <c r="B5194" s="1190" t="s">
        <v>1102</v>
      </c>
      <c r="C5194" s="1161" t="s">
        <v>2025</v>
      </c>
      <c r="D5194" s="1161" t="s">
        <v>928</v>
      </c>
      <c r="E5194" s="1162">
        <v>59</v>
      </c>
      <c r="F5194" s="1162">
        <v>44</v>
      </c>
      <c r="G5194" s="1163">
        <v>448</v>
      </c>
      <c r="H5194" s="1164"/>
      <c r="I5194" s="1161"/>
      <c r="J5194" s="1162">
        <v>15</v>
      </c>
      <c r="K5194" s="1161" t="s">
        <v>1677</v>
      </c>
      <c r="L5194" s="1165">
        <v>9.8000000000000004E-2</v>
      </c>
      <c r="M5194" s="1165" t="e">
        <f>+N5194-#REF!</f>
        <v>#REF!</v>
      </c>
      <c r="N5194" s="1165">
        <v>0.22</v>
      </c>
      <c r="O5194" s="1166" t="e">
        <f>+P5194-#REF!</f>
        <v>#REF!</v>
      </c>
      <c r="P5194" s="1165">
        <v>0.22</v>
      </c>
      <c r="Q5194" s="1166" t="e">
        <f>+R5194-#REF!</f>
        <v>#REF!</v>
      </c>
      <c r="R5194" s="1165">
        <v>0.15</v>
      </c>
      <c r="S5194" s="1160"/>
      <c r="T5194" s="1160"/>
      <c r="U5194" s="1160"/>
      <c r="V5194" s="1160"/>
      <c r="W5194" s="1160"/>
      <c r="X5194" s="1167" t="s">
        <v>390</v>
      </c>
      <c r="Y5194" s="704"/>
    </row>
    <row r="5195" spans="2:25" customFormat="1" ht="15.75" customHeight="1" x14ac:dyDescent="0.2">
      <c r="B5195" s="1190" t="s">
        <v>1103</v>
      </c>
      <c r="C5195" s="1161" t="s">
        <v>2025</v>
      </c>
      <c r="D5195" s="1161" t="s">
        <v>928</v>
      </c>
      <c r="E5195" s="1162">
        <v>59</v>
      </c>
      <c r="F5195" s="1162">
        <v>44</v>
      </c>
      <c r="G5195" s="1163">
        <v>448</v>
      </c>
      <c r="H5195" s="1164"/>
      <c r="I5195" s="1161"/>
      <c r="J5195" s="1162">
        <v>15</v>
      </c>
      <c r="K5195" s="1161" t="s">
        <v>1677</v>
      </c>
      <c r="L5195" s="1165">
        <v>9.8000000000000004E-2</v>
      </c>
      <c r="M5195" s="1165" t="e">
        <f>+N5195-#REF!</f>
        <v>#REF!</v>
      </c>
      <c r="N5195" s="1165">
        <v>0.22</v>
      </c>
      <c r="O5195" s="1166" t="e">
        <f>+P5195-#REF!</f>
        <v>#REF!</v>
      </c>
      <c r="P5195" s="1165">
        <v>0.22</v>
      </c>
      <c r="Q5195" s="1166" t="e">
        <f>+R5195-#REF!</f>
        <v>#REF!</v>
      </c>
      <c r="R5195" s="1165">
        <v>0.15</v>
      </c>
      <c r="S5195" s="1160"/>
      <c r="T5195" s="1160"/>
      <c r="U5195" s="1160"/>
      <c r="V5195" s="1160"/>
      <c r="W5195" s="1160"/>
      <c r="X5195" s="1167" t="s">
        <v>390</v>
      </c>
      <c r="Y5195" s="704"/>
    </row>
    <row r="5196" spans="2:25" customFormat="1" ht="15.75" customHeight="1" x14ac:dyDescent="0.2">
      <c r="B5196" s="1190" t="s">
        <v>1104</v>
      </c>
      <c r="C5196" s="1161" t="s">
        <v>2025</v>
      </c>
      <c r="D5196" s="1161" t="s">
        <v>928</v>
      </c>
      <c r="E5196" s="1162">
        <v>69</v>
      </c>
      <c r="F5196" s="1162">
        <v>54</v>
      </c>
      <c r="G5196" s="1163">
        <v>562</v>
      </c>
      <c r="H5196" s="1164"/>
      <c r="I5196" s="1161"/>
      <c r="J5196" s="1162">
        <v>15</v>
      </c>
      <c r="K5196" s="1161" t="s">
        <v>1677</v>
      </c>
      <c r="L5196" s="1165">
        <v>9.6000000000000002E-2</v>
      </c>
      <c r="M5196" s="1165" t="e">
        <f>+N5196-#REF!</f>
        <v>#REF!</v>
      </c>
      <c r="N5196" s="1165">
        <v>0.22</v>
      </c>
      <c r="O5196" s="1166" t="e">
        <f>+P5196-#REF!</f>
        <v>#REF!</v>
      </c>
      <c r="P5196" s="1165">
        <v>0.22</v>
      </c>
      <c r="Q5196" s="1166" t="e">
        <f>+R5196-#REF!</f>
        <v>#REF!</v>
      </c>
      <c r="R5196" s="1165">
        <v>0.15</v>
      </c>
      <c r="S5196" s="1160"/>
      <c r="T5196" s="1160"/>
      <c r="U5196" s="1160"/>
      <c r="V5196" s="1160"/>
      <c r="W5196" s="1160"/>
      <c r="X5196" s="1167" t="s">
        <v>390</v>
      </c>
      <c r="Y5196" s="704"/>
    </row>
    <row r="5197" spans="2:25" customFormat="1" ht="15.75" customHeight="1" x14ac:dyDescent="0.2">
      <c r="B5197" s="1190" t="s">
        <v>1105</v>
      </c>
      <c r="C5197" s="1161" t="s">
        <v>2025</v>
      </c>
      <c r="D5197" s="1161" t="s">
        <v>928</v>
      </c>
      <c r="E5197" s="1162">
        <v>69</v>
      </c>
      <c r="F5197" s="1162">
        <v>54</v>
      </c>
      <c r="G5197" s="1163">
        <v>562</v>
      </c>
      <c r="H5197" s="1164"/>
      <c r="I5197" s="1161"/>
      <c r="J5197" s="1162">
        <v>15</v>
      </c>
      <c r="K5197" s="1161" t="s">
        <v>1677</v>
      </c>
      <c r="L5197" s="1165">
        <v>9.6000000000000002E-2</v>
      </c>
      <c r="M5197" s="1165" t="e">
        <f>+N5197-#REF!</f>
        <v>#REF!</v>
      </c>
      <c r="N5197" s="1165">
        <v>0.22</v>
      </c>
      <c r="O5197" s="1166" t="e">
        <f>+P5197-#REF!</f>
        <v>#REF!</v>
      </c>
      <c r="P5197" s="1165">
        <v>0.22</v>
      </c>
      <c r="Q5197" s="1166" t="e">
        <f>+R5197-#REF!</f>
        <v>#REF!</v>
      </c>
      <c r="R5197" s="1165">
        <v>0.15</v>
      </c>
      <c r="S5197" s="1160"/>
      <c r="T5197" s="1160"/>
      <c r="U5197" s="1160"/>
      <c r="V5197" s="1160"/>
      <c r="W5197" s="1160"/>
      <c r="X5197" s="1167" t="s">
        <v>390</v>
      </c>
      <c r="Y5197" s="704"/>
    </row>
    <row r="5198" spans="2:25" customFormat="1" ht="15.75" customHeight="1" x14ac:dyDescent="0.2">
      <c r="B5198" s="1190" t="s">
        <v>1106</v>
      </c>
      <c r="C5198" s="1161" t="s">
        <v>2025</v>
      </c>
      <c r="D5198" s="1161" t="s">
        <v>928</v>
      </c>
      <c r="E5198" s="1162">
        <v>69</v>
      </c>
      <c r="F5198" s="1162">
        <v>54</v>
      </c>
      <c r="G5198" s="1163">
        <v>562</v>
      </c>
      <c r="H5198" s="1164"/>
      <c r="I5198" s="1161"/>
      <c r="J5198" s="1162">
        <v>15</v>
      </c>
      <c r="K5198" s="1161" t="s">
        <v>1677</v>
      </c>
      <c r="L5198" s="1165">
        <v>9.6000000000000002E-2</v>
      </c>
      <c r="M5198" s="1165" t="e">
        <f>+N5198-#REF!</f>
        <v>#REF!</v>
      </c>
      <c r="N5198" s="1165">
        <v>0.22</v>
      </c>
      <c r="O5198" s="1166" t="e">
        <f>+P5198-#REF!</f>
        <v>#REF!</v>
      </c>
      <c r="P5198" s="1165">
        <v>0.22</v>
      </c>
      <c r="Q5198" s="1166" t="e">
        <f>+R5198-#REF!</f>
        <v>#REF!</v>
      </c>
      <c r="R5198" s="1165">
        <v>0.15</v>
      </c>
      <c r="S5198" s="1160"/>
      <c r="T5198" s="1160"/>
      <c r="U5198" s="1160"/>
      <c r="V5198" s="1160"/>
      <c r="W5198" s="1160"/>
      <c r="X5198" s="1167" t="s">
        <v>390</v>
      </c>
      <c r="Y5198" s="704"/>
    </row>
    <row r="5199" spans="2:25" customFormat="1" ht="15.75" customHeight="1" x14ac:dyDescent="0.2">
      <c r="B5199" s="1190" t="s">
        <v>1107</v>
      </c>
      <c r="C5199" s="1161" t="s">
        <v>2025</v>
      </c>
      <c r="D5199" s="1161" t="s">
        <v>928</v>
      </c>
      <c r="E5199" s="1162">
        <v>69</v>
      </c>
      <c r="F5199" s="1162">
        <v>54</v>
      </c>
      <c r="G5199" s="1163">
        <v>562</v>
      </c>
      <c r="H5199" s="1164"/>
      <c r="I5199" s="1161"/>
      <c r="J5199" s="1162">
        <v>15</v>
      </c>
      <c r="K5199" s="1161" t="s">
        <v>1677</v>
      </c>
      <c r="L5199" s="1165">
        <v>9.6000000000000002E-2</v>
      </c>
      <c r="M5199" s="1165" t="e">
        <f>+N5199-#REF!</f>
        <v>#REF!</v>
      </c>
      <c r="N5199" s="1165">
        <v>0.22</v>
      </c>
      <c r="O5199" s="1166" t="e">
        <f>+P5199-#REF!</f>
        <v>#REF!</v>
      </c>
      <c r="P5199" s="1165">
        <v>0.22</v>
      </c>
      <c r="Q5199" s="1166" t="e">
        <f>+R5199-#REF!</f>
        <v>#REF!</v>
      </c>
      <c r="R5199" s="1165">
        <v>0.15</v>
      </c>
      <c r="S5199" s="1160"/>
      <c r="T5199" s="1160"/>
      <c r="U5199" s="1160"/>
      <c r="V5199" s="1160"/>
      <c r="W5199" s="1160"/>
      <c r="X5199" s="1167" t="s">
        <v>390</v>
      </c>
      <c r="Y5199" s="704"/>
    </row>
    <row r="5200" spans="2:25" customFormat="1" ht="15.75" customHeight="1" x14ac:dyDescent="0.2">
      <c r="B5200" s="1190" t="s">
        <v>1109</v>
      </c>
      <c r="C5200" s="1161" t="s">
        <v>2025</v>
      </c>
      <c r="D5200" s="1161" t="s">
        <v>928</v>
      </c>
      <c r="E5200" s="1162">
        <v>79</v>
      </c>
      <c r="F5200" s="1162">
        <v>59</v>
      </c>
      <c r="G5200" s="1163">
        <v>655</v>
      </c>
      <c r="H5200" s="1164"/>
      <c r="I5200" s="1161"/>
      <c r="J5200" s="1162">
        <v>20</v>
      </c>
      <c r="K5200" s="1161" t="s">
        <v>1677</v>
      </c>
      <c r="L5200" s="1165">
        <v>0.09</v>
      </c>
      <c r="M5200" s="1165" t="e">
        <f>+N5200-#REF!</f>
        <v>#REF!</v>
      </c>
      <c r="N5200" s="1165">
        <v>0.22</v>
      </c>
      <c r="O5200" s="1166" t="e">
        <f>+P5200-#REF!</f>
        <v>#REF!</v>
      </c>
      <c r="P5200" s="1165">
        <v>0.22</v>
      </c>
      <c r="Q5200" s="1166" t="e">
        <f>+R5200-#REF!</f>
        <v>#REF!</v>
      </c>
      <c r="R5200" s="1165">
        <v>0.15</v>
      </c>
      <c r="S5200" s="1160"/>
      <c r="T5200" s="1160"/>
      <c r="U5200" s="1160"/>
      <c r="V5200" s="1160"/>
      <c r="W5200" s="1160"/>
      <c r="X5200" s="1167" t="s">
        <v>390</v>
      </c>
      <c r="Y5200" s="704"/>
    </row>
    <row r="5201" spans="2:25" customFormat="1" ht="15.75" customHeight="1" x14ac:dyDescent="0.2">
      <c r="B5201" s="1190" t="s">
        <v>1110</v>
      </c>
      <c r="C5201" s="1161" t="s">
        <v>2025</v>
      </c>
      <c r="D5201" s="1161" t="s">
        <v>928</v>
      </c>
      <c r="E5201" s="1162">
        <v>79</v>
      </c>
      <c r="F5201" s="1162">
        <v>64</v>
      </c>
      <c r="G5201" s="1163">
        <v>711</v>
      </c>
      <c r="H5201" s="1164"/>
      <c r="I5201" s="1161"/>
      <c r="J5201" s="1162">
        <v>15</v>
      </c>
      <c r="K5201" s="1161" t="s">
        <v>1677</v>
      </c>
      <c r="L5201" s="1165">
        <v>0.09</v>
      </c>
      <c r="M5201" s="1165" t="e">
        <f>+N5201-#REF!</f>
        <v>#REF!</v>
      </c>
      <c r="N5201" s="1165">
        <v>0.22</v>
      </c>
      <c r="O5201" s="1166" t="e">
        <f>+P5201-#REF!</f>
        <v>#REF!</v>
      </c>
      <c r="P5201" s="1165">
        <v>0.22</v>
      </c>
      <c r="Q5201" s="1166" t="e">
        <f>+R5201-#REF!</f>
        <v>#REF!</v>
      </c>
      <c r="R5201" s="1165">
        <v>0.15</v>
      </c>
      <c r="S5201" s="1160"/>
      <c r="T5201" s="1160"/>
      <c r="U5201" s="1160"/>
      <c r="V5201" s="1160"/>
      <c r="W5201" s="1160"/>
      <c r="X5201" s="1167" t="s">
        <v>390</v>
      </c>
      <c r="Y5201" s="704"/>
    </row>
    <row r="5202" spans="2:25" customFormat="1" ht="15.75" customHeight="1" x14ac:dyDescent="0.2">
      <c r="B5202" s="1190" t="s">
        <v>1111</v>
      </c>
      <c r="C5202" s="1161" t="s">
        <v>2025</v>
      </c>
      <c r="D5202" s="1161" t="s">
        <v>928</v>
      </c>
      <c r="E5202" s="1162">
        <v>79</v>
      </c>
      <c r="F5202" s="1162">
        <v>64</v>
      </c>
      <c r="G5202" s="1163">
        <v>711</v>
      </c>
      <c r="H5202" s="1164"/>
      <c r="I5202" s="1161"/>
      <c r="J5202" s="1162">
        <v>15</v>
      </c>
      <c r="K5202" s="1161" t="s">
        <v>1677</v>
      </c>
      <c r="L5202" s="1165">
        <v>0.09</v>
      </c>
      <c r="M5202" s="1165" t="e">
        <f>+N5202-#REF!</f>
        <v>#REF!</v>
      </c>
      <c r="N5202" s="1165">
        <v>0.22</v>
      </c>
      <c r="O5202" s="1166" t="e">
        <f>+P5202-#REF!</f>
        <v>#REF!</v>
      </c>
      <c r="P5202" s="1165">
        <v>0.22</v>
      </c>
      <c r="Q5202" s="1166" t="e">
        <f>+R5202-#REF!</f>
        <v>#REF!</v>
      </c>
      <c r="R5202" s="1165">
        <v>0.15</v>
      </c>
      <c r="S5202" s="1160"/>
      <c r="T5202" s="1160"/>
      <c r="U5202" s="1160"/>
      <c r="V5202" s="1160"/>
      <c r="W5202" s="1160"/>
      <c r="X5202" s="1167" t="s">
        <v>390</v>
      </c>
      <c r="Y5202" s="704"/>
    </row>
    <row r="5203" spans="2:25" customFormat="1" ht="15.75" customHeight="1" x14ac:dyDescent="0.2">
      <c r="B5203" s="1190" t="s">
        <v>1113</v>
      </c>
      <c r="C5203" s="1161" t="s">
        <v>2025</v>
      </c>
      <c r="D5203" s="1161" t="s">
        <v>928</v>
      </c>
      <c r="E5203" s="1162">
        <v>99</v>
      </c>
      <c r="F5203" s="1162">
        <v>84</v>
      </c>
      <c r="G5203" s="1163">
        <v>976</v>
      </c>
      <c r="H5203" s="1164"/>
      <c r="I5203" s="1161"/>
      <c r="J5203" s="1162">
        <v>15</v>
      </c>
      <c r="K5203" s="1161" t="s">
        <v>1677</v>
      </c>
      <c r="L5203" s="1165">
        <v>8.5999999999999993E-2</v>
      </c>
      <c r="M5203" s="1165" t="e">
        <f>+N5203-#REF!</f>
        <v>#REF!</v>
      </c>
      <c r="N5203" s="1165">
        <v>0.22</v>
      </c>
      <c r="O5203" s="1166" t="e">
        <f>+P5203-#REF!</f>
        <v>#REF!</v>
      </c>
      <c r="P5203" s="1165">
        <v>0.22</v>
      </c>
      <c r="Q5203" s="1166" t="e">
        <f>+R5203-#REF!</f>
        <v>#REF!</v>
      </c>
      <c r="R5203" s="1165">
        <v>0.15</v>
      </c>
      <c r="S5203" s="1160"/>
      <c r="T5203" s="1160"/>
      <c r="U5203" s="1160"/>
      <c r="V5203" s="1160"/>
      <c r="W5203" s="1160"/>
      <c r="X5203" s="1167" t="s">
        <v>390</v>
      </c>
      <c r="Y5203" s="704"/>
    </row>
    <row r="5204" spans="2:25" customFormat="1" ht="15.75" customHeight="1" x14ac:dyDescent="0.2">
      <c r="B5204" s="1190" t="s">
        <v>1114</v>
      </c>
      <c r="C5204" s="1161" t="s">
        <v>2025</v>
      </c>
      <c r="D5204" s="1161" t="s">
        <v>928</v>
      </c>
      <c r="E5204" s="1162">
        <v>99</v>
      </c>
      <c r="F5204" s="1162">
        <v>84</v>
      </c>
      <c r="G5204" s="1163">
        <v>976</v>
      </c>
      <c r="H5204" s="1164"/>
      <c r="I5204" s="1161"/>
      <c r="J5204" s="1162">
        <v>15</v>
      </c>
      <c r="K5204" s="1161" t="s">
        <v>1677</v>
      </c>
      <c r="L5204" s="1165">
        <v>8.5999999999999993E-2</v>
      </c>
      <c r="M5204" s="1165" t="e">
        <f>+N5204-#REF!</f>
        <v>#REF!</v>
      </c>
      <c r="N5204" s="1165">
        <v>0.22</v>
      </c>
      <c r="O5204" s="1166" t="e">
        <f>+P5204-#REF!</f>
        <v>#REF!</v>
      </c>
      <c r="P5204" s="1165">
        <v>0.22</v>
      </c>
      <c r="Q5204" s="1166" t="e">
        <f>+R5204-#REF!</f>
        <v>#REF!</v>
      </c>
      <c r="R5204" s="1165">
        <v>0.15</v>
      </c>
      <c r="S5204" s="1160"/>
      <c r="T5204" s="1160"/>
      <c r="U5204" s="1160"/>
      <c r="V5204" s="1160"/>
      <c r="W5204" s="1160"/>
      <c r="X5204" s="1167" t="s">
        <v>390</v>
      </c>
      <c r="Y5204" s="704"/>
    </row>
    <row r="5205" spans="2:25" customFormat="1" ht="15.75" customHeight="1" x14ac:dyDescent="0.2">
      <c r="B5205" s="1190" t="s">
        <v>1115</v>
      </c>
      <c r="C5205" s="1161" t="s">
        <v>2025</v>
      </c>
      <c r="D5205" s="1161" t="s">
        <v>928</v>
      </c>
      <c r="E5205" s="1162">
        <v>99</v>
      </c>
      <c r="F5205" s="1162">
        <v>84</v>
      </c>
      <c r="G5205" s="1163">
        <v>976</v>
      </c>
      <c r="H5205" s="1164"/>
      <c r="I5205" s="1161"/>
      <c r="J5205" s="1162">
        <v>15</v>
      </c>
      <c r="K5205" s="1161" t="s">
        <v>1677</v>
      </c>
      <c r="L5205" s="1165">
        <v>8.5999999999999993E-2</v>
      </c>
      <c r="M5205" s="1165" t="e">
        <f>+N5205-#REF!</f>
        <v>#REF!</v>
      </c>
      <c r="N5205" s="1165">
        <v>0.22</v>
      </c>
      <c r="O5205" s="1166" t="e">
        <f>+P5205-#REF!</f>
        <v>#REF!</v>
      </c>
      <c r="P5205" s="1165">
        <v>0.22</v>
      </c>
      <c r="Q5205" s="1166" t="e">
        <f>+R5205-#REF!</f>
        <v>#REF!</v>
      </c>
      <c r="R5205" s="1165">
        <v>0.15</v>
      </c>
      <c r="S5205" s="1160"/>
      <c r="T5205" s="1160"/>
      <c r="U5205" s="1160"/>
      <c r="V5205" s="1160"/>
      <c r="W5205" s="1160"/>
      <c r="X5205" s="1167" t="s">
        <v>390</v>
      </c>
      <c r="Y5205" s="704"/>
    </row>
    <row r="5206" spans="2:25" customFormat="1" ht="15.75" customHeight="1" x14ac:dyDescent="0.2">
      <c r="B5206" s="1190" t="s">
        <v>1964</v>
      </c>
      <c r="C5206" s="1170" t="s">
        <v>782</v>
      </c>
      <c r="D5206" s="1161" t="s">
        <v>928</v>
      </c>
      <c r="E5206" s="1162">
        <v>40</v>
      </c>
      <c r="F5206" s="1162">
        <v>20</v>
      </c>
      <c r="G5206" s="1163">
        <v>200</v>
      </c>
      <c r="H5206" s="1164">
        <v>1</v>
      </c>
      <c r="I5206" s="1161" t="s">
        <v>1132</v>
      </c>
      <c r="J5206" s="1160">
        <v>19</v>
      </c>
      <c r="K5206" s="1161" t="s">
        <v>370</v>
      </c>
      <c r="L5206" s="1165">
        <v>0.1</v>
      </c>
      <c r="M5206" s="1165" t="e">
        <f>+N5206-#REF!</f>
        <v>#REF!</v>
      </c>
      <c r="N5206" s="1165">
        <v>0.22</v>
      </c>
      <c r="O5206" s="1166" t="e">
        <f>+P5206-#REF!</f>
        <v>#REF!</v>
      </c>
      <c r="P5206" s="1165">
        <v>0.22</v>
      </c>
      <c r="Q5206" s="1166" t="e">
        <f>+R5206-#REF!</f>
        <v>#REF!</v>
      </c>
      <c r="R5206" s="1165">
        <v>0.15</v>
      </c>
      <c r="S5206" s="1160"/>
      <c r="T5206" s="1160"/>
      <c r="U5206" s="1160"/>
      <c r="V5206" s="1160"/>
      <c r="W5206" s="1160"/>
      <c r="X5206" s="1161" t="s">
        <v>762</v>
      </c>
      <c r="Y5206" s="704"/>
    </row>
    <row r="5207" spans="2:25" customFormat="1" ht="15.75" customHeight="1" x14ac:dyDescent="0.2">
      <c r="B5207" s="1190" t="s">
        <v>1928</v>
      </c>
      <c r="C5207" s="1170" t="s">
        <v>782</v>
      </c>
      <c r="D5207" s="1161" t="s">
        <v>928</v>
      </c>
      <c r="E5207" s="1162">
        <v>55</v>
      </c>
      <c r="F5207" s="1162">
        <v>30</v>
      </c>
      <c r="G5207" s="1163">
        <v>300</v>
      </c>
      <c r="H5207" s="1164">
        <v>1.5</v>
      </c>
      <c r="I5207" s="1161" t="s">
        <v>1133</v>
      </c>
      <c r="J5207" s="1160">
        <v>23.5</v>
      </c>
      <c r="K5207" s="1161" t="s">
        <v>1929</v>
      </c>
      <c r="L5207" s="1165">
        <v>0.1</v>
      </c>
      <c r="M5207" s="1165" t="e">
        <f>+N5207-#REF!</f>
        <v>#REF!</v>
      </c>
      <c r="N5207" s="1165">
        <v>0.22</v>
      </c>
      <c r="O5207" s="1166" t="e">
        <f>+P5207-#REF!</f>
        <v>#REF!</v>
      </c>
      <c r="P5207" s="1165">
        <v>0.22</v>
      </c>
      <c r="Q5207" s="1166" t="e">
        <f>+R5207-#REF!</f>
        <v>#REF!</v>
      </c>
      <c r="R5207" s="1165">
        <v>0.15</v>
      </c>
      <c r="S5207" s="1160"/>
      <c r="T5207" s="1160"/>
      <c r="U5207" s="1160"/>
      <c r="V5207" s="1160"/>
      <c r="W5207" s="1160"/>
      <c r="X5207" s="1161" t="s">
        <v>390</v>
      </c>
      <c r="Y5207" s="704"/>
    </row>
    <row r="5208" spans="2:25" customFormat="1" ht="15.75" customHeight="1" x14ac:dyDescent="0.2">
      <c r="B5208" s="1190" t="s">
        <v>1931</v>
      </c>
      <c r="C5208" s="1170" t="s">
        <v>782</v>
      </c>
      <c r="D5208" s="1161" t="s">
        <v>928</v>
      </c>
      <c r="E5208" s="1162">
        <v>65</v>
      </c>
      <c r="F5208" s="1162">
        <v>40</v>
      </c>
      <c r="G5208" s="1163">
        <v>400</v>
      </c>
      <c r="H5208" s="1164">
        <v>2</v>
      </c>
      <c r="I5208" s="1161" t="s">
        <v>1134</v>
      </c>
      <c r="J5208" s="1160">
        <v>23</v>
      </c>
      <c r="K5208" s="1161" t="s">
        <v>47</v>
      </c>
      <c r="L5208" s="1165">
        <v>0.1</v>
      </c>
      <c r="M5208" s="1165" t="e">
        <f>+N5208-#REF!</f>
        <v>#REF!</v>
      </c>
      <c r="N5208" s="1165">
        <v>0.22</v>
      </c>
      <c r="O5208" s="1166" t="e">
        <f>+P5208-#REF!</f>
        <v>#REF!</v>
      </c>
      <c r="P5208" s="1165">
        <v>0.22</v>
      </c>
      <c r="Q5208" s="1166" t="e">
        <f>+R5208-#REF!</f>
        <v>#REF!</v>
      </c>
      <c r="R5208" s="1165">
        <v>0.15</v>
      </c>
      <c r="S5208" s="1160"/>
      <c r="T5208" s="1160"/>
      <c r="U5208" s="1160"/>
      <c r="V5208" s="1160"/>
      <c r="W5208" s="1160"/>
      <c r="X5208" s="1161" t="s">
        <v>390</v>
      </c>
      <c r="Y5208" s="704"/>
    </row>
    <row r="5209" spans="2:25" customFormat="1" ht="15.75" customHeight="1" x14ac:dyDescent="0.2">
      <c r="B5209" s="1190" t="s">
        <v>1934</v>
      </c>
      <c r="C5209" s="1170" t="s">
        <v>782</v>
      </c>
      <c r="D5209" s="1161" t="s">
        <v>928</v>
      </c>
      <c r="E5209" s="1162">
        <v>125</v>
      </c>
      <c r="F5209" s="1162">
        <v>87</v>
      </c>
      <c r="G5209" s="1163">
        <v>870</v>
      </c>
      <c r="H5209" s="1164">
        <v>3</v>
      </c>
      <c r="I5209" s="1161" t="s">
        <v>1118</v>
      </c>
      <c r="J5209" s="1160">
        <v>35</v>
      </c>
      <c r="K5209" s="1161" t="s">
        <v>1677</v>
      </c>
      <c r="L5209" s="1165">
        <v>0.1</v>
      </c>
      <c r="M5209" s="1165" t="e">
        <f>+N5209-#REF!</f>
        <v>#REF!</v>
      </c>
      <c r="N5209" s="1165">
        <v>0.22</v>
      </c>
      <c r="O5209" s="1166" t="e">
        <f>+P5209-#REF!</f>
        <v>#REF!</v>
      </c>
      <c r="P5209" s="1165">
        <v>0.22</v>
      </c>
      <c r="Q5209" s="1166" t="e">
        <f>+R5209-#REF!</f>
        <v>#REF!</v>
      </c>
      <c r="R5209" s="1165">
        <v>0.15</v>
      </c>
      <c r="S5209" s="1160"/>
      <c r="T5209" s="1160"/>
      <c r="U5209" s="1160"/>
      <c r="V5209" s="1160"/>
      <c r="W5209" s="1160"/>
      <c r="X5209" s="1161" t="s">
        <v>390</v>
      </c>
      <c r="Y5209" s="704"/>
    </row>
    <row r="5210" spans="2:25" customFormat="1" ht="15.75" customHeight="1" x14ac:dyDescent="0.2">
      <c r="B5210" s="1190" t="s">
        <v>1964</v>
      </c>
      <c r="C5210" s="1170" t="s">
        <v>2025</v>
      </c>
      <c r="D5210" s="1161" t="s">
        <v>928</v>
      </c>
      <c r="E5210" s="1162">
        <v>40</v>
      </c>
      <c r="F5210" s="1162">
        <v>20</v>
      </c>
      <c r="G5210" s="1163">
        <v>200</v>
      </c>
      <c r="H5210" s="1164">
        <v>1</v>
      </c>
      <c r="I5210" s="1161" t="s">
        <v>1132</v>
      </c>
      <c r="J5210" s="1160">
        <v>19</v>
      </c>
      <c r="K5210" s="1161" t="s">
        <v>370</v>
      </c>
      <c r="L5210" s="1165">
        <v>0.1</v>
      </c>
      <c r="M5210" s="1165" t="e">
        <f>+N5210-#REF!</f>
        <v>#REF!</v>
      </c>
      <c r="N5210" s="1165">
        <v>0.22</v>
      </c>
      <c r="O5210" s="1166" t="e">
        <f>+P5210-#REF!</f>
        <v>#REF!</v>
      </c>
      <c r="P5210" s="1165">
        <v>0.22</v>
      </c>
      <c r="Q5210" s="1166" t="e">
        <f>+R5210-#REF!</f>
        <v>#REF!</v>
      </c>
      <c r="R5210" s="1165">
        <v>0.15</v>
      </c>
      <c r="S5210" s="1160"/>
      <c r="T5210" s="1160"/>
      <c r="U5210" s="1160"/>
      <c r="V5210" s="1160"/>
      <c r="W5210" s="1160"/>
      <c r="X5210" s="1161" t="s">
        <v>390</v>
      </c>
      <c r="Y5210" s="704"/>
    </row>
    <row r="5211" spans="2:25" customFormat="1" ht="15.75" customHeight="1" x14ac:dyDescent="0.2">
      <c r="B5211" s="1190" t="s">
        <v>1928</v>
      </c>
      <c r="C5211" s="1170" t="s">
        <v>2025</v>
      </c>
      <c r="D5211" s="1161" t="s">
        <v>928</v>
      </c>
      <c r="E5211" s="1162">
        <v>55</v>
      </c>
      <c r="F5211" s="1162">
        <v>30</v>
      </c>
      <c r="G5211" s="1163">
        <v>300</v>
      </c>
      <c r="H5211" s="1164">
        <v>1.5</v>
      </c>
      <c r="I5211" s="1161" t="s">
        <v>1133</v>
      </c>
      <c r="J5211" s="1160">
        <v>23.5</v>
      </c>
      <c r="K5211" s="1161" t="s">
        <v>1929</v>
      </c>
      <c r="L5211" s="1165">
        <v>0.1</v>
      </c>
      <c r="M5211" s="1165" t="e">
        <f>+N5211-#REF!</f>
        <v>#REF!</v>
      </c>
      <c r="N5211" s="1165">
        <v>0.22</v>
      </c>
      <c r="O5211" s="1166" t="e">
        <f>+P5211-#REF!</f>
        <v>#REF!</v>
      </c>
      <c r="P5211" s="1165">
        <v>0.22</v>
      </c>
      <c r="Q5211" s="1166" t="e">
        <f>+R5211-#REF!</f>
        <v>#REF!</v>
      </c>
      <c r="R5211" s="1165">
        <v>0.15</v>
      </c>
      <c r="S5211" s="1160"/>
      <c r="T5211" s="1160"/>
      <c r="U5211" s="1160"/>
      <c r="V5211" s="1160"/>
      <c r="W5211" s="1160"/>
      <c r="X5211" s="1161" t="s">
        <v>390</v>
      </c>
      <c r="Y5211" s="704"/>
    </row>
    <row r="5212" spans="2:25" customFormat="1" ht="15.75" customHeight="1" x14ac:dyDescent="0.2">
      <c r="B5212" s="1190" t="s">
        <v>1931</v>
      </c>
      <c r="C5212" s="1170" t="s">
        <v>2025</v>
      </c>
      <c r="D5212" s="1161" t="s">
        <v>928</v>
      </c>
      <c r="E5212" s="1162">
        <v>65</v>
      </c>
      <c r="F5212" s="1162">
        <v>40</v>
      </c>
      <c r="G5212" s="1163">
        <v>400</v>
      </c>
      <c r="H5212" s="1164">
        <v>2</v>
      </c>
      <c r="I5212" s="1161" t="s">
        <v>1134</v>
      </c>
      <c r="J5212" s="1160">
        <v>23</v>
      </c>
      <c r="K5212" s="1161" t="s">
        <v>47</v>
      </c>
      <c r="L5212" s="1165">
        <v>0.1</v>
      </c>
      <c r="M5212" s="1165" t="e">
        <f>+N5212-#REF!</f>
        <v>#REF!</v>
      </c>
      <c r="N5212" s="1165">
        <v>0.22</v>
      </c>
      <c r="O5212" s="1166" t="e">
        <f>+P5212-#REF!</f>
        <v>#REF!</v>
      </c>
      <c r="P5212" s="1165">
        <v>0.22</v>
      </c>
      <c r="Q5212" s="1166" t="e">
        <f>+R5212-#REF!</f>
        <v>#REF!</v>
      </c>
      <c r="R5212" s="1165">
        <v>0.15</v>
      </c>
      <c r="S5212" s="1160"/>
      <c r="T5212" s="1160"/>
      <c r="U5212" s="1160"/>
      <c r="V5212" s="1160"/>
      <c r="W5212" s="1160"/>
      <c r="X5212" s="1161" t="s">
        <v>390</v>
      </c>
      <c r="Y5212" s="704"/>
    </row>
    <row r="5213" spans="2:25" customFormat="1" ht="15.75" customHeight="1" x14ac:dyDescent="0.2">
      <c r="B5213" s="1190" t="s">
        <v>2024</v>
      </c>
      <c r="C5213" s="1171" t="s">
        <v>2025</v>
      </c>
      <c r="D5213" s="1161" t="s">
        <v>1622</v>
      </c>
      <c r="E5213" s="1162">
        <v>10</v>
      </c>
      <c r="F5213" s="1162">
        <v>10</v>
      </c>
      <c r="G5213" s="1172">
        <v>105</v>
      </c>
      <c r="H5213" s="1164">
        <v>0</v>
      </c>
      <c r="I5213" s="1161" t="s">
        <v>1135</v>
      </c>
      <c r="J5213" s="1160"/>
      <c r="K5213" s="1161"/>
      <c r="L5213" s="1165">
        <v>9.5000000000000001E-2</v>
      </c>
      <c r="M5213" s="1165" t="e">
        <f>+N5213-#REF!</f>
        <v>#REF!</v>
      </c>
      <c r="N5213" s="1165">
        <v>0.22</v>
      </c>
      <c r="O5213" s="1166" t="e">
        <f>+P5213-#REF!</f>
        <v>#REF!</v>
      </c>
      <c r="P5213" s="1165">
        <v>0.22</v>
      </c>
      <c r="Q5213" s="1166" t="e">
        <f>+R5213-#REF!</f>
        <v>#REF!</v>
      </c>
      <c r="R5213" s="1165">
        <v>0.15</v>
      </c>
      <c r="S5213" s="1160"/>
      <c r="T5213" s="1160"/>
      <c r="U5213" s="1160"/>
      <c r="V5213" s="1160"/>
      <c r="W5213" s="1160"/>
      <c r="X5213" s="1167" t="s">
        <v>2029</v>
      </c>
      <c r="Y5213" s="704"/>
    </row>
    <row r="5214" spans="2:25" customFormat="1" ht="15.75" customHeight="1" x14ac:dyDescent="0.2">
      <c r="B5214" s="1190" t="s">
        <v>2030</v>
      </c>
      <c r="C5214" s="1171" t="s">
        <v>2025</v>
      </c>
      <c r="D5214" s="1161" t="s">
        <v>1622</v>
      </c>
      <c r="E5214" s="1162">
        <v>20</v>
      </c>
      <c r="F5214" s="1162">
        <v>20</v>
      </c>
      <c r="G5214" s="1172">
        <v>222</v>
      </c>
      <c r="H5214" s="1164">
        <v>0</v>
      </c>
      <c r="I5214" s="1161" t="s">
        <v>1136</v>
      </c>
      <c r="J5214" s="1160"/>
      <c r="K5214" s="1161"/>
      <c r="L5214" s="1165">
        <v>0.09</v>
      </c>
      <c r="M5214" s="1165" t="e">
        <f>+N5214-#REF!</f>
        <v>#REF!</v>
      </c>
      <c r="N5214" s="1165">
        <v>0.22</v>
      </c>
      <c r="O5214" s="1166" t="e">
        <f>+P5214-#REF!</f>
        <v>#REF!</v>
      </c>
      <c r="P5214" s="1165">
        <v>0.22</v>
      </c>
      <c r="Q5214" s="1166" t="e">
        <f>+R5214-#REF!</f>
        <v>#REF!</v>
      </c>
      <c r="R5214" s="1165">
        <v>0.15</v>
      </c>
      <c r="S5214" s="1160"/>
      <c r="T5214" s="1160"/>
      <c r="U5214" s="1160"/>
      <c r="V5214" s="1160"/>
      <c r="W5214" s="1160"/>
      <c r="X5214" s="1167" t="s">
        <v>2029</v>
      </c>
      <c r="Y5214" s="704"/>
    </row>
    <row r="5215" spans="2:25" customFormat="1" ht="15.75" customHeight="1" x14ac:dyDescent="0.2">
      <c r="B5215" s="1190" t="s">
        <v>2034</v>
      </c>
      <c r="C5215" s="1171" t="s">
        <v>2025</v>
      </c>
      <c r="D5215" s="1161" t="s">
        <v>1622</v>
      </c>
      <c r="E5215" s="1162">
        <v>30</v>
      </c>
      <c r="F5215" s="1162">
        <v>30</v>
      </c>
      <c r="G5215" s="1172">
        <v>375</v>
      </c>
      <c r="H5215" s="1164">
        <v>0</v>
      </c>
      <c r="I5215" s="1161" t="s">
        <v>1137</v>
      </c>
      <c r="J5215" s="1160"/>
      <c r="K5215" s="1161"/>
      <c r="L5215" s="1165">
        <v>0.08</v>
      </c>
      <c r="M5215" s="1165" t="e">
        <f>+N5215-#REF!</f>
        <v>#REF!</v>
      </c>
      <c r="N5215" s="1165">
        <v>0.22</v>
      </c>
      <c r="O5215" s="1166" t="e">
        <f>+P5215-#REF!</f>
        <v>#REF!</v>
      </c>
      <c r="P5215" s="1165">
        <v>0.22</v>
      </c>
      <c r="Q5215" s="1166" t="e">
        <f>+R5215-#REF!</f>
        <v>#REF!</v>
      </c>
      <c r="R5215" s="1165">
        <v>0.15</v>
      </c>
      <c r="S5215" s="1160"/>
      <c r="T5215" s="1160"/>
      <c r="U5215" s="1160"/>
      <c r="V5215" s="1160"/>
      <c r="W5215" s="1160"/>
      <c r="X5215" s="1167" t="s">
        <v>2029</v>
      </c>
      <c r="Y5215" s="704"/>
    </row>
    <row r="5216" spans="2:25" customFormat="1" ht="15.75" customHeight="1" x14ac:dyDescent="0.2">
      <c r="B5216" s="1191" t="s">
        <v>2040</v>
      </c>
      <c r="C5216" s="1174" t="s">
        <v>1626</v>
      </c>
      <c r="D5216" s="1175" t="s">
        <v>1622</v>
      </c>
      <c r="E5216" s="1176">
        <v>49</v>
      </c>
      <c r="F5216" s="1176">
        <v>49</v>
      </c>
      <c r="G5216" s="1172">
        <v>462</v>
      </c>
      <c r="H5216" s="1164"/>
      <c r="I5216" s="1175"/>
      <c r="J5216" s="1173"/>
      <c r="K5216" s="1175"/>
      <c r="L5216" s="1177">
        <v>0.106</v>
      </c>
      <c r="M5216" s="1165" t="e">
        <f>+N5216-#REF!</f>
        <v>#REF!</v>
      </c>
      <c r="N5216" s="1177">
        <v>0.22</v>
      </c>
      <c r="O5216" s="1166" t="e">
        <f>+P5216-#REF!</f>
        <v>#REF!</v>
      </c>
      <c r="P5216" s="1177">
        <v>0.22</v>
      </c>
      <c r="Q5216" s="1166" t="e">
        <f>+R5216-#REF!</f>
        <v>#REF!</v>
      </c>
      <c r="R5216" s="1177">
        <v>0.15</v>
      </c>
      <c r="S5216" s="1173"/>
      <c r="T5216" s="1173"/>
      <c r="U5216" s="1173"/>
      <c r="V5216" s="1173"/>
      <c r="W5216" s="1173"/>
      <c r="X5216" s="1167" t="s">
        <v>762</v>
      </c>
      <c r="Y5216" s="704"/>
    </row>
    <row r="5217" spans="2:25" customFormat="1" ht="15.75" customHeight="1" x14ac:dyDescent="0.2">
      <c r="B5217" s="1190" t="s">
        <v>2041</v>
      </c>
      <c r="C5217" s="1174" t="s">
        <v>1626</v>
      </c>
      <c r="D5217" s="1161" t="s">
        <v>1622</v>
      </c>
      <c r="E5217" s="1162">
        <v>79</v>
      </c>
      <c r="F5217" s="1162">
        <v>79</v>
      </c>
      <c r="G5217" s="1172">
        <v>797</v>
      </c>
      <c r="H5217" s="1164"/>
      <c r="I5217" s="1161"/>
      <c r="J5217" s="1160"/>
      <c r="K5217" s="1161"/>
      <c r="L5217" s="1165">
        <v>9.9000000000000005E-2</v>
      </c>
      <c r="M5217" s="1165" t="e">
        <f>+N5217-#REF!</f>
        <v>#REF!</v>
      </c>
      <c r="N5217" s="1165">
        <v>0.22</v>
      </c>
      <c r="O5217" s="1166" t="e">
        <f>+P5217-#REF!</f>
        <v>#REF!</v>
      </c>
      <c r="P5217" s="1165">
        <v>0.22</v>
      </c>
      <c r="Q5217" s="1166" t="e">
        <f>+R5217-#REF!</f>
        <v>#REF!</v>
      </c>
      <c r="R5217" s="1165">
        <v>0.15</v>
      </c>
      <c r="S5217" s="1160"/>
      <c r="T5217" s="1160"/>
      <c r="U5217" s="1160"/>
      <c r="V5217" s="1160"/>
      <c r="W5217" s="1160"/>
      <c r="X5217" s="1167" t="s">
        <v>390</v>
      </c>
      <c r="Y5217" s="704"/>
    </row>
    <row r="5218" spans="2:25" customFormat="1" ht="15.75" customHeight="1" x14ac:dyDescent="0.2">
      <c r="B5218" s="1190" t="s">
        <v>2042</v>
      </c>
      <c r="C5218" s="1174" t="s">
        <v>1626</v>
      </c>
      <c r="D5218" s="1161" t="s">
        <v>1622</v>
      </c>
      <c r="E5218" s="1162">
        <v>95</v>
      </c>
      <c r="F5218" s="1162">
        <v>95</v>
      </c>
      <c r="G5218" s="1172">
        <v>1104</v>
      </c>
      <c r="H5218" s="1164"/>
      <c r="I5218" s="1161"/>
      <c r="J5218" s="1160"/>
      <c r="K5218" s="1161"/>
      <c r="L5218" s="1165">
        <v>8.5999999999999993E-2</v>
      </c>
      <c r="M5218" s="1165" t="e">
        <f>+N5218-#REF!</f>
        <v>#REF!</v>
      </c>
      <c r="N5218" s="1165">
        <v>0.22</v>
      </c>
      <c r="O5218" s="1166" t="e">
        <f>+P5218-#REF!</f>
        <v>#REF!</v>
      </c>
      <c r="P5218" s="1165">
        <v>0.22</v>
      </c>
      <c r="Q5218" s="1166" t="e">
        <f>+R5218-#REF!</f>
        <v>#REF!</v>
      </c>
      <c r="R5218" s="1165">
        <v>0.15</v>
      </c>
      <c r="S5218" s="1160"/>
      <c r="T5218" s="1160"/>
      <c r="U5218" s="1160"/>
      <c r="V5218" s="1160"/>
      <c r="W5218" s="1160"/>
      <c r="X5218" s="1167" t="s">
        <v>390</v>
      </c>
      <c r="Y5218" s="704"/>
    </row>
    <row r="5219" spans="2:25" customFormat="1" ht="15.75" customHeight="1" x14ac:dyDescent="0.2">
      <c r="B5219" s="1190" t="s">
        <v>2043</v>
      </c>
      <c r="C5219" s="1174" t="s">
        <v>1626</v>
      </c>
      <c r="D5219" s="1161" t="s">
        <v>1622</v>
      </c>
      <c r="E5219" s="1162">
        <v>120</v>
      </c>
      <c r="F5219" s="1162">
        <v>120</v>
      </c>
      <c r="G5219" s="1172">
        <v>1395</v>
      </c>
      <c r="H5219" s="1164">
        <v>0</v>
      </c>
      <c r="I5219" s="1161" t="s">
        <v>2044</v>
      </c>
      <c r="J5219" s="1160"/>
      <c r="K5219" s="1161"/>
      <c r="L5219" s="1165">
        <v>8.5999999999999993E-2</v>
      </c>
      <c r="M5219" s="1165" t="e">
        <f>+N5219-#REF!</f>
        <v>#REF!</v>
      </c>
      <c r="N5219" s="1165">
        <v>0.22</v>
      </c>
      <c r="O5219" s="1166" t="e">
        <f>+P5219-#REF!</f>
        <v>#REF!</v>
      </c>
      <c r="P5219" s="1165">
        <v>0.22</v>
      </c>
      <c r="Q5219" s="1166" t="e">
        <f>+R5219-#REF!</f>
        <v>#REF!</v>
      </c>
      <c r="R5219" s="1165">
        <v>0.15</v>
      </c>
      <c r="S5219" s="1160"/>
      <c r="T5219" s="1160"/>
      <c r="U5219" s="1160"/>
      <c r="V5219" s="1160"/>
      <c r="W5219" s="1160"/>
      <c r="X5219" s="1167" t="s">
        <v>390</v>
      </c>
      <c r="Y5219" s="704"/>
    </row>
    <row r="5220" spans="2:25" customFormat="1" ht="15.75" customHeight="1" x14ac:dyDescent="0.2">
      <c r="B5220" s="1190" t="s">
        <v>2045</v>
      </c>
      <c r="C5220" s="1174" t="s">
        <v>1626</v>
      </c>
      <c r="D5220" s="1161" t="s">
        <v>1622</v>
      </c>
      <c r="E5220" s="1162">
        <v>150</v>
      </c>
      <c r="F5220" s="1162">
        <v>150</v>
      </c>
      <c r="G5220" s="1172">
        <v>1744</v>
      </c>
      <c r="H5220" s="1164">
        <v>0</v>
      </c>
      <c r="I5220" s="1161" t="s">
        <v>1118</v>
      </c>
      <c r="J5220" s="1160"/>
      <c r="K5220" s="1161"/>
      <c r="L5220" s="1165">
        <v>8.5999999999999993E-2</v>
      </c>
      <c r="M5220" s="1165" t="e">
        <f>+N5220-#REF!</f>
        <v>#REF!</v>
      </c>
      <c r="N5220" s="1165">
        <v>0.22</v>
      </c>
      <c r="O5220" s="1166" t="e">
        <f>+P5220-#REF!</f>
        <v>#REF!</v>
      </c>
      <c r="P5220" s="1165">
        <v>0.22</v>
      </c>
      <c r="Q5220" s="1166" t="e">
        <f>+R5220-#REF!</f>
        <v>#REF!</v>
      </c>
      <c r="R5220" s="1165">
        <v>0.15</v>
      </c>
      <c r="S5220" s="1160"/>
      <c r="T5220" s="1160"/>
      <c r="U5220" s="1160"/>
      <c r="V5220" s="1160"/>
      <c r="W5220" s="1160"/>
      <c r="X5220" s="1167" t="s">
        <v>390</v>
      </c>
      <c r="Y5220" s="704"/>
    </row>
    <row r="5221" spans="2:25" customFormat="1" ht="15.75" customHeight="1" x14ac:dyDescent="0.2">
      <c r="B5221" s="1190" t="s">
        <v>2040</v>
      </c>
      <c r="C5221" s="1174" t="s">
        <v>2025</v>
      </c>
      <c r="D5221" s="1161" t="s">
        <v>1622</v>
      </c>
      <c r="E5221" s="1162">
        <v>49</v>
      </c>
      <c r="F5221" s="1162">
        <v>49</v>
      </c>
      <c r="G5221" s="1172">
        <v>462</v>
      </c>
      <c r="H5221" s="1164"/>
      <c r="I5221" s="1161" t="s">
        <v>2046</v>
      </c>
      <c r="J5221" s="1160"/>
      <c r="K5221" s="1161"/>
      <c r="L5221" s="1165">
        <v>0.106</v>
      </c>
      <c r="M5221" s="1165" t="e">
        <f>+N5221-#REF!</f>
        <v>#REF!</v>
      </c>
      <c r="N5221" s="1165">
        <v>0.22</v>
      </c>
      <c r="O5221" s="1166" t="e">
        <f>+P5221-#REF!</f>
        <v>#REF!</v>
      </c>
      <c r="P5221" s="1165">
        <v>0.22</v>
      </c>
      <c r="Q5221" s="1166" t="e">
        <f>+R5221-#REF!</f>
        <v>#REF!</v>
      </c>
      <c r="R5221" s="1165">
        <v>0.15</v>
      </c>
      <c r="S5221" s="1160"/>
      <c r="T5221" s="1160"/>
      <c r="U5221" s="1160"/>
      <c r="V5221" s="1160"/>
      <c r="W5221" s="1160"/>
      <c r="X5221" s="1167" t="s">
        <v>762</v>
      </c>
      <c r="Y5221" s="704"/>
    </row>
    <row r="5222" spans="2:25" customFormat="1" ht="15.75" customHeight="1" x14ac:dyDescent="0.2">
      <c r="B5222" s="1190" t="s">
        <v>2041</v>
      </c>
      <c r="C5222" s="1174" t="s">
        <v>2025</v>
      </c>
      <c r="D5222" s="1161" t="s">
        <v>1622</v>
      </c>
      <c r="E5222" s="1162">
        <v>79</v>
      </c>
      <c r="F5222" s="1162">
        <v>79</v>
      </c>
      <c r="G5222" s="1172">
        <v>797</v>
      </c>
      <c r="H5222" s="1164"/>
      <c r="I5222" s="1161"/>
      <c r="J5222" s="1160"/>
      <c r="K5222" s="1161"/>
      <c r="L5222" s="1165">
        <v>9.9000000000000005E-2</v>
      </c>
      <c r="M5222" s="1165" t="e">
        <f>+N5222-#REF!</f>
        <v>#REF!</v>
      </c>
      <c r="N5222" s="1165">
        <v>0.22</v>
      </c>
      <c r="O5222" s="1166" t="e">
        <f>+P5222-#REF!</f>
        <v>#REF!</v>
      </c>
      <c r="P5222" s="1165">
        <v>0.22</v>
      </c>
      <c r="Q5222" s="1166" t="e">
        <f>+R5222-#REF!</f>
        <v>#REF!</v>
      </c>
      <c r="R5222" s="1165">
        <v>0.15</v>
      </c>
      <c r="S5222" s="1160"/>
      <c r="T5222" s="1160"/>
      <c r="U5222" s="1160"/>
      <c r="V5222" s="1160"/>
      <c r="W5222" s="1160"/>
      <c r="X5222" s="1167" t="s">
        <v>390</v>
      </c>
      <c r="Y5222" s="704"/>
    </row>
    <row r="5223" spans="2:25" customFormat="1" ht="15.75" customHeight="1" x14ac:dyDescent="0.2">
      <c r="B5223" s="1190" t="s">
        <v>2042</v>
      </c>
      <c r="C5223" s="1174" t="s">
        <v>2025</v>
      </c>
      <c r="D5223" s="1161" t="s">
        <v>1622</v>
      </c>
      <c r="E5223" s="1162">
        <v>95</v>
      </c>
      <c r="F5223" s="1162">
        <v>95</v>
      </c>
      <c r="G5223" s="1172">
        <v>1104</v>
      </c>
      <c r="H5223" s="1164"/>
      <c r="I5223" s="1161"/>
      <c r="J5223" s="1160"/>
      <c r="K5223" s="1161"/>
      <c r="L5223" s="1165">
        <v>8.5999999999999993E-2</v>
      </c>
      <c r="M5223" s="1165" t="e">
        <f>+N5223-#REF!</f>
        <v>#REF!</v>
      </c>
      <c r="N5223" s="1165">
        <v>0.22</v>
      </c>
      <c r="O5223" s="1166" t="e">
        <f>+P5223-#REF!</f>
        <v>#REF!</v>
      </c>
      <c r="P5223" s="1165">
        <v>0.22</v>
      </c>
      <c r="Q5223" s="1166" t="e">
        <f>+R5223-#REF!</f>
        <v>#REF!</v>
      </c>
      <c r="R5223" s="1165">
        <v>0.15</v>
      </c>
      <c r="S5223" s="1160"/>
      <c r="T5223" s="1160"/>
      <c r="U5223" s="1160"/>
      <c r="V5223" s="1160"/>
      <c r="W5223" s="1160"/>
      <c r="X5223" s="1167" t="s">
        <v>390</v>
      </c>
      <c r="Y5223" s="704"/>
    </row>
    <row r="5224" spans="2:25" customFormat="1" ht="15.75" customHeight="1" x14ac:dyDescent="0.2">
      <c r="B5224" s="1190" t="s">
        <v>2043</v>
      </c>
      <c r="C5224" s="1174" t="s">
        <v>2025</v>
      </c>
      <c r="D5224" s="1161" t="s">
        <v>1622</v>
      </c>
      <c r="E5224" s="1162">
        <v>120</v>
      </c>
      <c r="F5224" s="1162">
        <v>120</v>
      </c>
      <c r="G5224" s="1172">
        <v>1395</v>
      </c>
      <c r="H5224" s="1164">
        <v>0</v>
      </c>
      <c r="I5224" s="1161" t="s">
        <v>2044</v>
      </c>
      <c r="J5224" s="1160"/>
      <c r="K5224" s="1161"/>
      <c r="L5224" s="1165">
        <v>8.5999999999999993E-2</v>
      </c>
      <c r="M5224" s="1165" t="e">
        <f>+N5224-#REF!</f>
        <v>#REF!</v>
      </c>
      <c r="N5224" s="1165">
        <v>0.22</v>
      </c>
      <c r="O5224" s="1166" t="e">
        <f>+P5224-#REF!</f>
        <v>#REF!</v>
      </c>
      <c r="P5224" s="1165">
        <v>0.22</v>
      </c>
      <c r="Q5224" s="1166" t="e">
        <f>+R5224-#REF!</f>
        <v>#REF!</v>
      </c>
      <c r="R5224" s="1165">
        <v>0.15</v>
      </c>
      <c r="S5224" s="1160"/>
      <c r="T5224" s="1160"/>
      <c r="U5224" s="1160"/>
      <c r="V5224" s="1160"/>
      <c r="W5224" s="1160"/>
      <c r="X5224" s="1167" t="s">
        <v>390</v>
      </c>
      <c r="Y5224" s="704"/>
    </row>
    <row r="5225" spans="2:25" customFormat="1" ht="15.75" customHeight="1" x14ac:dyDescent="0.2">
      <c r="B5225" s="1190" t="s">
        <v>2045</v>
      </c>
      <c r="C5225" s="1174" t="s">
        <v>2025</v>
      </c>
      <c r="D5225" s="1161" t="s">
        <v>1622</v>
      </c>
      <c r="E5225" s="1162">
        <v>150</v>
      </c>
      <c r="F5225" s="1162">
        <v>150</v>
      </c>
      <c r="G5225" s="1172">
        <v>1744</v>
      </c>
      <c r="H5225" s="1164">
        <v>0</v>
      </c>
      <c r="I5225" s="1161" t="s">
        <v>1118</v>
      </c>
      <c r="J5225" s="1160"/>
      <c r="K5225" s="1161"/>
      <c r="L5225" s="1165">
        <v>8.5999999999999993E-2</v>
      </c>
      <c r="M5225" s="1165" t="e">
        <f>+N5225-#REF!</f>
        <v>#REF!</v>
      </c>
      <c r="N5225" s="1165">
        <v>0.22</v>
      </c>
      <c r="O5225" s="1166" t="e">
        <f>+P5225-#REF!</f>
        <v>#REF!</v>
      </c>
      <c r="P5225" s="1165">
        <v>0.22</v>
      </c>
      <c r="Q5225" s="1166" t="e">
        <f>+R5225-#REF!</f>
        <v>#REF!</v>
      </c>
      <c r="R5225" s="1165">
        <v>0.15</v>
      </c>
      <c r="S5225" s="1160"/>
      <c r="T5225" s="1160"/>
      <c r="U5225" s="1160"/>
      <c r="V5225" s="1160"/>
      <c r="W5225" s="1160"/>
      <c r="X5225" s="1167" t="s">
        <v>390</v>
      </c>
      <c r="Y5225" s="704"/>
    </row>
    <row r="5226" spans="2:25" customFormat="1" ht="15.75" customHeight="1" x14ac:dyDescent="0.2">
      <c r="B5226" s="1192" t="s">
        <v>1452</v>
      </c>
      <c r="C5226" s="1174" t="s">
        <v>782</v>
      </c>
      <c r="D5226" s="1161" t="s">
        <v>1622</v>
      </c>
      <c r="E5226" s="1178">
        <v>50</v>
      </c>
      <c r="F5226" s="1178">
        <v>50</v>
      </c>
      <c r="G5226" s="1179">
        <v>555</v>
      </c>
      <c r="H5226" s="1164">
        <v>0</v>
      </c>
      <c r="I5226" s="1161" t="s">
        <v>1135</v>
      </c>
      <c r="J5226" s="1160">
        <v>0</v>
      </c>
      <c r="K5226" s="1161" t="s">
        <v>2047</v>
      </c>
      <c r="L5226" s="1177">
        <v>0.09</v>
      </c>
      <c r="M5226" s="1165" t="e">
        <f>+N5226-#REF!</f>
        <v>#REF!</v>
      </c>
      <c r="N5226" s="1165">
        <v>0.22</v>
      </c>
      <c r="O5226" s="1166" t="e">
        <f>+P5226-#REF!</f>
        <v>#REF!</v>
      </c>
      <c r="P5226" s="1165">
        <v>0.22</v>
      </c>
      <c r="Q5226" s="1166" t="e">
        <f>+R5226-#REF!</f>
        <v>#REF!</v>
      </c>
      <c r="R5226" s="1165">
        <v>0.15</v>
      </c>
      <c r="S5226" s="1160"/>
      <c r="T5226" s="1160"/>
      <c r="U5226" s="1160"/>
      <c r="V5226" s="1160"/>
      <c r="W5226" s="1160"/>
      <c r="X5226" s="1161" t="s">
        <v>1830</v>
      </c>
      <c r="Y5226" s="704"/>
    </row>
    <row r="5227" spans="2:25" customFormat="1" ht="15.75" customHeight="1" x14ac:dyDescent="0.2">
      <c r="B5227" s="1192" t="s">
        <v>1459</v>
      </c>
      <c r="C5227" s="1174" t="s">
        <v>782</v>
      </c>
      <c r="D5227" s="1161" t="s">
        <v>1622</v>
      </c>
      <c r="E5227" s="1178">
        <v>101</v>
      </c>
      <c r="F5227" s="1178">
        <v>101</v>
      </c>
      <c r="G5227" s="1179">
        <v>1122</v>
      </c>
      <c r="H5227" s="1164">
        <v>0</v>
      </c>
      <c r="I5227" s="1161" t="s">
        <v>1135</v>
      </c>
      <c r="J5227" s="1160">
        <v>0</v>
      </c>
      <c r="K5227" s="1161" t="s">
        <v>2047</v>
      </c>
      <c r="L5227" s="1177">
        <v>0.09</v>
      </c>
      <c r="M5227" s="1165" t="e">
        <f>+N5227-#REF!</f>
        <v>#REF!</v>
      </c>
      <c r="N5227" s="1165">
        <v>0.22</v>
      </c>
      <c r="O5227" s="1166" t="e">
        <f>+P5227-#REF!</f>
        <v>#REF!</v>
      </c>
      <c r="P5227" s="1165">
        <v>0.22</v>
      </c>
      <c r="Q5227" s="1166" t="e">
        <f>+R5227-#REF!</f>
        <v>#REF!</v>
      </c>
      <c r="R5227" s="1165">
        <v>0.15</v>
      </c>
      <c r="S5227" s="1160"/>
      <c r="T5227" s="1160"/>
      <c r="U5227" s="1160"/>
      <c r="V5227" s="1160"/>
      <c r="W5227" s="1160"/>
      <c r="X5227" s="1161" t="s">
        <v>1830</v>
      </c>
      <c r="Y5227" s="704"/>
    </row>
    <row r="5228" spans="2:25" customFormat="1" ht="15.75" customHeight="1" x14ac:dyDescent="0.2">
      <c r="B5228" s="1192" t="s">
        <v>2800</v>
      </c>
      <c r="C5228" s="1174" t="s">
        <v>782</v>
      </c>
      <c r="D5228" s="1161" t="s">
        <v>1622</v>
      </c>
      <c r="E5228" s="1178">
        <v>151</v>
      </c>
      <c r="F5228" s="1178">
        <v>151</v>
      </c>
      <c r="G5228" s="1179">
        <v>1677</v>
      </c>
      <c r="H5228" s="1164">
        <v>0</v>
      </c>
      <c r="I5228" s="1161" t="s">
        <v>1135</v>
      </c>
      <c r="J5228" s="1160">
        <v>0</v>
      </c>
      <c r="K5228" s="1161" t="s">
        <v>2047</v>
      </c>
      <c r="L5228" s="1177">
        <v>0.09</v>
      </c>
      <c r="M5228" s="1165" t="e">
        <f>+N5228-#REF!</f>
        <v>#REF!</v>
      </c>
      <c r="N5228" s="1165">
        <v>0.22</v>
      </c>
      <c r="O5228" s="1166" t="e">
        <f>+P5228-#REF!</f>
        <v>#REF!</v>
      </c>
      <c r="P5228" s="1165">
        <v>0.22</v>
      </c>
      <c r="Q5228" s="1166" t="e">
        <f>+R5228-#REF!</f>
        <v>#REF!</v>
      </c>
      <c r="R5228" s="1165">
        <v>0.15</v>
      </c>
      <c r="S5228" s="1160"/>
      <c r="T5228" s="1160"/>
      <c r="U5228" s="1160"/>
      <c r="V5228" s="1160"/>
      <c r="W5228" s="1160"/>
      <c r="X5228" s="1161" t="s">
        <v>1830</v>
      </c>
      <c r="Y5228" s="704"/>
    </row>
    <row r="5229" spans="2:25" customFormat="1" ht="15.75" customHeight="1" x14ac:dyDescent="0.2">
      <c r="B5229" s="1192" t="s">
        <v>2807</v>
      </c>
      <c r="C5229" s="1174" t="s">
        <v>782</v>
      </c>
      <c r="D5229" s="1161" t="s">
        <v>1622</v>
      </c>
      <c r="E5229" s="1178">
        <v>201</v>
      </c>
      <c r="F5229" s="1178">
        <v>201</v>
      </c>
      <c r="G5229" s="1179">
        <v>2233</v>
      </c>
      <c r="H5229" s="1164">
        <v>0</v>
      </c>
      <c r="I5229" s="1161" t="s">
        <v>1135</v>
      </c>
      <c r="J5229" s="1160">
        <v>0</v>
      </c>
      <c r="K5229" s="1161" t="s">
        <v>2047</v>
      </c>
      <c r="L5229" s="1177">
        <v>0.09</v>
      </c>
      <c r="M5229" s="1165" t="e">
        <f>+N5229-#REF!</f>
        <v>#REF!</v>
      </c>
      <c r="N5229" s="1165">
        <v>0.22</v>
      </c>
      <c r="O5229" s="1166" t="e">
        <f>+P5229-#REF!</f>
        <v>#REF!</v>
      </c>
      <c r="P5229" s="1165">
        <v>0.22</v>
      </c>
      <c r="Q5229" s="1166" t="e">
        <f>+R5229-#REF!</f>
        <v>#REF!</v>
      </c>
      <c r="R5229" s="1165">
        <v>0.15</v>
      </c>
      <c r="S5229" s="1160"/>
      <c r="T5229" s="1160"/>
      <c r="U5229" s="1160"/>
      <c r="V5229" s="1160"/>
      <c r="W5229" s="1160"/>
      <c r="X5229" s="1161" t="s">
        <v>1830</v>
      </c>
      <c r="Y5229" s="704"/>
    </row>
    <row r="5230" spans="2:25" customFormat="1" ht="15.75" customHeight="1" x14ac:dyDescent="0.2">
      <c r="B5230" s="1192" t="s">
        <v>2814</v>
      </c>
      <c r="C5230" s="1174" t="s">
        <v>782</v>
      </c>
      <c r="D5230" s="1161" t="s">
        <v>1622</v>
      </c>
      <c r="E5230" s="1178">
        <v>251</v>
      </c>
      <c r="F5230" s="1178">
        <v>251</v>
      </c>
      <c r="G5230" s="1179">
        <v>2788</v>
      </c>
      <c r="H5230" s="1164">
        <v>0</v>
      </c>
      <c r="I5230" s="1161" t="s">
        <v>1135</v>
      </c>
      <c r="J5230" s="1160">
        <v>0</v>
      </c>
      <c r="K5230" s="1161" t="s">
        <v>2047</v>
      </c>
      <c r="L5230" s="1177">
        <v>0.09</v>
      </c>
      <c r="M5230" s="1165" t="e">
        <f>+N5230-#REF!</f>
        <v>#REF!</v>
      </c>
      <c r="N5230" s="1165">
        <v>0.22</v>
      </c>
      <c r="O5230" s="1166" t="e">
        <f>+P5230-#REF!</f>
        <v>#REF!</v>
      </c>
      <c r="P5230" s="1165">
        <v>0.22</v>
      </c>
      <c r="Q5230" s="1166" t="e">
        <f>+R5230-#REF!</f>
        <v>#REF!</v>
      </c>
      <c r="R5230" s="1165">
        <v>0.15</v>
      </c>
      <c r="S5230" s="1160"/>
      <c r="T5230" s="1160"/>
      <c r="U5230" s="1160"/>
      <c r="V5230" s="1160"/>
      <c r="W5230" s="1160"/>
      <c r="X5230" s="1161" t="s">
        <v>1830</v>
      </c>
      <c r="Y5230" s="704"/>
    </row>
    <row r="5231" spans="2:25" customFormat="1" ht="15.75" customHeight="1" x14ac:dyDescent="0.2">
      <c r="B5231" s="1192" t="s">
        <v>2821</v>
      </c>
      <c r="C5231" s="1174" t="s">
        <v>782</v>
      </c>
      <c r="D5231" s="1161" t="s">
        <v>1622</v>
      </c>
      <c r="E5231" s="1178">
        <v>301</v>
      </c>
      <c r="F5231" s="1178">
        <v>301</v>
      </c>
      <c r="G5231" s="1179">
        <v>3344</v>
      </c>
      <c r="H5231" s="1164">
        <v>0</v>
      </c>
      <c r="I5231" s="1161" t="s">
        <v>1135</v>
      </c>
      <c r="J5231" s="1160">
        <v>0</v>
      </c>
      <c r="K5231" s="1161" t="s">
        <v>2047</v>
      </c>
      <c r="L5231" s="1177">
        <v>0.09</v>
      </c>
      <c r="M5231" s="1165" t="e">
        <f>+N5231-#REF!</f>
        <v>#REF!</v>
      </c>
      <c r="N5231" s="1165">
        <v>0.22</v>
      </c>
      <c r="O5231" s="1166" t="e">
        <f>+P5231-#REF!</f>
        <v>#REF!</v>
      </c>
      <c r="P5231" s="1165">
        <v>0.22</v>
      </c>
      <c r="Q5231" s="1166" t="e">
        <f>+R5231-#REF!</f>
        <v>#REF!</v>
      </c>
      <c r="R5231" s="1165">
        <v>0.15</v>
      </c>
      <c r="S5231" s="1160"/>
      <c r="T5231" s="1160"/>
      <c r="U5231" s="1160"/>
      <c r="V5231" s="1160"/>
      <c r="W5231" s="1160"/>
      <c r="X5231" s="1161" t="s">
        <v>1835</v>
      </c>
      <c r="Y5231" s="704"/>
    </row>
    <row r="5232" spans="2:25" customFormat="1" ht="15.75" customHeight="1" x14ac:dyDescent="0.2">
      <c r="B5232" s="1192" t="s">
        <v>478</v>
      </c>
      <c r="C5232" s="1174" t="s">
        <v>782</v>
      </c>
      <c r="D5232" s="1161" t="s">
        <v>1622</v>
      </c>
      <c r="E5232" s="1178">
        <v>351</v>
      </c>
      <c r="F5232" s="1178">
        <v>351</v>
      </c>
      <c r="G5232" s="1179">
        <v>3900</v>
      </c>
      <c r="H5232" s="1164">
        <v>0</v>
      </c>
      <c r="I5232" s="1161" t="s">
        <v>1135</v>
      </c>
      <c r="J5232" s="1160">
        <v>0</v>
      </c>
      <c r="K5232" s="1161" t="s">
        <v>2047</v>
      </c>
      <c r="L5232" s="1177">
        <v>0.09</v>
      </c>
      <c r="M5232" s="1165" t="e">
        <f>+N5232-#REF!</f>
        <v>#REF!</v>
      </c>
      <c r="N5232" s="1165">
        <v>0.22</v>
      </c>
      <c r="O5232" s="1166" t="e">
        <f>+P5232-#REF!</f>
        <v>#REF!</v>
      </c>
      <c r="P5232" s="1165">
        <v>0.22</v>
      </c>
      <c r="Q5232" s="1166" t="e">
        <f>+R5232-#REF!</f>
        <v>#REF!</v>
      </c>
      <c r="R5232" s="1165">
        <v>0.15</v>
      </c>
      <c r="S5232" s="1160"/>
      <c r="T5232" s="1160"/>
      <c r="U5232" s="1160"/>
      <c r="V5232" s="1160"/>
      <c r="W5232" s="1160"/>
      <c r="X5232" s="1161" t="s">
        <v>1835</v>
      </c>
      <c r="Y5232" s="704"/>
    </row>
    <row r="5233" spans="2:25" customFormat="1" ht="15.75" customHeight="1" x14ac:dyDescent="0.2">
      <c r="B5233" s="1192" t="s">
        <v>485</v>
      </c>
      <c r="C5233" s="1174" t="s">
        <v>782</v>
      </c>
      <c r="D5233" s="1161" t="s">
        <v>1622</v>
      </c>
      <c r="E5233" s="1178">
        <v>401</v>
      </c>
      <c r="F5233" s="1178">
        <v>401</v>
      </c>
      <c r="G5233" s="1179">
        <v>4455</v>
      </c>
      <c r="H5233" s="1164">
        <v>0</v>
      </c>
      <c r="I5233" s="1161" t="s">
        <v>1135</v>
      </c>
      <c r="J5233" s="1160">
        <v>0</v>
      </c>
      <c r="K5233" s="1161" t="s">
        <v>2047</v>
      </c>
      <c r="L5233" s="1177">
        <v>0.09</v>
      </c>
      <c r="M5233" s="1165" t="e">
        <f>+N5233-#REF!</f>
        <v>#REF!</v>
      </c>
      <c r="N5233" s="1165">
        <v>0.22</v>
      </c>
      <c r="O5233" s="1166" t="e">
        <f>+P5233-#REF!</f>
        <v>#REF!</v>
      </c>
      <c r="P5233" s="1165">
        <v>0.22</v>
      </c>
      <c r="Q5233" s="1166" t="e">
        <f>+R5233-#REF!</f>
        <v>#REF!</v>
      </c>
      <c r="R5233" s="1165">
        <v>0.15</v>
      </c>
      <c r="S5233" s="1160"/>
      <c r="T5233" s="1160"/>
      <c r="U5233" s="1160"/>
      <c r="V5233" s="1160"/>
      <c r="W5233" s="1160"/>
      <c r="X5233" s="1161" t="s">
        <v>1835</v>
      </c>
      <c r="Y5233" s="704"/>
    </row>
    <row r="5234" spans="2:25" customFormat="1" ht="15.75" customHeight="1" x14ac:dyDescent="0.2">
      <c r="B5234" s="1192" t="s">
        <v>492</v>
      </c>
      <c r="C5234" s="1174" t="s">
        <v>782</v>
      </c>
      <c r="D5234" s="1161" t="s">
        <v>1622</v>
      </c>
      <c r="E5234" s="1178">
        <v>451</v>
      </c>
      <c r="F5234" s="1178">
        <v>451</v>
      </c>
      <c r="G5234" s="1179">
        <v>5011</v>
      </c>
      <c r="H5234" s="1164">
        <v>0</v>
      </c>
      <c r="I5234" s="1161" t="s">
        <v>1135</v>
      </c>
      <c r="J5234" s="1160">
        <v>0</v>
      </c>
      <c r="K5234" s="1161" t="s">
        <v>2047</v>
      </c>
      <c r="L5234" s="1177">
        <v>0.09</v>
      </c>
      <c r="M5234" s="1165" t="e">
        <f>+N5234-#REF!</f>
        <v>#REF!</v>
      </c>
      <c r="N5234" s="1165">
        <v>0.22</v>
      </c>
      <c r="O5234" s="1166" t="e">
        <f>+P5234-#REF!</f>
        <v>#REF!</v>
      </c>
      <c r="P5234" s="1165">
        <v>0.22</v>
      </c>
      <c r="Q5234" s="1166" t="e">
        <f>+R5234-#REF!</f>
        <v>#REF!</v>
      </c>
      <c r="R5234" s="1165">
        <v>0.15</v>
      </c>
      <c r="S5234" s="1160"/>
      <c r="T5234" s="1160"/>
      <c r="U5234" s="1160"/>
      <c r="V5234" s="1160"/>
      <c r="W5234" s="1160"/>
      <c r="X5234" s="1161" t="s">
        <v>1835</v>
      </c>
      <c r="Y5234" s="704"/>
    </row>
    <row r="5235" spans="2:25" customFormat="1" ht="15.75" customHeight="1" x14ac:dyDescent="0.2">
      <c r="B5235" s="1192" t="s">
        <v>499</v>
      </c>
      <c r="C5235" s="1174" t="s">
        <v>782</v>
      </c>
      <c r="D5235" s="1161" t="s">
        <v>1622</v>
      </c>
      <c r="E5235" s="1178">
        <v>501</v>
      </c>
      <c r="F5235" s="1178">
        <v>501</v>
      </c>
      <c r="G5235" s="1179">
        <v>5566</v>
      </c>
      <c r="H5235" s="1164">
        <v>0</v>
      </c>
      <c r="I5235" s="1161" t="s">
        <v>1135</v>
      </c>
      <c r="J5235" s="1160">
        <v>0</v>
      </c>
      <c r="K5235" s="1161" t="s">
        <v>2047</v>
      </c>
      <c r="L5235" s="1177">
        <v>0.09</v>
      </c>
      <c r="M5235" s="1165" t="e">
        <f>+N5235-#REF!</f>
        <v>#REF!</v>
      </c>
      <c r="N5235" s="1165">
        <v>0.22</v>
      </c>
      <c r="O5235" s="1166" t="e">
        <f>+P5235-#REF!</f>
        <v>#REF!</v>
      </c>
      <c r="P5235" s="1165">
        <v>0.22</v>
      </c>
      <c r="Q5235" s="1166" t="e">
        <f>+R5235-#REF!</f>
        <v>#REF!</v>
      </c>
      <c r="R5235" s="1165">
        <v>0.15</v>
      </c>
      <c r="S5235" s="1160"/>
      <c r="T5235" s="1160"/>
      <c r="U5235" s="1160"/>
      <c r="V5235" s="1160"/>
      <c r="W5235" s="1160"/>
      <c r="X5235" s="1161" t="s">
        <v>1835</v>
      </c>
      <c r="Y5235" s="704"/>
    </row>
    <row r="5236" spans="2:25" customFormat="1" ht="15.75" customHeight="1" x14ac:dyDescent="0.2">
      <c r="B5236" s="1192" t="s">
        <v>1452</v>
      </c>
      <c r="C5236" s="1174" t="s">
        <v>2025</v>
      </c>
      <c r="D5236" s="1161" t="s">
        <v>1622</v>
      </c>
      <c r="E5236" s="1178">
        <v>50</v>
      </c>
      <c r="F5236" s="1178">
        <v>50</v>
      </c>
      <c r="G5236" s="1179">
        <v>555</v>
      </c>
      <c r="H5236" s="1164">
        <v>0</v>
      </c>
      <c r="I5236" s="1161" t="s">
        <v>1135</v>
      </c>
      <c r="J5236" s="1160">
        <v>0</v>
      </c>
      <c r="K5236" s="1161" t="s">
        <v>2047</v>
      </c>
      <c r="L5236" s="1177">
        <v>0.09</v>
      </c>
      <c r="M5236" s="1165" t="e">
        <f>+N5236-#REF!</f>
        <v>#REF!</v>
      </c>
      <c r="N5236" s="1165">
        <v>0.22</v>
      </c>
      <c r="O5236" s="1166" t="e">
        <f>+P5236-#REF!</f>
        <v>#REF!</v>
      </c>
      <c r="P5236" s="1165">
        <v>0.22</v>
      </c>
      <c r="Q5236" s="1166" t="e">
        <f>+R5236-#REF!</f>
        <v>#REF!</v>
      </c>
      <c r="R5236" s="1165">
        <v>0.15</v>
      </c>
      <c r="S5236" s="1160"/>
      <c r="T5236" s="1160"/>
      <c r="U5236" s="1160"/>
      <c r="V5236" s="1160"/>
      <c r="W5236" s="1160"/>
      <c r="X5236" s="1161" t="s">
        <v>1830</v>
      </c>
      <c r="Y5236" s="704"/>
    </row>
    <row r="5237" spans="2:25" customFormat="1" ht="15.75" customHeight="1" x14ac:dyDescent="0.2">
      <c r="B5237" s="1192" t="s">
        <v>1459</v>
      </c>
      <c r="C5237" s="1174" t="s">
        <v>2025</v>
      </c>
      <c r="D5237" s="1161" t="s">
        <v>1622</v>
      </c>
      <c r="E5237" s="1178">
        <v>101</v>
      </c>
      <c r="F5237" s="1178">
        <v>101</v>
      </c>
      <c r="G5237" s="1179">
        <v>1122</v>
      </c>
      <c r="H5237" s="1164">
        <v>0</v>
      </c>
      <c r="I5237" s="1161" t="s">
        <v>1135</v>
      </c>
      <c r="J5237" s="1160">
        <v>0</v>
      </c>
      <c r="K5237" s="1161" t="s">
        <v>2047</v>
      </c>
      <c r="L5237" s="1177">
        <v>0.09</v>
      </c>
      <c r="M5237" s="1165" t="e">
        <f>+N5237-#REF!</f>
        <v>#REF!</v>
      </c>
      <c r="N5237" s="1165">
        <v>0.22</v>
      </c>
      <c r="O5237" s="1166" t="e">
        <f>+P5237-#REF!</f>
        <v>#REF!</v>
      </c>
      <c r="P5237" s="1165">
        <v>0.22</v>
      </c>
      <c r="Q5237" s="1166" t="e">
        <f>+R5237-#REF!</f>
        <v>#REF!</v>
      </c>
      <c r="R5237" s="1165">
        <v>0.15</v>
      </c>
      <c r="S5237" s="1160"/>
      <c r="T5237" s="1160"/>
      <c r="U5237" s="1160"/>
      <c r="V5237" s="1160"/>
      <c r="W5237" s="1160"/>
      <c r="X5237" s="1161" t="s">
        <v>1830</v>
      </c>
      <c r="Y5237" s="704"/>
    </row>
    <row r="5238" spans="2:25" customFormat="1" ht="15.75" customHeight="1" x14ac:dyDescent="0.2">
      <c r="B5238" s="1192" t="s">
        <v>2800</v>
      </c>
      <c r="C5238" s="1174" t="s">
        <v>2025</v>
      </c>
      <c r="D5238" s="1161" t="s">
        <v>1622</v>
      </c>
      <c r="E5238" s="1178">
        <v>151</v>
      </c>
      <c r="F5238" s="1178">
        <v>151</v>
      </c>
      <c r="G5238" s="1179">
        <v>1677</v>
      </c>
      <c r="H5238" s="1164">
        <v>0</v>
      </c>
      <c r="I5238" s="1161" t="s">
        <v>1135</v>
      </c>
      <c r="J5238" s="1160">
        <v>0</v>
      </c>
      <c r="K5238" s="1161" t="s">
        <v>2047</v>
      </c>
      <c r="L5238" s="1177">
        <v>0.09</v>
      </c>
      <c r="M5238" s="1165" t="e">
        <f>+N5238-#REF!</f>
        <v>#REF!</v>
      </c>
      <c r="N5238" s="1165">
        <v>0.22</v>
      </c>
      <c r="O5238" s="1166" t="e">
        <f>+P5238-#REF!</f>
        <v>#REF!</v>
      </c>
      <c r="P5238" s="1165">
        <v>0.22</v>
      </c>
      <c r="Q5238" s="1166" t="e">
        <f>+R5238-#REF!</f>
        <v>#REF!</v>
      </c>
      <c r="R5238" s="1165">
        <v>0.15</v>
      </c>
      <c r="S5238" s="1160"/>
      <c r="T5238" s="1160"/>
      <c r="U5238" s="1160"/>
      <c r="V5238" s="1160"/>
      <c r="W5238" s="1160"/>
      <c r="X5238" s="1161" t="s">
        <v>1830</v>
      </c>
      <c r="Y5238" s="704"/>
    </row>
    <row r="5239" spans="2:25" customFormat="1" ht="15.75" customHeight="1" x14ac:dyDescent="0.2">
      <c r="B5239" s="1192" t="s">
        <v>2807</v>
      </c>
      <c r="C5239" s="1174" t="s">
        <v>2025</v>
      </c>
      <c r="D5239" s="1161" t="s">
        <v>1622</v>
      </c>
      <c r="E5239" s="1178">
        <v>201</v>
      </c>
      <c r="F5239" s="1178">
        <v>201</v>
      </c>
      <c r="G5239" s="1179">
        <v>2233</v>
      </c>
      <c r="H5239" s="1164">
        <v>0</v>
      </c>
      <c r="I5239" s="1161" t="s">
        <v>1135</v>
      </c>
      <c r="J5239" s="1160">
        <v>0</v>
      </c>
      <c r="K5239" s="1161" t="s">
        <v>2047</v>
      </c>
      <c r="L5239" s="1177">
        <v>0.09</v>
      </c>
      <c r="M5239" s="1165" t="e">
        <f>+N5239-#REF!</f>
        <v>#REF!</v>
      </c>
      <c r="N5239" s="1165">
        <v>0.22</v>
      </c>
      <c r="O5239" s="1166" t="e">
        <f>+P5239-#REF!</f>
        <v>#REF!</v>
      </c>
      <c r="P5239" s="1165">
        <v>0.22</v>
      </c>
      <c r="Q5239" s="1166" t="e">
        <f>+R5239-#REF!</f>
        <v>#REF!</v>
      </c>
      <c r="R5239" s="1165">
        <v>0.15</v>
      </c>
      <c r="S5239" s="1160"/>
      <c r="T5239" s="1160"/>
      <c r="U5239" s="1160"/>
      <c r="V5239" s="1160"/>
      <c r="W5239" s="1160"/>
      <c r="X5239" s="1161" t="s">
        <v>1830</v>
      </c>
      <c r="Y5239" s="704"/>
    </row>
    <row r="5240" spans="2:25" customFormat="1" ht="15.75" customHeight="1" x14ac:dyDescent="0.2">
      <c r="B5240" s="1192" t="s">
        <v>2814</v>
      </c>
      <c r="C5240" s="1174" t="s">
        <v>2025</v>
      </c>
      <c r="D5240" s="1161" t="s">
        <v>1622</v>
      </c>
      <c r="E5240" s="1178">
        <v>251</v>
      </c>
      <c r="F5240" s="1178">
        <v>251</v>
      </c>
      <c r="G5240" s="1179">
        <v>2788</v>
      </c>
      <c r="H5240" s="1164">
        <v>0</v>
      </c>
      <c r="I5240" s="1161" t="s">
        <v>1135</v>
      </c>
      <c r="J5240" s="1160">
        <v>0</v>
      </c>
      <c r="K5240" s="1161" t="s">
        <v>2047</v>
      </c>
      <c r="L5240" s="1177">
        <v>0.09</v>
      </c>
      <c r="M5240" s="1165" t="e">
        <f>+N5240-#REF!</f>
        <v>#REF!</v>
      </c>
      <c r="N5240" s="1165">
        <v>0.22</v>
      </c>
      <c r="O5240" s="1166" t="e">
        <f>+P5240-#REF!</f>
        <v>#REF!</v>
      </c>
      <c r="P5240" s="1165">
        <v>0.22</v>
      </c>
      <c r="Q5240" s="1166" t="e">
        <f>+R5240-#REF!</f>
        <v>#REF!</v>
      </c>
      <c r="R5240" s="1165">
        <v>0.15</v>
      </c>
      <c r="S5240" s="1160"/>
      <c r="T5240" s="1160"/>
      <c r="U5240" s="1160"/>
      <c r="V5240" s="1160"/>
      <c r="W5240" s="1160"/>
      <c r="X5240" s="1161" t="s">
        <v>1830</v>
      </c>
      <c r="Y5240" s="704"/>
    </row>
    <row r="5241" spans="2:25" customFormat="1" ht="15.75" customHeight="1" x14ac:dyDescent="0.2">
      <c r="B5241" s="1192" t="s">
        <v>2821</v>
      </c>
      <c r="C5241" s="1174" t="s">
        <v>2025</v>
      </c>
      <c r="D5241" s="1161" t="s">
        <v>1622</v>
      </c>
      <c r="E5241" s="1178">
        <v>301</v>
      </c>
      <c r="F5241" s="1178">
        <v>301</v>
      </c>
      <c r="G5241" s="1179">
        <v>3344</v>
      </c>
      <c r="H5241" s="1164">
        <v>0</v>
      </c>
      <c r="I5241" s="1161" t="s">
        <v>1135</v>
      </c>
      <c r="J5241" s="1160">
        <v>0</v>
      </c>
      <c r="K5241" s="1161" t="s">
        <v>2047</v>
      </c>
      <c r="L5241" s="1177">
        <v>0.09</v>
      </c>
      <c r="M5241" s="1165" t="e">
        <f>+N5241-#REF!</f>
        <v>#REF!</v>
      </c>
      <c r="N5241" s="1165">
        <v>0.22</v>
      </c>
      <c r="O5241" s="1166" t="e">
        <f>+P5241-#REF!</f>
        <v>#REF!</v>
      </c>
      <c r="P5241" s="1165">
        <v>0.22</v>
      </c>
      <c r="Q5241" s="1166" t="e">
        <f>+R5241-#REF!</f>
        <v>#REF!</v>
      </c>
      <c r="R5241" s="1165">
        <v>0.15</v>
      </c>
      <c r="S5241" s="1160"/>
      <c r="T5241" s="1160"/>
      <c r="U5241" s="1160"/>
      <c r="V5241" s="1160"/>
      <c r="W5241" s="1160"/>
      <c r="X5241" s="1161" t="s">
        <v>1835</v>
      </c>
      <c r="Y5241" s="704"/>
    </row>
    <row r="5242" spans="2:25" customFormat="1" ht="15.75" customHeight="1" x14ac:dyDescent="0.2">
      <c r="B5242" s="1192" t="s">
        <v>478</v>
      </c>
      <c r="C5242" s="1174" t="s">
        <v>2025</v>
      </c>
      <c r="D5242" s="1161" t="s">
        <v>1622</v>
      </c>
      <c r="E5242" s="1178">
        <v>351</v>
      </c>
      <c r="F5242" s="1178">
        <v>351</v>
      </c>
      <c r="G5242" s="1179">
        <v>3900</v>
      </c>
      <c r="H5242" s="1164">
        <v>0</v>
      </c>
      <c r="I5242" s="1161" t="s">
        <v>1135</v>
      </c>
      <c r="J5242" s="1160">
        <v>0</v>
      </c>
      <c r="K5242" s="1161" t="s">
        <v>2047</v>
      </c>
      <c r="L5242" s="1177">
        <v>0.09</v>
      </c>
      <c r="M5242" s="1165" t="e">
        <f>+N5242-#REF!</f>
        <v>#REF!</v>
      </c>
      <c r="N5242" s="1165">
        <v>0.22</v>
      </c>
      <c r="O5242" s="1166" t="e">
        <f>+P5242-#REF!</f>
        <v>#REF!</v>
      </c>
      <c r="P5242" s="1165">
        <v>0.22</v>
      </c>
      <c r="Q5242" s="1166" t="e">
        <f>+R5242-#REF!</f>
        <v>#REF!</v>
      </c>
      <c r="R5242" s="1165">
        <v>0.15</v>
      </c>
      <c r="S5242" s="1160"/>
      <c r="T5242" s="1160"/>
      <c r="U5242" s="1160"/>
      <c r="V5242" s="1160"/>
      <c r="W5242" s="1160"/>
      <c r="X5242" s="1161" t="s">
        <v>1835</v>
      </c>
      <c r="Y5242" s="704"/>
    </row>
    <row r="5243" spans="2:25" customFormat="1" ht="15.75" customHeight="1" x14ac:dyDescent="0.2">
      <c r="B5243" s="1192" t="s">
        <v>485</v>
      </c>
      <c r="C5243" s="1174" t="s">
        <v>2025</v>
      </c>
      <c r="D5243" s="1161" t="s">
        <v>1622</v>
      </c>
      <c r="E5243" s="1178">
        <v>401</v>
      </c>
      <c r="F5243" s="1178">
        <v>401</v>
      </c>
      <c r="G5243" s="1179">
        <v>4455</v>
      </c>
      <c r="H5243" s="1164">
        <v>0</v>
      </c>
      <c r="I5243" s="1161" t="s">
        <v>1135</v>
      </c>
      <c r="J5243" s="1160">
        <v>0</v>
      </c>
      <c r="K5243" s="1161" t="s">
        <v>2047</v>
      </c>
      <c r="L5243" s="1177">
        <v>0.09</v>
      </c>
      <c r="M5243" s="1165" t="e">
        <f>+N5243-#REF!</f>
        <v>#REF!</v>
      </c>
      <c r="N5243" s="1165">
        <v>0.22</v>
      </c>
      <c r="O5243" s="1166" t="e">
        <f>+P5243-#REF!</f>
        <v>#REF!</v>
      </c>
      <c r="P5243" s="1165">
        <v>0.22</v>
      </c>
      <c r="Q5243" s="1166" t="e">
        <f>+R5243-#REF!</f>
        <v>#REF!</v>
      </c>
      <c r="R5243" s="1165">
        <v>0.15</v>
      </c>
      <c r="S5243" s="1160"/>
      <c r="T5243" s="1160"/>
      <c r="U5243" s="1160"/>
      <c r="V5243" s="1160"/>
      <c r="W5243" s="1160"/>
      <c r="X5243" s="1161" t="s">
        <v>1835</v>
      </c>
      <c r="Y5243" s="704"/>
    </row>
    <row r="5244" spans="2:25" customFormat="1" ht="15.75" customHeight="1" x14ac:dyDescent="0.2">
      <c r="B5244" s="1192" t="s">
        <v>492</v>
      </c>
      <c r="C5244" s="1174" t="s">
        <v>2025</v>
      </c>
      <c r="D5244" s="1161" t="s">
        <v>1622</v>
      </c>
      <c r="E5244" s="1178">
        <v>451</v>
      </c>
      <c r="F5244" s="1178">
        <v>451</v>
      </c>
      <c r="G5244" s="1179">
        <v>5011</v>
      </c>
      <c r="H5244" s="1164">
        <v>0</v>
      </c>
      <c r="I5244" s="1161" t="s">
        <v>1135</v>
      </c>
      <c r="J5244" s="1160">
        <v>0</v>
      </c>
      <c r="K5244" s="1161" t="s">
        <v>2047</v>
      </c>
      <c r="L5244" s="1177">
        <v>0.09</v>
      </c>
      <c r="M5244" s="1165" t="e">
        <f>+N5244-#REF!</f>
        <v>#REF!</v>
      </c>
      <c r="N5244" s="1165">
        <v>0.22</v>
      </c>
      <c r="O5244" s="1166" t="e">
        <f>+P5244-#REF!</f>
        <v>#REF!</v>
      </c>
      <c r="P5244" s="1165">
        <v>0.22</v>
      </c>
      <c r="Q5244" s="1166" t="e">
        <f>+R5244-#REF!</f>
        <v>#REF!</v>
      </c>
      <c r="R5244" s="1165">
        <v>0.15</v>
      </c>
      <c r="S5244" s="1160"/>
      <c r="T5244" s="1160"/>
      <c r="U5244" s="1160"/>
      <c r="V5244" s="1160"/>
      <c r="W5244" s="1160"/>
      <c r="X5244" s="1161" t="s">
        <v>1835</v>
      </c>
      <c r="Y5244" s="704"/>
    </row>
    <row r="5245" spans="2:25" customFormat="1" ht="15.75" customHeight="1" x14ac:dyDescent="0.2">
      <c r="B5245" s="1192" t="s">
        <v>499</v>
      </c>
      <c r="C5245" s="1174" t="s">
        <v>2025</v>
      </c>
      <c r="D5245" s="1161" t="s">
        <v>1622</v>
      </c>
      <c r="E5245" s="1178">
        <v>501</v>
      </c>
      <c r="F5245" s="1178">
        <v>501</v>
      </c>
      <c r="G5245" s="1179">
        <v>5566</v>
      </c>
      <c r="H5245" s="1164">
        <v>0</v>
      </c>
      <c r="I5245" s="1161" t="s">
        <v>1135</v>
      </c>
      <c r="J5245" s="1160">
        <v>0</v>
      </c>
      <c r="K5245" s="1161" t="s">
        <v>2047</v>
      </c>
      <c r="L5245" s="1177">
        <v>0.09</v>
      </c>
      <c r="M5245" s="1165" t="e">
        <f>+N5245-#REF!</f>
        <v>#REF!</v>
      </c>
      <c r="N5245" s="1165">
        <v>0.22</v>
      </c>
      <c r="O5245" s="1166" t="e">
        <f>+P5245-#REF!</f>
        <v>#REF!</v>
      </c>
      <c r="P5245" s="1165">
        <v>0.22</v>
      </c>
      <c r="Q5245" s="1166" t="e">
        <f>+R5245-#REF!</f>
        <v>#REF!</v>
      </c>
      <c r="R5245" s="1165">
        <v>0.15</v>
      </c>
      <c r="S5245" s="1160"/>
      <c r="T5245" s="1160"/>
      <c r="U5245" s="1160"/>
      <c r="V5245" s="1160"/>
      <c r="W5245" s="1160"/>
      <c r="X5245" s="1161" t="s">
        <v>1835</v>
      </c>
      <c r="Y5245" s="704"/>
    </row>
    <row r="5246" spans="2:25" customFormat="1" ht="15.75" customHeight="1" x14ac:dyDescent="0.2">
      <c r="B5246" s="1190" t="s">
        <v>2285</v>
      </c>
      <c r="C5246" s="1161" t="s">
        <v>782</v>
      </c>
      <c r="D5246" s="1161" t="s">
        <v>1622</v>
      </c>
      <c r="E5246" s="1178">
        <v>50</v>
      </c>
      <c r="F5246" s="1178">
        <v>50</v>
      </c>
      <c r="G5246" s="1172">
        <v>625</v>
      </c>
      <c r="H5246" s="1164">
        <v>0</v>
      </c>
      <c r="I5246" s="1161" t="s">
        <v>1135</v>
      </c>
      <c r="J5246" s="1160">
        <v>0</v>
      </c>
      <c r="K5246" s="1161" t="s">
        <v>2047</v>
      </c>
      <c r="L5246" s="1177">
        <v>0.08</v>
      </c>
      <c r="M5246" s="1165" t="e">
        <f>+N5246-#REF!</f>
        <v>#REF!</v>
      </c>
      <c r="N5246" s="1165">
        <v>0.22</v>
      </c>
      <c r="O5246" s="1166" t="e">
        <f>+P5246-#REF!</f>
        <v>#REF!</v>
      </c>
      <c r="P5246" s="1165">
        <v>0.22</v>
      </c>
      <c r="Q5246" s="1166" t="e">
        <f>+R5246-#REF!</f>
        <v>#REF!</v>
      </c>
      <c r="R5246" s="1165">
        <v>0.15</v>
      </c>
      <c r="S5246" s="1160"/>
      <c r="T5246" s="1160"/>
      <c r="U5246" s="1160"/>
      <c r="V5246" s="1160"/>
      <c r="W5246" s="1160"/>
      <c r="X5246" s="1161" t="s">
        <v>1830</v>
      </c>
      <c r="Y5246" s="704"/>
    </row>
    <row r="5247" spans="2:25" customFormat="1" ht="15.75" customHeight="1" x14ac:dyDescent="0.2">
      <c r="B5247" s="1190" t="s">
        <v>2288</v>
      </c>
      <c r="C5247" s="1161" t="s">
        <v>782</v>
      </c>
      <c r="D5247" s="1161" t="s">
        <v>1622</v>
      </c>
      <c r="E5247" s="1178">
        <v>100</v>
      </c>
      <c r="F5247" s="1178">
        <v>100</v>
      </c>
      <c r="G5247" s="1172">
        <v>1250</v>
      </c>
      <c r="H5247" s="1164">
        <v>0</v>
      </c>
      <c r="I5247" s="1161" t="s">
        <v>1135</v>
      </c>
      <c r="J5247" s="1160">
        <v>0</v>
      </c>
      <c r="K5247" s="1161" t="s">
        <v>2047</v>
      </c>
      <c r="L5247" s="1177">
        <v>0.08</v>
      </c>
      <c r="M5247" s="1165" t="e">
        <f>+N5247-#REF!</f>
        <v>#REF!</v>
      </c>
      <c r="N5247" s="1165">
        <v>0.22</v>
      </c>
      <c r="O5247" s="1166" t="e">
        <f>+P5247-#REF!</f>
        <v>#REF!</v>
      </c>
      <c r="P5247" s="1165">
        <v>0.22</v>
      </c>
      <c r="Q5247" s="1166" t="e">
        <f>+R5247-#REF!</f>
        <v>#REF!</v>
      </c>
      <c r="R5247" s="1165">
        <v>0.15</v>
      </c>
      <c r="S5247" s="1160"/>
      <c r="T5247" s="1160"/>
      <c r="U5247" s="1160"/>
      <c r="V5247" s="1160"/>
      <c r="W5247" s="1160"/>
      <c r="X5247" s="1161" t="s">
        <v>1830</v>
      </c>
      <c r="Y5247" s="704"/>
    </row>
    <row r="5248" spans="2:25" customFormat="1" ht="15.75" customHeight="1" x14ac:dyDescent="0.2">
      <c r="B5248" s="1190" t="s">
        <v>2292</v>
      </c>
      <c r="C5248" s="1161" t="s">
        <v>782</v>
      </c>
      <c r="D5248" s="1161" t="s">
        <v>1622</v>
      </c>
      <c r="E5248" s="1178">
        <v>150</v>
      </c>
      <c r="F5248" s="1178">
        <v>150</v>
      </c>
      <c r="G5248" s="1172">
        <v>1875</v>
      </c>
      <c r="H5248" s="1164">
        <v>0</v>
      </c>
      <c r="I5248" s="1161" t="s">
        <v>1135</v>
      </c>
      <c r="J5248" s="1160">
        <v>0</v>
      </c>
      <c r="K5248" s="1161" t="s">
        <v>2047</v>
      </c>
      <c r="L5248" s="1177">
        <v>0.08</v>
      </c>
      <c r="M5248" s="1165" t="e">
        <f>+N5248-#REF!</f>
        <v>#REF!</v>
      </c>
      <c r="N5248" s="1165">
        <v>0.22</v>
      </c>
      <c r="O5248" s="1166" t="e">
        <f>+P5248-#REF!</f>
        <v>#REF!</v>
      </c>
      <c r="P5248" s="1165">
        <v>0.22</v>
      </c>
      <c r="Q5248" s="1166" t="e">
        <f>+R5248-#REF!</f>
        <v>#REF!</v>
      </c>
      <c r="R5248" s="1165">
        <v>0.15</v>
      </c>
      <c r="S5248" s="1160"/>
      <c r="T5248" s="1160"/>
      <c r="U5248" s="1160"/>
      <c r="V5248" s="1160"/>
      <c r="W5248" s="1160"/>
      <c r="X5248" s="1161" t="s">
        <v>1830</v>
      </c>
      <c r="Y5248" s="704"/>
    </row>
    <row r="5249" spans="2:25" customFormat="1" ht="15.75" customHeight="1" x14ac:dyDescent="0.2">
      <c r="B5249" s="1190" t="s">
        <v>2295</v>
      </c>
      <c r="C5249" s="1161" t="s">
        <v>782</v>
      </c>
      <c r="D5249" s="1161" t="s">
        <v>1622</v>
      </c>
      <c r="E5249" s="1178">
        <v>200</v>
      </c>
      <c r="F5249" s="1178">
        <v>200</v>
      </c>
      <c r="G5249" s="1172">
        <v>2500</v>
      </c>
      <c r="H5249" s="1164">
        <v>0</v>
      </c>
      <c r="I5249" s="1161" t="s">
        <v>1135</v>
      </c>
      <c r="J5249" s="1160">
        <v>0</v>
      </c>
      <c r="K5249" s="1161" t="s">
        <v>2047</v>
      </c>
      <c r="L5249" s="1177">
        <v>0.08</v>
      </c>
      <c r="M5249" s="1165" t="e">
        <f>+N5249-#REF!</f>
        <v>#REF!</v>
      </c>
      <c r="N5249" s="1165">
        <v>0.22</v>
      </c>
      <c r="O5249" s="1166" t="e">
        <f>+P5249-#REF!</f>
        <v>#REF!</v>
      </c>
      <c r="P5249" s="1165">
        <v>0.22</v>
      </c>
      <c r="Q5249" s="1166" t="e">
        <f>+R5249-#REF!</f>
        <v>#REF!</v>
      </c>
      <c r="R5249" s="1165">
        <v>0.15</v>
      </c>
      <c r="S5249" s="1160"/>
      <c r="T5249" s="1160"/>
      <c r="U5249" s="1160"/>
      <c r="V5249" s="1160"/>
      <c r="W5249" s="1160"/>
      <c r="X5249" s="1161" t="s">
        <v>1830</v>
      </c>
      <c r="Y5249" s="704"/>
    </row>
    <row r="5250" spans="2:25" customFormat="1" ht="15.75" customHeight="1" x14ac:dyDescent="0.2">
      <c r="B5250" s="1190" t="s">
        <v>2297</v>
      </c>
      <c r="C5250" s="1161" t="s">
        <v>782</v>
      </c>
      <c r="D5250" s="1161" t="s">
        <v>1622</v>
      </c>
      <c r="E5250" s="1178">
        <v>250</v>
      </c>
      <c r="F5250" s="1178">
        <v>250</v>
      </c>
      <c r="G5250" s="1172">
        <v>3125</v>
      </c>
      <c r="H5250" s="1164">
        <v>0</v>
      </c>
      <c r="I5250" s="1161" t="s">
        <v>1135</v>
      </c>
      <c r="J5250" s="1160">
        <v>0</v>
      </c>
      <c r="K5250" s="1161" t="s">
        <v>2047</v>
      </c>
      <c r="L5250" s="1177">
        <v>0.08</v>
      </c>
      <c r="M5250" s="1165" t="e">
        <f>+N5250-#REF!</f>
        <v>#REF!</v>
      </c>
      <c r="N5250" s="1165">
        <v>0.22</v>
      </c>
      <c r="O5250" s="1166" t="e">
        <f>+P5250-#REF!</f>
        <v>#REF!</v>
      </c>
      <c r="P5250" s="1165">
        <v>0.22</v>
      </c>
      <c r="Q5250" s="1166" t="e">
        <f>+R5250-#REF!</f>
        <v>#REF!</v>
      </c>
      <c r="R5250" s="1165">
        <v>0.15</v>
      </c>
      <c r="S5250" s="1160"/>
      <c r="T5250" s="1160"/>
      <c r="U5250" s="1160"/>
      <c r="V5250" s="1160"/>
      <c r="W5250" s="1160"/>
      <c r="X5250" s="1161" t="s">
        <v>1830</v>
      </c>
      <c r="Y5250" s="704"/>
    </row>
    <row r="5251" spans="2:25" customFormat="1" ht="15.75" customHeight="1" x14ac:dyDescent="0.2">
      <c r="B5251" s="1190" t="s">
        <v>2301</v>
      </c>
      <c r="C5251" s="1161" t="s">
        <v>782</v>
      </c>
      <c r="D5251" s="1161" t="s">
        <v>1622</v>
      </c>
      <c r="E5251" s="1178">
        <v>300</v>
      </c>
      <c r="F5251" s="1178">
        <v>300</v>
      </c>
      <c r="G5251" s="1172">
        <v>3750</v>
      </c>
      <c r="H5251" s="1164">
        <v>0</v>
      </c>
      <c r="I5251" s="1161" t="s">
        <v>1135</v>
      </c>
      <c r="J5251" s="1160">
        <v>0</v>
      </c>
      <c r="K5251" s="1161" t="s">
        <v>2047</v>
      </c>
      <c r="L5251" s="1177">
        <v>0.08</v>
      </c>
      <c r="M5251" s="1165" t="e">
        <f>+N5251-#REF!</f>
        <v>#REF!</v>
      </c>
      <c r="N5251" s="1165">
        <v>0.22</v>
      </c>
      <c r="O5251" s="1166" t="e">
        <f>+P5251-#REF!</f>
        <v>#REF!</v>
      </c>
      <c r="P5251" s="1165">
        <v>0.22</v>
      </c>
      <c r="Q5251" s="1166" t="e">
        <f>+R5251-#REF!</f>
        <v>#REF!</v>
      </c>
      <c r="R5251" s="1165">
        <v>0.15</v>
      </c>
      <c r="S5251" s="1160"/>
      <c r="T5251" s="1160"/>
      <c r="U5251" s="1160"/>
      <c r="V5251" s="1160"/>
      <c r="W5251" s="1160"/>
      <c r="X5251" s="1161" t="s">
        <v>1830</v>
      </c>
      <c r="Y5251" s="704"/>
    </row>
    <row r="5252" spans="2:25" customFormat="1" ht="15.75" customHeight="1" x14ac:dyDescent="0.2">
      <c r="B5252" s="1190" t="s">
        <v>2304</v>
      </c>
      <c r="C5252" s="1161" t="s">
        <v>782</v>
      </c>
      <c r="D5252" s="1161" t="s">
        <v>1622</v>
      </c>
      <c r="E5252" s="1178">
        <v>350</v>
      </c>
      <c r="F5252" s="1178">
        <v>350</v>
      </c>
      <c r="G5252" s="1172">
        <v>4375</v>
      </c>
      <c r="H5252" s="1164">
        <v>0</v>
      </c>
      <c r="I5252" s="1161" t="s">
        <v>1135</v>
      </c>
      <c r="J5252" s="1160">
        <v>0</v>
      </c>
      <c r="K5252" s="1161" t="s">
        <v>2047</v>
      </c>
      <c r="L5252" s="1177">
        <v>0.08</v>
      </c>
      <c r="M5252" s="1165" t="e">
        <f>+N5252-#REF!</f>
        <v>#REF!</v>
      </c>
      <c r="N5252" s="1165">
        <v>0.22</v>
      </c>
      <c r="O5252" s="1166" t="e">
        <f>+P5252-#REF!</f>
        <v>#REF!</v>
      </c>
      <c r="P5252" s="1165">
        <v>0.22</v>
      </c>
      <c r="Q5252" s="1166" t="e">
        <f>+R5252-#REF!</f>
        <v>#REF!</v>
      </c>
      <c r="R5252" s="1165">
        <v>0.15</v>
      </c>
      <c r="S5252" s="1160"/>
      <c r="T5252" s="1160"/>
      <c r="U5252" s="1160"/>
      <c r="V5252" s="1160"/>
      <c r="W5252" s="1160"/>
      <c r="X5252" s="1161" t="s">
        <v>1835</v>
      </c>
      <c r="Y5252" s="704"/>
    </row>
    <row r="5253" spans="2:25" customFormat="1" ht="15.75" customHeight="1" x14ac:dyDescent="0.2">
      <c r="B5253" s="1190" t="s">
        <v>2307</v>
      </c>
      <c r="C5253" s="1161" t="s">
        <v>782</v>
      </c>
      <c r="D5253" s="1161" t="s">
        <v>1622</v>
      </c>
      <c r="E5253" s="1178">
        <v>400</v>
      </c>
      <c r="F5253" s="1178">
        <v>400</v>
      </c>
      <c r="G5253" s="1172">
        <v>5000</v>
      </c>
      <c r="H5253" s="1164">
        <v>0</v>
      </c>
      <c r="I5253" s="1161" t="s">
        <v>1135</v>
      </c>
      <c r="J5253" s="1160">
        <v>0</v>
      </c>
      <c r="K5253" s="1161" t="s">
        <v>2047</v>
      </c>
      <c r="L5253" s="1177">
        <v>0.08</v>
      </c>
      <c r="M5253" s="1165" t="e">
        <f>+N5253-#REF!</f>
        <v>#REF!</v>
      </c>
      <c r="N5253" s="1165">
        <v>0.22</v>
      </c>
      <c r="O5253" s="1166" t="e">
        <f>+P5253-#REF!</f>
        <v>#REF!</v>
      </c>
      <c r="P5253" s="1165">
        <v>0.22</v>
      </c>
      <c r="Q5253" s="1166" t="e">
        <f>+R5253-#REF!</f>
        <v>#REF!</v>
      </c>
      <c r="R5253" s="1165">
        <v>0.15</v>
      </c>
      <c r="S5253" s="1160"/>
      <c r="T5253" s="1160"/>
      <c r="U5253" s="1160"/>
      <c r="V5253" s="1160"/>
      <c r="W5253" s="1160"/>
      <c r="X5253" s="1161" t="s">
        <v>1835</v>
      </c>
      <c r="Y5253" s="704"/>
    </row>
    <row r="5254" spans="2:25" customFormat="1" ht="15.75" customHeight="1" x14ac:dyDescent="0.2">
      <c r="B5254" s="1190" t="s">
        <v>2310</v>
      </c>
      <c r="C5254" s="1161" t="s">
        <v>782</v>
      </c>
      <c r="D5254" s="1161" t="s">
        <v>1622</v>
      </c>
      <c r="E5254" s="1178">
        <v>450</v>
      </c>
      <c r="F5254" s="1178">
        <v>450</v>
      </c>
      <c r="G5254" s="1172">
        <v>5625</v>
      </c>
      <c r="H5254" s="1164">
        <v>0</v>
      </c>
      <c r="I5254" s="1161" t="s">
        <v>1135</v>
      </c>
      <c r="J5254" s="1160">
        <v>0</v>
      </c>
      <c r="K5254" s="1161" t="s">
        <v>2047</v>
      </c>
      <c r="L5254" s="1177">
        <v>0.08</v>
      </c>
      <c r="M5254" s="1165" t="e">
        <f>+N5254-#REF!</f>
        <v>#REF!</v>
      </c>
      <c r="N5254" s="1165">
        <v>0.22</v>
      </c>
      <c r="O5254" s="1166" t="e">
        <f>+P5254-#REF!</f>
        <v>#REF!</v>
      </c>
      <c r="P5254" s="1165">
        <v>0.22</v>
      </c>
      <c r="Q5254" s="1166" t="e">
        <f>+R5254-#REF!</f>
        <v>#REF!</v>
      </c>
      <c r="R5254" s="1165">
        <v>0.15</v>
      </c>
      <c r="S5254" s="1160"/>
      <c r="T5254" s="1160"/>
      <c r="U5254" s="1160"/>
      <c r="V5254" s="1160"/>
      <c r="W5254" s="1160"/>
      <c r="X5254" s="1161" t="s">
        <v>1835</v>
      </c>
      <c r="Y5254" s="704"/>
    </row>
    <row r="5255" spans="2:25" customFormat="1" ht="15.75" customHeight="1" x14ac:dyDescent="0.2">
      <c r="B5255" s="1190" t="s">
        <v>2313</v>
      </c>
      <c r="C5255" s="1161" t="s">
        <v>782</v>
      </c>
      <c r="D5255" s="1161" t="s">
        <v>1622</v>
      </c>
      <c r="E5255" s="1178">
        <v>500</v>
      </c>
      <c r="F5255" s="1178">
        <v>500</v>
      </c>
      <c r="G5255" s="1172">
        <v>6250</v>
      </c>
      <c r="H5255" s="1164">
        <v>0</v>
      </c>
      <c r="I5255" s="1161" t="s">
        <v>1135</v>
      </c>
      <c r="J5255" s="1160">
        <v>0</v>
      </c>
      <c r="K5255" s="1161" t="s">
        <v>2047</v>
      </c>
      <c r="L5255" s="1177">
        <v>0.08</v>
      </c>
      <c r="M5255" s="1165" t="e">
        <f>+N5255-#REF!</f>
        <v>#REF!</v>
      </c>
      <c r="N5255" s="1165">
        <v>0.22</v>
      </c>
      <c r="O5255" s="1166" t="e">
        <f>+P5255-#REF!</f>
        <v>#REF!</v>
      </c>
      <c r="P5255" s="1165">
        <v>0.22</v>
      </c>
      <c r="Q5255" s="1166" t="e">
        <f>+R5255-#REF!</f>
        <v>#REF!</v>
      </c>
      <c r="R5255" s="1165">
        <v>0.15</v>
      </c>
      <c r="S5255" s="1160"/>
      <c r="T5255" s="1160"/>
      <c r="U5255" s="1160"/>
      <c r="V5255" s="1160"/>
      <c r="W5255" s="1160"/>
      <c r="X5255" s="1161" t="s">
        <v>1835</v>
      </c>
      <c r="Y5255" s="704"/>
    </row>
    <row r="5256" spans="2:25" customFormat="1" ht="15.75" customHeight="1" x14ac:dyDescent="0.2">
      <c r="B5256" s="1190" t="s">
        <v>2714</v>
      </c>
      <c r="C5256" s="1161" t="s">
        <v>782</v>
      </c>
      <c r="D5256" s="1161" t="s">
        <v>1622</v>
      </c>
      <c r="E5256" s="1178">
        <v>550</v>
      </c>
      <c r="F5256" s="1178">
        <v>550</v>
      </c>
      <c r="G5256" s="1172">
        <v>6875</v>
      </c>
      <c r="H5256" s="1164">
        <v>0</v>
      </c>
      <c r="I5256" s="1161" t="s">
        <v>1135</v>
      </c>
      <c r="J5256" s="1160">
        <v>0</v>
      </c>
      <c r="K5256" s="1161" t="s">
        <v>2047</v>
      </c>
      <c r="L5256" s="1177">
        <v>0.08</v>
      </c>
      <c r="M5256" s="1165" t="e">
        <f>+N5256-#REF!</f>
        <v>#REF!</v>
      </c>
      <c r="N5256" s="1165">
        <v>0.22</v>
      </c>
      <c r="O5256" s="1166" t="e">
        <f>+P5256-#REF!</f>
        <v>#REF!</v>
      </c>
      <c r="P5256" s="1165">
        <v>0.22</v>
      </c>
      <c r="Q5256" s="1166" t="e">
        <f>+R5256-#REF!</f>
        <v>#REF!</v>
      </c>
      <c r="R5256" s="1165">
        <v>0.15</v>
      </c>
      <c r="S5256" s="1160"/>
      <c r="T5256" s="1160"/>
      <c r="U5256" s="1160"/>
      <c r="V5256" s="1160"/>
      <c r="W5256" s="1160"/>
      <c r="X5256" s="1161" t="s">
        <v>1835</v>
      </c>
      <c r="Y5256" s="704"/>
    </row>
    <row r="5257" spans="2:25" customFormat="1" ht="15.75" customHeight="1" x14ac:dyDescent="0.2">
      <c r="B5257" s="1190" t="s">
        <v>2717</v>
      </c>
      <c r="C5257" s="1161" t="s">
        <v>782</v>
      </c>
      <c r="D5257" s="1161" t="s">
        <v>1622</v>
      </c>
      <c r="E5257" s="1178">
        <v>600</v>
      </c>
      <c r="F5257" s="1178">
        <v>600</v>
      </c>
      <c r="G5257" s="1172">
        <v>7500</v>
      </c>
      <c r="H5257" s="1164">
        <v>0</v>
      </c>
      <c r="I5257" s="1161" t="s">
        <v>1135</v>
      </c>
      <c r="J5257" s="1160">
        <v>0</v>
      </c>
      <c r="K5257" s="1161" t="s">
        <v>2047</v>
      </c>
      <c r="L5257" s="1177">
        <v>0.08</v>
      </c>
      <c r="M5257" s="1165" t="e">
        <f>+N5257-#REF!</f>
        <v>#REF!</v>
      </c>
      <c r="N5257" s="1165">
        <v>0.22</v>
      </c>
      <c r="O5257" s="1166" t="e">
        <f>+P5257-#REF!</f>
        <v>#REF!</v>
      </c>
      <c r="P5257" s="1165">
        <v>0.22</v>
      </c>
      <c r="Q5257" s="1166" t="e">
        <f>+R5257-#REF!</f>
        <v>#REF!</v>
      </c>
      <c r="R5257" s="1165">
        <v>0.15</v>
      </c>
      <c r="S5257" s="1160"/>
      <c r="T5257" s="1160"/>
      <c r="U5257" s="1160"/>
      <c r="V5257" s="1160"/>
      <c r="W5257" s="1160"/>
      <c r="X5257" s="1161" t="s">
        <v>1835</v>
      </c>
      <c r="Y5257" s="704"/>
    </row>
    <row r="5258" spans="2:25" customFormat="1" ht="15.75" customHeight="1" x14ac:dyDescent="0.2">
      <c r="B5258" s="1190" t="s">
        <v>2721</v>
      </c>
      <c r="C5258" s="1161" t="s">
        <v>782</v>
      </c>
      <c r="D5258" s="1161" t="s">
        <v>1622</v>
      </c>
      <c r="E5258" s="1178">
        <v>650</v>
      </c>
      <c r="F5258" s="1178">
        <v>650</v>
      </c>
      <c r="G5258" s="1172">
        <v>8125</v>
      </c>
      <c r="H5258" s="1164">
        <v>0</v>
      </c>
      <c r="I5258" s="1161" t="s">
        <v>1135</v>
      </c>
      <c r="J5258" s="1160">
        <v>0</v>
      </c>
      <c r="K5258" s="1161" t="s">
        <v>2047</v>
      </c>
      <c r="L5258" s="1177">
        <v>0.08</v>
      </c>
      <c r="M5258" s="1165" t="e">
        <f>+N5258-#REF!</f>
        <v>#REF!</v>
      </c>
      <c r="N5258" s="1165">
        <v>0.22</v>
      </c>
      <c r="O5258" s="1166" t="e">
        <f>+P5258-#REF!</f>
        <v>#REF!</v>
      </c>
      <c r="P5258" s="1165">
        <v>0.22</v>
      </c>
      <c r="Q5258" s="1166" t="e">
        <f>+R5258-#REF!</f>
        <v>#REF!</v>
      </c>
      <c r="R5258" s="1165">
        <v>0.15</v>
      </c>
      <c r="S5258" s="1160"/>
      <c r="T5258" s="1160"/>
      <c r="U5258" s="1160"/>
      <c r="V5258" s="1160"/>
      <c r="W5258" s="1160"/>
      <c r="X5258" s="1161" t="s">
        <v>1835</v>
      </c>
      <c r="Y5258" s="704"/>
    </row>
    <row r="5259" spans="2:25" customFormat="1" ht="15.75" customHeight="1" x14ac:dyDescent="0.2">
      <c r="B5259" s="1190" t="s">
        <v>2725</v>
      </c>
      <c r="C5259" s="1161" t="s">
        <v>782</v>
      </c>
      <c r="D5259" s="1161" t="s">
        <v>1622</v>
      </c>
      <c r="E5259" s="1178">
        <v>700</v>
      </c>
      <c r="F5259" s="1178">
        <v>700</v>
      </c>
      <c r="G5259" s="1172">
        <v>8750</v>
      </c>
      <c r="H5259" s="1164">
        <v>0</v>
      </c>
      <c r="I5259" s="1161" t="s">
        <v>1135</v>
      </c>
      <c r="J5259" s="1160">
        <v>0</v>
      </c>
      <c r="K5259" s="1161" t="s">
        <v>2047</v>
      </c>
      <c r="L5259" s="1177">
        <v>0.08</v>
      </c>
      <c r="M5259" s="1165" t="e">
        <f>+N5259-#REF!</f>
        <v>#REF!</v>
      </c>
      <c r="N5259" s="1165">
        <v>0.22</v>
      </c>
      <c r="O5259" s="1166" t="e">
        <f>+P5259-#REF!</f>
        <v>#REF!</v>
      </c>
      <c r="P5259" s="1165">
        <v>0.22</v>
      </c>
      <c r="Q5259" s="1166" t="e">
        <f>+R5259-#REF!</f>
        <v>#REF!</v>
      </c>
      <c r="R5259" s="1165">
        <v>0.15</v>
      </c>
      <c r="S5259" s="1160"/>
      <c r="T5259" s="1160"/>
      <c r="U5259" s="1160"/>
      <c r="V5259" s="1160"/>
      <c r="W5259" s="1160"/>
      <c r="X5259" s="1161" t="s">
        <v>1835</v>
      </c>
      <c r="Y5259" s="704"/>
    </row>
    <row r="5260" spans="2:25" customFormat="1" ht="15.75" customHeight="1" x14ac:dyDescent="0.2">
      <c r="B5260" s="1190" t="s">
        <v>2729</v>
      </c>
      <c r="C5260" s="1161" t="s">
        <v>782</v>
      </c>
      <c r="D5260" s="1161" t="s">
        <v>1622</v>
      </c>
      <c r="E5260" s="1178">
        <v>750</v>
      </c>
      <c r="F5260" s="1178">
        <v>750</v>
      </c>
      <c r="G5260" s="1172">
        <v>9375</v>
      </c>
      <c r="H5260" s="1164">
        <v>0</v>
      </c>
      <c r="I5260" s="1161" t="s">
        <v>1135</v>
      </c>
      <c r="J5260" s="1160">
        <v>0</v>
      </c>
      <c r="K5260" s="1161" t="s">
        <v>2047</v>
      </c>
      <c r="L5260" s="1177">
        <v>0.08</v>
      </c>
      <c r="M5260" s="1165" t="e">
        <f>+N5260-#REF!</f>
        <v>#REF!</v>
      </c>
      <c r="N5260" s="1165">
        <v>0.22</v>
      </c>
      <c r="O5260" s="1166" t="e">
        <f>+P5260-#REF!</f>
        <v>#REF!</v>
      </c>
      <c r="P5260" s="1165">
        <v>0.22</v>
      </c>
      <c r="Q5260" s="1166" t="e">
        <f>+R5260-#REF!</f>
        <v>#REF!</v>
      </c>
      <c r="R5260" s="1165">
        <v>0.15</v>
      </c>
      <c r="S5260" s="1160"/>
      <c r="T5260" s="1160"/>
      <c r="U5260" s="1160"/>
      <c r="V5260" s="1160"/>
      <c r="W5260" s="1160"/>
      <c r="X5260" s="1161" t="s">
        <v>1835</v>
      </c>
      <c r="Y5260" s="704"/>
    </row>
    <row r="5261" spans="2:25" customFormat="1" ht="15.75" customHeight="1" x14ac:dyDescent="0.2">
      <c r="B5261" s="1190" t="s">
        <v>2732</v>
      </c>
      <c r="C5261" s="1161" t="s">
        <v>782</v>
      </c>
      <c r="D5261" s="1161" t="s">
        <v>1622</v>
      </c>
      <c r="E5261" s="1178">
        <v>800</v>
      </c>
      <c r="F5261" s="1178">
        <v>800</v>
      </c>
      <c r="G5261" s="1172">
        <v>10000</v>
      </c>
      <c r="H5261" s="1164">
        <v>0</v>
      </c>
      <c r="I5261" s="1161" t="s">
        <v>1135</v>
      </c>
      <c r="J5261" s="1160">
        <v>0</v>
      </c>
      <c r="K5261" s="1161" t="s">
        <v>2047</v>
      </c>
      <c r="L5261" s="1177">
        <v>0.08</v>
      </c>
      <c r="M5261" s="1165" t="e">
        <f>+N5261-#REF!</f>
        <v>#REF!</v>
      </c>
      <c r="N5261" s="1165">
        <v>0.22</v>
      </c>
      <c r="O5261" s="1166" t="e">
        <f>+P5261-#REF!</f>
        <v>#REF!</v>
      </c>
      <c r="P5261" s="1165">
        <v>0.22</v>
      </c>
      <c r="Q5261" s="1166" t="e">
        <f>+R5261-#REF!</f>
        <v>#REF!</v>
      </c>
      <c r="R5261" s="1165">
        <v>0.15</v>
      </c>
      <c r="S5261" s="1160"/>
      <c r="T5261" s="1160"/>
      <c r="U5261" s="1160"/>
      <c r="V5261" s="1160"/>
      <c r="W5261" s="1160"/>
      <c r="X5261" s="1161" t="s">
        <v>1835</v>
      </c>
      <c r="Y5261" s="704"/>
    </row>
    <row r="5262" spans="2:25" customFormat="1" ht="15.75" customHeight="1" x14ac:dyDescent="0.2">
      <c r="B5262" s="1190" t="s">
        <v>2736</v>
      </c>
      <c r="C5262" s="1161" t="s">
        <v>782</v>
      </c>
      <c r="D5262" s="1161" t="s">
        <v>1622</v>
      </c>
      <c r="E5262" s="1178">
        <v>850</v>
      </c>
      <c r="F5262" s="1178">
        <v>850</v>
      </c>
      <c r="G5262" s="1172">
        <v>10625</v>
      </c>
      <c r="H5262" s="1164">
        <v>0</v>
      </c>
      <c r="I5262" s="1161" t="s">
        <v>1135</v>
      </c>
      <c r="J5262" s="1160">
        <v>0</v>
      </c>
      <c r="K5262" s="1161" t="s">
        <v>2047</v>
      </c>
      <c r="L5262" s="1177">
        <v>0.08</v>
      </c>
      <c r="M5262" s="1165" t="e">
        <f>+N5262-#REF!</f>
        <v>#REF!</v>
      </c>
      <c r="N5262" s="1165">
        <v>0.22</v>
      </c>
      <c r="O5262" s="1166" t="e">
        <f>+P5262-#REF!</f>
        <v>#REF!</v>
      </c>
      <c r="P5262" s="1165">
        <v>0.22</v>
      </c>
      <c r="Q5262" s="1166" t="e">
        <f>+R5262-#REF!</f>
        <v>#REF!</v>
      </c>
      <c r="R5262" s="1165">
        <v>0.15</v>
      </c>
      <c r="S5262" s="1160"/>
      <c r="T5262" s="1160"/>
      <c r="U5262" s="1160"/>
      <c r="V5262" s="1160"/>
      <c r="W5262" s="1160"/>
      <c r="X5262" s="1161" t="s">
        <v>1835</v>
      </c>
      <c r="Y5262" s="704"/>
    </row>
    <row r="5263" spans="2:25" customFormat="1" ht="15.75" customHeight="1" x14ac:dyDescent="0.2">
      <c r="B5263" s="1190" t="s">
        <v>2740</v>
      </c>
      <c r="C5263" s="1161" t="s">
        <v>782</v>
      </c>
      <c r="D5263" s="1161" t="s">
        <v>1622</v>
      </c>
      <c r="E5263" s="1178">
        <v>900</v>
      </c>
      <c r="F5263" s="1178">
        <v>900</v>
      </c>
      <c r="G5263" s="1172">
        <v>11250</v>
      </c>
      <c r="H5263" s="1164">
        <v>0</v>
      </c>
      <c r="I5263" s="1161" t="s">
        <v>1135</v>
      </c>
      <c r="J5263" s="1160">
        <v>0</v>
      </c>
      <c r="K5263" s="1161" t="s">
        <v>2047</v>
      </c>
      <c r="L5263" s="1177">
        <v>0.08</v>
      </c>
      <c r="M5263" s="1165" t="e">
        <f>+N5263-#REF!</f>
        <v>#REF!</v>
      </c>
      <c r="N5263" s="1165">
        <v>0.22</v>
      </c>
      <c r="O5263" s="1166" t="e">
        <f>+P5263-#REF!</f>
        <v>#REF!</v>
      </c>
      <c r="P5263" s="1165">
        <v>0.22</v>
      </c>
      <c r="Q5263" s="1166" t="e">
        <f>+R5263-#REF!</f>
        <v>#REF!</v>
      </c>
      <c r="R5263" s="1165">
        <v>0.15</v>
      </c>
      <c r="S5263" s="1160"/>
      <c r="T5263" s="1160"/>
      <c r="U5263" s="1160"/>
      <c r="V5263" s="1160"/>
      <c r="W5263" s="1160"/>
      <c r="X5263" s="1161" t="s">
        <v>1835</v>
      </c>
      <c r="Y5263" s="704"/>
    </row>
    <row r="5264" spans="2:25" customFormat="1" ht="15.75" customHeight="1" x14ac:dyDescent="0.2">
      <c r="B5264" s="1190" t="s">
        <v>2744</v>
      </c>
      <c r="C5264" s="1161" t="s">
        <v>782</v>
      </c>
      <c r="D5264" s="1161" t="s">
        <v>1622</v>
      </c>
      <c r="E5264" s="1178">
        <v>950</v>
      </c>
      <c r="F5264" s="1178">
        <v>950</v>
      </c>
      <c r="G5264" s="1172">
        <v>11875</v>
      </c>
      <c r="H5264" s="1164">
        <v>0</v>
      </c>
      <c r="I5264" s="1161" t="s">
        <v>1135</v>
      </c>
      <c r="J5264" s="1160">
        <v>0</v>
      </c>
      <c r="K5264" s="1161" t="s">
        <v>2047</v>
      </c>
      <c r="L5264" s="1177">
        <v>0.08</v>
      </c>
      <c r="M5264" s="1165" t="e">
        <f>+N5264-#REF!</f>
        <v>#REF!</v>
      </c>
      <c r="N5264" s="1165">
        <v>0.22</v>
      </c>
      <c r="O5264" s="1166" t="e">
        <f>+P5264-#REF!</f>
        <v>#REF!</v>
      </c>
      <c r="P5264" s="1165">
        <v>0.22</v>
      </c>
      <c r="Q5264" s="1166" t="e">
        <f>+R5264-#REF!</f>
        <v>#REF!</v>
      </c>
      <c r="R5264" s="1165">
        <v>0.15</v>
      </c>
      <c r="S5264" s="1160"/>
      <c r="T5264" s="1160"/>
      <c r="U5264" s="1160"/>
      <c r="V5264" s="1160"/>
      <c r="W5264" s="1160"/>
      <c r="X5264" s="1161" t="s">
        <v>1835</v>
      </c>
      <c r="Y5264" s="704"/>
    </row>
    <row r="5265" spans="2:25" customFormat="1" ht="15.75" customHeight="1" x14ac:dyDescent="0.2">
      <c r="B5265" s="1190" t="s">
        <v>2748</v>
      </c>
      <c r="C5265" s="1161" t="s">
        <v>782</v>
      </c>
      <c r="D5265" s="1161" t="s">
        <v>1622</v>
      </c>
      <c r="E5265" s="1178">
        <v>1000</v>
      </c>
      <c r="F5265" s="1178">
        <v>1000</v>
      </c>
      <c r="G5265" s="1172">
        <v>12500</v>
      </c>
      <c r="H5265" s="1164">
        <v>0</v>
      </c>
      <c r="I5265" s="1161" t="s">
        <v>1135</v>
      </c>
      <c r="J5265" s="1160">
        <v>0</v>
      </c>
      <c r="K5265" s="1161" t="s">
        <v>2047</v>
      </c>
      <c r="L5265" s="1177">
        <v>0.08</v>
      </c>
      <c r="M5265" s="1165" t="e">
        <f>+N5265-#REF!</f>
        <v>#REF!</v>
      </c>
      <c r="N5265" s="1165">
        <v>0.22</v>
      </c>
      <c r="O5265" s="1166" t="e">
        <f>+P5265-#REF!</f>
        <v>#REF!</v>
      </c>
      <c r="P5265" s="1165">
        <v>0.22</v>
      </c>
      <c r="Q5265" s="1166" t="e">
        <f>+R5265-#REF!</f>
        <v>#REF!</v>
      </c>
      <c r="R5265" s="1165">
        <v>0.15</v>
      </c>
      <c r="S5265" s="1160"/>
      <c r="T5265" s="1160"/>
      <c r="U5265" s="1160"/>
      <c r="V5265" s="1160"/>
      <c r="W5265" s="1160"/>
      <c r="X5265" s="1161" t="s">
        <v>1835</v>
      </c>
      <c r="Y5265" s="704"/>
    </row>
    <row r="5266" spans="2:25" customFormat="1" ht="15.75" customHeight="1" x14ac:dyDescent="0.2">
      <c r="B5266" s="1190" t="s">
        <v>2751</v>
      </c>
      <c r="C5266" s="1161" t="s">
        <v>782</v>
      </c>
      <c r="D5266" s="1161" t="s">
        <v>1622</v>
      </c>
      <c r="E5266" s="1178">
        <v>1500</v>
      </c>
      <c r="F5266" s="1178">
        <v>1500</v>
      </c>
      <c r="G5266" s="1172">
        <v>18750</v>
      </c>
      <c r="H5266" s="1164">
        <v>0</v>
      </c>
      <c r="I5266" s="1161" t="s">
        <v>1135</v>
      </c>
      <c r="J5266" s="1160">
        <v>0</v>
      </c>
      <c r="K5266" s="1161" t="s">
        <v>2047</v>
      </c>
      <c r="L5266" s="1177">
        <v>0.08</v>
      </c>
      <c r="M5266" s="1165" t="e">
        <f>+N5266-#REF!</f>
        <v>#REF!</v>
      </c>
      <c r="N5266" s="1165">
        <v>0.22</v>
      </c>
      <c r="O5266" s="1166" t="e">
        <f>+P5266-#REF!</f>
        <v>#REF!</v>
      </c>
      <c r="P5266" s="1165">
        <v>0.22</v>
      </c>
      <c r="Q5266" s="1166" t="e">
        <f>+R5266-#REF!</f>
        <v>#REF!</v>
      </c>
      <c r="R5266" s="1165">
        <v>0.15</v>
      </c>
      <c r="S5266" s="1160"/>
      <c r="T5266" s="1160"/>
      <c r="U5266" s="1160"/>
      <c r="V5266" s="1160"/>
      <c r="W5266" s="1160"/>
      <c r="X5266" s="1161" t="s">
        <v>1835</v>
      </c>
      <c r="Y5266" s="704"/>
    </row>
    <row r="5267" spans="2:25" customFormat="1" ht="15.75" customHeight="1" x14ac:dyDescent="0.2">
      <c r="B5267" s="1190" t="s">
        <v>2754</v>
      </c>
      <c r="C5267" s="1161" t="s">
        <v>782</v>
      </c>
      <c r="D5267" s="1161" t="s">
        <v>1622</v>
      </c>
      <c r="E5267" s="1178">
        <v>2000</v>
      </c>
      <c r="F5267" s="1178">
        <v>2000</v>
      </c>
      <c r="G5267" s="1172">
        <v>25000</v>
      </c>
      <c r="H5267" s="1164">
        <v>0</v>
      </c>
      <c r="I5267" s="1161" t="s">
        <v>1135</v>
      </c>
      <c r="J5267" s="1160">
        <v>0</v>
      </c>
      <c r="K5267" s="1161" t="s">
        <v>2047</v>
      </c>
      <c r="L5267" s="1177">
        <v>0.08</v>
      </c>
      <c r="M5267" s="1165" t="e">
        <f>+N5267-#REF!</f>
        <v>#REF!</v>
      </c>
      <c r="N5267" s="1165">
        <v>0.22</v>
      </c>
      <c r="O5267" s="1166" t="e">
        <f>+P5267-#REF!</f>
        <v>#REF!</v>
      </c>
      <c r="P5267" s="1165">
        <v>0.22</v>
      </c>
      <c r="Q5267" s="1166" t="e">
        <f>+R5267-#REF!</f>
        <v>#REF!</v>
      </c>
      <c r="R5267" s="1165">
        <v>0.15</v>
      </c>
      <c r="S5267" s="1160"/>
      <c r="T5267" s="1160"/>
      <c r="U5267" s="1160"/>
      <c r="V5267" s="1160"/>
      <c r="W5267" s="1160"/>
      <c r="X5267" s="1161" t="s">
        <v>1835</v>
      </c>
      <c r="Y5267" s="704"/>
    </row>
    <row r="5268" spans="2:25" customFormat="1" ht="15.75" customHeight="1" x14ac:dyDescent="0.2">
      <c r="B5268" s="1190" t="s">
        <v>2285</v>
      </c>
      <c r="C5268" s="1161" t="s">
        <v>2025</v>
      </c>
      <c r="D5268" s="1161" t="s">
        <v>1622</v>
      </c>
      <c r="E5268" s="1178">
        <v>50</v>
      </c>
      <c r="F5268" s="1178">
        <v>50</v>
      </c>
      <c r="G5268" s="1172">
        <v>625</v>
      </c>
      <c r="H5268" s="1164">
        <v>0</v>
      </c>
      <c r="I5268" s="1161" t="s">
        <v>1135</v>
      </c>
      <c r="J5268" s="1160">
        <v>0</v>
      </c>
      <c r="K5268" s="1161" t="s">
        <v>2047</v>
      </c>
      <c r="L5268" s="1177">
        <v>0.08</v>
      </c>
      <c r="M5268" s="1165" t="e">
        <f>+N5268-#REF!</f>
        <v>#REF!</v>
      </c>
      <c r="N5268" s="1165">
        <v>0.22</v>
      </c>
      <c r="O5268" s="1166" t="e">
        <f>+P5268-#REF!</f>
        <v>#REF!</v>
      </c>
      <c r="P5268" s="1165">
        <v>0.22</v>
      </c>
      <c r="Q5268" s="1166" t="e">
        <f>+R5268-#REF!</f>
        <v>#REF!</v>
      </c>
      <c r="R5268" s="1165">
        <v>0.15</v>
      </c>
      <c r="S5268" s="1160"/>
      <c r="T5268" s="1160"/>
      <c r="U5268" s="1160"/>
      <c r="V5268" s="1160"/>
      <c r="W5268" s="1160"/>
      <c r="X5268" s="1161" t="s">
        <v>1830</v>
      </c>
      <c r="Y5268" s="704"/>
    </row>
    <row r="5269" spans="2:25" customFormat="1" ht="15.75" customHeight="1" x14ac:dyDescent="0.2">
      <c r="B5269" s="1190" t="s">
        <v>2288</v>
      </c>
      <c r="C5269" s="1161" t="s">
        <v>2025</v>
      </c>
      <c r="D5269" s="1161" t="s">
        <v>1622</v>
      </c>
      <c r="E5269" s="1178">
        <v>100</v>
      </c>
      <c r="F5269" s="1178">
        <v>100</v>
      </c>
      <c r="G5269" s="1172">
        <v>1250</v>
      </c>
      <c r="H5269" s="1164">
        <v>0</v>
      </c>
      <c r="I5269" s="1161" t="s">
        <v>1135</v>
      </c>
      <c r="J5269" s="1160">
        <v>0</v>
      </c>
      <c r="K5269" s="1161" t="s">
        <v>2047</v>
      </c>
      <c r="L5269" s="1177">
        <v>0.08</v>
      </c>
      <c r="M5269" s="1165" t="e">
        <f>+N5269-#REF!</f>
        <v>#REF!</v>
      </c>
      <c r="N5269" s="1165">
        <v>0.22</v>
      </c>
      <c r="O5269" s="1166" t="e">
        <f>+P5269-#REF!</f>
        <v>#REF!</v>
      </c>
      <c r="P5269" s="1165">
        <v>0.22</v>
      </c>
      <c r="Q5269" s="1166" t="e">
        <f>+R5269-#REF!</f>
        <v>#REF!</v>
      </c>
      <c r="R5269" s="1165">
        <v>0.15</v>
      </c>
      <c r="S5269" s="1160"/>
      <c r="T5269" s="1160"/>
      <c r="U5269" s="1160"/>
      <c r="V5269" s="1160"/>
      <c r="W5269" s="1160"/>
      <c r="X5269" s="1161" t="s">
        <v>1830</v>
      </c>
      <c r="Y5269" s="704"/>
    </row>
    <row r="5270" spans="2:25" customFormat="1" ht="15.75" customHeight="1" x14ac:dyDescent="0.2">
      <c r="B5270" s="1190" t="s">
        <v>2292</v>
      </c>
      <c r="C5270" s="1161" t="s">
        <v>2025</v>
      </c>
      <c r="D5270" s="1161" t="s">
        <v>1622</v>
      </c>
      <c r="E5270" s="1178">
        <v>150</v>
      </c>
      <c r="F5270" s="1178">
        <v>150</v>
      </c>
      <c r="G5270" s="1172">
        <v>1875</v>
      </c>
      <c r="H5270" s="1164">
        <v>0</v>
      </c>
      <c r="I5270" s="1161" t="s">
        <v>1135</v>
      </c>
      <c r="J5270" s="1160">
        <v>0</v>
      </c>
      <c r="K5270" s="1161" t="s">
        <v>2047</v>
      </c>
      <c r="L5270" s="1177">
        <v>0.08</v>
      </c>
      <c r="M5270" s="1165" t="e">
        <f>+N5270-#REF!</f>
        <v>#REF!</v>
      </c>
      <c r="N5270" s="1165">
        <v>0.22</v>
      </c>
      <c r="O5270" s="1166" t="e">
        <f>+P5270-#REF!</f>
        <v>#REF!</v>
      </c>
      <c r="P5270" s="1165">
        <v>0.22</v>
      </c>
      <c r="Q5270" s="1166" t="e">
        <f>+R5270-#REF!</f>
        <v>#REF!</v>
      </c>
      <c r="R5270" s="1165">
        <v>0.15</v>
      </c>
      <c r="S5270" s="1160"/>
      <c r="T5270" s="1160"/>
      <c r="U5270" s="1160"/>
      <c r="V5270" s="1160"/>
      <c r="W5270" s="1160"/>
      <c r="X5270" s="1161" t="s">
        <v>1830</v>
      </c>
      <c r="Y5270" s="704"/>
    </row>
    <row r="5271" spans="2:25" customFormat="1" ht="15.75" customHeight="1" x14ac:dyDescent="0.2">
      <c r="B5271" s="1190" t="s">
        <v>2295</v>
      </c>
      <c r="C5271" s="1161" t="s">
        <v>2025</v>
      </c>
      <c r="D5271" s="1161" t="s">
        <v>1622</v>
      </c>
      <c r="E5271" s="1178">
        <v>200</v>
      </c>
      <c r="F5271" s="1178">
        <v>200</v>
      </c>
      <c r="G5271" s="1172">
        <v>2500</v>
      </c>
      <c r="H5271" s="1164">
        <v>0</v>
      </c>
      <c r="I5271" s="1161" t="s">
        <v>1135</v>
      </c>
      <c r="J5271" s="1160">
        <v>0</v>
      </c>
      <c r="K5271" s="1161" t="s">
        <v>2047</v>
      </c>
      <c r="L5271" s="1177">
        <v>0.08</v>
      </c>
      <c r="M5271" s="1165" t="e">
        <f>+N5271-#REF!</f>
        <v>#REF!</v>
      </c>
      <c r="N5271" s="1165">
        <v>0.22</v>
      </c>
      <c r="O5271" s="1166" t="e">
        <f>+P5271-#REF!</f>
        <v>#REF!</v>
      </c>
      <c r="P5271" s="1165">
        <v>0.22</v>
      </c>
      <c r="Q5271" s="1166" t="e">
        <f>+R5271-#REF!</f>
        <v>#REF!</v>
      </c>
      <c r="R5271" s="1165">
        <v>0.15</v>
      </c>
      <c r="S5271" s="1160"/>
      <c r="T5271" s="1160"/>
      <c r="U5271" s="1160"/>
      <c r="V5271" s="1160"/>
      <c r="W5271" s="1160"/>
      <c r="X5271" s="1161" t="s">
        <v>1830</v>
      </c>
      <c r="Y5271" s="704"/>
    </row>
    <row r="5272" spans="2:25" customFormat="1" ht="15.75" customHeight="1" x14ac:dyDescent="0.2">
      <c r="B5272" s="1190" t="s">
        <v>2297</v>
      </c>
      <c r="C5272" s="1161" t="s">
        <v>2025</v>
      </c>
      <c r="D5272" s="1161" t="s">
        <v>1622</v>
      </c>
      <c r="E5272" s="1178">
        <v>250</v>
      </c>
      <c r="F5272" s="1178">
        <v>250</v>
      </c>
      <c r="G5272" s="1172">
        <v>3125</v>
      </c>
      <c r="H5272" s="1164">
        <v>0</v>
      </c>
      <c r="I5272" s="1161" t="s">
        <v>1135</v>
      </c>
      <c r="J5272" s="1160">
        <v>0</v>
      </c>
      <c r="K5272" s="1161" t="s">
        <v>2047</v>
      </c>
      <c r="L5272" s="1177">
        <v>0.08</v>
      </c>
      <c r="M5272" s="1165" t="e">
        <f>+N5272-#REF!</f>
        <v>#REF!</v>
      </c>
      <c r="N5272" s="1165">
        <v>0.22</v>
      </c>
      <c r="O5272" s="1166" t="e">
        <f>+P5272-#REF!</f>
        <v>#REF!</v>
      </c>
      <c r="P5272" s="1165">
        <v>0.22</v>
      </c>
      <c r="Q5272" s="1166" t="e">
        <f>+R5272-#REF!</f>
        <v>#REF!</v>
      </c>
      <c r="R5272" s="1165">
        <v>0.15</v>
      </c>
      <c r="S5272" s="1160"/>
      <c r="T5272" s="1160"/>
      <c r="U5272" s="1160"/>
      <c r="V5272" s="1160"/>
      <c r="W5272" s="1160"/>
      <c r="X5272" s="1161" t="s">
        <v>1830</v>
      </c>
      <c r="Y5272" s="704"/>
    </row>
    <row r="5273" spans="2:25" customFormat="1" ht="15.75" customHeight="1" x14ac:dyDescent="0.2">
      <c r="B5273" s="1190" t="s">
        <v>2301</v>
      </c>
      <c r="C5273" s="1161" t="s">
        <v>2025</v>
      </c>
      <c r="D5273" s="1161" t="s">
        <v>1622</v>
      </c>
      <c r="E5273" s="1178">
        <v>300</v>
      </c>
      <c r="F5273" s="1178">
        <v>300</v>
      </c>
      <c r="G5273" s="1172">
        <v>3750</v>
      </c>
      <c r="H5273" s="1164">
        <v>0</v>
      </c>
      <c r="I5273" s="1161" t="s">
        <v>1135</v>
      </c>
      <c r="J5273" s="1160">
        <v>0</v>
      </c>
      <c r="K5273" s="1161" t="s">
        <v>2047</v>
      </c>
      <c r="L5273" s="1177">
        <v>0.08</v>
      </c>
      <c r="M5273" s="1165" t="e">
        <f>+N5273-#REF!</f>
        <v>#REF!</v>
      </c>
      <c r="N5273" s="1165">
        <v>0.22</v>
      </c>
      <c r="O5273" s="1166" t="e">
        <f>+P5273-#REF!</f>
        <v>#REF!</v>
      </c>
      <c r="P5273" s="1165">
        <v>0.22</v>
      </c>
      <c r="Q5273" s="1166" t="e">
        <f>+R5273-#REF!</f>
        <v>#REF!</v>
      </c>
      <c r="R5273" s="1165">
        <v>0.15</v>
      </c>
      <c r="S5273" s="1160"/>
      <c r="T5273" s="1160"/>
      <c r="U5273" s="1160"/>
      <c r="V5273" s="1160"/>
      <c r="W5273" s="1160"/>
      <c r="X5273" s="1161" t="s">
        <v>1830</v>
      </c>
      <c r="Y5273" s="704"/>
    </row>
    <row r="5274" spans="2:25" customFormat="1" ht="15.75" customHeight="1" x14ac:dyDescent="0.2">
      <c r="B5274" s="1190" t="s">
        <v>2304</v>
      </c>
      <c r="C5274" s="1161" t="s">
        <v>2025</v>
      </c>
      <c r="D5274" s="1161" t="s">
        <v>1622</v>
      </c>
      <c r="E5274" s="1178">
        <v>350</v>
      </c>
      <c r="F5274" s="1178">
        <v>350</v>
      </c>
      <c r="G5274" s="1172">
        <v>4375</v>
      </c>
      <c r="H5274" s="1164">
        <v>0</v>
      </c>
      <c r="I5274" s="1161" t="s">
        <v>1135</v>
      </c>
      <c r="J5274" s="1160">
        <v>0</v>
      </c>
      <c r="K5274" s="1161" t="s">
        <v>2047</v>
      </c>
      <c r="L5274" s="1177">
        <v>0.08</v>
      </c>
      <c r="M5274" s="1165" t="e">
        <f>+N5274-#REF!</f>
        <v>#REF!</v>
      </c>
      <c r="N5274" s="1165">
        <v>0.22</v>
      </c>
      <c r="O5274" s="1166" t="e">
        <f>+P5274-#REF!</f>
        <v>#REF!</v>
      </c>
      <c r="P5274" s="1165">
        <v>0.22</v>
      </c>
      <c r="Q5274" s="1166" t="e">
        <f>+R5274-#REF!</f>
        <v>#REF!</v>
      </c>
      <c r="R5274" s="1165">
        <v>0.15</v>
      </c>
      <c r="S5274" s="1160"/>
      <c r="T5274" s="1160"/>
      <c r="U5274" s="1160"/>
      <c r="V5274" s="1160"/>
      <c r="W5274" s="1160"/>
      <c r="X5274" s="1161" t="s">
        <v>1835</v>
      </c>
      <c r="Y5274" s="704"/>
    </row>
    <row r="5275" spans="2:25" customFormat="1" ht="15.75" customHeight="1" x14ac:dyDescent="0.2">
      <c r="B5275" s="1190" t="s">
        <v>2307</v>
      </c>
      <c r="C5275" s="1161" t="s">
        <v>2025</v>
      </c>
      <c r="D5275" s="1161" t="s">
        <v>1622</v>
      </c>
      <c r="E5275" s="1178">
        <v>400</v>
      </c>
      <c r="F5275" s="1178">
        <v>400</v>
      </c>
      <c r="G5275" s="1172">
        <v>5000</v>
      </c>
      <c r="H5275" s="1164">
        <v>0</v>
      </c>
      <c r="I5275" s="1161" t="s">
        <v>1135</v>
      </c>
      <c r="J5275" s="1160">
        <v>0</v>
      </c>
      <c r="K5275" s="1161" t="s">
        <v>2047</v>
      </c>
      <c r="L5275" s="1177">
        <v>0.08</v>
      </c>
      <c r="M5275" s="1165" t="e">
        <f>+N5275-#REF!</f>
        <v>#REF!</v>
      </c>
      <c r="N5275" s="1165">
        <v>0.22</v>
      </c>
      <c r="O5275" s="1166" t="e">
        <f>+P5275-#REF!</f>
        <v>#REF!</v>
      </c>
      <c r="P5275" s="1165">
        <v>0.22</v>
      </c>
      <c r="Q5275" s="1166" t="e">
        <f>+R5275-#REF!</f>
        <v>#REF!</v>
      </c>
      <c r="R5275" s="1165">
        <v>0.15</v>
      </c>
      <c r="S5275" s="1160"/>
      <c r="T5275" s="1160"/>
      <c r="U5275" s="1160"/>
      <c r="V5275" s="1160"/>
      <c r="W5275" s="1160"/>
      <c r="X5275" s="1161" t="s">
        <v>1835</v>
      </c>
      <c r="Y5275" s="704"/>
    </row>
    <row r="5276" spans="2:25" customFormat="1" ht="15.75" customHeight="1" x14ac:dyDescent="0.2">
      <c r="B5276" s="1190" t="s">
        <v>2310</v>
      </c>
      <c r="C5276" s="1161" t="s">
        <v>2025</v>
      </c>
      <c r="D5276" s="1161" t="s">
        <v>1622</v>
      </c>
      <c r="E5276" s="1178">
        <v>450</v>
      </c>
      <c r="F5276" s="1178">
        <v>450</v>
      </c>
      <c r="G5276" s="1172">
        <v>5625</v>
      </c>
      <c r="H5276" s="1164">
        <v>0</v>
      </c>
      <c r="I5276" s="1161" t="s">
        <v>1135</v>
      </c>
      <c r="J5276" s="1160">
        <v>0</v>
      </c>
      <c r="K5276" s="1161" t="s">
        <v>2047</v>
      </c>
      <c r="L5276" s="1177">
        <v>0.08</v>
      </c>
      <c r="M5276" s="1165" t="e">
        <f>+N5276-#REF!</f>
        <v>#REF!</v>
      </c>
      <c r="N5276" s="1165">
        <v>0.22</v>
      </c>
      <c r="O5276" s="1166" t="e">
        <f>+P5276-#REF!</f>
        <v>#REF!</v>
      </c>
      <c r="P5276" s="1165">
        <v>0.22</v>
      </c>
      <c r="Q5276" s="1166" t="e">
        <f>+R5276-#REF!</f>
        <v>#REF!</v>
      </c>
      <c r="R5276" s="1165">
        <v>0.15</v>
      </c>
      <c r="S5276" s="1160"/>
      <c r="T5276" s="1160"/>
      <c r="U5276" s="1160"/>
      <c r="V5276" s="1160"/>
      <c r="W5276" s="1160"/>
      <c r="X5276" s="1161" t="s">
        <v>1835</v>
      </c>
      <c r="Y5276" s="704"/>
    </row>
    <row r="5277" spans="2:25" customFormat="1" ht="15.75" customHeight="1" x14ac:dyDescent="0.2">
      <c r="B5277" s="1190" t="s">
        <v>2313</v>
      </c>
      <c r="C5277" s="1161" t="s">
        <v>2025</v>
      </c>
      <c r="D5277" s="1161" t="s">
        <v>1622</v>
      </c>
      <c r="E5277" s="1178">
        <v>500</v>
      </c>
      <c r="F5277" s="1178">
        <v>500</v>
      </c>
      <c r="G5277" s="1172">
        <v>6250</v>
      </c>
      <c r="H5277" s="1164">
        <v>0</v>
      </c>
      <c r="I5277" s="1161" t="s">
        <v>1135</v>
      </c>
      <c r="J5277" s="1160">
        <v>0</v>
      </c>
      <c r="K5277" s="1161" t="s">
        <v>2047</v>
      </c>
      <c r="L5277" s="1177">
        <v>0.08</v>
      </c>
      <c r="M5277" s="1165" t="e">
        <f>+N5277-#REF!</f>
        <v>#REF!</v>
      </c>
      <c r="N5277" s="1165">
        <v>0.22</v>
      </c>
      <c r="O5277" s="1166" t="e">
        <f>+P5277-#REF!</f>
        <v>#REF!</v>
      </c>
      <c r="P5277" s="1165">
        <v>0.22</v>
      </c>
      <c r="Q5277" s="1166" t="e">
        <f>+R5277-#REF!</f>
        <v>#REF!</v>
      </c>
      <c r="R5277" s="1165">
        <v>0.15</v>
      </c>
      <c r="S5277" s="1160"/>
      <c r="T5277" s="1160"/>
      <c r="U5277" s="1160"/>
      <c r="V5277" s="1160"/>
      <c r="W5277" s="1160"/>
      <c r="X5277" s="1161" t="s">
        <v>1835</v>
      </c>
      <c r="Y5277" s="704"/>
    </row>
    <row r="5278" spans="2:25" customFormat="1" ht="15.75" customHeight="1" x14ac:dyDescent="0.2">
      <c r="B5278" s="1190" t="s">
        <v>2714</v>
      </c>
      <c r="C5278" s="1161" t="s">
        <v>2025</v>
      </c>
      <c r="D5278" s="1161" t="s">
        <v>1622</v>
      </c>
      <c r="E5278" s="1178">
        <v>550</v>
      </c>
      <c r="F5278" s="1178">
        <v>550</v>
      </c>
      <c r="G5278" s="1172">
        <v>6875</v>
      </c>
      <c r="H5278" s="1164">
        <v>0</v>
      </c>
      <c r="I5278" s="1161" t="s">
        <v>1135</v>
      </c>
      <c r="J5278" s="1160">
        <v>0</v>
      </c>
      <c r="K5278" s="1161" t="s">
        <v>2047</v>
      </c>
      <c r="L5278" s="1177">
        <v>0.08</v>
      </c>
      <c r="M5278" s="1165" t="e">
        <f>+N5278-#REF!</f>
        <v>#REF!</v>
      </c>
      <c r="N5278" s="1165">
        <v>0.22</v>
      </c>
      <c r="O5278" s="1166" t="e">
        <f>+P5278-#REF!</f>
        <v>#REF!</v>
      </c>
      <c r="P5278" s="1165">
        <v>0.22</v>
      </c>
      <c r="Q5278" s="1166" t="e">
        <f>+R5278-#REF!</f>
        <v>#REF!</v>
      </c>
      <c r="R5278" s="1165">
        <v>0.15</v>
      </c>
      <c r="S5278" s="1160"/>
      <c r="T5278" s="1160"/>
      <c r="U5278" s="1160"/>
      <c r="V5278" s="1160"/>
      <c r="W5278" s="1160"/>
      <c r="X5278" s="1161" t="s">
        <v>1835</v>
      </c>
      <c r="Y5278" s="704"/>
    </row>
    <row r="5279" spans="2:25" customFormat="1" ht="15.75" customHeight="1" x14ac:dyDescent="0.2">
      <c r="B5279" s="1190" t="s">
        <v>2717</v>
      </c>
      <c r="C5279" s="1161" t="s">
        <v>2025</v>
      </c>
      <c r="D5279" s="1161" t="s">
        <v>1622</v>
      </c>
      <c r="E5279" s="1178">
        <v>600</v>
      </c>
      <c r="F5279" s="1178">
        <v>600</v>
      </c>
      <c r="G5279" s="1172">
        <v>7500</v>
      </c>
      <c r="H5279" s="1164">
        <v>0</v>
      </c>
      <c r="I5279" s="1161" t="s">
        <v>1135</v>
      </c>
      <c r="J5279" s="1160">
        <v>0</v>
      </c>
      <c r="K5279" s="1161" t="s">
        <v>2047</v>
      </c>
      <c r="L5279" s="1177">
        <v>0.08</v>
      </c>
      <c r="M5279" s="1165" t="e">
        <f>+N5279-#REF!</f>
        <v>#REF!</v>
      </c>
      <c r="N5279" s="1165">
        <v>0.22</v>
      </c>
      <c r="O5279" s="1166" t="e">
        <f>+P5279-#REF!</f>
        <v>#REF!</v>
      </c>
      <c r="P5279" s="1165">
        <v>0.22</v>
      </c>
      <c r="Q5279" s="1166" t="e">
        <f>+R5279-#REF!</f>
        <v>#REF!</v>
      </c>
      <c r="R5279" s="1165">
        <v>0.15</v>
      </c>
      <c r="S5279" s="1160"/>
      <c r="T5279" s="1160"/>
      <c r="U5279" s="1160"/>
      <c r="V5279" s="1160"/>
      <c r="W5279" s="1160"/>
      <c r="X5279" s="1161" t="s">
        <v>1835</v>
      </c>
      <c r="Y5279" s="704"/>
    </row>
    <row r="5280" spans="2:25" customFormat="1" ht="15.75" customHeight="1" x14ac:dyDescent="0.2">
      <c r="B5280" s="1190" t="s">
        <v>2721</v>
      </c>
      <c r="C5280" s="1161" t="s">
        <v>2025</v>
      </c>
      <c r="D5280" s="1161" t="s">
        <v>1622</v>
      </c>
      <c r="E5280" s="1178">
        <v>650</v>
      </c>
      <c r="F5280" s="1178">
        <v>650</v>
      </c>
      <c r="G5280" s="1172">
        <v>8125</v>
      </c>
      <c r="H5280" s="1164">
        <v>0</v>
      </c>
      <c r="I5280" s="1161" t="s">
        <v>1135</v>
      </c>
      <c r="J5280" s="1160">
        <v>0</v>
      </c>
      <c r="K5280" s="1161" t="s">
        <v>2047</v>
      </c>
      <c r="L5280" s="1177">
        <v>0.08</v>
      </c>
      <c r="M5280" s="1165" t="e">
        <f>+N5280-#REF!</f>
        <v>#REF!</v>
      </c>
      <c r="N5280" s="1165">
        <v>0.22</v>
      </c>
      <c r="O5280" s="1166" t="e">
        <f>+P5280-#REF!</f>
        <v>#REF!</v>
      </c>
      <c r="P5280" s="1165">
        <v>0.22</v>
      </c>
      <c r="Q5280" s="1166" t="e">
        <f>+R5280-#REF!</f>
        <v>#REF!</v>
      </c>
      <c r="R5280" s="1165">
        <v>0.15</v>
      </c>
      <c r="S5280" s="1160"/>
      <c r="T5280" s="1160"/>
      <c r="U5280" s="1160"/>
      <c r="V5280" s="1160"/>
      <c r="W5280" s="1160"/>
      <c r="X5280" s="1161" t="s">
        <v>1835</v>
      </c>
      <c r="Y5280" s="704"/>
    </row>
    <row r="5281" spans="2:25" customFormat="1" ht="15.75" customHeight="1" x14ac:dyDescent="0.2">
      <c r="B5281" s="1190" t="s">
        <v>2725</v>
      </c>
      <c r="C5281" s="1161" t="s">
        <v>2025</v>
      </c>
      <c r="D5281" s="1161" t="s">
        <v>1622</v>
      </c>
      <c r="E5281" s="1178">
        <v>700</v>
      </c>
      <c r="F5281" s="1178">
        <v>700</v>
      </c>
      <c r="G5281" s="1172">
        <v>8750</v>
      </c>
      <c r="H5281" s="1164">
        <v>0</v>
      </c>
      <c r="I5281" s="1161" t="s">
        <v>1135</v>
      </c>
      <c r="J5281" s="1160">
        <v>0</v>
      </c>
      <c r="K5281" s="1161" t="s">
        <v>2047</v>
      </c>
      <c r="L5281" s="1177">
        <v>0.08</v>
      </c>
      <c r="M5281" s="1165" t="e">
        <f>+N5281-#REF!</f>
        <v>#REF!</v>
      </c>
      <c r="N5281" s="1165">
        <v>0.22</v>
      </c>
      <c r="O5281" s="1166" t="e">
        <f>+P5281-#REF!</f>
        <v>#REF!</v>
      </c>
      <c r="P5281" s="1165">
        <v>0.22</v>
      </c>
      <c r="Q5281" s="1166" t="e">
        <f>+R5281-#REF!</f>
        <v>#REF!</v>
      </c>
      <c r="R5281" s="1165">
        <v>0.15</v>
      </c>
      <c r="S5281" s="1160"/>
      <c r="T5281" s="1160"/>
      <c r="U5281" s="1160"/>
      <c r="V5281" s="1160"/>
      <c r="W5281" s="1160"/>
      <c r="X5281" s="1161" t="s">
        <v>1835</v>
      </c>
      <c r="Y5281" s="704"/>
    </row>
    <row r="5282" spans="2:25" customFormat="1" ht="15.75" customHeight="1" x14ac:dyDescent="0.2">
      <c r="B5282" s="1190" t="s">
        <v>2729</v>
      </c>
      <c r="C5282" s="1161" t="s">
        <v>2025</v>
      </c>
      <c r="D5282" s="1161" t="s">
        <v>1622</v>
      </c>
      <c r="E5282" s="1178">
        <v>750</v>
      </c>
      <c r="F5282" s="1178">
        <v>750</v>
      </c>
      <c r="G5282" s="1172">
        <v>9375</v>
      </c>
      <c r="H5282" s="1164">
        <v>0</v>
      </c>
      <c r="I5282" s="1161" t="s">
        <v>1135</v>
      </c>
      <c r="J5282" s="1160">
        <v>0</v>
      </c>
      <c r="K5282" s="1161" t="s">
        <v>2047</v>
      </c>
      <c r="L5282" s="1177">
        <v>0.08</v>
      </c>
      <c r="M5282" s="1165" t="e">
        <f>+N5282-#REF!</f>
        <v>#REF!</v>
      </c>
      <c r="N5282" s="1165">
        <v>0.22</v>
      </c>
      <c r="O5282" s="1166" t="e">
        <f>+P5282-#REF!</f>
        <v>#REF!</v>
      </c>
      <c r="P5282" s="1165">
        <v>0.22</v>
      </c>
      <c r="Q5282" s="1166" t="e">
        <f>+R5282-#REF!</f>
        <v>#REF!</v>
      </c>
      <c r="R5282" s="1165">
        <v>0.15</v>
      </c>
      <c r="S5282" s="1160"/>
      <c r="T5282" s="1160"/>
      <c r="U5282" s="1160"/>
      <c r="V5282" s="1160"/>
      <c r="W5282" s="1160"/>
      <c r="X5282" s="1161" t="s">
        <v>1835</v>
      </c>
      <c r="Y5282" s="704"/>
    </row>
    <row r="5283" spans="2:25" customFormat="1" ht="15.75" customHeight="1" x14ac:dyDescent="0.2">
      <c r="B5283" s="1190" t="s">
        <v>2732</v>
      </c>
      <c r="C5283" s="1161" t="s">
        <v>2025</v>
      </c>
      <c r="D5283" s="1161" t="s">
        <v>1622</v>
      </c>
      <c r="E5283" s="1178">
        <v>800</v>
      </c>
      <c r="F5283" s="1178">
        <v>800</v>
      </c>
      <c r="G5283" s="1172">
        <v>10000</v>
      </c>
      <c r="H5283" s="1164">
        <v>0</v>
      </c>
      <c r="I5283" s="1161" t="s">
        <v>1135</v>
      </c>
      <c r="J5283" s="1160">
        <v>0</v>
      </c>
      <c r="K5283" s="1161" t="s">
        <v>2047</v>
      </c>
      <c r="L5283" s="1177">
        <v>0.08</v>
      </c>
      <c r="M5283" s="1165" t="e">
        <f>+N5283-#REF!</f>
        <v>#REF!</v>
      </c>
      <c r="N5283" s="1165">
        <v>0.22</v>
      </c>
      <c r="O5283" s="1166" t="e">
        <f>+P5283-#REF!</f>
        <v>#REF!</v>
      </c>
      <c r="P5283" s="1165">
        <v>0.22</v>
      </c>
      <c r="Q5283" s="1166" t="e">
        <f>+R5283-#REF!</f>
        <v>#REF!</v>
      </c>
      <c r="R5283" s="1165">
        <v>0.15</v>
      </c>
      <c r="S5283" s="1160"/>
      <c r="T5283" s="1160"/>
      <c r="U5283" s="1160"/>
      <c r="V5283" s="1160"/>
      <c r="W5283" s="1160"/>
      <c r="X5283" s="1161" t="s">
        <v>1835</v>
      </c>
      <c r="Y5283" s="704"/>
    </row>
    <row r="5284" spans="2:25" customFormat="1" ht="15.75" customHeight="1" x14ac:dyDescent="0.2">
      <c r="B5284" s="1190" t="s">
        <v>2736</v>
      </c>
      <c r="C5284" s="1161" t="s">
        <v>2025</v>
      </c>
      <c r="D5284" s="1161" t="s">
        <v>1622</v>
      </c>
      <c r="E5284" s="1178">
        <v>850</v>
      </c>
      <c r="F5284" s="1178">
        <v>850</v>
      </c>
      <c r="G5284" s="1172">
        <v>10625</v>
      </c>
      <c r="H5284" s="1164">
        <v>0</v>
      </c>
      <c r="I5284" s="1161" t="s">
        <v>1135</v>
      </c>
      <c r="J5284" s="1160">
        <v>0</v>
      </c>
      <c r="K5284" s="1161" t="s">
        <v>2047</v>
      </c>
      <c r="L5284" s="1177">
        <v>0.08</v>
      </c>
      <c r="M5284" s="1165" t="e">
        <f>+N5284-#REF!</f>
        <v>#REF!</v>
      </c>
      <c r="N5284" s="1165">
        <v>0.22</v>
      </c>
      <c r="O5284" s="1166" t="e">
        <f>+P5284-#REF!</f>
        <v>#REF!</v>
      </c>
      <c r="P5284" s="1165">
        <v>0.22</v>
      </c>
      <c r="Q5284" s="1166" t="e">
        <f>+R5284-#REF!</f>
        <v>#REF!</v>
      </c>
      <c r="R5284" s="1165">
        <v>0.15</v>
      </c>
      <c r="S5284" s="1160"/>
      <c r="T5284" s="1160"/>
      <c r="U5284" s="1160"/>
      <c r="V5284" s="1160"/>
      <c r="W5284" s="1160"/>
      <c r="X5284" s="1161" t="s">
        <v>1835</v>
      </c>
      <c r="Y5284" s="704"/>
    </row>
    <row r="5285" spans="2:25" customFormat="1" ht="15.75" customHeight="1" x14ac:dyDescent="0.2">
      <c r="B5285" s="1190" t="s">
        <v>2740</v>
      </c>
      <c r="C5285" s="1161" t="s">
        <v>2025</v>
      </c>
      <c r="D5285" s="1161" t="s">
        <v>1622</v>
      </c>
      <c r="E5285" s="1178">
        <v>900</v>
      </c>
      <c r="F5285" s="1178">
        <v>900</v>
      </c>
      <c r="G5285" s="1172">
        <v>11250</v>
      </c>
      <c r="H5285" s="1164">
        <v>0</v>
      </c>
      <c r="I5285" s="1161" t="s">
        <v>1135</v>
      </c>
      <c r="J5285" s="1160">
        <v>0</v>
      </c>
      <c r="K5285" s="1161" t="s">
        <v>2047</v>
      </c>
      <c r="L5285" s="1177">
        <v>0.08</v>
      </c>
      <c r="M5285" s="1165" t="e">
        <f>+N5285-#REF!</f>
        <v>#REF!</v>
      </c>
      <c r="N5285" s="1165">
        <v>0.22</v>
      </c>
      <c r="O5285" s="1166" t="e">
        <f>+P5285-#REF!</f>
        <v>#REF!</v>
      </c>
      <c r="P5285" s="1165">
        <v>0.22</v>
      </c>
      <c r="Q5285" s="1166" t="e">
        <f>+R5285-#REF!</f>
        <v>#REF!</v>
      </c>
      <c r="R5285" s="1165">
        <v>0.15</v>
      </c>
      <c r="S5285" s="1160"/>
      <c r="T5285" s="1160"/>
      <c r="U5285" s="1160"/>
      <c r="V5285" s="1160"/>
      <c r="W5285" s="1160"/>
      <c r="X5285" s="1161" t="s">
        <v>1835</v>
      </c>
      <c r="Y5285" s="704"/>
    </row>
    <row r="5286" spans="2:25" customFormat="1" ht="15.75" customHeight="1" x14ac:dyDescent="0.2">
      <c r="B5286" s="1190" t="s">
        <v>2744</v>
      </c>
      <c r="C5286" s="1161" t="s">
        <v>2025</v>
      </c>
      <c r="D5286" s="1161" t="s">
        <v>1622</v>
      </c>
      <c r="E5286" s="1178">
        <v>950</v>
      </c>
      <c r="F5286" s="1178">
        <v>950</v>
      </c>
      <c r="G5286" s="1172">
        <v>11875</v>
      </c>
      <c r="H5286" s="1164">
        <v>0</v>
      </c>
      <c r="I5286" s="1161" t="s">
        <v>1135</v>
      </c>
      <c r="J5286" s="1160">
        <v>0</v>
      </c>
      <c r="K5286" s="1161" t="s">
        <v>2047</v>
      </c>
      <c r="L5286" s="1177">
        <v>0.08</v>
      </c>
      <c r="M5286" s="1165" t="e">
        <f>+N5286-#REF!</f>
        <v>#REF!</v>
      </c>
      <c r="N5286" s="1165">
        <v>0.22</v>
      </c>
      <c r="O5286" s="1166" t="e">
        <f>+P5286-#REF!</f>
        <v>#REF!</v>
      </c>
      <c r="P5286" s="1165">
        <v>0.22</v>
      </c>
      <c r="Q5286" s="1166" t="e">
        <f>+R5286-#REF!</f>
        <v>#REF!</v>
      </c>
      <c r="R5286" s="1165">
        <v>0.15</v>
      </c>
      <c r="S5286" s="1160"/>
      <c r="T5286" s="1160"/>
      <c r="U5286" s="1160"/>
      <c r="V5286" s="1160"/>
      <c r="W5286" s="1160"/>
      <c r="X5286" s="1161" t="s">
        <v>1835</v>
      </c>
      <c r="Y5286" s="704"/>
    </row>
    <row r="5287" spans="2:25" customFormat="1" ht="15.75" customHeight="1" x14ac:dyDescent="0.2">
      <c r="B5287" s="1190" t="s">
        <v>2748</v>
      </c>
      <c r="C5287" s="1161" t="s">
        <v>2025</v>
      </c>
      <c r="D5287" s="1161" t="s">
        <v>1622</v>
      </c>
      <c r="E5287" s="1178">
        <v>1000</v>
      </c>
      <c r="F5287" s="1178">
        <v>1000</v>
      </c>
      <c r="G5287" s="1172">
        <v>12500</v>
      </c>
      <c r="H5287" s="1164">
        <v>0</v>
      </c>
      <c r="I5287" s="1161" t="s">
        <v>1135</v>
      </c>
      <c r="J5287" s="1160">
        <v>0</v>
      </c>
      <c r="K5287" s="1161" t="s">
        <v>2047</v>
      </c>
      <c r="L5287" s="1177">
        <v>0.08</v>
      </c>
      <c r="M5287" s="1165" t="e">
        <f>+N5287-#REF!</f>
        <v>#REF!</v>
      </c>
      <c r="N5287" s="1165">
        <v>0.22</v>
      </c>
      <c r="O5287" s="1166" t="e">
        <f>+P5287-#REF!</f>
        <v>#REF!</v>
      </c>
      <c r="P5287" s="1165">
        <v>0.22</v>
      </c>
      <c r="Q5287" s="1166" t="e">
        <f>+R5287-#REF!</f>
        <v>#REF!</v>
      </c>
      <c r="R5287" s="1165">
        <v>0.15</v>
      </c>
      <c r="S5287" s="1160"/>
      <c r="T5287" s="1160"/>
      <c r="U5287" s="1160"/>
      <c r="V5287" s="1160"/>
      <c r="W5287" s="1160"/>
      <c r="X5287" s="1161" t="s">
        <v>1835</v>
      </c>
      <c r="Y5287" s="704"/>
    </row>
    <row r="5288" spans="2:25" customFormat="1" ht="15.75" customHeight="1" x14ac:dyDescent="0.2">
      <c r="B5288" s="1190" t="s">
        <v>2751</v>
      </c>
      <c r="C5288" s="1161" t="s">
        <v>2025</v>
      </c>
      <c r="D5288" s="1161" t="s">
        <v>1622</v>
      </c>
      <c r="E5288" s="1178">
        <v>1500</v>
      </c>
      <c r="F5288" s="1178">
        <v>1500</v>
      </c>
      <c r="G5288" s="1172">
        <v>18750</v>
      </c>
      <c r="H5288" s="1164">
        <v>0</v>
      </c>
      <c r="I5288" s="1161" t="s">
        <v>1135</v>
      </c>
      <c r="J5288" s="1160">
        <v>0</v>
      </c>
      <c r="K5288" s="1161" t="s">
        <v>2047</v>
      </c>
      <c r="L5288" s="1177">
        <v>0.08</v>
      </c>
      <c r="M5288" s="1165" t="e">
        <f>+N5288-#REF!</f>
        <v>#REF!</v>
      </c>
      <c r="N5288" s="1165">
        <v>0.22</v>
      </c>
      <c r="O5288" s="1166" t="e">
        <f>+P5288-#REF!</f>
        <v>#REF!</v>
      </c>
      <c r="P5288" s="1165">
        <v>0.22</v>
      </c>
      <c r="Q5288" s="1166" t="e">
        <f>+R5288-#REF!</f>
        <v>#REF!</v>
      </c>
      <c r="R5288" s="1165">
        <v>0.15</v>
      </c>
      <c r="S5288" s="1160"/>
      <c r="T5288" s="1160"/>
      <c r="U5288" s="1160"/>
      <c r="V5288" s="1160"/>
      <c r="W5288" s="1160"/>
      <c r="X5288" s="1161" t="s">
        <v>1835</v>
      </c>
      <c r="Y5288" s="704"/>
    </row>
    <row r="5289" spans="2:25" customFormat="1" ht="15.75" customHeight="1" x14ac:dyDescent="0.2">
      <c r="B5289" s="1190" t="s">
        <v>2754</v>
      </c>
      <c r="C5289" s="1161" t="s">
        <v>2025</v>
      </c>
      <c r="D5289" s="1161" t="s">
        <v>1622</v>
      </c>
      <c r="E5289" s="1178">
        <v>2000</v>
      </c>
      <c r="F5289" s="1178">
        <v>2000</v>
      </c>
      <c r="G5289" s="1172">
        <v>25000</v>
      </c>
      <c r="H5289" s="1164">
        <v>0</v>
      </c>
      <c r="I5289" s="1161" t="s">
        <v>1135</v>
      </c>
      <c r="J5289" s="1160">
        <v>0</v>
      </c>
      <c r="K5289" s="1161" t="s">
        <v>2047</v>
      </c>
      <c r="L5289" s="1177">
        <v>0.08</v>
      </c>
      <c r="M5289" s="1165" t="e">
        <f>+N5289-#REF!</f>
        <v>#REF!</v>
      </c>
      <c r="N5289" s="1165">
        <v>0.22</v>
      </c>
      <c r="O5289" s="1166" t="e">
        <f>+P5289-#REF!</f>
        <v>#REF!</v>
      </c>
      <c r="P5289" s="1165">
        <v>0.22</v>
      </c>
      <c r="Q5289" s="1166" t="e">
        <f>+R5289-#REF!</f>
        <v>#REF!</v>
      </c>
      <c r="R5289" s="1165">
        <v>0.15</v>
      </c>
      <c r="S5289" s="1160"/>
      <c r="T5289" s="1160"/>
      <c r="U5289" s="1160"/>
      <c r="V5289" s="1160"/>
      <c r="W5289" s="1160"/>
      <c r="X5289" s="1161" t="s">
        <v>1835</v>
      </c>
      <c r="Y5289" s="704"/>
    </row>
    <row r="5290" spans="2:25" customFormat="1" ht="15.75" customHeight="1" x14ac:dyDescent="0.2">
      <c r="B5290" s="1190" t="s">
        <v>2594</v>
      </c>
      <c r="C5290" s="1161" t="s">
        <v>2025</v>
      </c>
      <c r="D5290" s="1161" t="s">
        <v>1622</v>
      </c>
      <c r="E5290" s="1178">
        <v>118</v>
      </c>
      <c r="F5290" s="1178">
        <v>118</v>
      </c>
      <c r="G5290" s="1172">
        <v>1372</v>
      </c>
      <c r="H5290" s="1160"/>
      <c r="I5290" s="1161"/>
      <c r="J5290" s="1160"/>
      <c r="K5290" s="1161"/>
      <c r="L5290" s="1177">
        <v>8.5999999999999993E-2</v>
      </c>
      <c r="M5290" s="1165" t="e">
        <f>+N5290-#REF!</f>
        <v>#REF!</v>
      </c>
      <c r="N5290" s="1165">
        <v>0.22</v>
      </c>
      <c r="O5290" s="1166" t="e">
        <f>+P5290-#REF!</f>
        <v>#REF!</v>
      </c>
      <c r="P5290" s="1165">
        <v>0.22</v>
      </c>
      <c r="Q5290" s="1166" t="e">
        <f>+R5290-#REF!</f>
        <v>#REF!</v>
      </c>
      <c r="R5290" s="1165">
        <v>0.14899999999999999</v>
      </c>
      <c r="S5290" s="1160"/>
      <c r="T5290" s="1160"/>
      <c r="U5290" s="1160"/>
      <c r="V5290" s="1160"/>
      <c r="W5290" s="1160"/>
      <c r="X5290" s="1180" t="s">
        <v>1830</v>
      </c>
      <c r="Y5290" s="704"/>
    </row>
    <row r="5291" spans="2:25" customFormat="1" ht="15.75" customHeight="1" x14ac:dyDescent="0.2">
      <c r="B5291" s="1190" t="s">
        <v>2598</v>
      </c>
      <c r="C5291" s="1161" t="s">
        <v>2025</v>
      </c>
      <c r="D5291" s="1161" t="s">
        <v>1622</v>
      </c>
      <c r="E5291" s="1178">
        <v>129</v>
      </c>
      <c r="F5291" s="1178">
        <v>129</v>
      </c>
      <c r="G5291" s="1172">
        <v>1500</v>
      </c>
      <c r="H5291" s="1160"/>
      <c r="I5291" s="1161"/>
      <c r="J5291" s="1160"/>
      <c r="K5291" s="1161"/>
      <c r="L5291" s="1177">
        <v>8.5999999999999993E-2</v>
      </c>
      <c r="M5291" s="1165" t="e">
        <f>+N5291-#REF!</f>
        <v>#REF!</v>
      </c>
      <c r="N5291" s="1165">
        <v>0.22</v>
      </c>
      <c r="O5291" s="1166" t="e">
        <f>+P5291-#REF!</f>
        <v>#REF!</v>
      </c>
      <c r="P5291" s="1165">
        <v>0.22</v>
      </c>
      <c r="Q5291" s="1166" t="e">
        <f>+R5291-#REF!</f>
        <v>#REF!</v>
      </c>
      <c r="R5291" s="1165">
        <v>0.14899999999999999</v>
      </c>
      <c r="S5291" s="1160"/>
      <c r="T5291" s="1160"/>
      <c r="U5291" s="1160"/>
      <c r="V5291" s="1160"/>
      <c r="W5291" s="1160"/>
      <c r="X5291" s="1180" t="s">
        <v>1830</v>
      </c>
      <c r="Y5291" s="704"/>
    </row>
    <row r="5292" spans="2:25" customFormat="1" ht="15.75" customHeight="1" x14ac:dyDescent="0.2">
      <c r="B5292" s="1190" t="s">
        <v>2602</v>
      </c>
      <c r="C5292" s="1161" t="s">
        <v>2025</v>
      </c>
      <c r="D5292" s="1161" t="s">
        <v>1622</v>
      </c>
      <c r="E5292" s="1178">
        <v>144</v>
      </c>
      <c r="F5292" s="1178">
        <v>144</v>
      </c>
      <c r="G5292" s="1172">
        <v>1674</v>
      </c>
      <c r="H5292" s="1160"/>
      <c r="I5292" s="1161"/>
      <c r="J5292" s="1160"/>
      <c r="K5292" s="1161"/>
      <c r="L5292" s="1177">
        <v>8.5999999999999993E-2</v>
      </c>
      <c r="M5292" s="1165" t="e">
        <f>+N5292-#REF!</f>
        <v>#REF!</v>
      </c>
      <c r="N5292" s="1165">
        <v>0.22</v>
      </c>
      <c r="O5292" s="1166" t="e">
        <f>+P5292-#REF!</f>
        <v>#REF!</v>
      </c>
      <c r="P5292" s="1165">
        <v>0.22</v>
      </c>
      <c r="Q5292" s="1166" t="e">
        <f>+R5292-#REF!</f>
        <v>#REF!</v>
      </c>
      <c r="R5292" s="1165">
        <v>0.14899999999999999</v>
      </c>
      <c r="S5292" s="1160"/>
      <c r="T5292" s="1160"/>
      <c r="U5292" s="1160"/>
      <c r="V5292" s="1160"/>
      <c r="W5292" s="1160"/>
      <c r="X5292" s="1180" t="s">
        <v>1830</v>
      </c>
      <c r="Y5292" s="704"/>
    </row>
    <row r="5293" spans="2:25" customFormat="1" ht="15.75" customHeight="1" x14ac:dyDescent="0.2">
      <c r="B5293" s="1190" t="s">
        <v>2606</v>
      </c>
      <c r="C5293" s="1161" t="s">
        <v>2025</v>
      </c>
      <c r="D5293" s="1161" t="s">
        <v>1622</v>
      </c>
      <c r="E5293" s="1178">
        <v>153</v>
      </c>
      <c r="F5293" s="1178">
        <v>153</v>
      </c>
      <c r="G5293" s="1172">
        <v>1779</v>
      </c>
      <c r="H5293" s="1160"/>
      <c r="I5293" s="1161"/>
      <c r="J5293" s="1160"/>
      <c r="K5293" s="1161"/>
      <c r="L5293" s="1177">
        <v>8.5999999999999993E-2</v>
      </c>
      <c r="M5293" s="1165" t="e">
        <f>+N5293-#REF!</f>
        <v>#REF!</v>
      </c>
      <c r="N5293" s="1165">
        <v>0.22</v>
      </c>
      <c r="O5293" s="1166" t="e">
        <f>+P5293-#REF!</f>
        <v>#REF!</v>
      </c>
      <c r="P5293" s="1165">
        <v>0.22</v>
      </c>
      <c r="Q5293" s="1166" t="e">
        <f>+R5293-#REF!</f>
        <v>#REF!</v>
      </c>
      <c r="R5293" s="1165">
        <v>0.14899999999999999</v>
      </c>
      <c r="S5293" s="1160"/>
      <c r="T5293" s="1160"/>
      <c r="U5293" s="1160"/>
      <c r="V5293" s="1160"/>
      <c r="W5293" s="1160"/>
      <c r="X5293" s="1180" t="s">
        <v>1830</v>
      </c>
      <c r="Y5293" s="704"/>
    </row>
    <row r="5294" spans="2:25" customFormat="1" ht="15.75" customHeight="1" x14ac:dyDescent="0.2">
      <c r="B5294" s="1190" t="s">
        <v>2610</v>
      </c>
      <c r="C5294" s="1161" t="s">
        <v>2025</v>
      </c>
      <c r="D5294" s="1161" t="s">
        <v>1622</v>
      </c>
      <c r="E5294" s="1178">
        <v>172</v>
      </c>
      <c r="F5294" s="1178">
        <v>172</v>
      </c>
      <c r="G5294" s="1172">
        <v>2000</v>
      </c>
      <c r="H5294" s="1160"/>
      <c r="I5294" s="1161"/>
      <c r="J5294" s="1160"/>
      <c r="K5294" s="1161"/>
      <c r="L5294" s="1177">
        <v>8.5999999999999993E-2</v>
      </c>
      <c r="M5294" s="1165" t="e">
        <f>+N5294-#REF!</f>
        <v>#REF!</v>
      </c>
      <c r="N5294" s="1165">
        <v>0.22</v>
      </c>
      <c r="O5294" s="1166" t="e">
        <f>+P5294-#REF!</f>
        <v>#REF!</v>
      </c>
      <c r="P5294" s="1165">
        <v>0.22</v>
      </c>
      <c r="Q5294" s="1166" t="e">
        <f>+R5294-#REF!</f>
        <v>#REF!</v>
      </c>
      <c r="R5294" s="1165">
        <v>0.14899999999999999</v>
      </c>
      <c r="S5294" s="1160"/>
      <c r="T5294" s="1160"/>
      <c r="U5294" s="1160"/>
      <c r="V5294" s="1160"/>
      <c r="W5294" s="1160"/>
      <c r="X5294" s="1180" t="s">
        <v>1830</v>
      </c>
      <c r="Y5294" s="704"/>
    </row>
    <row r="5295" spans="2:25" customFormat="1" ht="15.75" customHeight="1" x14ac:dyDescent="0.2">
      <c r="B5295" s="1190" t="s">
        <v>2613</v>
      </c>
      <c r="C5295" s="1161" t="s">
        <v>2025</v>
      </c>
      <c r="D5295" s="1161" t="s">
        <v>1622</v>
      </c>
      <c r="E5295" s="1178">
        <v>185</v>
      </c>
      <c r="F5295" s="1178">
        <v>185</v>
      </c>
      <c r="G5295" s="1172">
        <v>2151</v>
      </c>
      <c r="H5295" s="1160"/>
      <c r="I5295" s="1161"/>
      <c r="J5295" s="1160"/>
      <c r="K5295" s="1161"/>
      <c r="L5295" s="1177">
        <v>8.5999999999999993E-2</v>
      </c>
      <c r="M5295" s="1165" t="e">
        <f>+N5295-#REF!</f>
        <v>#REF!</v>
      </c>
      <c r="N5295" s="1165">
        <v>0.22</v>
      </c>
      <c r="O5295" s="1166" t="e">
        <f>+P5295-#REF!</f>
        <v>#REF!</v>
      </c>
      <c r="P5295" s="1165">
        <v>0.22</v>
      </c>
      <c r="Q5295" s="1166" t="e">
        <f>+R5295-#REF!</f>
        <v>#REF!</v>
      </c>
      <c r="R5295" s="1165">
        <v>0.14899999999999999</v>
      </c>
      <c r="S5295" s="1160"/>
      <c r="T5295" s="1160"/>
      <c r="U5295" s="1160"/>
      <c r="V5295" s="1160"/>
      <c r="W5295" s="1160"/>
      <c r="X5295" s="1180" t="s">
        <v>1830</v>
      </c>
      <c r="Y5295" s="704"/>
    </row>
    <row r="5296" spans="2:25" customFormat="1" ht="15.75" customHeight="1" x14ac:dyDescent="0.2">
      <c r="B5296" s="1190" t="s">
        <v>2617</v>
      </c>
      <c r="C5296" s="1161" t="s">
        <v>2025</v>
      </c>
      <c r="D5296" s="1161" t="s">
        <v>1622</v>
      </c>
      <c r="E5296" s="1178">
        <v>200</v>
      </c>
      <c r="F5296" s="1178">
        <v>200</v>
      </c>
      <c r="G5296" s="1172">
        <v>2325</v>
      </c>
      <c r="H5296" s="1160"/>
      <c r="I5296" s="1161"/>
      <c r="J5296" s="1160"/>
      <c r="K5296" s="1161"/>
      <c r="L5296" s="1177">
        <v>8.5999999999999993E-2</v>
      </c>
      <c r="M5296" s="1165" t="e">
        <f>+N5296-#REF!</f>
        <v>#REF!</v>
      </c>
      <c r="N5296" s="1165">
        <v>0.22</v>
      </c>
      <c r="O5296" s="1166" t="e">
        <f>+P5296-#REF!</f>
        <v>#REF!</v>
      </c>
      <c r="P5296" s="1165">
        <v>0.22</v>
      </c>
      <c r="Q5296" s="1166" t="e">
        <f>+R5296-#REF!</f>
        <v>#REF!</v>
      </c>
      <c r="R5296" s="1165">
        <v>0.14899999999999999</v>
      </c>
      <c r="S5296" s="1160"/>
      <c r="T5296" s="1160"/>
      <c r="U5296" s="1160"/>
      <c r="V5296" s="1160"/>
      <c r="W5296" s="1160"/>
      <c r="X5296" s="1180" t="s">
        <v>1830</v>
      </c>
      <c r="Y5296" s="704"/>
    </row>
    <row r="5297" spans="2:25" customFormat="1" ht="15.75" customHeight="1" x14ac:dyDescent="0.2">
      <c r="B5297" s="1190" t="s">
        <v>2621</v>
      </c>
      <c r="C5297" s="1161" t="s">
        <v>2025</v>
      </c>
      <c r="D5297" s="1161" t="s">
        <v>1622</v>
      </c>
      <c r="E5297" s="1178">
        <v>220</v>
      </c>
      <c r="F5297" s="1178">
        <v>220</v>
      </c>
      <c r="G5297" s="1172">
        <v>2558</v>
      </c>
      <c r="H5297" s="1160"/>
      <c r="I5297" s="1161"/>
      <c r="J5297" s="1160"/>
      <c r="K5297" s="1161"/>
      <c r="L5297" s="1177">
        <v>8.5999999999999993E-2</v>
      </c>
      <c r="M5297" s="1165" t="e">
        <f>+N5297-#REF!</f>
        <v>#REF!</v>
      </c>
      <c r="N5297" s="1165">
        <v>0.22</v>
      </c>
      <c r="O5297" s="1166" t="e">
        <f>+P5297-#REF!</f>
        <v>#REF!</v>
      </c>
      <c r="P5297" s="1165">
        <v>0.22</v>
      </c>
      <c r="Q5297" s="1166" t="e">
        <f>+R5297-#REF!</f>
        <v>#REF!</v>
      </c>
      <c r="R5297" s="1165">
        <v>0.14899999999999999</v>
      </c>
      <c r="S5297" s="1160"/>
      <c r="T5297" s="1160"/>
      <c r="U5297" s="1160"/>
      <c r="V5297" s="1160"/>
      <c r="W5297" s="1160"/>
      <c r="X5297" s="1180" t="s">
        <v>1830</v>
      </c>
      <c r="Y5297" s="704"/>
    </row>
    <row r="5298" spans="2:25" customFormat="1" ht="15.75" customHeight="1" x14ac:dyDescent="0.2">
      <c r="B5298" s="1190" t="s">
        <v>2625</v>
      </c>
      <c r="C5298" s="1161" t="s">
        <v>2025</v>
      </c>
      <c r="D5298" s="1161" t="s">
        <v>1622</v>
      </c>
      <c r="E5298" s="1178">
        <v>244</v>
      </c>
      <c r="F5298" s="1178">
        <v>244</v>
      </c>
      <c r="G5298" s="1172">
        <v>2837</v>
      </c>
      <c r="H5298" s="1160"/>
      <c r="I5298" s="1161"/>
      <c r="J5298" s="1160"/>
      <c r="K5298" s="1161"/>
      <c r="L5298" s="1177">
        <v>8.5999999999999993E-2</v>
      </c>
      <c r="M5298" s="1165" t="e">
        <f>+N5298-#REF!</f>
        <v>#REF!</v>
      </c>
      <c r="N5298" s="1165">
        <v>0.22</v>
      </c>
      <c r="O5298" s="1166" t="e">
        <f>+P5298-#REF!</f>
        <v>#REF!</v>
      </c>
      <c r="P5298" s="1165">
        <v>0.22</v>
      </c>
      <c r="Q5298" s="1166" t="e">
        <f>+R5298-#REF!</f>
        <v>#REF!</v>
      </c>
      <c r="R5298" s="1165">
        <v>0.14899999999999999</v>
      </c>
      <c r="S5298" s="1160"/>
      <c r="T5298" s="1160"/>
      <c r="U5298" s="1160"/>
      <c r="V5298" s="1160"/>
      <c r="W5298" s="1160"/>
      <c r="X5298" s="1180" t="s">
        <v>1830</v>
      </c>
      <c r="Y5298" s="704"/>
    </row>
    <row r="5299" spans="2:25" customFormat="1" ht="15.75" customHeight="1" x14ac:dyDescent="0.2">
      <c r="B5299" s="1190" t="s">
        <v>2628</v>
      </c>
      <c r="C5299" s="1161" t="s">
        <v>2025</v>
      </c>
      <c r="D5299" s="1161" t="s">
        <v>1622</v>
      </c>
      <c r="E5299" s="1178">
        <v>270</v>
      </c>
      <c r="F5299" s="1178">
        <v>270</v>
      </c>
      <c r="G5299" s="1172">
        <v>3139</v>
      </c>
      <c r="H5299" s="1160"/>
      <c r="I5299" s="1161"/>
      <c r="J5299" s="1160"/>
      <c r="K5299" s="1161"/>
      <c r="L5299" s="1177">
        <v>8.5999999999999993E-2</v>
      </c>
      <c r="M5299" s="1165" t="e">
        <f>+N5299-#REF!</f>
        <v>#REF!</v>
      </c>
      <c r="N5299" s="1165">
        <v>0.22</v>
      </c>
      <c r="O5299" s="1166" t="e">
        <f>+P5299-#REF!</f>
        <v>#REF!</v>
      </c>
      <c r="P5299" s="1165">
        <v>0.22</v>
      </c>
      <c r="Q5299" s="1166" t="e">
        <f>+R5299-#REF!</f>
        <v>#REF!</v>
      </c>
      <c r="R5299" s="1165">
        <v>0.14899999999999999</v>
      </c>
      <c r="S5299" s="1160"/>
      <c r="T5299" s="1160"/>
      <c r="U5299" s="1160"/>
      <c r="V5299" s="1160"/>
      <c r="W5299" s="1160"/>
      <c r="X5299" s="1180" t="s">
        <v>1830</v>
      </c>
      <c r="Y5299" s="704"/>
    </row>
    <row r="5300" spans="2:25" customFormat="1" ht="15.75" customHeight="1" x14ac:dyDescent="0.2">
      <c r="B5300" s="1190" t="s">
        <v>2632</v>
      </c>
      <c r="C5300" s="1161" t="s">
        <v>2025</v>
      </c>
      <c r="D5300" s="1161" t="s">
        <v>1622</v>
      </c>
      <c r="E5300" s="1178">
        <v>295</v>
      </c>
      <c r="F5300" s="1178">
        <v>295</v>
      </c>
      <c r="G5300" s="1172">
        <v>3430</v>
      </c>
      <c r="H5300" s="1160"/>
      <c r="I5300" s="1161"/>
      <c r="J5300" s="1160"/>
      <c r="K5300" s="1161"/>
      <c r="L5300" s="1177">
        <v>8.5999999999999993E-2</v>
      </c>
      <c r="M5300" s="1165" t="e">
        <f>+N5300-#REF!</f>
        <v>#REF!</v>
      </c>
      <c r="N5300" s="1165">
        <v>0.22</v>
      </c>
      <c r="O5300" s="1166" t="e">
        <f>+P5300-#REF!</f>
        <v>#REF!</v>
      </c>
      <c r="P5300" s="1165">
        <v>0.22</v>
      </c>
      <c r="Q5300" s="1166" t="e">
        <f>+R5300-#REF!</f>
        <v>#REF!</v>
      </c>
      <c r="R5300" s="1165">
        <v>0.14899999999999999</v>
      </c>
      <c r="S5300" s="1160"/>
      <c r="T5300" s="1160"/>
      <c r="U5300" s="1160"/>
      <c r="V5300" s="1160"/>
      <c r="W5300" s="1160"/>
      <c r="X5300" s="1180" t="s">
        <v>1830</v>
      </c>
      <c r="Y5300" s="704"/>
    </row>
    <row r="5301" spans="2:25" customFormat="1" ht="15.75" customHeight="1" x14ac:dyDescent="0.2">
      <c r="B5301" s="1190" t="s">
        <v>2636</v>
      </c>
      <c r="C5301" s="1161" t="s">
        <v>2025</v>
      </c>
      <c r="D5301" s="1161" t="s">
        <v>1622</v>
      </c>
      <c r="E5301" s="1178">
        <v>324</v>
      </c>
      <c r="F5301" s="1178">
        <v>324</v>
      </c>
      <c r="G5301" s="1172">
        <v>3767</v>
      </c>
      <c r="H5301" s="1160"/>
      <c r="I5301" s="1161"/>
      <c r="J5301" s="1160"/>
      <c r="K5301" s="1161"/>
      <c r="L5301" s="1177">
        <v>8.5999999999999993E-2</v>
      </c>
      <c r="M5301" s="1165" t="e">
        <f>+N5301-#REF!</f>
        <v>#REF!</v>
      </c>
      <c r="N5301" s="1165">
        <v>0.22</v>
      </c>
      <c r="O5301" s="1166" t="e">
        <f>+P5301-#REF!</f>
        <v>#REF!</v>
      </c>
      <c r="P5301" s="1165">
        <v>0.22</v>
      </c>
      <c r="Q5301" s="1166" t="e">
        <f>+R5301-#REF!</f>
        <v>#REF!</v>
      </c>
      <c r="R5301" s="1165">
        <v>0.14899999999999999</v>
      </c>
      <c r="S5301" s="1160"/>
      <c r="T5301" s="1160"/>
      <c r="U5301" s="1160"/>
      <c r="V5301" s="1160"/>
      <c r="W5301" s="1160"/>
      <c r="X5301" s="1180" t="s">
        <v>1835</v>
      </c>
      <c r="Y5301" s="704"/>
    </row>
    <row r="5302" spans="2:25" customFormat="1" ht="15.75" customHeight="1" x14ac:dyDescent="0.2">
      <c r="B5302" s="1190" t="s">
        <v>2640</v>
      </c>
      <c r="C5302" s="1161" t="s">
        <v>2025</v>
      </c>
      <c r="D5302" s="1161" t="s">
        <v>1622</v>
      </c>
      <c r="E5302" s="1178">
        <v>359</v>
      </c>
      <c r="F5302" s="1178">
        <v>359</v>
      </c>
      <c r="G5302" s="1172">
        <v>4174</v>
      </c>
      <c r="H5302" s="1160"/>
      <c r="I5302" s="1161"/>
      <c r="J5302" s="1160"/>
      <c r="K5302" s="1161"/>
      <c r="L5302" s="1177">
        <v>8.5999999999999993E-2</v>
      </c>
      <c r="M5302" s="1165" t="e">
        <f>+N5302-#REF!</f>
        <v>#REF!</v>
      </c>
      <c r="N5302" s="1165">
        <v>0.22</v>
      </c>
      <c r="O5302" s="1166" t="e">
        <f>+P5302-#REF!</f>
        <v>#REF!</v>
      </c>
      <c r="P5302" s="1165">
        <v>0.22</v>
      </c>
      <c r="Q5302" s="1166" t="e">
        <f>+R5302-#REF!</f>
        <v>#REF!</v>
      </c>
      <c r="R5302" s="1165">
        <v>0.14899999999999999</v>
      </c>
      <c r="S5302" s="1160"/>
      <c r="T5302" s="1160"/>
      <c r="U5302" s="1160"/>
      <c r="V5302" s="1160"/>
      <c r="W5302" s="1160"/>
      <c r="X5302" s="1180" t="s">
        <v>1835</v>
      </c>
      <c r="Y5302" s="704"/>
    </row>
    <row r="5303" spans="2:25" customFormat="1" ht="15.75" customHeight="1" x14ac:dyDescent="0.2">
      <c r="B5303" s="1190" t="s">
        <v>642</v>
      </c>
      <c r="C5303" s="1161" t="s">
        <v>2025</v>
      </c>
      <c r="D5303" s="1161" t="s">
        <v>1622</v>
      </c>
      <c r="E5303" s="1178">
        <v>395</v>
      </c>
      <c r="F5303" s="1178">
        <v>395</v>
      </c>
      <c r="G5303" s="1172">
        <v>4593</v>
      </c>
      <c r="H5303" s="1160"/>
      <c r="I5303" s="1161"/>
      <c r="J5303" s="1160"/>
      <c r="K5303" s="1161"/>
      <c r="L5303" s="1177">
        <v>8.5999999999999993E-2</v>
      </c>
      <c r="M5303" s="1165" t="e">
        <f>+N5303-#REF!</f>
        <v>#REF!</v>
      </c>
      <c r="N5303" s="1165">
        <v>0.22</v>
      </c>
      <c r="O5303" s="1166" t="e">
        <f>+P5303-#REF!</f>
        <v>#REF!</v>
      </c>
      <c r="P5303" s="1165">
        <v>0.22</v>
      </c>
      <c r="Q5303" s="1166" t="e">
        <f>+R5303-#REF!</f>
        <v>#REF!</v>
      </c>
      <c r="R5303" s="1165">
        <v>0.14899999999999999</v>
      </c>
      <c r="S5303" s="1160"/>
      <c r="T5303" s="1160"/>
      <c r="U5303" s="1160"/>
      <c r="V5303" s="1160"/>
      <c r="W5303" s="1160"/>
      <c r="X5303" s="1180" t="s">
        <v>1835</v>
      </c>
      <c r="Y5303" s="704"/>
    </row>
    <row r="5304" spans="2:25" customFormat="1" ht="15.75" customHeight="1" x14ac:dyDescent="0.2">
      <c r="B5304" s="1190" t="s">
        <v>646</v>
      </c>
      <c r="C5304" s="1161" t="s">
        <v>2025</v>
      </c>
      <c r="D5304" s="1161" t="s">
        <v>1622</v>
      </c>
      <c r="E5304" s="1178">
        <v>439</v>
      </c>
      <c r="F5304" s="1178">
        <v>439</v>
      </c>
      <c r="G5304" s="1172">
        <v>5164</v>
      </c>
      <c r="H5304" s="1178"/>
      <c r="I5304" s="1161"/>
      <c r="J5304" s="1160"/>
      <c r="K5304" s="1161"/>
      <c r="L5304" s="1177">
        <v>8.5000000000000006E-2</v>
      </c>
      <c r="M5304" s="1165" t="e">
        <f>+N5304-#REF!</f>
        <v>#REF!</v>
      </c>
      <c r="N5304" s="1165">
        <v>0.22</v>
      </c>
      <c r="O5304" s="1166" t="e">
        <f>+P5304-#REF!</f>
        <v>#REF!</v>
      </c>
      <c r="P5304" s="1165">
        <v>0.22</v>
      </c>
      <c r="Q5304" s="1166" t="e">
        <f>+R5304-#REF!</f>
        <v>#REF!</v>
      </c>
      <c r="R5304" s="1165">
        <v>0.14799999999999999</v>
      </c>
      <c r="S5304" s="1160"/>
      <c r="T5304" s="1160"/>
      <c r="U5304" s="1160"/>
      <c r="V5304" s="1160"/>
      <c r="W5304" s="1160"/>
      <c r="X5304" s="1180" t="s">
        <v>1835</v>
      </c>
      <c r="Y5304" s="704"/>
    </row>
    <row r="5305" spans="2:25" customFormat="1" ht="15.75" customHeight="1" x14ac:dyDescent="0.2">
      <c r="B5305" s="1190" t="s">
        <v>650</v>
      </c>
      <c r="C5305" s="1161" t="s">
        <v>2025</v>
      </c>
      <c r="D5305" s="1161" t="s">
        <v>1622</v>
      </c>
      <c r="E5305" s="1178">
        <v>515</v>
      </c>
      <c r="F5305" s="1178">
        <v>515</v>
      </c>
      <c r="G5305" s="1172">
        <v>6058</v>
      </c>
      <c r="H5305" s="1160"/>
      <c r="I5305" s="1161"/>
      <c r="J5305" s="1160"/>
      <c r="K5305" s="1161"/>
      <c r="L5305" s="1177">
        <v>8.5000000000000006E-2</v>
      </c>
      <c r="M5305" s="1165" t="e">
        <f>+N5305-#REF!</f>
        <v>#REF!</v>
      </c>
      <c r="N5305" s="1165">
        <v>0.22</v>
      </c>
      <c r="O5305" s="1166" t="e">
        <f>+P5305-#REF!</f>
        <v>#REF!</v>
      </c>
      <c r="P5305" s="1165">
        <v>0.22</v>
      </c>
      <c r="Q5305" s="1166" t="e">
        <f>+R5305-#REF!</f>
        <v>#REF!</v>
      </c>
      <c r="R5305" s="1165">
        <v>0.14799999999999999</v>
      </c>
      <c r="S5305" s="1160"/>
      <c r="T5305" s="1160"/>
      <c r="U5305" s="1160"/>
      <c r="V5305" s="1160"/>
      <c r="W5305" s="1160"/>
      <c r="X5305" s="1180" t="s">
        <v>1835</v>
      </c>
      <c r="Y5305" s="704"/>
    </row>
    <row r="5306" spans="2:25" customFormat="1" ht="15.75" customHeight="1" x14ac:dyDescent="0.2">
      <c r="B5306" s="1190" t="s">
        <v>79</v>
      </c>
      <c r="C5306" s="1161" t="s">
        <v>2025</v>
      </c>
      <c r="D5306" s="1161" t="s">
        <v>1622</v>
      </c>
      <c r="E5306" s="1178">
        <v>570</v>
      </c>
      <c r="F5306" s="1178">
        <v>570</v>
      </c>
      <c r="G5306" s="1172">
        <v>6705</v>
      </c>
      <c r="H5306" s="1160"/>
      <c r="I5306" s="1161"/>
      <c r="J5306" s="1160"/>
      <c r="K5306" s="1161"/>
      <c r="L5306" s="1177">
        <v>8.5000000000000006E-2</v>
      </c>
      <c r="M5306" s="1165" t="e">
        <f>+N5306-#REF!</f>
        <v>#REF!</v>
      </c>
      <c r="N5306" s="1165">
        <v>0.22</v>
      </c>
      <c r="O5306" s="1166" t="e">
        <f>+P5306-#REF!</f>
        <v>#REF!</v>
      </c>
      <c r="P5306" s="1165">
        <v>0.22</v>
      </c>
      <c r="Q5306" s="1166" t="e">
        <f>+R5306-#REF!</f>
        <v>#REF!</v>
      </c>
      <c r="R5306" s="1165">
        <v>0.14799999999999999</v>
      </c>
      <c r="S5306" s="1160"/>
      <c r="T5306" s="1160"/>
      <c r="U5306" s="1160"/>
      <c r="V5306" s="1160"/>
      <c r="W5306" s="1160"/>
      <c r="X5306" s="1180" t="s">
        <v>1835</v>
      </c>
      <c r="Y5306" s="704"/>
    </row>
    <row r="5307" spans="2:25" customFormat="1" ht="15.75" customHeight="1" x14ac:dyDescent="0.2">
      <c r="B5307" s="1190" t="s">
        <v>454</v>
      </c>
      <c r="C5307" s="1161" t="s">
        <v>2025</v>
      </c>
      <c r="D5307" s="1161" t="s">
        <v>1622</v>
      </c>
      <c r="E5307" s="1178">
        <v>620</v>
      </c>
      <c r="F5307" s="1178">
        <v>620</v>
      </c>
      <c r="G5307" s="1172">
        <v>7294</v>
      </c>
      <c r="H5307" s="1160"/>
      <c r="I5307" s="1161"/>
      <c r="J5307" s="1160"/>
      <c r="K5307" s="1161"/>
      <c r="L5307" s="1177">
        <v>8.5000000000000006E-2</v>
      </c>
      <c r="M5307" s="1165" t="e">
        <f>+N5307-#REF!</f>
        <v>#REF!</v>
      </c>
      <c r="N5307" s="1165">
        <v>0.22</v>
      </c>
      <c r="O5307" s="1166" t="e">
        <f>+P5307-#REF!</f>
        <v>#REF!</v>
      </c>
      <c r="P5307" s="1165">
        <v>0.22</v>
      </c>
      <c r="Q5307" s="1166" t="e">
        <f>+R5307-#REF!</f>
        <v>#REF!</v>
      </c>
      <c r="R5307" s="1165">
        <v>0.14799999999999999</v>
      </c>
      <c r="S5307" s="1160"/>
      <c r="T5307" s="1160"/>
      <c r="U5307" s="1160"/>
      <c r="V5307" s="1160"/>
      <c r="W5307" s="1160"/>
      <c r="X5307" s="1180" t="s">
        <v>1835</v>
      </c>
      <c r="Y5307" s="704"/>
    </row>
    <row r="5308" spans="2:25" customFormat="1" ht="15.75" customHeight="1" x14ac:dyDescent="0.2">
      <c r="B5308" s="1190" t="s">
        <v>458</v>
      </c>
      <c r="C5308" s="1161" t="s">
        <v>2025</v>
      </c>
      <c r="D5308" s="1161" t="s">
        <v>1622</v>
      </c>
      <c r="E5308" s="1178">
        <v>662</v>
      </c>
      <c r="F5308" s="1178">
        <v>662</v>
      </c>
      <c r="G5308" s="1172">
        <v>7788</v>
      </c>
      <c r="H5308" s="1160"/>
      <c r="I5308" s="1161"/>
      <c r="J5308" s="1160"/>
      <c r="K5308" s="1161"/>
      <c r="L5308" s="1177">
        <v>8.5000000000000006E-2</v>
      </c>
      <c r="M5308" s="1165" t="e">
        <f>+N5308-#REF!</f>
        <v>#REF!</v>
      </c>
      <c r="N5308" s="1165">
        <v>0.22</v>
      </c>
      <c r="O5308" s="1166" t="e">
        <f>+P5308-#REF!</f>
        <v>#REF!</v>
      </c>
      <c r="P5308" s="1165">
        <v>0.22</v>
      </c>
      <c r="Q5308" s="1166" t="e">
        <f>+R5308-#REF!</f>
        <v>#REF!</v>
      </c>
      <c r="R5308" s="1165">
        <v>0.14799999999999999</v>
      </c>
      <c r="S5308" s="1160"/>
      <c r="T5308" s="1160"/>
      <c r="U5308" s="1160"/>
      <c r="V5308" s="1160"/>
      <c r="W5308" s="1160"/>
      <c r="X5308" s="1180" t="s">
        <v>1835</v>
      </c>
      <c r="Y5308" s="704"/>
    </row>
    <row r="5309" spans="2:25" customFormat="1" ht="15.75" customHeight="1" x14ac:dyDescent="0.2">
      <c r="B5309" s="1190" t="s">
        <v>462</v>
      </c>
      <c r="C5309" s="1161" t="s">
        <v>2025</v>
      </c>
      <c r="D5309" s="1161" t="s">
        <v>1622</v>
      </c>
      <c r="E5309" s="1178">
        <v>700</v>
      </c>
      <c r="F5309" s="1178">
        <v>700</v>
      </c>
      <c r="G5309" s="1172">
        <v>8235</v>
      </c>
      <c r="H5309" s="1160"/>
      <c r="I5309" s="1161"/>
      <c r="J5309" s="1160"/>
      <c r="K5309" s="1161"/>
      <c r="L5309" s="1177">
        <v>8.5000000000000006E-2</v>
      </c>
      <c r="M5309" s="1165" t="e">
        <f>+N5309-#REF!</f>
        <v>#REF!</v>
      </c>
      <c r="N5309" s="1165">
        <v>0.22</v>
      </c>
      <c r="O5309" s="1166" t="e">
        <f>+P5309-#REF!</f>
        <v>#REF!</v>
      </c>
      <c r="P5309" s="1165">
        <v>0.22</v>
      </c>
      <c r="Q5309" s="1166" t="e">
        <f>+R5309-#REF!</f>
        <v>#REF!</v>
      </c>
      <c r="R5309" s="1165">
        <v>0.14799999999999999</v>
      </c>
      <c r="S5309" s="1160"/>
      <c r="T5309" s="1160"/>
      <c r="U5309" s="1160"/>
      <c r="V5309" s="1160"/>
      <c r="W5309" s="1160"/>
      <c r="X5309" s="1180" t="s">
        <v>1835</v>
      </c>
      <c r="Y5309" s="704"/>
    </row>
    <row r="5310" spans="2:25" customFormat="1" ht="15.75" customHeight="1" x14ac:dyDescent="0.2">
      <c r="B5310" s="1190" t="s">
        <v>466</v>
      </c>
      <c r="C5310" s="1161" t="s">
        <v>2025</v>
      </c>
      <c r="D5310" s="1161" t="s">
        <v>1622</v>
      </c>
      <c r="E5310" s="1178">
        <v>736</v>
      </c>
      <c r="F5310" s="1178">
        <v>736</v>
      </c>
      <c r="G5310" s="1172">
        <v>8658</v>
      </c>
      <c r="H5310" s="1160"/>
      <c r="I5310" s="1161"/>
      <c r="J5310" s="1160"/>
      <c r="K5310" s="1161"/>
      <c r="L5310" s="1177">
        <v>8.5000000000000006E-2</v>
      </c>
      <c r="M5310" s="1165" t="e">
        <f>+N5310-#REF!</f>
        <v>#REF!</v>
      </c>
      <c r="N5310" s="1165">
        <v>0.22</v>
      </c>
      <c r="O5310" s="1166" t="e">
        <f>+P5310-#REF!</f>
        <v>#REF!</v>
      </c>
      <c r="P5310" s="1165">
        <v>0.22</v>
      </c>
      <c r="Q5310" s="1166" t="e">
        <f>+R5310-#REF!</f>
        <v>#REF!</v>
      </c>
      <c r="R5310" s="1165">
        <v>0.14799999999999999</v>
      </c>
      <c r="S5310" s="1160"/>
      <c r="T5310" s="1160"/>
      <c r="U5310" s="1160"/>
      <c r="V5310" s="1160"/>
      <c r="W5310" s="1160"/>
      <c r="X5310" s="1180" t="s">
        <v>1835</v>
      </c>
      <c r="Y5310" s="704"/>
    </row>
    <row r="5311" spans="2:25" customFormat="1" ht="15.75" customHeight="1" x14ac:dyDescent="0.2">
      <c r="B5311" s="1190" t="s">
        <v>470</v>
      </c>
      <c r="C5311" s="1161" t="s">
        <v>2025</v>
      </c>
      <c r="D5311" s="1161" t="s">
        <v>1622</v>
      </c>
      <c r="E5311" s="1178">
        <v>880</v>
      </c>
      <c r="F5311" s="1178">
        <v>880</v>
      </c>
      <c r="G5311" s="1172">
        <v>10602</v>
      </c>
      <c r="H5311" s="1160"/>
      <c r="I5311" s="1161"/>
      <c r="J5311" s="1160"/>
      <c r="K5311" s="1161"/>
      <c r="L5311" s="1177">
        <v>8.3000000000000004E-2</v>
      </c>
      <c r="M5311" s="1165" t="e">
        <f>+N5311-#REF!</f>
        <v>#REF!</v>
      </c>
      <c r="N5311" s="1165">
        <v>0.22</v>
      </c>
      <c r="O5311" s="1166" t="e">
        <f>+P5311-#REF!</f>
        <v>#REF!</v>
      </c>
      <c r="P5311" s="1165">
        <v>0.22</v>
      </c>
      <c r="Q5311" s="1166" t="e">
        <f>+R5311-#REF!</f>
        <v>#REF!</v>
      </c>
      <c r="R5311" s="1165">
        <v>0.14499999999999999</v>
      </c>
      <c r="S5311" s="1160"/>
      <c r="T5311" s="1160"/>
      <c r="U5311" s="1160"/>
      <c r="V5311" s="1160"/>
      <c r="W5311" s="1160"/>
      <c r="X5311" s="1180" t="s">
        <v>1835</v>
      </c>
      <c r="Y5311" s="704"/>
    </row>
    <row r="5312" spans="2:25" customFormat="1" ht="15.75" customHeight="1" x14ac:dyDescent="0.2">
      <c r="B5312" s="1190" t="s">
        <v>474</v>
      </c>
      <c r="C5312" s="1161" t="s">
        <v>2025</v>
      </c>
      <c r="D5312" s="1161" t="s">
        <v>1622</v>
      </c>
      <c r="E5312" s="1178">
        <v>982</v>
      </c>
      <c r="F5312" s="1178">
        <v>982</v>
      </c>
      <c r="G5312" s="1172">
        <v>11831</v>
      </c>
      <c r="H5312" s="1160"/>
      <c r="I5312" s="1161"/>
      <c r="J5312" s="1160"/>
      <c r="K5312" s="1161"/>
      <c r="L5312" s="1177">
        <v>8.3000000000000004E-2</v>
      </c>
      <c r="M5312" s="1165" t="e">
        <f>+N5312-#REF!</f>
        <v>#REF!</v>
      </c>
      <c r="N5312" s="1165">
        <v>0.22</v>
      </c>
      <c r="O5312" s="1166" t="e">
        <f>+P5312-#REF!</f>
        <v>#REF!</v>
      </c>
      <c r="P5312" s="1165">
        <v>0.22</v>
      </c>
      <c r="Q5312" s="1166" t="e">
        <f>+R5312-#REF!</f>
        <v>#REF!</v>
      </c>
      <c r="R5312" s="1165">
        <v>0.14499999999999999</v>
      </c>
      <c r="S5312" s="1160"/>
      <c r="T5312" s="1160"/>
      <c r="U5312" s="1160"/>
      <c r="V5312" s="1160"/>
      <c r="W5312" s="1160"/>
      <c r="X5312" s="1180" t="s">
        <v>1835</v>
      </c>
      <c r="Y5312" s="704"/>
    </row>
    <row r="5313" spans="2:25" customFormat="1" ht="15.75" customHeight="1" x14ac:dyDescent="0.2">
      <c r="B5313" s="1190" t="s">
        <v>1225</v>
      </c>
      <c r="C5313" s="1161" t="s">
        <v>2025</v>
      </c>
      <c r="D5313" s="1161" t="s">
        <v>1622</v>
      </c>
      <c r="E5313" s="1178">
        <v>1075</v>
      </c>
      <c r="F5313" s="1178">
        <v>1075</v>
      </c>
      <c r="G5313" s="1172">
        <v>12951</v>
      </c>
      <c r="H5313" s="1160"/>
      <c r="I5313" s="1161"/>
      <c r="J5313" s="1160"/>
      <c r="K5313" s="1161"/>
      <c r="L5313" s="1177">
        <v>8.3000000000000004E-2</v>
      </c>
      <c r="M5313" s="1165" t="e">
        <f>+N5313-#REF!</f>
        <v>#REF!</v>
      </c>
      <c r="N5313" s="1165">
        <v>0.22</v>
      </c>
      <c r="O5313" s="1166" t="e">
        <f>+P5313-#REF!</f>
        <v>#REF!</v>
      </c>
      <c r="P5313" s="1165">
        <v>0.22</v>
      </c>
      <c r="Q5313" s="1166" t="e">
        <f>+R5313-#REF!</f>
        <v>#REF!</v>
      </c>
      <c r="R5313" s="1165">
        <v>0.14499999999999999</v>
      </c>
      <c r="S5313" s="1160"/>
      <c r="T5313" s="1160"/>
      <c r="U5313" s="1160"/>
      <c r="V5313" s="1160"/>
      <c r="W5313" s="1160"/>
      <c r="X5313" s="1180" t="s">
        <v>1835</v>
      </c>
      <c r="Y5313" s="704"/>
    </row>
    <row r="5314" spans="2:25" customFormat="1" ht="15.75" customHeight="1" x14ac:dyDescent="0.2">
      <c r="B5314" s="1190" t="s">
        <v>1229</v>
      </c>
      <c r="C5314" s="1161" t="s">
        <v>2025</v>
      </c>
      <c r="D5314" s="1161" t="s">
        <v>1622</v>
      </c>
      <c r="E5314" s="1178">
        <v>1179</v>
      </c>
      <c r="F5314" s="1178">
        <v>1179</v>
      </c>
      <c r="G5314" s="1172">
        <v>14204</v>
      </c>
      <c r="H5314" s="1160"/>
      <c r="I5314" s="1161"/>
      <c r="J5314" s="1160"/>
      <c r="K5314" s="1161"/>
      <c r="L5314" s="1177">
        <v>8.3000000000000004E-2</v>
      </c>
      <c r="M5314" s="1165" t="e">
        <f>+N5314-#REF!</f>
        <v>#REF!</v>
      </c>
      <c r="N5314" s="1165">
        <v>0.22</v>
      </c>
      <c r="O5314" s="1166" t="e">
        <f>+P5314-#REF!</f>
        <v>#REF!</v>
      </c>
      <c r="P5314" s="1165">
        <v>0.22</v>
      </c>
      <c r="Q5314" s="1166" t="e">
        <f>+R5314-#REF!</f>
        <v>#REF!</v>
      </c>
      <c r="R5314" s="1165">
        <v>0.14499999999999999</v>
      </c>
      <c r="S5314" s="1160"/>
      <c r="T5314" s="1160"/>
      <c r="U5314" s="1160"/>
      <c r="V5314" s="1160"/>
      <c r="W5314" s="1160"/>
      <c r="X5314" s="1180" t="s">
        <v>1835</v>
      </c>
      <c r="Y5314" s="704"/>
    </row>
    <row r="5315" spans="2:25" customFormat="1" ht="15.75" customHeight="1" x14ac:dyDescent="0.2">
      <c r="B5315" s="1190" t="s">
        <v>1233</v>
      </c>
      <c r="C5315" s="1161" t="s">
        <v>2025</v>
      </c>
      <c r="D5315" s="1161" t="s">
        <v>1622</v>
      </c>
      <c r="E5315" s="1178">
        <v>1285</v>
      </c>
      <c r="F5315" s="1178">
        <v>1285</v>
      </c>
      <c r="G5315" s="1172">
        <v>15864</v>
      </c>
      <c r="H5315" s="1160"/>
      <c r="I5315" s="1161"/>
      <c r="J5315" s="1160"/>
      <c r="K5315" s="1161"/>
      <c r="L5315" s="1177">
        <v>8.1000000000000003E-2</v>
      </c>
      <c r="M5315" s="1165" t="e">
        <f>+N5315-#REF!</f>
        <v>#REF!</v>
      </c>
      <c r="N5315" s="1165">
        <v>0.22</v>
      </c>
      <c r="O5315" s="1166" t="e">
        <f>+P5315-#REF!</f>
        <v>#REF!</v>
      </c>
      <c r="P5315" s="1165">
        <v>0.22</v>
      </c>
      <c r="Q5315" s="1166" t="e">
        <f>+R5315-#REF!</f>
        <v>#REF!</v>
      </c>
      <c r="R5315" s="1165">
        <v>0.14199999999999999</v>
      </c>
      <c r="S5315" s="1160"/>
      <c r="T5315" s="1160"/>
      <c r="U5315" s="1160"/>
      <c r="V5315" s="1160"/>
      <c r="W5315" s="1160"/>
      <c r="X5315" s="1180" t="s">
        <v>1835</v>
      </c>
      <c r="Y5315" s="704"/>
    </row>
    <row r="5316" spans="2:25" customFormat="1" ht="15.75" customHeight="1" x14ac:dyDescent="0.2">
      <c r="B5316" s="1190" t="s">
        <v>1237</v>
      </c>
      <c r="C5316" s="1161" t="s">
        <v>2025</v>
      </c>
      <c r="D5316" s="1161" t="s">
        <v>1622</v>
      </c>
      <c r="E5316" s="1178">
        <v>1395</v>
      </c>
      <c r="F5316" s="1178">
        <v>1395</v>
      </c>
      <c r="G5316" s="1172">
        <v>17222</v>
      </c>
      <c r="H5316" s="1160"/>
      <c r="I5316" s="1161"/>
      <c r="J5316" s="1160"/>
      <c r="K5316" s="1161"/>
      <c r="L5316" s="1177">
        <v>8.1000000000000003E-2</v>
      </c>
      <c r="M5316" s="1165" t="e">
        <f>+N5316-#REF!</f>
        <v>#REF!</v>
      </c>
      <c r="N5316" s="1165">
        <v>0.22</v>
      </c>
      <c r="O5316" s="1166" t="e">
        <f>+P5316-#REF!</f>
        <v>#REF!</v>
      </c>
      <c r="P5316" s="1165">
        <v>0.22</v>
      </c>
      <c r="Q5316" s="1166" t="e">
        <f>+R5316-#REF!</f>
        <v>#REF!</v>
      </c>
      <c r="R5316" s="1165">
        <v>0.14199999999999999</v>
      </c>
      <c r="S5316" s="1160"/>
      <c r="T5316" s="1160"/>
      <c r="U5316" s="1160"/>
      <c r="V5316" s="1160"/>
      <c r="W5316" s="1160"/>
      <c r="X5316" s="1180" t="s">
        <v>1835</v>
      </c>
      <c r="Y5316" s="704"/>
    </row>
    <row r="5317" spans="2:25" customFormat="1" ht="15.75" customHeight="1" x14ac:dyDescent="0.2">
      <c r="B5317" s="1190" t="s">
        <v>1241</v>
      </c>
      <c r="C5317" s="1161" t="s">
        <v>2025</v>
      </c>
      <c r="D5317" s="1161" t="s">
        <v>1622</v>
      </c>
      <c r="E5317" s="1178">
        <v>1457</v>
      </c>
      <c r="F5317" s="1178">
        <v>1457</v>
      </c>
      <c r="G5317" s="1172">
        <v>17987</v>
      </c>
      <c r="H5317" s="1160"/>
      <c r="I5317" s="1161"/>
      <c r="J5317" s="1160"/>
      <c r="K5317" s="1161"/>
      <c r="L5317" s="1177">
        <v>8.1000000000000003E-2</v>
      </c>
      <c r="M5317" s="1165" t="e">
        <f>+N5317-#REF!</f>
        <v>#REF!</v>
      </c>
      <c r="N5317" s="1165">
        <v>0.22</v>
      </c>
      <c r="O5317" s="1166" t="e">
        <f>+P5317-#REF!</f>
        <v>#REF!</v>
      </c>
      <c r="P5317" s="1165">
        <v>0.22</v>
      </c>
      <c r="Q5317" s="1166" t="e">
        <f>+R5317-#REF!</f>
        <v>#REF!</v>
      </c>
      <c r="R5317" s="1165">
        <v>0.14199999999999999</v>
      </c>
      <c r="S5317" s="1160"/>
      <c r="T5317" s="1160"/>
      <c r="U5317" s="1160"/>
      <c r="V5317" s="1160"/>
      <c r="W5317" s="1160"/>
      <c r="X5317" s="1180" t="s">
        <v>1835</v>
      </c>
      <c r="Y5317" s="704"/>
    </row>
    <row r="5318" spans="2:25" customFormat="1" ht="15.75" customHeight="1" x14ac:dyDescent="0.2">
      <c r="B5318" s="1190" t="s">
        <v>1176</v>
      </c>
      <c r="C5318" s="1161" t="s">
        <v>2025</v>
      </c>
      <c r="D5318" s="1161" t="s">
        <v>1622</v>
      </c>
      <c r="E5318" s="1178">
        <v>2190</v>
      </c>
      <c r="F5318" s="1178">
        <v>2190</v>
      </c>
      <c r="G5318" s="1172">
        <v>27037</v>
      </c>
      <c r="H5318" s="1160"/>
      <c r="I5318" s="1161"/>
      <c r="J5318" s="1160"/>
      <c r="K5318" s="1161"/>
      <c r="L5318" s="1177">
        <v>8.1000000000000003E-2</v>
      </c>
      <c r="M5318" s="1165" t="e">
        <f>+N5318-#REF!</f>
        <v>#REF!</v>
      </c>
      <c r="N5318" s="1165">
        <v>0.22</v>
      </c>
      <c r="O5318" s="1166" t="e">
        <f>+P5318-#REF!</f>
        <v>#REF!</v>
      </c>
      <c r="P5318" s="1165">
        <v>0.22</v>
      </c>
      <c r="Q5318" s="1166" t="e">
        <f>+R5318-#REF!</f>
        <v>#REF!</v>
      </c>
      <c r="R5318" s="1165">
        <v>0.14199999999999999</v>
      </c>
      <c r="S5318" s="1160"/>
      <c r="T5318" s="1160"/>
      <c r="U5318" s="1160"/>
      <c r="V5318" s="1160"/>
      <c r="W5318" s="1160"/>
      <c r="X5318" s="1180" t="s">
        <v>1835</v>
      </c>
      <c r="Y5318" s="704"/>
    </row>
    <row r="5319" spans="2:25" customFormat="1" ht="15.75" customHeight="1" x14ac:dyDescent="0.2">
      <c r="B5319" s="1193" t="s">
        <v>2048</v>
      </c>
      <c r="C5319" s="1181" t="s">
        <v>782</v>
      </c>
      <c r="D5319" s="1161" t="s">
        <v>1622</v>
      </c>
      <c r="E5319" s="1178">
        <v>600</v>
      </c>
      <c r="F5319" s="1178">
        <v>600</v>
      </c>
      <c r="G5319" s="1182">
        <v>8571</v>
      </c>
      <c r="H5319" s="1178">
        <v>0</v>
      </c>
      <c r="I5319" s="1161" t="s">
        <v>2049</v>
      </c>
      <c r="J5319" s="1160"/>
      <c r="K5319" s="1161"/>
      <c r="L5319" s="1177">
        <v>7.0000000000000007E-2</v>
      </c>
      <c r="M5319" s="1165" t="e">
        <f>+N5319-#REF!</f>
        <v>#REF!</v>
      </c>
      <c r="N5319" s="1165">
        <v>0.22</v>
      </c>
      <c r="O5319" s="1166" t="e">
        <f>+P5319-#REF!</f>
        <v>#REF!</v>
      </c>
      <c r="P5319" s="1165">
        <v>0.2087</v>
      </c>
      <c r="Q5319" s="1166" t="e">
        <f>+R5319-#REF!</f>
        <v>#REF!</v>
      </c>
      <c r="R5319" s="1165">
        <v>0.13619999999999999</v>
      </c>
      <c r="S5319" s="1160"/>
      <c r="T5319" s="1160"/>
      <c r="U5319" s="1160"/>
      <c r="V5319" s="1160"/>
      <c r="W5319" s="1160"/>
      <c r="X5319" s="1180" t="s">
        <v>1835</v>
      </c>
      <c r="Y5319" s="704"/>
    </row>
    <row r="5320" spans="2:25" customFormat="1" ht="15.75" customHeight="1" x14ac:dyDescent="0.2">
      <c r="B5320" s="1193" t="s">
        <v>2050</v>
      </c>
      <c r="C5320" s="1181" t="s">
        <v>782</v>
      </c>
      <c r="D5320" s="1161" t="s">
        <v>1622</v>
      </c>
      <c r="E5320" s="1178">
        <v>2000</v>
      </c>
      <c r="F5320" s="1178">
        <v>2000</v>
      </c>
      <c r="G5320" s="1182">
        <v>28571</v>
      </c>
      <c r="H5320" s="1178">
        <v>0</v>
      </c>
      <c r="I5320" s="1161" t="s">
        <v>2049</v>
      </c>
      <c r="J5320" s="1160"/>
      <c r="K5320" s="1161"/>
      <c r="L5320" s="1177">
        <v>7.0000000000000007E-2</v>
      </c>
      <c r="M5320" s="1165" t="e">
        <f>+N5320-#REF!</f>
        <v>#REF!</v>
      </c>
      <c r="N5320" s="1165">
        <v>0.22</v>
      </c>
      <c r="O5320" s="1166" t="e">
        <f>+P5320-#REF!</f>
        <v>#REF!</v>
      </c>
      <c r="P5320" s="1165">
        <v>0.20469999999999999</v>
      </c>
      <c r="Q5320" s="1166" t="e">
        <f>+R5320-#REF!</f>
        <v>#REF!</v>
      </c>
      <c r="R5320" s="1165">
        <v>0.13619999999999999</v>
      </c>
      <c r="S5320" s="1160"/>
      <c r="T5320" s="1160"/>
      <c r="U5320" s="1160"/>
      <c r="V5320" s="1160"/>
      <c r="W5320" s="1160"/>
      <c r="X5320" s="1180" t="s">
        <v>1835</v>
      </c>
      <c r="Y5320" s="704"/>
    </row>
    <row r="5321" spans="2:25" customFormat="1" ht="15.75" customHeight="1" x14ac:dyDescent="0.2">
      <c r="B5321" s="1193" t="s">
        <v>2051</v>
      </c>
      <c r="C5321" s="1181" t="s">
        <v>782</v>
      </c>
      <c r="D5321" s="1161" t="s">
        <v>1622</v>
      </c>
      <c r="E5321" s="1178">
        <v>5000</v>
      </c>
      <c r="F5321" s="1178">
        <v>5000</v>
      </c>
      <c r="G5321" s="1182">
        <v>71428</v>
      </c>
      <c r="H5321" s="1178">
        <v>0</v>
      </c>
      <c r="I5321" s="1161" t="s">
        <v>2049</v>
      </c>
      <c r="J5321" s="1160"/>
      <c r="K5321" s="1161"/>
      <c r="L5321" s="1177">
        <v>7.0000000000000007E-2</v>
      </c>
      <c r="M5321" s="1165" t="e">
        <f>+N5321-#REF!</f>
        <v>#REF!</v>
      </c>
      <c r="N5321" s="1165">
        <v>0.22</v>
      </c>
      <c r="O5321" s="1166" t="e">
        <f>+P5321-#REF!</f>
        <v>#REF!</v>
      </c>
      <c r="P5321" s="1165">
        <v>0.19969999999999999</v>
      </c>
      <c r="Q5321" s="1166" t="e">
        <f>+R5321-#REF!</f>
        <v>#REF!</v>
      </c>
      <c r="R5321" s="1165">
        <v>0.1212</v>
      </c>
      <c r="S5321" s="1160"/>
      <c r="T5321" s="1160"/>
      <c r="U5321" s="1160"/>
      <c r="V5321" s="1160"/>
      <c r="W5321" s="1160"/>
      <c r="X5321" s="1180" t="s">
        <v>1835</v>
      </c>
      <c r="Y5321" s="704"/>
    </row>
    <row r="5322" spans="2:25" customFormat="1" ht="15.75" customHeight="1" x14ac:dyDescent="0.2">
      <c r="B5322" s="1193" t="s">
        <v>2052</v>
      </c>
      <c r="C5322" s="1181" t="s">
        <v>782</v>
      </c>
      <c r="D5322" s="1161" t="s">
        <v>1622</v>
      </c>
      <c r="E5322" s="1178">
        <v>10000</v>
      </c>
      <c r="F5322" s="1178">
        <v>10000</v>
      </c>
      <c r="G5322" s="1182">
        <v>142857</v>
      </c>
      <c r="H5322" s="1178">
        <v>0</v>
      </c>
      <c r="I5322" s="1161" t="s">
        <v>2049</v>
      </c>
      <c r="J5322" s="1160"/>
      <c r="K5322" s="1161"/>
      <c r="L5322" s="1177">
        <v>7.0000000000000007E-2</v>
      </c>
      <c r="M5322" s="1165" t="e">
        <f>+N5322-#REF!</f>
        <v>#REF!</v>
      </c>
      <c r="N5322" s="1165">
        <v>0.22</v>
      </c>
      <c r="O5322" s="1166" t="e">
        <f>+P5322-#REF!</f>
        <v>#REF!</v>
      </c>
      <c r="P5322" s="1165">
        <v>0.19370000000000001</v>
      </c>
      <c r="Q5322" s="1166" t="e">
        <f>+R5322-#REF!</f>
        <v>#REF!</v>
      </c>
      <c r="R5322" s="1165">
        <v>0.1212</v>
      </c>
      <c r="S5322" s="1160"/>
      <c r="T5322" s="1160"/>
      <c r="U5322" s="1160"/>
      <c r="V5322" s="1160"/>
      <c r="W5322" s="1160"/>
      <c r="X5322" s="1180" t="s">
        <v>1835</v>
      </c>
      <c r="Y5322" s="704"/>
    </row>
    <row r="5323" spans="2:25" customFormat="1" ht="15.75" customHeight="1" x14ac:dyDescent="0.2">
      <c r="B5323" s="1193" t="s">
        <v>2048</v>
      </c>
      <c r="C5323" s="1181" t="s">
        <v>2025</v>
      </c>
      <c r="D5323" s="1161" t="s">
        <v>1622</v>
      </c>
      <c r="E5323" s="1178">
        <v>600</v>
      </c>
      <c r="F5323" s="1178">
        <v>600</v>
      </c>
      <c r="G5323" s="1182">
        <v>8571</v>
      </c>
      <c r="H5323" s="1178">
        <v>0</v>
      </c>
      <c r="I5323" s="1161" t="s">
        <v>2049</v>
      </c>
      <c r="J5323" s="1160"/>
      <c r="K5323" s="1161"/>
      <c r="L5323" s="1177">
        <v>7.0000000000000007E-2</v>
      </c>
      <c r="M5323" s="1165" t="e">
        <f>+N5323-#REF!</f>
        <v>#REF!</v>
      </c>
      <c r="N5323" s="1165">
        <v>0.22</v>
      </c>
      <c r="O5323" s="1166" t="e">
        <f>+P5323-#REF!</f>
        <v>#REF!</v>
      </c>
      <c r="P5323" s="1165">
        <v>0.2087</v>
      </c>
      <c r="Q5323" s="1166" t="e">
        <f>+R5323-#REF!</f>
        <v>#REF!</v>
      </c>
      <c r="R5323" s="1165">
        <v>0.13619999999999999</v>
      </c>
      <c r="S5323" s="1160"/>
      <c r="T5323" s="1160"/>
      <c r="U5323" s="1160"/>
      <c r="V5323" s="1160"/>
      <c r="W5323" s="1160"/>
      <c r="X5323" s="1180" t="s">
        <v>1835</v>
      </c>
      <c r="Y5323" s="704"/>
    </row>
    <row r="5324" spans="2:25" customFormat="1" ht="15.75" customHeight="1" x14ac:dyDescent="0.2">
      <c r="B5324" s="1193" t="s">
        <v>2050</v>
      </c>
      <c r="C5324" s="1181" t="s">
        <v>2025</v>
      </c>
      <c r="D5324" s="1161" t="s">
        <v>1622</v>
      </c>
      <c r="E5324" s="1178">
        <v>2000</v>
      </c>
      <c r="F5324" s="1178">
        <v>2000</v>
      </c>
      <c r="G5324" s="1182">
        <v>28571</v>
      </c>
      <c r="H5324" s="1178">
        <v>0</v>
      </c>
      <c r="I5324" s="1161" t="s">
        <v>2049</v>
      </c>
      <c r="J5324" s="1160"/>
      <c r="K5324" s="1161"/>
      <c r="L5324" s="1177">
        <v>7.0000000000000007E-2</v>
      </c>
      <c r="M5324" s="1165" t="e">
        <f>+N5324-#REF!</f>
        <v>#REF!</v>
      </c>
      <c r="N5324" s="1165">
        <v>0.22</v>
      </c>
      <c r="O5324" s="1166" t="e">
        <f>+P5324-#REF!</f>
        <v>#REF!</v>
      </c>
      <c r="P5324" s="1165">
        <v>0.20469999999999999</v>
      </c>
      <c r="Q5324" s="1166" t="e">
        <f>+R5324-#REF!</f>
        <v>#REF!</v>
      </c>
      <c r="R5324" s="1165">
        <v>0.13619999999999999</v>
      </c>
      <c r="S5324" s="1160"/>
      <c r="T5324" s="1160"/>
      <c r="U5324" s="1160"/>
      <c r="V5324" s="1160"/>
      <c r="W5324" s="1160"/>
      <c r="X5324" s="1180" t="s">
        <v>1835</v>
      </c>
      <c r="Y5324" s="704"/>
    </row>
    <row r="5325" spans="2:25" customFormat="1" ht="15.75" customHeight="1" x14ac:dyDescent="0.2">
      <c r="B5325" s="1193" t="s">
        <v>2051</v>
      </c>
      <c r="C5325" s="1181" t="s">
        <v>2025</v>
      </c>
      <c r="D5325" s="1161" t="s">
        <v>1622</v>
      </c>
      <c r="E5325" s="1178">
        <v>5000</v>
      </c>
      <c r="F5325" s="1178">
        <v>5000</v>
      </c>
      <c r="G5325" s="1182">
        <v>71428</v>
      </c>
      <c r="H5325" s="1178">
        <v>0</v>
      </c>
      <c r="I5325" s="1161" t="s">
        <v>2049</v>
      </c>
      <c r="J5325" s="1160"/>
      <c r="K5325" s="1161"/>
      <c r="L5325" s="1177">
        <v>7.0000000000000007E-2</v>
      </c>
      <c r="M5325" s="1165" t="e">
        <f>+N5325-#REF!</f>
        <v>#REF!</v>
      </c>
      <c r="N5325" s="1165">
        <v>0.22</v>
      </c>
      <c r="O5325" s="1166" t="e">
        <f>+P5325-#REF!</f>
        <v>#REF!</v>
      </c>
      <c r="P5325" s="1165">
        <v>0.19969999999999999</v>
      </c>
      <c r="Q5325" s="1166" t="e">
        <f>+R5325-#REF!</f>
        <v>#REF!</v>
      </c>
      <c r="R5325" s="1165">
        <v>0.1212</v>
      </c>
      <c r="S5325" s="1160"/>
      <c r="T5325" s="1160"/>
      <c r="U5325" s="1160"/>
      <c r="V5325" s="1160"/>
      <c r="W5325" s="1160"/>
      <c r="X5325" s="1180" t="s">
        <v>1835</v>
      </c>
      <c r="Y5325" s="704"/>
    </row>
    <row r="5326" spans="2:25" customFormat="1" ht="15.75" customHeight="1" x14ac:dyDescent="0.2">
      <c r="B5326" s="1193" t="s">
        <v>2052</v>
      </c>
      <c r="C5326" s="1181" t="s">
        <v>2025</v>
      </c>
      <c r="D5326" s="1161" t="s">
        <v>1622</v>
      </c>
      <c r="E5326" s="1178">
        <v>10000</v>
      </c>
      <c r="F5326" s="1178">
        <v>10000</v>
      </c>
      <c r="G5326" s="1182">
        <v>142857</v>
      </c>
      <c r="H5326" s="1178">
        <v>0</v>
      </c>
      <c r="I5326" s="1161" t="s">
        <v>2049</v>
      </c>
      <c r="J5326" s="1160"/>
      <c r="K5326" s="1161"/>
      <c r="L5326" s="1177">
        <v>7.0000000000000007E-2</v>
      </c>
      <c r="M5326" s="1165" t="e">
        <f>+N5326-#REF!</f>
        <v>#REF!</v>
      </c>
      <c r="N5326" s="1165">
        <v>0.22</v>
      </c>
      <c r="O5326" s="1166" t="e">
        <f>+P5326-#REF!</f>
        <v>#REF!</v>
      </c>
      <c r="P5326" s="1165">
        <v>0.19370000000000001</v>
      </c>
      <c r="Q5326" s="1166" t="e">
        <f>+R5326-#REF!</f>
        <v>#REF!</v>
      </c>
      <c r="R5326" s="1165">
        <v>0.1212</v>
      </c>
      <c r="S5326" s="1160"/>
      <c r="T5326" s="1160"/>
      <c r="U5326" s="1160"/>
      <c r="V5326" s="1160"/>
      <c r="W5326" s="1160"/>
      <c r="X5326" s="1180" t="s">
        <v>1835</v>
      </c>
      <c r="Y5326" s="704"/>
    </row>
    <row r="5327" spans="2:25" customFormat="1" ht="15.75" customHeight="1" x14ac:dyDescent="0.2">
      <c r="B5327" s="1193" t="s">
        <v>511</v>
      </c>
      <c r="C5327" s="1181" t="s">
        <v>782</v>
      </c>
      <c r="D5327" s="1161" t="s">
        <v>1622</v>
      </c>
      <c r="E5327" s="1178">
        <v>168</v>
      </c>
      <c r="F5327" s="1178">
        <v>168</v>
      </c>
      <c r="G5327" s="1182">
        <v>2000</v>
      </c>
      <c r="H5327" s="1160"/>
      <c r="I5327" s="1161"/>
      <c r="J5327" s="1160"/>
      <c r="K5327" s="1161"/>
      <c r="L5327" s="1177">
        <v>8.4000000000000005E-2</v>
      </c>
      <c r="M5327" s="1165" t="e">
        <f>+N5327-#REF!</f>
        <v>#REF!</v>
      </c>
      <c r="N5327" s="1165">
        <v>0.23899999999999999</v>
      </c>
      <c r="O5327" s="1166" t="e">
        <f>+P5327-#REF!</f>
        <v>#REF!</v>
      </c>
      <c r="P5327" s="1165">
        <v>0.23899999999999999</v>
      </c>
      <c r="Q5327" s="1166" t="e">
        <f>+R5327-#REF!</f>
        <v>#REF!</v>
      </c>
      <c r="R5327" s="1165">
        <v>0.14599999999999999</v>
      </c>
      <c r="S5327" s="1160"/>
      <c r="T5327" s="1160"/>
      <c r="U5327" s="1160"/>
      <c r="V5327" s="1160"/>
      <c r="W5327" s="1160"/>
      <c r="X5327" s="1180" t="s">
        <v>1830</v>
      </c>
      <c r="Y5327" s="704"/>
    </row>
    <row r="5328" spans="2:25" customFormat="1" ht="15.75" customHeight="1" x14ac:dyDescent="0.2">
      <c r="B5328" s="1193" t="s">
        <v>2053</v>
      </c>
      <c r="C5328" s="1181" t="s">
        <v>782</v>
      </c>
      <c r="D5328" s="1161" t="s">
        <v>1622</v>
      </c>
      <c r="E5328" s="1178">
        <v>415</v>
      </c>
      <c r="F5328" s="1178">
        <v>415</v>
      </c>
      <c r="G5328" s="1182">
        <v>5000</v>
      </c>
      <c r="H5328" s="1160"/>
      <c r="I5328" s="1161"/>
      <c r="J5328" s="1160"/>
      <c r="K5328" s="1161"/>
      <c r="L5328" s="1177">
        <v>8.3000000000000004E-2</v>
      </c>
      <c r="M5328" s="1165" t="e">
        <f>+N5328-#REF!</f>
        <v>#REF!</v>
      </c>
      <c r="N5328" s="1165">
        <v>0.23799999999999999</v>
      </c>
      <c r="O5328" s="1166" t="e">
        <f>+P5328-#REF!</f>
        <v>#REF!</v>
      </c>
      <c r="P5328" s="1165">
        <v>0.23799999999999999</v>
      </c>
      <c r="Q5328" s="1166" t="e">
        <f>+R5328-#REF!</f>
        <v>#REF!</v>
      </c>
      <c r="R5328" s="1165">
        <v>0.14499999999999999</v>
      </c>
      <c r="S5328" s="1160"/>
      <c r="T5328" s="1160"/>
      <c r="U5328" s="1160"/>
      <c r="V5328" s="1160"/>
      <c r="W5328" s="1160"/>
      <c r="X5328" s="1180" t="s">
        <v>1835</v>
      </c>
      <c r="Y5328" s="704"/>
    </row>
    <row r="5329" spans="2:25" customFormat="1" ht="15.75" customHeight="1" x14ac:dyDescent="0.2">
      <c r="B5329" s="1193" t="s">
        <v>1836</v>
      </c>
      <c r="C5329" s="1181" t="s">
        <v>782</v>
      </c>
      <c r="D5329" s="1161" t="s">
        <v>1622</v>
      </c>
      <c r="E5329" s="1178">
        <v>1066</v>
      </c>
      <c r="F5329" s="1178">
        <v>1066</v>
      </c>
      <c r="G5329" s="1182">
        <v>13000</v>
      </c>
      <c r="H5329" s="1160"/>
      <c r="I5329" s="1161"/>
      <c r="J5329" s="1160"/>
      <c r="K5329" s="1161"/>
      <c r="L5329" s="1177">
        <v>8.2000000000000003E-2</v>
      </c>
      <c r="M5329" s="1165" t="e">
        <f>+N5329-#REF!</f>
        <v>#REF!</v>
      </c>
      <c r="N5329" s="1165">
        <v>0.23599999999999999</v>
      </c>
      <c r="O5329" s="1166" t="e">
        <f>+P5329-#REF!</f>
        <v>#REF!</v>
      </c>
      <c r="P5329" s="1165">
        <v>0.23599999999999999</v>
      </c>
      <c r="Q5329" s="1166" t="e">
        <f>+R5329-#REF!</f>
        <v>#REF!</v>
      </c>
      <c r="R5329" s="1165">
        <v>0.14299999999999999</v>
      </c>
      <c r="S5329" s="1160"/>
      <c r="T5329" s="1160"/>
      <c r="U5329" s="1160"/>
      <c r="V5329" s="1160"/>
      <c r="W5329" s="1160"/>
      <c r="X5329" s="1180" t="s">
        <v>1835</v>
      </c>
      <c r="Y5329" s="704"/>
    </row>
    <row r="5330" spans="2:25" customFormat="1" ht="15.75" customHeight="1" x14ac:dyDescent="0.2">
      <c r="B5330" s="1193" t="s">
        <v>1840</v>
      </c>
      <c r="C5330" s="1181" t="s">
        <v>782</v>
      </c>
      <c r="D5330" s="1161" t="s">
        <v>1622</v>
      </c>
      <c r="E5330" s="1178">
        <v>1620</v>
      </c>
      <c r="F5330" s="1178">
        <v>1620</v>
      </c>
      <c r="G5330" s="1182">
        <v>20000</v>
      </c>
      <c r="H5330" s="1160"/>
      <c r="I5330" s="1161"/>
      <c r="J5330" s="1160"/>
      <c r="K5330" s="1161"/>
      <c r="L5330" s="1177">
        <v>8.1000000000000003E-2</v>
      </c>
      <c r="M5330" s="1165" t="e">
        <f>+N5330-#REF!</f>
        <v>#REF!</v>
      </c>
      <c r="N5330" s="1165">
        <v>0.23499999999999999</v>
      </c>
      <c r="O5330" s="1166" t="e">
        <f>+P5330-#REF!</f>
        <v>#REF!</v>
      </c>
      <c r="P5330" s="1165">
        <v>0.23499999999999999</v>
      </c>
      <c r="Q5330" s="1166" t="e">
        <f>+R5330-#REF!</f>
        <v>#REF!</v>
      </c>
      <c r="R5330" s="1165">
        <v>0.14199999999999999</v>
      </c>
      <c r="S5330" s="1160"/>
      <c r="T5330" s="1160"/>
      <c r="U5330" s="1160"/>
      <c r="V5330" s="1160"/>
      <c r="W5330" s="1160"/>
      <c r="X5330" s="1180" t="s">
        <v>1835</v>
      </c>
      <c r="Y5330" s="704"/>
    </row>
    <row r="5331" spans="2:25" customFormat="1" ht="15.75" customHeight="1" x14ac:dyDescent="0.2">
      <c r="B5331" s="1193" t="s">
        <v>1844</v>
      </c>
      <c r="C5331" s="1181" t="s">
        <v>782</v>
      </c>
      <c r="D5331" s="1161" t="s">
        <v>1622</v>
      </c>
      <c r="E5331" s="1178">
        <v>3900</v>
      </c>
      <c r="F5331" s="1178">
        <v>3900</v>
      </c>
      <c r="G5331" s="1182">
        <v>50000</v>
      </c>
      <c r="H5331" s="1160"/>
      <c r="I5331" s="1161"/>
      <c r="J5331" s="1160"/>
      <c r="K5331" s="1161"/>
      <c r="L5331" s="1177">
        <v>7.8E-2</v>
      </c>
      <c r="M5331" s="1165" t="e">
        <f>+N5331-#REF!</f>
        <v>#REF!</v>
      </c>
      <c r="N5331" s="1165">
        <v>0.23</v>
      </c>
      <c r="O5331" s="1166" t="e">
        <f>+P5331-#REF!</f>
        <v>#REF!</v>
      </c>
      <c r="P5331" s="1165">
        <v>0.23</v>
      </c>
      <c r="Q5331" s="1166" t="e">
        <f>+R5331-#REF!</f>
        <v>#REF!</v>
      </c>
      <c r="R5331" s="1165">
        <v>0.13700000000000001</v>
      </c>
      <c r="S5331" s="1160"/>
      <c r="T5331" s="1160"/>
      <c r="U5331" s="1160"/>
      <c r="V5331" s="1160"/>
      <c r="W5331" s="1160"/>
      <c r="X5331" s="1180" t="s">
        <v>1835</v>
      </c>
      <c r="Y5331" s="704"/>
    </row>
    <row r="5332" spans="2:25" customFormat="1" ht="15.75" customHeight="1" x14ac:dyDescent="0.2">
      <c r="B5332" s="1193" t="s">
        <v>1848</v>
      </c>
      <c r="C5332" s="1181" t="s">
        <v>782</v>
      </c>
      <c r="D5332" s="1161" t="s">
        <v>1622</v>
      </c>
      <c r="E5332" s="1178">
        <v>6080</v>
      </c>
      <c r="F5332" s="1178">
        <v>6080</v>
      </c>
      <c r="G5332" s="1182">
        <v>80000</v>
      </c>
      <c r="H5332" s="1160"/>
      <c r="I5332" s="1161"/>
      <c r="J5332" s="1160"/>
      <c r="K5332" s="1161"/>
      <c r="L5332" s="1177">
        <v>7.5999999999999998E-2</v>
      </c>
      <c r="M5332" s="1165" t="e">
        <f>+N5332-#REF!</f>
        <v>#REF!</v>
      </c>
      <c r="N5332" s="1165">
        <v>0.22700000000000001</v>
      </c>
      <c r="O5332" s="1166" t="e">
        <f>+P5332-#REF!</f>
        <v>#REF!</v>
      </c>
      <c r="P5332" s="1165">
        <v>0.22700000000000001</v>
      </c>
      <c r="Q5332" s="1166" t="e">
        <f>+R5332-#REF!</f>
        <v>#REF!</v>
      </c>
      <c r="R5332" s="1165">
        <v>0.13400000000000001</v>
      </c>
      <c r="S5332" s="1160"/>
      <c r="T5332" s="1160"/>
      <c r="U5332" s="1160"/>
      <c r="V5332" s="1160"/>
      <c r="W5332" s="1160"/>
      <c r="X5332" s="1180" t="s">
        <v>1835</v>
      </c>
      <c r="Y5332" s="704"/>
    </row>
    <row r="5333" spans="2:25" customFormat="1" ht="15.75" customHeight="1" x14ac:dyDescent="0.2">
      <c r="B5333" s="1193" t="s">
        <v>2054</v>
      </c>
      <c r="C5333" s="1181" t="s">
        <v>782</v>
      </c>
      <c r="D5333" s="1161" t="s">
        <v>1622</v>
      </c>
      <c r="E5333" s="1178">
        <v>7500</v>
      </c>
      <c r="F5333" s="1178">
        <v>7500</v>
      </c>
      <c r="G5333" s="1182">
        <v>100000</v>
      </c>
      <c r="H5333" s="1160"/>
      <c r="I5333" s="1161"/>
      <c r="J5333" s="1160"/>
      <c r="K5333" s="1161"/>
      <c r="L5333" s="1177">
        <v>7.4999999999999997E-2</v>
      </c>
      <c r="M5333" s="1165" t="e">
        <f>+N5333-#REF!</f>
        <v>#REF!</v>
      </c>
      <c r="N5333" s="1165">
        <v>0.22600000000000001</v>
      </c>
      <c r="O5333" s="1166" t="e">
        <f>+P5333-#REF!</f>
        <v>#REF!</v>
      </c>
      <c r="P5333" s="1165">
        <v>0.22600000000000001</v>
      </c>
      <c r="Q5333" s="1166" t="e">
        <f>+R5333-#REF!</f>
        <v>#REF!</v>
      </c>
      <c r="R5333" s="1165">
        <v>0.13300000000000001</v>
      </c>
      <c r="S5333" s="1160"/>
      <c r="T5333" s="1160"/>
      <c r="U5333" s="1160"/>
      <c r="V5333" s="1160"/>
      <c r="W5333" s="1160"/>
      <c r="X5333" s="1180" t="s">
        <v>1835</v>
      </c>
      <c r="Y5333" s="704"/>
    </row>
    <row r="5334" spans="2:25" customFormat="1" ht="15.75" customHeight="1" x14ac:dyDescent="0.2">
      <c r="B5334" s="1193" t="s">
        <v>2055</v>
      </c>
      <c r="C5334" s="1181" t="s">
        <v>1626</v>
      </c>
      <c r="D5334" s="1161" t="s">
        <v>1622</v>
      </c>
      <c r="E5334" s="1178">
        <v>59</v>
      </c>
      <c r="F5334" s="1178">
        <v>59</v>
      </c>
      <c r="G5334" s="1172">
        <v>393</v>
      </c>
      <c r="H5334" s="1160"/>
      <c r="I5334" s="1161"/>
      <c r="J5334" s="1160"/>
      <c r="K5334" s="1161"/>
      <c r="L5334" s="1177">
        <v>0.15</v>
      </c>
      <c r="M5334" s="1165" t="e">
        <f>+N5334-#REF!</f>
        <v>#REF!</v>
      </c>
      <c r="N5334" s="1165">
        <v>0.25</v>
      </c>
      <c r="O5334" s="1166" t="e">
        <f>+P5334-#REF!</f>
        <v>#REF!</v>
      </c>
      <c r="P5334" s="1165">
        <v>0.25</v>
      </c>
      <c r="Q5334" s="1166" t="e">
        <f>+R5334-#REF!</f>
        <v>#REF!</v>
      </c>
      <c r="R5334" s="1165">
        <v>0.15</v>
      </c>
      <c r="S5334" s="1160"/>
      <c r="T5334" s="1160"/>
      <c r="U5334" s="1160"/>
      <c r="V5334" s="1160"/>
      <c r="W5334" s="1160"/>
      <c r="X5334" s="1180" t="s">
        <v>390</v>
      </c>
      <c r="Y5334" s="704"/>
    </row>
    <row r="5335" spans="2:25" customFormat="1" ht="15.75" customHeight="1" x14ac:dyDescent="0.2">
      <c r="B5335" s="1193" t="s">
        <v>2056</v>
      </c>
      <c r="C5335" s="1181" t="s">
        <v>1626</v>
      </c>
      <c r="D5335" s="1161" t="s">
        <v>1622</v>
      </c>
      <c r="E5335" s="1178">
        <v>85</v>
      </c>
      <c r="F5335" s="1178">
        <v>85</v>
      </c>
      <c r="G5335" s="1172">
        <v>629</v>
      </c>
      <c r="H5335" s="1160"/>
      <c r="I5335" s="1161"/>
      <c r="J5335" s="1160"/>
      <c r="K5335" s="1161"/>
      <c r="L5335" s="1177">
        <v>0.13500000000000001</v>
      </c>
      <c r="M5335" s="1165" t="e">
        <f>+N5335-#REF!</f>
        <v>#REF!</v>
      </c>
      <c r="N5335" s="1165">
        <v>0.25</v>
      </c>
      <c r="O5335" s="1166" t="e">
        <f>+P5335-#REF!</f>
        <v>#REF!</v>
      </c>
      <c r="P5335" s="1165">
        <v>0.25</v>
      </c>
      <c r="Q5335" s="1166" t="e">
        <f>+R5335-#REF!</f>
        <v>#REF!</v>
      </c>
      <c r="R5335" s="1165">
        <v>0.15</v>
      </c>
      <c r="S5335" s="1160"/>
      <c r="T5335" s="1160"/>
      <c r="U5335" s="1160"/>
      <c r="V5335" s="1160"/>
      <c r="W5335" s="1160"/>
      <c r="X5335" s="1180" t="s">
        <v>390</v>
      </c>
      <c r="Y5335" s="704"/>
    </row>
    <row r="5336" spans="2:25" customFormat="1" ht="15.75" customHeight="1" x14ac:dyDescent="0.2">
      <c r="B5336" s="1193" t="s">
        <v>2057</v>
      </c>
      <c r="C5336" s="1181" t="s">
        <v>1626</v>
      </c>
      <c r="D5336" s="1161" t="s">
        <v>1622</v>
      </c>
      <c r="E5336" s="1178">
        <v>109</v>
      </c>
      <c r="F5336" s="1178">
        <v>109</v>
      </c>
      <c r="G5336" s="1172">
        <v>872</v>
      </c>
      <c r="H5336" s="1160"/>
      <c r="I5336" s="1161"/>
      <c r="J5336" s="1160"/>
      <c r="K5336" s="1161"/>
      <c r="L5336" s="1177">
        <v>0.125</v>
      </c>
      <c r="M5336" s="1165" t="e">
        <f>+N5336-#REF!</f>
        <v>#REF!</v>
      </c>
      <c r="N5336" s="1165">
        <v>0.25</v>
      </c>
      <c r="O5336" s="1166" t="e">
        <f>+P5336-#REF!</f>
        <v>#REF!</v>
      </c>
      <c r="P5336" s="1165">
        <v>0.25</v>
      </c>
      <c r="Q5336" s="1166" t="e">
        <f>+R5336-#REF!</f>
        <v>#REF!</v>
      </c>
      <c r="R5336" s="1165">
        <v>0.15</v>
      </c>
      <c r="S5336" s="1160"/>
      <c r="T5336" s="1160"/>
      <c r="U5336" s="1160"/>
      <c r="V5336" s="1160"/>
      <c r="W5336" s="1160"/>
      <c r="X5336" s="1180" t="s">
        <v>390</v>
      </c>
      <c r="Y5336" s="704"/>
    </row>
    <row r="5337" spans="2:25" customFormat="1" ht="15.75" customHeight="1" x14ac:dyDescent="0.2">
      <c r="B5337" s="1193" t="s">
        <v>2058</v>
      </c>
      <c r="C5337" s="1181" t="s">
        <v>1626</v>
      </c>
      <c r="D5337" s="1161" t="s">
        <v>1622</v>
      </c>
      <c r="E5337" s="1178">
        <v>129</v>
      </c>
      <c r="F5337" s="1178">
        <v>129</v>
      </c>
      <c r="G5337" s="1172">
        <v>1075</v>
      </c>
      <c r="H5337" s="1160"/>
      <c r="I5337" s="1161"/>
      <c r="J5337" s="1160"/>
      <c r="K5337" s="1161"/>
      <c r="L5337" s="1177">
        <v>0.12</v>
      </c>
      <c r="M5337" s="1165" t="e">
        <f>+N5337-#REF!</f>
        <v>#REF!</v>
      </c>
      <c r="N5337" s="1165">
        <v>0.25</v>
      </c>
      <c r="O5337" s="1166" t="e">
        <f>+P5337-#REF!</f>
        <v>#REF!</v>
      </c>
      <c r="P5337" s="1165">
        <v>0.25</v>
      </c>
      <c r="Q5337" s="1166" t="e">
        <f>+R5337-#REF!</f>
        <v>#REF!</v>
      </c>
      <c r="R5337" s="1165">
        <v>0.15</v>
      </c>
      <c r="S5337" s="1160"/>
      <c r="T5337" s="1160"/>
      <c r="U5337" s="1160"/>
      <c r="V5337" s="1160"/>
      <c r="W5337" s="1160"/>
      <c r="X5337" s="1180" t="s">
        <v>390</v>
      </c>
      <c r="Y5337" s="704"/>
    </row>
    <row r="5338" spans="2:25" customFormat="1" ht="15.75" customHeight="1" x14ac:dyDescent="0.2">
      <c r="B5338" s="1193" t="s">
        <v>2055</v>
      </c>
      <c r="C5338" s="1181" t="s">
        <v>2025</v>
      </c>
      <c r="D5338" s="1161" t="s">
        <v>1622</v>
      </c>
      <c r="E5338" s="1178">
        <v>59</v>
      </c>
      <c r="F5338" s="1178">
        <v>59</v>
      </c>
      <c r="G5338" s="1172">
        <v>393</v>
      </c>
      <c r="H5338" s="1160"/>
      <c r="I5338" s="1161"/>
      <c r="J5338" s="1160"/>
      <c r="K5338" s="1161"/>
      <c r="L5338" s="1177">
        <v>0.15</v>
      </c>
      <c r="M5338" s="1165" t="e">
        <f>+N5338-#REF!</f>
        <v>#REF!</v>
      </c>
      <c r="N5338" s="1165">
        <v>0.25</v>
      </c>
      <c r="O5338" s="1166" t="e">
        <f>+P5338-#REF!</f>
        <v>#REF!</v>
      </c>
      <c r="P5338" s="1165">
        <v>0.25</v>
      </c>
      <c r="Q5338" s="1166" t="e">
        <f>+R5338-#REF!</f>
        <v>#REF!</v>
      </c>
      <c r="R5338" s="1165">
        <v>0.15</v>
      </c>
      <c r="S5338" s="1160"/>
      <c r="T5338" s="1160"/>
      <c r="U5338" s="1160"/>
      <c r="V5338" s="1160"/>
      <c r="W5338" s="1160"/>
      <c r="X5338" s="1180" t="s">
        <v>390</v>
      </c>
      <c r="Y5338" s="704"/>
    </row>
    <row r="5339" spans="2:25" customFormat="1" ht="15.75" customHeight="1" x14ac:dyDescent="0.2">
      <c r="B5339" s="1193" t="s">
        <v>2056</v>
      </c>
      <c r="C5339" s="1181" t="s">
        <v>2025</v>
      </c>
      <c r="D5339" s="1161" t="s">
        <v>1622</v>
      </c>
      <c r="E5339" s="1178">
        <v>85</v>
      </c>
      <c r="F5339" s="1178">
        <v>85</v>
      </c>
      <c r="G5339" s="1172">
        <v>629</v>
      </c>
      <c r="H5339" s="1160"/>
      <c r="I5339" s="1161"/>
      <c r="J5339" s="1160"/>
      <c r="K5339" s="1161"/>
      <c r="L5339" s="1177">
        <v>0.13500000000000001</v>
      </c>
      <c r="M5339" s="1165" t="e">
        <f>+N5339-#REF!</f>
        <v>#REF!</v>
      </c>
      <c r="N5339" s="1165">
        <v>0.25</v>
      </c>
      <c r="O5339" s="1166" t="e">
        <f>+P5339-#REF!</f>
        <v>#REF!</v>
      </c>
      <c r="P5339" s="1165">
        <v>0.25</v>
      </c>
      <c r="Q5339" s="1166" t="e">
        <f>+R5339-#REF!</f>
        <v>#REF!</v>
      </c>
      <c r="R5339" s="1165">
        <v>0.15</v>
      </c>
      <c r="S5339" s="1160"/>
      <c r="T5339" s="1160"/>
      <c r="U5339" s="1160"/>
      <c r="V5339" s="1160"/>
      <c r="W5339" s="1160"/>
      <c r="X5339" s="1180" t="s">
        <v>390</v>
      </c>
      <c r="Y5339" s="704"/>
    </row>
    <row r="5340" spans="2:25" customFormat="1" ht="15.75" customHeight="1" x14ac:dyDescent="0.2">
      <c r="B5340" s="1193" t="s">
        <v>2057</v>
      </c>
      <c r="C5340" s="1181" t="s">
        <v>2025</v>
      </c>
      <c r="D5340" s="1161" t="s">
        <v>1622</v>
      </c>
      <c r="E5340" s="1178">
        <v>109</v>
      </c>
      <c r="F5340" s="1178">
        <v>109</v>
      </c>
      <c r="G5340" s="1172">
        <v>872</v>
      </c>
      <c r="H5340" s="1160"/>
      <c r="I5340" s="1161"/>
      <c r="J5340" s="1160"/>
      <c r="K5340" s="1161"/>
      <c r="L5340" s="1177">
        <v>0.125</v>
      </c>
      <c r="M5340" s="1165" t="e">
        <f>+N5340-#REF!</f>
        <v>#REF!</v>
      </c>
      <c r="N5340" s="1165">
        <v>0.25</v>
      </c>
      <c r="O5340" s="1166" t="e">
        <f>+P5340-#REF!</f>
        <v>#REF!</v>
      </c>
      <c r="P5340" s="1165">
        <v>0.25</v>
      </c>
      <c r="Q5340" s="1166" t="e">
        <f>+R5340-#REF!</f>
        <v>#REF!</v>
      </c>
      <c r="R5340" s="1165">
        <v>0.15</v>
      </c>
      <c r="S5340" s="1160"/>
      <c r="T5340" s="1160"/>
      <c r="U5340" s="1160"/>
      <c r="V5340" s="1160"/>
      <c r="W5340" s="1160"/>
      <c r="X5340" s="1180" t="s">
        <v>390</v>
      </c>
      <c r="Y5340" s="704"/>
    </row>
    <row r="5341" spans="2:25" customFormat="1" ht="15.75" customHeight="1" x14ac:dyDescent="0.2">
      <c r="B5341" s="1193" t="s">
        <v>2058</v>
      </c>
      <c r="C5341" s="1181" t="s">
        <v>2025</v>
      </c>
      <c r="D5341" s="1161" t="s">
        <v>1622</v>
      </c>
      <c r="E5341" s="1178">
        <v>129</v>
      </c>
      <c r="F5341" s="1178">
        <v>129</v>
      </c>
      <c r="G5341" s="1172">
        <v>1075</v>
      </c>
      <c r="H5341" s="1160"/>
      <c r="I5341" s="1161"/>
      <c r="J5341" s="1160"/>
      <c r="K5341" s="1161"/>
      <c r="L5341" s="1177">
        <v>0.12</v>
      </c>
      <c r="M5341" s="1165" t="e">
        <f>+N5341-#REF!</f>
        <v>#REF!</v>
      </c>
      <c r="N5341" s="1165">
        <v>0.25</v>
      </c>
      <c r="O5341" s="1166" t="e">
        <f>+P5341-#REF!</f>
        <v>#REF!</v>
      </c>
      <c r="P5341" s="1165">
        <v>0.25</v>
      </c>
      <c r="Q5341" s="1166" t="e">
        <f>+R5341-#REF!</f>
        <v>#REF!</v>
      </c>
      <c r="R5341" s="1165">
        <v>0.15</v>
      </c>
      <c r="S5341" s="1160"/>
      <c r="T5341" s="1160"/>
      <c r="U5341" s="1160"/>
      <c r="V5341" s="1160"/>
      <c r="W5341" s="1160"/>
      <c r="X5341" s="1180" t="s">
        <v>390</v>
      </c>
      <c r="Y5341" s="704"/>
    </row>
    <row r="5342" spans="2:25" customFormat="1" ht="15.75" customHeight="1" x14ac:dyDescent="0.2">
      <c r="B5342" s="1193" t="s">
        <v>2059</v>
      </c>
      <c r="C5342" s="1181" t="s">
        <v>2025</v>
      </c>
      <c r="D5342" s="1161" t="s">
        <v>1622</v>
      </c>
      <c r="E5342" s="1178">
        <v>419</v>
      </c>
      <c r="F5342" s="1178">
        <v>419</v>
      </c>
      <c r="G5342" s="1172">
        <v>3491</v>
      </c>
      <c r="H5342" s="1160"/>
      <c r="I5342" s="1161"/>
      <c r="J5342" s="1160"/>
      <c r="K5342" s="1161"/>
      <c r="L5342" s="1177">
        <v>0.12</v>
      </c>
      <c r="M5342" s="1165" t="e">
        <f>+N5342-#REF!</f>
        <v>#REF!</v>
      </c>
      <c r="N5342" s="1165">
        <v>0.25</v>
      </c>
      <c r="O5342" s="1166" t="e">
        <f>+P5342-#REF!</f>
        <v>#REF!</v>
      </c>
      <c r="P5342" s="1165">
        <v>0.25</v>
      </c>
      <c r="Q5342" s="1166" t="e">
        <f>+R5342-#REF!</f>
        <v>#REF!</v>
      </c>
      <c r="R5342" s="1165">
        <v>0.15</v>
      </c>
      <c r="S5342" s="1160"/>
      <c r="T5342" s="1160"/>
      <c r="U5342" s="1160"/>
      <c r="V5342" s="1160"/>
      <c r="W5342" s="1160"/>
      <c r="X5342" s="1180" t="s">
        <v>390</v>
      </c>
      <c r="Y5342" s="704"/>
    </row>
    <row r="5343" spans="2:25" customFormat="1" ht="15.75" customHeight="1" x14ac:dyDescent="0.2">
      <c r="B5343" s="1193" t="s">
        <v>2060</v>
      </c>
      <c r="C5343" s="1181" t="s">
        <v>2025</v>
      </c>
      <c r="D5343" s="1161" t="s">
        <v>2279</v>
      </c>
      <c r="E5343" s="1178">
        <v>30</v>
      </c>
      <c r="F5343" s="1178">
        <v>20</v>
      </c>
      <c r="G5343" s="1172" t="s">
        <v>2061</v>
      </c>
      <c r="H5343" s="1178">
        <v>10</v>
      </c>
      <c r="I5343" s="1161" t="s">
        <v>2062</v>
      </c>
      <c r="J5343" s="1160"/>
      <c r="K5343" s="1161"/>
      <c r="L5343" s="1177">
        <v>0.13</v>
      </c>
      <c r="M5343" s="1165" t="e">
        <f>+N5343-#REF!</f>
        <v>#REF!</v>
      </c>
      <c r="N5343" s="1165">
        <v>0.25</v>
      </c>
      <c r="O5343" s="1166" t="e">
        <f>+P5343-#REF!</f>
        <v>#REF!</v>
      </c>
      <c r="P5343" s="1165">
        <v>0.25</v>
      </c>
      <c r="Q5343" s="1166" t="e">
        <f>+R5343-#REF!</f>
        <v>#REF!</v>
      </c>
      <c r="R5343" s="1165">
        <v>0.15</v>
      </c>
      <c r="S5343" s="1160"/>
      <c r="T5343" s="1160"/>
      <c r="U5343" s="1160"/>
      <c r="V5343" s="1160"/>
      <c r="W5343" s="1160"/>
      <c r="X5343" s="1169" t="s">
        <v>762</v>
      </c>
      <c r="Y5343" s="704"/>
    </row>
    <row r="5344" spans="2:25" customFormat="1" ht="15.75" customHeight="1" x14ac:dyDescent="0.2">
      <c r="B5344" s="1193" t="s">
        <v>2063</v>
      </c>
      <c r="C5344" s="1181" t="s">
        <v>2025</v>
      </c>
      <c r="D5344" s="1161" t="s">
        <v>2279</v>
      </c>
      <c r="E5344" s="1178">
        <v>60</v>
      </c>
      <c r="F5344" s="1178">
        <v>50</v>
      </c>
      <c r="G5344" s="1172" t="s">
        <v>2064</v>
      </c>
      <c r="H5344" s="1178">
        <v>10</v>
      </c>
      <c r="I5344" s="1161" t="s">
        <v>2062</v>
      </c>
      <c r="J5344" s="1160"/>
      <c r="K5344" s="1161"/>
      <c r="L5344" s="1177">
        <v>0.1</v>
      </c>
      <c r="M5344" s="1165" t="e">
        <f>+N5344-#REF!</f>
        <v>#REF!</v>
      </c>
      <c r="N5344" s="1183">
        <v>0.25</v>
      </c>
      <c r="O5344" s="1166" t="e">
        <f>+P5344-#REF!</f>
        <v>#REF!</v>
      </c>
      <c r="P5344" s="1165">
        <v>0.25</v>
      </c>
      <c r="Q5344" s="1166" t="e">
        <f>+R5344-#REF!</f>
        <v>#REF!</v>
      </c>
      <c r="R5344" s="1165">
        <v>0.15</v>
      </c>
      <c r="S5344" s="1160"/>
      <c r="T5344" s="1160"/>
      <c r="U5344" s="1160"/>
      <c r="V5344" s="1160"/>
      <c r="W5344" s="1160"/>
      <c r="X5344" s="1168" t="s">
        <v>390</v>
      </c>
      <c r="Y5344" s="704"/>
    </row>
    <row r="5345" spans="2:25" customFormat="1" ht="15.75" customHeight="1" x14ac:dyDescent="0.2">
      <c r="B5345" s="1193" t="s">
        <v>2060</v>
      </c>
      <c r="C5345" s="1181" t="s">
        <v>782</v>
      </c>
      <c r="D5345" s="1161" t="s">
        <v>2279</v>
      </c>
      <c r="E5345" s="1178">
        <v>30</v>
      </c>
      <c r="F5345" s="1178">
        <v>20</v>
      </c>
      <c r="G5345" s="1172" t="s">
        <v>2065</v>
      </c>
      <c r="H5345" s="1178">
        <v>10</v>
      </c>
      <c r="I5345" s="1161" t="s">
        <v>2062</v>
      </c>
      <c r="J5345" s="1160"/>
      <c r="K5345" s="1161"/>
      <c r="L5345" s="1177">
        <v>0.1</v>
      </c>
      <c r="M5345" s="1165" t="e">
        <f>+N5345-#REF!</f>
        <v>#REF!</v>
      </c>
      <c r="N5345" s="1165">
        <v>0.25</v>
      </c>
      <c r="O5345" s="1166" t="e">
        <f>+P5345-#REF!</f>
        <v>#REF!</v>
      </c>
      <c r="P5345" s="1165">
        <v>0.25</v>
      </c>
      <c r="Q5345" s="1166" t="e">
        <f>+R5345-#REF!</f>
        <v>#REF!</v>
      </c>
      <c r="R5345" s="1165">
        <v>0.15</v>
      </c>
      <c r="S5345" s="1160"/>
      <c r="T5345" s="1160"/>
      <c r="U5345" s="1160"/>
      <c r="V5345" s="1160"/>
      <c r="W5345" s="1160"/>
      <c r="X5345" s="1168" t="s">
        <v>762</v>
      </c>
      <c r="Y5345" s="704"/>
    </row>
    <row r="5346" spans="2:25" customFormat="1" ht="15.75" customHeight="1" x14ac:dyDescent="0.2">
      <c r="B5346" s="1193" t="s">
        <v>2063</v>
      </c>
      <c r="C5346" s="1181" t="s">
        <v>782</v>
      </c>
      <c r="D5346" s="1161" t="s">
        <v>2279</v>
      </c>
      <c r="E5346" s="1178">
        <v>60</v>
      </c>
      <c r="F5346" s="1178">
        <v>50</v>
      </c>
      <c r="G5346" s="1172" t="s">
        <v>2066</v>
      </c>
      <c r="H5346" s="1178">
        <v>10</v>
      </c>
      <c r="I5346" s="1161" t="s">
        <v>2062</v>
      </c>
      <c r="J5346" s="1160"/>
      <c r="K5346" s="1161"/>
      <c r="L5346" s="1177">
        <v>9.6000000000000002E-2</v>
      </c>
      <c r="M5346" s="1165" t="e">
        <f>+N5346-#REF!</f>
        <v>#REF!</v>
      </c>
      <c r="N5346" s="1165">
        <v>0.25</v>
      </c>
      <c r="O5346" s="1166" t="e">
        <f>+P5346-#REF!</f>
        <v>#REF!</v>
      </c>
      <c r="P5346" s="1165">
        <v>0.25</v>
      </c>
      <c r="Q5346" s="1166" t="e">
        <f>+R5346-#REF!</f>
        <v>#REF!</v>
      </c>
      <c r="R5346" s="1165">
        <v>0.15</v>
      </c>
      <c r="S5346" s="1160"/>
      <c r="T5346" s="1160"/>
      <c r="U5346" s="1160"/>
      <c r="V5346" s="1160"/>
      <c r="W5346" s="1160"/>
      <c r="X5346" s="1168" t="s">
        <v>390</v>
      </c>
      <c r="Y5346" s="704"/>
    </row>
    <row r="5347" spans="2:25" customFormat="1" ht="15.75" customHeight="1" x14ac:dyDescent="0.2">
      <c r="B5347" s="1193" t="s">
        <v>2024</v>
      </c>
      <c r="C5347" s="1181" t="s">
        <v>2025</v>
      </c>
      <c r="D5347" s="1161" t="s">
        <v>1622</v>
      </c>
      <c r="E5347" s="1178">
        <v>10</v>
      </c>
      <c r="F5347" s="1178">
        <v>10</v>
      </c>
      <c r="G5347" s="1172">
        <v>95</v>
      </c>
      <c r="H5347" s="1178">
        <v>0</v>
      </c>
      <c r="I5347" s="1184" t="s">
        <v>1135</v>
      </c>
      <c r="J5347" s="1160"/>
      <c r="K5347" s="1161"/>
      <c r="L5347" s="1177">
        <v>0.105</v>
      </c>
      <c r="M5347" s="1165" t="e">
        <f>+N5347-#REF!</f>
        <v>#REF!</v>
      </c>
      <c r="N5347" s="1165">
        <v>0.25</v>
      </c>
      <c r="O5347" s="1166" t="e">
        <f>+P5347-#REF!</f>
        <v>#REF!</v>
      </c>
      <c r="P5347" s="1165">
        <v>0.25</v>
      </c>
      <c r="Q5347" s="1166" t="e">
        <f>+R5347-#REF!</f>
        <v>#REF!</v>
      </c>
      <c r="R5347" s="1165">
        <v>0.15</v>
      </c>
      <c r="S5347" s="1160"/>
      <c r="T5347" s="1160"/>
      <c r="U5347" s="1160"/>
      <c r="V5347" s="1160"/>
      <c r="W5347" s="1160"/>
      <c r="X5347" s="1168" t="s">
        <v>2029</v>
      </c>
      <c r="Y5347" s="704"/>
    </row>
    <row r="5348" spans="2:25" customFormat="1" ht="15.75" customHeight="1" x14ac:dyDescent="0.2">
      <c r="B5348" s="1193" t="s">
        <v>2030</v>
      </c>
      <c r="C5348" s="1181" t="s">
        <v>2025</v>
      </c>
      <c r="D5348" s="1161" t="s">
        <v>1622</v>
      </c>
      <c r="E5348" s="1178">
        <v>20</v>
      </c>
      <c r="F5348" s="1178">
        <v>20</v>
      </c>
      <c r="G5348" s="1172">
        <v>200</v>
      </c>
      <c r="H5348" s="1178">
        <v>0</v>
      </c>
      <c r="I5348" s="1184" t="s">
        <v>1136</v>
      </c>
      <c r="J5348" s="1160"/>
      <c r="K5348" s="1161"/>
      <c r="L5348" s="1177">
        <v>0.1</v>
      </c>
      <c r="M5348" s="1165" t="e">
        <f>+N5348-#REF!</f>
        <v>#REF!</v>
      </c>
      <c r="N5348" s="1165">
        <v>0.25</v>
      </c>
      <c r="O5348" s="1166" t="e">
        <f>+P5348-#REF!</f>
        <v>#REF!</v>
      </c>
      <c r="P5348" s="1165">
        <v>0.25</v>
      </c>
      <c r="Q5348" s="1166" t="e">
        <f>+R5348-#REF!</f>
        <v>#REF!</v>
      </c>
      <c r="R5348" s="1165">
        <v>0.15</v>
      </c>
      <c r="S5348" s="1160"/>
      <c r="T5348" s="1160"/>
      <c r="U5348" s="1160"/>
      <c r="V5348" s="1160"/>
      <c r="W5348" s="1160"/>
      <c r="X5348" s="1168" t="s">
        <v>2029</v>
      </c>
      <c r="Y5348" s="704"/>
    </row>
    <row r="5349" spans="2:25" customFormat="1" ht="15.75" customHeight="1" x14ac:dyDescent="0.2">
      <c r="B5349" s="1193" t="s">
        <v>2034</v>
      </c>
      <c r="C5349" s="1181" t="s">
        <v>2025</v>
      </c>
      <c r="D5349" s="1161" t="s">
        <v>1622</v>
      </c>
      <c r="E5349" s="1178">
        <v>30</v>
      </c>
      <c r="F5349" s="1178">
        <v>30</v>
      </c>
      <c r="G5349" s="1172">
        <v>315</v>
      </c>
      <c r="H5349" s="1178">
        <v>0</v>
      </c>
      <c r="I5349" s="1184" t="s">
        <v>1137</v>
      </c>
      <c r="J5349" s="1160"/>
      <c r="K5349" s="1161"/>
      <c r="L5349" s="1177">
        <v>9.5000000000000001E-2</v>
      </c>
      <c r="M5349" s="1165" t="e">
        <f>+N5349-#REF!</f>
        <v>#REF!</v>
      </c>
      <c r="N5349" s="1165">
        <v>0.25</v>
      </c>
      <c r="O5349" s="1166" t="e">
        <f>+P5349-#REF!</f>
        <v>#REF!</v>
      </c>
      <c r="P5349" s="1165">
        <v>0.25</v>
      </c>
      <c r="Q5349" s="1166" t="e">
        <f>+R5349-#REF!</f>
        <v>#REF!</v>
      </c>
      <c r="R5349" s="1165">
        <v>0.15</v>
      </c>
      <c r="S5349" s="1160"/>
      <c r="T5349" s="1160"/>
      <c r="U5349" s="1160"/>
      <c r="V5349" s="1160"/>
      <c r="W5349" s="1160"/>
      <c r="X5349" s="1168" t="s">
        <v>2029</v>
      </c>
      <c r="Y5349" s="704"/>
    </row>
    <row r="5350" spans="2:25" customFormat="1" ht="15.75" customHeight="1" x14ac:dyDescent="0.2">
      <c r="B5350" s="1193" t="s">
        <v>2067</v>
      </c>
      <c r="C5350" s="1181" t="s">
        <v>782</v>
      </c>
      <c r="D5350" s="1161" t="s">
        <v>1622</v>
      </c>
      <c r="E5350" s="1178">
        <v>600</v>
      </c>
      <c r="F5350" s="1178">
        <v>600</v>
      </c>
      <c r="G5350" s="1172">
        <v>8571</v>
      </c>
      <c r="H5350" s="1178">
        <v>0</v>
      </c>
      <c r="I5350" s="1184" t="s">
        <v>2049</v>
      </c>
      <c r="J5350" s="1160"/>
      <c r="K5350" s="1161"/>
      <c r="L5350" s="1177">
        <v>7.0000000000000007E-2</v>
      </c>
      <c r="M5350" s="1165" t="e">
        <f>+N5350-#REF!</f>
        <v>#REF!</v>
      </c>
      <c r="N5350" s="1165">
        <v>0.23300000000000001</v>
      </c>
      <c r="O5350" s="1166" t="e">
        <f>+P5350-#REF!</f>
        <v>#REF!</v>
      </c>
      <c r="P5350" s="1165">
        <v>0.23300000000000001</v>
      </c>
      <c r="Q5350" s="1166" t="e">
        <f>+R5350-#REF!</f>
        <v>#REF!</v>
      </c>
      <c r="R5350" s="1165">
        <v>0.14000000000000001</v>
      </c>
      <c r="S5350" s="1160"/>
      <c r="T5350" s="1160"/>
      <c r="U5350" s="1160"/>
      <c r="V5350" s="1160"/>
      <c r="W5350" s="1160"/>
      <c r="X5350" s="1168" t="s">
        <v>1835</v>
      </c>
      <c r="Y5350" s="704"/>
    </row>
    <row r="5351" spans="2:25" customFormat="1" ht="15.75" customHeight="1" x14ac:dyDescent="0.2">
      <c r="B5351" s="1193" t="s">
        <v>2068</v>
      </c>
      <c r="C5351" s="1181" t="s">
        <v>782</v>
      </c>
      <c r="D5351" s="1161" t="s">
        <v>1622</v>
      </c>
      <c r="E5351" s="1178">
        <v>600</v>
      </c>
      <c r="F5351" s="1178">
        <v>600</v>
      </c>
      <c r="G5351" s="1172">
        <v>7500</v>
      </c>
      <c r="H5351" s="1178">
        <v>0</v>
      </c>
      <c r="I5351" s="1184" t="s">
        <v>2049</v>
      </c>
      <c r="J5351" s="1160"/>
      <c r="K5351" s="1161"/>
      <c r="L5351" s="1177">
        <v>0.08</v>
      </c>
      <c r="M5351" s="1165" t="e">
        <f>+N5351-#REF!</f>
        <v>#REF!</v>
      </c>
      <c r="N5351" s="1165">
        <v>0.23300000000000001</v>
      </c>
      <c r="O5351" s="1166" t="e">
        <f>+P5351-#REF!</f>
        <v>#REF!</v>
      </c>
      <c r="P5351" s="1165">
        <v>0.23300000000000001</v>
      </c>
      <c r="Q5351" s="1166" t="e">
        <f>+R5351-#REF!</f>
        <v>#REF!</v>
      </c>
      <c r="R5351" s="1165">
        <v>0.14000000000000001</v>
      </c>
      <c r="S5351" s="1160"/>
      <c r="T5351" s="1160"/>
      <c r="U5351" s="1160"/>
      <c r="V5351" s="1160"/>
      <c r="W5351" s="1160"/>
      <c r="X5351" s="1168" t="s">
        <v>1835</v>
      </c>
      <c r="Y5351" s="704"/>
    </row>
    <row r="5352" spans="2:25" customFormat="1" ht="15.75" customHeight="1" x14ac:dyDescent="0.2">
      <c r="B5352" s="1193" t="s">
        <v>2068</v>
      </c>
      <c r="C5352" s="1181" t="s">
        <v>782</v>
      </c>
      <c r="D5352" s="1161" t="s">
        <v>1622</v>
      </c>
      <c r="E5352" s="1178">
        <v>2000</v>
      </c>
      <c r="F5352" s="1178">
        <v>2000</v>
      </c>
      <c r="G5352" s="1172">
        <v>25000</v>
      </c>
      <c r="H5352" s="1178">
        <v>0</v>
      </c>
      <c r="I5352" s="1184" t="s">
        <v>2049</v>
      </c>
      <c r="J5352" s="1160"/>
      <c r="K5352" s="1161"/>
      <c r="L5352" s="1177">
        <v>0.08</v>
      </c>
      <c r="M5352" s="1165" t="e">
        <f>+N5352-#REF!</f>
        <v>#REF!</v>
      </c>
      <c r="N5352" s="1165">
        <v>0.23300000000000001</v>
      </c>
      <c r="O5352" s="1166" t="e">
        <f>+P5352-#REF!</f>
        <v>#REF!</v>
      </c>
      <c r="P5352" s="1165">
        <v>0.23300000000000001</v>
      </c>
      <c r="Q5352" s="1166" t="e">
        <f>+R5352-#REF!</f>
        <v>#REF!</v>
      </c>
      <c r="R5352" s="1165">
        <v>0.14000000000000001</v>
      </c>
      <c r="S5352" s="1160"/>
      <c r="T5352" s="1160"/>
      <c r="U5352" s="1160"/>
      <c r="V5352" s="1160"/>
      <c r="W5352" s="1160"/>
      <c r="X5352" s="1168" t="s">
        <v>1835</v>
      </c>
      <c r="Y5352" s="704"/>
    </row>
    <row r="5353" spans="2:25" customFormat="1" ht="15.75" customHeight="1" x14ac:dyDescent="0.2">
      <c r="B5353" s="1193" t="s">
        <v>2068</v>
      </c>
      <c r="C5353" s="1181" t="s">
        <v>782</v>
      </c>
      <c r="D5353" s="1161" t="s">
        <v>1622</v>
      </c>
      <c r="E5353" s="1178">
        <v>5000</v>
      </c>
      <c r="F5353" s="1178">
        <v>5000</v>
      </c>
      <c r="G5353" s="1172">
        <v>62500</v>
      </c>
      <c r="H5353" s="1178">
        <v>0</v>
      </c>
      <c r="I5353" s="1184" t="s">
        <v>2049</v>
      </c>
      <c r="J5353" s="1160"/>
      <c r="K5353" s="1161"/>
      <c r="L5353" s="1177">
        <v>0.08</v>
      </c>
      <c r="M5353" s="1165" t="e">
        <f>+N5353-#REF!</f>
        <v>#REF!</v>
      </c>
      <c r="N5353" s="1165">
        <v>0.23300000000000001</v>
      </c>
      <c r="O5353" s="1166" t="e">
        <f>+P5353-#REF!</f>
        <v>#REF!</v>
      </c>
      <c r="P5353" s="1165">
        <v>0.23300000000000001</v>
      </c>
      <c r="Q5353" s="1166" t="e">
        <f>+R5353-#REF!</f>
        <v>#REF!</v>
      </c>
      <c r="R5353" s="1165">
        <v>0.14000000000000001</v>
      </c>
      <c r="S5353" s="1160"/>
      <c r="T5353" s="1160"/>
      <c r="U5353" s="1160"/>
      <c r="V5353" s="1160"/>
      <c r="W5353" s="1160"/>
      <c r="X5353" s="1168" t="s">
        <v>1835</v>
      </c>
      <c r="Y5353" s="704"/>
    </row>
    <row r="5354" spans="2:25" customFormat="1" ht="15.75" customHeight="1" x14ac:dyDescent="0.2">
      <c r="B5354" s="1193" t="s">
        <v>2068</v>
      </c>
      <c r="C5354" s="1181" t="s">
        <v>782</v>
      </c>
      <c r="D5354" s="1161" t="s">
        <v>1622</v>
      </c>
      <c r="E5354" s="1178">
        <v>10000</v>
      </c>
      <c r="F5354" s="1178">
        <v>10000</v>
      </c>
      <c r="G5354" s="1172">
        <v>125000</v>
      </c>
      <c r="H5354" s="1178">
        <v>0</v>
      </c>
      <c r="I5354" s="1184" t="s">
        <v>2049</v>
      </c>
      <c r="J5354" s="1160"/>
      <c r="K5354" s="1161"/>
      <c r="L5354" s="1177">
        <v>0.08</v>
      </c>
      <c r="M5354" s="1165" t="e">
        <f>+N5354-#REF!</f>
        <v>#REF!</v>
      </c>
      <c r="N5354" s="1165">
        <v>0.23300000000000001</v>
      </c>
      <c r="O5354" s="1166" t="e">
        <f>+P5354-#REF!</f>
        <v>#REF!</v>
      </c>
      <c r="P5354" s="1165">
        <v>0.23300000000000001</v>
      </c>
      <c r="Q5354" s="1166" t="e">
        <f>+R5354-#REF!</f>
        <v>#REF!</v>
      </c>
      <c r="R5354" s="1165">
        <v>0.14000000000000001</v>
      </c>
      <c r="S5354" s="1160"/>
      <c r="T5354" s="1160"/>
      <c r="U5354" s="1160"/>
      <c r="V5354" s="1160"/>
      <c r="W5354" s="1160"/>
      <c r="X5354" s="1168" t="s">
        <v>1835</v>
      </c>
      <c r="Y5354" s="704"/>
    </row>
    <row r="5355" spans="2:25" customFormat="1" ht="15.75" customHeight="1" x14ac:dyDescent="0.2">
      <c r="B5355" s="1193" t="s">
        <v>2069</v>
      </c>
      <c r="C5355" s="1181" t="s">
        <v>2025</v>
      </c>
      <c r="D5355" s="1161" t="s">
        <v>1622</v>
      </c>
      <c r="E5355" s="1178">
        <v>600</v>
      </c>
      <c r="F5355" s="1178">
        <v>600</v>
      </c>
      <c r="G5355" s="1172">
        <v>8571</v>
      </c>
      <c r="H5355" s="1178">
        <v>0</v>
      </c>
      <c r="I5355" s="1184" t="s">
        <v>2049</v>
      </c>
      <c r="J5355" s="1160"/>
      <c r="K5355" s="1161"/>
      <c r="L5355" s="1177">
        <v>7.0000000000000007E-2</v>
      </c>
      <c r="M5355" s="1165" t="e">
        <f>+N5355-#REF!</f>
        <v>#REF!</v>
      </c>
      <c r="N5355" s="1165">
        <v>0.23300000000000001</v>
      </c>
      <c r="O5355" s="1166" t="e">
        <f>+P5355-#REF!</f>
        <v>#REF!</v>
      </c>
      <c r="P5355" s="1165">
        <v>0.23300000000000001</v>
      </c>
      <c r="Q5355" s="1166" t="e">
        <f>+R5355-#REF!</f>
        <v>#REF!</v>
      </c>
      <c r="R5355" s="1165">
        <v>0.14000000000000001</v>
      </c>
      <c r="S5355" s="1160"/>
      <c r="T5355" s="1160"/>
      <c r="U5355" s="1160"/>
      <c r="V5355" s="1160"/>
      <c r="W5355" s="1160"/>
      <c r="X5355" s="1168" t="s">
        <v>1835</v>
      </c>
      <c r="Y5355" s="704"/>
    </row>
    <row r="5356" spans="2:25" customFormat="1" ht="15.75" customHeight="1" x14ac:dyDescent="0.2">
      <c r="B5356" s="1193" t="s">
        <v>2068</v>
      </c>
      <c r="C5356" s="1181" t="s">
        <v>2025</v>
      </c>
      <c r="D5356" s="1161" t="s">
        <v>1622</v>
      </c>
      <c r="E5356" s="1178">
        <v>600</v>
      </c>
      <c r="F5356" s="1178">
        <v>600</v>
      </c>
      <c r="G5356" s="1172">
        <v>7500</v>
      </c>
      <c r="H5356" s="1178">
        <v>0</v>
      </c>
      <c r="I5356" s="1184" t="s">
        <v>2049</v>
      </c>
      <c r="J5356" s="1160"/>
      <c r="K5356" s="1161"/>
      <c r="L5356" s="1177">
        <v>0.08</v>
      </c>
      <c r="M5356" s="1165" t="e">
        <f>+N5356-#REF!</f>
        <v>#REF!</v>
      </c>
      <c r="N5356" s="1165">
        <v>0.23300000000000001</v>
      </c>
      <c r="O5356" s="1166" t="e">
        <f>+P5356-#REF!</f>
        <v>#REF!</v>
      </c>
      <c r="P5356" s="1165">
        <v>0.23300000000000001</v>
      </c>
      <c r="Q5356" s="1166" t="e">
        <f>+R5356-#REF!</f>
        <v>#REF!</v>
      </c>
      <c r="R5356" s="1165">
        <v>0.14000000000000001</v>
      </c>
      <c r="S5356" s="1160"/>
      <c r="T5356" s="1160"/>
      <c r="U5356" s="1160"/>
      <c r="V5356" s="1160"/>
      <c r="W5356" s="1160"/>
      <c r="X5356" s="1168" t="s">
        <v>1835</v>
      </c>
      <c r="Y5356" s="704"/>
    </row>
    <row r="5357" spans="2:25" customFormat="1" ht="15.75" customHeight="1" x14ac:dyDescent="0.2">
      <c r="B5357" s="1193" t="s">
        <v>2070</v>
      </c>
      <c r="C5357" s="1181" t="s">
        <v>782</v>
      </c>
      <c r="D5357" s="1161" t="s">
        <v>1622</v>
      </c>
      <c r="E5357" s="1178">
        <v>600</v>
      </c>
      <c r="F5357" s="1178">
        <v>600</v>
      </c>
      <c r="G5357" s="1172">
        <v>8571</v>
      </c>
      <c r="H5357" s="1178">
        <v>0</v>
      </c>
      <c r="I5357" s="1184" t="s">
        <v>2049</v>
      </c>
      <c r="J5357" s="1160"/>
      <c r="K5357" s="1161"/>
      <c r="L5357" s="1177">
        <v>7.0000000000000007E-2</v>
      </c>
      <c r="M5357" s="1165" t="e">
        <f>+N5357-#REF!</f>
        <v>#REF!</v>
      </c>
      <c r="N5357" s="1165">
        <v>0.23300000000000001</v>
      </c>
      <c r="O5357" s="1166" t="e">
        <f>+P5357-#REF!</f>
        <v>#REF!</v>
      </c>
      <c r="P5357" s="1165">
        <v>0.23300000000000001</v>
      </c>
      <c r="Q5357" s="1166" t="e">
        <f>+R5357-#REF!</f>
        <v>#REF!</v>
      </c>
      <c r="R5357" s="1165">
        <v>0.14000000000000001</v>
      </c>
      <c r="S5357" s="1160"/>
      <c r="T5357" s="1160"/>
      <c r="U5357" s="1160"/>
      <c r="V5357" s="1160"/>
      <c r="W5357" s="1160"/>
      <c r="X5357" s="1168" t="s">
        <v>1835</v>
      </c>
      <c r="Y5357" s="704"/>
    </row>
    <row r="5358" spans="2:25" customFormat="1" ht="15.75" customHeight="1" x14ac:dyDescent="0.2">
      <c r="B5358" s="1193" t="s">
        <v>2071</v>
      </c>
      <c r="C5358" s="1181" t="s">
        <v>782</v>
      </c>
      <c r="D5358" s="1161" t="s">
        <v>1622</v>
      </c>
      <c r="E5358" s="1178">
        <v>2000</v>
      </c>
      <c r="F5358" s="1178">
        <v>2000</v>
      </c>
      <c r="G5358" s="1172">
        <v>29850</v>
      </c>
      <c r="H5358" s="1178">
        <v>0</v>
      </c>
      <c r="I5358" s="1184" t="s">
        <v>2049</v>
      </c>
      <c r="J5358" s="1160"/>
      <c r="K5358" s="1161"/>
      <c r="L5358" s="1177">
        <v>6.7000000000000004E-2</v>
      </c>
      <c r="M5358" s="1165" t="e">
        <f>+N5358-#REF!</f>
        <v>#REF!</v>
      </c>
      <c r="N5358" s="1165">
        <v>0.22900000000000001</v>
      </c>
      <c r="O5358" s="1166" t="e">
        <f>+P5358-#REF!</f>
        <v>#REF!</v>
      </c>
      <c r="P5358" s="1165">
        <v>0.22900000000000001</v>
      </c>
      <c r="Q5358" s="1166" t="e">
        <f>+R5358-#REF!</f>
        <v>#REF!</v>
      </c>
      <c r="R5358" s="1165">
        <v>0.13600000000000001</v>
      </c>
      <c r="S5358" s="1160"/>
      <c r="T5358" s="1160"/>
      <c r="U5358" s="1160"/>
      <c r="V5358" s="1160"/>
      <c r="W5358" s="1160"/>
      <c r="X5358" s="1168" t="s">
        <v>1835</v>
      </c>
      <c r="Y5358" s="704"/>
    </row>
    <row r="5359" spans="2:25" customFormat="1" ht="15.75" customHeight="1" x14ac:dyDescent="0.2">
      <c r="B5359" s="1193" t="s">
        <v>2072</v>
      </c>
      <c r="C5359" s="1181" t="s">
        <v>782</v>
      </c>
      <c r="D5359" s="1161" t="s">
        <v>1622</v>
      </c>
      <c r="E5359" s="1178">
        <v>5000</v>
      </c>
      <c r="F5359" s="1178">
        <v>5000</v>
      </c>
      <c r="G5359" s="1172">
        <v>78125</v>
      </c>
      <c r="H5359" s="1178">
        <v>0</v>
      </c>
      <c r="I5359" s="1184" t="s">
        <v>2049</v>
      </c>
      <c r="J5359" s="1160"/>
      <c r="K5359" s="1161"/>
      <c r="L5359" s="1177">
        <v>6.4000000000000001E-2</v>
      </c>
      <c r="M5359" s="1165" t="e">
        <f>+N5359-#REF!</f>
        <v>#REF!</v>
      </c>
      <c r="N5359" s="1165">
        <v>0.224</v>
      </c>
      <c r="O5359" s="1166" t="e">
        <f>+P5359-#REF!</f>
        <v>#REF!</v>
      </c>
      <c r="P5359" s="1165">
        <v>0.224</v>
      </c>
      <c r="Q5359" s="1166" t="e">
        <f>+R5359-#REF!</f>
        <v>#REF!</v>
      </c>
      <c r="R5359" s="1165">
        <v>0.13100000000000001</v>
      </c>
      <c r="S5359" s="1160"/>
      <c r="T5359" s="1160"/>
      <c r="U5359" s="1160"/>
      <c r="V5359" s="1160"/>
      <c r="W5359" s="1160"/>
      <c r="X5359" s="1168" t="s">
        <v>1835</v>
      </c>
      <c r="Y5359" s="704"/>
    </row>
    <row r="5360" spans="2:25" customFormat="1" ht="15.75" customHeight="1" x14ac:dyDescent="0.2">
      <c r="B5360" s="1193" t="s">
        <v>2073</v>
      </c>
      <c r="C5360" s="1181" t="s">
        <v>782</v>
      </c>
      <c r="D5360" s="1161" t="s">
        <v>1622</v>
      </c>
      <c r="E5360" s="1178">
        <v>10000</v>
      </c>
      <c r="F5360" s="1178">
        <v>10000</v>
      </c>
      <c r="G5360" s="1172">
        <v>166666</v>
      </c>
      <c r="H5360" s="1178">
        <v>0</v>
      </c>
      <c r="I5360" s="1184" t="s">
        <v>2049</v>
      </c>
      <c r="J5360" s="1160"/>
      <c r="K5360" s="1161"/>
      <c r="L5360" s="1177">
        <v>0.06</v>
      </c>
      <c r="M5360" s="1165" t="e">
        <f>+N5360-#REF!</f>
        <v>#REF!</v>
      </c>
      <c r="N5360" s="1165">
        <v>0.218</v>
      </c>
      <c r="O5360" s="1166" t="e">
        <f>+P5360-#REF!</f>
        <v>#REF!</v>
      </c>
      <c r="P5360" s="1165">
        <v>0.218</v>
      </c>
      <c r="Q5360" s="1166" t="e">
        <f>+R5360-#REF!</f>
        <v>#REF!</v>
      </c>
      <c r="R5360" s="1165">
        <v>0.125</v>
      </c>
      <c r="S5360" s="1160"/>
      <c r="T5360" s="1160"/>
      <c r="U5360" s="1160"/>
      <c r="V5360" s="1160"/>
      <c r="W5360" s="1160"/>
      <c r="X5360" s="1168" t="s">
        <v>1835</v>
      </c>
      <c r="Y5360" s="704"/>
    </row>
    <row r="5361" spans="2:25" customFormat="1" ht="15.75" customHeight="1" x14ac:dyDescent="0.2">
      <c r="B5361" s="1193" t="s">
        <v>2070</v>
      </c>
      <c r="C5361" s="1181" t="s">
        <v>2025</v>
      </c>
      <c r="D5361" s="1161" t="s">
        <v>1622</v>
      </c>
      <c r="E5361" s="1178">
        <v>600</v>
      </c>
      <c r="F5361" s="1178">
        <v>600</v>
      </c>
      <c r="G5361" s="1172">
        <v>8571</v>
      </c>
      <c r="H5361" s="1178">
        <v>0</v>
      </c>
      <c r="I5361" s="1184" t="s">
        <v>2049</v>
      </c>
      <c r="J5361" s="1160"/>
      <c r="K5361" s="1161"/>
      <c r="L5361" s="1177">
        <v>7.0000000000000007E-2</v>
      </c>
      <c r="M5361" s="1165" t="e">
        <f>+N5361-#REF!</f>
        <v>#REF!</v>
      </c>
      <c r="N5361" s="1165">
        <v>0.23300000000000001</v>
      </c>
      <c r="O5361" s="1166" t="e">
        <f>+P5361-#REF!</f>
        <v>#REF!</v>
      </c>
      <c r="P5361" s="1165">
        <v>0.23300000000000001</v>
      </c>
      <c r="Q5361" s="1166" t="e">
        <f>+R5361-#REF!</f>
        <v>#REF!</v>
      </c>
      <c r="R5361" s="1165">
        <v>0.14000000000000001</v>
      </c>
      <c r="S5361" s="1160"/>
      <c r="T5361" s="1160"/>
      <c r="U5361" s="1160"/>
      <c r="V5361" s="1160"/>
      <c r="W5361" s="1160"/>
      <c r="X5361" s="1168" t="s">
        <v>1835</v>
      </c>
      <c r="Y5361" s="704"/>
    </row>
    <row r="5362" spans="2:25" customFormat="1" ht="15.75" customHeight="1" x14ac:dyDescent="0.2">
      <c r="B5362" s="1193" t="s">
        <v>2071</v>
      </c>
      <c r="C5362" s="1181" t="s">
        <v>2025</v>
      </c>
      <c r="D5362" s="1161" t="s">
        <v>1622</v>
      </c>
      <c r="E5362" s="1178">
        <v>2000</v>
      </c>
      <c r="F5362" s="1178">
        <v>2000</v>
      </c>
      <c r="G5362" s="1172">
        <v>29850</v>
      </c>
      <c r="H5362" s="1178">
        <v>0</v>
      </c>
      <c r="I5362" s="1184" t="s">
        <v>2049</v>
      </c>
      <c r="J5362" s="1160"/>
      <c r="K5362" s="1161"/>
      <c r="L5362" s="1177">
        <v>6.7000000000000004E-2</v>
      </c>
      <c r="M5362" s="1165" t="e">
        <f>+N5362-#REF!</f>
        <v>#REF!</v>
      </c>
      <c r="N5362" s="1165">
        <v>0.22900000000000001</v>
      </c>
      <c r="O5362" s="1166" t="e">
        <f>+P5362-#REF!</f>
        <v>#REF!</v>
      </c>
      <c r="P5362" s="1165">
        <v>0.22900000000000001</v>
      </c>
      <c r="Q5362" s="1166" t="e">
        <f>+R5362-#REF!</f>
        <v>#REF!</v>
      </c>
      <c r="R5362" s="1165">
        <v>0.13600000000000001</v>
      </c>
      <c r="S5362" s="1160"/>
      <c r="T5362" s="1160"/>
      <c r="U5362" s="1160"/>
      <c r="V5362" s="1160"/>
      <c r="W5362" s="1160"/>
      <c r="X5362" s="1168" t="s">
        <v>1835</v>
      </c>
      <c r="Y5362" s="704"/>
    </row>
    <row r="5363" spans="2:25" customFormat="1" ht="15.75" customHeight="1" x14ac:dyDescent="0.2">
      <c r="B5363" s="1193" t="s">
        <v>2072</v>
      </c>
      <c r="C5363" s="1181" t="s">
        <v>2025</v>
      </c>
      <c r="D5363" s="1161" t="s">
        <v>1622</v>
      </c>
      <c r="E5363" s="1178">
        <v>5000</v>
      </c>
      <c r="F5363" s="1178">
        <v>5000</v>
      </c>
      <c r="G5363" s="1172">
        <v>78125</v>
      </c>
      <c r="H5363" s="1178">
        <v>0</v>
      </c>
      <c r="I5363" s="1184" t="s">
        <v>2049</v>
      </c>
      <c r="J5363" s="1160"/>
      <c r="K5363" s="1161"/>
      <c r="L5363" s="1177">
        <v>6.4000000000000001E-2</v>
      </c>
      <c r="M5363" s="1165" t="e">
        <f>+N5363-#REF!</f>
        <v>#REF!</v>
      </c>
      <c r="N5363" s="1165">
        <v>0.224</v>
      </c>
      <c r="O5363" s="1166" t="e">
        <f>+P5363-#REF!</f>
        <v>#REF!</v>
      </c>
      <c r="P5363" s="1165">
        <v>0.224</v>
      </c>
      <c r="Q5363" s="1166" t="e">
        <f>+R5363-#REF!</f>
        <v>#REF!</v>
      </c>
      <c r="R5363" s="1165">
        <v>0.13100000000000001</v>
      </c>
      <c r="S5363" s="1160"/>
      <c r="T5363" s="1160"/>
      <c r="U5363" s="1160"/>
      <c r="V5363" s="1160"/>
      <c r="W5363" s="1160"/>
      <c r="X5363" s="1168" t="s">
        <v>1835</v>
      </c>
      <c r="Y5363" s="704"/>
    </row>
    <row r="5364" spans="2:25" customFormat="1" ht="15.75" customHeight="1" x14ac:dyDescent="0.2">
      <c r="B5364" s="1193" t="s">
        <v>2073</v>
      </c>
      <c r="C5364" s="1181" t="s">
        <v>2025</v>
      </c>
      <c r="D5364" s="1161" t="s">
        <v>1622</v>
      </c>
      <c r="E5364" s="1178">
        <v>10000</v>
      </c>
      <c r="F5364" s="1178">
        <v>10000</v>
      </c>
      <c r="G5364" s="1172">
        <v>166666</v>
      </c>
      <c r="H5364" s="1178">
        <v>0</v>
      </c>
      <c r="I5364" s="1184" t="s">
        <v>2049</v>
      </c>
      <c r="J5364" s="1160"/>
      <c r="K5364" s="1161"/>
      <c r="L5364" s="1185">
        <v>0.06</v>
      </c>
      <c r="M5364" s="1165" t="e">
        <f>+N5364-#REF!</f>
        <v>#REF!</v>
      </c>
      <c r="N5364" s="1165">
        <v>0.218</v>
      </c>
      <c r="O5364" s="1166" t="e">
        <f>+P5364-#REF!</f>
        <v>#REF!</v>
      </c>
      <c r="P5364" s="1165">
        <v>0.218</v>
      </c>
      <c r="Q5364" s="1166" t="e">
        <f>+R5364-#REF!</f>
        <v>#REF!</v>
      </c>
      <c r="R5364" s="1165">
        <v>0.125</v>
      </c>
      <c r="S5364" s="1160"/>
      <c r="T5364" s="1160"/>
      <c r="U5364" s="1160"/>
      <c r="V5364" s="1160"/>
      <c r="W5364" s="1160"/>
      <c r="X5364" s="1168" t="s">
        <v>1835</v>
      </c>
      <c r="Y5364" s="704"/>
    </row>
    <row r="5365" spans="2:25" customFormat="1" ht="15.75" customHeight="1" x14ac:dyDescent="0.2">
      <c r="B5365" s="1194" t="s">
        <v>2074</v>
      </c>
      <c r="C5365" s="1187"/>
      <c r="D5365" s="1187"/>
      <c r="E5365" s="1186"/>
      <c r="F5365" s="1186"/>
      <c r="G5365" s="1187"/>
      <c r="H5365" s="1186"/>
      <c r="I5365" s="1187"/>
      <c r="J5365" s="1186"/>
      <c r="K5365" s="1187"/>
      <c r="L5365" s="1186"/>
      <c r="M5365" s="1186"/>
      <c r="N5365" s="1186"/>
      <c r="O5365" s="1186"/>
      <c r="P5365" s="1186"/>
      <c r="Q5365" s="1186"/>
      <c r="R5365" s="1186"/>
      <c r="S5365" s="1186"/>
      <c r="T5365" s="1186"/>
      <c r="U5365" s="1186"/>
      <c r="V5365" s="1186"/>
      <c r="W5365" s="1186"/>
      <c r="X5365" s="1187"/>
      <c r="Y5365" s="704"/>
    </row>
    <row r="5366" spans="2:25" customFormat="1" ht="15.75" customHeight="1" x14ac:dyDescent="0.2">
      <c r="B5366" s="1194" t="s">
        <v>759</v>
      </c>
      <c r="C5366" s="1187"/>
      <c r="D5366" s="1187"/>
      <c r="E5366" s="1186"/>
      <c r="F5366" s="1186"/>
      <c r="G5366" s="1187"/>
      <c r="H5366" s="1186"/>
      <c r="I5366" s="1187"/>
      <c r="J5366" s="1186"/>
      <c r="K5366" s="1187"/>
      <c r="L5366" s="1186"/>
      <c r="M5366" s="1186"/>
      <c r="N5366" s="1186"/>
      <c r="O5366" s="1186"/>
      <c r="P5366" s="1186"/>
      <c r="Q5366" s="1186"/>
      <c r="R5366" s="1186"/>
      <c r="S5366" s="1186"/>
      <c r="T5366" s="1186"/>
      <c r="U5366" s="1186"/>
      <c r="V5366" s="1186"/>
      <c r="W5366" s="1186"/>
      <c r="X5366" s="1187"/>
      <c r="Y5366" s="704"/>
    </row>
    <row r="5367" spans="2:25" customFormat="1" ht="15.75" customHeight="1" thickBot="1" x14ac:dyDescent="0.25">
      <c r="B5367" s="1195"/>
      <c r="C5367" s="1189"/>
      <c r="D5367" s="1189"/>
      <c r="E5367" s="1188"/>
      <c r="F5367" s="1188"/>
      <c r="G5367" s="1189"/>
      <c r="H5367" s="1188"/>
      <c r="I5367" s="1189"/>
      <c r="J5367" s="1188"/>
      <c r="K5367" s="1189"/>
      <c r="L5367" s="1188"/>
      <c r="M5367" s="1188"/>
      <c r="N5367" s="1188"/>
      <c r="O5367" s="1188"/>
      <c r="P5367" s="1188"/>
      <c r="Q5367" s="1188"/>
      <c r="R5367" s="1188"/>
      <c r="S5367" s="1188"/>
      <c r="T5367" s="1188"/>
      <c r="U5367" s="1188"/>
      <c r="V5367" s="1188"/>
      <c r="W5367" s="1188"/>
      <c r="X5367" s="1189"/>
      <c r="Y5367" s="675"/>
    </row>
    <row r="5368" spans="2:25" customFormat="1" ht="15.75" customHeight="1" thickTop="1" thickBot="1" x14ac:dyDescent="0.25">
      <c r="B5368" s="4456"/>
      <c r="C5368" s="4456"/>
      <c r="D5368" s="4456"/>
    </row>
    <row r="5369" spans="2:25" customFormat="1" ht="15.75" customHeight="1" thickTop="1" x14ac:dyDescent="0.2">
      <c r="B5369" s="4477" t="s">
        <v>1396</v>
      </c>
      <c r="C5369" s="4478"/>
      <c r="D5369" s="4478"/>
      <c r="E5369" s="4478"/>
      <c r="F5369" s="4479"/>
    </row>
    <row r="5370" spans="2:25" customFormat="1" ht="28.5" customHeight="1" x14ac:dyDescent="0.2">
      <c r="B5370" s="393" t="s">
        <v>64</v>
      </c>
      <c r="C5370" s="738" t="s">
        <v>534</v>
      </c>
      <c r="D5370" s="738" t="s">
        <v>1397</v>
      </c>
      <c r="E5370" s="385" t="s">
        <v>1398</v>
      </c>
      <c r="F5370" s="421" t="s">
        <v>1399</v>
      </c>
    </row>
    <row r="5371" spans="2:25" customFormat="1" ht="15.75" customHeight="1" x14ac:dyDescent="0.2">
      <c r="B5371" s="40" t="s">
        <v>1400</v>
      </c>
      <c r="C5371" s="42">
        <v>9.99</v>
      </c>
      <c r="D5371" s="1066" t="s">
        <v>1401</v>
      </c>
      <c r="E5371" s="746">
        <v>0.2</v>
      </c>
      <c r="F5371" s="1067">
        <v>0.15</v>
      </c>
    </row>
    <row r="5372" spans="2:25" customFormat="1" ht="15.75" customHeight="1" x14ac:dyDescent="0.2">
      <c r="B5372" s="40" t="s">
        <v>1402</v>
      </c>
      <c r="C5372" s="42">
        <v>14.99</v>
      </c>
      <c r="D5372" s="1066" t="s">
        <v>1403</v>
      </c>
      <c r="E5372" s="746">
        <v>0.15</v>
      </c>
      <c r="F5372" s="1067">
        <v>0.1</v>
      </c>
    </row>
    <row r="5373" spans="2:25" customFormat="1" ht="15.75" customHeight="1" x14ac:dyDescent="0.2">
      <c r="B5373" s="40" t="s">
        <v>1404</v>
      </c>
      <c r="C5373" s="42">
        <v>19.989999999999998</v>
      </c>
      <c r="D5373" s="1066" t="s">
        <v>1704</v>
      </c>
      <c r="E5373" s="1068" t="s">
        <v>1866</v>
      </c>
      <c r="F5373" s="1069" t="s">
        <v>1866</v>
      </c>
    </row>
    <row r="5374" spans="2:25" customFormat="1" ht="15.75" customHeight="1" x14ac:dyDescent="0.2">
      <c r="B5374" s="40" t="s">
        <v>1405</v>
      </c>
      <c r="C5374" s="42">
        <v>39.99</v>
      </c>
      <c r="D5374" s="1066" t="s">
        <v>1704</v>
      </c>
      <c r="E5374" s="1068" t="s">
        <v>1866</v>
      </c>
      <c r="F5374" s="1069" t="s">
        <v>1866</v>
      </c>
    </row>
    <row r="5375" spans="2:25" customFormat="1" ht="15.75" customHeight="1" x14ac:dyDescent="0.2">
      <c r="B5375" s="4515" t="s">
        <v>1980</v>
      </c>
      <c r="C5375" s="4516"/>
      <c r="D5375" s="4516"/>
      <c r="E5375" s="743"/>
      <c r="F5375" s="704"/>
    </row>
    <row r="5376" spans="2:25" customFormat="1" ht="9" customHeight="1" thickBot="1" x14ac:dyDescent="0.25">
      <c r="B5376" s="673"/>
      <c r="C5376" s="674"/>
      <c r="D5376" s="744"/>
      <c r="E5376" s="747"/>
      <c r="F5376" s="675"/>
    </row>
    <row r="5377" spans="2:4" customFormat="1" ht="15.75" customHeight="1" thickTop="1" thickBot="1" x14ac:dyDescent="0.25">
      <c r="B5377" s="4492"/>
      <c r="C5377" s="4492"/>
      <c r="D5377" s="767"/>
    </row>
    <row r="5378" spans="2:4" customFormat="1" ht="15.75" customHeight="1" thickTop="1" thickBot="1" x14ac:dyDescent="0.25">
      <c r="B5378" s="4461" t="s">
        <v>1393</v>
      </c>
      <c r="C5378" s="4462"/>
      <c r="D5378" s="4463"/>
    </row>
    <row r="5379" spans="2:4" customFormat="1" ht="15.75" customHeight="1" x14ac:dyDescent="0.2">
      <c r="B5379" s="823" t="s">
        <v>2090</v>
      </c>
      <c r="C5379" s="1061" t="s">
        <v>371</v>
      </c>
      <c r="D5379" s="1062" t="s">
        <v>167</v>
      </c>
    </row>
    <row r="5380" spans="2:4" customFormat="1" ht="15.75" customHeight="1" x14ac:dyDescent="0.2">
      <c r="B5380" s="1063" t="s">
        <v>1394</v>
      </c>
      <c r="C5380" s="1064" t="s">
        <v>1394</v>
      </c>
      <c r="D5380" s="1065" t="s">
        <v>1394</v>
      </c>
    </row>
    <row r="5381" spans="2:4" customFormat="1" ht="15.75" customHeight="1" x14ac:dyDescent="0.2">
      <c r="B5381" s="794">
        <v>1.78</v>
      </c>
      <c r="C5381" s="728">
        <v>4.46</v>
      </c>
      <c r="D5381" s="834">
        <v>8.92</v>
      </c>
    </row>
    <row r="5382" spans="2:4" customFormat="1" ht="25.5" customHeight="1" thickBot="1" x14ac:dyDescent="0.25">
      <c r="B5382" s="4739" t="s">
        <v>1395</v>
      </c>
      <c r="C5382" s="4740"/>
      <c r="D5382" s="4741"/>
    </row>
    <row r="5383" spans="2:4" customFormat="1" ht="15.75" customHeight="1" thickTop="1" thickBot="1" x14ac:dyDescent="0.25">
      <c r="B5383" s="4492"/>
      <c r="C5383" s="4492"/>
      <c r="D5383" s="4492"/>
    </row>
    <row r="5384" spans="2:4" customFormat="1" ht="17.25" customHeight="1" thickTop="1" x14ac:dyDescent="0.2">
      <c r="B5384" s="4460" t="s">
        <v>551</v>
      </c>
      <c r="C5384" s="4425"/>
      <c r="D5384" s="767"/>
    </row>
    <row r="5385" spans="2:4" customFormat="1" ht="15.75" customHeight="1" thickBot="1" x14ac:dyDescent="0.25">
      <c r="B5385" s="703"/>
      <c r="C5385" s="704"/>
      <c r="D5385" s="767"/>
    </row>
    <row r="5386" spans="2:4" customFormat="1" ht="15.75" customHeight="1" x14ac:dyDescent="0.2">
      <c r="B5386" s="823" t="s">
        <v>1149</v>
      </c>
      <c r="C5386" s="1058" t="s">
        <v>2550</v>
      </c>
      <c r="D5386" s="767"/>
    </row>
    <row r="5387" spans="2:4" customFormat="1" ht="15.75" customHeight="1" x14ac:dyDescent="0.2">
      <c r="B5387" s="794" t="s">
        <v>552</v>
      </c>
      <c r="C5387" s="1059">
        <v>0.05</v>
      </c>
      <c r="D5387" s="767"/>
    </row>
    <row r="5388" spans="2:4" customFormat="1" ht="15.75" customHeight="1" x14ac:dyDescent="0.2">
      <c r="B5388" s="901" t="s">
        <v>553</v>
      </c>
      <c r="C5388" s="1060">
        <v>0.06</v>
      </c>
      <c r="D5388" s="767"/>
    </row>
    <row r="5389" spans="2:4" customFormat="1" ht="15.75" customHeight="1" x14ac:dyDescent="0.2">
      <c r="B5389" s="901" t="s">
        <v>554</v>
      </c>
      <c r="C5389" s="1059">
        <v>0.06</v>
      </c>
      <c r="D5389" s="767"/>
    </row>
    <row r="5390" spans="2:4" customFormat="1" ht="15.75" customHeight="1" x14ac:dyDescent="0.2">
      <c r="B5390" s="4737" t="s">
        <v>555</v>
      </c>
      <c r="C5390" s="4738"/>
      <c r="D5390" s="767"/>
    </row>
    <row r="5391" spans="2:4" customFormat="1" ht="30.75" customHeight="1" x14ac:dyDescent="0.2">
      <c r="B5391" s="4475" t="s">
        <v>549</v>
      </c>
      <c r="C5391" s="4476"/>
      <c r="D5391" s="767"/>
    </row>
    <row r="5392" spans="2:4" customFormat="1" ht="31.5" customHeight="1" x14ac:dyDescent="0.2">
      <c r="B5392" s="4508" t="s">
        <v>1392</v>
      </c>
      <c r="C5392" s="4510"/>
      <c r="D5392" s="767"/>
    </row>
    <row r="5393" spans="2:4" customFormat="1" ht="15.75" customHeight="1" thickBot="1" x14ac:dyDescent="0.25">
      <c r="B5393" s="673" t="s">
        <v>1965</v>
      </c>
      <c r="C5393" s="675"/>
      <c r="D5393" s="767"/>
    </row>
    <row r="5394" spans="2:4" customFormat="1" ht="15.75" customHeight="1" thickTop="1" thickBot="1" x14ac:dyDescent="0.25">
      <c r="B5394" s="4492"/>
      <c r="C5394" s="4492"/>
      <c r="D5394" s="767"/>
    </row>
    <row r="5395" spans="2:4" customFormat="1" ht="15.75" customHeight="1" thickTop="1" x14ac:dyDescent="0.2">
      <c r="B5395" s="4460" t="s">
        <v>544</v>
      </c>
      <c r="C5395" s="4425"/>
      <c r="D5395" s="767"/>
    </row>
    <row r="5396" spans="2:4" customFormat="1" ht="15.75" customHeight="1" thickBot="1" x14ac:dyDescent="0.25">
      <c r="B5396" s="703"/>
      <c r="C5396" s="704"/>
      <c r="D5396" s="767"/>
    </row>
    <row r="5397" spans="2:4" customFormat="1" ht="15.75" customHeight="1" thickBot="1" x14ac:dyDescent="0.25">
      <c r="B5397" s="676" t="s">
        <v>1149</v>
      </c>
      <c r="C5397" s="677" t="s">
        <v>2550</v>
      </c>
      <c r="D5397" s="767"/>
    </row>
    <row r="5398" spans="2:4" customFormat="1" ht="15.75" customHeight="1" x14ac:dyDescent="0.2">
      <c r="B5398" s="681" t="s">
        <v>545</v>
      </c>
      <c r="C5398" s="705">
        <v>0.04</v>
      </c>
      <c r="D5398" s="767"/>
    </row>
    <row r="5399" spans="2:4" customFormat="1" ht="15.75" customHeight="1" x14ac:dyDescent="0.2">
      <c r="B5399" s="683" t="s">
        <v>546</v>
      </c>
      <c r="C5399" s="706">
        <v>0</v>
      </c>
      <c r="D5399" s="767"/>
    </row>
    <row r="5400" spans="2:4" customFormat="1" ht="15.75" customHeight="1" thickBot="1" x14ac:dyDescent="0.25">
      <c r="B5400" s="685" t="s">
        <v>547</v>
      </c>
      <c r="C5400" s="707">
        <v>0</v>
      </c>
      <c r="D5400" s="767"/>
    </row>
    <row r="5401" spans="2:4" customFormat="1" ht="24" customHeight="1" x14ac:dyDescent="0.2">
      <c r="B5401" s="4724" t="s">
        <v>548</v>
      </c>
      <c r="C5401" s="4725"/>
      <c r="D5401" s="767"/>
    </row>
    <row r="5402" spans="2:4" customFormat="1" ht="26.25" customHeight="1" x14ac:dyDescent="0.2">
      <c r="B5402" s="4546" t="s">
        <v>549</v>
      </c>
      <c r="C5402" s="4440"/>
      <c r="D5402" s="767"/>
    </row>
    <row r="5403" spans="2:4" customFormat="1" ht="45.75" customHeight="1" x14ac:dyDescent="0.2">
      <c r="B5403" s="4546" t="s">
        <v>550</v>
      </c>
      <c r="C5403" s="4440"/>
      <c r="D5403" s="767"/>
    </row>
    <row r="5404" spans="2:4" customFormat="1" ht="15.75" customHeight="1" thickBot="1" x14ac:dyDescent="0.25">
      <c r="B5404" s="3821" t="s">
        <v>1965</v>
      </c>
      <c r="C5404" s="3822"/>
      <c r="D5404" s="767"/>
    </row>
    <row r="5405" spans="2:4" customFormat="1" ht="15.75" customHeight="1" thickTop="1" thickBot="1" x14ac:dyDescent="0.25">
      <c r="B5405" s="4492"/>
      <c r="C5405" s="4492"/>
      <c r="D5405" s="767"/>
    </row>
    <row r="5406" spans="2:4" customFormat="1" ht="30.75" customHeight="1" thickTop="1" x14ac:dyDescent="0.2">
      <c r="B5406" s="4423" t="s">
        <v>539</v>
      </c>
      <c r="C5406" s="4425"/>
      <c r="D5406" s="767"/>
    </row>
    <row r="5407" spans="2:4" customFormat="1" ht="15.75" customHeight="1" thickBot="1" x14ac:dyDescent="0.25">
      <c r="B5407" s="703"/>
      <c r="C5407" s="704"/>
      <c r="D5407" s="767"/>
    </row>
    <row r="5408" spans="2:4" customFormat="1" ht="15.75" customHeight="1" thickBot="1" x14ac:dyDescent="0.25">
      <c r="B5408" s="1053" t="s">
        <v>1149</v>
      </c>
      <c r="C5408" s="677" t="s">
        <v>2538</v>
      </c>
      <c r="D5408" s="767"/>
    </row>
    <row r="5409" spans="2:16" customFormat="1" ht="23.25" customHeight="1" x14ac:dyDescent="0.2">
      <c r="B5409" s="1054" t="s">
        <v>540</v>
      </c>
      <c r="C5409" s="1055">
        <v>0.95</v>
      </c>
      <c r="D5409" s="767"/>
    </row>
    <row r="5410" spans="2:16" customFormat="1" ht="15.75" customHeight="1" x14ac:dyDescent="0.2">
      <c r="B5410" s="1056" t="s">
        <v>180</v>
      </c>
      <c r="C5410" s="1057">
        <v>4.49</v>
      </c>
      <c r="D5410" s="767"/>
    </row>
    <row r="5411" spans="2:16" customFormat="1" ht="20.25" customHeight="1" x14ac:dyDescent="0.2">
      <c r="B5411" s="3823" t="s">
        <v>541</v>
      </c>
      <c r="C5411" s="3824"/>
      <c r="D5411" s="767"/>
    </row>
    <row r="5412" spans="2:16" customFormat="1" ht="81" customHeight="1" x14ac:dyDescent="0.2">
      <c r="B5412" s="4550" t="s">
        <v>542</v>
      </c>
      <c r="C5412" s="4440"/>
      <c r="D5412" s="767"/>
    </row>
    <row r="5413" spans="2:16" customFormat="1" ht="15.75" customHeight="1" x14ac:dyDescent="0.2">
      <c r="B5413" s="3823" t="s">
        <v>543</v>
      </c>
      <c r="C5413" s="3825"/>
      <c r="D5413" s="767"/>
    </row>
    <row r="5414" spans="2:16" customFormat="1" ht="15.75" customHeight="1" thickBot="1" x14ac:dyDescent="0.25">
      <c r="B5414" s="3826" t="s">
        <v>992</v>
      </c>
      <c r="C5414" s="3827"/>
      <c r="D5414" s="767"/>
    </row>
    <row r="5415" spans="2:16" customFormat="1" ht="15.75" customHeight="1" thickTop="1" thickBot="1" x14ac:dyDescent="0.25">
      <c r="B5415" s="767"/>
      <c r="C5415" s="767"/>
      <c r="D5415" s="767"/>
    </row>
    <row r="5416" spans="2:16" customFormat="1" ht="15.75" customHeight="1" thickTop="1" thickBot="1" x14ac:dyDescent="0.25">
      <c r="B5416" s="715"/>
      <c r="C5416" s="1006"/>
      <c r="D5416" s="1006"/>
      <c r="E5416" s="1006"/>
      <c r="F5416" s="1006"/>
      <c r="G5416" s="1006"/>
      <c r="H5416" s="1006"/>
      <c r="I5416" s="1006"/>
      <c r="J5416" s="1006"/>
      <c r="K5416" s="1006"/>
      <c r="L5416" s="1006"/>
      <c r="M5416" s="709"/>
    </row>
    <row r="5417" spans="2:16" customFormat="1" ht="15.75" customHeight="1" thickTop="1" x14ac:dyDescent="0.2">
      <c r="B5417" s="98" t="s">
        <v>2470</v>
      </c>
      <c r="C5417" s="176"/>
      <c r="D5417" s="176"/>
      <c r="E5417" s="176"/>
      <c r="F5417" s="112"/>
      <c r="G5417" s="112"/>
      <c r="H5417" s="112"/>
      <c r="I5417" s="112"/>
      <c r="J5417" s="112"/>
      <c r="K5417" s="113"/>
      <c r="L5417" s="113"/>
      <c r="M5417" s="120"/>
    </row>
    <row r="5418" spans="2:16" customFormat="1" ht="48" customHeight="1" x14ac:dyDescent="0.2">
      <c r="B5418" s="393" t="s">
        <v>64</v>
      </c>
      <c r="C5418" s="384" t="s">
        <v>1213</v>
      </c>
      <c r="D5418" s="738" t="s">
        <v>534</v>
      </c>
      <c r="E5418" s="738" t="s">
        <v>93</v>
      </c>
      <c r="F5418" s="385" t="s">
        <v>535</v>
      </c>
      <c r="G5418" s="385" t="s">
        <v>536</v>
      </c>
      <c r="H5418" s="347" t="s">
        <v>255</v>
      </c>
      <c r="I5418" s="347" t="s">
        <v>2019</v>
      </c>
      <c r="J5418" s="347" t="s">
        <v>1807</v>
      </c>
      <c r="K5418" s="347" t="s">
        <v>2472</v>
      </c>
      <c r="L5418" s="347" t="s">
        <v>2018</v>
      </c>
      <c r="M5418" s="386" t="s">
        <v>2473</v>
      </c>
    </row>
    <row r="5419" spans="2:16" customFormat="1" ht="15.75" customHeight="1" x14ac:dyDescent="0.2">
      <c r="B5419" s="40" t="s">
        <v>537</v>
      </c>
      <c r="C5419" s="41" t="s">
        <v>782</v>
      </c>
      <c r="D5419" s="42">
        <f>+E5419+F5419</f>
        <v>25</v>
      </c>
      <c r="E5419" s="739">
        <v>12.01</v>
      </c>
      <c r="F5419" s="746">
        <v>12.99</v>
      </c>
      <c r="G5419" s="746" t="s">
        <v>538</v>
      </c>
      <c r="H5419" s="429">
        <v>0.1</v>
      </c>
      <c r="I5419" s="41" t="s">
        <v>2036</v>
      </c>
      <c r="J5419" s="429">
        <v>0.22</v>
      </c>
      <c r="K5419" s="36" t="s">
        <v>1774</v>
      </c>
      <c r="L5419" s="429">
        <v>0.15</v>
      </c>
      <c r="M5419" s="1048" t="s">
        <v>2032</v>
      </c>
    </row>
    <row r="5420" spans="2:16" customFormat="1" ht="15.75" customHeight="1" x14ac:dyDescent="0.2">
      <c r="B5420" s="135"/>
      <c r="C5420" s="136"/>
      <c r="D5420" s="136"/>
      <c r="E5420" s="136"/>
      <c r="F5420" s="180"/>
      <c r="G5420" s="180"/>
      <c r="H5420" s="117"/>
      <c r="I5420" s="136"/>
      <c r="J5420" s="118"/>
      <c r="K5420" s="136"/>
      <c r="L5420" s="118"/>
      <c r="M5420" s="1049"/>
    </row>
    <row r="5421" spans="2:16" customFormat="1" ht="15.75" customHeight="1" x14ac:dyDescent="0.2">
      <c r="B5421" s="132" t="s">
        <v>537</v>
      </c>
      <c r="C5421" s="3828" t="s">
        <v>2025</v>
      </c>
      <c r="D5421" s="3829">
        <f>+E5421+F5421</f>
        <v>25</v>
      </c>
      <c r="E5421" s="3830">
        <v>12.01</v>
      </c>
      <c r="F5421" s="3831">
        <v>12.99</v>
      </c>
      <c r="G5421" s="3831" t="s">
        <v>538</v>
      </c>
      <c r="H5421" s="3832">
        <v>0.12</v>
      </c>
      <c r="I5421" s="3828" t="s">
        <v>2167</v>
      </c>
      <c r="J5421" s="3832">
        <v>0.22</v>
      </c>
      <c r="K5421" s="3833" t="s">
        <v>1774</v>
      </c>
      <c r="L5421" s="3832">
        <v>0.15</v>
      </c>
      <c r="M5421" s="1048" t="s">
        <v>2032</v>
      </c>
    </row>
    <row r="5422" spans="2:16" customFormat="1" ht="15.75" customHeight="1" thickBot="1" x14ac:dyDescent="0.25">
      <c r="B5422" s="4726" t="s">
        <v>1980</v>
      </c>
      <c r="C5422" s="4727"/>
      <c r="D5422" s="3775"/>
      <c r="E5422" s="2067"/>
      <c r="F5422" s="747"/>
      <c r="G5422" s="747"/>
      <c r="H5422" s="674"/>
      <c r="I5422" s="674"/>
      <c r="J5422" s="674"/>
      <c r="K5422" s="674"/>
      <c r="L5422" s="674"/>
      <c r="M5422" s="675"/>
    </row>
    <row r="5423" spans="2:16" customFormat="1" ht="15.75" customHeight="1" thickTop="1" thickBot="1" x14ac:dyDescent="0.25">
      <c r="B5423" s="767"/>
      <c r="C5423" s="767"/>
      <c r="D5423" s="767"/>
    </row>
    <row r="5424" spans="2:16" customFormat="1" ht="15.75" customHeight="1" thickTop="1" thickBot="1" x14ac:dyDescent="0.25">
      <c r="B5424" s="1004" t="s">
        <v>2470</v>
      </c>
      <c r="C5424" s="1005"/>
      <c r="D5424" s="1005"/>
      <c r="E5424" s="1005"/>
      <c r="F5424" s="1005"/>
      <c r="G5424" s="1005"/>
      <c r="H5424" s="1005"/>
      <c r="I5424" s="1005"/>
      <c r="J5424" s="1006"/>
      <c r="K5424" s="1006"/>
      <c r="L5424" s="1007"/>
      <c r="M5424" s="1006"/>
      <c r="N5424" s="1006"/>
      <c r="O5424" s="1006"/>
      <c r="P5424" s="709"/>
    </row>
    <row r="5425" spans="2:16" customFormat="1" ht="15.75" customHeight="1" thickBot="1" x14ac:dyDescent="0.25">
      <c r="B5425" s="1008" t="s">
        <v>994</v>
      </c>
      <c r="C5425" s="1009" t="s">
        <v>2693</v>
      </c>
      <c r="D5425" s="1009" t="s">
        <v>1859</v>
      </c>
      <c r="E5425" s="1010" t="s">
        <v>81</v>
      </c>
      <c r="F5425" s="1010" t="s">
        <v>2694</v>
      </c>
      <c r="G5425" s="1010" t="s">
        <v>2695</v>
      </c>
      <c r="H5425" s="1011" t="s">
        <v>2696</v>
      </c>
      <c r="I5425" s="1011" t="s">
        <v>255</v>
      </c>
      <c r="J5425" s="1011" t="s">
        <v>1807</v>
      </c>
      <c r="K5425" s="1011" t="s">
        <v>2018</v>
      </c>
      <c r="L5425" s="1012" t="s">
        <v>302</v>
      </c>
      <c r="M5425" s="1011" t="s">
        <v>2472</v>
      </c>
      <c r="N5425" s="1011" t="s">
        <v>2473</v>
      </c>
      <c r="O5425" s="1013" t="s">
        <v>2023</v>
      </c>
      <c r="P5425" s="1014" t="s">
        <v>2697</v>
      </c>
    </row>
    <row r="5426" spans="2:16" customFormat="1" ht="15.75" customHeight="1" x14ac:dyDescent="0.2">
      <c r="B5426" s="1015" t="s">
        <v>2698</v>
      </c>
      <c r="C5426" s="1016" t="s">
        <v>782</v>
      </c>
      <c r="D5426" s="1016" t="s">
        <v>928</v>
      </c>
      <c r="E5426" s="1017">
        <f t="shared" ref="E5426:E5431" si="41">+F5426+G5426</f>
        <v>34</v>
      </c>
      <c r="F5426" s="1017">
        <v>14.01</v>
      </c>
      <c r="G5426" s="1017">
        <v>19.989999999999998</v>
      </c>
      <c r="H5426" s="1018" t="s">
        <v>929</v>
      </c>
      <c r="I5426" s="1019">
        <v>0.1</v>
      </c>
      <c r="J5426" s="1019">
        <v>0.22</v>
      </c>
      <c r="K5426" s="1019">
        <v>0.15</v>
      </c>
      <c r="L5426" s="1020" t="s">
        <v>1619</v>
      </c>
      <c r="M5426" s="1020" t="s">
        <v>1772</v>
      </c>
      <c r="N5426" s="1020" t="s">
        <v>2458</v>
      </c>
      <c r="O5426" s="1020" t="s">
        <v>762</v>
      </c>
      <c r="P5426" s="1021" t="s">
        <v>210</v>
      </c>
    </row>
    <row r="5427" spans="2:16" customFormat="1" ht="15.75" customHeight="1" x14ac:dyDescent="0.2">
      <c r="B5427" s="1022" t="s">
        <v>2699</v>
      </c>
      <c r="C5427" s="1023" t="s">
        <v>782</v>
      </c>
      <c r="D5427" s="1023" t="s">
        <v>928</v>
      </c>
      <c r="E5427" s="1024">
        <f t="shared" si="41"/>
        <v>34</v>
      </c>
      <c r="F5427" s="1024">
        <v>14.01</v>
      </c>
      <c r="G5427" s="1024">
        <v>19.989999999999998</v>
      </c>
      <c r="H5427" s="1025" t="s">
        <v>929</v>
      </c>
      <c r="I5427" s="1026">
        <v>0.1</v>
      </c>
      <c r="J5427" s="1026">
        <v>0.22</v>
      </c>
      <c r="K5427" s="1026">
        <v>0.15</v>
      </c>
      <c r="L5427" s="1027" t="s">
        <v>1619</v>
      </c>
      <c r="M5427" s="1027" t="s">
        <v>1772</v>
      </c>
      <c r="N5427" s="1027" t="s">
        <v>2458</v>
      </c>
      <c r="O5427" s="1027" t="s">
        <v>762</v>
      </c>
      <c r="P5427" s="1028" t="s">
        <v>210</v>
      </c>
    </row>
    <row r="5428" spans="2:16" customFormat="1" ht="15.75" customHeight="1" x14ac:dyDescent="0.2">
      <c r="B5428" s="1022" t="s">
        <v>2700</v>
      </c>
      <c r="C5428" s="1023" t="s">
        <v>782</v>
      </c>
      <c r="D5428" s="1023" t="s">
        <v>928</v>
      </c>
      <c r="E5428" s="1024">
        <f t="shared" si="41"/>
        <v>34</v>
      </c>
      <c r="F5428" s="1024">
        <v>14.01</v>
      </c>
      <c r="G5428" s="1024">
        <v>19.989999999999998</v>
      </c>
      <c r="H5428" s="1025" t="s">
        <v>929</v>
      </c>
      <c r="I5428" s="1026">
        <v>0.1</v>
      </c>
      <c r="J5428" s="1026">
        <v>0.22</v>
      </c>
      <c r="K5428" s="1026">
        <v>0.15</v>
      </c>
      <c r="L5428" s="1027" t="s">
        <v>1619</v>
      </c>
      <c r="M5428" s="1027" t="s">
        <v>1772</v>
      </c>
      <c r="N5428" s="1027" t="s">
        <v>2458</v>
      </c>
      <c r="O5428" s="1027" t="s">
        <v>762</v>
      </c>
      <c r="P5428" s="1028" t="s">
        <v>210</v>
      </c>
    </row>
    <row r="5429" spans="2:16" customFormat="1" ht="24" customHeight="1" x14ac:dyDescent="0.2">
      <c r="B5429" s="1022" t="s">
        <v>2701</v>
      </c>
      <c r="C5429" s="1023" t="s">
        <v>782</v>
      </c>
      <c r="D5429" s="1023" t="s">
        <v>928</v>
      </c>
      <c r="E5429" s="1024">
        <f t="shared" si="41"/>
        <v>49</v>
      </c>
      <c r="F5429" s="1024">
        <v>19.02</v>
      </c>
      <c r="G5429" s="1024">
        <v>29.98</v>
      </c>
      <c r="H5429" s="1029" t="s">
        <v>2702</v>
      </c>
      <c r="I5429" s="1026">
        <v>9.8000000000000004E-2</v>
      </c>
      <c r="J5429" s="1026">
        <v>0.22</v>
      </c>
      <c r="K5429" s="1026">
        <v>0.15</v>
      </c>
      <c r="L5429" s="1027" t="s">
        <v>1620</v>
      </c>
      <c r="M5429" s="1027" t="s">
        <v>2460</v>
      </c>
      <c r="N5429" s="1027" t="s">
        <v>89</v>
      </c>
      <c r="O5429" s="1027" t="s">
        <v>762</v>
      </c>
      <c r="P5429" s="1028" t="s">
        <v>210</v>
      </c>
    </row>
    <row r="5430" spans="2:16" customFormat="1" ht="26.25" customHeight="1" x14ac:dyDescent="0.2">
      <c r="B5430" s="1022" t="s">
        <v>1613</v>
      </c>
      <c r="C5430" s="1023" t="s">
        <v>782</v>
      </c>
      <c r="D5430" s="1023" t="s">
        <v>928</v>
      </c>
      <c r="E5430" s="1024">
        <f t="shared" si="41"/>
        <v>49</v>
      </c>
      <c r="F5430" s="1024">
        <v>19.02</v>
      </c>
      <c r="G5430" s="1024">
        <v>29.98</v>
      </c>
      <c r="H5430" s="1029" t="s">
        <v>2702</v>
      </c>
      <c r="I5430" s="1026">
        <v>9.8000000000000004E-2</v>
      </c>
      <c r="J5430" s="1026">
        <v>0.22</v>
      </c>
      <c r="K5430" s="1026">
        <v>0.15</v>
      </c>
      <c r="L5430" s="1027" t="s">
        <v>1620</v>
      </c>
      <c r="M5430" s="1027" t="s">
        <v>2460</v>
      </c>
      <c r="N5430" s="1027" t="s">
        <v>89</v>
      </c>
      <c r="O5430" s="1027" t="s">
        <v>762</v>
      </c>
      <c r="P5430" s="1028" t="s">
        <v>210</v>
      </c>
    </row>
    <row r="5431" spans="2:16" customFormat="1" ht="20.25" customHeight="1" x14ac:dyDescent="0.2">
      <c r="B5431" s="1022" t="s">
        <v>1614</v>
      </c>
      <c r="C5431" s="1030" t="s">
        <v>782</v>
      </c>
      <c r="D5431" s="1023" t="s">
        <v>928</v>
      </c>
      <c r="E5431" s="1024">
        <f t="shared" si="41"/>
        <v>49</v>
      </c>
      <c r="F5431" s="1024">
        <v>19.02</v>
      </c>
      <c r="G5431" s="1024">
        <v>29.98</v>
      </c>
      <c r="H5431" s="1029" t="s">
        <v>2702</v>
      </c>
      <c r="I5431" s="1026">
        <v>9.8000000000000004E-2</v>
      </c>
      <c r="J5431" s="1026">
        <v>0.22</v>
      </c>
      <c r="K5431" s="1026">
        <v>0.15</v>
      </c>
      <c r="L5431" s="1027" t="s">
        <v>1620</v>
      </c>
      <c r="M5431" s="1027" t="s">
        <v>2460</v>
      </c>
      <c r="N5431" s="1027" t="s">
        <v>89</v>
      </c>
      <c r="O5431" s="1027" t="s">
        <v>762</v>
      </c>
      <c r="P5431" s="1028" t="s">
        <v>210</v>
      </c>
    </row>
    <row r="5432" spans="2:16" customFormat="1" ht="15.75" customHeight="1" x14ac:dyDescent="0.2">
      <c r="B5432" s="1032"/>
      <c r="C5432" s="1033"/>
      <c r="D5432" s="1033"/>
      <c r="E5432" s="1034"/>
      <c r="F5432" s="1034"/>
      <c r="G5432" s="1034"/>
      <c r="H5432" s="1035"/>
      <c r="I5432" s="1036"/>
      <c r="J5432" s="1037"/>
      <c r="K5432" s="1037"/>
      <c r="L5432" s="1038"/>
      <c r="M5432" s="1038"/>
      <c r="N5432" s="1038"/>
      <c r="O5432" s="1039"/>
      <c r="P5432" s="1040"/>
    </row>
    <row r="5433" spans="2:16" customFormat="1" ht="15.75" customHeight="1" x14ac:dyDescent="0.2">
      <c r="B5433" s="1022" t="s">
        <v>1621</v>
      </c>
      <c r="C5433" s="1023" t="s">
        <v>2025</v>
      </c>
      <c r="D5433" s="1023"/>
      <c r="E5433" s="1024">
        <f t="shared" ref="E5433:E5439" si="42">+F5433+G5433</f>
        <v>15</v>
      </c>
      <c r="F5433" s="1024">
        <v>15</v>
      </c>
      <c r="G5433" s="1024">
        <v>0</v>
      </c>
      <c r="H5433" s="1025"/>
      <c r="I5433" s="1041">
        <v>0.15</v>
      </c>
      <c r="J5433" s="1026">
        <v>0.15</v>
      </c>
      <c r="K5433" s="1026">
        <v>0.15</v>
      </c>
      <c r="L5433" s="1027" t="s">
        <v>2167</v>
      </c>
      <c r="M5433" s="1027" t="s">
        <v>2167</v>
      </c>
      <c r="N5433" s="1027" t="s">
        <v>2167</v>
      </c>
      <c r="O5433" s="1027" t="s">
        <v>2029</v>
      </c>
      <c r="P5433" s="1028" t="s">
        <v>1616</v>
      </c>
    </row>
    <row r="5434" spans="2:16" customFormat="1" ht="15.75" customHeight="1" x14ac:dyDescent="0.2">
      <c r="B5434" s="1022" t="s">
        <v>2698</v>
      </c>
      <c r="C5434" s="1023" t="s">
        <v>2025</v>
      </c>
      <c r="D5434" s="1023" t="s">
        <v>1622</v>
      </c>
      <c r="E5434" s="1024">
        <f t="shared" si="42"/>
        <v>34</v>
      </c>
      <c r="F5434" s="1024">
        <v>14.01</v>
      </c>
      <c r="G5434" s="1024">
        <v>19.989999999999998</v>
      </c>
      <c r="H5434" s="1025" t="s">
        <v>929</v>
      </c>
      <c r="I5434" s="1041">
        <v>0.11</v>
      </c>
      <c r="J5434" s="1026">
        <v>0.22</v>
      </c>
      <c r="K5434" s="1026">
        <v>0.15</v>
      </c>
      <c r="L5434" s="1027" t="s">
        <v>761</v>
      </c>
      <c r="M5434" s="1027" t="s">
        <v>1772</v>
      </c>
      <c r="N5434" s="1027" t="s">
        <v>2458</v>
      </c>
      <c r="O5434" s="1027" t="s">
        <v>762</v>
      </c>
      <c r="P5434" s="1028" t="s">
        <v>210</v>
      </c>
    </row>
    <row r="5435" spans="2:16" customFormat="1" ht="15.75" customHeight="1" x14ac:dyDescent="0.2">
      <c r="B5435" s="1042" t="s">
        <v>2699</v>
      </c>
      <c r="C5435" s="1030" t="s">
        <v>2025</v>
      </c>
      <c r="D5435" s="1023" t="s">
        <v>1622</v>
      </c>
      <c r="E5435" s="1024">
        <f t="shared" si="42"/>
        <v>34</v>
      </c>
      <c r="F5435" s="1024">
        <v>14.01</v>
      </c>
      <c r="G5435" s="1024">
        <v>19.989999999999998</v>
      </c>
      <c r="H5435" s="1025" t="s">
        <v>929</v>
      </c>
      <c r="I5435" s="1041">
        <v>0.11</v>
      </c>
      <c r="J5435" s="1026">
        <v>0.22</v>
      </c>
      <c r="K5435" s="1026">
        <v>0.15</v>
      </c>
      <c r="L5435" s="1027" t="s">
        <v>761</v>
      </c>
      <c r="M5435" s="1027" t="s">
        <v>1772</v>
      </c>
      <c r="N5435" s="1027" t="s">
        <v>2458</v>
      </c>
      <c r="O5435" s="1027" t="s">
        <v>762</v>
      </c>
      <c r="P5435" s="1028" t="s">
        <v>210</v>
      </c>
    </row>
    <row r="5436" spans="2:16" customFormat="1" ht="15.75" customHeight="1" x14ac:dyDescent="0.2">
      <c r="B5436" s="1042" t="s">
        <v>2700</v>
      </c>
      <c r="C5436" s="1030" t="s">
        <v>2025</v>
      </c>
      <c r="D5436" s="1023" t="s">
        <v>1622</v>
      </c>
      <c r="E5436" s="1024">
        <f t="shared" si="42"/>
        <v>34</v>
      </c>
      <c r="F5436" s="1024">
        <v>14.01</v>
      </c>
      <c r="G5436" s="1024">
        <v>19.989999999999998</v>
      </c>
      <c r="H5436" s="1025" t="s">
        <v>929</v>
      </c>
      <c r="I5436" s="1041">
        <v>0.11</v>
      </c>
      <c r="J5436" s="1026">
        <v>0.22</v>
      </c>
      <c r="K5436" s="1026">
        <v>0.15</v>
      </c>
      <c r="L5436" s="1027" t="s">
        <v>761</v>
      </c>
      <c r="M5436" s="1027" t="s">
        <v>1772</v>
      </c>
      <c r="N5436" s="1027" t="s">
        <v>2458</v>
      </c>
      <c r="O5436" s="1027" t="s">
        <v>762</v>
      </c>
      <c r="P5436" s="1028" t="s">
        <v>210</v>
      </c>
    </row>
    <row r="5437" spans="2:16" customFormat="1" ht="23.25" customHeight="1" x14ac:dyDescent="0.2">
      <c r="B5437" s="1022" t="s">
        <v>1617</v>
      </c>
      <c r="C5437" s="1030" t="s">
        <v>2025</v>
      </c>
      <c r="D5437" s="1023" t="s">
        <v>928</v>
      </c>
      <c r="E5437" s="1024">
        <f t="shared" si="42"/>
        <v>49</v>
      </c>
      <c r="F5437" s="1024">
        <v>19.02</v>
      </c>
      <c r="G5437" s="1024">
        <v>29.98</v>
      </c>
      <c r="H5437" s="1029" t="s">
        <v>2702</v>
      </c>
      <c r="I5437" s="1041">
        <v>0.108</v>
      </c>
      <c r="J5437" s="1026">
        <v>0.22</v>
      </c>
      <c r="K5437" s="1026">
        <v>0.15</v>
      </c>
      <c r="L5437" s="1027" t="s">
        <v>533</v>
      </c>
      <c r="M5437" s="1027" t="s">
        <v>2460</v>
      </c>
      <c r="N5437" s="1031" t="s">
        <v>89</v>
      </c>
      <c r="O5437" s="1027" t="s">
        <v>762</v>
      </c>
      <c r="P5437" s="1028" t="s">
        <v>210</v>
      </c>
    </row>
    <row r="5438" spans="2:16" customFormat="1" ht="22.5" customHeight="1" x14ac:dyDescent="0.2">
      <c r="B5438" s="1022" t="s">
        <v>1613</v>
      </c>
      <c r="C5438" s="1030" t="s">
        <v>2025</v>
      </c>
      <c r="D5438" s="1023" t="s">
        <v>928</v>
      </c>
      <c r="E5438" s="1024">
        <f t="shared" si="42"/>
        <v>49</v>
      </c>
      <c r="F5438" s="1024">
        <v>19.02</v>
      </c>
      <c r="G5438" s="1024">
        <v>29.98</v>
      </c>
      <c r="H5438" s="1029" t="s">
        <v>2702</v>
      </c>
      <c r="I5438" s="1041">
        <v>0.108</v>
      </c>
      <c r="J5438" s="1026">
        <v>0.22</v>
      </c>
      <c r="K5438" s="1026">
        <v>0.15</v>
      </c>
      <c r="L5438" s="1027" t="s">
        <v>533</v>
      </c>
      <c r="M5438" s="1027" t="s">
        <v>2460</v>
      </c>
      <c r="N5438" s="1031" t="s">
        <v>89</v>
      </c>
      <c r="O5438" s="1027" t="s">
        <v>762</v>
      </c>
      <c r="P5438" s="1028" t="s">
        <v>210</v>
      </c>
    </row>
    <row r="5439" spans="2:16" customFormat="1" ht="23.25" customHeight="1" x14ac:dyDescent="0.2">
      <c r="B5439" s="1022" t="s">
        <v>1614</v>
      </c>
      <c r="C5439" s="1030" t="s">
        <v>2025</v>
      </c>
      <c r="D5439" s="1023" t="s">
        <v>928</v>
      </c>
      <c r="E5439" s="1024">
        <f t="shared" si="42"/>
        <v>49</v>
      </c>
      <c r="F5439" s="1024">
        <v>19.02</v>
      </c>
      <c r="G5439" s="1024">
        <v>29.98</v>
      </c>
      <c r="H5439" s="1029" t="s">
        <v>2702</v>
      </c>
      <c r="I5439" s="1041">
        <v>0.108</v>
      </c>
      <c r="J5439" s="1026">
        <v>0.22</v>
      </c>
      <c r="K5439" s="1026">
        <v>0.15</v>
      </c>
      <c r="L5439" s="1027" t="s">
        <v>533</v>
      </c>
      <c r="M5439" s="1027" t="s">
        <v>2460</v>
      </c>
      <c r="N5439" s="1031" t="s">
        <v>89</v>
      </c>
      <c r="O5439" s="1027" t="s">
        <v>762</v>
      </c>
      <c r="P5439" s="1028" t="s">
        <v>210</v>
      </c>
    </row>
    <row r="5440" spans="2:16" customFormat="1" ht="15.75" customHeight="1" thickBot="1" x14ac:dyDescent="0.25">
      <c r="B5440" s="1043"/>
      <c r="C5440" s="1044"/>
      <c r="D5440" s="1044"/>
      <c r="E5440" s="1044"/>
      <c r="F5440" s="1044"/>
      <c r="G5440" s="1044"/>
      <c r="H5440" s="1044"/>
      <c r="I5440" s="1044"/>
      <c r="J5440" s="1044"/>
      <c r="K5440" s="1044"/>
      <c r="L5440" s="1044"/>
      <c r="M5440" s="1044"/>
      <c r="N5440" s="1044"/>
      <c r="O5440" s="1044"/>
      <c r="P5440" s="1045"/>
    </row>
    <row r="5441" spans="2:16" customFormat="1" ht="15.75" customHeight="1" thickBot="1" x14ac:dyDescent="0.25">
      <c r="B5441" s="1046" t="s">
        <v>1618</v>
      </c>
      <c r="C5441" s="674"/>
      <c r="D5441" s="674"/>
      <c r="E5441" s="674"/>
      <c r="F5441" s="674"/>
      <c r="G5441" s="674"/>
      <c r="H5441" s="674"/>
      <c r="I5441" s="674"/>
      <c r="J5441" s="674"/>
      <c r="K5441" s="674"/>
      <c r="L5441" s="674"/>
      <c r="M5441" s="674"/>
      <c r="N5441" s="674"/>
      <c r="O5441" s="674"/>
      <c r="P5441" s="675"/>
    </row>
    <row r="5442" spans="2:16" customFormat="1" ht="15.75" customHeight="1" thickTop="1" thickBot="1" x14ac:dyDescent="0.25">
      <c r="B5442" s="4492"/>
      <c r="C5442" s="4492"/>
      <c r="D5442" s="767"/>
    </row>
    <row r="5443" spans="2:16" customFormat="1" ht="15.75" customHeight="1" thickTop="1" thickBot="1" x14ac:dyDescent="0.25">
      <c r="B5443" s="1004" t="s">
        <v>2470</v>
      </c>
      <c r="C5443" s="1005"/>
      <c r="D5443" s="1005"/>
      <c r="E5443" s="1005"/>
      <c r="F5443" s="1005"/>
      <c r="G5443" s="1005"/>
      <c r="H5443" s="1005"/>
      <c r="I5443" s="1006"/>
      <c r="J5443" s="1006"/>
      <c r="K5443" s="1007"/>
      <c r="L5443" s="1006"/>
      <c r="M5443" s="1006"/>
      <c r="N5443" s="1006"/>
      <c r="O5443" s="709"/>
    </row>
    <row r="5444" spans="2:16" customFormat="1" ht="15.75" customHeight="1" thickBot="1" x14ac:dyDescent="0.25">
      <c r="B5444" s="1008" t="s">
        <v>994</v>
      </c>
      <c r="C5444" s="1009" t="s">
        <v>2693</v>
      </c>
      <c r="D5444" s="1010" t="s">
        <v>81</v>
      </c>
      <c r="E5444" s="1010" t="s">
        <v>2694</v>
      </c>
      <c r="F5444" s="1010" t="s">
        <v>2695</v>
      </c>
      <c r="G5444" s="1011" t="s">
        <v>2696</v>
      </c>
      <c r="H5444" s="1011" t="s">
        <v>255</v>
      </c>
      <c r="I5444" s="1011" t="s">
        <v>1807</v>
      </c>
      <c r="J5444" s="1011" t="s">
        <v>2018</v>
      </c>
      <c r="K5444" s="1012" t="s">
        <v>302</v>
      </c>
      <c r="L5444" s="1011" t="s">
        <v>2472</v>
      </c>
      <c r="M5444" s="1011" t="s">
        <v>2473</v>
      </c>
      <c r="N5444" s="1013" t="s">
        <v>2023</v>
      </c>
      <c r="O5444" s="1014" t="s">
        <v>2697</v>
      </c>
    </row>
    <row r="5445" spans="2:16" customFormat="1" ht="15.75" customHeight="1" x14ac:dyDescent="0.2">
      <c r="B5445" s="1015" t="s">
        <v>2698</v>
      </c>
      <c r="C5445" s="1016" t="s">
        <v>782</v>
      </c>
      <c r="D5445" s="1017">
        <f t="shared" ref="D5445:D5450" si="43">+E5445+F5445</f>
        <v>34</v>
      </c>
      <c r="E5445" s="1017">
        <v>14.01</v>
      </c>
      <c r="F5445" s="1017">
        <v>19.989999999999998</v>
      </c>
      <c r="G5445" s="1018" t="s">
        <v>929</v>
      </c>
      <c r="H5445" s="1019">
        <v>0.1</v>
      </c>
      <c r="I5445" s="1019">
        <v>0.22</v>
      </c>
      <c r="J5445" s="1019">
        <v>0.15</v>
      </c>
      <c r="K5445" s="1020" t="s">
        <v>583</v>
      </c>
      <c r="L5445" s="1020" t="s">
        <v>2080</v>
      </c>
      <c r="M5445" s="1020" t="s">
        <v>2180</v>
      </c>
      <c r="N5445" s="1020" t="s">
        <v>762</v>
      </c>
      <c r="O5445" s="1021" t="s">
        <v>210</v>
      </c>
    </row>
    <row r="5446" spans="2:16" customFormat="1" ht="15.75" customHeight="1" x14ac:dyDescent="0.2">
      <c r="B5446" s="1022" t="s">
        <v>2699</v>
      </c>
      <c r="C5446" s="1023" t="s">
        <v>782</v>
      </c>
      <c r="D5446" s="1024">
        <f t="shared" si="43"/>
        <v>34</v>
      </c>
      <c r="E5446" s="1024">
        <v>14.01</v>
      </c>
      <c r="F5446" s="1024">
        <v>19.989999999999998</v>
      </c>
      <c r="G5446" s="1025" t="s">
        <v>929</v>
      </c>
      <c r="H5446" s="1026">
        <v>0.1</v>
      </c>
      <c r="I5446" s="1026">
        <v>0.22</v>
      </c>
      <c r="J5446" s="1026">
        <v>0.15</v>
      </c>
      <c r="K5446" s="1027" t="s">
        <v>583</v>
      </c>
      <c r="L5446" s="1027" t="s">
        <v>2080</v>
      </c>
      <c r="M5446" s="1027" t="s">
        <v>2180</v>
      </c>
      <c r="N5446" s="1027" t="s">
        <v>762</v>
      </c>
      <c r="O5446" s="1028" t="s">
        <v>210</v>
      </c>
    </row>
    <row r="5447" spans="2:16" customFormat="1" ht="15.75" customHeight="1" x14ac:dyDescent="0.2">
      <c r="B5447" s="1022" t="s">
        <v>2700</v>
      </c>
      <c r="C5447" s="1023" t="s">
        <v>782</v>
      </c>
      <c r="D5447" s="1024">
        <f t="shared" si="43"/>
        <v>34</v>
      </c>
      <c r="E5447" s="1024">
        <v>14.01</v>
      </c>
      <c r="F5447" s="1024">
        <v>19.989999999999998</v>
      </c>
      <c r="G5447" s="1025" t="s">
        <v>929</v>
      </c>
      <c r="H5447" s="1026">
        <v>0.1</v>
      </c>
      <c r="I5447" s="1026">
        <v>0.22</v>
      </c>
      <c r="J5447" s="1026">
        <v>0.15</v>
      </c>
      <c r="K5447" s="1027" t="s">
        <v>583</v>
      </c>
      <c r="L5447" s="1027" t="s">
        <v>2080</v>
      </c>
      <c r="M5447" s="1027" t="s">
        <v>2180</v>
      </c>
      <c r="N5447" s="1027" t="s">
        <v>762</v>
      </c>
      <c r="O5447" s="1028" t="s">
        <v>210</v>
      </c>
    </row>
    <row r="5448" spans="2:16" customFormat="1" ht="15.75" customHeight="1" x14ac:dyDescent="0.2">
      <c r="B5448" s="1022" t="s">
        <v>2701</v>
      </c>
      <c r="C5448" s="1023" t="s">
        <v>782</v>
      </c>
      <c r="D5448" s="1024">
        <f t="shared" si="43"/>
        <v>49</v>
      </c>
      <c r="E5448" s="1024">
        <v>19.02</v>
      </c>
      <c r="F5448" s="1024">
        <v>29.98</v>
      </c>
      <c r="G5448" s="1029" t="s">
        <v>2702</v>
      </c>
      <c r="H5448" s="1026">
        <v>9.8000000000000004E-2</v>
      </c>
      <c r="I5448" s="1026">
        <v>0.22</v>
      </c>
      <c r="J5448" s="1026">
        <v>0.15</v>
      </c>
      <c r="K5448" s="1027" t="s">
        <v>2475</v>
      </c>
      <c r="L5448" s="1027" t="s">
        <v>2080</v>
      </c>
      <c r="M5448" s="1027" t="s">
        <v>2180</v>
      </c>
      <c r="N5448" s="1027" t="s">
        <v>762</v>
      </c>
      <c r="O5448" s="1028" t="s">
        <v>210</v>
      </c>
    </row>
    <row r="5449" spans="2:16" customFormat="1" ht="15.75" customHeight="1" x14ac:dyDescent="0.2">
      <c r="B5449" s="1022" t="s">
        <v>1613</v>
      </c>
      <c r="C5449" s="1023" t="s">
        <v>782</v>
      </c>
      <c r="D5449" s="1024">
        <f t="shared" si="43"/>
        <v>49</v>
      </c>
      <c r="E5449" s="1024">
        <v>19.02</v>
      </c>
      <c r="F5449" s="1024">
        <v>29.98</v>
      </c>
      <c r="G5449" s="1029" t="s">
        <v>2702</v>
      </c>
      <c r="H5449" s="1026">
        <v>9.8000000000000004E-2</v>
      </c>
      <c r="I5449" s="1026">
        <v>0.22</v>
      </c>
      <c r="J5449" s="1026">
        <v>0.15</v>
      </c>
      <c r="K5449" s="1027" t="s">
        <v>2475</v>
      </c>
      <c r="L5449" s="1027" t="s">
        <v>2080</v>
      </c>
      <c r="M5449" s="1027" t="s">
        <v>2180</v>
      </c>
      <c r="N5449" s="1027" t="s">
        <v>762</v>
      </c>
      <c r="O5449" s="1028" t="s">
        <v>210</v>
      </c>
    </row>
    <row r="5450" spans="2:16" customFormat="1" ht="15.75" customHeight="1" x14ac:dyDescent="0.2">
      <c r="B5450" s="1022" t="s">
        <v>1614</v>
      </c>
      <c r="C5450" s="1030" t="s">
        <v>782</v>
      </c>
      <c r="D5450" s="1024">
        <f t="shared" si="43"/>
        <v>49</v>
      </c>
      <c r="E5450" s="1024">
        <v>19.02</v>
      </c>
      <c r="F5450" s="1024">
        <v>29.98</v>
      </c>
      <c r="G5450" s="1029" t="s">
        <v>2702</v>
      </c>
      <c r="H5450" s="1026">
        <v>9.8000000000000004E-2</v>
      </c>
      <c r="I5450" s="1026">
        <v>0.22</v>
      </c>
      <c r="J5450" s="1026">
        <v>0.15</v>
      </c>
      <c r="K5450" s="1031" t="s">
        <v>2475</v>
      </c>
      <c r="L5450" s="1027" t="s">
        <v>2080</v>
      </c>
      <c r="M5450" s="1031" t="s">
        <v>2180</v>
      </c>
      <c r="N5450" s="1027" t="s">
        <v>762</v>
      </c>
      <c r="O5450" s="1028" t="s">
        <v>210</v>
      </c>
    </row>
    <row r="5451" spans="2:16" customFormat="1" ht="15.75" customHeight="1" x14ac:dyDescent="0.2">
      <c r="B5451" s="1032"/>
      <c r="C5451" s="1033"/>
      <c r="D5451" s="1034"/>
      <c r="E5451" s="1034"/>
      <c r="F5451" s="1034"/>
      <c r="G5451" s="1035"/>
      <c r="H5451" s="1036"/>
      <c r="I5451" s="1037"/>
      <c r="J5451" s="1037"/>
      <c r="K5451" s="1038"/>
      <c r="L5451" s="1038"/>
      <c r="M5451" s="1038"/>
      <c r="N5451" s="1039"/>
      <c r="O5451" s="1040"/>
    </row>
    <row r="5452" spans="2:16" customFormat="1" ht="15.75" customHeight="1" x14ac:dyDescent="0.2">
      <c r="B5452" s="1022" t="s">
        <v>1615</v>
      </c>
      <c r="C5452" s="1023" t="s">
        <v>2025</v>
      </c>
      <c r="D5452" s="1024">
        <f t="shared" ref="D5452:D5458" si="44">+E5452+F5452</f>
        <v>15</v>
      </c>
      <c r="E5452" s="1024">
        <v>15</v>
      </c>
      <c r="F5452" s="1024">
        <v>0</v>
      </c>
      <c r="G5452" s="1025"/>
      <c r="H5452" s="1041">
        <v>0.12</v>
      </c>
      <c r="I5452" s="1026">
        <v>0.22</v>
      </c>
      <c r="J5452" s="1026">
        <v>0.15</v>
      </c>
      <c r="K5452" s="1027" t="s">
        <v>1886</v>
      </c>
      <c r="L5452" s="1027" t="s">
        <v>2463</v>
      </c>
      <c r="M5452" s="1027" t="s">
        <v>2167</v>
      </c>
      <c r="N5452" s="1027" t="s">
        <v>2029</v>
      </c>
      <c r="O5452" s="1028" t="s">
        <v>1616</v>
      </c>
    </row>
    <row r="5453" spans="2:16" customFormat="1" ht="15.75" customHeight="1" x14ac:dyDescent="0.2">
      <c r="B5453" s="1022" t="s">
        <v>2698</v>
      </c>
      <c r="C5453" s="1023" t="s">
        <v>2025</v>
      </c>
      <c r="D5453" s="1024">
        <f t="shared" si="44"/>
        <v>34</v>
      </c>
      <c r="E5453" s="1024">
        <v>14.01</v>
      </c>
      <c r="F5453" s="1024">
        <v>19.989999999999998</v>
      </c>
      <c r="G5453" s="1025" t="s">
        <v>929</v>
      </c>
      <c r="H5453" s="1041">
        <v>0.11</v>
      </c>
      <c r="I5453" s="1026">
        <v>0.22</v>
      </c>
      <c r="J5453" s="1026">
        <v>0.15</v>
      </c>
      <c r="K5453" s="1027" t="s">
        <v>2079</v>
      </c>
      <c r="L5453" s="1027" t="s">
        <v>2080</v>
      </c>
      <c r="M5453" s="1027" t="s">
        <v>2180</v>
      </c>
      <c r="N5453" s="1027" t="s">
        <v>762</v>
      </c>
      <c r="O5453" s="1028" t="s">
        <v>210</v>
      </c>
    </row>
    <row r="5454" spans="2:16" customFormat="1" ht="15.75" customHeight="1" x14ac:dyDescent="0.2">
      <c r="B5454" s="1042" t="s">
        <v>2699</v>
      </c>
      <c r="C5454" s="1030" t="s">
        <v>2025</v>
      </c>
      <c r="D5454" s="1024">
        <f t="shared" si="44"/>
        <v>34</v>
      </c>
      <c r="E5454" s="1024">
        <v>14.01</v>
      </c>
      <c r="F5454" s="1024">
        <v>19.989999999999998</v>
      </c>
      <c r="G5454" s="1025" t="s">
        <v>929</v>
      </c>
      <c r="H5454" s="1041">
        <v>0.11</v>
      </c>
      <c r="I5454" s="1026">
        <v>0.22</v>
      </c>
      <c r="J5454" s="1026">
        <v>0.15</v>
      </c>
      <c r="K5454" s="1027" t="s">
        <v>2079</v>
      </c>
      <c r="L5454" s="1027" t="s">
        <v>2080</v>
      </c>
      <c r="M5454" s="1031" t="s">
        <v>2180</v>
      </c>
      <c r="N5454" s="1027" t="s">
        <v>762</v>
      </c>
      <c r="O5454" s="1028" t="s">
        <v>210</v>
      </c>
    </row>
    <row r="5455" spans="2:16" customFormat="1" ht="15.75" customHeight="1" x14ac:dyDescent="0.2">
      <c r="B5455" s="1042" t="s">
        <v>2700</v>
      </c>
      <c r="C5455" s="1030" t="s">
        <v>2025</v>
      </c>
      <c r="D5455" s="1024">
        <f t="shared" si="44"/>
        <v>34</v>
      </c>
      <c r="E5455" s="1024">
        <v>14.01</v>
      </c>
      <c r="F5455" s="1024">
        <v>19.989999999999998</v>
      </c>
      <c r="G5455" s="1025" t="s">
        <v>929</v>
      </c>
      <c r="H5455" s="1041">
        <v>0.11</v>
      </c>
      <c r="I5455" s="1026">
        <v>0.22</v>
      </c>
      <c r="J5455" s="1026">
        <v>0.15</v>
      </c>
      <c r="K5455" s="1027" t="s">
        <v>2079</v>
      </c>
      <c r="L5455" s="1027" t="s">
        <v>2080</v>
      </c>
      <c r="M5455" s="1031" t="s">
        <v>2180</v>
      </c>
      <c r="N5455" s="1027" t="s">
        <v>762</v>
      </c>
      <c r="O5455" s="1028" t="s">
        <v>210</v>
      </c>
    </row>
    <row r="5456" spans="2:16" customFormat="1" ht="15.75" customHeight="1" x14ac:dyDescent="0.2">
      <c r="B5456" s="1022" t="s">
        <v>1617</v>
      </c>
      <c r="C5456" s="1030" t="s">
        <v>2025</v>
      </c>
      <c r="D5456" s="1024">
        <f t="shared" si="44"/>
        <v>49</v>
      </c>
      <c r="E5456" s="1024">
        <v>19.02</v>
      </c>
      <c r="F5456" s="1024">
        <v>29.98</v>
      </c>
      <c r="G5456" s="1029" t="s">
        <v>2702</v>
      </c>
      <c r="H5456" s="1041">
        <v>0.108</v>
      </c>
      <c r="I5456" s="1026">
        <v>0.22</v>
      </c>
      <c r="J5456" s="1026">
        <v>0.15</v>
      </c>
      <c r="K5456" s="1027" t="s">
        <v>1954</v>
      </c>
      <c r="L5456" s="1027" t="s">
        <v>2080</v>
      </c>
      <c r="M5456" s="1031" t="s">
        <v>2180</v>
      </c>
      <c r="N5456" s="1027" t="s">
        <v>762</v>
      </c>
      <c r="O5456" s="1028" t="s">
        <v>210</v>
      </c>
    </row>
    <row r="5457" spans="2:17" customFormat="1" ht="15.75" customHeight="1" x14ac:dyDescent="0.2">
      <c r="B5457" s="1022" t="s">
        <v>1613</v>
      </c>
      <c r="C5457" s="1030" t="s">
        <v>2025</v>
      </c>
      <c r="D5457" s="1024">
        <f t="shared" si="44"/>
        <v>49</v>
      </c>
      <c r="E5457" s="1024">
        <v>19.02</v>
      </c>
      <c r="F5457" s="1024">
        <v>29.98</v>
      </c>
      <c r="G5457" s="1029" t="s">
        <v>2702</v>
      </c>
      <c r="H5457" s="1041">
        <v>0.108</v>
      </c>
      <c r="I5457" s="1026">
        <v>0.22</v>
      </c>
      <c r="J5457" s="1026">
        <v>0.15</v>
      </c>
      <c r="K5457" s="1027" t="s">
        <v>1954</v>
      </c>
      <c r="L5457" s="1027" t="s">
        <v>2080</v>
      </c>
      <c r="M5457" s="1031" t="s">
        <v>2180</v>
      </c>
      <c r="N5457" s="1027" t="s">
        <v>762</v>
      </c>
      <c r="O5457" s="1028" t="s">
        <v>210</v>
      </c>
    </row>
    <row r="5458" spans="2:17" customFormat="1" ht="15.75" customHeight="1" thickBot="1" x14ac:dyDescent="0.25">
      <c r="B5458" s="2356" t="s">
        <v>1614</v>
      </c>
      <c r="C5458" s="2357" t="s">
        <v>2025</v>
      </c>
      <c r="D5458" s="2358">
        <f t="shared" si="44"/>
        <v>49</v>
      </c>
      <c r="E5458" s="2358">
        <v>19.02</v>
      </c>
      <c r="F5458" s="2358">
        <v>29.98</v>
      </c>
      <c r="G5458" s="2359" t="s">
        <v>2702</v>
      </c>
      <c r="H5458" s="2360">
        <v>0.108</v>
      </c>
      <c r="I5458" s="2361">
        <v>0.22</v>
      </c>
      <c r="J5458" s="2361">
        <v>0.15</v>
      </c>
      <c r="K5458" s="2362" t="s">
        <v>1954</v>
      </c>
      <c r="L5458" s="2362" t="s">
        <v>2080</v>
      </c>
      <c r="M5458" s="2363" t="s">
        <v>2180</v>
      </c>
      <c r="N5458" s="2362" t="s">
        <v>762</v>
      </c>
      <c r="O5458" s="2364" t="s">
        <v>210</v>
      </c>
    </row>
    <row r="5459" spans="2:17" customFormat="1" ht="15.75" customHeight="1" thickBot="1" x14ac:dyDescent="0.25">
      <c r="B5459" s="1046" t="s">
        <v>1618</v>
      </c>
      <c r="C5459" s="674"/>
      <c r="D5459" s="674"/>
      <c r="E5459" s="674"/>
      <c r="F5459" s="674"/>
      <c r="G5459" s="674"/>
      <c r="H5459" s="674"/>
      <c r="I5459" s="674"/>
      <c r="J5459" s="674"/>
      <c r="K5459" s="674"/>
      <c r="L5459" s="674"/>
      <c r="M5459" s="674"/>
      <c r="N5459" s="674"/>
      <c r="O5459" s="675"/>
    </row>
    <row r="5460" spans="2:17" customFormat="1" ht="15.75" customHeight="1" thickTop="1" thickBot="1" x14ac:dyDescent="0.25">
      <c r="B5460" s="1309"/>
      <c r="C5460" s="687"/>
      <c r="D5460" s="687"/>
      <c r="E5460" s="687"/>
      <c r="F5460" s="687"/>
      <c r="G5460" s="687"/>
      <c r="H5460" s="687"/>
      <c r="I5460" s="687"/>
      <c r="J5460" s="687"/>
      <c r="K5460" s="687"/>
      <c r="L5460" s="687"/>
      <c r="M5460" s="687"/>
      <c r="N5460" s="687"/>
      <c r="O5460" s="687"/>
    </row>
    <row r="5461" spans="2:17" customFormat="1" ht="15.75" customHeight="1" thickBot="1" x14ac:dyDescent="0.25">
      <c r="B5461" s="4563" t="s">
        <v>2280</v>
      </c>
      <c r="C5461" s="4564"/>
      <c r="D5461" s="4564"/>
      <c r="E5461" s="4564"/>
      <c r="F5461" s="4564"/>
      <c r="G5461" s="4564"/>
      <c r="H5461" s="4564"/>
      <c r="I5461" s="4564"/>
      <c r="J5461" s="4564"/>
      <c r="K5461" s="4564"/>
      <c r="L5461" s="4564"/>
      <c r="M5461" s="4564"/>
      <c r="N5461" s="4564"/>
      <c r="O5461" s="4564"/>
      <c r="P5461" s="4564"/>
      <c r="Q5461" s="4565"/>
    </row>
    <row r="5462" spans="2:17" customFormat="1" ht="15.75" customHeight="1" x14ac:dyDescent="0.2">
      <c r="B5462" s="910"/>
      <c r="C5462" s="911"/>
      <c r="D5462" s="911"/>
      <c r="E5462" s="911"/>
      <c r="F5462" s="911"/>
      <c r="G5462" s="911"/>
      <c r="H5462" s="911"/>
      <c r="I5462" s="911"/>
      <c r="J5462" s="911"/>
      <c r="K5462" s="911"/>
      <c r="L5462" s="911"/>
      <c r="M5462" s="911"/>
      <c r="N5462" s="911"/>
      <c r="O5462" s="911"/>
      <c r="P5462" s="911"/>
      <c r="Q5462" s="912"/>
    </row>
    <row r="5463" spans="2:17" customFormat="1" ht="15.75" customHeight="1" x14ac:dyDescent="0.2">
      <c r="B5463" s="913" t="s">
        <v>994</v>
      </c>
      <c r="C5463" s="914" t="s">
        <v>296</v>
      </c>
      <c r="D5463" s="914" t="s">
        <v>81</v>
      </c>
      <c r="E5463" s="914" t="s">
        <v>2281</v>
      </c>
      <c r="F5463" s="914" t="s">
        <v>2282</v>
      </c>
      <c r="G5463" s="914" t="s">
        <v>2283</v>
      </c>
      <c r="H5463" s="914" t="s">
        <v>85</v>
      </c>
      <c r="I5463" s="914" t="s">
        <v>2284</v>
      </c>
      <c r="J5463" s="914" t="s">
        <v>1807</v>
      </c>
      <c r="K5463" s="914" t="s">
        <v>299</v>
      </c>
      <c r="L5463" s="914" t="s">
        <v>300</v>
      </c>
      <c r="M5463" s="914" t="s">
        <v>301</v>
      </c>
      <c r="N5463" s="914" t="s">
        <v>302</v>
      </c>
      <c r="O5463" s="914" t="s">
        <v>2275</v>
      </c>
      <c r="P5463" s="914" t="s">
        <v>2276</v>
      </c>
      <c r="Q5463" s="915" t="s">
        <v>2277</v>
      </c>
    </row>
    <row r="5464" spans="2:17" customFormat="1" ht="15.75" customHeight="1" x14ac:dyDescent="0.2">
      <c r="B5464" s="916" t="s">
        <v>2285</v>
      </c>
      <c r="C5464" s="917" t="s">
        <v>782</v>
      </c>
      <c r="D5464" s="918">
        <v>50</v>
      </c>
      <c r="E5464" s="919">
        <f>+D5464*1.12</f>
        <v>56.000000000000007</v>
      </c>
      <c r="F5464" s="918">
        <v>0.04</v>
      </c>
      <c r="G5464" s="936">
        <f>+F5464*1.12</f>
        <v>4.4800000000000006E-2</v>
      </c>
      <c r="H5464" s="920">
        <v>0.08</v>
      </c>
      <c r="I5464" s="920">
        <f>+H5464*1.12</f>
        <v>8.9600000000000013E-2</v>
      </c>
      <c r="J5464" s="920">
        <v>0.22</v>
      </c>
      <c r="K5464" s="920">
        <f>+J5464*1.12</f>
        <v>0.24640000000000004</v>
      </c>
      <c r="L5464" s="920">
        <v>0.15</v>
      </c>
      <c r="M5464" s="920">
        <f>+L5464*1.12</f>
        <v>0.16800000000000001</v>
      </c>
      <c r="N5464" s="917" t="s">
        <v>2286</v>
      </c>
      <c r="O5464" s="917" t="s">
        <v>2287</v>
      </c>
      <c r="P5464" s="917" t="s">
        <v>1457</v>
      </c>
      <c r="Q5464" s="921" t="s">
        <v>1830</v>
      </c>
    </row>
    <row r="5465" spans="2:17" customFormat="1" ht="15.75" customHeight="1" x14ac:dyDescent="0.2">
      <c r="B5465" s="916" t="s">
        <v>2288</v>
      </c>
      <c r="C5465" s="917" t="s">
        <v>782</v>
      </c>
      <c r="D5465" s="918">
        <v>100</v>
      </c>
      <c r="E5465" s="919">
        <f t="shared" ref="E5465:E5485" si="45">+D5465*1.12</f>
        <v>112.00000000000001</v>
      </c>
      <c r="F5465" s="918">
        <v>0.04</v>
      </c>
      <c r="G5465" s="936">
        <f t="shared" ref="G5465:G5485" si="46">+F5465*1.12</f>
        <v>4.4800000000000006E-2</v>
      </c>
      <c r="H5465" s="920">
        <v>0.08</v>
      </c>
      <c r="I5465" s="920">
        <f t="shared" ref="I5465:I5485" si="47">+H5465*1.12</f>
        <v>8.9600000000000013E-2</v>
      </c>
      <c r="J5465" s="920">
        <v>0.22</v>
      </c>
      <c r="K5465" s="920">
        <f t="shared" ref="K5465:K5485" si="48">+J5465*1.12</f>
        <v>0.24640000000000004</v>
      </c>
      <c r="L5465" s="920">
        <v>0.15</v>
      </c>
      <c r="M5465" s="920">
        <f t="shared" ref="M5465:M5485" si="49">+L5465*1.12</f>
        <v>0.16800000000000001</v>
      </c>
      <c r="N5465" s="917" t="s">
        <v>2289</v>
      </c>
      <c r="O5465" s="917" t="s">
        <v>2290</v>
      </c>
      <c r="P5465" s="917" t="s">
        <v>2291</v>
      </c>
      <c r="Q5465" s="921" t="s">
        <v>1830</v>
      </c>
    </row>
    <row r="5466" spans="2:17" customFormat="1" ht="15.75" customHeight="1" x14ac:dyDescent="0.2">
      <c r="B5466" s="916" t="s">
        <v>2292</v>
      </c>
      <c r="C5466" s="917" t="s">
        <v>782</v>
      </c>
      <c r="D5466" s="918">
        <v>150</v>
      </c>
      <c r="E5466" s="919">
        <f t="shared" si="45"/>
        <v>168.00000000000003</v>
      </c>
      <c r="F5466" s="918">
        <v>0.04</v>
      </c>
      <c r="G5466" s="936">
        <f t="shared" si="46"/>
        <v>4.4800000000000006E-2</v>
      </c>
      <c r="H5466" s="920">
        <v>0.08</v>
      </c>
      <c r="I5466" s="920">
        <f t="shared" si="47"/>
        <v>8.9600000000000013E-2</v>
      </c>
      <c r="J5466" s="920">
        <v>0.22</v>
      </c>
      <c r="K5466" s="920">
        <f t="shared" si="48"/>
        <v>0.24640000000000004</v>
      </c>
      <c r="L5466" s="920">
        <v>0.15</v>
      </c>
      <c r="M5466" s="920">
        <f t="shared" si="49"/>
        <v>0.16800000000000001</v>
      </c>
      <c r="N5466" s="917" t="s">
        <v>2293</v>
      </c>
      <c r="O5466" s="917" t="s">
        <v>2294</v>
      </c>
      <c r="P5466" s="917" t="s">
        <v>2799</v>
      </c>
      <c r="Q5466" s="921" t="s">
        <v>1830</v>
      </c>
    </row>
    <row r="5467" spans="2:17" customFormat="1" ht="15.75" customHeight="1" x14ac:dyDescent="0.2">
      <c r="B5467" s="916" t="s">
        <v>2295</v>
      </c>
      <c r="C5467" s="917" t="s">
        <v>782</v>
      </c>
      <c r="D5467" s="918">
        <v>200</v>
      </c>
      <c r="E5467" s="919">
        <f t="shared" si="45"/>
        <v>224.00000000000003</v>
      </c>
      <c r="F5467" s="918">
        <v>0.04</v>
      </c>
      <c r="G5467" s="936">
        <f t="shared" si="46"/>
        <v>4.4800000000000006E-2</v>
      </c>
      <c r="H5467" s="920">
        <v>0.08</v>
      </c>
      <c r="I5467" s="920">
        <f t="shared" si="47"/>
        <v>8.9600000000000013E-2</v>
      </c>
      <c r="J5467" s="920">
        <v>0.22</v>
      </c>
      <c r="K5467" s="920">
        <f t="shared" si="48"/>
        <v>0.24640000000000004</v>
      </c>
      <c r="L5467" s="920">
        <v>0.15</v>
      </c>
      <c r="M5467" s="920">
        <f t="shared" si="49"/>
        <v>0.16800000000000001</v>
      </c>
      <c r="N5467" s="917" t="s">
        <v>2296</v>
      </c>
      <c r="O5467" s="917" t="s">
        <v>2623</v>
      </c>
      <c r="P5467" s="917" t="s">
        <v>2806</v>
      </c>
      <c r="Q5467" s="921" t="s">
        <v>1830</v>
      </c>
    </row>
    <row r="5468" spans="2:17" customFormat="1" ht="15.75" customHeight="1" x14ac:dyDescent="0.2">
      <c r="B5468" s="916" t="s">
        <v>2297</v>
      </c>
      <c r="C5468" s="917" t="s">
        <v>782</v>
      </c>
      <c r="D5468" s="918">
        <v>250</v>
      </c>
      <c r="E5468" s="919">
        <f t="shared" si="45"/>
        <v>280</v>
      </c>
      <c r="F5468" s="918">
        <v>0.04</v>
      </c>
      <c r="G5468" s="936">
        <f t="shared" si="46"/>
        <v>4.4800000000000006E-2</v>
      </c>
      <c r="H5468" s="920">
        <v>0.08</v>
      </c>
      <c r="I5468" s="920">
        <f t="shared" si="47"/>
        <v>8.9600000000000013E-2</v>
      </c>
      <c r="J5468" s="920">
        <v>0.22</v>
      </c>
      <c r="K5468" s="920">
        <f t="shared" si="48"/>
        <v>0.24640000000000004</v>
      </c>
      <c r="L5468" s="920">
        <v>0.15</v>
      </c>
      <c r="M5468" s="920">
        <f t="shared" si="49"/>
        <v>0.16800000000000001</v>
      </c>
      <c r="N5468" s="917" t="s">
        <v>2298</v>
      </c>
      <c r="O5468" s="917" t="s">
        <v>2299</v>
      </c>
      <c r="P5468" s="917" t="s">
        <v>2300</v>
      </c>
      <c r="Q5468" s="921" t="s">
        <v>1830</v>
      </c>
    </row>
    <row r="5469" spans="2:17" customFormat="1" ht="15.75" customHeight="1" x14ac:dyDescent="0.2">
      <c r="B5469" s="916" t="s">
        <v>2301</v>
      </c>
      <c r="C5469" s="917" t="s">
        <v>782</v>
      </c>
      <c r="D5469" s="918">
        <v>300</v>
      </c>
      <c r="E5469" s="919">
        <f t="shared" si="45"/>
        <v>336.00000000000006</v>
      </c>
      <c r="F5469" s="918">
        <v>0.04</v>
      </c>
      <c r="G5469" s="936">
        <f t="shared" si="46"/>
        <v>4.4800000000000006E-2</v>
      </c>
      <c r="H5469" s="920">
        <v>0.08</v>
      </c>
      <c r="I5469" s="920">
        <f t="shared" si="47"/>
        <v>8.9600000000000013E-2</v>
      </c>
      <c r="J5469" s="920">
        <v>0.22</v>
      </c>
      <c r="K5469" s="920">
        <f t="shared" si="48"/>
        <v>0.24640000000000004</v>
      </c>
      <c r="L5469" s="920">
        <v>0.15</v>
      </c>
      <c r="M5469" s="920">
        <f t="shared" si="49"/>
        <v>0.16800000000000001</v>
      </c>
      <c r="N5469" s="917" t="s">
        <v>2302</v>
      </c>
      <c r="O5469" s="917" t="s">
        <v>2303</v>
      </c>
      <c r="P5469" s="917" t="s">
        <v>2820</v>
      </c>
      <c r="Q5469" s="921" t="s">
        <v>1830</v>
      </c>
    </row>
    <row r="5470" spans="2:17" customFormat="1" ht="15.75" customHeight="1" x14ac:dyDescent="0.2">
      <c r="B5470" s="916" t="s">
        <v>2304</v>
      </c>
      <c r="C5470" s="917" t="s">
        <v>782</v>
      </c>
      <c r="D5470" s="918">
        <v>350</v>
      </c>
      <c r="E5470" s="919">
        <f t="shared" si="45"/>
        <v>392.00000000000006</v>
      </c>
      <c r="F5470" s="918">
        <v>0.04</v>
      </c>
      <c r="G5470" s="936">
        <f t="shared" si="46"/>
        <v>4.4800000000000006E-2</v>
      </c>
      <c r="H5470" s="920">
        <v>0.08</v>
      </c>
      <c r="I5470" s="920">
        <f t="shared" si="47"/>
        <v>8.9600000000000013E-2</v>
      </c>
      <c r="J5470" s="920">
        <v>0.22</v>
      </c>
      <c r="K5470" s="920">
        <f t="shared" si="48"/>
        <v>0.24640000000000004</v>
      </c>
      <c r="L5470" s="920">
        <v>0.15</v>
      </c>
      <c r="M5470" s="920">
        <f t="shared" si="49"/>
        <v>0.16800000000000001</v>
      </c>
      <c r="N5470" s="917" t="s">
        <v>2305</v>
      </c>
      <c r="O5470" s="917" t="s">
        <v>2306</v>
      </c>
      <c r="P5470" s="917" t="s">
        <v>2827</v>
      </c>
      <c r="Q5470" s="921" t="s">
        <v>1835</v>
      </c>
    </row>
    <row r="5471" spans="2:17" customFormat="1" ht="15.75" customHeight="1" x14ac:dyDescent="0.2">
      <c r="B5471" s="916" t="s">
        <v>2307</v>
      </c>
      <c r="C5471" s="917" t="s">
        <v>782</v>
      </c>
      <c r="D5471" s="918">
        <v>400</v>
      </c>
      <c r="E5471" s="919">
        <f t="shared" si="45"/>
        <v>448.00000000000006</v>
      </c>
      <c r="F5471" s="918">
        <v>0.04</v>
      </c>
      <c r="G5471" s="936">
        <f t="shared" si="46"/>
        <v>4.4800000000000006E-2</v>
      </c>
      <c r="H5471" s="920">
        <v>0.08</v>
      </c>
      <c r="I5471" s="920">
        <f t="shared" si="47"/>
        <v>8.9600000000000013E-2</v>
      </c>
      <c r="J5471" s="920">
        <v>0.22</v>
      </c>
      <c r="K5471" s="920">
        <f t="shared" si="48"/>
        <v>0.24640000000000004</v>
      </c>
      <c r="L5471" s="920">
        <v>0.15</v>
      </c>
      <c r="M5471" s="920">
        <f t="shared" si="49"/>
        <v>0.16800000000000001</v>
      </c>
      <c r="N5471" s="917" t="s">
        <v>2308</v>
      </c>
      <c r="O5471" s="917" t="s">
        <v>495</v>
      </c>
      <c r="P5471" s="917" t="s">
        <v>2309</v>
      </c>
      <c r="Q5471" s="921" t="s">
        <v>1835</v>
      </c>
    </row>
    <row r="5472" spans="2:17" customFormat="1" ht="15.75" customHeight="1" x14ac:dyDescent="0.2">
      <c r="B5472" s="916" t="s">
        <v>2310</v>
      </c>
      <c r="C5472" s="917" t="s">
        <v>782</v>
      </c>
      <c r="D5472" s="918">
        <v>450</v>
      </c>
      <c r="E5472" s="919">
        <f t="shared" si="45"/>
        <v>504.00000000000006</v>
      </c>
      <c r="F5472" s="918">
        <v>0.04</v>
      </c>
      <c r="G5472" s="936">
        <f t="shared" si="46"/>
        <v>4.4800000000000006E-2</v>
      </c>
      <c r="H5472" s="920">
        <v>0.08</v>
      </c>
      <c r="I5472" s="920">
        <f t="shared" si="47"/>
        <v>8.9600000000000013E-2</v>
      </c>
      <c r="J5472" s="920">
        <v>0.22</v>
      </c>
      <c r="K5472" s="920">
        <f t="shared" si="48"/>
        <v>0.24640000000000004</v>
      </c>
      <c r="L5472" s="920">
        <v>0.15</v>
      </c>
      <c r="M5472" s="920">
        <f t="shared" si="49"/>
        <v>0.16800000000000001</v>
      </c>
      <c r="N5472" s="917" t="s">
        <v>2311</v>
      </c>
      <c r="O5472" s="917" t="s">
        <v>2312</v>
      </c>
      <c r="P5472" s="917" t="s">
        <v>491</v>
      </c>
      <c r="Q5472" s="921" t="s">
        <v>1835</v>
      </c>
    </row>
    <row r="5473" spans="2:17" customFormat="1" ht="15.75" customHeight="1" x14ac:dyDescent="0.2">
      <c r="B5473" s="916" t="s">
        <v>2313</v>
      </c>
      <c r="C5473" s="917" t="s">
        <v>782</v>
      </c>
      <c r="D5473" s="918">
        <v>500</v>
      </c>
      <c r="E5473" s="919">
        <f t="shared" si="45"/>
        <v>560</v>
      </c>
      <c r="F5473" s="918">
        <v>0.04</v>
      </c>
      <c r="G5473" s="936">
        <f t="shared" si="46"/>
        <v>4.4800000000000006E-2</v>
      </c>
      <c r="H5473" s="920">
        <v>0.08</v>
      </c>
      <c r="I5473" s="920">
        <f t="shared" si="47"/>
        <v>8.9600000000000013E-2</v>
      </c>
      <c r="J5473" s="920">
        <v>0.22</v>
      </c>
      <c r="K5473" s="920">
        <f t="shared" si="48"/>
        <v>0.24640000000000004</v>
      </c>
      <c r="L5473" s="920">
        <v>0.15</v>
      </c>
      <c r="M5473" s="920">
        <f t="shared" si="49"/>
        <v>0.16800000000000001</v>
      </c>
      <c r="N5473" s="917" t="s">
        <v>2314</v>
      </c>
      <c r="O5473" s="917" t="s">
        <v>2713</v>
      </c>
      <c r="P5473" s="917" t="s">
        <v>498</v>
      </c>
      <c r="Q5473" s="921" t="s">
        <v>1835</v>
      </c>
    </row>
    <row r="5474" spans="2:17" customFormat="1" ht="15.75" customHeight="1" x14ac:dyDescent="0.2">
      <c r="B5474" s="916" t="s">
        <v>2714</v>
      </c>
      <c r="C5474" s="917" t="s">
        <v>782</v>
      </c>
      <c r="D5474" s="918">
        <v>550</v>
      </c>
      <c r="E5474" s="919">
        <f t="shared" si="45"/>
        <v>616.00000000000011</v>
      </c>
      <c r="F5474" s="918">
        <v>0.04</v>
      </c>
      <c r="G5474" s="936">
        <f t="shared" si="46"/>
        <v>4.4800000000000006E-2</v>
      </c>
      <c r="H5474" s="920">
        <v>0.08</v>
      </c>
      <c r="I5474" s="920">
        <f t="shared" si="47"/>
        <v>8.9600000000000013E-2</v>
      </c>
      <c r="J5474" s="920">
        <v>0.22</v>
      </c>
      <c r="K5474" s="920">
        <f t="shared" si="48"/>
        <v>0.24640000000000004</v>
      </c>
      <c r="L5474" s="920">
        <v>0.15</v>
      </c>
      <c r="M5474" s="920">
        <f t="shared" si="49"/>
        <v>0.16800000000000001</v>
      </c>
      <c r="N5474" s="917" t="s">
        <v>2715</v>
      </c>
      <c r="O5474" s="917" t="s">
        <v>2296</v>
      </c>
      <c r="P5474" s="917" t="s">
        <v>2716</v>
      </c>
      <c r="Q5474" s="921" t="s">
        <v>1835</v>
      </c>
    </row>
    <row r="5475" spans="2:17" customFormat="1" ht="15.75" customHeight="1" x14ac:dyDescent="0.2">
      <c r="B5475" s="916" t="s">
        <v>2717</v>
      </c>
      <c r="C5475" s="917" t="s">
        <v>782</v>
      </c>
      <c r="D5475" s="918">
        <v>600</v>
      </c>
      <c r="E5475" s="919">
        <f t="shared" si="45"/>
        <v>672.00000000000011</v>
      </c>
      <c r="F5475" s="918">
        <v>0.04</v>
      </c>
      <c r="G5475" s="936">
        <f t="shared" si="46"/>
        <v>4.4800000000000006E-2</v>
      </c>
      <c r="H5475" s="920">
        <v>0.08</v>
      </c>
      <c r="I5475" s="920">
        <f t="shared" si="47"/>
        <v>8.9600000000000013E-2</v>
      </c>
      <c r="J5475" s="920">
        <v>0.22</v>
      </c>
      <c r="K5475" s="920">
        <f t="shared" si="48"/>
        <v>0.24640000000000004</v>
      </c>
      <c r="L5475" s="920">
        <v>0.15</v>
      </c>
      <c r="M5475" s="920">
        <f t="shared" si="49"/>
        <v>0.16800000000000001</v>
      </c>
      <c r="N5475" s="917" t="s">
        <v>2718</v>
      </c>
      <c r="O5475" s="917" t="s">
        <v>2719</v>
      </c>
      <c r="P5475" s="917" t="s">
        <v>2720</v>
      </c>
      <c r="Q5475" s="921" t="s">
        <v>1835</v>
      </c>
    </row>
    <row r="5476" spans="2:17" customFormat="1" ht="15.75" customHeight="1" x14ac:dyDescent="0.2">
      <c r="B5476" s="916" t="s">
        <v>2721</v>
      </c>
      <c r="C5476" s="917" t="s">
        <v>782</v>
      </c>
      <c r="D5476" s="918">
        <v>650</v>
      </c>
      <c r="E5476" s="919">
        <f t="shared" si="45"/>
        <v>728.00000000000011</v>
      </c>
      <c r="F5476" s="918">
        <v>0.04</v>
      </c>
      <c r="G5476" s="936">
        <f t="shared" si="46"/>
        <v>4.4800000000000006E-2</v>
      </c>
      <c r="H5476" s="920">
        <v>0.08</v>
      </c>
      <c r="I5476" s="920">
        <f t="shared" si="47"/>
        <v>8.9600000000000013E-2</v>
      </c>
      <c r="J5476" s="920">
        <v>0.22</v>
      </c>
      <c r="K5476" s="920">
        <f t="shared" si="48"/>
        <v>0.24640000000000004</v>
      </c>
      <c r="L5476" s="920">
        <v>0.15</v>
      </c>
      <c r="M5476" s="920">
        <f t="shared" si="49"/>
        <v>0.16800000000000001</v>
      </c>
      <c r="N5476" s="917" t="s">
        <v>2722</v>
      </c>
      <c r="O5476" s="917" t="s">
        <v>2723</v>
      </c>
      <c r="P5476" s="917" t="s">
        <v>2724</v>
      </c>
      <c r="Q5476" s="921" t="s">
        <v>1835</v>
      </c>
    </row>
    <row r="5477" spans="2:17" customFormat="1" ht="15.75" customHeight="1" x14ac:dyDescent="0.2">
      <c r="B5477" s="916" t="s">
        <v>2725</v>
      </c>
      <c r="C5477" s="917" t="s">
        <v>782</v>
      </c>
      <c r="D5477" s="918">
        <v>700</v>
      </c>
      <c r="E5477" s="919">
        <f t="shared" si="45"/>
        <v>784.00000000000011</v>
      </c>
      <c r="F5477" s="918">
        <v>0.04</v>
      </c>
      <c r="G5477" s="936">
        <f t="shared" si="46"/>
        <v>4.4800000000000006E-2</v>
      </c>
      <c r="H5477" s="920">
        <v>0.08</v>
      </c>
      <c r="I5477" s="920">
        <f t="shared" si="47"/>
        <v>8.9600000000000013E-2</v>
      </c>
      <c r="J5477" s="920">
        <v>0.22</v>
      </c>
      <c r="K5477" s="920">
        <f t="shared" si="48"/>
        <v>0.24640000000000004</v>
      </c>
      <c r="L5477" s="920">
        <v>0.15</v>
      </c>
      <c r="M5477" s="920">
        <f t="shared" si="49"/>
        <v>0.16800000000000001</v>
      </c>
      <c r="N5477" s="917" t="s">
        <v>2726</v>
      </c>
      <c r="O5477" s="917" t="s">
        <v>2727</v>
      </c>
      <c r="P5477" s="917" t="s">
        <v>2728</v>
      </c>
      <c r="Q5477" s="921" t="s">
        <v>1835</v>
      </c>
    </row>
    <row r="5478" spans="2:17" customFormat="1" ht="15.75" customHeight="1" x14ac:dyDescent="0.2">
      <c r="B5478" s="916" t="s">
        <v>2729</v>
      </c>
      <c r="C5478" s="917" t="s">
        <v>782</v>
      </c>
      <c r="D5478" s="918">
        <v>750</v>
      </c>
      <c r="E5478" s="919">
        <f t="shared" si="45"/>
        <v>840.00000000000011</v>
      </c>
      <c r="F5478" s="918">
        <v>0.04</v>
      </c>
      <c r="G5478" s="936">
        <f t="shared" si="46"/>
        <v>4.4800000000000006E-2</v>
      </c>
      <c r="H5478" s="920">
        <v>0.08</v>
      </c>
      <c r="I5478" s="920">
        <f t="shared" si="47"/>
        <v>8.9600000000000013E-2</v>
      </c>
      <c r="J5478" s="920">
        <v>0.22</v>
      </c>
      <c r="K5478" s="920">
        <f t="shared" si="48"/>
        <v>0.24640000000000004</v>
      </c>
      <c r="L5478" s="920">
        <v>0.15</v>
      </c>
      <c r="M5478" s="920">
        <f t="shared" si="49"/>
        <v>0.16800000000000001</v>
      </c>
      <c r="N5478" s="917" t="s">
        <v>2730</v>
      </c>
      <c r="O5478" s="917" t="s">
        <v>2731</v>
      </c>
      <c r="P5478" s="917" t="s">
        <v>2308</v>
      </c>
      <c r="Q5478" s="921" t="s">
        <v>1835</v>
      </c>
    </row>
    <row r="5479" spans="2:17" customFormat="1" ht="15.75" customHeight="1" x14ac:dyDescent="0.2">
      <c r="B5479" s="916" t="s">
        <v>2732</v>
      </c>
      <c r="C5479" s="917" t="s">
        <v>782</v>
      </c>
      <c r="D5479" s="918">
        <v>800</v>
      </c>
      <c r="E5479" s="919">
        <f t="shared" si="45"/>
        <v>896.00000000000011</v>
      </c>
      <c r="F5479" s="918">
        <v>0.04</v>
      </c>
      <c r="G5479" s="936">
        <f t="shared" si="46"/>
        <v>4.4800000000000006E-2</v>
      </c>
      <c r="H5479" s="920">
        <v>0.08</v>
      </c>
      <c r="I5479" s="920">
        <f t="shared" si="47"/>
        <v>8.9600000000000013E-2</v>
      </c>
      <c r="J5479" s="920">
        <v>0.22</v>
      </c>
      <c r="K5479" s="920">
        <f t="shared" si="48"/>
        <v>0.24640000000000004</v>
      </c>
      <c r="L5479" s="920">
        <v>0.15</v>
      </c>
      <c r="M5479" s="920">
        <f t="shared" si="49"/>
        <v>0.16800000000000001</v>
      </c>
      <c r="N5479" s="917" t="s">
        <v>2733</v>
      </c>
      <c r="O5479" s="917" t="s">
        <v>2734</v>
      </c>
      <c r="P5479" s="917" t="s">
        <v>2735</v>
      </c>
      <c r="Q5479" s="921" t="s">
        <v>1835</v>
      </c>
    </row>
    <row r="5480" spans="2:17" customFormat="1" ht="15.75" customHeight="1" x14ac:dyDescent="0.2">
      <c r="B5480" s="916" t="s">
        <v>2736</v>
      </c>
      <c r="C5480" s="917" t="s">
        <v>782</v>
      </c>
      <c r="D5480" s="918">
        <v>850</v>
      </c>
      <c r="E5480" s="919">
        <f t="shared" si="45"/>
        <v>952.00000000000011</v>
      </c>
      <c r="F5480" s="918">
        <v>0.04</v>
      </c>
      <c r="G5480" s="936">
        <f t="shared" si="46"/>
        <v>4.4800000000000006E-2</v>
      </c>
      <c r="H5480" s="920">
        <v>0.08</v>
      </c>
      <c r="I5480" s="920">
        <f t="shared" si="47"/>
        <v>8.9600000000000013E-2</v>
      </c>
      <c r="J5480" s="920">
        <v>0.22</v>
      </c>
      <c r="K5480" s="920">
        <f t="shared" si="48"/>
        <v>0.24640000000000004</v>
      </c>
      <c r="L5480" s="920">
        <v>0.15</v>
      </c>
      <c r="M5480" s="920">
        <f t="shared" si="49"/>
        <v>0.16800000000000001</v>
      </c>
      <c r="N5480" s="917" t="s">
        <v>2737</v>
      </c>
      <c r="O5480" s="917" t="s">
        <v>2738</v>
      </c>
      <c r="P5480" s="917" t="s">
        <v>2739</v>
      </c>
      <c r="Q5480" s="921" t="s">
        <v>1835</v>
      </c>
    </row>
    <row r="5481" spans="2:17" customFormat="1" ht="15.75" customHeight="1" x14ac:dyDescent="0.2">
      <c r="B5481" s="916" t="s">
        <v>2740</v>
      </c>
      <c r="C5481" s="917" t="s">
        <v>782</v>
      </c>
      <c r="D5481" s="918">
        <v>900</v>
      </c>
      <c r="E5481" s="919">
        <f t="shared" si="45"/>
        <v>1008.0000000000001</v>
      </c>
      <c r="F5481" s="918">
        <v>0.04</v>
      </c>
      <c r="G5481" s="936">
        <f t="shared" si="46"/>
        <v>4.4800000000000006E-2</v>
      </c>
      <c r="H5481" s="920">
        <v>0.08</v>
      </c>
      <c r="I5481" s="920">
        <f t="shared" si="47"/>
        <v>8.9600000000000013E-2</v>
      </c>
      <c r="J5481" s="920">
        <v>0.22</v>
      </c>
      <c r="K5481" s="920">
        <f t="shared" si="48"/>
        <v>0.24640000000000004</v>
      </c>
      <c r="L5481" s="920">
        <v>0.15</v>
      </c>
      <c r="M5481" s="920">
        <f t="shared" si="49"/>
        <v>0.16800000000000001</v>
      </c>
      <c r="N5481" s="917" t="s">
        <v>2741</v>
      </c>
      <c r="O5481" s="917" t="s">
        <v>2742</v>
      </c>
      <c r="P5481" s="917" t="s">
        <v>2743</v>
      </c>
      <c r="Q5481" s="921" t="s">
        <v>1835</v>
      </c>
    </row>
    <row r="5482" spans="2:17" customFormat="1" ht="15.75" customHeight="1" x14ac:dyDescent="0.2">
      <c r="B5482" s="916" t="s">
        <v>2744</v>
      </c>
      <c r="C5482" s="917" t="s">
        <v>782</v>
      </c>
      <c r="D5482" s="918">
        <v>950</v>
      </c>
      <c r="E5482" s="919">
        <f t="shared" si="45"/>
        <v>1064</v>
      </c>
      <c r="F5482" s="918">
        <v>0.04</v>
      </c>
      <c r="G5482" s="936">
        <f t="shared" si="46"/>
        <v>4.4800000000000006E-2</v>
      </c>
      <c r="H5482" s="920">
        <v>0.08</v>
      </c>
      <c r="I5482" s="920">
        <f t="shared" si="47"/>
        <v>8.9600000000000013E-2</v>
      </c>
      <c r="J5482" s="920">
        <v>0.22</v>
      </c>
      <c r="K5482" s="920">
        <f t="shared" si="48"/>
        <v>0.24640000000000004</v>
      </c>
      <c r="L5482" s="920">
        <v>0.15</v>
      </c>
      <c r="M5482" s="920">
        <f t="shared" si="49"/>
        <v>0.16800000000000001</v>
      </c>
      <c r="N5482" s="917" t="s">
        <v>2745</v>
      </c>
      <c r="O5482" s="917" t="s">
        <v>2746</v>
      </c>
      <c r="P5482" s="917" t="s">
        <v>2747</v>
      </c>
      <c r="Q5482" s="921" t="s">
        <v>1835</v>
      </c>
    </row>
    <row r="5483" spans="2:17" customFormat="1" ht="15.75" customHeight="1" x14ac:dyDescent="0.2">
      <c r="B5483" s="916" t="s">
        <v>2748</v>
      </c>
      <c r="C5483" s="917" t="s">
        <v>782</v>
      </c>
      <c r="D5483" s="918">
        <v>1000</v>
      </c>
      <c r="E5483" s="919">
        <f t="shared" si="45"/>
        <v>1120</v>
      </c>
      <c r="F5483" s="918">
        <v>0.04</v>
      </c>
      <c r="G5483" s="936">
        <f t="shared" si="46"/>
        <v>4.4800000000000006E-2</v>
      </c>
      <c r="H5483" s="920">
        <v>0.08</v>
      </c>
      <c r="I5483" s="920">
        <f t="shared" si="47"/>
        <v>8.9600000000000013E-2</v>
      </c>
      <c r="J5483" s="920">
        <v>0.22</v>
      </c>
      <c r="K5483" s="920">
        <f t="shared" si="48"/>
        <v>0.24640000000000004</v>
      </c>
      <c r="L5483" s="920">
        <v>0.15</v>
      </c>
      <c r="M5483" s="920">
        <f t="shared" si="49"/>
        <v>0.16800000000000001</v>
      </c>
      <c r="N5483" s="917" t="s">
        <v>2749</v>
      </c>
      <c r="O5483" s="917" t="s">
        <v>487</v>
      </c>
      <c r="P5483" s="917" t="s">
        <v>2750</v>
      </c>
      <c r="Q5483" s="921" t="s">
        <v>1835</v>
      </c>
    </row>
    <row r="5484" spans="2:17" customFormat="1" ht="15.75" customHeight="1" x14ac:dyDescent="0.2">
      <c r="B5484" s="916" t="s">
        <v>2751</v>
      </c>
      <c r="C5484" s="917" t="s">
        <v>782</v>
      </c>
      <c r="D5484" s="918">
        <v>1500</v>
      </c>
      <c r="E5484" s="919">
        <f t="shared" si="45"/>
        <v>1680.0000000000002</v>
      </c>
      <c r="F5484" s="918">
        <v>0.04</v>
      </c>
      <c r="G5484" s="936">
        <f t="shared" si="46"/>
        <v>4.4800000000000006E-2</v>
      </c>
      <c r="H5484" s="920">
        <v>0.08</v>
      </c>
      <c r="I5484" s="920">
        <f t="shared" si="47"/>
        <v>8.9600000000000013E-2</v>
      </c>
      <c r="J5484" s="920">
        <v>0.22</v>
      </c>
      <c r="K5484" s="920">
        <f t="shared" si="48"/>
        <v>0.24640000000000004</v>
      </c>
      <c r="L5484" s="920">
        <v>0.15</v>
      </c>
      <c r="M5484" s="920">
        <f t="shared" si="49"/>
        <v>0.16800000000000001</v>
      </c>
      <c r="N5484" s="917" t="s">
        <v>2752</v>
      </c>
      <c r="O5484" s="917" t="s">
        <v>2753</v>
      </c>
      <c r="P5484" s="917" t="s">
        <v>2733</v>
      </c>
      <c r="Q5484" s="921" t="s">
        <v>1835</v>
      </c>
    </row>
    <row r="5485" spans="2:17" customFormat="1" ht="15.75" customHeight="1" x14ac:dyDescent="0.2">
      <c r="B5485" s="916" t="s">
        <v>2754</v>
      </c>
      <c r="C5485" s="917" t="s">
        <v>782</v>
      </c>
      <c r="D5485" s="918">
        <v>2000</v>
      </c>
      <c r="E5485" s="919">
        <f t="shared" si="45"/>
        <v>2240</v>
      </c>
      <c r="F5485" s="918">
        <v>0.04</v>
      </c>
      <c r="G5485" s="936">
        <f t="shared" si="46"/>
        <v>4.4800000000000006E-2</v>
      </c>
      <c r="H5485" s="920">
        <v>0.08</v>
      </c>
      <c r="I5485" s="920">
        <f t="shared" si="47"/>
        <v>8.9600000000000013E-2</v>
      </c>
      <c r="J5485" s="920">
        <v>0.22</v>
      </c>
      <c r="K5485" s="920">
        <f t="shared" si="48"/>
        <v>0.24640000000000004</v>
      </c>
      <c r="L5485" s="920">
        <v>0.15</v>
      </c>
      <c r="M5485" s="920">
        <f t="shared" si="49"/>
        <v>0.16800000000000001</v>
      </c>
      <c r="N5485" s="917" t="s">
        <v>2755</v>
      </c>
      <c r="O5485" s="917" t="s">
        <v>2756</v>
      </c>
      <c r="P5485" s="917" t="s">
        <v>2757</v>
      </c>
      <c r="Q5485" s="921" t="s">
        <v>1835</v>
      </c>
    </row>
    <row r="5486" spans="2:17" customFormat="1" ht="15.75" customHeight="1" x14ac:dyDescent="0.2">
      <c r="B5486" s="922"/>
      <c r="C5486" s="923"/>
      <c r="D5486" s="937"/>
      <c r="E5486" s="923"/>
      <c r="F5486" s="937"/>
      <c r="G5486" s="937"/>
      <c r="H5486" s="925"/>
      <c r="I5486" s="925"/>
      <c r="J5486" s="925"/>
      <c r="K5486" s="925"/>
      <c r="L5486" s="925"/>
      <c r="M5486" s="925"/>
      <c r="N5486" s="923"/>
      <c r="O5486" s="923"/>
      <c r="P5486" s="923"/>
      <c r="Q5486" s="926"/>
    </row>
    <row r="5487" spans="2:17" customFormat="1" ht="15.75" customHeight="1" x14ac:dyDescent="0.2">
      <c r="B5487" s="916" t="s">
        <v>2285</v>
      </c>
      <c r="C5487" s="917" t="s">
        <v>2025</v>
      </c>
      <c r="D5487" s="918">
        <v>50</v>
      </c>
      <c r="E5487" s="919">
        <f>+D5487*1.12</f>
        <v>56.000000000000007</v>
      </c>
      <c r="F5487" s="918">
        <v>0.04</v>
      </c>
      <c r="G5487" s="936">
        <f>+F5487*1.12</f>
        <v>4.4800000000000006E-2</v>
      </c>
      <c r="H5487" s="920">
        <v>0.08</v>
      </c>
      <c r="I5487" s="920">
        <f>+H5487*1.12</f>
        <v>8.9600000000000013E-2</v>
      </c>
      <c r="J5487" s="920">
        <v>0.22</v>
      </c>
      <c r="K5487" s="920">
        <f>+J5487*1.12</f>
        <v>0.24640000000000004</v>
      </c>
      <c r="L5487" s="920">
        <v>0.15</v>
      </c>
      <c r="M5487" s="920">
        <f>+L5487*1.12</f>
        <v>0.16800000000000001</v>
      </c>
      <c r="N5487" s="917" t="s">
        <v>2286</v>
      </c>
      <c r="O5487" s="917" t="s">
        <v>2287</v>
      </c>
      <c r="P5487" s="917" t="s">
        <v>1457</v>
      </c>
      <c r="Q5487" s="921" t="s">
        <v>1830</v>
      </c>
    </row>
    <row r="5488" spans="2:17" customFormat="1" ht="15.75" customHeight="1" x14ac:dyDescent="0.2">
      <c r="B5488" s="916" t="s">
        <v>2288</v>
      </c>
      <c r="C5488" s="917" t="s">
        <v>2025</v>
      </c>
      <c r="D5488" s="918">
        <v>100</v>
      </c>
      <c r="E5488" s="919">
        <f t="shared" ref="E5488:E5508" si="50">+D5488*1.12</f>
        <v>112.00000000000001</v>
      </c>
      <c r="F5488" s="918">
        <v>0.04</v>
      </c>
      <c r="G5488" s="936">
        <f t="shared" ref="G5488:G5508" si="51">+F5488*1.12</f>
        <v>4.4800000000000006E-2</v>
      </c>
      <c r="H5488" s="920">
        <v>0.08</v>
      </c>
      <c r="I5488" s="920">
        <f t="shared" ref="I5488:I5508" si="52">+H5488*1.12</f>
        <v>8.9600000000000013E-2</v>
      </c>
      <c r="J5488" s="920">
        <v>0.22</v>
      </c>
      <c r="K5488" s="920">
        <f t="shared" ref="K5488:K5508" si="53">+J5488*1.12</f>
        <v>0.24640000000000004</v>
      </c>
      <c r="L5488" s="920">
        <v>0.15</v>
      </c>
      <c r="M5488" s="920">
        <f t="shared" ref="M5488:M5508" si="54">+L5488*1.12</f>
        <v>0.16800000000000001</v>
      </c>
      <c r="N5488" s="917" t="s">
        <v>2289</v>
      </c>
      <c r="O5488" s="917" t="s">
        <v>2290</v>
      </c>
      <c r="P5488" s="917" t="s">
        <v>2291</v>
      </c>
      <c r="Q5488" s="921" t="s">
        <v>1830</v>
      </c>
    </row>
    <row r="5489" spans="2:17" customFormat="1" ht="15.75" customHeight="1" x14ac:dyDescent="0.2">
      <c r="B5489" s="916" t="s">
        <v>2292</v>
      </c>
      <c r="C5489" s="917" t="s">
        <v>2025</v>
      </c>
      <c r="D5489" s="918">
        <v>150</v>
      </c>
      <c r="E5489" s="919">
        <f t="shared" si="50"/>
        <v>168.00000000000003</v>
      </c>
      <c r="F5489" s="918">
        <v>0.04</v>
      </c>
      <c r="G5489" s="936">
        <f t="shared" si="51"/>
        <v>4.4800000000000006E-2</v>
      </c>
      <c r="H5489" s="920">
        <v>0.08</v>
      </c>
      <c r="I5489" s="920">
        <f t="shared" si="52"/>
        <v>8.9600000000000013E-2</v>
      </c>
      <c r="J5489" s="920">
        <v>0.22</v>
      </c>
      <c r="K5489" s="920">
        <f t="shared" si="53"/>
        <v>0.24640000000000004</v>
      </c>
      <c r="L5489" s="920">
        <v>0.15</v>
      </c>
      <c r="M5489" s="920">
        <f t="shared" si="54"/>
        <v>0.16800000000000001</v>
      </c>
      <c r="N5489" s="917" t="s">
        <v>2293</v>
      </c>
      <c r="O5489" s="917" t="s">
        <v>2294</v>
      </c>
      <c r="P5489" s="917" t="s">
        <v>2799</v>
      </c>
      <c r="Q5489" s="921" t="s">
        <v>1830</v>
      </c>
    </row>
    <row r="5490" spans="2:17" customFormat="1" ht="15.75" customHeight="1" x14ac:dyDescent="0.2">
      <c r="B5490" s="916" t="s">
        <v>2295</v>
      </c>
      <c r="C5490" s="917" t="s">
        <v>2025</v>
      </c>
      <c r="D5490" s="918">
        <v>200</v>
      </c>
      <c r="E5490" s="919">
        <f t="shared" si="50"/>
        <v>224.00000000000003</v>
      </c>
      <c r="F5490" s="918">
        <v>0.04</v>
      </c>
      <c r="G5490" s="936">
        <f t="shared" si="51"/>
        <v>4.4800000000000006E-2</v>
      </c>
      <c r="H5490" s="920">
        <v>0.08</v>
      </c>
      <c r="I5490" s="920">
        <f t="shared" si="52"/>
        <v>8.9600000000000013E-2</v>
      </c>
      <c r="J5490" s="920">
        <v>0.22</v>
      </c>
      <c r="K5490" s="920">
        <f t="shared" si="53"/>
        <v>0.24640000000000004</v>
      </c>
      <c r="L5490" s="920">
        <v>0.15</v>
      </c>
      <c r="M5490" s="920">
        <f t="shared" si="54"/>
        <v>0.16800000000000001</v>
      </c>
      <c r="N5490" s="917" t="s">
        <v>2296</v>
      </c>
      <c r="O5490" s="917" t="s">
        <v>2623</v>
      </c>
      <c r="P5490" s="917" t="s">
        <v>2806</v>
      </c>
      <c r="Q5490" s="921" t="s">
        <v>1830</v>
      </c>
    </row>
    <row r="5491" spans="2:17" customFormat="1" ht="15.75" customHeight="1" x14ac:dyDescent="0.2">
      <c r="B5491" s="916" t="s">
        <v>2297</v>
      </c>
      <c r="C5491" s="917" t="s">
        <v>2025</v>
      </c>
      <c r="D5491" s="918">
        <v>250</v>
      </c>
      <c r="E5491" s="919">
        <f t="shared" si="50"/>
        <v>280</v>
      </c>
      <c r="F5491" s="918">
        <v>0.04</v>
      </c>
      <c r="G5491" s="936">
        <f t="shared" si="51"/>
        <v>4.4800000000000006E-2</v>
      </c>
      <c r="H5491" s="920">
        <v>0.08</v>
      </c>
      <c r="I5491" s="920">
        <f t="shared" si="52"/>
        <v>8.9600000000000013E-2</v>
      </c>
      <c r="J5491" s="920">
        <v>0.22</v>
      </c>
      <c r="K5491" s="920">
        <f t="shared" si="53"/>
        <v>0.24640000000000004</v>
      </c>
      <c r="L5491" s="920">
        <v>0.15</v>
      </c>
      <c r="M5491" s="920">
        <f t="shared" si="54"/>
        <v>0.16800000000000001</v>
      </c>
      <c r="N5491" s="917" t="s">
        <v>2298</v>
      </c>
      <c r="O5491" s="917" t="s">
        <v>2299</v>
      </c>
      <c r="P5491" s="917" t="s">
        <v>2300</v>
      </c>
      <c r="Q5491" s="921" t="s">
        <v>1830</v>
      </c>
    </row>
    <row r="5492" spans="2:17" customFormat="1" ht="15.75" customHeight="1" x14ac:dyDescent="0.2">
      <c r="B5492" s="916" t="s">
        <v>2301</v>
      </c>
      <c r="C5492" s="917" t="s">
        <v>2025</v>
      </c>
      <c r="D5492" s="918">
        <v>300</v>
      </c>
      <c r="E5492" s="919">
        <f t="shared" si="50"/>
        <v>336.00000000000006</v>
      </c>
      <c r="F5492" s="918">
        <v>0.04</v>
      </c>
      <c r="G5492" s="936">
        <f t="shared" si="51"/>
        <v>4.4800000000000006E-2</v>
      </c>
      <c r="H5492" s="920">
        <v>0.08</v>
      </c>
      <c r="I5492" s="920">
        <f t="shared" si="52"/>
        <v>8.9600000000000013E-2</v>
      </c>
      <c r="J5492" s="920">
        <v>0.22</v>
      </c>
      <c r="K5492" s="920">
        <f t="shared" si="53"/>
        <v>0.24640000000000004</v>
      </c>
      <c r="L5492" s="920">
        <v>0.15</v>
      </c>
      <c r="M5492" s="920">
        <f t="shared" si="54"/>
        <v>0.16800000000000001</v>
      </c>
      <c r="N5492" s="917" t="s">
        <v>2302</v>
      </c>
      <c r="O5492" s="917" t="s">
        <v>2303</v>
      </c>
      <c r="P5492" s="917" t="s">
        <v>2820</v>
      </c>
      <c r="Q5492" s="921" t="s">
        <v>1830</v>
      </c>
    </row>
    <row r="5493" spans="2:17" customFormat="1" ht="15.75" customHeight="1" x14ac:dyDescent="0.2">
      <c r="B5493" s="916" t="s">
        <v>2304</v>
      </c>
      <c r="C5493" s="917" t="s">
        <v>2025</v>
      </c>
      <c r="D5493" s="918">
        <v>350</v>
      </c>
      <c r="E5493" s="919">
        <f t="shared" si="50"/>
        <v>392.00000000000006</v>
      </c>
      <c r="F5493" s="918">
        <v>0.04</v>
      </c>
      <c r="G5493" s="936">
        <f t="shared" si="51"/>
        <v>4.4800000000000006E-2</v>
      </c>
      <c r="H5493" s="920">
        <v>0.08</v>
      </c>
      <c r="I5493" s="920">
        <f t="shared" si="52"/>
        <v>8.9600000000000013E-2</v>
      </c>
      <c r="J5493" s="920">
        <v>0.22</v>
      </c>
      <c r="K5493" s="920">
        <f t="shared" si="53"/>
        <v>0.24640000000000004</v>
      </c>
      <c r="L5493" s="920">
        <v>0.15</v>
      </c>
      <c r="M5493" s="920">
        <f t="shared" si="54"/>
        <v>0.16800000000000001</v>
      </c>
      <c r="N5493" s="917" t="s">
        <v>2305</v>
      </c>
      <c r="O5493" s="917" t="s">
        <v>2306</v>
      </c>
      <c r="P5493" s="917" t="s">
        <v>2827</v>
      </c>
      <c r="Q5493" s="921" t="s">
        <v>1835</v>
      </c>
    </row>
    <row r="5494" spans="2:17" customFormat="1" ht="15.75" customHeight="1" x14ac:dyDescent="0.2">
      <c r="B5494" s="916" t="s">
        <v>2307</v>
      </c>
      <c r="C5494" s="917" t="s">
        <v>2025</v>
      </c>
      <c r="D5494" s="918">
        <v>400</v>
      </c>
      <c r="E5494" s="919">
        <f t="shared" si="50"/>
        <v>448.00000000000006</v>
      </c>
      <c r="F5494" s="918">
        <v>0.04</v>
      </c>
      <c r="G5494" s="936">
        <f t="shared" si="51"/>
        <v>4.4800000000000006E-2</v>
      </c>
      <c r="H5494" s="920">
        <v>0.08</v>
      </c>
      <c r="I5494" s="920">
        <f t="shared" si="52"/>
        <v>8.9600000000000013E-2</v>
      </c>
      <c r="J5494" s="920">
        <v>0.22</v>
      </c>
      <c r="K5494" s="920">
        <f t="shared" si="53"/>
        <v>0.24640000000000004</v>
      </c>
      <c r="L5494" s="920">
        <v>0.15</v>
      </c>
      <c r="M5494" s="920">
        <f t="shared" si="54"/>
        <v>0.16800000000000001</v>
      </c>
      <c r="N5494" s="917" t="s">
        <v>2308</v>
      </c>
      <c r="O5494" s="917" t="s">
        <v>495</v>
      </c>
      <c r="P5494" s="917" t="s">
        <v>2309</v>
      </c>
      <c r="Q5494" s="921" t="s">
        <v>1835</v>
      </c>
    </row>
    <row r="5495" spans="2:17" customFormat="1" ht="15.75" customHeight="1" x14ac:dyDescent="0.2">
      <c r="B5495" s="916" t="s">
        <v>2310</v>
      </c>
      <c r="C5495" s="917" t="s">
        <v>2025</v>
      </c>
      <c r="D5495" s="918">
        <v>450</v>
      </c>
      <c r="E5495" s="919">
        <f t="shared" si="50"/>
        <v>504.00000000000006</v>
      </c>
      <c r="F5495" s="918">
        <v>0.04</v>
      </c>
      <c r="G5495" s="936">
        <f t="shared" si="51"/>
        <v>4.4800000000000006E-2</v>
      </c>
      <c r="H5495" s="920">
        <v>0.08</v>
      </c>
      <c r="I5495" s="920">
        <f t="shared" si="52"/>
        <v>8.9600000000000013E-2</v>
      </c>
      <c r="J5495" s="920">
        <v>0.22</v>
      </c>
      <c r="K5495" s="920">
        <f t="shared" si="53"/>
        <v>0.24640000000000004</v>
      </c>
      <c r="L5495" s="920">
        <v>0.15</v>
      </c>
      <c r="M5495" s="920">
        <f t="shared" si="54"/>
        <v>0.16800000000000001</v>
      </c>
      <c r="N5495" s="917" t="s">
        <v>2311</v>
      </c>
      <c r="O5495" s="917" t="s">
        <v>2312</v>
      </c>
      <c r="P5495" s="917" t="s">
        <v>491</v>
      </c>
      <c r="Q5495" s="921" t="s">
        <v>1835</v>
      </c>
    </row>
    <row r="5496" spans="2:17" customFormat="1" ht="15.75" customHeight="1" x14ac:dyDescent="0.2">
      <c r="B5496" s="916" t="s">
        <v>2313</v>
      </c>
      <c r="C5496" s="917" t="s">
        <v>2025</v>
      </c>
      <c r="D5496" s="918">
        <v>500</v>
      </c>
      <c r="E5496" s="919">
        <f t="shared" si="50"/>
        <v>560</v>
      </c>
      <c r="F5496" s="918">
        <v>0.04</v>
      </c>
      <c r="G5496" s="936">
        <f t="shared" si="51"/>
        <v>4.4800000000000006E-2</v>
      </c>
      <c r="H5496" s="920">
        <v>0.08</v>
      </c>
      <c r="I5496" s="920">
        <f t="shared" si="52"/>
        <v>8.9600000000000013E-2</v>
      </c>
      <c r="J5496" s="920">
        <v>0.22</v>
      </c>
      <c r="K5496" s="920">
        <f t="shared" si="53"/>
        <v>0.24640000000000004</v>
      </c>
      <c r="L5496" s="920">
        <v>0.15</v>
      </c>
      <c r="M5496" s="920">
        <f t="shared" si="54"/>
        <v>0.16800000000000001</v>
      </c>
      <c r="N5496" s="917" t="s">
        <v>2314</v>
      </c>
      <c r="O5496" s="917" t="s">
        <v>2713</v>
      </c>
      <c r="P5496" s="917" t="s">
        <v>498</v>
      </c>
      <c r="Q5496" s="921" t="s">
        <v>1835</v>
      </c>
    </row>
    <row r="5497" spans="2:17" customFormat="1" ht="15.75" customHeight="1" x14ac:dyDescent="0.2">
      <c r="B5497" s="916" t="s">
        <v>2714</v>
      </c>
      <c r="C5497" s="917" t="s">
        <v>2025</v>
      </c>
      <c r="D5497" s="918">
        <v>550</v>
      </c>
      <c r="E5497" s="919">
        <f t="shared" si="50"/>
        <v>616.00000000000011</v>
      </c>
      <c r="F5497" s="918">
        <v>0.04</v>
      </c>
      <c r="G5497" s="936">
        <f t="shared" si="51"/>
        <v>4.4800000000000006E-2</v>
      </c>
      <c r="H5497" s="920">
        <v>0.08</v>
      </c>
      <c r="I5497" s="920">
        <f t="shared" si="52"/>
        <v>8.9600000000000013E-2</v>
      </c>
      <c r="J5497" s="920">
        <v>0.22</v>
      </c>
      <c r="K5497" s="920">
        <f t="shared" si="53"/>
        <v>0.24640000000000004</v>
      </c>
      <c r="L5497" s="920">
        <v>0.15</v>
      </c>
      <c r="M5497" s="920">
        <f t="shared" si="54"/>
        <v>0.16800000000000001</v>
      </c>
      <c r="N5497" s="917" t="s">
        <v>2715</v>
      </c>
      <c r="O5497" s="917" t="s">
        <v>2296</v>
      </c>
      <c r="P5497" s="917" t="s">
        <v>2716</v>
      </c>
      <c r="Q5497" s="921" t="s">
        <v>1835</v>
      </c>
    </row>
    <row r="5498" spans="2:17" customFormat="1" ht="15.75" customHeight="1" x14ac:dyDescent="0.2">
      <c r="B5498" s="916" t="s">
        <v>2717</v>
      </c>
      <c r="C5498" s="917" t="s">
        <v>2025</v>
      </c>
      <c r="D5498" s="918">
        <v>600</v>
      </c>
      <c r="E5498" s="919">
        <f t="shared" si="50"/>
        <v>672.00000000000011</v>
      </c>
      <c r="F5498" s="918">
        <v>0.04</v>
      </c>
      <c r="G5498" s="936">
        <f t="shared" si="51"/>
        <v>4.4800000000000006E-2</v>
      </c>
      <c r="H5498" s="920">
        <v>0.08</v>
      </c>
      <c r="I5498" s="920">
        <f t="shared" si="52"/>
        <v>8.9600000000000013E-2</v>
      </c>
      <c r="J5498" s="920">
        <v>0.22</v>
      </c>
      <c r="K5498" s="920">
        <f t="shared" si="53"/>
        <v>0.24640000000000004</v>
      </c>
      <c r="L5498" s="920">
        <v>0.15</v>
      </c>
      <c r="M5498" s="920">
        <f t="shared" si="54"/>
        <v>0.16800000000000001</v>
      </c>
      <c r="N5498" s="917" t="s">
        <v>2718</v>
      </c>
      <c r="O5498" s="917" t="s">
        <v>2719</v>
      </c>
      <c r="P5498" s="917" t="s">
        <v>2720</v>
      </c>
      <c r="Q5498" s="921" t="s">
        <v>1835</v>
      </c>
    </row>
    <row r="5499" spans="2:17" customFormat="1" ht="15.75" customHeight="1" x14ac:dyDescent="0.2">
      <c r="B5499" s="916" t="s">
        <v>2721</v>
      </c>
      <c r="C5499" s="917" t="s">
        <v>2025</v>
      </c>
      <c r="D5499" s="918">
        <v>650</v>
      </c>
      <c r="E5499" s="919">
        <f t="shared" si="50"/>
        <v>728.00000000000011</v>
      </c>
      <c r="F5499" s="918">
        <v>0.04</v>
      </c>
      <c r="G5499" s="936">
        <f t="shared" si="51"/>
        <v>4.4800000000000006E-2</v>
      </c>
      <c r="H5499" s="920">
        <v>0.08</v>
      </c>
      <c r="I5499" s="920">
        <f t="shared" si="52"/>
        <v>8.9600000000000013E-2</v>
      </c>
      <c r="J5499" s="920">
        <v>0.22</v>
      </c>
      <c r="K5499" s="920">
        <f t="shared" si="53"/>
        <v>0.24640000000000004</v>
      </c>
      <c r="L5499" s="920">
        <v>0.15</v>
      </c>
      <c r="M5499" s="920">
        <f t="shared" si="54"/>
        <v>0.16800000000000001</v>
      </c>
      <c r="N5499" s="917" t="s">
        <v>2722</v>
      </c>
      <c r="O5499" s="917" t="s">
        <v>2723</v>
      </c>
      <c r="P5499" s="917" t="s">
        <v>2724</v>
      </c>
      <c r="Q5499" s="921" t="s">
        <v>1835</v>
      </c>
    </row>
    <row r="5500" spans="2:17" customFormat="1" ht="15.75" customHeight="1" x14ac:dyDescent="0.2">
      <c r="B5500" s="916" t="s">
        <v>2725</v>
      </c>
      <c r="C5500" s="917" t="s">
        <v>2025</v>
      </c>
      <c r="D5500" s="918">
        <v>700</v>
      </c>
      <c r="E5500" s="919">
        <f t="shared" si="50"/>
        <v>784.00000000000011</v>
      </c>
      <c r="F5500" s="918">
        <v>0.04</v>
      </c>
      <c r="G5500" s="936">
        <f t="shared" si="51"/>
        <v>4.4800000000000006E-2</v>
      </c>
      <c r="H5500" s="920">
        <v>0.08</v>
      </c>
      <c r="I5500" s="920">
        <f t="shared" si="52"/>
        <v>8.9600000000000013E-2</v>
      </c>
      <c r="J5500" s="920">
        <v>0.22</v>
      </c>
      <c r="K5500" s="920">
        <f t="shared" si="53"/>
        <v>0.24640000000000004</v>
      </c>
      <c r="L5500" s="920">
        <v>0.15</v>
      </c>
      <c r="M5500" s="920">
        <f t="shared" si="54"/>
        <v>0.16800000000000001</v>
      </c>
      <c r="N5500" s="917" t="s">
        <v>2726</v>
      </c>
      <c r="O5500" s="917" t="s">
        <v>2727</v>
      </c>
      <c r="P5500" s="917" t="s">
        <v>2728</v>
      </c>
      <c r="Q5500" s="921" t="s">
        <v>1835</v>
      </c>
    </row>
    <row r="5501" spans="2:17" customFormat="1" ht="15.75" customHeight="1" x14ac:dyDescent="0.2">
      <c r="B5501" s="916" t="s">
        <v>2729</v>
      </c>
      <c r="C5501" s="917" t="s">
        <v>2025</v>
      </c>
      <c r="D5501" s="918">
        <v>750</v>
      </c>
      <c r="E5501" s="919">
        <f t="shared" si="50"/>
        <v>840.00000000000011</v>
      </c>
      <c r="F5501" s="918">
        <v>0.04</v>
      </c>
      <c r="G5501" s="936">
        <f t="shared" si="51"/>
        <v>4.4800000000000006E-2</v>
      </c>
      <c r="H5501" s="920">
        <v>0.08</v>
      </c>
      <c r="I5501" s="920">
        <f t="shared" si="52"/>
        <v>8.9600000000000013E-2</v>
      </c>
      <c r="J5501" s="920">
        <v>0.22</v>
      </c>
      <c r="K5501" s="920">
        <f t="shared" si="53"/>
        <v>0.24640000000000004</v>
      </c>
      <c r="L5501" s="920">
        <v>0.15</v>
      </c>
      <c r="M5501" s="920">
        <f t="shared" si="54"/>
        <v>0.16800000000000001</v>
      </c>
      <c r="N5501" s="917" t="s">
        <v>2730</v>
      </c>
      <c r="O5501" s="917" t="s">
        <v>2731</v>
      </c>
      <c r="P5501" s="917" t="s">
        <v>2308</v>
      </c>
      <c r="Q5501" s="921" t="s">
        <v>1835</v>
      </c>
    </row>
    <row r="5502" spans="2:17" customFormat="1" ht="15.75" customHeight="1" x14ac:dyDescent="0.2">
      <c r="B5502" s="916" t="s">
        <v>2732</v>
      </c>
      <c r="C5502" s="917" t="s">
        <v>2025</v>
      </c>
      <c r="D5502" s="918">
        <v>800</v>
      </c>
      <c r="E5502" s="919">
        <f t="shared" si="50"/>
        <v>896.00000000000011</v>
      </c>
      <c r="F5502" s="918">
        <v>0.04</v>
      </c>
      <c r="G5502" s="936">
        <f t="shared" si="51"/>
        <v>4.4800000000000006E-2</v>
      </c>
      <c r="H5502" s="920">
        <v>0.08</v>
      </c>
      <c r="I5502" s="920">
        <f t="shared" si="52"/>
        <v>8.9600000000000013E-2</v>
      </c>
      <c r="J5502" s="920">
        <v>0.22</v>
      </c>
      <c r="K5502" s="920">
        <f t="shared" si="53"/>
        <v>0.24640000000000004</v>
      </c>
      <c r="L5502" s="920">
        <v>0.15</v>
      </c>
      <c r="M5502" s="920">
        <f t="shared" si="54"/>
        <v>0.16800000000000001</v>
      </c>
      <c r="N5502" s="917" t="s">
        <v>2733</v>
      </c>
      <c r="O5502" s="917" t="s">
        <v>2734</v>
      </c>
      <c r="P5502" s="917" t="s">
        <v>2735</v>
      </c>
      <c r="Q5502" s="921" t="s">
        <v>1835</v>
      </c>
    </row>
    <row r="5503" spans="2:17" customFormat="1" ht="15.75" customHeight="1" x14ac:dyDescent="0.2">
      <c r="B5503" s="916" t="s">
        <v>2736</v>
      </c>
      <c r="C5503" s="917" t="s">
        <v>2025</v>
      </c>
      <c r="D5503" s="918">
        <v>850</v>
      </c>
      <c r="E5503" s="919">
        <f t="shared" si="50"/>
        <v>952.00000000000011</v>
      </c>
      <c r="F5503" s="918">
        <v>0.04</v>
      </c>
      <c r="G5503" s="936">
        <f t="shared" si="51"/>
        <v>4.4800000000000006E-2</v>
      </c>
      <c r="H5503" s="920">
        <v>0.08</v>
      </c>
      <c r="I5503" s="920">
        <f t="shared" si="52"/>
        <v>8.9600000000000013E-2</v>
      </c>
      <c r="J5503" s="920">
        <v>0.22</v>
      </c>
      <c r="K5503" s="920">
        <f t="shared" si="53"/>
        <v>0.24640000000000004</v>
      </c>
      <c r="L5503" s="920">
        <v>0.15</v>
      </c>
      <c r="M5503" s="920">
        <f t="shared" si="54"/>
        <v>0.16800000000000001</v>
      </c>
      <c r="N5503" s="917" t="s">
        <v>2737</v>
      </c>
      <c r="O5503" s="917" t="s">
        <v>2738</v>
      </c>
      <c r="P5503" s="917" t="s">
        <v>2739</v>
      </c>
      <c r="Q5503" s="921" t="s">
        <v>1835</v>
      </c>
    </row>
    <row r="5504" spans="2:17" customFormat="1" ht="15.75" customHeight="1" x14ac:dyDescent="0.2">
      <c r="B5504" s="916" t="s">
        <v>2740</v>
      </c>
      <c r="C5504" s="917" t="s">
        <v>2025</v>
      </c>
      <c r="D5504" s="918">
        <v>900</v>
      </c>
      <c r="E5504" s="919">
        <f t="shared" si="50"/>
        <v>1008.0000000000001</v>
      </c>
      <c r="F5504" s="918">
        <v>0.04</v>
      </c>
      <c r="G5504" s="936">
        <f t="shared" si="51"/>
        <v>4.4800000000000006E-2</v>
      </c>
      <c r="H5504" s="920">
        <v>0.08</v>
      </c>
      <c r="I5504" s="920">
        <f t="shared" si="52"/>
        <v>8.9600000000000013E-2</v>
      </c>
      <c r="J5504" s="920">
        <v>0.22</v>
      </c>
      <c r="K5504" s="920">
        <f t="shared" si="53"/>
        <v>0.24640000000000004</v>
      </c>
      <c r="L5504" s="920">
        <v>0.15</v>
      </c>
      <c r="M5504" s="920">
        <f t="shared" si="54"/>
        <v>0.16800000000000001</v>
      </c>
      <c r="N5504" s="917" t="s">
        <v>2741</v>
      </c>
      <c r="O5504" s="917" t="s">
        <v>2742</v>
      </c>
      <c r="P5504" s="917" t="s">
        <v>2743</v>
      </c>
      <c r="Q5504" s="921" t="s">
        <v>1835</v>
      </c>
    </row>
    <row r="5505" spans="2:19" customFormat="1" ht="15.75" customHeight="1" x14ac:dyDescent="0.2">
      <c r="B5505" s="916" t="s">
        <v>2744</v>
      </c>
      <c r="C5505" s="917" t="s">
        <v>2025</v>
      </c>
      <c r="D5505" s="918">
        <v>950</v>
      </c>
      <c r="E5505" s="919">
        <f t="shared" si="50"/>
        <v>1064</v>
      </c>
      <c r="F5505" s="918">
        <v>0.04</v>
      </c>
      <c r="G5505" s="936">
        <f t="shared" si="51"/>
        <v>4.4800000000000006E-2</v>
      </c>
      <c r="H5505" s="920">
        <v>0.08</v>
      </c>
      <c r="I5505" s="920">
        <f t="shared" si="52"/>
        <v>8.9600000000000013E-2</v>
      </c>
      <c r="J5505" s="920">
        <v>0.22</v>
      </c>
      <c r="K5505" s="920">
        <f t="shared" si="53"/>
        <v>0.24640000000000004</v>
      </c>
      <c r="L5505" s="920">
        <v>0.15</v>
      </c>
      <c r="M5505" s="920">
        <f t="shared" si="54"/>
        <v>0.16800000000000001</v>
      </c>
      <c r="N5505" s="917" t="s">
        <v>2745</v>
      </c>
      <c r="O5505" s="917" t="s">
        <v>2746</v>
      </c>
      <c r="P5505" s="917" t="s">
        <v>2747</v>
      </c>
      <c r="Q5505" s="921" t="s">
        <v>1835</v>
      </c>
    </row>
    <row r="5506" spans="2:19" customFormat="1" ht="15.75" customHeight="1" x14ac:dyDescent="0.2">
      <c r="B5506" s="916" t="s">
        <v>2748</v>
      </c>
      <c r="C5506" s="917" t="s">
        <v>2025</v>
      </c>
      <c r="D5506" s="918">
        <v>1000</v>
      </c>
      <c r="E5506" s="919">
        <f t="shared" si="50"/>
        <v>1120</v>
      </c>
      <c r="F5506" s="918">
        <v>0.04</v>
      </c>
      <c r="G5506" s="936">
        <f t="shared" si="51"/>
        <v>4.4800000000000006E-2</v>
      </c>
      <c r="H5506" s="920">
        <v>0.08</v>
      </c>
      <c r="I5506" s="920">
        <f t="shared" si="52"/>
        <v>8.9600000000000013E-2</v>
      </c>
      <c r="J5506" s="920">
        <v>0.22</v>
      </c>
      <c r="K5506" s="920">
        <f t="shared" si="53"/>
        <v>0.24640000000000004</v>
      </c>
      <c r="L5506" s="920">
        <v>0.15</v>
      </c>
      <c r="M5506" s="920">
        <f t="shared" si="54"/>
        <v>0.16800000000000001</v>
      </c>
      <c r="N5506" s="917" t="s">
        <v>2749</v>
      </c>
      <c r="O5506" s="917" t="s">
        <v>487</v>
      </c>
      <c r="P5506" s="917" t="s">
        <v>2750</v>
      </c>
      <c r="Q5506" s="921" t="s">
        <v>1835</v>
      </c>
    </row>
    <row r="5507" spans="2:19" customFormat="1" ht="15.75" customHeight="1" x14ac:dyDescent="0.2">
      <c r="B5507" s="916" t="s">
        <v>2751</v>
      </c>
      <c r="C5507" s="917" t="s">
        <v>2025</v>
      </c>
      <c r="D5507" s="918">
        <v>1500</v>
      </c>
      <c r="E5507" s="919">
        <f t="shared" si="50"/>
        <v>1680.0000000000002</v>
      </c>
      <c r="F5507" s="918">
        <v>0.04</v>
      </c>
      <c r="G5507" s="936">
        <f t="shared" si="51"/>
        <v>4.4800000000000006E-2</v>
      </c>
      <c r="H5507" s="920">
        <v>0.08</v>
      </c>
      <c r="I5507" s="920">
        <f t="shared" si="52"/>
        <v>8.9600000000000013E-2</v>
      </c>
      <c r="J5507" s="920">
        <v>0.22</v>
      </c>
      <c r="K5507" s="920">
        <f t="shared" si="53"/>
        <v>0.24640000000000004</v>
      </c>
      <c r="L5507" s="920">
        <v>0.15</v>
      </c>
      <c r="M5507" s="920">
        <f t="shared" si="54"/>
        <v>0.16800000000000001</v>
      </c>
      <c r="N5507" s="917" t="s">
        <v>2752</v>
      </c>
      <c r="O5507" s="917" t="s">
        <v>2753</v>
      </c>
      <c r="P5507" s="917" t="s">
        <v>2733</v>
      </c>
      <c r="Q5507" s="921" t="s">
        <v>1835</v>
      </c>
    </row>
    <row r="5508" spans="2:19" customFormat="1" ht="15.75" customHeight="1" x14ac:dyDescent="0.2">
      <c r="B5508" s="916" t="s">
        <v>2754</v>
      </c>
      <c r="C5508" s="917" t="s">
        <v>2025</v>
      </c>
      <c r="D5508" s="918">
        <v>2000</v>
      </c>
      <c r="E5508" s="919">
        <f t="shared" si="50"/>
        <v>2240</v>
      </c>
      <c r="F5508" s="918">
        <v>0.04</v>
      </c>
      <c r="G5508" s="936">
        <f t="shared" si="51"/>
        <v>4.4800000000000006E-2</v>
      </c>
      <c r="H5508" s="920">
        <v>0.08</v>
      </c>
      <c r="I5508" s="920">
        <f t="shared" si="52"/>
        <v>8.9600000000000013E-2</v>
      </c>
      <c r="J5508" s="920">
        <v>0.22</v>
      </c>
      <c r="K5508" s="920">
        <f t="shared" si="53"/>
        <v>0.24640000000000004</v>
      </c>
      <c r="L5508" s="920">
        <v>0.15</v>
      </c>
      <c r="M5508" s="920">
        <f t="shared" si="54"/>
        <v>0.16800000000000001</v>
      </c>
      <c r="N5508" s="917" t="s">
        <v>2755</v>
      </c>
      <c r="O5508" s="917" t="s">
        <v>2756</v>
      </c>
      <c r="P5508" s="917" t="s">
        <v>2757</v>
      </c>
      <c r="Q5508" s="921" t="s">
        <v>1835</v>
      </c>
    </row>
    <row r="5509" spans="2:19" customFormat="1" ht="15" customHeight="1" thickBot="1" x14ac:dyDescent="0.25">
      <c r="B5509" s="4742" t="s">
        <v>2758</v>
      </c>
      <c r="C5509" s="4743"/>
      <c r="D5509" s="4743"/>
      <c r="E5509" s="934"/>
      <c r="F5509" s="934"/>
      <c r="G5509" s="934"/>
      <c r="H5509" s="934"/>
      <c r="I5509" s="934"/>
      <c r="J5509" s="934"/>
      <c r="K5509" s="934"/>
      <c r="L5509" s="934"/>
      <c r="M5509" s="934"/>
      <c r="N5509" s="934"/>
      <c r="O5509" s="934"/>
      <c r="P5509" s="934"/>
      <c r="Q5509" s="935"/>
    </row>
    <row r="5510" spans="2:19" customFormat="1" ht="15.75" customHeight="1" thickBot="1" x14ac:dyDescent="0.25">
      <c r="B5510" s="4566"/>
      <c r="C5510" s="4566"/>
      <c r="D5510" s="767"/>
    </row>
    <row r="5511" spans="2:19" customFormat="1" ht="15.75" customHeight="1" thickBot="1" x14ac:dyDescent="0.25">
      <c r="B5511" s="4563" t="s">
        <v>295</v>
      </c>
      <c r="C5511" s="4564"/>
      <c r="D5511" s="4564"/>
      <c r="E5511" s="4564"/>
      <c r="F5511" s="4564"/>
      <c r="G5511" s="4564"/>
      <c r="H5511" s="4564"/>
      <c r="I5511" s="4564"/>
      <c r="J5511" s="4564"/>
      <c r="K5511" s="4564"/>
      <c r="L5511" s="4564"/>
      <c r="M5511" s="4564"/>
      <c r="N5511" s="4564"/>
      <c r="O5511" s="4564"/>
      <c r="P5511" s="4564"/>
      <c r="Q5511" s="4564"/>
      <c r="R5511" s="4564"/>
      <c r="S5511" s="4565"/>
    </row>
    <row r="5512" spans="2:19" customFormat="1" ht="15.75" customHeight="1" x14ac:dyDescent="0.2">
      <c r="B5512" s="910"/>
      <c r="C5512" s="911"/>
      <c r="D5512" s="911"/>
      <c r="E5512" s="911"/>
      <c r="F5512" s="911"/>
      <c r="G5512" s="911"/>
      <c r="H5512" s="911"/>
      <c r="I5512" s="911"/>
      <c r="J5512" s="911"/>
      <c r="K5512" s="911"/>
      <c r="L5512" s="911"/>
      <c r="M5512" s="911"/>
      <c r="N5512" s="911"/>
      <c r="O5512" s="911"/>
      <c r="P5512" s="911"/>
      <c r="Q5512" s="911"/>
      <c r="R5512" s="911"/>
      <c r="S5512" s="912"/>
    </row>
    <row r="5513" spans="2:19" customFormat="1" ht="15.75" customHeight="1" x14ac:dyDescent="0.2">
      <c r="B5513" s="913" t="s">
        <v>994</v>
      </c>
      <c r="C5513" s="914" t="s">
        <v>296</v>
      </c>
      <c r="D5513" s="914" t="s">
        <v>1859</v>
      </c>
      <c r="E5513" s="914" t="s">
        <v>81</v>
      </c>
      <c r="F5513" s="914" t="s">
        <v>297</v>
      </c>
      <c r="G5513" s="914" t="s">
        <v>82</v>
      </c>
      <c r="H5513" s="914" t="s">
        <v>206</v>
      </c>
      <c r="I5513" s="914" t="s">
        <v>207</v>
      </c>
      <c r="J5513" s="914" t="s">
        <v>85</v>
      </c>
      <c r="K5513" s="914" t="s">
        <v>298</v>
      </c>
      <c r="L5513" s="914" t="s">
        <v>1807</v>
      </c>
      <c r="M5513" s="914" t="s">
        <v>299</v>
      </c>
      <c r="N5513" s="914" t="s">
        <v>300</v>
      </c>
      <c r="O5513" s="914" t="s">
        <v>301</v>
      </c>
      <c r="P5513" s="914" t="s">
        <v>302</v>
      </c>
      <c r="Q5513" s="914" t="s">
        <v>2275</v>
      </c>
      <c r="R5513" s="914" t="s">
        <v>2276</v>
      </c>
      <c r="S5513" s="915" t="s">
        <v>2277</v>
      </c>
    </row>
    <row r="5514" spans="2:19" customFormat="1" ht="15.75" customHeight="1" x14ac:dyDescent="0.2">
      <c r="B5514" s="916" t="s">
        <v>2278</v>
      </c>
      <c r="C5514" s="917" t="s">
        <v>782</v>
      </c>
      <c r="D5514" s="917" t="s">
        <v>2279</v>
      </c>
      <c r="E5514" s="918">
        <v>30</v>
      </c>
      <c r="F5514" s="919">
        <f>+E5514*1.12</f>
        <v>33.6</v>
      </c>
      <c r="G5514" s="918">
        <v>15</v>
      </c>
      <c r="H5514" s="918">
        <v>15</v>
      </c>
      <c r="I5514" s="917" t="s">
        <v>929</v>
      </c>
      <c r="J5514" s="920">
        <v>0.1</v>
      </c>
      <c r="K5514" s="920">
        <f>+J5514*1.12</f>
        <v>0.11200000000000002</v>
      </c>
      <c r="L5514" s="920">
        <v>0.22</v>
      </c>
      <c r="M5514" s="920">
        <f>+L5514*1.12</f>
        <v>0.24640000000000004</v>
      </c>
      <c r="N5514" s="920">
        <v>0.15</v>
      </c>
      <c r="O5514" s="920">
        <f>+N5514*1.12</f>
        <v>0.16800000000000001</v>
      </c>
      <c r="P5514" s="917" t="s">
        <v>1887</v>
      </c>
      <c r="Q5514" s="917" t="s">
        <v>2463</v>
      </c>
      <c r="R5514" s="917" t="s">
        <v>2167</v>
      </c>
      <c r="S5514" s="921" t="s">
        <v>762</v>
      </c>
    </row>
    <row r="5515" spans="2:19" customFormat="1" ht="15.75" customHeight="1" x14ac:dyDescent="0.2">
      <c r="B5515" s="922"/>
      <c r="C5515" s="923"/>
      <c r="D5515" s="923"/>
      <c r="E5515" s="924"/>
      <c r="F5515" s="923"/>
      <c r="G5515" s="924"/>
      <c r="H5515" s="924"/>
      <c r="I5515" s="923"/>
      <c r="J5515" s="925"/>
      <c r="K5515" s="925"/>
      <c r="L5515" s="925"/>
      <c r="M5515" s="925"/>
      <c r="N5515" s="925"/>
      <c r="O5515" s="925"/>
      <c r="P5515" s="923"/>
      <c r="Q5515" s="923"/>
      <c r="R5515" s="923"/>
      <c r="S5515" s="926"/>
    </row>
    <row r="5516" spans="2:19" customFormat="1" ht="15.75" customHeight="1" thickBot="1" x14ac:dyDescent="0.25">
      <c r="B5516" s="927" t="s">
        <v>2278</v>
      </c>
      <c r="C5516" s="928" t="s">
        <v>2025</v>
      </c>
      <c r="D5516" s="928" t="s">
        <v>2279</v>
      </c>
      <c r="E5516" s="929">
        <v>30</v>
      </c>
      <c r="F5516" s="930">
        <f>+E5516*1.12</f>
        <v>33.6</v>
      </c>
      <c r="G5516" s="929">
        <v>15</v>
      </c>
      <c r="H5516" s="929">
        <v>15</v>
      </c>
      <c r="I5516" s="928" t="s">
        <v>929</v>
      </c>
      <c r="J5516" s="931">
        <v>0.12</v>
      </c>
      <c r="K5516" s="931">
        <f>+J5516*1.12</f>
        <v>0.13440000000000002</v>
      </c>
      <c r="L5516" s="931">
        <v>0.22</v>
      </c>
      <c r="M5516" s="931">
        <f>+L5516*1.12</f>
        <v>0.24640000000000004</v>
      </c>
      <c r="N5516" s="931">
        <v>0.15</v>
      </c>
      <c r="O5516" s="931">
        <f>+N5516*1.12</f>
        <v>0.16800000000000001</v>
      </c>
      <c r="P5516" s="928" t="s">
        <v>1886</v>
      </c>
      <c r="Q5516" s="928" t="s">
        <v>2463</v>
      </c>
      <c r="R5516" s="928" t="s">
        <v>2167</v>
      </c>
      <c r="S5516" s="932" t="s">
        <v>762</v>
      </c>
    </row>
    <row r="5517" spans="2:19" customFormat="1" ht="15.75" customHeight="1" thickBot="1" x14ac:dyDescent="0.25">
      <c r="B5517" s="933" t="s">
        <v>1965</v>
      </c>
      <c r="C5517" s="934"/>
      <c r="D5517" s="934"/>
      <c r="E5517" s="934"/>
      <c r="F5517" s="934"/>
      <c r="G5517" s="934"/>
      <c r="H5517" s="934"/>
      <c r="I5517" s="934"/>
      <c r="J5517" s="934"/>
      <c r="K5517" s="934"/>
      <c r="L5517" s="934"/>
      <c r="M5517" s="934"/>
      <c r="N5517" s="934"/>
      <c r="O5517" s="934"/>
      <c r="P5517" s="934"/>
      <c r="Q5517" s="934"/>
      <c r="R5517" s="934"/>
      <c r="S5517" s="935"/>
    </row>
    <row r="5518" spans="2:19" customFormat="1" ht="15.75" customHeight="1" thickBot="1" x14ac:dyDescent="0.25">
      <c r="B5518" s="4566"/>
      <c r="C5518" s="4566"/>
      <c r="D5518" s="767"/>
    </row>
    <row r="5519" spans="2:19" customFormat="1" ht="15.75" customHeight="1" thickTop="1" x14ac:dyDescent="0.2">
      <c r="B5519" s="4460" t="s">
        <v>282</v>
      </c>
      <c r="C5519" s="4424"/>
      <c r="D5519" s="4424"/>
      <c r="E5519" s="4424"/>
      <c r="F5519" s="4425"/>
    </row>
    <row r="5520" spans="2:19" customFormat="1" ht="15.75" customHeight="1" x14ac:dyDescent="0.2">
      <c r="B5520" s="4721" t="s">
        <v>283</v>
      </c>
      <c r="C5520" s="4722"/>
      <c r="D5520" s="4722"/>
      <c r="E5520" s="4722"/>
      <c r="F5520" s="4723"/>
    </row>
    <row r="5521" spans="2:6" customFormat="1" ht="15.75" customHeight="1" thickBot="1" x14ac:dyDescent="0.25">
      <c r="B5521" s="703"/>
      <c r="C5521" s="687"/>
      <c r="D5521" s="687"/>
      <c r="E5521" s="687"/>
      <c r="F5521" s="704"/>
    </row>
    <row r="5522" spans="2:6" customFormat="1" ht="15.75" customHeight="1" x14ac:dyDescent="0.2">
      <c r="B5522" s="823" t="s">
        <v>2208</v>
      </c>
      <c r="C5522" s="899" t="s">
        <v>284</v>
      </c>
      <c r="D5522" s="899" t="s">
        <v>285</v>
      </c>
      <c r="E5522" s="900" t="s">
        <v>286</v>
      </c>
      <c r="F5522" s="799" t="s">
        <v>287</v>
      </c>
    </row>
    <row r="5523" spans="2:6" customFormat="1" ht="15.75" customHeight="1" x14ac:dyDescent="0.2">
      <c r="B5523" s="901" t="s">
        <v>288</v>
      </c>
      <c r="C5523" s="902" t="s">
        <v>289</v>
      </c>
      <c r="D5523" s="903">
        <v>39.99</v>
      </c>
      <c r="E5523" s="903">
        <v>2</v>
      </c>
      <c r="F5523" s="904">
        <v>8</v>
      </c>
    </row>
    <row r="5524" spans="2:6" customFormat="1" ht="15.75" customHeight="1" x14ac:dyDescent="0.2">
      <c r="B5524" s="901" t="s">
        <v>290</v>
      </c>
      <c r="C5524" s="902" t="s">
        <v>291</v>
      </c>
      <c r="D5524" s="903">
        <v>99.99</v>
      </c>
      <c r="E5524" s="903">
        <v>1</v>
      </c>
      <c r="F5524" s="904">
        <v>8</v>
      </c>
    </row>
    <row r="5525" spans="2:6" customFormat="1" ht="15.75" customHeight="1" thickBot="1" x14ac:dyDescent="0.25">
      <c r="B5525" s="905" t="s">
        <v>292</v>
      </c>
      <c r="C5525" s="906" t="s">
        <v>293</v>
      </c>
      <c r="D5525" s="907">
        <v>199.99</v>
      </c>
      <c r="E5525" s="907">
        <v>1</v>
      </c>
      <c r="F5525" s="908">
        <v>8</v>
      </c>
    </row>
    <row r="5526" spans="2:6" customFormat="1" ht="15.75" customHeight="1" x14ac:dyDescent="0.2">
      <c r="B5526" s="2355" t="s">
        <v>2930</v>
      </c>
      <c r="C5526" s="743"/>
      <c r="D5526" s="743"/>
      <c r="E5526" s="743"/>
      <c r="F5526" s="909"/>
    </row>
    <row r="5527" spans="2:6" customFormat="1" ht="15.75" customHeight="1" thickBot="1" x14ac:dyDescent="0.25">
      <c r="B5527" s="673" t="s">
        <v>294</v>
      </c>
      <c r="C5527" s="674"/>
      <c r="D5527" s="674"/>
      <c r="E5527" s="674"/>
      <c r="F5527" s="675"/>
    </row>
    <row r="5528" spans="2:6" customFormat="1" ht="15.75" customHeight="1" thickTop="1" thickBot="1" x14ac:dyDescent="0.25">
      <c r="B5528" s="4492"/>
      <c r="C5528" s="4492"/>
      <c r="D5528" s="767"/>
    </row>
    <row r="5529" spans="2:6" customFormat="1" ht="15.75" customHeight="1" thickTop="1" x14ac:dyDescent="0.2">
      <c r="B5529" s="4460" t="s">
        <v>271</v>
      </c>
      <c r="C5529" s="4424"/>
      <c r="D5529" s="4425"/>
    </row>
    <row r="5530" spans="2:6" customFormat="1" ht="15.75" customHeight="1" x14ac:dyDescent="0.2">
      <c r="B5530" s="3808" t="s">
        <v>272</v>
      </c>
      <c r="C5530" s="4421" t="s">
        <v>273</v>
      </c>
      <c r="D5530" s="4422"/>
    </row>
    <row r="5531" spans="2:6" customFormat="1" ht="15.75" customHeight="1" x14ac:dyDescent="0.2">
      <c r="B5531" s="3808" t="s">
        <v>274</v>
      </c>
      <c r="C5531" s="3834"/>
      <c r="D5531" s="3835"/>
    </row>
    <row r="5532" spans="2:6" customFormat="1" ht="15.75" customHeight="1" thickBot="1" x14ac:dyDescent="0.25">
      <c r="B5532" s="4718" t="s">
        <v>275</v>
      </c>
      <c r="C5532" s="4719"/>
      <c r="D5532" s="4720"/>
    </row>
    <row r="5533" spans="2:6" customFormat="1" ht="30" customHeight="1" x14ac:dyDescent="0.2">
      <c r="B5533" s="676" t="s">
        <v>276</v>
      </c>
      <c r="C5533" s="888" t="s">
        <v>277</v>
      </c>
      <c r="D5533" s="799" t="s">
        <v>278</v>
      </c>
    </row>
    <row r="5534" spans="2:6" customFormat="1" ht="15.75" customHeight="1" x14ac:dyDescent="0.2">
      <c r="B5534" s="889">
        <v>651</v>
      </c>
      <c r="C5534" s="890">
        <v>5000</v>
      </c>
      <c r="D5534" s="891">
        <v>5.8000000000000003E-2</v>
      </c>
    </row>
    <row r="5535" spans="2:6" customFormat="1" ht="15.75" customHeight="1" x14ac:dyDescent="0.2">
      <c r="B5535" s="892">
        <v>5001</v>
      </c>
      <c r="C5535" s="890">
        <v>10000</v>
      </c>
      <c r="D5535" s="891">
        <v>5.5E-2</v>
      </c>
    </row>
    <row r="5536" spans="2:6" customFormat="1" ht="15.75" customHeight="1" x14ac:dyDescent="0.2">
      <c r="B5536" s="892">
        <v>10001</v>
      </c>
      <c r="C5536" s="890">
        <v>15000</v>
      </c>
      <c r="D5536" s="891">
        <v>5.1999999999999998E-2</v>
      </c>
    </row>
    <row r="5537" spans="2:6" customFormat="1" ht="15.75" customHeight="1" x14ac:dyDescent="0.2">
      <c r="B5537" s="892">
        <v>15001</v>
      </c>
      <c r="C5537" s="890">
        <v>30000</v>
      </c>
      <c r="D5537" s="891">
        <v>4.9000000000000002E-2</v>
      </c>
    </row>
    <row r="5538" spans="2:6" customFormat="1" ht="15.75" customHeight="1" x14ac:dyDescent="0.2">
      <c r="B5538" s="893">
        <v>30001</v>
      </c>
      <c r="C5538" s="894">
        <v>60000</v>
      </c>
      <c r="D5538" s="895">
        <v>4.5999999999999999E-2</v>
      </c>
    </row>
    <row r="5539" spans="2:6" customFormat="1" ht="15.75" customHeight="1" thickBot="1" x14ac:dyDescent="0.25">
      <c r="B5539" s="896">
        <v>60001</v>
      </c>
      <c r="C5539" s="897" t="s">
        <v>279</v>
      </c>
      <c r="D5539" s="898">
        <v>4.2999999999999997E-2</v>
      </c>
    </row>
    <row r="5540" spans="2:6" customFormat="1" ht="15.75" customHeight="1" x14ac:dyDescent="0.2">
      <c r="B5540" s="703" t="s">
        <v>280</v>
      </c>
      <c r="C5540" s="687"/>
      <c r="D5540" s="704"/>
    </row>
    <row r="5541" spans="2:6" customFormat="1" ht="15.75" customHeight="1" thickBot="1" x14ac:dyDescent="0.25">
      <c r="B5541" s="673" t="s">
        <v>281</v>
      </c>
      <c r="C5541" s="674"/>
      <c r="D5541" s="675"/>
    </row>
    <row r="5542" spans="2:6" customFormat="1" ht="15.75" customHeight="1" thickTop="1" thickBot="1" x14ac:dyDescent="0.25">
      <c r="B5542" s="4492"/>
      <c r="C5542" s="4492"/>
      <c r="D5542" s="767"/>
    </row>
    <row r="5543" spans="2:6" customFormat="1" ht="15.75" customHeight="1" thickTop="1" thickBot="1" x14ac:dyDescent="0.25">
      <c r="B5543" s="4467" t="s">
        <v>1221</v>
      </c>
      <c r="C5543" s="4468"/>
      <c r="D5543" s="4468"/>
      <c r="E5543" s="4468"/>
      <c r="F5543" s="4469"/>
    </row>
    <row r="5544" spans="2:6" customFormat="1" ht="15.75" customHeight="1" thickTop="1" thickBot="1" x14ac:dyDescent="0.25">
      <c r="B5544" s="4461" t="s">
        <v>1222</v>
      </c>
      <c r="C5544" s="4462"/>
      <c r="D5544" s="4462"/>
      <c r="E5544" s="4462"/>
      <c r="F5544" s="4463"/>
    </row>
    <row r="5545" spans="2:6" customFormat="1" ht="15.75" customHeight="1" x14ac:dyDescent="0.2">
      <c r="B5545" s="875" t="s">
        <v>381</v>
      </c>
      <c r="C5545" s="876" t="s">
        <v>215</v>
      </c>
      <c r="D5545" s="877" t="s">
        <v>217</v>
      </c>
      <c r="E5545" s="876" t="s">
        <v>1223</v>
      </c>
      <c r="F5545" s="878" t="s">
        <v>1224</v>
      </c>
    </row>
    <row r="5546" spans="2:6" customFormat="1" ht="15.75" customHeight="1" x14ac:dyDescent="0.2">
      <c r="B5546" s="794"/>
      <c r="C5546" s="728"/>
      <c r="D5546" s="728"/>
      <c r="E5546" s="879"/>
      <c r="F5546" s="834"/>
    </row>
    <row r="5547" spans="2:6" customFormat="1" ht="27" customHeight="1" x14ac:dyDescent="0.2">
      <c r="B5547" s="880" t="s">
        <v>268</v>
      </c>
      <c r="C5547" s="727">
        <v>19</v>
      </c>
      <c r="D5547" s="728">
        <v>1000</v>
      </c>
      <c r="E5547" s="881">
        <v>1.9E-2</v>
      </c>
      <c r="F5547" s="882">
        <v>0.1</v>
      </c>
    </row>
    <row r="5548" spans="2:6" customFormat="1" ht="27.75" customHeight="1" x14ac:dyDescent="0.2">
      <c r="B5548" s="880" t="s">
        <v>269</v>
      </c>
      <c r="C5548" s="727">
        <v>29</v>
      </c>
      <c r="D5548" s="728">
        <v>2000</v>
      </c>
      <c r="E5548" s="881">
        <v>1.4999999999999999E-2</v>
      </c>
      <c r="F5548" s="882">
        <v>0.1</v>
      </c>
    </row>
    <row r="5549" spans="2:6" customFormat="1" ht="29.25" customHeight="1" x14ac:dyDescent="0.2">
      <c r="B5549" s="880" t="s">
        <v>270</v>
      </c>
      <c r="C5549" s="727">
        <v>49</v>
      </c>
      <c r="D5549" s="728">
        <v>5000</v>
      </c>
      <c r="E5549" s="881">
        <v>0.01</v>
      </c>
      <c r="F5549" s="882">
        <v>0.1</v>
      </c>
    </row>
    <row r="5550" spans="2:6" customFormat="1" ht="15.75" customHeight="1" thickBot="1" x14ac:dyDescent="0.25">
      <c r="B5550" s="685"/>
      <c r="C5550" s="689"/>
      <c r="D5550" s="689"/>
      <c r="E5550" s="883"/>
      <c r="F5550" s="797"/>
    </row>
    <row r="5551" spans="2:6" customFormat="1" ht="15.75" customHeight="1" thickBot="1" x14ac:dyDescent="0.25">
      <c r="B5551" s="673" t="s">
        <v>1965</v>
      </c>
      <c r="C5551" s="674"/>
      <c r="D5551" s="674"/>
      <c r="E5551" s="674"/>
      <c r="F5551" s="675"/>
    </row>
    <row r="5552" spans="2:6" customFormat="1" ht="15.75" customHeight="1" thickTop="1" thickBot="1" x14ac:dyDescent="0.25">
      <c r="B5552" s="4492"/>
      <c r="C5552" s="4492"/>
      <c r="D5552" s="767"/>
    </row>
    <row r="5553" spans="2:15" customFormat="1" ht="15.75" customHeight="1" thickTop="1" x14ac:dyDescent="0.2">
      <c r="B5553" s="4460" t="s">
        <v>1217</v>
      </c>
      <c r="C5553" s="4425"/>
      <c r="D5553" s="767"/>
    </row>
    <row r="5554" spans="2:15" customFormat="1" ht="15.75" customHeight="1" x14ac:dyDescent="0.2">
      <c r="B5554" s="794"/>
      <c r="C5554" s="874" t="s">
        <v>1218</v>
      </c>
      <c r="D5554" s="767"/>
    </row>
    <row r="5555" spans="2:15" customFormat="1" ht="29.25" customHeight="1" x14ac:dyDescent="0.2">
      <c r="B5555" s="901" t="s">
        <v>1219</v>
      </c>
      <c r="C5555" s="834">
        <v>0.15</v>
      </c>
      <c r="D5555" s="767"/>
    </row>
    <row r="5556" spans="2:15" customFormat="1" ht="15.75" customHeight="1" x14ac:dyDescent="0.2">
      <c r="B5556" s="794" t="s">
        <v>1965</v>
      </c>
      <c r="C5556" s="834"/>
      <c r="D5556" s="767"/>
    </row>
    <row r="5557" spans="2:15" customFormat="1" ht="15.75" customHeight="1" x14ac:dyDescent="0.2">
      <c r="B5557" s="703"/>
      <c r="C5557" s="704"/>
      <c r="D5557" s="767"/>
    </row>
    <row r="5558" spans="2:15" customFormat="1" ht="37.5" customHeight="1" x14ac:dyDescent="0.2">
      <c r="B5558" s="4508" t="s">
        <v>1220</v>
      </c>
      <c r="C5558" s="4510"/>
      <c r="D5558" s="767"/>
    </row>
    <row r="5559" spans="2:15" customFormat="1" ht="15.75" customHeight="1" thickBot="1" x14ac:dyDescent="0.25">
      <c r="B5559" s="673"/>
      <c r="C5559" s="675"/>
    </row>
    <row r="5560" spans="2:15" customFormat="1" ht="15.75" customHeight="1" thickTop="1" thickBot="1" x14ac:dyDescent="0.25"/>
    <row r="5561" spans="2:15" customFormat="1" ht="15.75" customHeight="1" thickTop="1" x14ac:dyDescent="0.2">
      <c r="B5561" s="4560" t="s">
        <v>925</v>
      </c>
      <c r="C5561" s="4561"/>
      <c r="D5561" s="4561"/>
      <c r="E5561" s="4561"/>
      <c r="F5561" s="4561"/>
      <c r="G5561" s="4561"/>
      <c r="H5561" s="4561"/>
      <c r="I5561" s="4561"/>
      <c r="J5561" s="4561"/>
      <c r="K5561" s="4561"/>
      <c r="L5561" s="4561"/>
      <c r="M5561" s="4561"/>
      <c r="N5561" s="4561"/>
      <c r="O5561" s="4562"/>
    </row>
    <row r="5562" spans="2:15" customFormat="1" ht="15.75" customHeight="1" thickBot="1" x14ac:dyDescent="0.25">
      <c r="B5562" s="703"/>
      <c r="C5562" s="687"/>
      <c r="D5562" s="687"/>
      <c r="E5562" s="687"/>
      <c r="F5562" s="687"/>
      <c r="G5562" s="687"/>
      <c r="H5562" s="687"/>
      <c r="I5562" s="687"/>
      <c r="J5562" s="687"/>
      <c r="K5562" s="687"/>
      <c r="L5562" s="687"/>
      <c r="M5562" s="687"/>
      <c r="N5562" s="687"/>
      <c r="O5562" s="704"/>
    </row>
    <row r="5563" spans="2:15" customFormat="1" ht="15.75" customHeight="1" thickBot="1" x14ac:dyDescent="0.25">
      <c r="B5563" s="823" t="s">
        <v>64</v>
      </c>
      <c r="C5563" s="824" t="s">
        <v>1213</v>
      </c>
      <c r="D5563" s="824" t="s">
        <v>1859</v>
      </c>
      <c r="E5563" s="803" t="s">
        <v>926</v>
      </c>
      <c r="F5563" s="803" t="s">
        <v>205</v>
      </c>
      <c r="G5563" s="803" t="s">
        <v>206</v>
      </c>
      <c r="H5563" s="825" t="s">
        <v>207</v>
      </c>
      <c r="I5563" s="825" t="s">
        <v>255</v>
      </c>
      <c r="J5563" s="825" t="s">
        <v>1807</v>
      </c>
      <c r="K5563" s="825" t="s">
        <v>2018</v>
      </c>
      <c r="L5563" s="826" t="s">
        <v>2019</v>
      </c>
      <c r="M5563" s="825" t="s">
        <v>2472</v>
      </c>
      <c r="N5563" s="825" t="s">
        <v>2473</v>
      </c>
      <c r="O5563" s="677" t="s">
        <v>2023</v>
      </c>
    </row>
    <row r="5564" spans="2:15" customFormat="1" ht="15.75" customHeight="1" x14ac:dyDescent="0.2">
      <c r="B5564" s="681" t="s">
        <v>927</v>
      </c>
      <c r="C5564" s="827" t="s">
        <v>782</v>
      </c>
      <c r="D5564" s="827" t="s">
        <v>928</v>
      </c>
      <c r="E5564" s="828">
        <v>49</v>
      </c>
      <c r="F5564" s="828">
        <v>34</v>
      </c>
      <c r="G5564" s="828">
        <v>15</v>
      </c>
      <c r="H5564" s="828" t="s">
        <v>929</v>
      </c>
      <c r="I5564" s="829">
        <v>9.8000000000000004E-2</v>
      </c>
      <c r="J5564" s="829">
        <v>0.22</v>
      </c>
      <c r="K5564" s="829">
        <v>0.15</v>
      </c>
      <c r="L5564" s="827" t="s">
        <v>2475</v>
      </c>
      <c r="M5564" s="827" t="s">
        <v>2080</v>
      </c>
      <c r="N5564" s="827" t="s">
        <v>2180</v>
      </c>
      <c r="O5564" s="830" t="s">
        <v>762</v>
      </c>
    </row>
    <row r="5565" spans="2:15" customFormat="1" ht="15.75" customHeight="1" x14ac:dyDescent="0.2">
      <c r="B5565" s="794" t="s">
        <v>930</v>
      </c>
      <c r="C5565" s="831" t="s">
        <v>782</v>
      </c>
      <c r="D5565" s="831" t="s">
        <v>928</v>
      </c>
      <c r="E5565" s="832">
        <v>59</v>
      </c>
      <c r="F5565" s="832">
        <v>39</v>
      </c>
      <c r="G5565" s="832">
        <v>20</v>
      </c>
      <c r="H5565" s="832" t="s">
        <v>929</v>
      </c>
      <c r="I5565" s="833">
        <v>9.8000000000000004E-2</v>
      </c>
      <c r="J5565" s="833">
        <v>0.22</v>
      </c>
      <c r="K5565" s="833">
        <v>0.15</v>
      </c>
      <c r="L5565" s="831" t="s">
        <v>100</v>
      </c>
      <c r="M5565" s="831" t="s">
        <v>101</v>
      </c>
      <c r="N5565" s="831" t="s">
        <v>102</v>
      </c>
      <c r="O5565" s="834" t="s">
        <v>390</v>
      </c>
    </row>
    <row r="5566" spans="2:15" customFormat="1" ht="15.75" customHeight="1" x14ac:dyDescent="0.2">
      <c r="B5566" s="835"/>
      <c r="C5566" s="836"/>
      <c r="D5566" s="836"/>
      <c r="E5566" s="837"/>
      <c r="F5566" s="837"/>
      <c r="G5566" s="837"/>
      <c r="H5566" s="837"/>
      <c r="I5566" s="838"/>
      <c r="J5566" s="839"/>
      <c r="K5566" s="839"/>
      <c r="L5566" s="836"/>
      <c r="M5566" s="836"/>
      <c r="N5566" s="836"/>
      <c r="O5566" s="840"/>
    </row>
    <row r="5567" spans="2:15" customFormat="1" ht="15.75" customHeight="1" x14ac:dyDescent="0.2">
      <c r="B5567" s="794" t="s">
        <v>927</v>
      </c>
      <c r="C5567" s="841" t="s">
        <v>2025</v>
      </c>
      <c r="D5567" s="841" t="s">
        <v>928</v>
      </c>
      <c r="E5567" s="842">
        <v>49</v>
      </c>
      <c r="F5567" s="842">
        <v>34</v>
      </c>
      <c r="G5567" s="842">
        <v>15</v>
      </c>
      <c r="H5567" s="842" t="s">
        <v>929</v>
      </c>
      <c r="I5567" s="843">
        <v>0.108</v>
      </c>
      <c r="J5567" s="833">
        <v>0.22</v>
      </c>
      <c r="K5567" s="833">
        <v>0.15</v>
      </c>
      <c r="L5567" s="841" t="s">
        <v>1954</v>
      </c>
      <c r="M5567" s="841" t="s">
        <v>2080</v>
      </c>
      <c r="N5567" s="831" t="s">
        <v>2180</v>
      </c>
      <c r="O5567" s="834" t="s">
        <v>762</v>
      </c>
    </row>
    <row r="5568" spans="2:15" customFormat="1" ht="15.75" customHeight="1" x14ac:dyDescent="0.2">
      <c r="B5568" s="794" t="s">
        <v>930</v>
      </c>
      <c r="C5568" s="831" t="s">
        <v>2025</v>
      </c>
      <c r="D5568" s="831" t="s">
        <v>928</v>
      </c>
      <c r="E5568" s="832">
        <v>59</v>
      </c>
      <c r="F5568" s="832">
        <v>39</v>
      </c>
      <c r="G5568" s="832">
        <v>20</v>
      </c>
      <c r="H5568" s="832" t="s">
        <v>929</v>
      </c>
      <c r="I5568" s="844">
        <v>9.8000000000000004E-2</v>
      </c>
      <c r="J5568" s="833">
        <v>0.22</v>
      </c>
      <c r="K5568" s="833">
        <v>0.15</v>
      </c>
      <c r="L5568" s="831" t="s">
        <v>100</v>
      </c>
      <c r="M5568" s="831" t="s">
        <v>101</v>
      </c>
      <c r="N5568" s="831" t="s">
        <v>102</v>
      </c>
      <c r="O5568" s="834" t="s">
        <v>390</v>
      </c>
    </row>
    <row r="5569" spans="2:15" customFormat="1" ht="15.75" customHeight="1" thickBot="1" x14ac:dyDescent="0.25">
      <c r="B5569" s="845" t="s">
        <v>931</v>
      </c>
      <c r="C5569" s="674"/>
      <c r="D5569" s="674"/>
      <c r="E5569" s="674"/>
      <c r="F5569" s="674"/>
      <c r="G5569" s="674"/>
      <c r="H5569" s="674"/>
      <c r="I5569" s="674"/>
      <c r="J5569" s="674"/>
      <c r="K5569" s="674"/>
      <c r="L5569" s="674"/>
      <c r="M5569" s="674"/>
      <c r="N5569" s="674"/>
      <c r="O5569" s="675"/>
    </row>
    <row r="5570" spans="2:15" customFormat="1" ht="15.75" customHeight="1" thickTop="1" thickBot="1" x14ac:dyDescent="0.25">
      <c r="B5570" s="4372"/>
      <c r="C5570" s="4372"/>
    </row>
    <row r="5571" spans="2:15" ht="15.75" customHeight="1" thickTop="1" x14ac:dyDescent="0.2">
      <c r="B5571" s="4569" t="s">
        <v>213</v>
      </c>
      <c r="C5571" s="4570"/>
      <c r="D5571" s="4570"/>
      <c r="E5571" s="4570"/>
      <c r="F5571" s="4571"/>
      <c r="G5571" s="2"/>
    </row>
    <row r="5572" spans="2:15" ht="15.75" customHeight="1" thickBot="1" x14ac:dyDescent="0.25">
      <c r="B5572" s="4615" t="s">
        <v>214</v>
      </c>
      <c r="C5572" s="4616"/>
      <c r="D5572" s="4616"/>
      <c r="E5572" s="4616"/>
      <c r="F5572" s="4617"/>
      <c r="G5572" s="2"/>
    </row>
    <row r="5573" spans="2:15" ht="15.75" customHeight="1" thickBot="1" x14ac:dyDescent="0.25">
      <c r="B5573" s="787" t="s">
        <v>447</v>
      </c>
      <c r="C5573" s="788" t="s">
        <v>215</v>
      </c>
      <c r="D5573" s="789" t="s">
        <v>216</v>
      </c>
      <c r="E5573" s="788" t="s">
        <v>217</v>
      </c>
      <c r="F5573" s="790" t="s">
        <v>218</v>
      </c>
      <c r="G5573" s="2"/>
    </row>
    <row r="5574" spans="2:15" ht="15.75" customHeight="1" x14ac:dyDescent="0.2">
      <c r="B5574" s="712" t="s">
        <v>219</v>
      </c>
      <c r="C5574" s="791">
        <v>69</v>
      </c>
      <c r="D5574" s="791">
        <v>0.1</v>
      </c>
      <c r="E5574" s="792" t="s">
        <v>220</v>
      </c>
      <c r="F5574" s="793" t="s">
        <v>210</v>
      </c>
      <c r="G5574" s="2"/>
    </row>
    <row r="5575" spans="2:15" ht="15.75" customHeight="1" x14ac:dyDescent="0.2">
      <c r="B5575" s="794" t="s">
        <v>1160</v>
      </c>
      <c r="C5575" s="727">
        <v>59</v>
      </c>
      <c r="D5575" s="727">
        <v>0.1</v>
      </c>
      <c r="E5575" s="795" t="s">
        <v>220</v>
      </c>
      <c r="F5575" s="796" t="s">
        <v>210</v>
      </c>
      <c r="G5575" s="2"/>
    </row>
    <row r="5576" spans="2:15" ht="15.75" customHeight="1" x14ac:dyDescent="0.2">
      <c r="B5576" s="794" t="s">
        <v>221</v>
      </c>
      <c r="C5576" s="727">
        <v>89</v>
      </c>
      <c r="D5576" s="727">
        <v>0.1</v>
      </c>
      <c r="E5576" s="795" t="s">
        <v>222</v>
      </c>
      <c r="F5576" s="796" t="s">
        <v>210</v>
      </c>
      <c r="G5576" s="2"/>
    </row>
    <row r="5577" spans="2:15" ht="15.75" customHeight="1" x14ac:dyDescent="0.2">
      <c r="B5577" s="794" t="s">
        <v>1161</v>
      </c>
      <c r="C5577" s="727">
        <v>79</v>
      </c>
      <c r="D5577" s="727">
        <v>0.1</v>
      </c>
      <c r="E5577" s="795" t="s">
        <v>222</v>
      </c>
      <c r="F5577" s="796" t="s">
        <v>210</v>
      </c>
      <c r="G5577" s="2"/>
    </row>
    <row r="5578" spans="2:15" ht="15.75" customHeight="1" thickBot="1" x14ac:dyDescent="0.25">
      <c r="B5578" s="685"/>
      <c r="C5578" s="689"/>
      <c r="D5578" s="689"/>
      <c r="E5578" s="689"/>
      <c r="F5578" s="797"/>
      <c r="G5578" s="2"/>
    </row>
    <row r="5579" spans="2:15" ht="15.75" customHeight="1" thickBot="1" x14ac:dyDescent="0.25">
      <c r="B5579" s="673" t="s">
        <v>223</v>
      </c>
      <c r="C5579" s="674"/>
      <c r="D5579" s="674"/>
      <c r="E5579" s="674"/>
      <c r="F5579" s="675"/>
      <c r="G5579" s="2"/>
    </row>
    <row r="5580" spans="2:15" ht="15.75" customHeight="1" thickTop="1" thickBot="1" x14ac:dyDescent="0.25">
      <c r="B5580" s="4492"/>
      <c r="C5580" s="4492"/>
      <c r="D5580" s="4492"/>
      <c r="G5580" s="2"/>
    </row>
    <row r="5581" spans="2:15" ht="15.75" customHeight="1" thickTop="1" x14ac:dyDescent="0.2">
      <c r="B5581" s="98" t="s">
        <v>2470</v>
      </c>
      <c r="C5581" s="176"/>
      <c r="D5581" s="176"/>
      <c r="E5581" s="112"/>
      <c r="F5581" s="112"/>
      <c r="G5581" s="112"/>
      <c r="H5581" s="112"/>
      <c r="I5581" s="112"/>
      <c r="J5581" s="112"/>
      <c r="K5581" s="112"/>
      <c r="L5581" s="113"/>
      <c r="M5581" s="113"/>
      <c r="N5581" s="113"/>
      <c r="O5581" s="120"/>
    </row>
    <row r="5582" spans="2:15" ht="38.25" customHeight="1" x14ac:dyDescent="0.2">
      <c r="B5582" s="393" t="s">
        <v>64</v>
      </c>
      <c r="C5582" s="384" t="s">
        <v>1213</v>
      </c>
      <c r="D5582" s="385" t="s">
        <v>205</v>
      </c>
      <c r="E5582" s="385" t="s">
        <v>65</v>
      </c>
      <c r="F5582" s="385" t="s">
        <v>206</v>
      </c>
      <c r="G5582" s="385" t="s">
        <v>207</v>
      </c>
      <c r="H5582" s="347" t="s">
        <v>255</v>
      </c>
      <c r="I5582" s="347" t="s">
        <v>1807</v>
      </c>
      <c r="J5582" s="347" t="s">
        <v>2018</v>
      </c>
      <c r="K5582" s="347" t="s">
        <v>2019</v>
      </c>
      <c r="L5582" s="347" t="s">
        <v>2472</v>
      </c>
      <c r="M5582" s="347" t="s">
        <v>2473</v>
      </c>
      <c r="N5582" s="347" t="s">
        <v>2023</v>
      </c>
      <c r="O5582" s="394" t="s">
        <v>208</v>
      </c>
    </row>
    <row r="5583" spans="2:15" ht="15.75" customHeight="1" x14ac:dyDescent="0.2">
      <c r="B5583" s="769" t="s">
        <v>87</v>
      </c>
      <c r="C5583" s="770" t="s">
        <v>782</v>
      </c>
      <c r="D5583" s="771">
        <v>25</v>
      </c>
      <c r="E5583" s="771">
        <v>15.01</v>
      </c>
      <c r="F5583" s="771">
        <v>9.99</v>
      </c>
      <c r="G5583" s="772" t="s">
        <v>209</v>
      </c>
      <c r="H5583" s="750">
        <v>0.1</v>
      </c>
      <c r="I5583" s="750">
        <v>0.22</v>
      </c>
      <c r="J5583" s="750">
        <v>0.15</v>
      </c>
      <c r="K5583" s="770" t="s">
        <v>1887</v>
      </c>
      <c r="L5583" s="770" t="s">
        <v>2078</v>
      </c>
      <c r="M5583" s="773" t="s">
        <v>2177</v>
      </c>
      <c r="N5583" s="773" t="s">
        <v>2029</v>
      </c>
      <c r="O5583" s="774" t="s">
        <v>210</v>
      </c>
    </row>
    <row r="5584" spans="2:15" ht="15.75" customHeight="1" x14ac:dyDescent="0.2">
      <c r="B5584" s="769" t="s">
        <v>211</v>
      </c>
      <c r="C5584" s="770" t="s">
        <v>782</v>
      </c>
      <c r="D5584" s="771">
        <v>25</v>
      </c>
      <c r="E5584" s="771">
        <v>15.01</v>
      </c>
      <c r="F5584" s="771">
        <v>9.99</v>
      </c>
      <c r="G5584" s="772" t="s">
        <v>212</v>
      </c>
      <c r="H5584" s="750">
        <v>0.1</v>
      </c>
      <c r="I5584" s="750">
        <v>0.22</v>
      </c>
      <c r="J5584" s="750">
        <v>0.15</v>
      </c>
      <c r="K5584" s="770" t="s">
        <v>1887</v>
      </c>
      <c r="L5584" s="770" t="s">
        <v>2078</v>
      </c>
      <c r="M5584" s="773" t="s">
        <v>2177</v>
      </c>
      <c r="N5584" s="773" t="s">
        <v>2029</v>
      </c>
      <c r="O5584" s="774" t="s">
        <v>210</v>
      </c>
    </row>
    <row r="5585" spans="2:15" ht="15.75" customHeight="1" x14ac:dyDescent="0.2">
      <c r="B5585" s="775"/>
      <c r="C5585" s="776"/>
      <c r="D5585" s="777"/>
      <c r="E5585" s="777"/>
      <c r="F5585" s="777"/>
      <c r="G5585" s="778"/>
      <c r="H5585" s="779"/>
      <c r="I5585" s="780"/>
      <c r="J5585" s="780"/>
      <c r="K5585" s="776"/>
      <c r="L5585" s="776"/>
      <c r="M5585" s="781"/>
      <c r="N5585" s="782"/>
      <c r="O5585" s="783"/>
    </row>
    <row r="5586" spans="2:15" ht="15.75" customHeight="1" x14ac:dyDescent="0.2">
      <c r="B5586" s="769" t="s">
        <v>211</v>
      </c>
      <c r="C5586" s="770" t="s">
        <v>2025</v>
      </c>
      <c r="D5586" s="771">
        <v>25</v>
      </c>
      <c r="E5586" s="771">
        <v>15.01</v>
      </c>
      <c r="F5586" s="771">
        <v>9.99</v>
      </c>
      <c r="G5586" s="772" t="s">
        <v>212</v>
      </c>
      <c r="H5586" s="750">
        <v>0.1</v>
      </c>
      <c r="I5586" s="750">
        <v>0.22</v>
      </c>
      <c r="J5586" s="750">
        <v>0.15</v>
      </c>
      <c r="K5586" s="770" t="s">
        <v>1887</v>
      </c>
      <c r="L5586" s="770" t="s">
        <v>2078</v>
      </c>
      <c r="M5586" s="773" t="s">
        <v>2177</v>
      </c>
      <c r="N5586" s="773" t="s">
        <v>2029</v>
      </c>
      <c r="O5586" s="774" t="s">
        <v>210</v>
      </c>
    </row>
    <row r="5587" spans="2:15" ht="15" customHeight="1" thickBot="1" x14ac:dyDescent="0.25">
      <c r="B5587" s="4618" t="s">
        <v>1512</v>
      </c>
      <c r="C5587" s="4619"/>
      <c r="D5587" s="784"/>
      <c r="E5587" s="784"/>
      <c r="F5587" s="784"/>
      <c r="G5587" s="784"/>
      <c r="H5587" s="785"/>
      <c r="I5587" s="785"/>
      <c r="J5587" s="785"/>
      <c r="K5587" s="785"/>
      <c r="L5587" s="785"/>
      <c r="M5587" s="785"/>
      <c r="N5587" s="785"/>
      <c r="O5587" s="786"/>
    </row>
    <row r="5588" spans="2:15" ht="15.75" customHeight="1" thickTop="1" thickBot="1" x14ac:dyDescent="0.25">
      <c r="G5588" s="2"/>
    </row>
    <row r="5589" spans="2:15" ht="15.75" customHeight="1" thickTop="1" x14ac:dyDescent="0.2">
      <c r="B5589" s="98" t="s">
        <v>2470</v>
      </c>
      <c r="C5589" s="176"/>
      <c r="D5589" s="176"/>
      <c r="E5589" s="112"/>
      <c r="F5589" s="112"/>
      <c r="G5589" s="112"/>
      <c r="H5589" s="112"/>
      <c r="I5589" s="112"/>
      <c r="J5589" s="113"/>
      <c r="K5589" s="113"/>
      <c r="L5589" s="113"/>
      <c r="M5589" s="120"/>
    </row>
    <row r="5590" spans="2:15" ht="32.25" customHeight="1" x14ac:dyDescent="0.2">
      <c r="B5590" s="393" t="s">
        <v>64</v>
      </c>
      <c r="C5590" s="384" t="s">
        <v>1213</v>
      </c>
      <c r="D5590" s="738" t="s">
        <v>93</v>
      </c>
      <c r="E5590" s="385" t="s">
        <v>94</v>
      </c>
      <c r="F5590" s="385" t="s">
        <v>95</v>
      </c>
      <c r="G5590" s="347" t="s">
        <v>255</v>
      </c>
      <c r="H5590" s="347" t="s">
        <v>2019</v>
      </c>
      <c r="I5590" s="347" t="s">
        <v>1807</v>
      </c>
      <c r="J5590" s="347" t="s">
        <v>2472</v>
      </c>
      <c r="K5590" s="347" t="s">
        <v>2018</v>
      </c>
      <c r="L5590" s="347" t="s">
        <v>2473</v>
      </c>
      <c r="M5590" s="386" t="s">
        <v>2023</v>
      </c>
    </row>
    <row r="5591" spans="2:15" ht="15.75" customHeight="1" x14ac:dyDescent="0.2">
      <c r="B5591" s="13" t="s">
        <v>96</v>
      </c>
      <c r="C5591" s="36" t="s">
        <v>782</v>
      </c>
      <c r="D5591" s="739">
        <v>20</v>
      </c>
      <c r="E5591" s="45">
        <v>19</v>
      </c>
      <c r="F5591" s="45"/>
      <c r="G5591" s="429">
        <v>0.1</v>
      </c>
      <c r="H5591" s="36" t="s">
        <v>2028</v>
      </c>
      <c r="I5591" s="429">
        <v>0.22</v>
      </c>
      <c r="J5591" s="36" t="s">
        <v>97</v>
      </c>
      <c r="K5591" s="429">
        <v>0.15</v>
      </c>
      <c r="L5591" s="85" t="s">
        <v>2467</v>
      </c>
      <c r="M5591" s="359" t="s">
        <v>762</v>
      </c>
    </row>
    <row r="5592" spans="2:15" ht="15.75" customHeight="1" x14ac:dyDescent="0.2">
      <c r="B5592" s="13" t="s">
        <v>98</v>
      </c>
      <c r="C5592" s="36" t="s">
        <v>782</v>
      </c>
      <c r="D5592" s="739">
        <v>20</v>
      </c>
      <c r="E5592" s="45">
        <v>19</v>
      </c>
      <c r="F5592" s="45"/>
      <c r="G5592" s="429">
        <v>0.1</v>
      </c>
      <c r="H5592" s="36" t="s">
        <v>2028</v>
      </c>
      <c r="I5592" s="429">
        <v>0.22</v>
      </c>
      <c r="J5592" s="36" t="s">
        <v>97</v>
      </c>
      <c r="K5592" s="429">
        <v>0.15</v>
      </c>
      <c r="L5592" s="85" t="s">
        <v>2467</v>
      </c>
      <c r="M5592" s="359" t="s">
        <v>762</v>
      </c>
    </row>
    <row r="5593" spans="2:15" ht="15.75" customHeight="1" x14ac:dyDescent="0.2">
      <c r="B5593" s="13" t="s">
        <v>99</v>
      </c>
      <c r="C5593" s="36" t="s">
        <v>782</v>
      </c>
      <c r="D5593" s="739">
        <v>39</v>
      </c>
      <c r="E5593" s="45">
        <v>20</v>
      </c>
      <c r="F5593" s="45"/>
      <c r="G5593" s="429">
        <v>9.8000000000000004E-2</v>
      </c>
      <c r="H5593" s="36" t="s">
        <v>100</v>
      </c>
      <c r="I5593" s="429">
        <v>0.22</v>
      </c>
      <c r="J5593" s="36" t="s">
        <v>101</v>
      </c>
      <c r="K5593" s="429">
        <v>0.15</v>
      </c>
      <c r="L5593" s="85" t="s">
        <v>102</v>
      </c>
      <c r="M5593" s="359" t="s">
        <v>390</v>
      </c>
    </row>
    <row r="5594" spans="2:15" ht="15.75" customHeight="1" x14ac:dyDescent="0.2">
      <c r="B5594" s="13" t="s">
        <v>103</v>
      </c>
      <c r="C5594" s="36" t="s">
        <v>782</v>
      </c>
      <c r="D5594" s="739">
        <v>44</v>
      </c>
      <c r="E5594" s="45">
        <v>15</v>
      </c>
      <c r="F5594" s="45"/>
      <c r="G5594" s="429">
        <v>9.8000000000000004E-2</v>
      </c>
      <c r="H5594" s="36" t="s">
        <v>104</v>
      </c>
      <c r="I5594" s="429">
        <v>0.22</v>
      </c>
      <c r="J5594" s="36" t="s">
        <v>2028</v>
      </c>
      <c r="K5594" s="429">
        <v>0.15</v>
      </c>
      <c r="L5594" s="85" t="s">
        <v>105</v>
      </c>
      <c r="M5594" s="359" t="s">
        <v>390</v>
      </c>
    </row>
    <row r="5595" spans="2:15" ht="15.75" customHeight="1" x14ac:dyDescent="0.2">
      <c r="B5595" s="40" t="s">
        <v>106</v>
      </c>
      <c r="C5595" s="41" t="s">
        <v>782</v>
      </c>
      <c r="D5595" s="739">
        <v>59</v>
      </c>
      <c r="E5595" s="746">
        <v>20</v>
      </c>
      <c r="F5595" s="746"/>
      <c r="G5595" s="429">
        <v>0.09</v>
      </c>
      <c r="H5595" s="41" t="s">
        <v>107</v>
      </c>
      <c r="I5595" s="429">
        <v>0.22</v>
      </c>
      <c r="J5595" s="36" t="s">
        <v>2590</v>
      </c>
      <c r="K5595" s="429">
        <v>0.15</v>
      </c>
      <c r="L5595" s="177" t="s">
        <v>579</v>
      </c>
      <c r="M5595" s="359" t="s">
        <v>390</v>
      </c>
    </row>
    <row r="5596" spans="2:15" ht="15.75" customHeight="1" x14ac:dyDescent="0.2">
      <c r="B5596" s="13" t="s">
        <v>108</v>
      </c>
      <c r="C5596" s="41" t="s">
        <v>782</v>
      </c>
      <c r="D5596" s="739">
        <v>64</v>
      </c>
      <c r="E5596" s="746">
        <v>15</v>
      </c>
      <c r="F5596" s="746"/>
      <c r="G5596" s="429">
        <v>0.09</v>
      </c>
      <c r="H5596" s="41" t="s">
        <v>109</v>
      </c>
      <c r="I5596" s="429">
        <v>0.22</v>
      </c>
      <c r="J5596" s="36" t="s">
        <v>110</v>
      </c>
      <c r="K5596" s="429">
        <v>0.15</v>
      </c>
      <c r="L5596" s="177" t="s">
        <v>1750</v>
      </c>
      <c r="M5596" s="359" t="s">
        <v>390</v>
      </c>
    </row>
    <row r="5597" spans="2:15" ht="15.75" customHeight="1" x14ac:dyDescent="0.2">
      <c r="B5597" s="40" t="s">
        <v>1751</v>
      </c>
      <c r="C5597" s="41" t="s">
        <v>782</v>
      </c>
      <c r="D5597" s="739">
        <v>84</v>
      </c>
      <c r="E5597" s="746">
        <v>15</v>
      </c>
      <c r="F5597" s="746"/>
      <c r="G5597" s="429">
        <v>8.5999999999999993E-2</v>
      </c>
      <c r="H5597" s="41" t="s">
        <v>1752</v>
      </c>
      <c r="I5597" s="429">
        <v>0.22</v>
      </c>
      <c r="J5597" s="36" t="s">
        <v>1753</v>
      </c>
      <c r="K5597" s="429">
        <v>0.15</v>
      </c>
      <c r="L5597" s="177" t="s">
        <v>1754</v>
      </c>
      <c r="M5597" s="359" t="s">
        <v>390</v>
      </c>
    </row>
    <row r="5598" spans="2:15" ht="15.75" customHeight="1" x14ac:dyDescent="0.2">
      <c r="B5598" s="13" t="s">
        <v>1755</v>
      </c>
      <c r="C5598" s="41" t="s">
        <v>782</v>
      </c>
      <c r="D5598" s="739">
        <v>84</v>
      </c>
      <c r="E5598" s="746">
        <v>15</v>
      </c>
      <c r="F5598" s="746"/>
      <c r="G5598" s="429">
        <v>8.5999999999999993E-2</v>
      </c>
      <c r="H5598" s="41" t="s">
        <v>1752</v>
      </c>
      <c r="I5598" s="429">
        <v>0.22</v>
      </c>
      <c r="J5598" s="36" t="s">
        <v>1753</v>
      </c>
      <c r="K5598" s="429">
        <v>0.15</v>
      </c>
      <c r="L5598" s="177" t="s">
        <v>1754</v>
      </c>
      <c r="M5598" s="359" t="s">
        <v>390</v>
      </c>
    </row>
    <row r="5599" spans="2:15" ht="15.75" customHeight="1" x14ac:dyDescent="0.2">
      <c r="B5599" s="40" t="s">
        <v>1756</v>
      </c>
      <c r="C5599" s="41" t="s">
        <v>782</v>
      </c>
      <c r="D5599" s="739">
        <v>20</v>
      </c>
      <c r="E5599" s="746">
        <v>19</v>
      </c>
      <c r="F5599" s="746"/>
      <c r="G5599" s="429">
        <v>0.1</v>
      </c>
      <c r="H5599" s="41" t="s">
        <v>2028</v>
      </c>
      <c r="I5599" s="429">
        <v>0.22</v>
      </c>
      <c r="J5599" s="36" t="s">
        <v>97</v>
      </c>
      <c r="K5599" s="429">
        <v>0.15</v>
      </c>
      <c r="L5599" s="177" t="s">
        <v>2467</v>
      </c>
      <c r="M5599" s="359" t="s">
        <v>762</v>
      </c>
    </row>
    <row r="5600" spans="2:15" ht="15.75" customHeight="1" x14ac:dyDescent="0.2">
      <c r="B5600" s="40" t="s">
        <v>1757</v>
      </c>
      <c r="C5600" s="41" t="s">
        <v>782</v>
      </c>
      <c r="D5600" s="739">
        <v>34</v>
      </c>
      <c r="E5600" s="746">
        <v>15</v>
      </c>
      <c r="F5600" s="746"/>
      <c r="G5600" s="429">
        <v>9.8000000000000004E-2</v>
      </c>
      <c r="H5600" s="41" t="s">
        <v>2475</v>
      </c>
      <c r="I5600" s="429">
        <v>0.22</v>
      </c>
      <c r="J5600" s="36" t="s">
        <v>2080</v>
      </c>
      <c r="K5600" s="429">
        <v>0.15</v>
      </c>
      <c r="L5600" s="177" t="s">
        <v>2180</v>
      </c>
      <c r="M5600" s="359" t="s">
        <v>762</v>
      </c>
    </row>
    <row r="5601" spans="2:13" ht="15.75" customHeight="1" x14ac:dyDescent="0.2">
      <c r="B5601" s="40" t="s">
        <v>1758</v>
      </c>
      <c r="C5601" s="41" t="s">
        <v>782</v>
      </c>
      <c r="D5601" s="739">
        <v>44</v>
      </c>
      <c r="E5601" s="746">
        <v>15</v>
      </c>
      <c r="F5601" s="746"/>
      <c r="G5601" s="429">
        <v>9.8000000000000004E-2</v>
      </c>
      <c r="H5601" s="41" t="s">
        <v>104</v>
      </c>
      <c r="I5601" s="429">
        <v>0.22</v>
      </c>
      <c r="J5601" s="36" t="s">
        <v>2028</v>
      </c>
      <c r="K5601" s="429">
        <v>0.15</v>
      </c>
      <c r="L5601" s="177" t="s">
        <v>105</v>
      </c>
      <c r="M5601" s="359" t="s">
        <v>390</v>
      </c>
    </row>
    <row r="5602" spans="2:13" ht="15.75" customHeight="1" x14ac:dyDescent="0.2">
      <c r="B5602" s="40" t="s">
        <v>1759</v>
      </c>
      <c r="C5602" s="41" t="s">
        <v>782</v>
      </c>
      <c r="D5602" s="739">
        <v>54</v>
      </c>
      <c r="E5602" s="746">
        <v>15</v>
      </c>
      <c r="F5602" s="746"/>
      <c r="G5602" s="429">
        <v>9.6000000000000002E-2</v>
      </c>
      <c r="H5602" s="41" t="s">
        <v>2184</v>
      </c>
      <c r="I5602" s="429">
        <v>0.22</v>
      </c>
      <c r="J5602" s="36" t="s">
        <v>92</v>
      </c>
      <c r="K5602" s="429">
        <v>0.15</v>
      </c>
      <c r="L5602" s="177" t="s">
        <v>2588</v>
      </c>
      <c r="M5602" s="359" t="s">
        <v>390</v>
      </c>
    </row>
    <row r="5603" spans="2:13" ht="15.75" customHeight="1" x14ac:dyDescent="0.2">
      <c r="B5603" s="40" t="s">
        <v>1760</v>
      </c>
      <c r="C5603" s="41" t="s">
        <v>782</v>
      </c>
      <c r="D5603" s="739">
        <v>64</v>
      </c>
      <c r="E5603" s="746">
        <v>15</v>
      </c>
      <c r="F5603" s="746"/>
      <c r="G5603" s="429">
        <v>0.09</v>
      </c>
      <c r="H5603" s="41" t="s">
        <v>109</v>
      </c>
      <c r="I5603" s="429">
        <v>0.22</v>
      </c>
      <c r="J5603" s="36" t="s">
        <v>110</v>
      </c>
      <c r="K5603" s="429">
        <v>0.15</v>
      </c>
      <c r="L5603" s="177" t="s">
        <v>1750</v>
      </c>
      <c r="M5603" s="359" t="s">
        <v>390</v>
      </c>
    </row>
    <row r="5604" spans="2:13" ht="15.75" customHeight="1" x14ac:dyDescent="0.2">
      <c r="B5604" s="40" t="s">
        <v>1761</v>
      </c>
      <c r="C5604" s="41" t="s">
        <v>782</v>
      </c>
      <c r="D5604" s="739">
        <v>84</v>
      </c>
      <c r="E5604" s="746">
        <v>15</v>
      </c>
      <c r="F5604" s="746"/>
      <c r="G5604" s="429">
        <v>8.5999999999999993E-2</v>
      </c>
      <c r="H5604" s="41" t="s">
        <v>1752</v>
      </c>
      <c r="I5604" s="429">
        <v>0.22</v>
      </c>
      <c r="J5604" s="36" t="s">
        <v>1753</v>
      </c>
      <c r="K5604" s="429">
        <v>0.15</v>
      </c>
      <c r="L5604" s="177" t="s">
        <v>1754</v>
      </c>
      <c r="M5604" s="359" t="s">
        <v>390</v>
      </c>
    </row>
    <row r="5605" spans="2:13" ht="15.75" customHeight="1" x14ac:dyDescent="0.2">
      <c r="B5605" s="135"/>
      <c r="C5605" s="136"/>
      <c r="D5605" s="136"/>
      <c r="E5605" s="180"/>
      <c r="F5605" s="180"/>
      <c r="G5605" s="117"/>
      <c r="H5605" s="136"/>
      <c r="I5605" s="118"/>
      <c r="J5605" s="136"/>
      <c r="K5605" s="118"/>
      <c r="L5605" s="179"/>
      <c r="M5605" s="432"/>
    </row>
    <row r="5606" spans="2:13" ht="15.75" customHeight="1" x14ac:dyDescent="0.2">
      <c r="B5606" s="13" t="s">
        <v>96</v>
      </c>
      <c r="C5606" s="36" t="s">
        <v>2025</v>
      </c>
      <c r="D5606" s="739">
        <v>20</v>
      </c>
      <c r="E5606" s="45">
        <v>19</v>
      </c>
      <c r="F5606" s="45"/>
      <c r="G5606" s="429">
        <v>0.11</v>
      </c>
      <c r="H5606" s="36" t="s">
        <v>1762</v>
      </c>
      <c r="I5606" s="429">
        <v>0.22</v>
      </c>
      <c r="J5606" s="36" t="s">
        <v>97</v>
      </c>
      <c r="K5606" s="429">
        <v>0.15</v>
      </c>
      <c r="L5606" s="85" t="s">
        <v>2467</v>
      </c>
      <c r="M5606" s="359" t="s">
        <v>762</v>
      </c>
    </row>
    <row r="5607" spans="2:13" ht="15.75" customHeight="1" x14ac:dyDescent="0.2">
      <c r="B5607" s="13" t="s">
        <v>98</v>
      </c>
      <c r="C5607" s="36" t="s">
        <v>2025</v>
      </c>
      <c r="D5607" s="739">
        <v>20</v>
      </c>
      <c r="E5607" s="45">
        <v>19</v>
      </c>
      <c r="F5607" s="45"/>
      <c r="G5607" s="429">
        <v>0.11</v>
      </c>
      <c r="H5607" s="36" t="s">
        <v>1762</v>
      </c>
      <c r="I5607" s="429">
        <v>0.22</v>
      </c>
      <c r="J5607" s="36" t="s">
        <v>97</v>
      </c>
      <c r="K5607" s="429">
        <v>0.15</v>
      </c>
      <c r="L5607" s="85" t="s">
        <v>2467</v>
      </c>
      <c r="M5607" s="359" t="s">
        <v>762</v>
      </c>
    </row>
    <row r="5608" spans="2:13" ht="15.75" customHeight="1" x14ac:dyDescent="0.2">
      <c r="B5608" s="13" t="s">
        <v>99</v>
      </c>
      <c r="C5608" s="41" t="s">
        <v>2025</v>
      </c>
      <c r="D5608" s="739">
        <v>39</v>
      </c>
      <c r="E5608" s="746">
        <v>20</v>
      </c>
      <c r="F5608" s="746"/>
      <c r="G5608" s="429">
        <v>9.8000000000000004E-2</v>
      </c>
      <c r="H5608" s="41" t="s">
        <v>100</v>
      </c>
      <c r="I5608" s="429">
        <v>0.22</v>
      </c>
      <c r="J5608" s="36" t="s">
        <v>101</v>
      </c>
      <c r="K5608" s="429">
        <v>0.15</v>
      </c>
      <c r="L5608" s="85" t="s">
        <v>102</v>
      </c>
      <c r="M5608" s="359" t="s">
        <v>390</v>
      </c>
    </row>
    <row r="5609" spans="2:13" ht="15.75" customHeight="1" x14ac:dyDescent="0.2">
      <c r="B5609" s="13" t="s">
        <v>103</v>
      </c>
      <c r="C5609" s="41" t="s">
        <v>2025</v>
      </c>
      <c r="D5609" s="739">
        <v>44</v>
      </c>
      <c r="E5609" s="746">
        <v>15</v>
      </c>
      <c r="F5609" s="746"/>
      <c r="G5609" s="429">
        <v>9.8000000000000004E-2</v>
      </c>
      <c r="H5609" s="41" t="s">
        <v>104</v>
      </c>
      <c r="I5609" s="429">
        <v>0.22</v>
      </c>
      <c r="J5609" s="36" t="s">
        <v>2028</v>
      </c>
      <c r="K5609" s="429">
        <v>0.15</v>
      </c>
      <c r="L5609" s="85" t="s">
        <v>105</v>
      </c>
      <c r="M5609" s="359" t="s">
        <v>390</v>
      </c>
    </row>
    <row r="5610" spans="2:13" ht="15.75" customHeight="1" x14ac:dyDescent="0.2">
      <c r="B5610" s="40" t="s">
        <v>106</v>
      </c>
      <c r="C5610" s="41" t="s">
        <v>2025</v>
      </c>
      <c r="D5610" s="739">
        <v>59</v>
      </c>
      <c r="E5610" s="746">
        <v>20</v>
      </c>
      <c r="F5610" s="746"/>
      <c r="G5610" s="429">
        <v>0.09</v>
      </c>
      <c r="H5610" s="41" t="s">
        <v>107</v>
      </c>
      <c r="I5610" s="429">
        <v>0.22</v>
      </c>
      <c r="J5610" s="36" t="s">
        <v>2590</v>
      </c>
      <c r="K5610" s="429">
        <v>0.15</v>
      </c>
      <c r="L5610" s="177" t="s">
        <v>579</v>
      </c>
      <c r="M5610" s="359" t="s">
        <v>390</v>
      </c>
    </row>
    <row r="5611" spans="2:13" ht="15.75" customHeight="1" x14ac:dyDescent="0.2">
      <c r="B5611" s="13" t="s">
        <v>108</v>
      </c>
      <c r="C5611" s="41" t="s">
        <v>2025</v>
      </c>
      <c r="D5611" s="739">
        <v>64</v>
      </c>
      <c r="E5611" s="746">
        <v>15</v>
      </c>
      <c r="F5611" s="746"/>
      <c r="G5611" s="429">
        <v>0.09</v>
      </c>
      <c r="H5611" s="41" t="s">
        <v>109</v>
      </c>
      <c r="I5611" s="429">
        <v>0.22</v>
      </c>
      <c r="J5611" s="36" t="s">
        <v>110</v>
      </c>
      <c r="K5611" s="429">
        <v>0.15</v>
      </c>
      <c r="L5611" s="177" t="s">
        <v>1750</v>
      </c>
      <c r="M5611" s="359" t="s">
        <v>390</v>
      </c>
    </row>
    <row r="5612" spans="2:13" ht="15.75" customHeight="1" x14ac:dyDescent="0.2">
      <c r="B5612" s="40" t="s">
        <v>1751</v>
      </c>
      <c r="C5612" s="41" t="s">
        <v>2025</v>
      </c>
      <c r="D5612" s="739">
        <v>84</v>
      </c>
      <c r="E5612" s="746">
        <v>15</v>
      </c>
      <c r="F5612" s="746"/>
      <c r="G5612" s="429">
        <v>8.5999999999999993E-2</v>
      </c>
      <c r="H5612" s="41" t="s">
        <v>1752</v>
      </c>
      <c r="I5612" s="429">
        <v>0.22</v>
      </c>
      <c r="J5612" s="36" t="s">
        <v>1753</v>
      </c>
      <c r="K5612" s="429">
        <v>0.15</v>
      </c>
      <c r="L5612" s="177" t="s">
        <v>1754</v>
      </c>
      <c r="M5612" s="359" t="s">
        <v>390</v>
      </c>
    </row>
    <row r="5613" spans="2:13" ht="15.75" customHeight="1" x14ac:dyDescent="0.2">
      <c r="B5613" s="13" t="s">
        <v>1755</v>
      </c>
      <c r="C5613" s="41" t="s">
        <v>2025</v>
      </c>
      <c r="D5613" s="739">
        <v>84</v>
      </c>
      <c r="E5613" s="746">
        <v>15</v>
      </c>
      <c r="F5613" s="746"/>
      <c r="G5613" s="429">
        <v>8.5999999999999993E-2</v>
      </c>
      <c r="H5613" s="41" t="s">
        <v>1752</v>
      </c>
      <c r="I5613" s="429">
        <v>0.22</v>
      </c>
      <c r="J5613" s="36" t="s">
        <v>1753</v>
      </c>
      <c r="K5613" s="429">
        <v>0.15</v>
      </c>
      <c r="L5613" s="177" t="s">
        <v>1754</v>
      </c>
      <c r="M5613" s="359" t="s">
        <v>390</v>
      </c>
    </row>
    <row r="5614" spans="2:13" ht="15.75" customHeight="1" x14ac:dyDescent="0.2">
      <c r="B5614" s="13" t="s">
        <v>1763</v>
      </c>
      <c r="C5614" s="41" t="s">
        <v>2025</v>
      </c>
      <c r="D5614" s="739">
        <v>10</v>
      </c>
      <c r="E5614" s="746">
        <v>2</v>
      </c>
      <c r="F5614" s="748">
        <v>300</v>
      </c>
      <c r="G5614" s="429">
        <v>0.12</v>
      </c>
      <c r="H5614" s="41" t="s">
        <v>1764</v>
      </c>
      <c r="I5614" s="429">
        <v>0.22</v>
      </c>
      <c r="J5614" s="36" t="s">
        <v>1765</v>
      </c>
      <c r="K5614" s="429">
        <v>0.15</v>
      </c>
      <c r="L5614" s="177" t="s">
        <v>1766</v>
      </c>
      <c r="M5614" s="359" t="s">
        <v>2029</v>
      </c>
    </row>
    <row r="5615" spans="2:13" ht="15.75" customHeight="1" x14ac:dyDescent="0.2">
      <c r="B5615" s="132" t="s">
        <v>1756</v>
      </c>
      <c r="C5615" s="41" t="s">
        <v>2025</v>
      </c>
      <c r="D5615" s="739">
        <v>20</v>
      </c>
      <c r="E5615" s="746">
        <v>19</v>
      </c>
      <c r="F5615" s="746"/>
      <c r="G5615" s="429">
        <v>0.11</v>
      </c>
      <c r="H5615" s="41" t="s">
        <v>1762</v>
      </c>
      <c r="I5615" s="429">
        <v>0.22</v>
      </c>
      <c r="J5615" s="36" t="s">
        <v>97</v>
      </c>
      <c r="K5615" s="429">
        <v>0.15</v>
      </c>
      <c r="L5615" s="177" t="s">
        <v>2467</v>
      </c>
      <c r="M5615" s="359" t="s">
        <v>762</v>
      </c>
    </row>
    <row r="5616" spans="2:13" ht="15.75" customHeight="1" x14ac:dyDescent="0.2">
      <c r="B5616" s="40" t="s">
        <v>1757</v>
      </c>
      <c r="C5616" s="41" t="s">
        <v>2025</v>
      </c>
      <c r="D5616" s="739">
        <v>34</v>
      </c>
      <c r="E5616" s="746">
        <v>15</v>
      </c>
      <c r="F5616" s="746"/>
      <c r="G5616" s="429">
        <v>0.108</v>
      </c>
      <c r="H5616" s="41" t="s">
        <v>1954</v>
      </c>
      <c r="I5616" s="429">
        <v>0.22</v>
      </c>
      <c r="J5616" s="36" t="s">
        <v>2080</v>
      </c>
      <c r="K5616" s="429">
        <v>0.15</v>
      </c>
      <c r="L5616" s="177" t="s">
        <v>2180</v>
      </c>
      <c r="M5616" s="359" t="s">
        <v>762</v>
      </c>
    </row>
    <row r="5617" spans="2:13" ht="15.75" customHeight="1" x14ac:dyDescent="0.2">
      <c r="B5617" s="40" t="s">
        <v>1758</v>
      </c>
      <c r="C5617" s="41" t="s">
        <v>2025</v>
      </c>
      <c r="D5617" s="739">
        <v>44</v>
      </c>
      <c r="E5617" s="746">
        <v>15</v>
      </c>
      <c r="F5617" s="746"/>
      <c r="G5617" s="429">
        <v>9.8000000000000004E-2</v>
      </c>
      <c r="H5617" s="41" t="s">
        <v>104</v>
      </c>
      <c r="I5617" s="429">
        <v>0.22</v>
      </c>
      <c r="J5617" s="36" t="s">
        <v>2028</v>
      </c>
      <c r="K5617" s="429">
        <v>0.15</v>
      </c>
      <c r="L5617" s="177" t="s">
        <v>105</v>
      </c>
      <c r="M5617" s="359" t="s">
        <v>390</v>
      </c>
    </row>
    <row r="5618" spans="2:13" ht="15.75" customHeight="1" x14ac:dyDescent="0.2">
      <c r="B5618" s="40" t="s">
        <v>1759</v>
      </c>
      <c r="C5618" s="41" t="s">
        <v>2025</v>
      </c>
      <c r="D5618" s="739">
        <v>54</v>
      </c>
      <c r="E5618" s="746">
        <v>15</v>
      </c>
      <c r="F5618" s="746"/>
      <c r="G5618" s="429">
        <v>9.6000000000000002E-2</v>
      </c>
      <c r="H5618" s="41" t="s">
        <v>2184</v>
      </c>
      <c r="I5618" s="429">
        <v>0.22</v>
      </c>
      <c r="J5618" s="36" t="s">
        <v>92</v>
      </c>
      <c r="K5618" s="429">
        <v>0.15</v>
      </c>
      <c r="L5618" s="177" t="s">
        <v>2588</v>
      </c>
      <c r="M5618" s="359" t="s">
        <v>390</v>
      </c>
    </row>
    <row r="5619" spans="2:13" ht="15.75" customHeight="1" x14ac:dyDescent="0.2">
      <c r="B5619" s="40" t="s">
        <v>1760</v>
      </c>
      <c r="C5619" s="41" t="s">
        <v>2025</v>
      </c>
      <c r="D5619" s="739">
        <v>64</v>
      </c>
      <c r="E5619" s="746">
        <v>15</v>
      </c>
      <c r="F5619" s="746"/>
      <c r="G5619" s="429">
        <v>0.09</v>
      </c>
      <c r="H5619" s="41" t="s">
        <v>109</v>
      </c>
      <c r="I5619" s="429">
        <v>0.22</v>
      </c>
      <c r="J5619" s="36" t="s">
        <v>110</v>
      </c>
      <c r="K5619" s="429">
        <v>0.15</v>
      </c>
      <c r="L5619" s="177" t="s">
        <v>1750</v>
      </c>
      <c r="M5619" s="359" t="s">
        <v>390</v>
      </c>
    </row>
    <row r="5620" spans="2:13" ht="15.75" customHeight="1" x14ac:dyDescent="0.2">
      <c r="B5620" s="40" t="s">
        <v>1761</v>
      </c>
      <c r="C5620" s="41" t="s">
        <v>2025</v>
      </c>
      <c r="D5620" s="739">
        <v>84</v>
      </c>
      <c r="E5620" s="746">
        <v>15</v>
      </c>
      <c r="F5620" s="746"/>
      <c r="G5620" s="429">
        <v>8.5999999999999993E-2</v>
      </c>
      <c r="H5620" s="41" t="s">
        <v>1752</v>
      </c>
      <c r="I5620" s="429">
        <v>0.22</v>
      </c>
      <c r="J5620" s="36" t="s">
        <v>1753</v>
      </c>
      <c r="K5620" s="429">
        <v>0.15</v>
      </c>
      <c r="L5620" s="177" t="s">
        <v>1754</v>
      </c>
      <c r="M5620" s="359" t="s">
        <v>390</v>
      </c>
    </row>
    <row r="5621" spans="2:13" ht="15.75" customHeight="1" x14ac:dyDescent="0.2">
      <c r="B5621" s="4515" t="s">
        <v>1980</v>
      </c>
      <c r="C5621" s="4516"/>
      <c r="D5621" s="741"/>
      <c r="E5621" s="743"/>
      <c r="F5621" s="743"/>
      <c r="G5621" s="687"/>
      <c r="H5621" s="687"/>
      <c r="I5621" s="687"/>
      <c r="J5621" s="687"/>
      <c r="K5621" s="687"/>
      <c r="L5621" s="687"/>
      <c r="M5621" s="704"/>
    </row>
    <row r="5622" spans="2:13" ht="15.75" customHeight="1" thickBot="1" x14ac:dyDescent="0.25">
      <c r="B5622" s="673"/>
      <c r="C5622" s="674"/>
      <c r="D5622" s="744"/>
      <c r="E5622" s="747"/>
      <c r="F5622" s="747"/>
      <c r="G5622" s="674"/>
      <c r="H5622" s="674"/>
      <c r="I5622" s="674"/>
      <c r="J5622" s="674"/>
      <c r="K5622" s="674"/>
      <c r="L5622" s="674"/>
      <c r="M5622" s="675"/>
    </row>
    <row r="5623" spans="2:13" ht="15.75" customHeight="1" thickTop="1" thickBot="1" x14ac:dyDescent="0.25">
      <c r="G5623" s="2"/>
    </row>
    <row r="5624" spans="2:13" ht="15.75" customHeight="1" thickTop="1" x14ac:dyDescent="0.2">
      <c r="B5624" s="98" t="s">
        <v>894</v>
      </c>
      <c r="C5624" s="98"/>
      <c r="D5624" s="98"/>
      <c r="E5624" s="98"/>
      <c r="F5624" s="98"/>
      <c r="G5624" s="112"/>
      <c r="H5624" s="112"/>
      <c r="I5624" s="112"/>
      <c r="J5624" s="113"/>
      <c r="K5624" s="113"/>
      <c r="L5624" s="113"/>
      <c r="M5624" s="107"/>
    </row>
    <row r="5625" spans="2:13" ht="30.75" customHeight="1" x14ac:dyDescent="0.2">
      <c r="B5625" s="383" t="s">
        <v>381</v>
      </c>
      <c r="C5625" s="384" t="s">
        <v>1213</v>
      </c>
      <c r="D5625" s="347" t="s">
        <v>1767</v>
      </c>
      <c r="E5625" s="347" t="s">
        <v>1768</v>
      </c>
      <c r="F5625" s="347" t="s">
        <v>84</v>
      </c>
      <c r="G5625" s="347" t="s">
        <v>255</v>
      </c>
      <c r="H5625" s="419" t="s">
        <v>2019</v>
      </c>
      <c r="I5625" s="347" t="s">
        <v>1807</v>
      </c>
      <c r="J5625" s="419" t="s">
        <v>2020</v>
      </c>
      <c r="K5625" s="347" t="s">
        <v>2018</v>
      </c>
      <c r="L5625" s="385" t="s">
        <v>780</v>
      </c>
      <c r="M5625" s="386" t="s">
        <v>2023</v>
      </c>
    </row>
    <row r="5626" spans="2:13" ht="15.75" customHeight="1" x14ac:dyDescent="0.2">
      <c r="B5626" s="40" t="s">
        <v>1769</v>
      </c>
      <c r="C5626" s="384" t="s">
        <v>782</v>
      </c>
      <c r="D5626" s="37">
        <v>20</v>
      </c>
      <c r="E5626" s="37">
        <v>10</v>
      </c>
      <c r="F5626" s="749">
        <v>3000</v>
      </c>
      <c r="G5626" s="750">
        <v>0.1</v>
      </c>
      <c r="H5626" s="36" t="s">
        <v>2028</v>
      </c>
      <c r="I5626" s="750">
        <v>0.22</v>
      </c>
      <c r="J5626" s="36" t="s">
        <v>97</v>
      </c>
      <c r="K5626" s="750">
        <v>0.15</v>
      </c>
      <c r="L5626" s="85" t="s">
        <v>2467</v>
      </c>
      <c r="M5626" s="359" t="s">
        <v>762</v>
      </c>
    </row>
    <row r="5627" spans="2:13" ht="15.75" customHeight="1" x14ac:dyDescent="0.2">
      <c r="B5627" s="751"/>
      <c r="C5627" s="752"/>
      <c r="D5627" s="753"/>
      <c r="E5627" s="753"/>
      <c r="F5627" s="754"/>
      <c r="G5627" s="753"/>
      <c r="H5627" s="755"/>
      <c r="I5627" s="753"/>
      <c r="J5627" s="755"/>
      <c r="K5627" s="753"/>
      <c r="L5627" s="753"/>
      <c r="M5627" s="756"/>
    </row>
    <row r="5628" spans="2:13" ht="15.75" customHeight="1" x14ac:dyDescent="0.2">
      <c r="B5628" s="13" t="s">
        <v>896</v>
      </c>
      <c r="C5628" s="36" t="s">
        <v>2025</v>
      </c>
      <c r="D5628" s="37">
        <v>12.64</v>
      </c>
      <c r="E5628" s="37">
        <v>2.36</v>
      </c>
      <c r="F5628" s="757">
        <v>300</v>
      </c>
      <c r="G5628" s="750">
        <v>0.12</v>
      </c>
      <c r="H5628" s="36" t="s">
        <v>2026</v>
      </c>
      <c r="I5628" s="750">
        <v>0.22</v>
      </c>
      <c r="J5628" s="36" t="s">
        <v>1770</v>
      </c>
      <c r="K5628" s="750">
        <v>0.15</v>
      </c>
      <c r="L5628" s="85" t="s">
        <v>897</v>
      </c>
      <c r="M5628" s="359" t="s">
        <v>2029</v>
      </c>
    </row>
    <row r="5629" spans="2:13" ht="15.75" customHeight="1" x14ac:dyDescent="0.2">
      <c r="B5629" s="13" t="s">
        <v>899</v>
      </c>
      <c r="C5629" s="36" t="s">
        <v>2025</v>
      </c>
      <c r="D5629" s="37">
        <v>14.07</v>
      </c>
      <c r="E5629" s="37">
        <v>3.93</v>
      </c>
      <c r="F5629" s="757">
        <v>500</v>
      </c>
      <c r="G5629" s="750">
        <v>0.12</v>
      </c>
      <c r="H5629" s="36" t="s">
        <v>1771</v>
      </c>
      <c r="I5629" s="750">
        <v>0.22</v>
      </c>
      <c r="J5629" s="36" t="s">
        <v>1772</v>
      </c>
      <c r="K5629" s="750">
        <v>0.15</v>
      </c>
      <c r="L5629" s="85" t="s">
        <v>2458</v>
      </c>
      <c r="M5629" s="359" t="s">
        <v>2029</v>
      </c>
    </row>
    <row r="5630" spans="2:13" ht="15.75" customHeight="1" x14ac:dyDescent="0.2">
      <c r="B5630" s="40" t="s">
        <v>2459</v>
      </c>
      <c r="C5630" s="41" t="s">
        <v>2025</v>
      </c>
      <c r="D5630" s="42">
        <v>12.13</v>
      </c>
      <c r="E5630" s="42">
        <v>7.87</v>
      </c>
      <c r="F5630" s="758">
        <v>1000</v>
      </c>
      <c r="G5630" s="750">
        <v>0.12</v>
      </c>
      <c r="H5630" s="41" t="s">
        <v>1773</v>
      </c>
      <c r="I5630" s="750">
        <v>0.22</v>
      </c>
      <c r="J5630" s="41" t="s">
        <v>1774</v>
      </c>
      <c r="K5630" s="750">
        <v>0.15</v>
      </c>
      <c r="L5630" s="177" t="s">
        <v>2032</v>
      </c>
      <c r="M5630" s="359" t="s">
        <v>2029</v>
      </c>
    </row>
    <row r="5631" spans="2:13" ht="15.75" customHeight="1" x14ac:dyDescent="0.2">
      <c r="B5631" s="40" t="s">
        <v>2462</v>
      </c>
      <c r="C5631" s="41" t="s">
        <v>2025</v>
      </c>
      <c r="D5631" s="42">
        <v>10.199999999999999</v>
      </c>
      <c r="E5631" s="42">
        <v>11.8</v>
      </c>
      <c r="F5631" s="758">
        <v>1500</v>
      </c>
      <c r="G5631" s="750">
        <v>0.12</v>
      </c>
      <c r="H5631" s="41" t="s">
        <v>1775</v>
      </c>
      <c r="I5631" s="750">
        <v>0.22</v>
      </c>
      <c r="J5631" s="41" t="s">
        <v>1776</v>
      </c>
      <c r="K5631" s="750">
        <v>0.15</v>
      </c>
      <c r="L5631" s="177" t="s">
        <v>2463</v>
      </c>
      <c r="M5631" s="359" t="s">
        <v>2029</v>
      </c>
    </row>
    <row r="5632" spans="2:13" ht="15.75" customHeight="1" x14ac:dyDescent="0.2">
      <c r="B5632" s="40" t="s">
        <v>1777</v>
      </c>
      <c r="C5632" s="41" t="s">
        <v>2025</v>
      </c>
      <c r="D5632" s="42">
        <v>20</v>
      </c>
      <c r="E5632" s="42">
        <v>10</v>
      </c>
      <c r="F5632" s="758">
        <v>3000</v>
      </c>
      <c r="G5632" s="750">
        <v>0.11</v>
      </c>
      <c r="H5632" s="41" t="s">
        <v>1762</v>
      </c>
      <c r="I5632" s="750">
        <v>0.22</v>
      </c>
      <c r="J5632" s="41" t="s">
        <v>97</v>
      </c>
      <c r="K5632" s="750">
        <v>0.15</v>
      </c>
      <c r="L5632" s="177" t="s">
        <v>2467</v>
      </c>
      <c r="M5632" s="359" t="s">
        <v>762</v>
      </c>
    </row>
    <row r="5633" spans="2:13" ht="15.75" customHeight="1" thickBot="1" x14ac:dyDescent="0.25">
      <c r="B5633" s="3" t="s">
        <v>52</v>
      </c>
      <c r="C5633" s="4"/>
      <c r="D5633" s="4"/>
      <c r="E5633" s="4"/>
      <c r="F5633" s="4"/>
      <c r="G5633" s="4"/>
      <c r="H5633" s="4"/>
      <c r="I5633" s="4"/>
      <c r="J5633" s="4"/>
      <c r="K5633" s="4"/>
      <c r="L5633" s="4"/>
      <c r="M5633" s="5"/>
    </row>
    <row r="5634" spans="2:13" ht="15.75" customHeight="1" thickTop="1" thickBot="1" x14ac:dyDescent="0.25">
      <c r="B5634" s="4492"/>
      <c r="C5634" s="4492"/>
      <c r="D5634" s="4492"/>
      <c r="G5634" s="2"/>
    </row>
    <row r="5635" spans="2:13" ht="15.75" customHeight="1" thickTop="1" x14ac:dyDescent="0.2">
      <c r="B5635" s="98" t="s">
        <v>2470</v>
      </c>
      <c r="C5635" s="176"/>
      <c r="D5635" s="176"/>
      <c r="E5635" s="112"/>
      <c r="F5635" s="112"/>
      <c r="G5635" s="112"/>
      <c r="H5635" s="112"/>
      <c r="I5635" s="113"/>
      <c r="J5635" s="113"/>
      <c r="K5635" s="113"/>
      <c r="L5635" s="120"/>
      <c r="M5635" s="1"/>
    </row>
    <row r="5636" spans="2:13" ht="45.75" customHeight="1" x14ac:dyDescent="0.2">
      <c r="B5636" s="393" t="s">
        <v>64</v>
      </c>
      <c r="C5636" s="384" t="s">
        <v>1213</v>
      </c>
      <c r="D5636" s="385" t="s">
        <v>65</v>
      </c>
      <c r="E5636" s="385" t="s">
        <v>2471</v>
      </c>
      <c r="F5636" s="347" t="s">
        <v>255</v>
      </c>
      <c r="G5636" s="347" t="s">
        <v>2019</v>
      </c>
      <c r="H5636" s="347" t="s">
        <v>1807</v>
      </c>
      <c r="I5636" s="347" t="s">
        <v>2472</v>
      </c>
      <c r="J5636" s="347" t="s">
        <v>2018</v>
      </c>
      <c r="K5636" s="347" t="s">
        <v>2473</v>
      </c>
      <c r="L5636" s="386" t="s">
        <v>2023</v>
      </c>
      <c r="M5636" s="252"/>
    </row>
    <row r="5637" spans="2:13" ht="15.75" customHeight="1" x14ac:dyDescent="0.2">
      <c r="B5637" s="13" t="s">
        <v>2474</v>
      </c>
      <c r="C5637" s="36" t="s">
        <v>782</v>
      </c>
      <c r="D5637" s="45">
        <v>34</v>
      </c>
      <c r="E5637" s="45">
        <v>15</v>
      </c>
      <c r="F5637" s="429">
        <v>9.8000000000000004E-2</v>
      </c>
      <c r="G5637" s="36" t="s">
        <v>2475</v>
      </c>
      <c r="H5637" s="429">
        <v>0.22</v>
      </c>
      <c r="I5637" s="36" t="s">
        <v>2080</v>
      </c>
      <c r="J5637" s="429">
        <v>0.15</v>
      </c>
      <c r="K5637" s="85" t="s">
        <v>2180</v>
      </c>
      <c r="L5637" s="359" t="s">
        <v>762</v>
      </c>
      <c r="M5637" s="1"/>
    </row>
    <row r="5638" spans="2:13" ht="15.75" customHeight="1" x14ac:dyDescent="0.2">
      <c r="B5638" s="13" t="s">
        <v>1951</v>
      </c>
      <c r="C5638" s="36" t="s">
        <v>782</v>
      </c>
      <c r="D5638" s="45">
        <v>34</v>
      </c>
      <c r="E5638" s="45">
        <v>15</v>
      </c>
      <c r="F5638" s="429">
        <v>9.8000000000000004E-2</v>
      </c>
      <c r="G5638" s="36" t="s">
        <v>2475</v>
      </c>
      <c r="H5638" s="429">
        <v>0.22</v>
      </c>
      <c r="I5638" s="36" t="s">
        <v>2080</v>
      </c>
      <c r="J5638" s="429">
        <v>0.15</v>
      </c>
      <c r="K5638" s="85" t="s">
        <v>2180</v>
      </c>
      <c r="L5638" s="359" t="s">
        <v>762</v>
      </c>
      <c r="M5638" s="1"/>
    </row>
    <row r="5639" spans="2:13" ht="15.75" customHeight="1" x14ac:dyDescent="0.2">
      <c r="B5639" s="40" t="s">
        <v>1952</v>
      </c>
      <c r="C5639" s="41" t="s">
        <v>782</v>
      </c>
      <c r="D5639" s="746">
        <v>34</v>
      </c>
      <c r="E5639" s="746">
        <v>15</v>
      </c>
      <c r="F5639" s="429">
        <v>9.8000000000000004E-2</v>
      </c>
      <c r="G5639" s="41" t="s">
        <v>2475</v>
      </c>
      <c r="H5639" s="429">
        <v>0.22</v>
      </c>
      <c r="I5639" s="36" t="s">
        <v>2080</v>
      </c>
      <c r="J5639" s="429">
        <v>0.15</v>
      </c>
      <c r="K5639" s="177" t="s">
        <v>2180</v>
      </c>
      <c r="L5639" s="359" t="s">
        <v>762</v>
      </c>
      <c r="M5639" s="1"/>
    </row>
    <row r="5640" spans="2:13" ht="15.75" customHeight="1" x14ac:dyDescent="0.2">
      <c r="B5640" s="40" t="s">
        <v>91</v>
      </c>
      <c r="C5640" s="41" t="s">
        <v>782</v>
      </c>
      <c r="D5640" s="746">
        <v>54</v>
      </c>
      <c r="E5640" s="746">
        <v>15</v>
      </c>
      <c r="F5640" s="429">
        <v>9.6000000000000002E-2</v>
      </c>
      <c r="G5640" s="41" t="s">
        <v>2184</v>
      </c>
      <c r="H5640" s="429">
        <v>0.22</v>
      </c>
      <c r="I5640" s="36" t="s">
        <v>92</v>
      </c>
      <c r="J5640" s="429">
        <v>0.15</v>
      </c>
      <c r="K5640" s="177" t="s">
        <v>2588</v>
      </c>
      <c r="L5640" s="359" t="s">
        <v>390</v>
      </c>
      <c r="M5640" s="1"/>
    </row>
    <row r="5641" spans="2:13" ht="15.75" customHeight="1" x14ac:dyDescent="0.2">
      <c r="B5641" s="13" t="s">
        <v>1956</v>
      </c>
      <c r="C5641" s="41" t="s">
        <v>782</v>
      </c>
      <c r="D5641" s="746">
        <v>54</v>
      </c>
      <c r="E5641" s="746">
        <v>15</v>
      </c>
      <c r="F5641" s="429">
        <v>9.6000000000000002E-2</v>
      </c>
      <c r="G5641" s="41" t="s">
        <v>2184</v>
      </c>
      <c r="H5641" s="429">
        <v>0.22</v>
      </c>
      <c r="I5641" s="36" t="s">
        <v>92</v>
      </c>
      <c r="J5641" s="429">
        <v>0.15</v>
      </c>
      <c r="K5641" s="177" t="s">
        <v>2588</v>
      </c>
      <c r="L5641" s="359" t="s">
        <v>390</v>
      </c>
      <c r="M5641" s="1"/>
    </row>
    <row r="5642" spans="2:13" ht="15.75" customHeight="1" x14ac:dyDescent="0.2">
      <c r="B5642" s="40" t="s">
        <v>1957</v>
      </c>
      <c r="C5642" s="41" t="s">
        <v>782</v>
      </c>
      <c r="D5642" s="746">
        <v>54</v>
      </c>
      <c r="E5642" s="746">
        <v>15</v>
      </c>
      <c r="F5642" s="429">
        <v>9.6000000000000002E-2</v>
      </c>
      <c r="G5642" s="41" t="s">
        <v>2184</v>
      </c>
      <c r="H5642" s="429">
        <v>0.22</v>
      </c>
      <c r="I5642" s="36" t="s">
        <v>92</v>
      </c>
      <c r="J5642" s="429">
        <v>0.15</v>
      </c>
      <c r="K5642" s="177" t="s">
        <v>2588</v>
      </c>
      <c r="L5642" s="359" t="s">
        <v>390</v>
      </c>
      <c r="M5642" s="1"/>
    </row>
    <row r="5643" spans="2:13" ht="15.75" customHeight="1" x14ac:dyDescent="0.2">
      <c r="B5643" s="135"/>
      <c r="C5643" s="136"/>
      <c r="D5643" s="180"/>
      <c r="E5643" s="180"/>
      <c r="F5643" s="117"/>
      <c r="G5643" s="136"/>
      <c r="H5643" s="118"/>
      <c r="I5643" s="136"/>
      <c r="J5643" s="118"/>
      <c r="K5643" s="179"/>
      <c r="L5643" s="432"/>
      <c r="M5643" s="1"/>
    </row>
    <row r="5644" spans="2:13" ht="15.75" customHeight="1" x14ac:dyDescent="0.2">
      <c r="B5644" s="13" t="s">
        <v>2474</v>
      </c>
      <c r="C5644" s="36" t="s">
        <v>2025</v>
      </c>
      <c r="D5644" s="45">
        <v>34</v>
      </c>
      <c r="E5644" s="45">
        <v>15</v>
      </c>
      <c r="F5644" s="429">
        <v>0.108</v>
      </c>
      <c r="G5644" s="36" t="s">
        <v>1954</v>
      </c>
      <c r="H5644" s="429">
        <v>0.22</v>
      </c>
      <c r="I5644" s="36" t="s">
        <v>2080</v>
      </c>
      <c r="J5644" s="429">
        <v>0.15</v>
      </c>
      <c r="K5644" s="85" t="s">
        <v>2180</v>
      </c>
      <c r="L5644" s="359" t="s">
        <v>762</v>
      </c>
      <c r="M5644" s="1"/>
    </row>
    <row r="5645" spans="2:13" ht="15.75" customHeight="1" x14ac:dyDescent="0.2">
      <c r="B5645" s="13" t="s">
        <v>1951</v>
      </c>
      <c r="C5645" s="36" t="s">
        <v>2025</v>
      </c>
      <c r="D5645" s="45">
        <v>34</v>
      </c>
      <c r="E5645" s="45">
        <v>15</v>
      </c>
      <c r="F5645" s="429">
        <v>0.108</v>
      </c>
      <c r="G5645" s="36" t="s">
        <v>1954</v>
      </c>
      <c r="H5645" s="429">
        <v>0.22</v>
      </c>
      <c r="I5645" s="36" t="s">
        <v>2080</v>
      </c>
      <c r="J5645" s="429">
        <v>0.15</v>
      </c>
      <c r="K5645" s="85" t="s">
        <v>2180</v>
      </c>
      <c r="L5645" s="359" t="s">
        <v>762</v>
      </c>
      <c r="M5645" s="1"/>
    </row>
    <row r="5646" spans="2:13" ht="15.75" customHeight="1" x14ac:dyDescent="0.2">
      <c r="B5646" s="40" t="s">
        <v>1952</v>
      </c>
      <c r="C5646" s="41" t="s">
        <v>2025</v>
      </c>
      <c r="D5646" s="746">
        <v>34</v>
      </c>
      <c r="E5646" s="746">
        <v>15</v>
      </c>
      <c r="F5646" s="429">
        <v>0.108</v>
      </c>
      <c r="G5646" s="41" t="s">
        <v>1954</v>
      </c>
      <c r="H5646" s="429">
        <v>0.22</v>
      </c>
      <c r="I5646" s="36" t="s">
        <v>2080</v>
      </c>
      <c r="J5646" s="429">
        <v>0.15</v>
      </c>
      <c r="K5646" s="177" t="s">
        <v>2180</v>
      </c>
      <c r="L5646" s="359" t="s">
        <v>762</v>
      </c>
      <c r="M5646" s="1"/>
    </row>
    <row r="5647" spans="2:13" ht="15.75" customHeight="1" x14ac:dyDescent="0.2">
      <c r="B5647" s="40" t="s">
        <v>91</v>
      </c>
      <c r="C5647" s="41" t="s">
        <v>2025</v>
      </c>
      <c r="D5647" s="746">
        <v>54</v>
      </c>
      <c r="E5647" s="746">
        <v>15</v>
      </c>
      <c r="F5647" s="429">
        <v>9.6000000000000002E-2</v>
      </c>
      <c r="G5647" s="41" t="s">
        <v>2184</v>
      </c>
      <c r="H5647" s="429">
        <v>0.22</v>
      </c>
      <c r="I5647" s="36" t="s">
        <v>92</v>
      </c>
      <c r="J5647" s="429">
        <v>0.15</v>
      </c>
      <c r="K5647" s="177" t="s">
        <v>2588</v>
      </c>
      <c r="L5647" s="359" t="s">
        <v>390</v>
      </c>
      <c r="M5647" s="1"/>
    </row>
    <row r="5648" spans="2:13" ht="15.75" customHeight="1" x14ac:dyDescent="0.2">
      <c r="B5648" s="13" t="s">
        <v>1956</v>
      </c>
      <c r="C5648" s="41" t="s">
        <v>2025</v>
      </c>
      <c r="D5648" s="746">
        <v>54</v>
      </c>
      <c r="E5648" s="746">
        <v>15</v>
      </c>
      <c r="F5648" s="429">
        <v>9.6000000000000002E-2</v>
      </c>
      <c r="G5648" s="41" t="s">
        <v>2184</v>
      </c>
      <c r="H5648" s="429">
        <v>0.22</v>
      </c>
      <c r="I5648" s="36" t="s">
        <v>92</v>
      </c>
      <c r="J5648" s="429">
        <v>0.15</v>
      </c>
      <c r="K5648" s="177" t="s">
        <v>2588</v>
      </c>
      <c r="L5648" s="359" t="s">
        <v>390</v>
      </c>
      <c r="M5648"/>
    </row>
    <row r="5649" spans="2:15" ht="15.75" customHeight="1" x14ac:dyDescent="0.2">
      <c r="B5649" s="40" t="s">
        <v>1957</v>
      </c>
      <c r="C5649" s="41" t="s">
        <v>2025</v>
      </c>
      <c r="D5649" s="746">
        <v>54</v>
      </c>
      <c r="E5649" s="746">
        <v>15</v>
      </c>
      <c r="F5649" s="429">
        <v>9.6000000000000002E-2</v>
      </c>
      <c r="G5649" s="41" t="s">
        <v>2184</v>
      </c>
      <c r="H5649" s="429">
        <v>0.22</v>
      </c>
      <c r="I5649" s="36" t="s">
        <v>92</v>
      </c>
      <c r="J5649" s="429">
        <v>0.15</v>
      </c>
      <c r="K5649" s="177" t="s">
        <v>2588</v>
      </c>
      <c r="L5649" s="359" t="s">
        <v>390</v>
      </c>
      <c r="M5649"/>
    </row>
    <row r="5650" spans="2:15" ht="15.75" customHeight="1" thickBot="1" x14ac:dyDescent="0.25">
      <c r="B5650" s="4567" t="s">
        <v>1512</v>
      </c>
      <c r="C5650" s="4568"/>
      <c r="D5650" s="747"/>
      <c r="E5650" s="747"/>
      <c r="F5650" s="674"/>
      <c r="G5650" s="674"/>
      <c r="H5650" s="674"/>
      <c r="I5650" s="674"/>
      <c r="J5650" s="674"/>
      <c r="K5650" s="674"/>
      <c r="L5650" s="675"/>
      <c r="M5650"/>
    </row>
    <row r="5651" spans="2:15" ht="15.75" customHeight="1" thickTop="1" thickBot="1" x14ac:dyDescent="0.25">
      <c r="B5651" s="4492"/>
      <c r="C5651" s="4492"/>
      <c r="D5651" s="4492"/>
      <c r="G5651" s="2"/>
    </row>
    <row r="5652" spans="2:15" ht="15.75" customHeight="1" thickTop="1" x14ac:dyDescent="0.2">
      <c r="B5652" s="98" t="s">
        <v>2470</v>
      </c>
      <c r="C5652" s="176"/>
      <c r="D5652" s="176"/>
      <c r="E5652" s="176"/>
      <c r="F5652" s="112"/>
      <c r="G5652" s="112"/>
      <c r="H5652" s="112"/>
      <c r="I5652" s="112"/>
      <c r="J5652" s="112"/>
      <c r="K5652" s="113"/>
      <c r="L5652" s="113"/>
      <c r="M5652" s="113"/>
      <c r="N5652" s="113"/>
      <c r="O5652" s="120"/>
    </row>
    <row r="5653" spans="2:15" ht="39" customHeight="1" x14ac:dyDescent="0.2">
      <c r="B5653" s="393" t="s">
        <v>994</v>
      </c>
      <c r="C5653" s="347" t="s">
        <v>80</v>
      </c>
      <c r="D5653" s="347" t="s">
        <v>1859</v>
      </c>
      <c r="E5653" s="738" t="s">
        <v>81</v>
      </c>
      <c r="F5653" s="738" t="s">
        <v>82</v>
      </c>
      <c r="G5653" s="385" t="s">
        <v>83</v>
      </c>
      <c r="H5653" s="347" t="s">
        <v>84</v>
      </c>
      <c r="I5653" s="347" t="s">
        <v>85</v>
      </c>
      <c r="J5653" s="347" t="s">
        <v>1807</v>
      </c>
      <c r="K5653" s="347" t="s">
        <v>86</v>
      </c>
      <c r="L5653" s="347" t="s">
        <v>2019</v>
      </c>
      <c r="M5653" s="347" t="s">
        <v>2472</v>
      </c>
      <c r="N5653" s="347" t="s">
        <v>2473</v>
      </c>
      <c r="O5653" s="386" t="s">
        <v>2023</v>
      </c>
    </row>
    <row r="5654" spans="2:15" ht="15.75" customHeight="1" x14ac:dyDescent="0.2">
      <c r="B5654" s="13" t="s">
        <v>87</v>
      </c>
      <c r="C5654" s="36" t="s">
        <v>2025</v>
      </c>
      <c r="D5654" s="36" t="s">
        <v>88</v>
      </c>
      <c r="E5654" s="739">
        <v>25</v>
      </c>
      <c r="F5654" s="739">
        <v>15.01</v>
      </c>
      <c r="G5654" s="45">
        <v>9.99</v>
      </c>
      <c r="H5654" s="740">
        <v>0</v>
      </c>
      <c r="I5654" s="429">
        <v>0.12</v>
      </c>
      <c r="J5654" s="429">
        <v>0.22</v>
      </c>
      <c r="K5654" s="429">
        <v>0.15</v>
      </c>
      <c r="L5654" s="85" t="s">
        <v>89</v>
      </c>
      <c r="M5654" s="85" t="s">
        <v>2463</v>
      </c>
      <c r="N5654" s="85" t="s">
        <v>2167</v>
      </c>
      <c r="O5654" s="359" t="s">
        <v>2029</v>
      </c>
    </row>
    <row r="5655" spans="2:15" ht="15.75" customHeight="1" x14ac:dyDescent="0.2">
      <c r="B5655" s="703" t="s">
        <v>90</v>
      </c>
      <c r="C5655" s="687"/>
      <c r="D5655" s="687"/>
      <c r="E5655" s="741"/>
      <c r="F5655" s="742"/>
      <c r="G5655" s="743"/>
      <c r="H5655" s="687"/>
      <c r="I5655" s="687"/>
      <c r="J5655" s="687"/>
      <c r="K5655" s="687"/>
      <c r="L5655" s="687"/>
      <c r="M5655" s="687"/>
      <c r="N5655" s="687"/>
      <c r="O5655" s="704"/>
    </row>
    <row r="5656" spans="2:15" ht="15.75" customHeight="1" thickBot="1" x14ac:dyDescent="0.25">
      <c r="B5656" s="673"/>
      <c r="C5656" s="674"/>
      <c r="D5656" s="674"/>
      <c r="E5656" s="744"/>
      <c r="F5656" s="745"/>
      <c r="G5656" s="744"/>
      <c r="H5656" s="674"/>
      <c r="I5656" s="674"/>
      <c r="J5656" s="674"/>
      <c r="K5656" s="674"/>
      <c r="L5656" s="674"/>
      <c r="M5656" s="674"/>
      <c r="N5656" s="674"/>
      <c r="O5656" s="675"/>
    </row>
    <row r="5657" spans="2:15" ht="15.75" customHeight="1" thickTop="1" thickBot="1" x14ac:dyDescent="0.25">
      <c r="B5657" s="4492"/>
      <c r="C5657" s="4492"/>
      <c r="D5657" s="4492"/>
      <c r="G5657" s="2"/>
    </row>
    <row r="5658" spans="2:15" ht="15.75" customHeight="1" thickTop="1" x14ac:dyDescent="0.2">
      <c r="B5658" s="98" t="s">
        <v>2127</v>
      </c>
      <c r="C5658" s="111"/>
      <c r="D5658" s="111"/>
      <c r="E5658" s="111"/>
      <c r="F5658" s="112"/>
      <c r="G5658" s="113"/>
      <c r="H5658" s="113"/>
      <c r="I5658" s="113"/>
      <c r="J5658" s="120"/>
    </row>
    <row r="5659" spans="2:15" ht="40.5" customHeight="1" x14ac:dyDescent="0.2">
      <c r="B5659" s="393" t="s">
        <v>2128</v>
      </c>
      <c r="C5659" s="384" t="s">
        <v>1213</v>
      </c>
      <c r="D5659" s="347" t="s">
        <v>2129</v>
      </c>
      <c r="E5659" s="347" t="s">
        <v>2019</v>
      </c>
      <c r="F5659" s="347" t="s">
        <v>1807</v>
      </c>
      <c r="G5659" s="347" t="s">
        <v>450</v>
      </c>
      <c r="H5659" s="347" t="s">
        <v>2018</v>
      </c>
      <c r="I5659" s="347" t="s">
        <v>1451</v>
      </c>
      <c r="J5659" s="386" t="s">
        <v>2023</v>
      </c>
    </row>
    <row r="5660" spans="2:15" ht="15.75" customHeight="1" x14ac:dyDescent="0.2">
      <c r="B5660" s="13" t="s">
        <v>2130</v>
      </c>
      <c r="C5660" s="36" t="s">
        <v>782</v>
      </c>
      <c r="D5660" s="429">
        <v>0.1</v>
      </c>
      <c r="E5660" s="114" t="s">
        <v>2131</v>
      </c>
      <c r="F5660" s="429">
        <v>0.22</v>
      </c>
      <c r="G5660" s="114" t="s">
        <v>2136</v>
      </c>
      <c r="H5660" s="429">
        <v>0.15</v>
      </c>
      <c r="I5660" s="114" t="s">
        <v>2133</v>
      </c>
      <c r="J5660" s="167" t="s">
        <v>2029</v>
      </c>
    </row>
    <row r="5661" spans="2:15" ht="15.75" customHeight="1" x14ac:dyDescent="0.2">
      <c r="B5661" s="40" t="s">
        <v>2134</v>
      </c>
      <c r="C5661" s="41" t="s">
        <v>782</v>
      </c>
      <c r="D5661" s="429">
        <v>0.1</v>
      </c>
      <c r="E5661" s="115" t="s">
        <v>2135</v>
      </c>
      <c r="F5661" s="429">
        <v>0.22</v>
      </c>
      <c r="G5661" s="115" t="s">
        <v>1879</v>
      </c>
      <c r="H5661" s="429">
        <v>0.15</v>
      </c>
      <c r="I5661" s="115" t="s">
        <v>2137</v>
      </c>
      <c r="J5661" s="166" t="s">
        <v>2029</v>
      </c>
    </row>
    <row r="5662" spans="2:15" ht="15.75" customHeight="1" x14ac:dyDescent="0.2">
      <c r="B5662" s="13" t="s">
        <v>2138</v>
      </c>
      <c r="C5662" s="36" t="s">
        <v>782</v>
      </c>
      <c r="D5662" s="429">
        <v>0.1</v>
      </c>
      <c r="E5662" s="114" t="s">
        <v>2139</v>
      </c>
      <c r="F5662" s="429">
        <v>0.22</v>
      </c>
      <c r="G5662" s="114" t="s">
        <v>1880</v>
      </c>
      <c r="H5662" s="429">
        <v>0.15</v>
      </c>
      <c r="I5662" s="114" t="s">
        <v>2141</v>
      </c>
      <c r="J5662" s="167" t="s">
        <v>762</v>
      </c>
    </row>
    <row r="5663" spans="2:15" ht="15.75" customHeight="1" x14ac:dyDescent="0.2">
      <c r="B5663" s="13" t="s">
        <v>2142</v>
      </c>
      <c r="C5663" s="36" t="s">
        <v>782</v>
      </c>
      <c r="D5663" s="429">
        <v>9.8000000000000004E-2</v>
      </c>
      <c r="E5663" s="114" t="s">
        <v>2143</v>
      </c>
      <c r="F5663" s="429">
        <v>0.22</v>
      </c>
      <c r="G5663" s="114" t="s">
        <v>1881</v>
      </c>
      <c r="H5663" s="429">
        <v>0.15</v>
      </c>
      <c r="I5663" s="114" t="s">
        <v>2145</v>
      </c>
      <c r="J5663" s="167" t="s">
        <v>762</v>
      </c>
    </row>
    <row r="5664" spans="2:15" ht="15.75" customHeight="1" x14ac:dyDescent="0.2">
      <c r="B5664" s="13" t="s">
        <v>2146</v>
      </c>
      <c r="C5664" s="36" t="s">
        <v>782</v>
      </c>
      <c r="D5664" s="429">
        <v>9.6000000000000002E-2</v>
      </c>
      <c r="E5664" s="114" t="s">
        <v>2147</v>
      </c>
      <c r="F5664" s="429">
        <v>0.22</v>
      </c>
      <c r="G5664" s="114" t="s">
        <v>1882</v>
      </c>
      <c r="H5664" s="429">
        <v>0.15</v>
      </c>
      <c r="I5664" s="114" t="s">
        <v>2149</v>
      </c>
      <c r="J5664" s="167" t="s">
        <v>762</v>
      </c>
    </row>
    <row r="5665" spans="2:10" ht="15.75" customHeight="1" x14ac:dyDescent="0.2">
      <c r="B5665" s="13" t="s">
        <v>2154</v>
      </c>
      <c r="C5665" s="36" t="s">
        <v>782</v>
      </c>
      <c r="D5665" s="429">
        <v>8.7999999999999995E-2</v>
      </c>
      <c r="E5665" s="114" t="s">
        <v>2155</v>
      </c>
      <c r="F5665" s="429">
        <v>0.22</v>
      </c>
      <c r="G5665" s="114" t="s">
        <v>1883</v>
      </c>
      <c r="H5665" s="429">
        <v>0.15</v>
      </c>
      <c r="I5665" s="114" t="s">
        <v>2157</v>
      </c>
      <c r="J5665" s="167" t="s">
        <v>390</v>
      </c>
    </row>
    <row r="5666" spans="2:10" ht="15.75" customHeight="1" x14ac:dyDescent="0.2">
      <c r="B5666" s="13" t="s">
        <v>2158</v>
      </c>
      <c r="C5666" s="36" t="s">
        <v>782</v>
      </c>
      <c r="D5666" s="429">
        <v>8.5999999999999993E-2</v>
      </c>
      <c r="E5666" s="114" t="s">
        <v>2159</v>
      </c>
      <c r="F5666" s="429">
        <v>0.22</v>
      </c>
      <c r="G5666" s="114" t="s">
        <v>1884</v>
      </c>
      <c r="H5666" s="429">
        <v>0.15</v>
      </c>
      <c r="I5666" s="114" t="s">
        <v>2161</v>
      </c>
      <c r="J5666" s="167" t="s">
        <v>390</v>
      </c>
    </row>
    <row r="5667" spans="2:10" ht="15.75" customHeight="1" x14ac:dyDescent="0.2">
      <c r="B5667" s="13" t="s">
        <v>2162</v>
      </c>
      <c r="C5667" s="36" t="s">
        <v>782</v>
      </c>
      <c r="D5667" s="429">
        <v>8.4000000000000005E-2</v>
      </c>
      <c r="E5667" s="114" t="s">
        <v>2163</v>
      </c>
      <c r="F5667" s="429">
        <v>0.22</v>
      </c>
      <c r="G5667" s="114" t="s">
        <v>1885</v>
      </c>
      <c r="H5667" s="429">
        <v>0.15</v>
      </c>
      <c r="I5667" s="114" t="s">
        <v>2165</v>
      </c>
      <c r="J5667" s="167" t="s">
        <v>390</v>
      </c>
    </row>
    <row r="5668" spans="2:10" ht="15.75" customHeight="1" x14ac:dyDescent="0.2">
      <c r="B5668" s="168"/>
      <c r="C5668" s="119"/>
      <c r="D5668" s="118"/>
      <c r="E5668" s="118"/>
      <c r="F5668" s="118"/>
      <c r="G5668" s="118"/>
      <c r="H5668" s="118"/>
      <c r="I5668" s="118"/>
      <c r="J5668" s="169"/>
    </row>
    <row r="5669" spans="2:10" ht="15.75" customHeight="1" x14ac:dyDescent="0.2">
      <c r="B5669" s="13" t="s">
        <v>2166</v>
      </c>
      <c r="C5669" s="36" t="s">
        <v>2025</v>
      </c>
      <c r="D5669" s="429">
        <v>0.12</v>
      </c>
      <c r="E5669" s="114" t="s">
        <v>1886</v>
      </c>
      <c r="F5669" s="429">
        <v>0.22</v>
      </c>
      <c r="G5669" s="114" t="s">
        <v>2463</v>
      </c>
      <c r="H5669" s="429">
        <v>0.15</v>
      </c>
      <c r="I5669" s="114" t="s">
        <v>2167</v>
      </c>
      <c r="J5669" s="167" t="s">
        <v>2029</v>
      </c>
    </row>
    <row r="5670" spans="2:10" ht="15.75" customHeight="1" x14ac:dyDescent="0.2">
      <c r="B5670" s="13" t="s">
        <v>2169</v>
      </c>
      <c r="C5670" s="36" t="s">
        <v>2025</v>
      </c>
      <c r="D5670" s="429">
        <v>0.12</v>
      </c>
      <c r="E5670" s="114" t="s">
        <v>1887</v>
      </c>
      <c r="F5670" s="429">
        <v>0.22</v>
      </c>
      <c r="G5670" s="114" t="s">
        <v>2075</v>
      </c>
      <c r="H5670" s="429">
        <v>0.15</v>
      </c>
      <c r="I5670" s="114" t="s">
        <v>2036</v>
      </c>
      <c r="J5670" s="167" t="s">
        <v>2029</v>
      </c>
    </row>
    <row r="5671" spans="2:10" ht="15.75" customHeight="1" x14ac:dyDescent="0.2">
      <c r="B5671" s="13" t="s">
        <v>2172</v>
      </c>
      <c r="C5671" s="36" t="s">
        <v>2025</v>
      </c>
      <c r="D5671" s="429">
        <v>0.12</v>
      </c>
      <c r="E5671" s="114" t="s">
        <v>2076</v>
      </c>
      <c r="F5671" s="429">
        <v>0.22</v>
      </c>
      <c r="G5671" s="114" t="s">
        <v>2167</v>
      </c>
      <c r="H5671" s="429">
        <v>0.15</v>
      </c>
      <c r="I5671" s="114" t="s">
        <v>2173</v>
      </c>
      <c r="J5671" s="167" t="s">
        <v>2029</v>
      </c>
    </row>
    <row r="5672" spans="2:10" ht="15.75" customHeight="1" x14ac:dyDescent="0.2">
      <c r="B5672" s="13" t="s">
        <v>2130</v>
      </c>
      <c r="C5672" s="36" t="s">
        <v>2025</v>
      </c>
      <c r="D5672" s="429">
        <v>0.12</v>
      </c>
      <c r="E5672" s="114" t="s">
        <v>2076</v>
      </c>
      <c r="F5672" s="429">
        <v>0.22</v>
      </c>
      <c r="G5672" s="114" t="s">
        <v>2167</v>
      </c>
      <c r="H5672" s="429">
        <v>0.15</v>
      </c>
      <c r="I5672" s="114" t="s">
        <v>2173</v>
      </c>
      <c r="J5672" s="167" t="s">
        <v>2029</v>
      </c>
    </row>
    <row r="5673" spans="2:10" ht="15.75" customHeight="1" x14ac:dyDescent="0.2">
      <c r="B5673" s="13" t="s">
        <v>2134</v>
      </c>
      <c r="C5673" s="36" t="s">
        <v>2025</v>
      </c>
      <c r="D5673" s="429">
        <v>0.12</v>
      </c>
      <c r="E5673" s="114" t="s">
        <v>2077</v>
      </c>
      <c r="F5673" s="429">
        <v>0.22</v>
      </c>
      <c r="G5673" s="114" t="s">
        <v>2078</v>
      </c>
      <c r="H5673" s="429">
        <v>0.15</v>
      </c>
      <c r="I5673" s="114" t="s">
        <v>2177</v>
      </c>
      <c r="J5673" s="167" t="s">
        <v>2029</v>
      </c>
    </row>
    <row r="5674" spans="2:10" ht="15.75" customHeight="1" x14ac:dyDescent="0.2">
      <c r="B5674" s="13" t="s">
        <v>2138</v>
      </c>
      <c r="C5674" s="36" t="s">
        <v>2025</v>
      </c>
      <c r="D5674" s="429">
        <v>0.11</v>
      </c>
      <c r="E5674" s="114" t="s">
        <v>2079</v>
      </c>
      <c r="F5674" s="429">
        <v>0.22</v>
      </c>
      <c r="G5674" s="114" t="s">
        <v>2080</v>
      </c>
      <c r="H5674" s="429">
        <v>0.15</v>
      </c>
      <c r="I5674" s="114" t="s">
        <v>2180</v>
      </c>
      <c r="J5674" s="167" t="s">
        <v>762</v>
      </c>
    </row>
    <row r="5675" spans="2:10" ht="15.75" customHeight="1" x14ac:dyDescent="0.2">
      <c r="B5675" s="13" t="s">
        <v>2142</v>
      </c>
      <c r="C5675" s="36" t="s">
        <v>2025</v>
      </c>
      <c r="D5675" s="429">
        <v>0.108</v>
      </c>
      <c r="E5675" s="114" t="s">
        <v>2181</v>
      </c>
      <c r="F5675" s="429">
        <v>0.22</v>
      </c>
      <c r="G5675" s="114" t="s">
        <v>2081</v>
      </c>
      <c r="H5675" s="429">
        <v>0.15</v>
      </c>
      <c r="I5675" s="114" t="s">
        <v>2183</v>
      </c>
      <c r="J5675" s="167" t="s">
        <v>762</v>
      </c>
    </row>
    <row r="5676" spans="2:10" ht="15.75" customHeight="1" x14ac:dyDescent="0.2">
      <c r="B5676" s="13" t="s">
        <v>2146</v>
      </c>
      <c r="C5676" s="36" t="s">
        <v>2025</v>
      </c>
      <c r="D5676" s="429">
        <v>9.6000000000000002E-2</v>
      </c>
      <c r="E5676" s="114" t="s">
        <v>2184</v>
      </c>
      <c r="F5676" s="429">
        <v>0.22</v>
      </c>
      <c r="G5676" s="114" t="s">
        <v>2082</v>
      </c>
      <c r="H5676" s="429">
        <v>0.15</v>
      </c>
      <c r="I5676" s="114" t="s">
        <v>2588</v>
      </c>
      <c r="J5676" s="167" t="s">
        <v>762</v>
      </c>
    </row>
    <row r="5677" spans="2:10" ht="15.75" customHeight="1" thickBot="1" x14ac:dyDescent="0.25">
      <c r="B5677" s="3" t="s">
        <v>52</v>
      </c>
      <c r="C5677" s="4"/>
      <c r="D5677" s="4"/>
      <c r="E5677" s="4"/>
      <c r="F5677" s="4"/>
      <c r="G5677" s="4"/>
      <c r="H5677" s="4"/>
      <c r="I5677" s="4"/>
      <c r="J5677" s="5"/>
    </row>
    <row r="5678" spans="2:10" ht="15.75" customHeight="1" thickTop="1" thickBot="1" x14ac:dyDescent="0.25">
      <c r="B5678" s="4492"/>
      <c r="C5678" s="4492"/>
      <c r="D5678" s="4492"/>
      <c r="G5678" s="2"/>
    </row>
    <row r="5679" spans="2:10" ht="15.75" customHeight="1" thickTop="1" thickBot="1" x14ac:dyDescent="0.25">
      <c r="B5679" s="3839" t="s">
        <v>1876</v>
      </c>
      <c r="C5679" s="3840"/>
      <c r="G5679" s="2"/>
    </row>
    <row r="5680" spans="2:10" ht="15.75" customHeight="1" thickTop="1" thickBot="1" x14ac:dyDescent="0.25">
      <c r="B5680" s="4460" t="s">
        <v>1877</v>
      </c>
      <c r="C5680" s="4425"/>
      <c r="G5680" s="2"/>
    </row>
    <row r="5681" spans="2:7" ht="15.75" customHeight="1" x14ac:dyDescent="0.2">
      <c r="B5681" s="676" t="s">
        <v>1149</v>
      </c>
      <c r="C5681" s="677" t="s">
        <v>2550</v>
      </c>
      <c r="G5681" s="2"/>
    </row>
    <row r="5682" spans="2:7" ht="15.75" customHeight="1" x14ac:dyDescent="0.2">
      <c r="B5682" s="683" t="s">
        <v>1871</v>
      </c>
      <c r="C5682" s="706">
        <v>0.22</v>
      </c>
      <c r="G5682" s="2"/>
    </row>
    <row r="5683" spans="2:7" ht="15.75" customHeight="1" thickBot="1" x14ac:dyDescent="0.25">
      <c r="B5683" s="685" t="s">
        <v>1872</v>
      </c>
      <c r="C5683" s="707">
        <v>0.22</v>
      </c>
      <c r="G5683" s="2"/>
    </row>
    <row r="5684" spans="2:7" ht="15.75" customHeight="1" thickBot="1" x14ac:dyDescent="0.25">
      <c r="B5684" s="673" t="s">
        <v>1965</v>
      </c>
      <c r="C5684" s="675"/>
      <c r="G5684" s="2"/>
    </row>
    <row r="5685" spans="2:7" ht="15.75" customHeight="1" thickTop="1" thickBot="1" x14ac:dyDescent="0.25">
      <c r="B5685" s="702" t="s">
        <v>1878</v>
      </c>
      <c r="C5685" s="704"/>
      <c r="G5685" s="2"/>
    </row>
    <row r="5686" spans="2:7" ht="15.75" customHeight="1" thickTop="1" thickBot="1" x14ac:dyDescent="0.25">
      <c r="B5686" s="4460" t="s">
        <v>1877</v>
      </c>
      <c r="C5686" s="4425"/>
      <c r="G5686" s="2"/>
    </row>
    <row r="5687" spans="2:7" ht="15.75" customHeight="1" x14ac:dyDescent="0.2">
      <c r="B5687" s="676" t="s">
        <v>1149</v>
      </c>
      <c r="C5687" s="677" t="s">
        <v>2550</v>
      </c>
      <c r="G5687" s="2"/>
    </row>
    <row r="5688" spans="2:7" ht="15.75" customHeight="1" x14ac:dyDescent="0.2">
      <c r="B5688" s="683" t="s">
        <v>1871</v>
      </c>
      <c r="C5688" s="706">
        <v>0.22</v>
      </c>
      <c r="G5688" s="2"/>
    </row>
    <row r="5689" spans="2:7" ht="15.75" customHeight="1" thickBot="1" x14ac:dyDescent="0.25">
      <c r="B5689" s="685" t="s">
        <v>1872</v>
      </c>
      <c r="C5689" s="707">
        <v>0.22</v>
      </c>
      <c r="G5689" s="2"/>
    </row>
    <row r="5690" spans="2:7" ht="15.75" customHeight="1" thickBot="1" x14ac:dyDescent="0.25">
      <c r="B5690" s="1425" t="str">
        <f>+B5684</f>
        <v>Tarifas más impuestos de Ley</v>
      </c>
      <c r="C5690" s="768"/>
      <c r="G5690" s="2"/>
    </row>
    <row r="5691" spans="2:7" ht="15.75" customHeight="1" thickTop="1" thickBot="1" x14ac:dyDescent="0.25">
      <c r="B5691" s="4456"/>
      <c r="C5691" s="4456"/>
      <c r="D5691" s="4456"/>
      <c r="G5691" s="2"/>
    </row>
    <row r="5692" spans="2:7" ht="15.75" customHeight="1" thickTop="1" thickBot="1" x14ac:dyDescent="0.25">
      <c r="B5692" s="708" t="s">
        <v>1875</v>
      </c>
      <c r="C5692" s="709"/>
      <c r="G5692" s="2"/>
    </row>
    <row r="5693" spans="2:7" ht="15.75" customHeight="1" thickTop="1" thickBot="1" x14ac:dyDescent="0.25">
      <c r="B5693" s="4460" t="s">
        <v>1874</v>
      </c>
      <c r="C5693" s="4425"/>
      <c r="G5693" s="2"/>
    </row>
    <row r="5694" spans="2:7" ht="15.75" customHeight="1" x14ac:dyDescent="0.2">
      <c r="B5694" s="676" t="s">
        <v>1149</v>
      </c>
      <c r="C5694" s="677" t="s">
        <v>2550</v>
      </c>
      <c r="G5694" s="2"/>
    </row>
    <row r="5695" spans="2:7" ht="15.75" customHeight="1" x14ac:dyDescent="0.2">
      <c r="B5695" s="712" t="s">
        <v>361</v>
      </c>
      <c r="C5695" s="713">
        <v>0.05</v>
      </c>
      <c r="G5695" s="2"/>
    </row>
    <row r="5696" spans="2:7" ht="15.75" customHeight="1" x14ac:dyDescent="0.2">
      <c r="B5696" s="683" t="s">
        <v>363</v>
      </c>
      <c r="C5696" s="706">
        <v>0.16</v>
      </c>
      <c r="G5696" s="2"/>
    </row>
    <row r="5697" spans="2:7" ht="15.75" customHeight="1" x14ac:dyDescent="0.2">
      <c r="B5697" s="683" t="s">
        <v>1871</v>
      </c>
      <c r="C5697" s="706">
        <v>0.22</v>
      </c>
      <c r="G5697" s="2"/>
    </row>
    <row r="5698" spans="2:7" ht="15.75" customHeight="1" thickBot="1" x14ac:dyDescent="0.25">
      <c r="B5698" s="685" t="s">
        <v>1872</v>
      </c>
      <c r="C5698" s="707">
        <v>0.22</v>
      </c>
      <c r="G5698" s="2"/>
    </row>
    <row r="5699" spans="2:7" ht="15.75" customHeight="1" thickBot="1" x14ac:dyDescent="0.25">
      <c r="B5699" s="702" t="s">
        <v>1875</v>
      </c>
      <c r="C5699" s="704"/>
      <c r="G5699" s="2"/>
    </row>
    <row r="5700" spans="2:7" ht="15.75" customHeight="1" thickTop="1" thickBot="1" x14ac:dyDescent="0.25">
      <c r="B5700" s="4460" t="s">
        <v>1870</v>
      </c>
      <c r="C5700" s="4425"/>
      <c r="G5700" s="2"/>
    </row>
    <row r="5701" spans="2:7" ht="15.75" customHeight="1" x14ac:dyDescent="0.2">
      <c r="B5701" s="676" t="s">
        <v>1149</v>
      </c>
      <c r="C5701" s="677" t="s">
        <v>2550</v>
      </c>
      <c r="G5701" s="2"/>
    </row>
    <row r="5702" spans="2:7" ht="15.75" customHeight="1" x14ac:dyDescent="0.2">
      <c r="B5702" s="712" t="s">
        <v>361</v>
      </c>
      <c r="C5702" s="713">
        <v>0.05</v>
      </c>
      <c r="G5702" s="2"/>
    </row>
    <row r="5703" spans="2:7" ht="15.75" customHeight="1" x14ac:dyDescent="0.2">
      <c r="B5703" s="683" t="s">
        <v>363</v>
      </c>
      <c r="C5703" s="706">
        <v>0.1</v>
      </c>
      <c r="G5703" s="2"/>
    </row>
    <row r="5704" spans="2:7" ht="15.75" customHeight="1" x14ac:dyDescent="0.2">
      <c r="B5704" s="683" t="s">
        <v>1871</v>
      </c>
      <c r="C5704" s="706">
        <v>0.16</v>
      </c>
      <c r="G5704" s="2"/>
    </row>
    <row r="5705" spans="2:7" ht="15.75" customHeight="1" thickBot="1" x14ac:dyDescent="0.25">
      <c r="B5705" s="710" t="s">
        <v>1872</v>
      </c>
      <c r="C5705" s="711">
        <v>0.25</v>
      </c>
      <c r="G5705" s="2"/>
    </row>
    <row r="5706" spans="2:7" ht="15.75" customHeight="1" thickTop="1" thickBot="1" x14ac:dyDescent="0.25">
      <c r="B5706" s="4456"/>
      <c r="C5706" s="4456"/>
      <c r="D5706" s="4456"/>
      <c r="G5706" s="2"/>
    </row>
    <row r="5707" spans="2:7" ht="15.75" customHeight="1" thickTop="1" thickBot="1" x14ac:dyDescent="0.25">
      <c r="B5707" s="708" t="s">
        <v>1873</v>
      </c>
      <c r="C5707" s="709"/>
      <c r="G5707" s="2"/>
    </row>
    <row r="5708" spans="2:7" ht="15.75" customHeight="1" thickTop="1" thickBot="1" x14ac:dyDescent="0.25">
      <c r="B5708" s="4460" t="s">
        <v>1874</v>
      </c>
      <c r="C5708" s="4425"/>
      <c r="G5708" s="2"/>
    </row>
    <row r="5709" spans="2:7" ht="15.75" customHeight="1" thickBot="1" x14ac:dyDescent="0.25">
      <c r="B5709" s="676" t="s">
        <v>1149</v>
      </c>
      <c r="C5709" s="677" t="s">
        <v>2550</v>
      </c>
      <c r="G5709" s="2"/>
    </row>
    <row r="5710" spans="2:7" ht="15.75" customHeight="1" x14ac:dyDescent="0.2">
      <c r="B5710" s="681" t="s">
        <v>361</v>
      </c>
      <c r="C5710" s="705">
        <v>0.05</v>
      </c>
      <c r="G5710" s="2"/>
    </row>
    <row r="5711" spans="2:7" ht="15.75" customHeight="1" x14ac:dyDescent="0.2">
      <c r="B5711" s="683" t="s">
        <v>363</v>
      </c>
      <c r="C5711" s="706">
        <v>0.16</v>
      </c>
      <c r="G5711" s="2"/>
    </row>
    <row r="5712" spans="2:7" ht="15.75" customHeight="1" x14ac:dyDescent="0.2">
      <c r="B5712" s="683" t="s">
        <v>1871</v>
      </c>
      <c r="C5712" s="706">
        <v>0.22</v>
      </c>
      <c r="G5712" s="2"/>
    </row>
    <row r="5713" spans="2:7" ht="15.75" customHeight="1" thickBot="1" x14ac:dyDescent="0.25">
      <c r="B5713" s="685" t="s">
        <v>1872</v>
      </c>
      <c r="C5713" s="707">
        <v>0.22</v>
      </c>
      <c r="G5713" s="2"/>
    </row>
    <row r="5714" spans="2:7" ht="15.75" customHeight="1" thickBot="1" x14ac:dyDescent="0.25">
      <c r="B5714" s="702" t="s">
        <v>1869</v>
      </c>
      <c r="C5714" s="704"/>
      <c r="G5714" s="2"/>
    </row>
    <row r="5715" spans="2:7" ht="15.75" customHeight="1" thickTop="1" thickBot="1" x14ac:dyDescent="0.25">
      <c r="B5715" s="4460" t="s">
        <v>1874</v>
      </c>
      <c r="C5715" s="4425"/>
      <c r="G5715" s="2"/>
    </row>
    <row r="5716" spans="2:7" ht="15.75" customHeight="1" thickBot="1" x14ac:dyDescent="0.25">
      <c r="B5716" s="676" t="s">
        <v>1149</v>
      </c>
      <c r="C5716" s="677" t="s">
        <v>2550</v>
      </c>
      <c r="G5716" s="2"/>
    </row>
    <row r="5717" spans="2:7" ht="15.75" customHeight="1" x14ac:dyDescent="0.2">
      <c r="B5717" s="681" t="s">
        <v>361</v>
      </c>
      <c r="C5717" s="705">
        <v>0.05</v>
      </c>
      <c r="G5717" s="2"/>
    </row>
    <row r="5718" spans="2:7" ht="15.75" customHeight="1" x14ac:dyDescent="0.2">
      <c r="B5718" s="683" t="s">
        <v>363</v>
      </c>
      <c r="C5718" s="706">
        <v>0.2</v>
      </c>
      <c r="G5718" s="2"/>
    </row>
    <row r="5719" spans="2:7" ht="15.75" customHeight="1" x14ac:dyDescent="0.2">
      <c r="B5719" s="683" t="s">
        <v>1871</v>
      </c>
      <c r="C5719" s="706">
        <v>0.22</v>
      </c>
      <c r="G5719" s="2"/>
    </row>
    <row r="5720" spans="2:7" ht="15.75" customHeight="1" thickBot="1" x14ac:dyDescent="0.25">
      <c r="B5720" s="685" t="s">
        <v>1872</v>
      </c>
      <c r="C5720" s="707">
        <v>0.25</v>
      </c>
      <c r="G5720" s="2"/>
    </row>
    <row r="5721" spans="2:7" ht="15.75" customHeight="1" thickBot="1" x14ac:dyDescent="0.25">
      <c r="B5721" s="702" t="s">
        <v>1873</v>
      </c>
      <c r="C5721" s="704"/>
      <c r="G5721" s="2"/>
    </row>
    <row r="5722" spans="2:7" ht="15.75" customHeight="1" thickTop="1" thickBot="1" x14ac:dyDescent="0.25">
      <c r="B5722" s="4460" t="s">
        <v>1870</v>
      </c>
      <c r="C5722" s="4425"/>
      <c r="G5722" s="2"/>
    </row>
    <row r="5723" spans="2:7" ht="15.75" customHeight="1" thickBot="1" x14ac:dyDescent="0.25">
      <c r="B5723" s="676" t="s">
        <v>1149</v>
      </c>
      <c r="C5723" s="677" t="s">
        <v>2550</v>
      </c>
      <c r="G5723" s="2"/>
    </row>
    <row r="5724" spans="2:7" ht="15.75" customHeight="1" x14ac:dyDescent="0.2">
      <c r="B5724" s="681" t="s">
        <v>361</v>
      </c>
      <c r="C5724" s="705">
        <v>0.05</v>
      </c>
      <c r="G5724" s="2"/>
    </row>
    <row r="5725" spans="2:7" ht="15.75" customHeight="1" x14ac:dyDescent="0.2">
      <c r="B5725" s="683" t="s">
        <v>363</v>
      </c>
      <c r="C5725" s="706">
        <v>0.1</v>
      </c>
      <c r="G5725" s="2"/>
    </row>
    <row r="5726" spans="2:7" ht="15.75" customHeight="1" x14ac:dyDescent="0.2">
      <c r="B5726" s="683" t="s">
        <v>1871</v>
      </c>
      <c r="C5726" s="706">
        <v>0.16</v>
      </c>
      <c r="G5726" s="2"/>
    </row>
    <row r="5727" spans="2:7" ht="15.75" customHeight="1" thickBot="1" x14ac:dyDescent="0.25">
      <c r="B5727" s="685" t="s">
        <v>1872</v>
      </c>
      <c r="C5727" s="707">
        <v>0.25</v>
      </c>
      <c r="G5727" s="2"/>
    </row>
    <row r="5728" spans="2:7" ht="15.75" customHeight="1" thickBot="1" x14ac:dyDescent="0.25">
      <c r="B5728" s="702" t="s">
        <v>1869</v>
      </c>
      <c r="C5728" s="704"/>
      <c r="G5728" s="2"/>
    </row>
    <row r="5729" spans="2:7" ht="15.75" customHeight="1" thickTop="1" thickBot="1" x14ac:dyDescent="0.25">
      <c r="B5729" s="4460" t="s">
        <v>1870</v>
      </c>
      <c r="C5729" s="4425"/>
      <c r="G5729" s="2"/>
    </row>
    <row r="5730" spans="2:7" ht="15.75" customHeight="1" thickBot="1" x14ac:dyDescent="0.25">
      <c r="B5730" s="676" t="s">
        <v>1149</v>
      </c>
      <c r="C5730" s="677" t="s">
        <v>2550</v>
      </c>
      <c r="G5730" s="2"/>
    </row>
    <row r="5731" spans="2:7" ht="15.75" customHeight="1" x14ac:dyDescent="0.2">
      <c r="B5731" s="681" t="s">
        <v>361</v>
      </c>
      <c r="C5731" s="705">
        <v>0.05</v>
      </c>
      <c r="G5731" s="2"/>
    </row>
    <row r="5732" spans="2:7" ht="15.75" customHeight="1" x14ac:dyDescent="0.2">
      <c r="B5732" s="683" t="s">
        <v>363</v>
      </c>
      <c r="C5732" s="706">
        <v>0.2</v>
      </c>
      <c r="G5732" s="2"/>
    </row>
    <row r="5733" spans="2:7" ht="15.75" customHeight="1" x14ac:dyDescent="0.2">
      <c r="B5733" s="683" t="s">
        <v>1871</v>
      </c>
      <c r="C5733" s="706">
        <v>0.22</v>
      </c>
      <c r="G5733" s="2"/>
    </row>
    <row r="5734" spans="2:7" ht="15.75" customHeight="1" thickBot="1" x14ac:dyDescent="0.25">
      <c r="B5734" s="710" t="s">
        <v>1872</v>
      </c>
      <c r="C5734" s="711">
        <v>0.25</v>
      </c>
      <c r="D5734" s="256"/>
      <c r="G5734" s="2"/>
    </row>
    <row r="5735" spans="2:7" ht="15.75" customHeight="1" thickTop="1" thickBot="1" x14ac:dyDescent="0.25">
      <c r="B5735" s="4492"/>
      <c r="C5735" s="4492"/>
      <c r="D5735" s="4456"/>
      <c r="G5735" s="2"/>
    </row>
    <row r="5736" spans="2:7" ht="15.75" customHeight="1" thickTop="1" thickBot="1" x14ac:dyDescent="0.25">
      <c r="B5736" s="4460" t="s">
        <v>2687</v>
      </c>
      <c r="C5736" s="4424"/>
      <c r="D5736" s="4425"/>
      <c r="G5736" s="2"/>
    </row>
    <row r="5737" spans="2:7" ht="15.75" customHeight="1" thickBot="1" x14ac:dyDescent="0.25">
      <c r="B5737" s="676" t="s">
        <v>1805</v>
      </c>
      <c r="C5737" s="677" t="s">
        <v>2688</v>
      </c>
      <c r="D5737" s="677" t="s">
        <v>1213</v>
      </c>
      <c r="G5737" s="2"/>
    </row>
    <row r="5738" spans="2:7" ht="26.25" customHeight="1" thickBot="1" x14ac:dyDescent="0.25">
      <c r="B5738" s="678" t="s">
        <v>2689</v>
      </c>
      <c r="C5738" s="679">
        <v>19.989999999999998</v>
      </c>
      <c r="D5738" s="680" t="s">
        <v>2690</v>
      </c>
      <c r="G5738" s="2"/>
    </row>
    <row r="5739" spans="2:7" ht="42" customHeight="1" x14ac:dyDescent="0.2">
      <c r="B5739" s="4752" t="s">
        <v>2691</v>
      </c>
      <c r="C5739" s="4753"/>
      <c r="D5739" s="4754"/>
      <c r="G5739" s="2"/>
    </row>
    <row r="5740" spans="2:7" ht="15.75" customHeight="1" x14ac:dyDescent="0.2">
      <c r="B5740" s="4755" t="s">
        <v>2692</v>
      </c>
      <c r="C5740" s="4756"/>
      <c r="D5740" s="4757"/>
      <c r="G5740" s="2"/>
    </row>
    <row r="5741" spans="2:7" ht="15.75" customHeight="1" thickBot="1" x14ac:dyDescent="0.25">
      <c r="B5741" s="3821" t="s">
        <v>1965</v>
      </c>
      <c r="C5741" s="3836"/>
      <c r="D5741" s="3822"/>
      <c r="G5741" s="2"/>
    </row>
    <row r="5742" spans="2:7" ht="15.75" customHeight="1" thickTop="1" thickBot="1" x14ac:dyDescent="0.25">
      <c r="B5742" s="4492"/>
      <c r="C5742" s="4492"/>
      <c r="D5742" s="4492"/>
      <c r="G5742" s="2"/>
    </row>
    <row r="5743" spans="2:7" ht="16.5" customHeight="1" thickTop="1" thickBot="1" x14ac:dyDescent="0.35">
      <c r="B5743" s="4750" t="s">
        <v>518</v>
      </c>
      <c r="C5743" s="4751"/>
      <c r="D5743" s="470"/>
      <c r="E5743" s="470"/>
      <c r="F5743" s="470"/>
      <c r="G5743" s="2"/>
    </row>
    <row r="5744" spans="2:7" ht="16.5" customHeight="1" thickBot="1" x14ac:dyDescent="0.35">
      <c r="B5744" s="676" t="s">
        <v>1149</v>
      </c>
      <c r="C5744" s="677" t="s">
        <v>2550</v>
      </c>
      <c r="D5744" s="470"/>
      <c r="E5744" s="470"/>
      <c r="F5744" s="470"/>
      <c r="G5744" s="2"/>
    </row>
    <row r="5745" spans="2:7" ht="16.5" customHeight="1" x14ac:dyDescent="0.3">
      <c r="B5745" s="681" t="s">
        <v>175</v>
      </c>
      <c r="C5745" s="682">
        <v>8.8999999999999996E-2</v>
      </c>
      <c r="D5745" s="470"/>
      <c r="E5745" s="470"/>
      <c r="F5745" s="470"/>
      <c r="G5745" s="2"/>
    </row>
    <row r="5746" spans="2:7" ht="16.5" customHeight="1" x14ac:dyDescent="0.3">
      <c r="B5746" s="683" t="s">
        <v>1591</v>
      </c>
      <c r="C5746" s="684">
        <v>9.7000000000000003E-2</v>
      </c>
      <c r="D5746" s="470"/>
      <c r="E5746" s="470"/>
      <c r="F5746" s="470"/>
      <c r="G5746" s="2"/>
    </row>
    <row r="5747" spans="2:7" ht="16.5" customHeight="1" x14ac:dyDescent="0.3">
      <c r="B5747" s="683" t="s">
        <v>176</v>
      </c>
      <c r="C5747" s="684">
        <v>8.8999999999999996E-2</v>
      </c>
      <c r="D5747" s="470"/>
      <c r="E5747" s="470"/>
      <c r="F5747" s="470"/>
      <c r="G5747" s="2"/>
    </row>
    <row r="5748" spans="2:7" ht="16.5" customHeight="1" x14ac:dyDescent="0.3">
      <c r="B5748" s="683" t="s">
        <v>2450</v>
      </c>
      <c r="C5748" s="684">
        <v>8.8999999999999996E-2</v>
      </c>
      <c r="D5748" s="470"/>
      <c r="E5748" s="470"/>
      <c r="F5748" s="470"/>
      <c r="G5748" s="2"/>
    </row>
    <row r="5749" spans="2:7" ht="16.5" customHeight="1" x14ac:dyDescent="0.3">
      <c r="B5749" s="683" t="s">
        <v>519</v>
      </c>
      <c r="C5749" s="684">
        <v>0.28899999999999998</v>
      </c>
      <c r="D5749" s="470"/>
      <c r="E5749" s="470"/>
      <c r="F5749" s="470"/>
      <c r="G5749" s="2"/>
    </row>
    <row r="5750" spans="2:7" ht="16.5" customHeight="1" x14ac:dyDescent="0.3">
      <c r="B5750" s="683" t="s">
        <v>520</v>
      </c>
      <c r="C5750" s="684">
        <v>0.28899999999999998</v>
      </c>
      <c r="D5750" s="470"/>
      <c r="E5750" s="470"/>
      <c r="F5750" s="470"/>
      <c r="G5750" s="2"/>
    </row>
    <row r="5751" spans="2:7" ht="16.5" customHeight="1" x14ac:dyDescent="0.3">
      <c r="B5751" s="683" t="s">
        <v>521</v>
      </c>
      <c r="C5751" s="684">
        <v>0.28899999999999998</v>
      </c>
      <c r="D5751" s="470"/>
      <c r="E5751" s="470"/>
      <c r="F5751" s="470"/>
      <c r="G5751" s="2"/>
    </row>
    <row r="5752" spans="2:7" ht="16.5" customHeight="1" x14ac:dyDescent="0.3">
      <c r="B5752" s="683" t="s">
        <v>522</v>
      </c>
      <c r="C5752" s="684">
        <v>0.28899999999999998</v>
      </c>
      <c r="D5752" s="470"/>
      <c r="E5752" s="470"/>
      <c r="F5752" s="470"/>
      <c r="G5752" s="2"/>
    </row>
    <row r="5753" spans="2:7" ht="16.5" customHeight="1" x14ac:dyDescent="0.3">
      <c r="B5753" s="683" t="s">
        <v>523</v>
      </c>
      <c r="C5753" s="684">
        <v>0.26800000000000002</v>
      </c>
      <c r="D5753" s="470"/>
      <c r="E5753" s="470"/>
      <c r="F5753" s="470"/>
      <c r="G5753" s="2"/>
    </row>
    <row r="5754" spans="2:7" ht="16.5" customHeight="1" x14ac:dyDescent="0.3">
      <c r="B5754" s="683" t="s">
        <v>524</v>
      </c>
      <c r="C5754" s="684">
        <v>0.26800000000000002</v>
      </c>
      <c r="D5754" s="470"/>
      <c r="E5754" s="470"/>
      <c r="F5754" s="470"/>
      <c r="G5754" s="2"/>
    </row>
    <row r="5755" spans="2:7" ht="16.5" customHeight="1" x14ac:dyDescent="0.3">
      <c r="B5755" s="683" t="s">
        <v>525</v>
      </c>
      <c r="C5755" s="684">
        <v>0.28899999999999998</v>
      </c>
      <c r="D5755" s="470"/>
      <c r="E5755" s="470"/>
      <c r="F5755" s="470"/>
      <c r="G5755" s="2"/>
    </row>
    <row r="5756" spans="2:7" ht="16.5" customHeight="1" x14ac:dyDescent="0.3">
      <c r="B5756" s="683" t="s">
        <v>526</v>
      </c>
      <c r="C5756" s="684">
        <v>0.28899999999999998</v>
      </c>
      <c r="D5756" s="470"/>
      <c r="E5756" s="470"/>
      <c r="F5756" s="470"/>
      <c r="G5756" s="2"/>
    </row>
    <row r="5757" spans="2:7" ht="16.5" customHeight="1" x14ac:dyDescent="0.3">
      <c r="B5757" s="683" t="s">
        <v>1600</v>
      </c>
      <c r="C5757" s="684">
        <v>0.28899999999999998</v>
      </c>
      <c r="D5757" s="470"/>
      <c r="E5757" s="470"/>
      <c r="F5757" s="470"/>
      <c r="G5757" s="2"/>
    </row>
    <row r="5758" spans="2:7" ht="16.5" customHeight="1" x14ac:dyDescent="0.3">
      <c r="B5758" s="683" t="s">
        <v>527</v>
      </c>
      <c r="C5758" s="684">
        <v>0.23699999999999999</v>
      </c>
      <c r="D5758" s="470"/>
      <c r="E5758" s="470"/>
      <c r="F5758" s="470"/>
      <c r="G5758" s="2"/>
    </row>
    <row r="5759" spans="2:7" ht="16.5" customHeight="1" x14ac:dyDescent="0.3">
      <c r="B5759" s="683" t="s">
        <v>388</v>
      </c>
      <c r="C5759" s="684">
        <v>0.23699999999999999</v>
      </c>
      <c r="D5759" s="470"/>
      <c r="E5759" s="470"/>
      <c r="F5759" s="470"/>
      <c r="G5759" s="2"/>
    </row>
    <row r="5760" spans="2:7" ht="16.5" customHeight="1" x14ac:dyDescent="0.3">
      <c r="B5760" s="683" t="s">
        <v>1609</v>
      </c>
      <c r="C5760" s="684">
        <v>0.5</v>
      </c>
      <c r="D5760" s="470"/>
      <c r="E5760" s="470"/>
      <c r="F5760" s="470"/>
      <c r="G5760" s="2"/>
    </row>
    <row r="5761" spans="2:7" ht="16.5" customHeight="1" x14ac:dyDescent="0.3">
      <c r="B5761" s="683" t="s">
        <v>389</v>
      </c>
      <c r="C5761" s="684">
        <v>0.5</v>
      </c>
      <c r="D5761" s="470"/>
      <c r="E5761" s="470"/>
      <c r="F5761" s="470"/>
      <c r="G5761" s="2"/>
    </row>
    <row r="5762" spans="2:7" ht="16.5" customHeight="1" thickBot="1" x14ac:dyDescent="0.35">
      <c r="B5762" s="685" t="s">
        <v>1599</v>
      </c>
      <c r="C5762" s="686">
        <v>0.95</v>
      </c>
      <c r="D5762" s="470"/>
      <c r="E5762" s="470"/>
      <c r="F5762" s="470"/>
      <c r="G5762" s="2"/>
    </row>
    <row r="5763" spans="2:7" ht="16.5" customHeight="1" x14ac:dyDescent="0.3">
      <c r="B5763" s="4575" t="s">
        <v>1856</v>
      </c>
      <c r="C5763" s="4576"/>
      <c r="D5763" s="470"/>
      <c r="E5763" s="470"/>
      <c r="F5763" s="470"/>
      <c r="G5763" s="2"/>
    </row>
    <row r="5764" spans="2:7" ht="16.5" customHeight="1" thickBot="1" x14ac:dyDescent="0.35">
      <c r="B5764" s="4577" t="s">
        <v>1857</v>
      </c>
      <c r="C5764" s="4578"/>
      <c r="D5764" s="470"/>
      <c r="E5764" s="470"/>
      <c r="F5764" s="470"/>
      <c r="G5764" s="2"/>
    </row>
    <row r="5765" spans="2:7" ht="16.5" customHeight="1" thickTop="1" thickBot="1" x14ac:dyDescent="0.35">
      <c r="B5765" s="4492"/>
      <c r="C5765" s="4492"/>
      <c r="D5765" s="4456"/>
      <c r="E5765" s="470"/>
      <c r="F5765" s="470"/>
      <c r="G5765" s="2"/>
    </row>
    <row r="5766" spans="2:7" ht="16.5" customHeight="1" thickTop="1" thickBot="1" x14ac:dyDescent="0.35">
      <c r="B5766" s="4573" t="s">
        <v>1692</v>
      </c>
      <c r="C5766" s="4574"/>
      <c r="D5766" s="470"/>
      <c r="E5766" s="470"/>
      <c r="F5766" s="470"/>
      <c r="G5766" s="2"/>
    </row>
    <row r="5767" spans="2:7" ht="16.5" customHeight="1" thickBot="1" x14ac:dyDescent="0.35">
      <c r="B5767" s="556"/>
      <c r="C5767" s="557" t="s">
        <v>1974</v>
      </c>
      <c r="D5767" s="470"/>
      <c r="E5767" s="470"/>
      <c r="F5767" s="470"/>
      <c r="G5767" s="2"/>
    </row>
    <row r="5768" spans="2:7" ht="16.5" customHeight="1" x14ac:dyDescent="0.3">
      <c r="B5768" s="477" t="s">
        <v>1692</v>
      </c>
      <c r="C5768" s="669">
        <v>0.04</v>
      </c>
      <c r="D5768" s="470"/>
      <c r="E5768" s="470"/>
      <c r="F5768" s="470"/>
      <c r="G5768" s="2"/>
    </row>
    <row r="5769" spans="2:7" ht="52.5" customHeight="1" x14ac:dyDescent="0.3">
      <c r="B5769" s="4579" t="s">
        <v>1693</v>
      </c>
      <c r="C5769" s="4580"/>
      <c r="D5769" s="470"/>
      <c r="E5769" s="470"/>
      <c r="F5769" s="470"/>
      <c r="G5769" s="2"/>
    </row>
    <row r="5770" spans="2:7" ht="43.5" customHeight="1" x14ac:dyDescent="0.3">
      <c r="B5770" s="4579" t="s">
        <v>2232</v>
      </c>
      <c r="C5770" s="4580"/>
      <c r="D5770" s="470"/>
      <c r="E5770" s="470"/>
      <c r="F5770" s="470"/>
      <c r="G5770" s="2"/>
    </row>
    <row r="5771" spans="2:7" ht="16.5" customHeight="1" thickBot="1" x14ac:dyDescent="0.35">
      <c r="B5771" s="3837" t="s">
        <v>1975</v>
      </c>
      <c r="C5771" s="3838"/>
      <c r="D5771" s="470"/>
      <c r="E5771" s="470"/>
      <c r="F5771" s="470"/>
      <c r="G5771" s="2"/>
    </row>
    <row r="5772" spans="2:7" ht="16.5" customHeight="1" thickTop="1" thickBot="1" x14ac:dyDescent="0.35">
      <c r="B5772" s="993"/>
      <c r="C5772" s="470"/>
      <c r="D5772" s="470"/>
      <c r="E5772" s="470"/>
      <c r="F5772" s="470"/>
      <c r="G5772" s="2"/>
    </row>
    <row r="5773" spans="2:7" ht="16.5" customHeight="1" thickTop="1" thickBot="1" x14ac:dyDescent="0.35">
      <c r="B5773" s="4573" t="s">
        <v>518</v>
      </c>
      <c r="C5773" s="4574"/>
      <c r="D5773" s="470"/>
      <c r="E5773" s="470"/>
      <c r="F5773" s="470"/>
      <c r="G5773" s="2"/>
    </row>
    <row r="5774" spans="2:7" ht="16.5" customHeight="1" thickBot="1" x14ac:dyDescent="0.35">
      <c r="B5774" s="556" t="s">
        <v>1149</v>
      </c>
      <c r="C5774" s="557" t="s">
        <v>1511</v>
      </c>
      <c r="D5774" s="470"/>
      <c r="E5774" s="470"/>
      <c r="F5774" s="470"/>
      <c r="G5774" s="2"/>
    </row>
    <row r="5775" spans="2:7" ht="16.5" customHeight="1" x14ac:dyDescent="0.3">
      <c r="B5775" s="558" t="s">
        <v>175</v>
      </c>
      <c r="C5775" s="559">
        <v>8.9300000000000004E-2</v>
      </c>
      <c r="D5775" s="470"/>
      <c r="E5775" s="470"/>
      <c r="F5775" s="470"/>
      <c r="G5775" s="2"/>
    </row>
    <row r="5776" spans="2:7" ht="16.5" customHeight="1" thickBot="1" x14ac:dyDescent="0.35">
      <c r="B5776" s="323" t="s">
        <v>1512</v>
      </c>
      <c r="C5776" s="324"/>
      <c r="D5776" s="470"/>
      <c r="E5776" s="470"/>
      <c r="F5776" s="470"/>
      <c r="G5776" s="2"/>
    </row>
    <row r="5777" spans="2:7" ht="16.5" customHeight="1" thickTop="1" thickBot="1" x14ac:dyDescent="0.35">
      <c r="B5777" s="4492"/>
      <c r="C5777" s="4492"/>
      <c r="D5777" s="470"/>
      <c r="E5777" s="470"/>
      <c r="F5777" s="470"/>
      <c r="G5777" s="2"/>
    </row>
    <row r="5778" spans="2:7" ht="16.5" customHeight="1" thickTop="1" x14ac:dyDescent="0.3">
      <c r="B5778" s="4573" t="s">
        <v>2553</v>
      </c>
      <c r="C5778" s="4574"/>
      <c r="D5778" s="470"/>
      <c r="E5778" s="470"/>
      <c r="F5778" s="470"/>
      <c r="G5778" s="2"/>
    </row>
    <row r="5779" spans="2:7" ht="16.5" customHeight="1" thickBot="1" x14ac:dyDescent="0.35">
      <c r="B5779" s="322"/>
      <c r="C5779" s="318"/>
      <c r="D5779" s="470"/>
      <c r="E5779" s="470"/>
      <c r="F5779" s="470"/>
      <c r="G5779" s="2"/>
    </row>
    <row r="5780" spans="2:7" ht="30" customHeight="1" thickBot="1" x14ac:dyDescent="0.35">
      <c r="B5780" s="556" t="s">
        <v>1149</v>
      </c>
      <c r="C5780" s="557" t="s">
        <v>2547</v>
      </c>
      <c r="D5780" s="470"/>
      <c r="E5780" s="470"/>
      <c r="F5780" s="470"/>
      <c r="G5780" s="2"/>
    </row>
    <row r="5781" spans="2:7" ht="16.5" customHeight="1" x14ac:dyDescent="0.3">
      <c r="B5781" s="558" t="s">
        <v>361</v>
      </c>
      <c r="C5781" s="560">
        <v>0.05</v>
      </c>
      <c r="D5781" s="470"/>
      <c r="E5781" s="470"/>
      <c r="F5781" s="470"/>
      <c r="G5781" s="2"/>
    </row>
    <row r="5782" spans="2:7" ht="16.5" customHeight="1" x14ac:dyDescent="0.3">
      <c r="B5782" s="561" t="s">
        <v>1513</v>
      </c>
      <c r="C5782" s="562">
        <v>0.16</v>
      </c>
      <c r="D5782" s="470"/>
      <c r="E5782" s="470"/>
      <c r="F5782" s="470"/>
      <c r="G5782" s="2"/>
    </row>
    <row r="5783" spans="2:7" ht="16.5" customHeight="1" x14ac:dyDescent="0.3">
      <c r="B5783" s="561" t="s">
        <v>363</v>
      </c>
      <c r="C5783" s="562">
        <v>0.1</v>
      </c>
      <c r="D5783" s="470"/>
      <c r="E5783" s="470"/>
      <c r="F5783" s="470"/>
      <c r="G5783" s="2"/>
    </row>
    <row r="5784" spans="2:7" ht="16.5" customHeight="1" thickBot="1" x14ac:dyDescent="0.35">
      <c r="B5784" s="563" t="s">
        <v>364</v>
      </c>
      <c r="C5784" s="564">
        <v>0.3</v>
      </c>
      <c r="D5784" s="470"/>
      <c r="E5784" s="470"/>
      <c r="F5784" s="470"/>
      <c r="G5784" s="2"/>
    </row>
    <row r="5785" spans="2:7" ht="16.5" customHeight="1" x14ac:dyDescent="0.3">
      <c r="B5785" s="322" t="s">
        <v>1514</v>
      </c>
      <c r="C5785" s="565"/>
      <c r="D5785" s="470"/>
      <c r="E5785" s="470"/>
      <c r="F5785" s="470"/>
      <c r="G5785" s="2"/>
    </row>
    <row r="5786" spans="2:7" ht="16.5" customHeight="1" thickBot="1" x14ac:dyDescent="0.35">
      <c r="B5786" s="323" t="s">
        <v>1512</v>
      </c>
      <c r="C5786" s="324"/>
      <c r="D5786" s="470"/>
      <c r="E5786" s="470"/>
      <c r="F5786" s="470"/>
      <c r="G5786" s="2"/>
    </row>
    <row r="5787" spans="2:7" ht="16.5" customHeight="1" thickTop="1" thickBot="1" x14ac:dyDescent="0.35">
      <c r="B5787" s="4492"/>
      <c r="C5787" s="4492"/>
      <c r="D5787" s="470"/>
      <c r="E5787" s="470"/>
      <c r="F5787" s="470"/>
      <c r="G5787" s="2"/>
    </row>
    <row r="5788" spans="2:7" ht="16.5" customHeight="1" thickTop="1" thickBot="1" x14ac:dyDescent="0.35">
      <c r="B5788" s="4573" t="s">
        <v>987</v>
      </c>
      <c r="C5788" s="4574"/>
      <c r="D5788" s="470"/>
      <c r="E5788" s="470"/>
      <c r="F5788" s="470"/>
      <c r="G5788" s="2"/>
    </row>
    <row r="5789" spans="2:7" ht="16.5" customHeight="1" x14ac:dyDescent="0.3">
      <c r="B5789" s="3843" t="s">
        <v>1149</v>
      </c>
      <c r="C5789" s="3844" t="s">
        <v>1511</v>
      </c>
      <c r="D5789" s="470"/>
      <c r="E5789" s="470"/>
      <c r="F5789" s="470"/>
      <c r="G5789" s="2"/>
    </row>
    <row r="5790" spans="2:7" ht="16.5" customHeight="1" x14ac:dyDescent="0.3">
      <c r="B5790" s="3841" t="s">
        <v>988</v>
      </c>
      <c r="C5790" s="3842">
        <v>0.16</v>
      </c>
      <c r="D5790" s="470"/>
      <c r="E5790" s="470"/>
      <c r="F5790" s="470"/>
      <c r="G5790" s="2"/>
    </row>
    <row r="5791" spans="2:7" ht="16.5" customHeight="1" x14ac:dyDescent="0.3">
      <c r="B5791" s="561" t="s">
        <v>989</v>
      </c>
      <c r="C5791" s="567">
        <v>0.16</v>
      </c>
      <c r="D5791" s="470"/>
      <c r="E5791" s="470"/>
      <c r="F5791" s="470"/>
      <c r="G5791" s="2"/>
    </row>
    <row r="5792" spans="2:7" ht="16.5" customHeight="1" x14ac:dyDescent="0.3">
      <c r="B5792" s="322" t="s">
        <v>990</v>
      </c>
      <c r="C5792" s="565"/>
      <c r="D5792" s="470"/>
      <c r="E5792" s="470"/>
      <c r="F5792" s="470"/>
      <c r="G5792" s="2"/>
    </row>
    <row r="5793" spans="2:7" ht="16.5" customHeight="1" thickBot="1" x14ac:dyDescent="0.35">
      <c r="B5793" s="323" t="s">
        <v>991</v>
      </c>
      <c r="C5793" s="324"/>
      <c r="D5793" s="470"/>
      <c r="E5793" s="470"/>
      <c r="F5793" s="470"/>
      <c r="G5793" s="2"/>
    </row>
    <row r="5794" spans="2:7" ht="16.5" customHeight="1" thickTop="1" thickBot="1" x14ac:dyDescent="0.35">
      <c r="B5794" s="4572"/>
      <c r="C5794" s="4572"/>
      <c r="D5794" s="470"/>
      <c r="E5794" s="470"/>
      <c r="F5794" s="470"/>
      <c r="G5794" s="2"/>
    </row>
    <row r="5795" spans="2:7" ht="16.5" customHeight="1" thickTop="1" thickBot="1" x14ac:dyDescent="0.35">
      <c r="B5795" s="4573" t="s">
        <v>518</v>
      </c>
      <c r="C5795" s="4574"/>
      <c r="D5795" s="470"/>
      <c r="E5795" s="470"/>
      <c r="F5795" s="470"/>
      <c r="G5795" s="2"/>
    </row>
    <row r="5796" spans="2:7" ht="16.5" customHeight="1" thickBot="1" x14ac:dyDescent="0.35">
      <c r="B5796" s="556" t="s">
        <v>1149</v>
      </c>
      <c r="C5796" s="557" t="s">
        <v>1607</v>
      </c>
      <c r="D5796" s="470"/>
      <c r="E5796" s="470"/>
      <c r="F5796" s="470"/>
      <c r="G5796" s="2"/>
    </row>
    <row r="5797" spans="2:7" ht="16.5" customHeight="1" x14ac:dyDescent="0.3">
      <c r="B5797" s="568" t="s">
        <v>519</v>
      </c>
      <c r="C5797" s="559">
        <v>0.16</v>
      </c>
      <c r="D5797" s="470"/>
      <c r="E5797" s="470"/>
      <c r="F5797" s="470"/>
      <c r="G5797" s="2"/>
    </row>
    <row r="5798" spans="2:7" ht="16.5" customHeight="1" x14ac:dyDescent="0.3">
      <c r="B5798" s="325" t="s">
        <v>520</v>
      </c>
      <c r="C5798" s="569">
        <v>0.16</v>
      </c>
      <c r="D5798" s="470"/>
      <c r="E5798" s="470"/>
      <c r="F5798" s="470"/>
      <c r="G5798" s="2"/>
    </row>
    <row r="5799" spans="2:7" ht="16.5" customHeight="1" x14ac:dyDescent="0.3">
      <c r="B5799" s="325" t="s">
        <v>521</v>
      </c>
      <c r="C5799" s="569">
        <v>0.16</v>
      </c>
      <c r="D5799" s="470"/>
      <c r="E5799" s="470"/>
      <c r="F5799" s="470"/>
      <c r="G5799" s="2"/>
    </row>
    <row r="5800" spans="2:7" ht="16.5" customHeight="1" x14ac:dyDescent="0.3">
      <c r="B5800" s="325" t="s">
        <v>522</v>
      </c>
      <c r="C5800" s="569">
        <v>0.16</v>
      </c>
      <c r="D5800" s="470"/>
      <c r="E5800" s="470"/>
      <c r="F5800" s="470"/>
      <c r="G5800" s="2"/>
    </row>
    <row r="5801" spans="2:7" ht="16.5" customHeight="1" x14ac:dyDescent="0.3">
      <c r="B5801" s="325" t="s">
        <v>523</v>
      </c>
      <c r="C5801" s="569">
        <v>0.16</v>
      </c>
      <c r="D5801" s="470"/>
      <c r="E5801" s="470"/>
      <c r="F5801" s="470"/>
      <c r="G5801" s="2"/>
    </row>
    <row r="5802" spans="2:7" ht="16.5" customHeight="1" x14ac:dyDescent="0.3">
      <c r="B5802" s="325" t="s">
        <v>524</v>
      </c>
      <c r="C5802" s="569">
        <v>0.16</v>
      </c>
      <c r="D5802" s="470"/>
      <c r="E5802" s="470"/>
      <c r="F5802" s="470"/>
      <c r="G5802" s="2"/>
    </row>
    <row r="5803" spans="2:7" ht="16.5" customHeight="1" x14ac:dyDescent="0.3">
      <c r="B5803" s="325" t="s">
        <v>527</v>
      </c>
      <c r="C5803" s="569">
        <v>0.16</v>
      </c>
      <c r="D5803" s="470"/>
      <c r="E5803" s="470"/>
      <c r="F5803" s="470"/>
      <c r="G5803" s="2"/>
    </row>
    <row r="5804" spans="2:7" ht="16.5" customHeight="1" x14ac:dyDescent="0.3">
      <c r="B5804" s="325" t="s">
        <v>388</v>
      </c>
      <c r="C5804" s="569">
        <v>0.16</v>
      </c>
      <c r="D5804" s="470"/>
      <c r="E5804" s="470"/>
      <c r="F5804" s="470"/>
      <c r="G5804" s="2"/>
    </row>
    <row r="5805" spans="2:7" ht="16.5" customHeight="1" thickBot="1" x14ac:dyDescent="0.35">
      <c r="B5805" s="322" t="s">
        <v>992</v>
      </c>
      <c r="C5805" s="570"/>
      <c r="D5805" s="470"/>
      <c r="E5805" s="470"/>
      <c r="F5805" s="470"/>
      <c r="G5805" s="2"/>
    </row>
    <row r="5806" spans="2:7" ht="16.5" customHeight="1" thickTop="1" thickBot="1" x14ac:dyDescent="0.35">
      <c r="B5806" s="4492"/>
      <c r="C5806" s="4492"/>
      <c r="D5806" s="470"/>
      <c r="E5806" s="470"/>
      <c r="F5806" s="470"/>
      <c r="G5806" s="2"/>
    </row>
    <row r="5807" spans="2:7" ht="16.5" customHeight="1" thickTop="1" x14ac:dyDescent="0.3">
      <c r="B5807" s="4573" t="s">
        <v>1976</v>
      </c>
      <c r="C5807" s="4585"/>
      <c r="D5807" s="4585"/>
      <c r="E5807" s="4574"/>
      <c r="F5807" s="470"/>
      <c r="G5807" s="2"/>
    </row>
    <row r="5808" spans="2:7" ht="16.5" customHeight="1" thickBot="1" x14ac:dyDescent="0.35">
      <c r="B5808" s="4543" t="s">
        <v>2245</v>
      </c>
      <c r="C5808" s="4544"/>
      <c r="D5808" s="4544"/>
      <c r="E5808" s="4545"/>
      <c r="F5808" s="470"/>
      <c r="G5808" s="2"/>
    </row>
    <row r="5809" spans="2:7" ht="16.5" customHeight="1" x14ac:dyDescent="0.3">
      <c r="B5809" s="502" t="s">
        <v>1213</v>
      </c>
      <c r="C5809" s="503" t="s">
        <v>1150</v>
      </c>
      <c r="D5809" s="504" t="s">
        <v>1156</v>
      </c>
      <c r="E5809" s="505" t="s">
        <v>1151</v>
      </c>
      <c r="F5809" s="470"/>
      <c r="G5809" s="2"/>
    </row>
    <row r="5810" spans="2:7" ht="16.5" customHeight="1" x14ac:dyDescent="0.3">
      <c r="B5810" s="506"/>
      <c r="C5810" s="507"/>
      <c r="D5810" s="507"/>
      <c r="E5810" s="508"/>
      <c r="F5810" s="470"/>
      <c r="G5810" s="2"/>
    </row>
    <row r="5811" spans="2:7" ht="16.5" customHeight="1" x14ac:dyDescent="0.3">
      <c r="B5811" s="509" t="s">
        <v>1977</v>
      </c>
      <c r="C5811" s="510" t="s">
        <v>1978</v>
      </c>
      <c r="D5811" s="511">
        <v>0.5</v>
      </c>
      <c r="E5811" s="512" t="s">
        <v>1979</v>
      </c>
      <c r="F5811" s="470"/>
      <c r="G5811" s="2"/>
    </row>
    <row r="5812" spans="2:7" ht="16.5" customHeight="1" thickBot="1" x14ac:dyDescent="0.35">
      <c r="B5812" s="3845" t="s">
        <v>1980</v>
      </c>
      <c r="C5812" s="3846"/>
      <c r="D5812" s="3846"/>
      <c r="E5812" s="3847"/>
      <c r="F5812" s="470"/>
      <c r="G5812" s="2"/>
    </row>
    <row r="5813" spans="2:7" ht="16.5" customHeight="1" thickTop="1" thickBot="1" x14ac:dyDescent="0.35">
      <c r="B5813" s="993"/>
      <c r="C5813" s="470"/>
      <c r="D5813" s="470"/>
      <c r="E5813" s="470"/>
      <c r="F5813" s="470"/>
      <c r="G5813" s="2"/>
    </row>
    <row r="5814" spans="2:7" ht="16.5" customHeight="1" thickTop="1" x14ac:dyDescent="0.3">
      <c r="B5814" s="4573" t="s">
        <v>1966</v>
      </c>
      <c r="C5814" s="4585"/>
      <c r="D5814" s="4585"/>
      <c r="E5814" s="4574"/>
      <c r="F5814" s="470"/>
      <c r="G5814" s="2"/>
    </row>
    <row r="5815" spans="2:7" ht="16.5" customHeight="1" thickBot="1" x14ac:dyDescent="0.35">
      <c r="B5815" s="320"/>
      <c r="C5815" s="335"/>
      <c r="D5815" s="335"/>
      <c r="E5815" s="321"/>
      <c r="F5815" s="470"/>
      <c r="G5815" s="2"/>
    </row>
    <row r="5816" spans="2:7" ht="16.5" customHeight="1" x14ac:dyDescent="0.3">
      <c r="B5816" s="4587" t="s">
        <v>1967</v>
      </c>
      <c r="C5816" s="4588"/>
      <c r="D5816" s="490" t="s">
        <v>1968</v>
      </c>
      <c r="E5816" s="472"/>
      <c r="F5816" s="470"/>
      <c r="G5816" s="2"/>
    </row>
    <row r="5817" spans="2:7" ht="16.5" customHeight="1" thickBot="1" x14ac:dyDescent="0.35">
      <c r="B5817" s="491" t="s">
        <v>1969</v>
      </c>
      <c r="C5817" s="492" t="s">
        <v>1970</v>
      </c>
      <c r="D5817" s="493" t="s">
        <v>1971</v>
      </c>
      <c r="E5817" s="472"/>
      <c r="F5817" s="470"/>
      <c r="G5817" s="2"/>
    </row>
    <row r="5818" spans="2:7" ht="16.5" customHeight="1" x14ac:dyDescent="0.3">
      <c r="B5818" s="494">
        <v>1</v>
      </c>
      <c r="C5818" s="495">
        <v>24</v>
      </c>
      <c r="D5818" s="496">
        <v>3.99</v>
      </c>
      <c r="E5818" s="472"/>
      <c r="F5818" s="470"/>
      <c r="G5818" s="2"/>
    </row>
    <row r="5819" spans="2:7" ht="16.5" customHeight="1" x14ac:dyDescent="0.3">
      <c r="B5819" s="497">
        <v>25</v>
      </c>
      <c r="C5819" s="498">
        <v>50</v>
      </c>
      <c r="D5819" s="499">
        <v>3.49</v>
      </c>
      <c r="E5819" s="472"/>
      <c r="F5819" s="470"/>
      <c r="G5819" s="2"/>
    </row>
    <row r="5820" spans="2:7" ht="16.5" customHeight="1" x14ac:dyDescent="0.3">
      <c r="B5820" s="497">
        <v>51</v>
      </c>
      <c r="C5820" s="498">
        <v>100</v>
      </c>
      <c r="D5820" s="499">
        <v>2.99</v>
      </c>
      <c r="E5820" s="472"/>
      <c r="F5820" s="470"/>
      <c r="G5820" s="2"/>
    </row>
    <row r="5821" spans="2:7" ht="16.5" customHeight="1" x14ac:dyDescent="0.3">
      <c r="B5821" s="497">
        <v>101</v>
      </c>
      <c r="C5821" s="498">
        <v>150</v>
      </c>
      <c r="D5821" s="499">
        <v>2.4900000000000002</v>
      </c>
      <c r="E5821" s="472"/>
      <c r="F5821" s="470"/>
      <c r="G5821" s="2"/>
    </row>
    <row r="5822" spans="2:7" ht="16.5" customHeight="1" thickBot="1" x14ac:dyDescent="0.35">
      <c r="B5822" s="4748" t="s">
        <v>1972</v>
      </c>
      <c r="C5822" s="4749"/>
      <c r="D5822" s="500">
        <v>1.99</v>
      </c>
      <c r="E5822" s="472"/>
      <c r="F5822" s="470"/>
      <c r="G5822" s="2"/>
    </row>
    <row r="5823" spans="2:7" ht="16.5" customHeight="1" x14ac:dyDescent="0.3">
      <c r="B5823" s="4547" t="s">
        <v>1973</v>
      </c>
      <c r="C5823" s="4548"/>
      <c r="D5823" s="501"/>
      <c r="E5823" s="472"/>
      <c r="F5823" s="470"/>
      <c r="G5823" s="2"/>
    </row>
    <row r="5824" spans="2:7" ht="16.5" customHeight="1" thickBot="1" x14ac:dyDescent="0.35">
      <c r="B5824" s="473" t="s">
        <v>1174</v>
      </c>
      <c r="C5824" s="3848"/>
      <c r="D5824" s="3849"/>
      <c r="E5824" s="474"/>
      <c r="F5824" s="470"/>
      <c r="G5824" s="2"/>
    </row>
    <row r="5825" spans="1:7" ht="16.5" customHeight="1" thickTop="1" thickBot="1" x14ac:dyDescent="0.35">
      <c r="B5825" s="470"/>
      <c r="C5825" s="470"/>
      <c r="D5825" s="470"/>
      <c r="E5825" s="470"/>
      <c r="F5825" s="470"/>
      <c r="G5825" s="2"/>
    </row>
    <row r="5826" spans="1:7" ht="16.5" customHeight="1" thickTop="1" thickBot="1" x14ac:dyDescent="0.35">
      <c r="B5826" s="4573" t="s">
        <v>829</v>
      </c>
      <c r="C5826" s="4574"/>
      <c r="D5826" s="470"/>
      <c r="E5826" s="470"/>
      <c r="F5826" s="470"/>
      <c r="G5826" s="2"/>
    </row>
    <row r="5827" spans="1:7" ht="16.5" customHeight="1" thickBot="1" x14ac:dyDescent="0.35">
      <c r="B5827" s="475" t="s">
        <v>1805</v>
      </c>
      <c r="C5827" s="476" t="s">
        <v>825</v>
      </c>
      <c r="D5827" s="470"/>
      <c r="E5827" s="470"/>
      <c r="F5827" s="470"/>
      <c r="G5827" s="2"/>
    </row>
    <row r="5828" spans="1:7" ht="16.5" customHeight="1" x14ac:dyDescent="0.3">
      <c r="B5828" s="477" t="s">
        <v>830</v>
      </c>
      <c r="C5828" s="478">
        <v>1.42</v>
      </c>
      <c r="D5828" s="470"/>
      <c r="E5828" s="470"/>
      <c r="F5828" s="470"/>
      <c r="G5828" s="2"/>
    </row>
    <row r="5829" spans="1:7" ht="16.5" customHeight="1" thickBot="1" x14ac:dyDescent="0.35">
      <c r="B5829" s="479"/>
      <c r="C5829" s="480"/>
      <c r="D5829" s="470"/>
      <c r="E5829" s="470"/>
      <c r="F5829" s="470"/>
      <c r="G5829" s="2"/>
    </row>
    <row r="5830" spans="1:7" ht="27" customHeight="1" x14ac:dyDescent="0.3">
      <c r="B5830" s="4581" t="s">
        <v>831</v>
      </c>
      <c r="C5830" s="4582"/>
      <c r="D5830" s="470"/>
      <c r="E5830" s="470"/>
      <c r="F5830" s="470"/>
      <c r="G5830" s="2"/>
    </row>
    <row r="5831" spans="1:7" ht="16.5" customHeight="1" x14ac:dyDescent="0.3">
      <c r="B5831" s="4581" t="s">
        <v>832</v>
      </c>
      <c r="C5831" s="4582"/>
      <c r="D5831" s="470"/>
      <c r="E5831" s="470"/>
      <c r="F5831" s="470"/>
      <c r="G5831" s="2"/>
    </row>
    <row r="5832" spans="1:7" ht="16.5" customHeight="1" thickBot="1" x14ac:dyDescent="0.35">
      <c r="B5832" s="3850" t="s">
        <v>828</v>
      </c>
      <c r="C5832" s="3851"/>
      <c r="D5832" s="470"/>
      <c r="E5832" s="470"/>
      <c r="F5832" s="470"/>
      <c r="G5832" s="2"/>
    </row>
    <row r="5833" spans="1:7" ht="13.5" customHeight="1" thickTop="1" thickBot="1" x14ac:dyDescent="0.35">
      <c r="B5833" s="470"/>
      <c r="C5833" s="470"/>
      <c r="D5833" s="470"/>
      <c r="E5833" s="470"/>
      <c r="F5833" s="470"/>
      <c r="G5833" s="2"/>
    </row>
    <row r="5834" spans="1:7" ht="15.75" customHeight="1" thickTop="1" thickBot="1" x14ac:dyDescent="0.35">
      <c r="B5834" s="4573" t="s">
        <v>824</v>
      </c>
      <c r="C5834" s="4574"/>
      <c r="D5834" s="470"/>
      <c r="E5834" s="470"/>
      <c r="F5834" s="470"/>
      <c r="G5834" s="2"/>
    </row>
    <row r="5835" spans="1:7" ht="22.5" customHeight="1" thickBot="1" x14ac:dyDescent="0.35">
      <c r="B5835" s="475" t="s">
        <v>1805</v>
      </c>
      <c r="C5835" s="476" t="s">
        <v>825</v>
      </c>
      <c r="D5835" s="470"/>
      <c r="E5835" s="470"/>
      <c r="F5835" s="470"/>
      <c r="G5835" s="2"/>
    </row>
    <row r="5836" spans="1:7" ht="15.75" customHeight="1" x14ac:dyDescent="0.3">
      <c r="B5836" s="477" t="s">
        <v>826</v>
      </c>
      <c r="C5836" s="478">
        <v>29.99</v>
      </c>
      <c r="D5836" s="470"/>
      <c r="E5836" s="470"/>
      <c r="F5836" s="470"/>
      <c r="G5836" s="2"/>
    </row>
    <row r="5837" spans="1:7" ht="15.75" customHeight="1" thickBot="1" x14ac:dyDescent="0.35">
      <c r="B5837" s="479"/>
      <c r="C5837" s="480"/>
      <c r="D5837" s="470"/>
      <c r="E5837" s="470"/>
      <c r="F5837" s="470"/>
      <c r="G5837" s="2"/>
    </row>
    <row r="5838" spans="1:7" ht="15.75" customHeight="1" x14ac:dyDescent="0.3">
      <c r="B5838" s="471" t="s">
        <v>827</v>
      </c>
      <c r="C5838" s="472"/>
      <c r="D5838" s="470"/>
      <c r="E5838" s="470"/>
      <c r="F5838" s="470"/>
      <c r="G5838" s="2"/>
    </row>
    <row r="5839" spans="1:7" ht="15.75" customHeight="1" thickBot="1" x14ac:dyDescent="0.35">
      <c r="B5839" s="3850" t="s">
        <v>828</v>
      </c>
      <c r="C5839" s="3851"/>
      <c r="D5839" s="470"/>
      <c r="E5839" s="470"/>
      <c r="F5839" s="470"/>
      <c r="G5839" s="2"/>
    </row>
    <row r="5840" spans="1:7" ht="14.25" thickTop="1" thickBot="1" x14ac:dyDescent="0.25">
      <c r="A5840" s="4586"/>
      <c r="B5840" s="4586"/>
      <c r="C5840" s="4586"/>
      <c r="D5840" s="4586"/>
      <c r="E5840" s="4586"/>
      <c r="F5840" s="4586"/>
      <c r="G5840" s="2"/>
    </row>
    <row r="5841" spans="2:7" ht="13.5" thickTop="1" x14ac:dyDescent="0.2">
      <c r="B5841" s="4573" t="s">
        <v>1172</v>
      </c>
      <c r="C5841" s="4585"/>
      <c r="D5841" s="4574"/>
      <c r="E5841" s="2"/>
      <c r="F5841" s="2"/>
      <c r="G5841" s="2"/>
    </row>
    <row r="5842" spans="2:7" x14ac:dyDescent="0.2">
      <c r="B5842" s="368" t="s">
        <v>1150</v>
      </c>
      <c r="C5842" s="369" t="s">
        <v>2015</v>
      </c>
      <c r="D5842" s="318"/>
      <c r="E5842" s="2"/>
      <c r="F5842" s="2"/>
      <c r="G5842" s="2"/>
    </row>
    <row r="5843" spans="2:7" x14ac:dyDescent="0.2">
      <c r="B5843" s="331" t="s">
        <v>1173</v>
      </c>
      <c r="C5843" s="310">
        <v>49</v>
      </c>
      <c r="D5843" s="318"/>
      <c r="E5843" s="2"/>
      <c r="F5843" s="2"/>
      <c r="G5843" s="2"/>
    </row>
    <row r="5844" spans="2:7" x14ac:dyDescent="0.2">
      <c r="B5844" s="367"/>
      <c r="C5844" s="342"/>
      <c r="D5844" s="318"/>
      <c r="E5844" s="2"/>
      <c r="F5844" s="2"/>
      <c r="G5844" s="2"/>
    </row>
    <row r="5845" spans="2:7" x14ac:dyDescent="0.2">
      <c r="B5845" s="322" t="s">
        <v>1444</v>
      </c>
      <c r="C5845" s="278"/>
      <c r="D5845" s="318"/>
      <c r="E5845" s="2"/>
      <c r="F5845" s="2"/>
      <c r="G5845" s="2"/>
    </row>
    <row r="5846" spans="2:7" ht="13.5" thickBot="1" x14ac:dyDescent="0.25">
      <c r="B5846" s="323" t="s">
        <v>1174</v>
      </c>
      <c r="C5846" s="333"/>
      <c r="D5846" s="324"/>
      <c r="E5846" s="2"/>
      <c r="F5846" s="2"/>
      <c r="G5846" s="2"/>
    </row>
    <row r="5847" spans="2:7" ht="13.5" thickTop="1" x14ac:dyDescent="0.2">
      <c r="B5847" s="4549"/>
      <c r="C5847" s="4549"/>
      <c r="D5847" s="2"/>
      <c r="E5847" s="2"/>
      <c r="F5847" s="2"/>
      <c r="G5847" s="2"/>
    </row>
    <row r="5848" spans="2:7" ht="13.5" thickBot="1" x14ac:dyDescent="0.25">
      <c r="B5848" s="2"/>
      <c r="C5848" s="2"/>
      <c r="D5848" s="2"/>
      <c r="E5848" s="2"/>
      <c r="F5848" s="2"/>
      <c r="G5848" s="2"/>
    </row>
    <row r="5849" spans="2:7" ht="13.5" thickTop="1" x14ac:dyDescent="0.2">
      <c r="B5849" s="4557" t="s">
        <v>1166</v>
      </c>
      <c r="C5849" s="4558"/>
      <c r="D5849" s="4558"/>
      <c r="E5849" s="4558"/>
      <c r="F5849" s="4559"/>
      <c r="G5849" s="2"/>
    </row>
    <row r="5850" spans="2:7" x14ac:dyDescent="0.2">
      <c r="B5850" s="368" t="s">
        <v>1722</v>
      </c>
      <c r="C5850" s="373" t="s">
        <v>1167</v>
      </c>
      <c r="D5850" s="369" t="s">
        <v>1215</v>
      </c>
      <c r="E5850" s="373" t="s">
        <v>1168</v>
      </c>
      <c r="F5850" s="374" t="s">
        <v>1213</v>
      </c>
      <c r="G5850" s="2"/>
    </row>
    <row r="5851" spans="2:7" x14ac:dyDescent="0.2">
      <c r="B5851" s="349" t="s">
        <v>1169</v>
      </c>
      <c r="C5851" s="370">
        <v>400</v>
      </c>
      <c r="D5851" s="371" t="s">
        <v>1170</v>
      </c>
      <c r="E5851" s="372">
        <v>1E-4</v>
      </c>
      <c r="F5851" s="4583" t="s">
        <v>1171</v>
      </c>
      <c r="G5851" s="2"/>
    </row>
    <row r="5852" spans="2:7" x14ac:dyDescent="0.2">
      <c r="B5852" s="331"/>
      <c r="C5852" s="343"/>
      <c r="D5852" s="298"/>
      <c r="E5852" s="344"/>
      <c r="F5852" s="4584"/>
      <c r="G5852" s="2"/>
    </row>
    <row r="5853" spans="2:7" x14ac:dyDescent="0.2">
      <c r="B5853" s="322" t="s">
        <v>1445</v>
      </c>
      <c r="C5853" s="278"/>
      <c r="D5853" s="278"/>
      <c r="E5853" s="278"/>
      <c r="F5853" s="318"/>
      <c r="G5853" s="2"/>
    </row>
    <row r="5854" spans="2:7" ht="13.5" thickBot="1" x14ac:dyDescent="0.25">
      <c r="B5854" s="323"/>
      <c r="C5854" s="333"/>
      <c r="D5854" s="333"/>
      <c r="E5854" s="333"/>
      <c r="F5854" s="324"/>
      <c r="G5854" s="2"/>
    </row>
    <row r="5855" spans="2:7" ht="14.25" thickTop="1" thickBot="1" x14ac:dyDescent="0.25">
      <c r="B5855" s="2"/>
      <c r="C5855" s="2"/>
      <c r="D5855" s="2"/>
      <c r="E5855" s="2"/>
      <c r="F5855" s="2"/>
      <c r="G5855" s="2"/>
    </row>
    <row r="5856" spans="2:7" ht="13.5" thickTop="1" x14ac:dyDescent="0.2">
      <c r="B5856" s="4573" t="s">
        <v>169</v>
      </c>
      <c r="C5856" s="4585"/>
      <c r="D5856" s="4585"/>
      <c r="E5856" s="4574"/>
      <c r="F5856" s="2"/>
      <c r="G5856" s="2"/>
    </row>
    <row r="5857" spans="2:7" x14ac:dyDescent="0.2">
      <c r="B5857" s="334" t="s">
        <v>1160</v>
      </c>
      <c r="C5857" s="335"/>
      <c r="D5857" s="335"/>
      <c r="E5857" s="321"/>
      <c r="F5857" s="2"/>
      <c r="G5857" s="2"/>
    </row>
    <row r="5858" spans="2:7" x14ac:dyDescent="0.2">
      <c r="B5858" s="336"/>
      <c r="C5858" s="292"/>
      <c r="D5858" s="292"/>
      <c r="E5858" s="327"/>
      <c r="F5858" s="2"/>
      <c r="G5858" s="2"/>
    </row>
    <row r="5859" spans="2:7" x14ac:dyDescent="0.2">
      <c r="B5859" s="337" t="s">
        <v>173</v>
      </c>
      <c r="C5859" s="292"/>
      <c r="D5859" s="292"/>
      <c r="E5859" s="327"/>
      <c r="F5859" s="2"/>
      <c r="G5859" s="2"/>
    </row>
    <row r="5860" spans="2:7" x14ac:dyDescent="0.2">
      <c r="B5860" s="338" t="s">
        <v>2015</v>
      </c>
      <c r="C5860" s="339">
        <v>69</v>
      </c>
      <c r="D5860" s="292"/>
      <c r="E5860" s="327"/>
      <c r="F5860" s="2"/>
      <c r="G5860" s="2"/>
    </row>
    <row r="5861" spans="2:7" x14ac:dyDescent="0.2">
      <c r="B5861" s="326" t="s">
        <v>1165</v>
      </c>
      <c r="C5861" s="339"/>
      <c r="D5861" s="292"/>
      <c r="E5861" s="327"/>
      <c r="F5861" s="2"/>
      <c r="G5861" s="2"/>
    </row>
    <row r="5862" spans="2:7" ht="12.75" customHeight="1" x14ac:dyDescent="0.2">
      <c r="B5862" s="4761" t="s">
        <v>2845</v>
      </c>
      <c r="C5862" s="4762"/>
      <c r="D5862" s="4762"/>
      <c r="E5862" s="4763"/>
      <c r="F5862" s="2"/>
      <c r="G5862" s="2"/>
    </row>
    <row r="5863" spans="2:7" x14ac:dyDescent="0.2">
      <c r="B5863" s="322"/>
      <c r="C5863" s="278"/>
      <c r="D5863" s="278"/>
      <c r="E5863" s="318"/>
      <c r="F5863" s="2"/>
      <c r="G5863" s="2"/>
    </row>
    <row r="5864" spans="2:7" x14ac:dyDescent="0.2">
      <c r="B5864" s="340" t="s">
        <v>1161</v>
      </c>
      <c r="C5864" s="278"/>
      <c r="D5864" s="278"/>
      <c r="E5864" s="318"/>
      <c r="F5864" s="2"/>
      <c r="G5864" s="2"/>
    </row>
    <row r="5865" spans="2:7" x14ac:dyDescent="0.2">
      <c r="B5865" s="340"/>
      <c r="C5865" s="278"/>
      <c r="D5865" s="278"/>
      <c r="E5865" s="318"/>
      <c r="F5865" s="2"/>
      <c r="G5865" s="2"/>
    </row>
    <row r="5866" spans="2:7" ht="12.75" customHeight="1" x14ac:dyDescent="0.2">
      <c r="B5866" s="4764" t="s">
        <v>1162</v>
      </c>
      <c r="C5866" s="4765"/>
      <c r="D5866" s="4765"/>
      <c r="E5866" s="4766"/>
      <c r="F5866" s="2"/>
      <c r="G5866" s="2"/>
    </row>
    <row r="5867" spans="2:7" x14ac:dyDescent="0.2">
      <c r="B5867" s="341" t="s">
        <v>2015</v>
      </c>
      <c r="C5867" s="342">
        <v>89</v>
      </c>
      <c r="D5867" s="278"/>
      <c r="E5867" s="318"/>
      <c r="F5867" s="2"/>
      <c r="G5867" s="2"/>
    </row>
    <row r="5868" spans="2:7" x14ac:dyDescent="0.2">
      <c r="B5868" s="322" t="str">
        <f>+B5861</f>
        <v xml:space="preserve">Valor no incluye impuestos </v>
      </c>
      <c r="C5868" s="342"/>
      <c r="D5868" s="278"/>
      <c r="E5868" s="318"/>
      <c r="F5868" s="2"/>
      <c r="G5868" s="2"/>
    </row>
    <row r="5869" spans="2:7" ht="12.75" customHeight="1" x14ac:dyDescent="0.2">
      <c r="B5869" s="4758" t="s">
        <v>1163</v>
      </c>
      <c r="C5869" s="4759"/>
      <c r="D5869" s="4759"/>
      <c r="E5869" s="4760"/>
      <c r="F5869" s="2"/>
      <c r="G5869" s="2"/>
    </row>
    <row r="5870" spans="2:7" ht="12.75" customHeight="1" x14ac:dyDescent="0.2">
      <c r="B5870" s="4745" t="s">
        <v>2846</v>
      </c>
      <c r="C5870" s="4746"/>
      <c r="D5870" s="4746"/>
      <c r="E5870" s="4747"/>
      <c r="F5870" s="2"/>
      <c r="G5870" s="2"/>
    </row>
    <row r="5871" spans="2:7" ht="13.5" thickBot="1" x14ac:dyDescent="0.25">
      <c r="B5871" s="323" t="s">
        <v>1164</v>
      </c>
      <c r="C5871" s="333"/>
      <c r="D5871" s="333"/>
      <c r="E5871" s="324"/>
      <c r="F5871" s="2"/>
      <c r="G5871" s="2"/>
    </row>
    <row r="5872" spans="2:7" ht="14.25" thickTop="1" thickBot="1" x14ac:dyDescent="0.25">
      <c r="B5872" s="4549"/>
      <c r="C5872" s="4549"/>
      <c r="D5872" s="2"/>
      <c r="E5872" s="2"/>
      <c r="F5872" s="2"/>
      <c r="G5872" s="2"/>
    </row>
    <row r="5873" spans="2:7" ht="13.5" thickTop="1" x14ac:dyDescent="0.2">
      <c r="B5873" s="4573" t="s">
        <v>2244</v>
      </c>
      <c r="C5873" s="4585"/>
      <c r="D5873" s="4585"/>
      <c r="E5873" s="4585"/>
      <c r="F5873" s="4574"/>
      <c r="G5873" s="2"/>
    </row>
    <row r="5874" spans="2:7" x14ac:dyDescent="0.2">
      <c r="B5874" s="328"/>
      <c r="C5874" s="329"/>
      <c r="D5874" s="329"/>
      <c r="E5874" s="329"/>
      <c r="F5874" s="330"/>
      <c r="G5874" s="2"/>
    </row>
    <row r="5875" spans="2:7" x14ac:dyDescent="0.2">
      <c r="B5875" s="4767" t="s">
        <v>2245</v>
      </c>
      <c r="C5875" s="4768"/>
      <c r="D5875" s="4768"/>
      <c r="E5875" s="4768"/>
      <c r="F5875" s="4769"/>
      <c r="G5875" s="2"/>
    </row>
    <row r="5876" spans="2:7" ht="25.5" x14ac:dyDescent="0.2">
      <c r="B5876" s="375" t="s">
        <v>1213</v>
      </c>
      <c r="C5876" s="376" t="s">
        <v>1150</v>
      </c>
      <c r="D5876" s="377" t="s">
        <v>1156</v>
      </c>
      <c r="E5876" s="376" t="s">
        <v>1157</v>
      </c>
      <c r="F5876" s="378" t="s">
        <v>1151</v>
      </c>
      <c r="G5876" s="2"/>
    </row>
    <row r="5877" spans="2:7" x14ac:dyDescent="0.2">
      <c r="B5877" s="331" t="s">
        <v>1158</v>
      </c>
      <c r="C5877" s="332" t="s">
        <v>1159</v>
      </c>
      <c r="D5877" s="310">
        <v>0.15</v>
      </c>
      <c r="E5877" s="332" t="s">
        <v>2500</v>
      </c>
      <c r="F5877" s="350" t="s">
        <v>1154</v>
      </c>
      <c r="G5877" s="2"/>
    </row>
    <row r="5878" spans="2:7" x14ac:dyDescent="0.2">
      <c r="B5878" s="322" t="s">
        <v>1155</v>
      </c>
      <c r="C5878" s="278"/>
      <c r="D5878" s="278"/>
      <c r="E5878" s="278"/>
      <c r="F5878" s="318"/>
      <c r="G5878" s="2"/>
    </row>
    <row r="5879" spans="2:7" ht="13.5" thickBot="1" x14ac:dyDescent="0.25">
      <c r="B5879" s="323"/>
      <c r="C5879" s="333"/>
      <c r="D5879" s="333"/>
      <c r="E5879" s="333"/>
      <c r="F5879" s="324"/>
      <c r="G5879" s="2"/>
    </row>
    <row r="5880" spans="2:7" ht="13.5" thickTop="1" x14ac:dyDescent="0.2">
      <c r="B5880" s="4557" t="s">
        <v>2245</v>
      </c>
      <c r="C5880" s="4558"/>
      <c r="D5880" s="4558"/>
      <c r="E5880" s="4558"/>
      <c r="F5880" s="4559"/>
      <c r="G5880" s="2"/>
    </row>
    <row r="5881" spans="2:7" x14ac:dyDescent="0.2">
      <c r="B5881" s="379" t="s">
        <v>1805</v>
      </c>
      <c r="C5881" s="369" t="s">
        <v>1150</v>
      </c>
      <c r="D5881" s="369" t="s">
        <v>1148</v>
      </c>
      <c r="E5881" s="369" t="s">
        <v>1215</v>
      </c>
      <c r="F5881" s="374" t="s">
        <v>1151</v>
      </c>
      <c r="G5881" s="2"/>
    </row>
    <row r="5882" spans="2:7" x14ac:dyDescent="0.2">
      <c r="B5882" s="351" t="s">
        <v>1152</v>
      </c>
      <c r="C5882" s="332" t="s">
        <v>1153</v>
      </c>
      <c r="D5882" s="310">
        <v>0.2</v>
      </c>
      <c r="E5882" s="332" t="s">
        <v>2477</v>
      </c>
      <c r="F5882" s="350" t="s">
        <v>1154</v>
      </c>
      <c r="G5882" s="2"/>
    </row>
    <row r="5883" spans="2:7" x14ac:dyDescent="0.2">
      <c r="B5883" s="322"/>
      <c r="C5883" s="278"/>
      <c r="D5883" s="278"/>
      <c r="E5883" s="278"/>
      <c r="F5883" s="318"/>
      <c r="G5883" s="2"/>
    </row>
    <row r="5884" spans="2:7" ht="13.5" thickBot="1" x14ac:dyDescent="0.25">
      <c r="B5884" s="323" t="s">
        <v>1445</v>
      </c>
      <c r="C5884" s="333"/>
      <c r="D5884" s="333"/>
      <c r="E5884" s="333"/>
      <c r="F5884" s="324"/>
      <c r="G5884" s="2"/>
    </row>
    <row r="5885" spans="2:7" ht="14.25" thickTop="1" thickBot="1" x14ac:dyDescent="0.25">
      <c r="B5885" s="4549"/>
      <c r="C5885" s="4549"/>
      <c r="D5885" s="2"/>
      <c r="E5885" s="2"/>
      <c r="F5885" s="2"/>
      <c r="G5885" s="2"/>
    </row>
    <row r="5886" spans="2:7" ht="13.5" thickTop="1" x14ac:dyDescent="0.2">
      <c r="B5886" s="4573" t="s">
        <v>2118</v>
      </c>
      <c r="C5886" s="4574"/>
      <c r="D5886"/>
      <c r="E5886"/>
      <c r="F5886"/>
      <c r="G5886" s="2"/>
    </row>
    <row r="5887" spans="2:7" x14ac:dyDescent="0.2">
      <c r="B5887" s="322"/>
      <c r="C5887" s="318"/>
      <c r="D5887"/>
      <c r="E5887"/>
      <c r="F5887"/>
      <c r="G5887" s="2"/>
    </row>
    <row r="5888" spans="2:7" x14ac:dyDescent="0.2">
      <c r="B5888" s="381" t="s">
        <v>1149</v>
      </c>
      <c r="C5888" s="382" t="s">
        <v>2119</v>
      </c>
      <c r="D5888"/>
      <c r="E5888"/>
      <c r="F5888"/>
      <c r="G5888" s="2"/>
    </row>
    <row r="5889" spans="1:12" x14ac:dyDescent="0.2">
      <c r="B5889" s="380" t="s">
        <v>361</v>
      </c>
      <c r="C5889" s="354">
        <v>0.05</v>
      </c>
      <c r="D5889"/>
      <c r="E5889"/>
      <c r="F5889"/>
      <c r="G5889" s="2"/>
    </row>
    <row r="5890" spans="1:12" x14ac:dyDescent="0.2">
      <c r="B5890" s="325" t="s">
        <v>363</v>
      </c>
      <c r="C5890" s="354">
        <v>0.2</v>
      </c>
      <c r="D5890"/>
      <c r="E5890"/>
      <c r="F5890"/>
      <c r="G5890" s="2"/>
    </row>
    <row r="5891" spans="1:12" x14ac:dyDescent="0.2">
      <c r="B5891" s="325" t="s">
        <v>2120</v>
      </c>
      <c r="C5891" s="355">
        <v>0.2</v>
      </c>
      <c r="D5891"/>
      <c r="E5891"/>
      <c r="F5891"/>
      <c r="G5891" s="2"/>
    </row>
    <row r="5892" spans="1:12" x14ac:dyDescent="0.2">
      <c r="B5892" s="325" t="s">
        <v>363</v>
      </c>
      <c r="C5892" s="355">
        <v>0.1</v>
      </c>
      <c r="D5892"/>
      <c r="E5892"/>
      <c r="F5892"/>
      <c r="G5892" s="2"/>
    </row>
    <row r="5893" spans="1:12" x14ac:dyDescent="0.2">
      <c r="B5893" s="325" t="s">
        <v>2121</v>
      </c>
      <c r="C5893" s="355">
        <v>0.3</v>
      </c>
      <c r="D5893"/>
      <c r="E5893"/>
      <c r="F5893"/>
      <c r="G5893" s="2"/>
    </row>
    <row r="5894" spans="1:12" x14ac:dyDescent="0.2">
      <c r="B5894" s="326" t="s">
        <v>365</v>
      </c>
      <c r="C5894" s="327"/>
      <c r="D5894"/>
      <c r="E5894"/>
      <c r="F5894"/>
      <c r="G5894" s="2"/>
    </row>
    <row r="5895" spans="1:12" ht="13.5" thickBot="1" x14ac:dyDescent="0.25">
      <c r="B5895" s="352" t="s">
        <v>1445</v>
      </c>
      <c r="C5895" s="353"/>
      <c r="D5895"/>
      <c r="E5895"/>
      <c r="F5895"/>
      <c r="G5895" s="2"/>
    </row>
    <row r="5896" spans="1:12" ht="14.25" thickTop="1" thickBot="1" x14ac:dyDescent="0.25">
      <c r="B5896" s="4549"/>
      <c r="C5896" s="4549"/>
      <c r="D5896"/>
      <c r="E5896"/>
      <c r="F5896"/>
      <c r="G5896" s="2"/>
    </row>
    <row r="5897" spans="1:12" ht="13.5" thickTop="1" x14ac:dyDescent="0.2">
      <c r="B5897" s="4477" t="s">
        <v>2012</v>
      </c>
      <c r="C5897" s="4478"/>
      <c r="D5897" s="4478"/>
      <c r="E5897" s="4478"/>
      <c r="F5897" s="4478"/>
      <c r="G5897" s="4478"/>
      <c r="H5897" s="4478"/>
      <c r="I5897" s="4478"/>
      <c r="J5897" s="4478"/>
      <c r="K5897" s="4478"/>
      <c r="L5897" s="4479"/>
    </row>
    <row r="5898" spans="1:12" ht="51" x14ac:dyDescent="0.2">
      <c r="A5898" s="254"/>
      <c r="B5898" s="383" t="s">
        <v>2013</v>
      </c>
      <c r="C5898" s="384" t="s">
        <v>2014</v>
      </c>
      <c r="D5898" s="347" t="s">
        <v>2015</v>
      </c>
      <c r="E5898" s="347" t="s">
        <v>2016</v>
      </c>
      <c r="F5898" s="347" t="s">
        <v>2017</v>
      </c>
      <c r="G5898" s="347" t="s">
        <v>2018</v>
      </c>
      <c r="H5898" s="347" t="s">
        <v>2019</v>
      </c>
      <c r="I5898" s="347" t="s">
        <v>2020</v>
      </c>
      <c r="J5898" s="385" t="s">
        <v>2021</v>
      </c>
      <c r="K5898" s="347" t="s">
        <v>2022</v>
      </c>
      <c r="L5898" s="386" t="s">
        <v>2023</v>
      </c>
    </row>
    <row r="5899" spans="1:12" x14ac:dyDescent="0.2">
      <c r="A5899" s="254"/>
      <c r="B5899" s="275" t="s">
        <v>2024</v>
      </c>
      <c r="C5899" s="360" t="s">
        <v>2025</v>
      </c>
      <c r="D5899" s="358">
        <v>10</v>
      </c>
      <c r="E5899" s="357">
        <v>9.5000000000000001E-2</v>
      </c>
      <c r="F5899" s="358">
        <v>0.25</v>
      </c>
      <c r="G5899" s="358">
        <v>0.05</v>
      </c>
      <c r="H5899" s="271" t="s">
        <v>2026</v>
      </c>
      <c r="I5899" s="271" t="s">
        <v>2027</v>
      </c>
      <c r="J5899" s="271" t="s">
        <v>2028</v>
      </c>
      <c r="K5899" s="44">
        <v>20</v>
      </c>
      <c r="L5899" s="269" t="s">
        <v>2029</v>
      </c>
    </row>
    <row r="5900" spans="1:12" x14ac:dyDescent="0.2">
      <c r="B5900" s="40" t="s">
        <v>2030</v>
      </c>
      <c r="C5900" s="41" t="s">
        <v>2025</v>
      </c>
      <c r="D5900" s="356">
        <v>20</v>
      </c>
      <c r="E5900" s="357">
        <v>0.09</v>
      </c>
      <c r="F5900" s="358">
        <v>0.25</v>
      </c>
      <c r="G5900" s="358">
        <v>0.05</v>
      </c>
      <c r="H5900" s="177" t="s">
        <v>2031</v>
      </c>
      <c r="I5900" s="177" t="s">
        <v>2032</v>
      </c>
      <c r="J5900" s="177" t="s">
        <v>2033</v>
      </c>
      <c r="K5900" s="44">
        <v>50</v>
      </c>
      <c r="L5900" s="359" t="s">
        <v>2029</v>
      </c>
    </row>
    <row r="5901" spans="1:12" x14ac:dyDescent="0.2">
      <c r="B5901" s="40" t="s">
        <v>2034</v>
      </c>
      <c r="C5901" s="41" t="s">
        <v>2025</v>
      </c>
      <c r="D5901" s="356">
        <v>30</v>
      </c>
      <c r="E5901" s="357">
        <v>0.08</v>
      </c>
      <c r="F5901" s="358">
        <v>0.25</v>
      </c>
      <c r="G5901" s="358">
        <v>0.05</v>
      </c>
      <c r="H5901" s="177" t="s">
        <v>2035</v>
      </c>
      <c r="I5901" s="177" t="s">
        <v>2036</v>
      </c>
      <c r="J5901" s="177" t="s">
        <v>2037</v>
      </c>
      <c r="K5901" s="44">
        <v>70</v>
      </c>
      <c r="L5901" s="359" t="s">
        <v>2029</v>
      </c>
    </row>
    <row r="5902" spans="1:12" x14ac:dyDescent="0.2">
      <c r="B5902" s="6"/>
      <c r="C5902" s="1"/>
      <c r="D5902" s="1"/>
      <c r="E5902" s="1"/>
      <c r="F5902" s="1"/>
      <c r="G5902" s="1"/>
      <c r="H5902" s="1"/>
      <c r="I5902" s="1"/>
      <c r="J5902" s="1"/>
      <c r="K5902" s="1"/>
      <c r="L5902" s="7"/>
    </row>
    <row r="5903" spans="1:12" ht="12" customHeight="1" thickBot="1" x14ac:dyDescent="0.25">
      <c r="B5903" s="3" t="s">
        <v>1445</v>
      </c>
      <c r="C5903" s="4"/>
      <c r="D5903" s="4"/>
      <c r="E5903" s="4"/>
      <c r="F5903" s="4"/>
      <c r="G5903" s="4"/>
      <c r="H5903" s="4"/>
      <c r="I5903" s="4"/>
      <c r="J5903" s="4"/>
      <c r="K5903" s="4"/>
      <c r="L5903" s="5"/>
    </row>
    <row r="5904" spans="1:12" ht="14.25" thickTop="1" thickBot="1" x14ac:dyDescent="0.25">
      <c r="B5904" s="4549"/>
      <c r="C5904" s="4549"/>
    </row>
    <row r="5905" spans="1:6" ht="13.5" thickTop="1" x14ac:dyDescent="0.2">
      <c r="B5905" s="4554" t="s">
        <v>2038</v>
      </c>
      <c r="C5905" s="4555"/>
      <c r="D5905" s="4556"/>
    </row>
    <row r="5906" spans="1:6" ht="25.5" x14ac:dyDescent="0.2">
      <c r="B5906" s="390" t="s">
        <v>1149</v>
      </c>
      <c r="C5906" s="391" t="s">
        <v>2547</v>
      </c>
      <c r="D5906" s="392" t="s">
        <v>2548</v>
      </c>
    </row>
    <row r="5907" spans="1:6" x14ac:dyDescent="0.2">
      <c r="B5907" s="387" t="s">
        <v>361</v>
      </c>
      <c r="C5907" s="388">
        <v>0.05</v>
      </c>
      <c r="D5907" s="389">
        <f>+C5907*1.12</f>
        <v>5.6000000000000008E-2</v>
      </c>
    </row>
    <row r="5908" spans="1:6" x14ac:dyDescent="0.2">
      <c r="B5908" s="14" t="s">
        <v>362</v>
      </c>
      <c r="C5908" s="361">
        <v>0.05</v>
      </c>
      <c r="D5908" s="364">
        <f>+C5908*1.12</f>
        <v>5.6000000000000008E-2</v>
      </c>
    </row>
    <row r="5909" spans="1:6" x14ac:dyDescent="0.2">
      <c r="B5909" s="14" t="s">
        <v>363</v>
      </c>
      <c r="C5909" s="361">
        <v>0.1</v>
      </c>
      <c r="D5909" s="364">
        <f>+C5909*1.12</f>
        <v>0.11200000000000002</v>
      </c>
    </row>
    <row r="5910" spans="1:6" x14ac:dyDescent="0.2">
      <c r="B5910" s="14" t="s">
        <v>364</v>
      </c>
      <c r="C5910" s="361">
        <v>0.3</v>
      </c>
      <c r="D5910" s="364">
        <f>+C5910*1.12</f>
        <v>0.33600000000000002</v>
      </c>
    </row>
    <row r="5911" spans="1:6" ht="17.25" customHeight="1" x14ac:dyDescent="0.2">
      <c r="B5911" s="17" t="s">
        <v>365</v>
      </c>
      <c r="C5911" s="23"/>
      <c r="D5911" s="22"/>
    </row>
    <row r="5912" spans="1:6" ht="13.5" thickBot="1" x14ac:dyDescent="0.25">
      <c r="B5912" s="362" t="s">
        <v>1445</v>
      </c>
      <c r="C5912" s="152"/>
      <c r="D5912" s="153"/>
    </row>
    <row r="5913" spans="1:6" ht="14.25" thickTop="1" thickBot="1" x14ac:dyDescent="0.25">
      <c r="A5913" s="256"/>
      <c r="B5913" s="4744"/>
      <c r="C5913" s="4744"/>
    </row>
    <row r="5914" spans="1:6" ht="13.5" thickTop="1" x14ac:dyDescent="0.2">
      <c r="B5914" s="4554" t="s">
        <v>1725</v>
      </c>
      <c r="C5914" s="4556"/>
      <c r="D5914"/>
      <c r="E5914" s="95"/>
      <c r="F5914"/>
    </row>
    <row r="5915" spans="1:6" x14ac:dyDescent="0.2">
      <c r="B5915" s="272" t="s">
        <v>1726</v>
      </c>
      <c r="C5915" s="395" t="s">
        <v>1607</v>
      </c>
      <c r="D5915"/>
      <c r="E5915"/>
      <c r="F5915"/>
    </row>
    <row r="5916" spans="1:6" x14ac:dyDescent="0.2">
      <c r="B5916" s="40" t="s">
        <v>141</v>
      </c>
      <c r="C5916" s="363">
        <v>125</v>
      </c>
      <c r="D5916"/>
      <c r="E5916" s="95"/>
      <c r="F5916"/>
    </row>
    <row r="5917" spans="1:6" ht="25.5" x14ac:dyDescent="0.2">
      <c r="B5917" s="40" t="s">
        <v>142</v>
      </c>
      <c r="C5917" s="363">
        <v>35</v>
      </c>
      <c r="D5917"/>
      <c r="E5917"/>
      <c r="F5917"/>
    </row>
    <row r="5918" spans="1:6" x14ac:dyDescent="0.2">
      <c r="B5918" s="40" t="s">
        <v>143</v>
      </c>
      <c r="C5918" s="363">
        <v>87</v>
      </c>
      <c r="D5918"/>
      <c r="E5918"/>
      <c r="F5918"/>
    </row>
    <row r="5919" spans="1:6" x14ac:dyDescent="0.2">
      <c r="B5919" s="40" t="s">
        <v>144</v>
      </c>
      <c r="C5919" s="363">
        <v>3</v>
      </c>
      <c r="D5919"/>
      <c r="E5919"/>
      <c r="F5919"/>
    </row>
    <row r="5920" spans="1:6" ht="25.5" x14ac:dyDescent="0.2">
      <c r="B5920" s="40" t="s">
        <v>145</v>
      </c>
      <c r="C5920" s="363">
        <v>0.1</v>
      </c>
      <c r="D5920"/>
      <c r="E5920"/>
      <c r="F5920"/>
    </row>
    <row r="5921" spans="2:6" ht="25.5" x14ac:dyDescent="0.2">
      <c r="B5921" s="40" t="s">
        <v>146</v>
      </c>
      <c r="C5921" s="363">
        <v>0.25</v>
      </c>
      <c r="D5921"/>
      <c r="E5921"/>
      <c r="F5921"/>
    </row>
    <row r="5922" spans="2:6" ht="25.5" x14ac:dyDescent="0.2">
      <c r="B5922" s="40" t="s">
        <v>147</v>
      </c>
      <c r="C5922" s="363">
        <v>0.15</v>
      </c>
      <c r="D5922"/>
      <c r="E5922"/>
      <c r="F5922"/>
    </row>
    <row r="5923" spans="2:6" x14ac:dyDescent="0.2">
      <c r="B5923" s="9"/>
      <c r="C5923" s="94"/>
      <c r="D5923"/>
      <c r="E5923"/>
      <c r="F5923"/>
    </row>
    <row r="5924" spans="2:6" ht="17.25" customHeight="1" thickBot="1" x14ac:dyDescent="0.25">
      <c r="B5924" s="4632" t="s">
        <v>1445</v>
      </c>
      <c r="C5924" s="4633"/>
      <c r="D5924"/>
      <c r="E5924"/>
      <c r="F5924"/>
    </row>
    <row r="5925" spans="2:6" ht="14.25" thickTop="1" thickBot="1" x14ac:dyDescent="0.25">
      <c r="B5925" s="4549"/>
      <c r="C5925" s="4549"/>
      <c r="D5925"/>
      <c r="E5925"/>
      <c r="F5925"/>
    </row>
    <row r="5926" spans="2:6" ht="13.5" thickTop="1" x14ac:dyDescent="0.2">
      <c r="B5926" s="4477" t="s">
        <v>148</v>
      </c>
      <c r="C5926" s="4478"/>
      <c r="D5926" s="4478"/>
      <c r="E5926" s="4478"/>
      <c r="F5926" s="4479"/>
    </row>
    <row r="5927" spans="2:6" x14ac:dyDescent="0.2">
      <c r="B5927" s="396"/>
      <c r="C5927" s="155"/>
      <c r="D5927" s="4623" t="s">
        <v>1608</v>
      </c>
      <c r="E5927" s="4624"/>
      <c r="F5927" s="4625"/>
    </row>
    <row r="5928" spans="2:6" ht="25.5" x14ac:dyDescent="0.2">
      <c r="B5928" s="397" t="s">
        <v>149</v>
      </c>
      <c r="C5928" s="347" t="s">
        <v>1694</v>
      </c>
      <c r="D5928" s="347" t="s">
        <v>150</v>
      </c>
      <c r="E5928" s="347" t="s">
        <v>151</v>
      </c>
      <c r="F5928" s="394" t="s">
        <v>152</v>
      </c>
    </row>
    <row r="5929" spans="2:6" x14ac:dyDescent="0.2">
      <c r="B5929" s="366">
        <v>10</v>
      </c>
      <c r="C5929" s="356">
        <v>5</v>
      </c>
      <c r="D5929" s="365">
        <v>50</v>
      </c>
      <c r="E5929" s="96">
        <v>10</v>
      </c>
      <c r="F5929" s="398">
        <v>1</v>
      </c>
    </row>
    <row r="5930" spans="2:6" x14ac:dyDescent="0.2">
      <c r="B5930" s="366">
        <v>20</v>
      </c>
      <c r="C5930" s="356">
        <v>5</v>
      </c>
      <c r="D5930" s="365">
        <v>50</v>
      </c>
      <c r="E5930" s="96">
        <v>10</v>
      </c>
      <c r="F5930" s="398">
        <v>1</v>
      </c>
    </row>
    <row r="5931" spans="2:6" x14ac:dyDescent="0.2">
      <c r="B5931" s="366">
        <v>30</v>
      </c>
      <c r="C5931" s="356">
        <v>5</v>
      </c>
      <c r="D5931" s="365">
        <v>50</v>
      </c>
      <c r="E5931" s="96">
        <v>10</v>
      </c>
      <c r="F5931" s="398">
        <v>1</v>
      </c>
    </row>
    <row r="5932" spans="2:6" ht="12.75" customHeight="1" x14ac:dyDescent="0.2">
      <c r="B5932" s="4626" t="s">
        <v>153</v>
      </c>
      <c r="C5932" s="4627"/>
      <c r="D5932" s="4627"/>
      <c r="E5932" s="4627"/>
      <c r="F5932" s="4628"/>
    </row>
    <row r="5933" spans="2:6" ht="12.75" customHeight="1" x14ac:dyDescent="0.2">
      <c r="B5933" s="4620" t="s">
        <v>154</v>
      </c>
      <c r="C5933" s="4621"/>
      <c r="D5933" s="4621"/>
      <c r="E5933" s="4621"/>
      <c r="F5933" s="4622"/>
    </row>
    <row r="5934" spans="2:6" ht="12.75" customHeight="1" x14ac:dyDescent="0.2">
      <c r="B5934" s="4620" t="s">
        <v>155</v>
      </c>
      <c r="C5934" s="4621"/>
      <c r="D5934" s="4621"/>
      <c r="E5934" s="4621"/>
      <c r="F5934" s="4622"/>
    </row>
    <row r="5935" spans="2:6" ht="12.75" customHeight="1" x14ac:dyDescent="0.2">
      <c r="B5935" s="4620" t="s">
        <v>156</v>
      </c>
      <c r="C5935" s="4621"/>
      <c r="D5935" s="4621"/>
      <c r="E5935" s="4621"/>
      <c r="F5935" s="4622"/>
    </row>
    <row r="5936" spans="2:6" ht="13.5" customHeight="1" thickBot="1" x14ac:dyDescent="0.25">
      <c r="B5936" s="4632" t="s">
        <v>52</v>
      </c>
      <c r="C5936" s="4654"/>
      <c r="D5936" s="4654"/>
      <c r="E5936" s="4654"/>
      <c r="F5936" s="4655"/>
    </row>
    <row r="5937" spans="2:5" ht="14.25" thickTop="1" thickBot="1" x14ac:dyDescent="0.25">
      <c r="B5937" s="4715"/>
      <c r="C5937" s="4715"/>
    </row>
    <row r="5938" spans="2:5" ht="13.5" thickTop="1" x14ac:dyDescent="0.2">
      <c r="B5938" s="4554" t="s">
        <v>166</v>
      </c>
      <c r="C5938" s="4556"/>
    </row>
    <row r="5939" spans="2:5" x14ac:dyDescent="0.2">
      <c r="B5939" s="6" t="s">
        <v>368</v>
      </c>
      <c r="C5939" s="7"/>
    </row>
    <row r="5940" spans="2:5" x14ac:dyDescent="0.2">
      <c r="B5940" s="272" t="s">
        <v>369</v>
      </c>
      <c r="C5940" s="274" t="s">
        <v>1606</v>
      </c>
    </row>
    <row r="5941" spans="2:5" x14ac:dyDescent="0.2">
      <c r="B5941" s="399" t="s">
        <v>371</v>
      </c>
      <c r="C5941" s="363">
        <v>14.99</v>
      </c>
    </row>
    <row r="5942" spans="2:5" x14ac:dyDescent="0.2">
      <c r="B5942" s="399" t="s">
        <v>372</v>
      </c>
      <c r="C5942" s="363">
        <v>19.989999999999998</v>
      </c>
    </row>
    <row r="5943" spans="2:5" x14ac:dyDescent="0.2">
      <c r="B5943" s="399" t="s">
        <v>167</v>
      </c>
      <c r="C5943" s="363">
        <v>29.99</v>
      </c>
    </row>
    <row r="5944" spans="2:5" x14ac:dyDescent="0.2">
      <c r="B5944" s="17" t="s">
        <v>52</v>
      </c>
      <c r="C5944" s="7"/>
    </row>
    <row r="5945" spans="2:5" ht="15.75" customHeight="1" thickBot="1" x14ac:dyDescent="0.25">
      <c r="B5945" s="3" t="s">
        <v>168</v>
      </c>
      <c r="C5945" s="5"/>
    </row>
    <row r="5946" spans="2:5" ht="14.25" thickTop="1" thickBot="1" x14ac:dyDescent="0.25">
      <c r="B5946" s="4549"/>
      <c r="C5946" s="4549"/>
    </row>
    <row r="5947" spans="2:5" ht="13.5" thickTop="1" x14ac:dyDescent="0.2">
      <c r="B5947" s="4554" t="s">
        <v>169</v>
      </c>
      <c r="C5947" s="4555"/>
      <c r="D5947" s="4555"/>
      <c r="E5947" s="4556"/>
    </row>
    <row r="5948" spans="2:5" x14ac:dyDescent="0.2">
      <c r="B5948" s="89" t="s">
        <v>170</v>
      </c>
      <c r="C5948" s="33"/>
      <c r="D5948" s="33"/>
      <c r="E5948" s="8"/>
    </row>
    <row r="5949" spans="2:5" x14ac:dyDescent="0.2">
      <c r="B5949" s="102" t="s">
        <v>2015</v>
      </c>
      <c r="C5949" s="100">
        <v>79</v>
      </c>
      <c r="D5949" s="23"/>
      <c r="E5949" s="22"/>
    </row>
    <row r="5950" spans="2:5" x14ac:dyDescent="0.2">
      <c r="B5950" s="17" t="s">
        <v>164</v>
      </c>
      <c r="C5950" s="100"/>
      <c r="D5950" s="23"/>
      <c r="E5950" s="22"/>
    </row>
    <row r="5951" spans="2:5" x14ac:dyDescent="0.2">
      <c r="B5951" s="17" t="s">
        <v>171</v>
      </c>
      <c r="C5951" s="23"/>
      <c r="D5951" s="23"/>
      <c r="E5951" s="22"/>
    </row>
    <row r="5952" spans="2:5" x14ac:dyDescent="0.2">
      <c r="B5952" s="21" t="s">
        <v>172</v>
      </c>
      <c r="C5952" s="23"/>
      <c r="D5952" s="23"/>
      <c r="E5952" s="22"/>
    </row>
    <row r="5953" spans="2:5" x14ac:dyDescent="0.2">
      <c r="B5953" s="103" t="s">
        <v>173</v>
      </c>
      <c r="C5953" s="23"/>
      <c r="D5953" s="23"/>
      <c r="E5953" s="22"/>
    </row>
    <row r="5954" spans="2:5" x14ac:dyDescent="0.2">
      <c r="B5954" s="102" t="s">
        <v>2015</v>
      </c>
      <c r="C5954" s="100">
        <v>69</v>
      </c>
      <c r="D5954" s="23"/>
      <c r="E5954" s="22"/>
    </row>
    <row r="5955" spans="2:5" x14ac:dyDescent="0.2">
      <c r="B5955" s="17" t="s">
        <v>367</v>
      </c>
      <c r="C5955" s="100"/>
      <c r="D5955" s="23"/>
      <c r="E5955" s="22"/>
    </row>
    <row r="5956" spans="2:5" ht="12.75" customHeight="1" x14ac:dyDescent="0.2">
      <c r="B5956" s="4678" t="s">
        <v>1611</v>
      </c>
      <c r="C5956" s="4679"/>
      <c r="D5956" s="4679"/>
      <c r="E5956" s="4680"/>
    </row>
    <row r="5957" spans="2:5" x14ac:dyDescent="0.2">
      <c r="B5957" s="103" t="s">
        <v>1612</v>
      </c>
      <c r="C5957" s="23"/>
      <c r="D5957" s="23"/>
      <c r="E5957" s="22"/>
    </row>
    <row r="5958" spans="2:5" x14ac:dyDescent="0.2">
      <c r="B5958" s="102" t="s">
        <v>2015</v>
      </c>
      <c r="C5958" s="100">
        <v>10</v>
      </c>
      <c r="D5958" s="23"/>
      <c r="E5958" s="22"/>
    </row>
    <row r="5959" spans="2:5" x14ac:dyDescent="0.2">
      <c r="B5959" s="17" t="s">
        <v>367</v>
      </c>
      <c r="C5959" s="23"/>
      <c r="D5959" s="23"/>
      <c r="E5959" s="22"/>
    </row>
    <row r="5960" spans="2:5" ht="12.75" customHeight="1" x14ac:dyDescent="0.2">
      <c r="B5960" s="4681" t="s">
        <v>598</v>
      </c>
      <c r="C5960" s="4682"/>
      <c r="D5960" s="4682"/>
      <c r="E5960" s="4683"/>
    </row>
    <row r="5961" spans="2:5" x14ac:dyDescent="0.2">
      <c r="B5961" s="6"/>
      <c r="C5961" s="1"/>
      <c r="D5961" s="1"/>
      <c r="E5961" s="7"/>
    </row>
    <row r="5962" spans="2:5" x14ac:dyDescent="0.2">
      <c r="B5962" s="272" t="s">
        <v>1149</v>
      </c>
      <c r="C5962" s="273" t="s">
        <v>174</v>
      </c>
      <c r="D5962" s="1"/>
      <c r="E5962" s="7"/>
    </row>
    <row r="5963" spans="2:5" x14ac:dyDescent="0.2">
      <c r="B5963" s="13" t="s">
        <v>175</v>
      </c>
      <c r="C5963" s="356">
        <v>0.13439999999999999</v>
      </c>
      <c r="D5963" s="1"/>
      <c r="E5963" s="104"/>
    </row>
    <row r="5964" spans="2:5" x14ac:dyDescent="0.2">
      <c r="B5964" s="13" t="s">
        <v>176</v>
      </c>
      <c r="C5964" s="356">
        <v>0.28000000000000003</v>
      </c>
      <c r="D5964" s="1"/>
      <c r="E5964" s="104"/>
    </row>
    <row r="5965" spans="2:5" x14ac:dyDescent="0.2">
      <c r="B5965" s="13" t="s">
        <v>2450</v>
      </c>
      <c r="C5965" s="356">
        <v>0.28000000000000003</v>
      </c>
      <c r="D5965" s="1"/>
      <c r="E5965" s="104"/>
    </row>
    <row r="5966" spans="2:5" x14ac:dyDescent="0.2">
      <c r="B5966" s="13" t="s">
        <v>177</v>
      </c>
      <c r="C5966" s="356">
        <v>0.16800000000000001</v>
      </c>
      <c r="D5966" s="1"/>
      <c r="E5966" s="104"/>
    </row>
    <row r="5967" spans="2:5" x14ac:dyDescent="0.2">
      <c r="B5967" s="13" t="s">
        <v>1597</v>
      </c>
      <c r="C5967" s="356">
        <v>0.3674</v>
      </c>
      <c r="D5967" s="1"/>
      <c r="E5967" s="104"/>
    </row>
    <row r="5968" spans="2:5" x14ac:dyDescent="0.2">
      <c r="B5968" s="13" t="s">
        <v>1599</v>
      </c>
      <c r="C5968" s="356">
        <v>1.0640000000000001</v>
      </c>
      <c r="D5968" s="1"/>
      <c r="E5968" s="104"/>
    </row>
    <row r="5969" spans="2:5" x14ac:dyDescent="0.2">
      <c r="B5969" s="13" t="s">
        <v>178</v>
      </c>
      <c r="C5969" s="356">
        <v>0.42559999999999998</v>
      </c>
      <c r="D5969" s="1"/>
      <c r="E5969" s="104"/>
    </row>
    <row r="5970" spans="2:5" x14ac:dyDescent="0.2">
      <c r="B5970" s="13" t="s">
        <v>179</v>
      </c>
      <c r="C5970" s="356">
        <v>0.30020000000000002</v>
      </c>
      <c r="D5970" s="1"/>
      <c r="E5970" s="104"/>
    </row>
    <row r="5971" spans="2:5" x14ac:dyDescent="0.2">
      <c r="B5971" s="13" t="s">
        <v>1145</v>
      </c>
      <c r="C5971" s="356">
        <v>0.42559999999999998</v>
      </c>
      <c r="D5971" s="1"/>
      <c r="E5971" s="104"/>
    </row>
    <row r="5972" spans="2:5" x14ac:dyDescent="0.2">
      <c r="B5972" s="13" t="s">
        <v>1601</v>
      </c>
      <c r="C5972" s="356">
        <v>0.42559999999999998</v>
      </c>
      <c r="D5972" s="1"/>
      <c r="E5972" s="104"/>
    </row>
    <row r="5973" spans="2:5" x14ac:dyDescent="0.2">
      <c r="B5973" s="13" t="s">
        <v>180</v>
      </c>
      <c r="C5973" s="356">
        <v>5.0288000000000004</v>
      </c>
      <c r="D5973" s="1"/>
      <c r="E5973" s="104"/>
    </row>
    <row r="5974" spans="2:5" x14ac:dyDescent="0.2">
      <c r="B5974" s="13" t="s">
        <v>181</v>
      </c>
      <c r="C5974" s="356">
        <v>0.54659999999999997</v>
      </c>
      <c r="D5974" s="1"/>
      <c r="E5974" s="104"/>
    </row>
    <row r="5975" spans="2:5" x14ac:dyDescent="0.2">
      <c r="B5975" s="13" t="s">
        <v>1598</v>
      </c>
      <c r="C5975" s="356">
        <v>0.3674</v>
      </c>
      <c r="D5975" s="1"/>
      <c r="E5975" s="104"/>
    </row>
    <row r="5976" spans="2:5" x14ac:dyDescent="0.2">
      <c r="B5976" s="13" t="s">
        <v>1600</v>
      </c>
      <c r="C5976" s="356">
        <v>0.4032</v>
      </c>
      <c r="D5976" s="1"/>
      <c r="E5976" s="104"/>
    </row>
    <row r="5977" spans="2:5" x14ac:dyDescent="0.2">
      <c r="B5977" s="13" t="s">
        <v>1146</v>
      </c>
      <c r="C5977" s="356">
        <v>0.42559999999999998</v>
      </c>
      <c r="D5977" s="1"/>
      <c r="E5977" s="104"/>
    </row>
    <row r="5978" spans="2:5" x14ac:dyDescent="0.2">
      <c r="B5978" s="6"/>
      <c r="C5978" s="1"/>
      <c r="D5978" s="1"/>
      <c r="E5978" s="7"/>
    </row>
    <row r="5979" spans="2:5" ht="12.75" customHeight="1" x14ac:dyDescent="0.2">
      <c r="B5979" s="4620" t="s">
        <v>2113</v>
      </c>
      <c r="C5979" s="4621"/>
      <c r="D5979" s="4621"/>
      <c r="E5979" s="4622"/>
    </row>
    <row r="5980" spans="2:5" ht="13.5" thickBot="1" x14ac:dyDescent="0.25">
      <c r="B5980" s="3"/>
      <c r="C5980" s="4"/>
      <c r="D5980" s="4"/>
      <c r="E5980" s="5"/>
    </row>
    <row r="5981" spans="2:5" ht="13.5" thickTop="1" x14ac:dyDescent="0.2">
      <c r="B5981" s="6"/>
      <c r="C5981" s="1"/>
      <c r="D5981" s="1"/>
      <c r="E5981" s="7"/>
    </row>
    <row r="5982" spans="2:5" x14ac:dyDescent="0.2">
      <c r="B5982" s="81" t="s">
        <v>2114</v>
      </c>
      <c r="C5982" s="33"/>
      <c r="D5982" s="33"/>
      <c r="E5982" s="8"/>
    </row>
    <row r="5983" spans="2:5" x14ac:dyDescent="0.2">
      <c r="B5983" s="105" t="s">
        <v>2015</v>
      </c>
      <c r="C5983" s="62">
        <v>99</v>
      </c>
      <c r="D5983" s="1"/>
      <c r="E5983" s="7"/>
    </row>
    <row r="5984" spans="2:5" x14ac:dyDescent="0.2">
      <c r="B5984" s="6" t="s">
        <v>366</v>
      </c>
      <c r="C5984" s="62"/>
      <c r="D5984" s="1"/>
      <c r="E5984" s="7"/>
    </row>
    <row r="5985" spans="2:5" x14ac:dyDescent="0.2">
      <c r="B5985" s="6" t="s">
        <v>171</v>
      </c>
      <c r="C5985" s="1"/>
      <c r="D5985" s="1"/>
      <c r="E5985" s="7"/>
    </row>
    <row r="5986" spans="2:5" ht="12.75" customHeight="1" x14ac:dyDescent="0.2">
      <c r="B5986" s="4634" t="s">
        <v>2115</v>
      </c>
      <c r="C5986" s="4635"/>
      <c r="D5986" s="4635"/>
      <c r="E5986" s="4636"/>
    </row>
    <row r="5987" spans="2:5" x14ac:dyDescent="0.2">
      <c r="B5987" s="105" t="s">
        <v>2015</v>
      </c>
      <c r="C5987" s="62">
        <v>89</v>
      </c>
      <c r="D5987" s="1"/>
      <c r="E5987" s="7"/>
    </row>
    <row r="5988" spans="2:5" x14ac:dyDescent="0.2">
      <c r="B5988" s="6" t="s">
        <v>366</v>
      </c>
      <c r="C5988" s="62"/>
      <c r="D5988" s="1"/>
      <c r="E5988" s="7"/>
    </row>
    <row r="5989" spans="2:5" ht="12.75" customHeight="1" x14ac:dyDescent="0.2">
      <c r="B5989" s="4551" t="s">
        <v>2845</v>
      </c>
      <c r="C5989" s="4552"/>
      <c r="D5989" s="4552"/>
      <c r="E5989" s="4553"/>
    </row>
    <row r="5990" spans="2:5" ht="12.75" customHeight="1" x14ac:dyDescent="0.2">
      <c r="B5990" s="4681" t="s">
        <v>2846</v>
      </c>
      <c r="C5990" s="4682"/>
      <c r="D5990" s="4682"/>
      <c r="E5990" s="4683"/>
    </row>
    <row r="5991" spans="2:5" x14ac:dyDescent="0.2">
      <c r="B5991" s="16" t="s">
        <v>599</v>
      </c>
      <c r="C5991" s="1"/>
      <c r="D5991" s="1"/>
      <c r="E5991" s="7"/>
    </row>
    <row r="5992" spans="2:5" x14ac:dyDescent="0.2">
      <c r="B5992" s="105" t="s">
        <v>2015</v>
      </c>
      <c r="C5992" s="62">
        <v>10</v>
      </c>
      <c r="D5992" s="1"/>
      <c r="E5992" s="7"/>
    </row>
    <row r="5993" spans="2:5" x14ac:dyDescent="0.2">
      <c r="B5993" s="105" t="s">
        <v>52</v>
      </c>
      <c r="C5993" s="1"/>
      <c r="D5993" s="1"/>
      <c r="E5993" s="7"/>
    </row>
    <row r="5994" spans="2:5" x14ac:dyDescent="0.2">
      <c r="B5994" s="6" t="s">
        <v>1363</v>
      </c>
      <c r="C5994" s="1"/>
      <c r="D5994" s="1"/>
      <c r="E5994" s="7"/>
    </row>
    <row r="5995" spans="2:5" x14ac:dyDescent="0.2">
      <c r="B5995" s="6"/>
      <c r="C5995" s="1"/>
      <c r="D5995" s="1"/>
      <c r="E5995" s="7"/>
    </row>
    <row r="5996" spans="2:5" x14ac:dyDescent="0.2">
      <c r="B5996" s="272" t="s">
        <v>1149</v>
      </c>
      <c r="C5996" s="273" t="s">
        <v>174</v>
      </c>
      <c r="D5996" s="1"/>
      <c r="E5996" s="7"/>
    </row>
    <row r="5997" spans="2:5" x14ac:dyDescent="0.2">
      <c r="B5997" s="13" t="s">
        <v>175</v>
      </c>
      <c r="C5997" s="356">
        <v>0.10639999999999999</v>
      </c>
      <c r="D5997" s="1"/>
      <c r="E5997" s="104"/>
    </row>
    <row r="5998" spans="2:5" x14ac:dyDescent="0.2">
      <c r="B5998" s="13" t="s">
        <v>176</v>
      </c>
      <c r="C5998" s="356">
        <v>0.28000000000000003</v>
      </c>
      <c r="D5998" s="1"/>
      <c r="E5998" s="104"/>
    </row>
    <row r="5999" spans="2:5" x14ac:dyDescent="0.2">
      <c r="B5999" s="13" t="s">
        <v>2450</v>
      </c>
      <c r="C5999" s="356">
        <v>0.28000000000000003</v>
      </c>
      <c r="D5999" s="1"/>
      <c r="E5999" s="104"/>
    </row>
    <row r="6000" spans="2:5" x14ac:dyDescent="0.2">
      <c r="B6000" s="13" t="s">
        <v>177</v>
      </c>
      <c r="C6000" s="356">
        <v>0.16800000000000001</v>
      </c>
      <c r="D6000" s="1"/>
      <c r="E6000" s="104"/>
    </row>
    <row r="6001" spans="1:5" x14ac:dyDescent="0.2">
      <c r="B6001" s="13" t="s">
        <v>1597</v>
      </c>
      <c r="C6001" s="356">
        <v>0.3674</v>
      </c>
      <c r="D6001" s="1"/>
      <c r="E6001" s="104"/>
    </row>
    <row r="6002" spans="1:5" x14ac:dyDescent="0.2">
      <c r="B6002" s="13" t="s">
        <v>1599</v>
      </c>
      <c r="C6002" s="356">
        <v>1.0640000000000001</v>
      </c>
      <c r="D6002" s="1"/>
      <c r="E6002" s="104"/>
    </row>
    <row r="6003" spans="1:5" x14ac:dyDescent="0.2">
      <c r="B6003" s="13" t="s">
        <v>178</v>
      </c>
      <c r="C6003" s="356">
        <v>0.42559999999999998</v>
      </c>
      <c r="D6003" s="1"/>
      <c r="E6003" s="104"/>
    </row>
    <row r="6004" spans="1:5" x14ac:dyDescent="0.2">
      <c r="B6004" s="13" t="s">
        <v>179</v>
      </c>
      <c r="C6004" s="356">
        <v>0.30020000000000002</v>
      </c>
      <c r="D6004" s="1"/>
      <c r="E6004" s="104"/>
    </row>
    <row r="6005" spans="1:5" x14ac:dyDescent="0.2">
      <c r="B6005" s="13" t="s">
        <v>1145</v>
      </c>
      <c r="C6005" s="356">
        <v>0.42559999999999998</v>
      </c>
      <c r="D6005" s="1"/>
      <c r="E6005" s="104"/>
    </row>
    <row r="6006" spans="1:5" x14ac:dyDescent="0.2">
      <c r="B6006" s="13" t="s">
        <v>1601</v>
      </c>
      <c r="C6006" s="356">
        <v>0.42559999999999998</v>
      </c>
      <c r="D6006" s="1"/>
      <c r="E6006" s="104"/>
    </row>
    <row r="6007" spans="1:5" x14ac:dyDescent="0.2">
      <c r="B6007" s="13" t="s">
        <v>180</v>
      </c>
      <c r="C6007" s="356">
        <v>5.0288000000000004</v>
      </c>
      <c r="D6007" s="1"/>
      <c r="E6007" s="104"/>
    </row>
    <row r="6008" spans="1:5" x14ac:dyDescent="0.2">
      <c r="B6008" s="13" t="s">
        <v>181</v>
      </c>
      <c r="C6008" s="356">
        <v>0.54659999999999997</v>
      </c>
      <c r="D6008" s="1"/>
      <c r="E6008" s="104"/>
    </row>
    <row r="6009" spans="1:5" x14ac:dyDescent="0.2">
      <c r="B6009" s="13" t="s">
        <v>1598</v>
      </c>
      <c r="C6009" s="356">
        <v>0.3674</v>
      </c>
      <c r="D6009" s="1"/>
      <c r="E6009" s="104"/>
    </row>
    <row r="6010" spans="1:5" x14ac:dyDescent="0.2">
      <c r="B6010" s="13" t="s">
        <v>1610</v>
      </c>
      <c r="C6010" s="356">
        <v>0.3674</v>
      </c>
      <c r="D6010" s="1"/>
      <c r="E6010" s="104"/>
    </row>
    <row r="6011" spans="1:5" x14ac:dyDescent="0.2">
      <c r="B6011" s="13" t="s">
        <v>1600</v>
      </c>
      <c r="C6011" s="356">
        <v>0.4032</v>
      </c>
      <c r="D6011" s="1"/>
      <c r="E6011" s="104"/>
    </row>
    <row r="6012" spans="1:5" x14ac:dyDescent="0.2">
      <c r="B6012" s="13" t="s">
        <v>1146</v>
      </c>
      <c r="C6012" s="356">
        <v>0.42559999999999998</v>
      </c>
      <c r="D6012" s="1"/>
      <c r="E6012" s="104"/>
    </row>
    <row r="6013" spans="1:5" x14ac:dyDescent="0.2">
      <c r="B6013" s="6"/>
      <c r="C6013" s="1"/>
      <c r="D6013" s="1"/>
      <c r="E6013" s="7"/>
    </row>
    <row r="6014" spans="1:5" ht="13.5" thickBot="1" x14ac:dyDescent="0.25">
      <c r="B6014" s="3" t="s">
        <v>600</v>
      </c>
      <c r="C6014" s="4"/>
      <c r="D6014" s="4"/>
      <c r="E6014" s="5"/>
    </row>
    <row r="6015" spans="1:5" ht="14.25" thickTop="1" thickBot="1" x14ac:dyDescent="0.25">
      <c r="A6015" s="256"/>
      <c r="B6015" s="3441"/>
    </row>
    <row r="6016" spans="1:5" ht="13.5" thickTop="1" x14ac:dyDescent="0.2">
      <c r="B6016" s="4554" t="s">
        <v>1364</v>
      </c>
      <c r="C6016" s="4555"/>
      <c r="D6016" s="4555"/>
      <c r="E6016" s="4556"/>
    </row>
    <row r="6017" spans="2:5" x14ac:dyDescent="0.2">
      <c r="B6017" s="89" t="s">
        <v>1365</v>
      </c>
      <c r="C6017" s="33"/>
      <c r="D6017" s="33"/>
      <c r="E6017" s="8"/>
    </row>
    <row r="6018" spans="2:5" x14ac:dyDescent="0.2">
      <c r="B6018" s="105" t="s">
        <v>2015</v>
      </c>
      <c r="C6018" s="62">
        <v>169</v>
      </c>
      <c r="D6018" s="1"/>
      <c r="E6018" s="7"/>
    </row>
    <row r="6019" spans="2:5" x14ac:dyDescent="0.2">
      <c r="B6019" s="6" t="s">
        <v>366</v>
      </c>
      <c r="C6019" s="62"/>
      <c r="D6019" s="1"/>
      <c r="E6019" s="7"/>
    </row>
    <row r="6020" spans="2:5" x14ac:dyDescent="0.2">
      <c r="B6020" s="6" t="s">
        <v>171</v>
      </c>
      <c r="C6020" s="1"/>
      <c r="D6020" s="1"/>
      <c r="E6020" s="7"/>
    </row>
    <row r="6021" spans="2:5" x14ac:dyDescent="0.2">
      <c r="B6021" s="16" t="s">
        <v>172</v>
      </c>
      <c r="C6021" s="1"/>
      <c r="D6021" s="1"/>
      <c r="E6021" s="7"/>
    </row>
    <row r="6022" spans="2:5" x14ac:dyDescent="0.2">
      <c r="B6022" s="106" t="s">
        <v>1366</v>
      </c>
      <c r="C6022" s="1"/>
      <c r="D6022" s="1"/>
      <c r="E6022" s="7"/>
    </row>
    <row r="6023" spans="2:5" x14ac:dyDescent="0.2">
      <c r="B6023" s="105" t="s">
        <v>2015</v>
      </c>
      <c r="C6023" s="62">
        <v>69</v>
      </c>
      <c r="D6023" s="1"/>
      <c r="E6023" s="7"/>
    </row>
    <row r="6024" spans="2:5" x14ac:dyDescent="0.2">
      <c r="B6024" s="6" t="s">
        <v>366</v>
      </c>
      <c r="C6024" s="62"/>
      <c r="D6024" s="1"/>
      <c r="E6024" s="7"/>
    </row>
    <row r="6025" spans="2:5" x14ac:dyDescent="0.2">
      <c r="B6025" s="106" t="s">
        <v>1367</v>
      </c>
      <c r="C6025" s="1"/>
      <c r="D6025" s="1"/>
      <c r="E6025" s="7"/>
    </row>
    <row r="6026" spans="2:5" x14ac:dyDescent="0.2">
      <c r="B6026" s="105" t="s">
        <v>2015</v>
      </c>
      <c r="C6026" s="62">
        <v>56</v>
      </c>
      <c r="D6026" s="1"/>
      <c r="E6026" s="7"/>
    </row>
    <row r="6027" spans="2:5" x14ac:dyDescent="0.2">
      <c r="B6027" s="6" t="s">
        <v>164</v>
      </c>
      <c r="C6027" s="1"/>
      <c r="D6027" s="1"/>
      <c r="E6027" s="7"/>
    </row>
    <row r="6028" spans="2:5" x14ac:dyDescent="0.2">
      <c r="B6028" s="106" t="s">
        <v>1368</v>
      </c>
      <c r="C6028" s="1"/>
      <c r="D6028" s="1"/>
      <c r="E6028" s="7"/>
    </row>
    <row r="6029" spans="2:5" x14ac:dyDescent="0.2">
      <c r="B6029" s="105" t="s">
        <v>2015</v>
      </c>
      <c r="C6029" s="62">
        <v>25</v>
      </c>
      <c r="D6029" s="1"/>
      <c r="E6029" s="7"/>
    </row>
    <row r="6030" spans="2:5" x14ac:dyDescent="0.2">
      <c r="B6030" s="105" t="s">
        <v>52</v>
      </c>
      <c r="C6030" s="1"/>
      <c r="D6030" s="1"/>
      <c r="E6030" s="7"/>
    </row>
    <row r="6031" spans="2:5" ht="12.75" customHeight="1" x14ac:dyDescent="0.2">
      <c r="B6031" s="4634" t="s">
        <v>1369</v>
      </c>
      <c r="C6031" s="4635"/>
      <c r="D6031" s="4635"/>
      <c r="E6031" s="4636"/>
    </row>
    <row r="6032" spans="2:5" x14ac:dyDescent="0.2">
      <c r="B6032" s="6"/>
      <c r="C6032" s="1"/>
      <c r="D6032" s="1"/>
      <c r="E6032" s="7"/>
    </row>
    <row r="6033" spans="2:5" ht="51" x14ac:dyDescent="0.2">
      <c r="B6033" s="383" t="s">
        <v>1149</v>
      </c>
      <c r="C6033" s="347" t="s">
        <v>1370</v>
      </c>
      <c r="D6033" s="347" t="s">
        <v>1371</v>
      </c>
      <c r="E6033" s="7"/>
    </row>
    <row r="6034" spans="2:5" x14ac:dyDescent="0.2">
      <c r="B6034" s="13" t="s">
        <v>175</v>
      </c>
      <c r="C6034" s="356">
        <v>0.112</v>
      </c>
      <c r="D6034" s="356">
        <v>0.1075</v>
      </c>
      <c r="E6034" s="104"/>
    </row>
    <row r="6035" spans="2:5" x14ac:dyDescent="0.2">
      <c r="B6035" s="13" t="s">
        <v>177</v>
      </c>
      <c r="C6035" s="356">
        <v>0.112</v>
      </c>
      <c r="D6035" s="356">
        <v>0.16800000000000001</v>
      </c>
      <c r="E6035" s="104"/>
    </row>
    <row r="6036" spans="2:5" x14ac:dyDescent="0.2">
      <c r="B6036" s="13" t="s">
        <v>176</v>
      </c>
      <c r="C6036" s="356">
        <v>0.31359999999999999</v>
      </c>
      <c r="D6036" s="356">
        <v>0.24859999999999999</v>
      </c>
      <c r="E6036" s="104"/>
    </row>
    <row r="6037" spans="2:5" x14ac:dyDescent="0.2">
      <c r="B6037" s="13" t="s">
        <v>2450</v>
      </c>
      <c r="C6037" s="356">
        <v>0.31359999999999999</v>
      </c>
      <c r="D6037" s="356">
        <v>0.2883</v>
      </c>
      <c r="E6037" s="104"/>
    </row>
    <row r="6038" spans="2:5" ht="39" customHeight="1" x14ac:dyDescent="0.2">
      <c r="B6038" s="40" t="s">
        <v>1372</v>
      </c>
      <c r="C6038" s="400">
        <v>0.24640000000000001</v>
      </c>
      <c r="D6038" s="400">
        <v>0.39539999999999997</v>
      </c>
      <c r="E6038" s="104"/>
    </row>
    <row r="6039" spans="2:5" x14ac:dyDescent="0.2">
      <c r="B6039" s="13" t="s">
        <v>1597</v>
      </c>
      <c r="C6039" s="356">
        <v>0.47039999999999998</v>
      </c>
      <c r="D6039" s="356">
        <v>0.39539999999999997</v>
      </c>
      <c r="E6039" s="104"/>
    </row>
    <row r="6040" spans="2:5" x14ac:dyDescent="0.2">
      <c r="B6040" s="13" t="s">
        <v>1598</v>
      </c>
      <c r="C6040" s="356">
        <v>0.47039999999999998</v>
      </c>
      <c r="D6040" s="356">
        <v>0.4178</v>
      </c>
      <c r="E6040" s="104"/>
    </row>
    <row r="6041" spans="2:5" x14ac:dyDescent="0.2">
      <c r="B6041" s="13" t="s">
        <v>181</v>
      </c>
      <c r="C6041" s="356">
        <v>0.56000000000000005</v>
      </c>
      <c r="D6041" s="356">
        <v>0.56000000000000005</v>
      </c>
      <c r="E6041" s="104"/>
    </row>
    <row r="6042" spans="2:5" x14ac:dyDescent="0.2">
      <c r="B6042" s="13" t="s">
        <v>1373</v>
      </c>
      <c r="C6042" s="356">
        <v>0.24640000000000001</v>
      </c>
      <c r="D6042" s="356">
        <v>0.35060000000000002</v>
      </c>
      <c r="E6042" s="104"/>
    </row>
    <row r="6043" spans="2:5" x14ac:dyDescent="0.2">
      <c r="B6043" s="13" t="s">
        <v>1600</v>
      </c>
      <c r="C6043" s="356">
        <v>0.47039999999999998</v>
      </c>
      <c r="D6043" s="356">
        <v>0.42559999999999998</v>
      </c>
      <c r="E6043" s="104"/>
    </row>
    <row r="6044" spans="2:5" x14ac:dyDescent="0.2">
      <c r="B6044" s="13" t="s">
        <v>1374</v>
      </c>
      <c r="C6044" s="356">
        <v>0.24640000000000001</v>
      </c>
      <c r="D6044" s="356">
        <v>0.44800000000000001</v>
      </c>
      <c r="E6044" s="104"/>
    </row>
    <row r="6045" spans="2:5" x14ac:dyDescent="0.2">
      <c r="B6045" s="13" t="s">
        <v>1145</v>
      </c>
      <c r="C6045" s="356">
        <v>0.47039999999999998</v>
      </c>
      <c r="D6045" s="356">
        <v>0.44800000000000001</v>
      </c>
      <c r="E6045" s="104"/>
    </row>
    <row r="6046" spans="2:5" x14ac:dyDescent="0.2">
      <c r="B6046" s="13" t="s">
        <v>1601</v>
      </c>
      <c r="C6046" s="356">
        <v>0.47039999999999998</v>
      </c>
      <c r="D6046" s="356">
        <v>0.44800000000000001</v>
      </c>
      <c r="E6046" s="104"/>
    </row>
    <row r="6047" spans="2:5" x14ac:dyDescent="0.2">
      <c r="B6047" s="13" t="s">
        <v>1146</v>
      </c>
      <c r="C6047" s="356">
        <v>0.47039999999999998</v>
      </c>
      <c r="D6047" s="356">
        <v>0.44800000000000001</v>
      </c>
      <c r="E6047" s="104"/>
    </row>
    <row r="6048" spans="2:5" x14ac:dyDescent="0.2">
      <c r="B6048" s="13" t="s">
        <v>180</v>
      </c>
      <c r="C6048" s="356">
        <v>5.0288000000000004</v>
      </c>
      <c r="D6048" s="356">
        <v>5.0288000000000004</v>
      </c>
      <c r="E6048" s="104"/>
    </row>
    <row r="6049" spans="2:17" x14ac:dyDescent="0.2">
      <c r="B6049" s="13" t="s">
        <v>1599</v>
      </c>
      <c r="C6049" s="356">
        <v>1.0640000000000001</v>
      </c>
      <c r="D6049" s="356">
        <v>1.0640000000000001</v>
      </c>
      <c r="E6049" s="7"/>
    </row>
    <row r="6050" spans="2:17" x14ac:dyDescent="0.2">
      <c r="B6050" s="6"/>
      <c r="C6050" s="101"/>
      <c r="D6050" s="101"/>
      <c r="E6050" s="7"/>
    </row>
    <row r="6051" spans="2:17" x14ac:dyDescent="0.2">
      <c r="B6051" s="21" t="s">
        <v>1375</v>
      </c>
      <c r="C6051" s="101"/>
      <c r="D6051" s="101"/>
      <c r="E6051" s="7"/>
    </row>
    <row r="6052" spans="2:17" x14ac:dyDescent="0.2">
      <c r="B6052" s="17" t="s">
        <v>1376</v>
      </c>
      <c r="C6052" s="101"/>
      <c r="D6052" s="101"/>
      <c r="E6052" s="7"/>
    </row>
    <row r="6053" spans="2:17" x14ac:dyDescent="0.2">
      <c r="B6053" s="105" t="s">
        <v>2015</v>
      </c>
      <c r="C6053" s="100">
        <v>19</v>
      </c>
      <c r="D6053" s="101"/>
      <c r="E6053" s="7"/>
    </row>
    <row r="6054" spans="2:17" ht="13.5" thickBot="1" x14ac:dyDescent="0.25">
      <c r="B6054" s="401" t="s">
        <v>52</v>
      </c>
      <c r="C6054" s="402"/>
      <c r="D6054" s="402"/>
      <c r="E6054" s="5"/>
    </row>
    <row r="6055" spans="2:17" ht="14.25" thickTop="1" thickBot="1" x14ac:dyDescent="0.25">
      <c r="B6055" s="247"/>
    </row>
    <row r="6056" spans="2:17" ht="13.5" thickTop="1" x14ac:dyDescent="0.2">
      <c r="B6056" s="98" t="s">
        <v>63</v>
      </c>
      <c r="C6056" s="111"/>
      <c r="D6056" s="111"/>
      <c r="E6056" s="111"/>
      <c r="F6056" s="112"/>
      <c r="G6056" s="112"/>
      <c r="H6056" s="113"/>
      <c r="I6056" s="113"/>
      <c r="J6056" s="113"/>
      <c r="K6056" s="113"/>
      <c r="L6056" s="113"/>
      <c r="M6056" s="108"/>
      <c r="N6056" s="108"/>
      <c r="O6056" s="108"/>
      <c r="P6056" s="108"/>
      <c r="Q6056" s="107"/>
    </row>
    <row r="6057" spans="2:17" ht="51" x14ac:dyDescent="0.2">
      <c r="B6057" s="383" t="s">
        <v>64</v>
      </c>
      <c r="C6057" s="384" t="s">
        <v>1213</v>
      </c>
      <c r="D6057" s="347" t="s">
        <v>65</v>
      </c>
      <c r="E6057" s="347" t="s">
        <v>66</v>
      </c>
      <c r="F6057" s="347" t="s">
        <v>67</v>
      </c>
      <c r="G6057" s="347" t="s">
        <v>68</v>
      </c>
      <c r="H6057" s="347" t="s">
        <v>69</v>
      </c>
      <c r="I6057" s="347" t="s">
        <v>70</v>
      </c>
      <c r="J6057" s="347" t="s">
        <v>71</v>
      </c>
      <c r="K6057" s="347" t="s">
        <v>72</v>
      </c>
      <c r="L6057" s="347" t="s">
        <v>73</v>
      </c>
      <c r="M6057" s="347" t="s">
        <v>255</v>
      </c>
      <c r="N6057" s="347" t="s">
        <v>2019</v>
      </c>
      <c r="O6057" s="347" t="s">
        <v>256</v>
      </c>
      <c r="P6057" s="347" t="s">
        <v>257</v>
      </c>
      <c r="Q6057" s="386" t="s">
        <v>2023</v>
      </c>
    </row>
    <row r="6058" spans="2:17" ht="25.5" x14ac:dyDescent="0.2">
      <c r="B6058" s="275" t="s">
        <v>258</v>
      </c>
      <c r="C6058" s="360" t="s">
        <v>2025</v>
      </c>
      <c r="D6058" s="400">
        <v>19</v>
      </c>
      <c r="E6058" s="400">
        <v>4.3099999999999996</v>
      </c>
      <c r="F6058" s="44">
        <v>300</v>
      </c>
      <c r="G6058" s="400">
        <v>5</v>
      </c>
      <c r="H6058" s="44" t="s">
        <v>259</v>
      </c>
      <c r="I6058" s="400">
        <v>1.7</v>
      </c>
      <c r="J6058" s="44" t="s">
        <v>260</v>
      </c>
      <c r="K6058" s="43">
        <v>4.99</v>
      </c>
      <c r="L6058" s="405" t="s">
        <v>261</v>
      </c>
      <c r="M6058" s="115">
        <v>0.126</v>
      </c>
      <c r="N6058" s="178" t="s">
        <v>262</v>
      </c>
      <c r="O6058" s="178" t="s">
        <v>263</v>
      </c>
      <c r="P6058" s="178" t="s">
        <v>761</v>
      </c>
      <c r="Q6058" s="270" t="s">
        <v>762</v>
      </c>
    </row>
    <row r="6059" spans="2:17" ht="25.5" x14ac:dyDescent="0.2">
      <c r="B6059" s="275" t="s">
        <v>763</v>
      </c>
      <c r="C6059" s="360" t="s">
        <v>2025</v>
      </c>
      <c r="D6059" s="400">
        <v>31.75</v>
      </c>
      <c r="E6059" s="400">
        <v>5.0599999999999996</v>
      </c>
      <c r="F6059" s="44">
        <v>400</v>
      </c>
      <c r="G6059" s="400">
        <v>7.5</v>
      </c>
      <c r="H6059" s="44" t="s">
        <v>764</v>
      </c>
      <c r="I6059" s="400">
        <v>1.7</v>
      </c>
      <c r="J6059" s="44" t="s">
        <v>260</v>
      </c>
      <c r="K6059" s="43">
        <v>8.99</v>
      </c>
      <c r="L6059" s="405" t="s">
        <v>765</v>
      </c>
      <c r="M6059" s="115">
        <v>9.6000000000000002E-2</v>
      </c>
      <c r="N6059" s="178" t="s">
        <v>766</v>
      </c>
      <c r="O6059" s="178" t="s">
        <v>761</v>
      </c>
      <c r="P6059" s="178" t="s">
        <v>767</v>
      </c>
      <c r="Q6059" s="270" t="s">
        <v>762</v>
      </c>
    </row>
    <row r="6060" spans="2:17" ht="25.5" x14ac:dyDescent="0.2">
      <c r="B6060" s="48" t="s">
        <v>768</v>
      </c>
      <c r="C6060" s="87" t="s">
        <v>2025</v>
      </c>
      <c r="D6060" s="400">
        <v>19</v>
      </c>
      <c r="E6060" s="400">
        <v>4.3099999999999996</v>
      </c>
      <c r="F6060" s="44">
        <v>300</v>
      </c>
      <c r="G6060" s="400">
        <v>5</v>
      </c>
      <c r="H6060" s="406" t="s">
        <v>259</v>
      </c>
      <c r="I6060" s="400">
        <v>1.7</v>
      </c>
      <c r="J6060" s="406" t="s">
        <v>260</v>
      </c>
      <c r="K6060" s="405">
        <v>4.99</v>
      </c>
      <c r="L6060" s="405" t="s">
        <v>261</v>
      </c>
      <c r="M6060" s="115">
        <v>0.126</v>
      </c>
      <c r="N6060" s="178" t="s">
        <v>262</v>
      </c>
      <c r="O6060" s="178" t="s">
        <v>263</v>
      </c>
      <c r="P6060" s="178" t="s">
        <v>761</v>
      </c>
      <c r="Q6060" s="270" t="s">
        <v>762</v>
      </c>
    </row>
    <row r="6061" spans="2:17" ht="25.5" x14ac:dyDescent="0.2">
      <c r="B6061" s="48" t="s">
        <v>769</v>
      </c>
      <c r="C6061" s="87" t="s">
        <v>2025</v>
      </c>
      <c r="D6061" s="400">
        <v>31.75</v>
      </c>
      <c r="E6061" s="400">
        <v>5.0599999999999996</v>
      </c>
      <c r="F6061" s="44">
        <v>400</v>
      </c>
      <c r="G6061" s="400">
        <v>7.5</v>
      </c>
      <c r="H6061" s="406" t="s">
        <v>764</v>
      </c>
      <c r="I6061" s="400">
        <v>1.7</v>
      </c>
      <c r="J6061" s="406" t="s">
        <v>260</v>
      </c>
      <c r="K6061" s="405">
        <v>8.99</v>
      </c>
      <c r="L6061" s="405" t="s">
        <v>765</v>
      </c>
      <c r="M6061" s="403">
        <v>9.6000000000000002E-2</v>
      </c>
      <c r="N6061" s="178" t="s">
        <v>766</v>
      </c>
      <c r="O6061" s="178" t="s">
        <v>761</v>
      </c>
      <c r="P6061" s="178" t="s">
        <v>767</v>
      </c>
      <c r="Q6061" s="270" t="s">
        <v>762</v>
      </c>
    </row>
    <row r="6062" spans="2:17" ht="13.5" thickBot="1" x14ac:dyDescent="0.25">
      <c r="B6062" s="3" t="s">
        <v>1605</v>
      </c>
      <c r="C6062" s="4"/>
      <c r="D6062" s="4"/>
      <c r="E6062" s="116"/>
      <c r="F6062" s="4"/>
      <c r="G6062" s="4"/>
      <c r="H6062" s="4"/>
      <c r="I6062" s="4"/>
      <c r="J6062" s="4"/>
      <c r="K6062" s="4"/>
      <c r="L6062" s="4"/>
      <c r="M6062" s="4"/>
      <c r="N6062" s="4"/>
      <c r="O6062" s="4"/>
      <c r="P6062" s="4"/>
      <c r="Q6062" s="5"/>
    </row>
    <row r="6063" spans="2:17" ht="14.25" thickTop="1" thickBot="1" x14ac:dyDescent="0.25">
      <c r="B6063" s="247"/>
      <c r="C6063"/>
      <c r="D6063"/>
      <c r="E6063"/>
      <c r="F6063"/>
      <c r="G6063"/>
      <c r="H6063"/>
      <c r="I6063"/>
      <c r="J6063"/>
      <c r="K6063"/>
      <c r="L6063"/>
      <c r="M6063"/>
      <c r="N6063"/>
      <c r="O6063"/>
      <c r="P6063"/>
      <c r="Q6063"/>
    </row>
    <row r="6064" spans="2:17" ht="14.25" thickTop="1" thickBot="1" x14ac:dyDescent="0.25">
      <c r="B6064" s="98" t="s">
        <v>770</v>
      </c>
      <c r="C6064" s="98"/>
      <c r="D6064" s="98"/>
      <c r="E6064" s="98"/>
      <c r="F6064" s="111"/>
      <c r="G6064" s="112"/>
      <c r="H6064" s="112"/>
      <c r="I6064" s="112"/>
      <c r="J6064" s="113"/>
      <c r="K6064" s="113"/>
      <c r="L6064" s="113"/>
      <c r="M6064" s="108"/>
      <c r="N6064" s="108"/>
      <c r="O6064" s="108"/>
      <c r="P6064" s="108"/>
      <c r="Q6064" s="107"/>
    </row>
    <row r="6065" spans="2:17" ht="38.25" x14ac:dyDescent="0.2">
      <c r="B6065" s="251" t="s">
        <v>381</v>
      </c>
      <c r="C6065" s="249" t="s">
        <v>771</v>
      </c>
      <c r="D6065" s="250" t="s">
        <v>772</v>
      </c>
      <c r="E6065" s="250" t="s">
        <v>773</v>
      </c>
      <c r="F6065" s="250" t="s">
        <v>774</v>
      </c>
      <c r="G6065" s="4651" t="s">
        <v>2019</v>
      </c>
      <c r="H6065" s="4651"/>
      <c r="I6065" s="250" t="s">
        <v>775</v>
      </c>
      <c r="J6065" s="4651" t="s">
        <v>776</v>
      </c>
      <c r="K6065" s="4651"/>
      <c r="L6065" s="250" t="s">
        <v>777</v>
      </c>
      <c r="M6065" s="4651" t="s">
        <v>778</v>
      </c>
      <c r="N6065" s="4651"/>
      <c r="O6065" s="250" t="s">
        <v>779</v>
      </c>
      <c r="P6065" s="4732" t="s">
        <v>780</v>
      </c>
      <c r="Q6065" s="4733"/>
    </row>
    <row r="6066" spans="2:17" x14ac:dyDescent="0.2">
      <c r="B6066" s="415" t="s">
        <v>781</v>
      </c>
      <c r="C6066" s="407" t="s">
        <v>782</v>
      </c>
      <c r="D6066" s="408">
        <v>600</v>
      </c>
      <c r="E6066" s="422">
        <v>7.0000000000000007E-2</v>
      </c>
      <c r="F6066" s="422">
        <v>7.0000000000000007E-2</v>
      </c>
      <c r="G6066" s="409" t="s">
        <v>783</v>
      </c>
      <c r="H6066" s="360" t="s">
        <v>784</v>
      </c>
      <c r="I6066" s="161">
        <v>0.2087</v>
      </c>
      <c r="J6066" s="409" t="s">
        <v>785</v>
      </c>
      <c r="K6066" s="360" t="s">
        <v>786</v>
      </c>
      <c r="L6066" s="422">
        <v>0.22</v>
      </c>
      <c r="M6066" s="409" t="s">
        <v>787</v>
      </c>
      <c r="N6066" s="360" t="s">
        <v>788</v>
      </c>
      <c r="O6066" s="422">
        <v>0.13619999999999999</v>
      </c>
      <c r="P6066" s="409" t="s">
        <v>789</v>
      </c>
      <c r="Q6066" s="270" t="s">
        <v>790</v>
      </c>
    </row>
    <row r="6067" spans="2:17" x14ac:dyDescent="0.2">
      <c r="B6067" s="415" t="s">
        <v>791</v>
      </c>
      <c r="C6067" s="407" t="s">
        <v>782</v>
      </c>
      <c r="D6067" s="408">
        <v>2000</v>
      </c>
      <c r="E6067" s="422">
        <v>6.5000000000000002E-2</v>
      </c>
      <c r="F6067" s="422">
        <v>7.0000000000000007E-2</v>
      </c>
      <c r="G6067" s="409" t="s">
        <v>792</v>
      </c>
      <c r="H6067" s="360" t="s">
        <v>793</v>
      </c>
      <c r="I6067" s="161">
        <v>0.20469999999999999</v>
      </c>
      <c r="J6067" s="409" t="s">
        <v>794</v>
      </c>
      <c r="K6067" s="360" t="s">
        <v>795</v>
      </c>
      <c r="L6067" s="422">
        <v>0.22</v>
      </c>
      <c r="M6067" s="409" t="s">
        <v>796</v>
      </c>
      <c r="N6067" s="360" t="s">
        <v>797</v>
      </c>
      <c r="O6067" s="422">
        <v>0.13619999999999999</v>
      </c>
      <c r="P6067" s="409" t="s">
        <v>798</v>
      </c>
      <c r="Q6067" s="270" t="s">
        <v>799</v>
      </c>
    </row>
    <row r="6068" spans="2:17" x14ac:dyDescent="0.2">
      <c r="B6068" s="416" t="s">
        <v>800</v>
      </c>
      <c r="C6068" s="410" t="s">
        <v>782</v>
      </c>
      <c r="D6068" s="411">
        <v>5000</v>
      </c>
      <c r="E6068" s="422">
        <v>0.06</v>
      </c>
      <c r="F6068" s="422">
        <v>7.0000000000000007E-2</v>
      </c>
      <c r="G6068" s="409" t="s">
        <v>801</v>
      </c>
      <c r="H6068" s="360" t="s">
        <v>802</v>
      </c>
      <c r="I6068" s="161">
        <v>0.19969999999999999</v>
      </c>
      <c r="J6068" s="409" t="s">
        <v>803</v>
      </c>
      <c r="K6068" s="360" t="s">
        <v>804</v>
      </c>
      <c r="L6068" s="422">
        <v>0.22</v>
      </c>
      <c r="M6068" s="409" t="s">
        <v>805</v>
      </c>
      <c r="N6068" s="360" t="s">
        <v>806</v>
      </c>
      <c r="O6068" s="422">
        <v>0.1212</v>
      </c>
      <c r="P6068" s="409" t="s">
        <v>807</v>
      </c>
      <c r="Q6068" s="270" t="s">
        <v>808</v>
      </c>
    </row>
    <row r="6069" spans="2:17" x14ac:dyDescent="0.2">
      <c r="B6069" s="416" t="s">
        <v>809</v>
      </c>
      <c r="C6069" s="410" t="s">
        <v>782</v>
      </c>
      <c r="D6069" s="411">
        <v>10000</v>
      </c>
      <c r="E6069" s="422">
        <v>0.05</v>
      </c>
      <c r="F6069" s="422">
        <v>7.0000000000000007E-2</v>
      </c>
      <c r="G6069" s="409" t="s">
        <v>810</v>
      </c>
      <c r="H6069" s="360" t="s">
        <v>811</v>
      </c>
      <c r="I6069" s="161">
        <v>0.19370000000000001</v>
      </c>
      <c r="J6069" s="409" t="s">
        <v>812</v>
      </c>
      <c r="K6069" s="360" t="s">
        <v>813</v>
      </c>
      <c r="L6069" s="422">
        <v>0.22</v>
      </c>
      <c r="M6069" s="409" t="s">
        <v>814</v>
      </c>
      <c r="N6069" s="360" t="s">
        <v>815</v>
      </c>
      <c r="O6069" s="422">
        <v>0.1212</v>
      </c>
      <c r="P6069" s="409" t="s">
        <v>816</v>
      </c>
      <c r="Q6069" s="270" t="s">
        <v>817</v>
      </c>
    </row>
    <row r="6070" spans="2:17" x14ac:dyDescent="0.2">
      <c r="B6070" s="417"/>
      <c r="C6070" s="412"/>
      <c r="D6070" s="413"/>
      <c r="E6070" s="117"/>
      <c r="F6070" s="117"/>
      <c r="G6070" s="117"/>
      <c r="H6070" s="414"/>
      <c r="I6070" s="117"/>
      <c r="J6070" s="117"/>
      <c r="K6070" s="414"/>
      <c r="L6070" s="117"/>
      <c r="M6070" s="117"/>
      <c r="N6070" s="414"/>
      <c r="O6070" s="117"/>
      <c r="P6070" s="117"/>
      <c r="Q6070" s="418"/>
    </row>
    <row r="6071" spans="2:17" x14ac:dyDescent="0.2">
      <c r="B6071" s="415" t="s">
        <v>781</v>
      </c>
      <c r="C6071" s="407" t="s">
        <v>2025</v>
      </c>
      <c r="D6071" s="408">
        <v>600</v>
      </c>
      <c r="E6071" s="422">
        <v>7.0000000000000007E-2</v>
      </c>
      <c r="F6071" s="422">
        <v>7.0000000000000007E-2</v>
      </c>
      <c r="G6071" s="409" t="s">
        <v>783</v>
      </c>
      <c r="H6071" s="360" t="s">
        <v>784</v>
      </c>
      <c r="I6071" s="161">
        <v>0.2087</v>
      </c>
      <c r="J6071" s="409" t="s">
        <v>785</v>
      </c>
      <c r="K6071" s="360" t="s">
        <v>786</v>
      </c>
      <c r="L6071" s="422">
        <v>0.22</v>
      </c>
      <c r="M6071" s="409" t="s">
        <v>787</v>
      </c>
      <c r="N6071" s="360" t="s">
        <v>788</v>
      </c>
      <c r="O6071" s="422">
        <v>0.13619999999999999</v>
      </c>
      <c r="P6071" s="409" t="s">
        <v>789</v>
      </c>
      <c r="Q6071" s="270" t="s">
        <v>818</v>
      </c>
    </row>
    <row r="6072" spans="2:17" x14ac:dyDescent="0.2">
      <c r="B6072" s="415" t="s">
        <v>791</v>
      </c>
      <c r="C6072" s="407" t="s">
        <v>2025</v>
      </c>
      <c r="D6072" s="408">
        <v>2000</v>
      </c>
      <c r="E6072" s="422">
        <v>6.5000000000000002E-2</v>
      </c>
      <c r="F6072" s="422">
        <v>7.0000000000000007E-2</v>
      </c>
      <c r="G6072" s="409" t="s">
        <v>792</v>
      </c>
      <c r="H6072" s="360" t="s">
        <v>793</v>
      </c>
      <c r="I6072" s="161">
        <v>0.20469999999999999</v>
      </c>
      <c r="J6072" s="409" t="s">
        <v>794</v>
      </c>
      <c r="K6072" s="360" t="s">
        <v>795</v>
      </c>
      <c r="L6072" s="422">
        <v>0.22</v>
      </c>
      <c r="M6072" s="409" t="s">
        <v>796</v>
      </c>
      <c r="N6072" s="360" t="s">
        <v>797</v>
      </c>
      <c r="O6072" s="422">
        <v>0.13619999999999999</v>
      </c>
      <c r="P6072" s="409" t="s">
        <v>798</v>
      </c>
      <c r="Q6072" s="270" t="s">
        <v>799</v>
      </c>
    </row>
    <row r="6073" spans="2:17" x14ac:dyDescent="0.2">
      <c r="B6073" s="416" t="s">
        <v>800</v>
      </c>
      <c r="C6073" s="410" t="s">
        <v>2025</v>
      </c>
      <c r="D6073" s="411">
        <v>5000</v>
      </c>
      <c r="E6073" s="422">
        <v>0.06</v>
      </c>
      <c r="F6073" s="422">
        <v>7.0000000000000007E-2</v>
      </c>
      <c r="G6073" s="409" t="s">
        <v>801</v>
      </c>
      <c r="H6073" s="360" t="s">
        <v>802</v>
      </c>
      <c r="I6073" s="161">
        <v>0.19969999999999999</v>
      </c>
      <c r="J6073" s="409" t="s">
        <v>803</v>
      </c>
      <c r="K6073" s="360" t="s">
        <v>804</v>
      </c>
      <c r="L6073" s="422">
        <v>0.22</v>
      </c>
      <c r="M6073" s="409" t="s">
        <v>805</v>
      </c>
      <c r="N6073" s="360" t="s">
        <v>806</v>
      </c>
      <c r="O6073" s="422">
        <v>0.1212</v>
      </c>
      <c r="P6073" s="409" t="s">
        <v>807</v>
      </c>
      <c r="Q6073" s="270" t="s">
        <v>808</v>
      </c>
    </row>
    <row r="6074" spans="2:17" x14ac:dyDescent="0.2">
      <c r="B6074" s="416" t="s">
        <v>809</v>
      </c>
      <c r="C6074" s="410" t="s">
        <v>2025</v>
      </c>
      <c r="D6074" s="411">
        <v>10000</v>
      </c>
      <c r="E6074" s="422">
        <v>0.05</v>
      </c>
      <c r="F6074" s="422">
        <v>7.0000000000000007E-2</v>
      </c>
      <c r="G6074" s="409" t="s">
        <v>810</v>
      </c>
      <c r="H6074" s="360" t="s">
        <v>811</v>
      </c>
      <c r="I6074" s="161">
        <v>0.19370000000000001</v>
      </c>
      <c r="J6074" s="409" t="s">
        <v>812</v>
      </c>
      <c r="K6074" s="360" t="s">
        <v>813</v>
      </c>
      <c r="L6074" s="422">
        <v>0.22</v>
      </c>
      <c r="M6074" s="409" t="s">
        <v>814</v>
      </c>
      <c r="N6074" s="360" t="s">
        <v>815</v>
      </c>
      <c r="O6074" s="422">
        <v>0.1212</v>
      </c>
      <c r="P6074" s="409" t="s">
        <v>816</v>
      </c>
      <c r="Q6074" s="270" t="s">
        <v>817</v>
      </c>
    </row>
    <row r="6075" spans="2:17" x14ac:dyDescent="0.2">
      <c r="B6075" s="105" t="s">
        <v>2433</v>
      </c>
      <c r="C6075" s="1"/>
      <c r="D6075" s="1"/>
      <c r="E6075" s="1"/>
      <c r="F6075" s="1"/>
      <c r="G6075" s="1"/>
      <c r="H6075" s="1"/>
      <c r="I6075" s="1"/>
      <c r="J6075" s="1"/>
      <c r="K6075" s="1"/>
      <c r="L6075" s="1"/>
      <c r="M6075" s="1"/>
      <c r="N6075" s="1"/>
      <c r="O6075" s="1"/>
      <c r="P6075" s="1"/>
      <c r="Q6075" s="7"/>
    </row>
    <row r="6076" spans="2:17" ht="13.5" thickBot="1" x14ac:dyDescent="0.25">
      <c r="B6076" s="3" t="s">
        <v>52</v>
      </c>
      <c r="C6076" s="4"/>
      <c r="D6076" s="4"/>
      <c r="E6076" s="4"/>
      <c r="F6076" s="4"/>
      <c r="G6076" s="4"/>
      <c r="H6076" s="4"/>
      <c r="I6076" s="4"/>
      <c r="J6076" s="4"/>
      <c r="K6076" s="4"/>
      <c r="L6076" s="4"/>
      <c r="M6076" s="4"/>
      <c r="N6076" s="4"/>
      <c r="O6076" s="4"/>
      <c r="P6076" s="4"/>
      <c r="Q6076" s="5"/>
    </row>
    <row r="6077" spans="2:17" ht="14.25" thickTop="1" thickBot="1" x14ac:dyDescent="0.25">
      <c r="B6077" s="247"/>
      <c r="C6077"/>
      <c r="D6077"/>
      <c r="E6077"/>
      <c r="F6077"/>
      <c r="G6077"/>
      <c r="H6077"/>
      <c r="I6077"/>
      <c r="J6077"/>
      <c r="K6077"/>
      <c r="L6077"/>
      <c r="M6077"/>
      <c r="N6077"/>
      <c r="O6077"/>
      <c r="P6077"/>
      <c r="Q6077"/>
    </row>
    <row r="6078" spans="2:17" ht="13.5" thickTop="1" x14ac:dyDescent="0.2">
      <c r="B6078" s="98" t="s">
        <v>2434</v>
      </c>
      <c r="C6078" s="98"/>
      <c r="D6078" s="98"/>
      <c r="E6078" s="98"/>
      <c r="F6078" s="111"/>
      <c r="G6078" s="112"/>
      <c r="H6078" s="112"/>
      <c r="I6078" s="113"/>
      <c r="J6078" s="120"/>
      <c r="K6078" s="121"/>
      <c r="L6078" s="121"/>
      <c r="M6078" s="1"/>
      <c r="N6078" s="1"/>
      <c r="O6078" s="1"/>
      <c r="P6078" s="1"/>
      <c r="Q6078" s="1"/>
    </row>
    <row r="6079" spans="2:17" ht="51" x14ac:dyDescent="0.2">
      <c r="B6079" s="420" t="s">
        <v>1806</v>
      </c>
      <c r="C6079" s="384" t="s">
        <v>771</v>
      </c>
      <c r="D6079" s="347" t="s">
        <v>772</v>
      </c>
      <c r="E6079" s="347" t="s">
        <v>255</v>
      </c>
      <c r="F6079" s="347" t="s">
        <v>2019</v>
      </c>
      <c r="G6079" s="347" t="s">
        <v>1807</v>
      </c>
      <c r="H6079" s="347" t="s">
        <v>2020</v>
      </c>
      <c r="I6079" s="347" t="s">
        <v>2018</v>
      </c>
      <c r="J6079" s="421" t="s">
        <v>780</v>
      </c>
      <c r="K6079" s="82"/>
      <c r="L6079" s="82"/>
      <c r="M6079" s="23"/>
      <c r="N6079" s="122"/>
      <c r="O6079" s="122"/>
      <c r="P6079" s="122"/>
      <c r="Q6079" s="122"/>
    </row>
    <row r="6080" spans="2:17" x14ac:dyDescent="0.2">
      <c r="B6080" s="13" t="s">
        <v>1808</v>
      </c>
      <c r="C6080" s="36" t="s">
        <v>782</v>
      </c>
      <c r="D6080" s="123">
        <v>600</v>
      </c>
      <c r="E6080" s="422">
        <v>7.0000000000000007E-2</v>
      </c>
      <c r="F6080" s="36" t="s">
        <v>1809</v>
      </c>
      <c r="G6080" s="422">
        <v>0.23300000000000001</v>
      </c>
      <c r="H6080" s="36" t="s">
        <v>1810</v>
      </c>
      <c r="I6080" s="422">
        <v>0.14000000000000001</v>
      </c>
      <c r="J6080" s="39" t="s">
        <v>1811</v>
      </c>
      <c r="K6080" s="23"/>
      <c r="L6080" s="23"/>
      <c r="M6080" s="23"/>
      <c r="N6080" s="124"/>
      <c r="O6080" s="124"/>
      <c r="P6080" s="124"/>
      <c r="Q6080" s="125"/>
    </row>
    <row r="6081" spans="2:17" x14ac:dyDescent="0.2">
      <c r="B6081" s="40" t="s">
        <v>1812</v>
      </c>
      <c r="C6081" s="41" t="s">
        <v>782</v>
      </c>
      <c r="D6081" s="126">
        <v>600</v>
      </c>
      <c r="E6081" s="422">
        <v>0.08</v>
      </c>
      <c r="F6081" s="41" t="s">
        <v>1813</v>
      </c>
      <c r="G6081" s="422">
        <v>0.23300000000000001</v>
      </c>
      <c r="H6081" s="41" t="s">
        <v>1814</v>
      </c>
      <c r="I6081" s="422">
        <v>0.14000000000000001</v>
      </c>
      <c r="J6081" s="127" t="s">
        <v>1811</v>
      </c>
      <c r="K6081" s="32"/>
      <c r="L6081" s="32"/>
      <c r="M6081" s="23"/>
      <c r="N6081" s="128"/>
      <c r="O6081" s="128"/>
      <c r="P6081" s="128"/>
      <c r="Q6081" s="129"/>
    </row>
    <row r="6082" spans="2:17" x14ac:dyDescent="0.2">
      <c r="B6082" s="40" t="s">
        <v>1812</v>
      </c>
      <c r="C6082" s="41" t="s">
        <v>782</v>
      </c>
      <c r="D6082" s="126">
        <v>2000</v>
      </c>
      <c r="E6082" s="422">
        <v>0.08</v>
      </c>
      <c r="F6082" s="41" t="s">
        <v>1815</v>
      </c>
      <c r="G6082" s="422">
        <v>0.23300000000000001</v>
      </c>
      <c r="H6082" s="130" t="s">
        <v>1816</v>
      </c>
      <c r="I6082" s="422">
        <v>0.14000000000000001</v>
      </c>
      <c r="J6082" s="127" t="s">
        <v>1817</v>
      </c>
      <c r="K6082" s="32"/>
      <c r="L6082" s="32"/>
      <c r="M6082" s="23"/>
      <c r="N6082" s="128"/>
      <c r="O6082" s="128"/>
      <c r="P6082" s="128"/>
      <c r="Q6082" s="129"/>
    </row>
    <row r="6083" spans="2:17" x14ac:dyDescent="0.2">
      <c r="B6083" s="40" t="s">
        <v>1812</v>
      </c>
      <c r="C6083" s="41" t="s">
        <v>782</v>
      </c>
      <c r="D6083" s="126">
        <v>5000</v>
      </c>
      <c r="E6083" s="422">
        <v>0.08</v>
      </c>
      <c r="F6083" s="41" t="s">
        <v>1818</v>
      </c>
      <c r="G6083" s="422">
        <v>0.23300000000000001</v>
      </c>
      <c r="H6083" s="130" t="s">
        <v>1819</v>
      </c>
      <c r="I6083" s="422">
        <v>0.14000000000000001</v>
      </c>
      <c r="J6083" s="127" t="s">
        <v>1820</v>
      </c>
      <c r="K6083" s="32"/>
      <c r="L6083" s="32"/>
      <c r="M6083" s="23"/>
      <c r="N6083" s="128"/>
      <c r="O6083" s="128"/>
      <c r="P6083" s="128"/>
      <c r="Q6083" s="131"/>
    </row>
    <row r="6084" spans="2:17" x14ac:dyDescent="0.2">
      <c r="B6084" s="132" t="s">
        <v>1812</v>
      </c>
      <c r="C6084" s="130" t="s">
        <v>782</v>
      </c>
      <c r="D6084" s="133">
        <v>10000</v>
      </c>
      <c r="E6084" s="422">
        <v>0.08</v>
      </c>
      <c r="F6084" s="41" t="s">
        <v>1821</v>
      </c>
      <c r="G6084" s="422">
        <v>0.23300000000000001</v>
      </c>
      <c r="H6084" s="130" t="s">
        <v>1822</v>
      </c>
      <c r="I6084" s="422">
        <v>0.14000000000000001</v>
      </c>
      <c r="J6084" s="134" t="s">
        <v>1823</v>
      </c>
      <c r="K6084" s="32"/>
      <c r="L6084" s="32"/>
      <c r="M6084" s="23"/>
      <c r="N6084" s="124"/>
      <c r="O6084" s="124"/>
      <c r="P6084" s="124"/>
      <c r="Q6084" s="23"/>
    </row>
    <row r="6085" spans="2:17" ht="6" customHeight="1" x14ac:dyDescent="0.2">
      <c r="B6085" s="135"/>
      <c r="C6085" s="136"/>
      <c r="D6085" s="137"/>
      <c r="E6085" s="137"/>
      <c r="F6085" s="136"/>
      <c r="G6085" s="137"/>
      <c r="H6085" s="136"/>
      <c r="I6085" s="137"/>
      <c r="J6085" s="138"/>
      <c r="K6085" s="32"/>
      <c r="L6085" s="32"/>
      <c r="M6085" s="23"/>
      <c r="N6085" s="23"/>
      <c r="O6085" s="23"/>
      <c r="P6085" s="23"/>
      <c r="Q6085" s="23"/>
    </row>
    <row r="6086" spans="2:17" x14ac:dyDescent="0.2">
      <c r="B6086" s="13" t="s">
        <v>1808</v>
      </c>
      <c r="C6086" s="36" t="s">
        <v>2025</v>
      </c>
      <c r="D6086" s="123">
        <v>600</v>
      </c>
      <c r="E6086" s="422">
        <v>7.0000000000000007E-2</v>
      </c>
      <c r="F6086" s="36" t="s">
        <v>1809</v>
      </c>
      <c r="G6086" s="422">
        <v>0.23300000000000001</v>
      </c>
      <c r="H6086" s="36" t="s">
        <v>1824</v>
      </c>
      <c r="I6086" s="422">
        <v>0.14000000000000001</v>
      </c>
      <c r="J6086" s="39" t="s">
        <v>1811</v>
      </c>
      <c r="K6086" s="23"/>
      <c r="L6086" s="23"/>
      <c r="M6086" s="23"/>
      <c r="N6086" s="124"/>
      <c r="O6086" s="124"/>
      <c r="P6086" s="124"/>
      <c r="Q6086" s="23"/>
    </row>
    <row r="6087" spans="2:17" x14ac:dyDescent="0.2">
      <c r="B6087" s="40" t="s">
        <v>1812</v>
      </c>
      <c r="C6087" s="41" t="s">
        <v>2025</v>
      </c>
      <c r="D6087" s="126">
        <v>600</v>
      </c>
      <c r="E6087" s="422">
        <v>0.08</v>
      </c>
      <c r="F6087" s="41" t="s">
        <v>1825</v>
      </c>
      <c r="G6087" s="422">
        <v>0.23300000000000001</v>
      </c>
      <c r="H6087" s="41" t="s">
        <v>1824</v>
      </c>
      <c r="I6087" s="422">
        <v>0.14000000000000001</v>
      </c>
      <c r="J6087" s="127" t="s">
        <v>1811</v>
      </c>
      <c r="K6087" s="32"/>
      <c r="L6087" s="32"/>
      <c r="M6087" s="23"/>
      <c r="N6087" s="124"/>
      <c r="O6087" s="124"/>
      <c r="P6087" s="124"/>
      <c r="Q6087" s="23"/>
    </row>
    <row r="6088" spans="2:17" x14ac:dyDescent="0.2">
      <c r="B6088" s="6"/>
      <c r="C6088" s="1"/>
      <c r="D6088" s="1"/>
      <c r="E6088" s="1"/>
      <c r="F6088" s="1"/>
      <c r="G6088" s="1"/>
      <c r="H6088" s="1"/>
      <c r="I6088" s="1"/>
      <c r="J6088" s="7"/>
      <c r="K6088" s="1"/>
      <c r="L6088" s="1"/>
      <c r="M6088" s="1"/>
      <c r="N6088" s="1"/>
      <c r="O6088" s="1"/>
      <c r="P6088" s="23"/>
      <c r="Q6088" s="23"/>
    </row>
    <row r="6089" spans="2:17" ht="51" x14ac:dyDescent="0.2">
      <c r="B6089" s="383" t="s">
        <v>1826</v>
      </c>
      <c r="C6089" s="384" t="s">
        <v>771</v>
      </c>
      <c r="D6089" s="347" t="s">
        <v>772</v>
      </c>
      <c r="E6089" s="347" t="s">
        <v>255</v>
      </c>
      <c r="F6089" s="347" t="s">
        <v>2019</v>
      </c>
      <c r="G6089" s="347" t="s">
        <v>1807</v>
      </c>
      <c r="H6089" s="347" t="s">
        <v>2020</v>
      </c>
      <c r="I6089" s="347" t="s">
        <v>2018</v>
      </c>
      <c r="J6089" s="421" t="s">
        <v>780</v>
      </c>
      <c r="K6089" s="57"/>
      <c r="L6089" s="57"/>
      <c r="M6089"/>
      <c r="N6089" s="122"/>
      <c r="O6089" s="122"/>
      <c r="P6089" s="122"/>
      <c r="Q6089" s="139"/>
    </row>
    <row r="6090" spans="2:17" x14ac:dyDescent="0.2">
      <c r="B6090" s="14" t="s">
        <v>1827</v>
      </c>
      <c r="C6090" s="88" t="s">
        <v>782</v>
      </c>
      <c r="D6090" s="140">
        <v>600</v>
      </c>
      <c r="E6090" s="422">
        <v>7.0000000000000007E-2</v>
      </c>
      <c r="F6090" s="88" t="s">
        <v>1828</v>
      </c>
      <c r="G6090" s="422">
        <v>0.23300000000000001</v>
      </c>
      <c r="H6090" s="88" t="s">
        <v>1810</v>
      </c>
      <c r="I6090" s="422">
        <v>0.14000000000000001</v>
      </c>
      <c r="J6090" s="141" t="s">
        <v>433</v>
      </c>
      <c r="K6090" s="23"/>
      <c r="L6090" s="23"/>
      <c r="M6090"/>
      <c r="N6090" s="124"/>
      <c r="O6090" s="124"/>
      <c r="P6090" s="124"/>
      <c r="Q6090" s="142"/>
    </row>
    <row r="6091" spans="2:17" x14ac:dyDescent="0.2">
      <c r="B6091" s="132" t="s">
        <v>434</v>
      </c>
      <c r="C6091" s="130" t="s">
        <v>782</v>
      </c>
      <c r="D6091" s="133">
        <v>2000</v>
      </c>
      <c r="E6091" s="422">
        <v>6.7000000000000004E-2</v>
      </c>
      <c r="F6091" s="130" t="s">
        <v>435</v>
      </c>
      <c r="G6091" s="422">
        <v>0.22900000000000001</v>
      </c>
      <c r="H6091" s="130" t="s">
        <v>436</v>
      </c>
      <c r="I6091" s="422">
        <v>0.13600000000000001</v>
      </c>
      <c r="J6091" s="134" t="s">
        <v>437</v>
      </c>
      <c r="K6091" s="32"/>
      <c r="L6091" s="32"/>
      <c r="M6091"/>
      <c r="N6091" s="128"/>
      <c r="O6091" s="128"/>
      <c r="P6091" s="128"/>
      <c r="Q6091" s="143"/>
    </row>
    <row r="6092" spans="2:17" x14ac:dyDescent="0.2">
      <c r="B6092" s="132" t="s">
        <v>438</v>
      </c>
      <c r="C6092" s="130" t="s">
        <v>782</v>
      </c>
      <c r="D6092" s="133">
        <v>5000</v>
      </c>
      <c r="E6092" s="422">
        <v>6.4000000000000001E-2</v>
      </c>
      <c r="F6092" s="130" t="s">
        <v>439</v>
      </c>
      <c r="G6092" s="422">
        <v>0.224</v>
      </c>
      <c r="H6092" s="130" t="s">
        <v>440</v>
      </c>
      <c r="I6092" s="422">
        <v>0.13100000000000001</v>
      </c>
      <c r="J6092" s="134" t="s">
        <v>441</v>
      </c>
      <c r="K6092" s="32"/>
      <c r="L6092" s="32"/>
      <c r="M6092"/>
      <c r="N6092" s="128"/>
      <c r="O6092" s="128"/>
      <c r="P6092" s="128"/>
      <c r="Q6092" s="143"/>
    </row>
    <row r="6093" spans="2:17" x14ac:dyDescent="0.2">
      <c r="B6093" s="132" t="s">
        <v>442</v>
      </c>
      <c r="C6093" s="130" t="s">
        <v>782</v>
      </c>
      <c r="D6093" s="133">
        <v>10000</v>
      </c>
      <c r="E6093" s="422">
        <v>0.06</v>
      </c>
      <c r="F6093" s="130" t="s">
        <v>443</v>
      </c>
      <c r="G6093" s="422">
        <v>0.218</v>
      </c>
      <c r="H6093" s="130" t="s">
        <v>444</v>
      </c>
      <c r="I6093" s="422">
        <v>0.125</v>
      </c>
      <c r="J6093" s="134" t="s">
        <v>445</v>
      </c>
      <c r="K6093" s="32"/>
      <c r="L6093" s="32"/>
      <c r="M6093"/>
      <c r="N6093" s="128"/>
      <c r="O6093" s="128"/>
      <c r="P6093" s="128"/>
      <c r="Q6093" s="144"/>
    </row>
    <row r="6094" spans="2:17" ht="6" customHeight="1" x14ac:dyDescent="0.2">
      <c r="B6094" s="135"/>
      <c r="C6094" s="136"/>
      <c r="D6094" s="137"/>
      <c r="E6094" s="119"/>
      <c r="F6094" s="136"/>
      <c r="G6094" s="119"/>
      <c r="H6094" s="136"/>
      <c r="I6094" s="119"/>
      <c r="J6094" s="138"/>
      <c r="K6094" s="32"/>
      <c r="L6094" s="32"/>
      <c r="M6094"/>
      <c r="N6094" s="23"/>
      <c r="O6094" s="23"/>
      <c r="P6094" s="23"/>
      <c r="Q6094" s="1"/>
    </row>
    <row r="6095" spans="2:17" x14ac:dyDescent="0.2">
      <c r="B6095" s="14" t="s">
        <v>1827</v>
      </c>
      <c r="C6095" s="88" t="s">
        <v>2025</v>
      </c>
      <c r="D6095" s="140">
        <v>600</v>
      </c>
      <c r="E6095" s="422">
        <v>7.0000000000000007E-2</v>
      </c>
      <c r="F6095" s="88" t="s">
        <v>1828</v>
      </c>
      <c r="G6095" s="422">
        <v>0.23300000000000001</v>
      </c>
      <c r="H6095" s="88" t="s">
        <v>1810</v>
      </c>
      <c r="I6095" s="422">
        <v>0.14000000000000001</v>
      </c>
      <c r="J6095" s="141" t="s">
        <v>433</v>
      </c>
      <c r="K6095" s="23"/>
      <c r="L6095" s="23"/>
      <c r="M6095"/>
      <c r="N6095" s="124"/>
      <c r="O6095" s="23"/>
      <c r="P6095" s="124"/>
      <c r="Q6095"/>
    </row>
    <row r="6096" spans="2:17" x14ac:dyDescent="0.2">
      <c r="B6096" s="132" t="s">
        <v>434</v>
      </c>
      <c r="C6096" s="130" t="s">
        <v>2025</v>
      </c>
      <c r="D6096" s="133">
        <v>2000</v>
      </c>
      <c r="E6096" s="422">
        <v>6.7000000000000004E-2</v>
      </c>
      <c r="F6096" s="130" t="s">
        <v>435</v>
      </c>
      <c r="G6096" s="422">
        <v>0.22900000000000001</v>
      </c>
      <c r="H6096" s="130" t="s">
        <v>436</v>
      </c>
      <c r="I6096" s="422">
        <v>0.13600000000000001</v>
      </c>
      <c r="J6096" s="134" t="s">
        <v>437</v>
      </c>
      <c r="K6096" s="32"/>
      <c r="L6096" s="32"/>
      <c r="M6096"/>
      <c r="N6096" s="23"/>
      <c r="O6096" s="23"/>
      <c r="P6096" s="23"/>
      <c r="Q6096"/>
    </row>
    <row r="6097" spans="2:17" x14ac:dyDescent="0.2">
      <c r="B6097" s="132" t="s">
        <v>438</v>
      </c>
      <c r="C6097" s="130" t="s">
        <v>2025</v>
      </c>
      <c r="D6097" s="133">
        <v>5000</v>
      </c>
      <c r="E6097" s="422">
        <v>6.4000000000000001E-2</v>
      </c>
      <c r="F6097" s="130" t="s">
        <v>439</v>
      </c>
      <c r="G6097" s="422">
        <v>0.224</v>
      </c>
      <c r="H6097" s="130" t="s">
        <v>440</v>
      </c>
      <c r="I6097" s="422">
        <v>0.13100000000000001</v>
      </c>
      <c r="J6097" s="134" t="s">
        <v>441</v>
      </c>
      <c r="K6097" s="32"/>
      <c r="L6097" s="32"/>
      <c r="M6097"/>
      <c r="N6097" s="23"/>
      <c r="O6097" s="23"/>
      <c r="P6097" s="23"/>
      <c r="Q6097"/>
    </row>
    <row r="6098" spans="2:17" x14ac:dyDescent="0.2">
      <c r="B6098" s="132" t="s">
        <v>442</v>
      </c>
      <c r="C6098" s="130" t="s">
        <v>2025</v>
      </c>
      <c r="D6098" s="133">
        <v>10000</v>
      </c>
      <c r="E6098" s="422">
        <v>0.06</v>
      </c>
      <c r="F6098" s="130" t="s">
        <v>443</v>
      </c>
      <c r="G6098" s="422">
        <v>0.218</v>
      </c>
      <c r="H6098" s="130" t="s">
        <v>444</v>
      </c>
      <c r="I6098" s="422">
        <v>0.125</v>
      </c>
      <c r="J6098" s="134" t="s">
        <v>445</v>
      </c>
      <c r="K6098" s="32"/>
      <c r="L6098" s="32"/>
      <c r="M6098"/>
      <c r="N6098" s="124"/>
      <c r="O6098" s="23"/>
      <c r="P6098" s="23"/>
      <c r="Q6098"/>
    </row>
    <row r="6099" spans="2:17" ht="13.5" thickBot="1" x14ac:dyDescent="0.25">
      <c r="B6099" s="3" t="s">
        <v>52</v>
      </c>
      <c r="C6099" s="4"/>
      <c r="D6099" s="4"/>
      <c r="E6099" s="4"/>
      <c r="F6099" s="4"/>
      <c r="G6099" s="4"/>
      <c r="H6099" s="4"/>
      <c r="I6099" s="4"/>
      <c r="J6099" s="5"/>
      <c r="K6099" s="1"/>
      <c r="L6099" s="1"/>
      <c r="M6099" s="1"/>
      <c r="N6099" s="1"/>
      <c r="O6099" s="1"/>
      <c r="P6099" s="1"/>
      <c r="Q6099"/>
    </row>
    <row r="6100" spans="2:17" ht="14.25" thickTop="1" thickBot="1" x14ac:dyDescent="0.25">
      <c r="B6100" s="247"/>
      <c r="C6100"/>
      <c r="D6100"/>
      <c r="E6100"/>
      <c r="F6100"/>
      <c r="G6100"/>
      <c r="H6100"/>
      <c r="I6100"/>
      <c r="J6100"/>
      <c r="K6100"/>
      <c r="L6100"/>
      <c r="M6100"/>
      <c r="N6100"/>
      <c r="O6100"/>
      <c r="P6100"/>
      <c r="Q6100"/>
    </row>
    <row r="6101" spans="2:17" ht="13.5" thickTop="1" x14ac:dyDescent="0.2">
      <c r="B6101" s="98" t="s">
        <v>446</v>
      </c>
      <c r="C6101" s="98"/>
      <c r="D6101" s="98"/>
      <c r="E6101" s="98"/>
      <c r="F6101" s="112"/>
      <c r="G6101" s="112"/>
      <c r="H6101" s="113"/>
      <c r="I6101" s="113"/>
      <c r="J6101" s="113"/>
      <c r="K6101" s="113"/>
      <c r="L6101" s="113"/>
      <c r="M6101" s="107"/>
      <c r="N6101" s="1"/>
      <c r="O6101" s="1"/>
      <c r="P6101" s="1"/>
      <c r="Q6101" s="1"/>
    </row>
    <row r="6102" spans="2:17" ht="63.75" x14ac:dyDescent="0.2">
      <c r="B6102" s="383" t="s">
        <v>447</v>
      </c>
      <c r="C6102" s="384" t="s">
        <v>448</v>
      </c>
      <c r="D6102" s="347" t="s">
        <v>449</v>
      </c>
      <c r="E6102" s="347" t="s">
        <v>255</v>
      </c>
      <c r="F6102" s="4637" t="s">
        <v>2019</v>
      </c>
      <c r="G6102" s="4637"/>
      <c r="H6102" s="347" t="s">
        <v>1807</v>
      </c>
      <c r="I6102" s="4637" t="s">
        <v>450</v>
      </c>
      <c r="J6102" s="4637"/>
      <c r="K6102" s="345" t="s">
        <v>2018</v>
      </c>
      <c r="L6102" s="4684" t="s">
        <v>1451</v>
      </c>
      <c r="M6102" s="4685"/>
      <c r="N6102" s="122"/>
      <c r="O6102" s="122"/>
      <c r="P6102" s="122"/>
      <c r="Q6102"/>
    </row>
    <row r="6103" spans="2:17" x14ac:dyDescent="0.2">
      <c r="B6103" s="13" t="s">
        <v>1452</v>
      </c>
      <c r="C6103" s="36" t="s">
        <v>782</v>
      </c>
      <c r="D6103" s="422">
        <v>0.05</v>
      </c>
      <c r="E6103" s="422">
        <v>9.9000000000000005E-2</v>
      </c>
      <c r="F6103" s="36" t="s">
        <v>1453</v>
      </c>
      <c r="G6103" s="88" t="s">
        <v>1454</v>
      </c>
      <c r="H6103" s="422">
        <v>0.248</v>
      </c>
      <c r="I6103" s="88" t="s">
        <v>1455</v>
      </c>
      <c r="J6103" s="88" t="s">
        <v>1456</v>
      </c>
      <c r="K6103" s="422">
        <v>0.15</v>
      </c>
      <c r="L6103" s="88" t="s">
        <v>1457</v>
      </c>
      <c r="M6103" s="141" t="s">
        <v>1458</v>
      </c>
      <c r="N6103" s="145"/>
      <c r="O6103" s="124"/>
      <c r="P6103" s="124"/>
      <c r="Q6103"/>
    </row>
    <row r="6104" spans="2:17" x14ac:dyDescent="0.2">
      <c r="B6104" s="40" t="s">
        <v>1459</v>
      </c>
      <c r="C6104" s="41" t="s">
        <v>782</v>
      </c>
      <c r="D6104" s="422">
        <v>0.05</v>
      </c>
      <c r="E6104" s="422">
        <v>9.9000000000000005E-2</v>
      </c>
      <c r="F6104" s="41" t="s">
        <v>1460</v>
      </c>
      <c r="G6104" s="130" t="s">
        <v>1461</v>
      </c>
      <c r="H6104" s="422">
        <v>0.248</v>
      </c>
      <c r="I6104" s="130" t="s">
        <v>2796</v>
      </c>
      <c r="J6104" s="130" t="s">
        <v>2797</v>
      </c>
      <c r="K6104" s="422">
        <v>0.15</v>
      </c>
      <c r="L6104" s="130" t="s">
        <v>2798</v>
      </c>
      <c r="M6104" s="134" t="s">
        <v>2799</v>
      </c>
      <c r="N6104" s="146"/>
      <c r="O6104" s="128"/>
      <c r="P6104" s="128"/>
      <c r="Q6104"/>
    </row>
    <row r="6105" spans="2:17" x14ac:dyDescent="0.2">
      <c r="B6105" s="40" t="s">
        <v>2800</v>
      </c>
      <c r="C6105" s="41" t="s">
        <v>782</v>
      </c>
      <c r="D6105" s="422">
        <v>0.05</v>
      </c>
      <c r="E6105" s="422">
        <v>9.9000000000000005E-2</v>
      </c>
      <c r="F6105" s="115" t="s">
        <v>2801</v>
      </c>
      <c r="G6105" s="36" t="s">
        <v>2802</v>
      </c>
      <c r="H6105" s="422">
        <v>0.248</v>
      </c>
      <c r="I6105" s="36" t="s">
        <v>2803</v>
      </c>
      <c r="J6105" s="36" t="s">
        <v>2804</v>
      </c>
      <c r="K6105" s="422">
        <v>0.15</v>
      </c>
      <c r="L6105" s="36" t="s">
        <v>2805</v>
      </c>
      <c r="M6105" s="39" t="s">
        <v>2806</v>
      </c>
      <c r="N6105" s="146"/>
      <c r="O6105" s="128"/>
      <c r="P6105" s="128"/>
      <c r="Q6105"/>
    </row>
    <row r="6106" spans="2:17" x14ac:dyDescent="0.2">
      <c r="B6106" s="40" t="s">
        <v>2807</v>
      </c>
      <c r="C6106" s="41" t="s">
        <v>782</v>
      </c>
      <c r="D6106" s="422">
        <v>0.05</v>
      </c>
      <c r="E6106" s="422">
        <v>9.9000000000000005E-2</v>
      </c>
      <c r="F6106" s="41" t="s">
        <v>2808</v>
      </c>
      <c r="G6106" s="130" t="s">
        <v>2809</v>
      </c>
      <c r="H6106" s="422">
        <v>0.248</v>
      </c>
      <c r="I6106" s="130" t="s">
        <v>2810</v>
      </c>
      <c r="J6106" s="130" t="s">
        <v>2811</v>
      </c>
      <c r="K6106" s="422">
        <v>0.15</v>
      </c>
      <c r="L6106" s="130" t="s">
        <v>2812</v>
      </c>
      <c r="M6106" s="134" t="s">
        <v>2813</v>
      </c>
      <c r="N6106" s="146"/>
      <c r="O6106" s="128"/>
      <c r="P6106" s="128"/>
      <c r="Q6106"/>
    </row>
    <row r="6107" spans="2:17" x14ac:dyDescent="0.2">
      <c r="B6107" s="40" t="s">
        <v>2814</v>
      </c>
      <c r="C6107" s="41" t="s">
        <v>782</v>
      </c>
      <c r="D6107" s="422">
        <v>0.05</v>
      </c>
      <c r="E6107" s="422">
        <v>9.9000000000000005E-2</v>
      </c>
      <c r="F6107" s="41" t="s">
        <v>2815</v>
      </c>
      <c r="G6107" s="130" t="s">
        <v>2816</v>
      </c>
      <c r="H6107" s="422">
        <v>0.248</v>
      </c>
      <c r="I6107" s="130" t="s">
        <v>2817</v>
      </c>
      <c r="J6107" s="130" t="s">
        <v>2818</v>
      </c>
      <c r="K6107" s="422">
        <v>0.15</v>
      </c>
      <c r="L6107" s="130" t="s">
        <v>2819</v>
      </c>
      <c r="M6107" s="134" t="s">
        <v>2820</v>
      </c>
      <c r="N6107" s="146"/>
      <c r="O6107" s="128"/>
      <c r="P6107" s="128"/>
      <c r="Q6107"/>
    </row>
    <row r="6108" spans="2:17" x14ac:dyDescent="0.2">
      <c r="B6108" s="40" t="s">
        <v>2821</v>
      </c>
      <c r="C6108" s="41" t="s">
        <v>782</v>
      </c>
      <c r="D6108" s="422">
        <v>0.05</v>
      </c>
      <c r="E6108" s="422">
        <v>9.9000000000000005E-2</v>
      </c>
      <c r="F6108" s="41" t="s">
        <v>2822</v>
      </c>
      <c r="G6108" s="130" t="s">
        <v>2823</v>
      </c>
      <c r="H6108" s="422">
        <v>0.248</v>
      </c>
      <c r="I6108" s="130" t="s">
        <v>2824</v>
      </c>
      <c r="J6108" s="130" t="s">
        <v>2825</v>
      </c>
      <c r="K6108" s="422">
        <v>0.15</v>
      </c>
      <c r="L6108" s="130" t="s">
        <v>2826</v>
      </c>
      <c r="M6108" s="134" t="s">
        <v>2827</v>
      </c>
      <c r="N6108" s="146"/>
      <c r="O6108" s="128"/>
      <c r="P6108" s="128"/>
      <c r="Q6108"/>
    </row>
    <row r="6109" spans="2:17" x14ac:dyDescent="0.2">
      <c r="B6109" s="40" t="s">
        <v>478</v>
      </c>
      <c r="C6109" s="41" t="s">
        <v>782</v>
      </c>
      <c r="D6109" s="422">
        <v>0.05</v>
      </c>
      <c r="E6109" s="422">
        <v>9.9000000000000005E-2</v>
      </c>
      <c r="F6109" s="41" t="s">
        <v>479</v>
      </c>
      <c r="G6109" s="130" t="s">
        <v>480</v>
      </c>
      <c r="H6109" s="422">
        <v>0.248</v>
      </c>
      <c r="I6109" s="130" t="s">
        <v>481</v>
      </c>
      <c r="J6109" s="130" t="s">
        <v>482</v>
      </c>
      <c r="K6109" s="422">
        <v>0.15</v>
      </c>
      <c r="L6109" s="130" t="s">
        <v>483</v>
      </c>
      <c r="M6109" s="134" t="s">
        <v>484</v>
      </c>
      <c r="N6109" s="146"/>
      <c r="O6109" s="128"/>
      <c r="P6109" s="128"/>
      <c r="Q6109"/>
    </row>
    <row r="6110" spans="2:17" x14ac:dyDescent="0.2">
      <c r="B6110" s="40" t="s">
        <v>485</v>
      </c>
      <c r="C6110" s="41" t="s">
        <v>782</v>
      </c>
      <c r="D6110" s="422">
        <v>0.05</v>
      </c>
      <c r="E6110" s="422">
        <v>9.9000000000000005E-2</v>
      </c>
      <c r="F6110" s="41" t="s">
        <v>486</v>
      </c>
      <c r="G6110" s="130" t="s">
        <v>487</v>
      </c>
      <c r="H6110" s="422">
        <v>0.248</v>
      </c>
      <c r="I6110" s="130" t="s">
        <v>488</v>
      </c>
      <c r="J6110" s="130" t="s">
        <v>489</v>
      </c>
      <c r="K6110" s="422">
        <v>0.15</v>
      </c>
      <c r="L6110" s="130" t="s">
        <v>490</v>
      </c>
      <c r="M6110" s="134" t="s">
        <v>491</v>
      </c>
      <c r="N6110" s="146"/>
      <c r="O6110" s="128"/>
      <c r="P6110" s="128"/>
      <c r="Q6110"/>
    </row>
    <row r="6111" spans="2:17" x14ac:dyDescent="0.2">
      <c r="B6111" s="40" t="s">
        <v>492</v>
      </c>
      <c r="C6111" s="41" t="s">
        <v>782</v>
      </c>
      <c r="D6111" s="422">
        <v>0.05</v>
      </c>
      <c r="E6111" s="422">
        <v>9.9000000000000005E-2</v>
      </c>
      <c r="F6111" s="41" t="s">
        <v>493</v>
      </c>
      <c r="G6111" s="130" t="s">
        <v>494</v>
      </c>
      <c r="H6111" s="422">
        <v>0.248</v>
      </c>
      <c r="I6111" s="130" t="s">
        <v>495</v>
      </c>
      <c r="J6111" s="130" t="s">
        <v>496</v>
      </c>
      <c r="K6111" s="422">
        <v>0.15</v>
      </c>
      <c r="L6111" s="130" t="s">
        <v>497</v>
      </c>
      <c r="M6111" s="134" t="s">
        <v>498</v>
      </c>
      <c r="N6111" s="146"/>
      <c r="O6111" s="128"/>
      <c r="P6111" s="128"/>
      <c r="Q6111"/>
    </row>
    <row r="6112" spans="2:17" x14ac:dyDescent="0.2">
      <c r="B6112" s="40" t="s">
        <v>499</v>
      </c>
      <c r="C6112" s="41" t="s">
        <v>782</v>
      </c>
      <c r="D6112" s="422">
        <v>0.05</v>
      </c>
      <c r="E6112" s="422">
        <v>9.9000000000000005E-2</v>
      </c>
      <c r="F6112" s="41" t="s">
        <v>500</v>
      </c>
      <c r="G6112" s="130" t="s">
        <v>501</v>
      </c>
      <c r="H6112" s="422">
        <v>0.248</v>
      </c>
      <c r="I6112" s="130" t="s">
        <v>2802</v>
      </c>
      <c r="J6112" s="130" t="s">
        <v>502</v>
      </c>
      <c r="K6112" s="422">
        <v>0.15</v>
      </c>
      <c r="L6112" s="130" t="s">
        <v>503</v>
      </c>
      <c r="M6112" s="134" t="s">
        <v>504</v>
      </c>
      <c r="N6112" s="146"/>
      <c r="O6112" s="128"/>
      <c r="P6112" s="128"/>
      <c r="Q6112"/>
    </row>
    <row r="6113" spans="2:17" ht="6" customHeight="1" x14ac:dyDescent="0.2">
      <c r="B6113" s="135"/>
      <c r="C6113" s="136"/>
      <c r="D6113" s="147"/>
      <c r="E6113" s="117"/>
      <c r="F6113" s="136"/>
      <c r="G6113" s="136"/>
      <c r="H6113" s="147"/>
      <c r="I6113" s="136"/>
      <c r="J6113" s="136"/>
      <c r="K6113" s="147"/>
      <c r="L6113" s="148"/>
      <c r="M6113" s="149"/>
      <c r="N6113" s="146"/>
      <c r="O6113" s="128"/>
      <c r="P6113" s="128"/>
      <c r="Q6113"/>
    </row>
    <row r="6114" spans="2:17" x14ac:dyDescent="0.2">
      <c r="B6114" s="13" t="s">
        <v>1452</v>
      </c>
      <c r="C6114" s="36" t="s">
        <v>2025</v>
      </c>
      <c r="D6114" s="422">
        <v>0.05</v>
      </c>
      <c r="E6114" s="422">
        <v>9.9000000000000005E-2</v>
      </c>
      <c r="F6114" s="36" t="s">
        <v>1453</v>
      </c>
      <c r="G6114" s="88" t="s">
        <v>1454</v>
      </c>
      <c r="H6114" s="422">
        <v>0.248</v>
      </c>
      <c r="I6114" s="88" t="s">
        <v>1455</v>
      </c>
      <c r="J6114" s="88" t="s">
        <v>1456</v>
      </c>
      <c r="K6114" s="422">
        <v>0.15</v>
      </c>
      <c r="L6114" s="88" t="s">
        <v>1457</v>
      </c>
      <c r="M6114" s="141" t="s">
        <v>1458</v>
      </c>
      <c r="N6114" s="146"/>
      <c r="O6114" s="128"/>
      <c r="P6114" s="128"/>
      <c r="Q6114"/>
    </row>
    <row r="6115" spans="2:17" x14ac:dyDescent="0.2">
      <c r="B6115" s="40" t="s">
        <v>1459</v>
      </c>
      <c r="C6115" s="41" t="s">
        <v>2025</v>
      </c>
      <c r="D6115" s="422">
        <v>0.05</v>
      </c>
      <c r="E6115" s="422">
        <v>9.9000000000000005E-2</v>
      </c>
      <c r="F6115" s="41" t="s">
        <v>1460</v>
      </c>
      <c r="G6115" s="130" t="s">
        <v>1461</v>
      </c>
      <c r="H6115" s="422">
        <v>0.248</v>
      </c>
      <c r="I6115" s="130" t="s">
        <v>2796</v>
      </c>
      <c r="J6115" s="130" t="s">
        <v>2797</v>
      </c>
      <c r="K6115" s="422">
        <v>0.15</v>
      </c>
      <c r="L6115" s="130" t="s">
        <v>2798</v>
      </c>
      <c r="M6115" s="134" t="s">
        <v>2799</v>
      </c>
      <c r="N6115" s="146"/>
      <c r="O6115" s="128"/>
      <c r="P6115" s="128"/>
      <c r="Q6115"/>
    </row>
    <row r="6116" spans="2:17" x14ac:dyDescent="0.2">
      <c r="B6116" s="40" t="s">
        <v>2800</v>
      </c>
      <c r="C6116" s="41" t="s">
        <v>2025</v>
      </c>
      <c r="D6116" s="422">
        <v>0.05</v>
      </c>
      <c r="E6116" s="422">
        <v>9.9000000000000005E-2</v>
      </c>
      <c r="F6116" s="115" t="s">
        <v>2801</v>
      </c>
      <c r="G6116" s="36" t="s">
        <v>2802</v>
      </c>
      <c r="H6116" s="422">
        <v>0.248</v>
      </c>
      <c r="I6116" s="36" t="s">
        <v>2803</v>
      </c>
      <c r="J6116" s="36" t="s">
        <v>2804</v>
      </c>
      <c r="K6116" s="422">
        <v>0.15</v>
      </c>
      <c r="L6116" s="36" t="s">
        <v>2805</v>
      </c>
      <c r="M6116" s="39" t="s">
        <v>2806</v>
      </c>
      <c r="N6116" s="146"/>
      <c r="O6116" s="128"/>
      <c r="P6116" s="128"/>
      <c r="Q6116"/>
    </row>
    <row r="6117" spans="2:17" x14ac:dyDescent="0.2">
      <c r="B6117" s="40" t="s">
        <v>2807</v>
      </c>
      <c r="C6117" s="41" t="s">
        <v>2025</v>
      </c>
      <c r="D6117" s="422">
        <v>0.05</v>
      </c>
      <c r="E6117" s="422">
        <v>9.9000000000000005E-2</v>
      </c>
      <c r="F6117" s="41" t="s">
        <v>2808</v>
      </c>
      <c r="G6117" s="130" t="s">
        <v>2809</v>
      </c>
      <c r="H6117" s="422">
        <v>0.248</v>
      </c>
      <c r="I6117" s="130" t="s">
        <v>2810</v>
      </c>
      <c r="J6117" s="130" t="s">
        <v>2811</v>
      </c>
      <c r="K6117" s="422">
        <v>0.15</v>
      </c>
      <c r="L6117" s="130" t="s">
        <v>2812</v>
      </c>
      <c r="M6117" s="134" t="s">
        <v>2813</v>
      </c>
      <c r="N6117" s="146"/>
      <c r="O6117" s="128"/>
      <c r="P6117" s="128"/>
      <c r="Q6117"/>
    </row>
    <row r="6118" spans="2:17" x14ac:dyDescent="0.2">
      <c r="B6118" s="40" t="s">
        <v>2814</v>
      </c>
      <c r="C6118" s="41" t="s">
        <v>2025</v>
      </c>
      <c r="D6118" s="422">
        <v>0.05</v>
      </c>
      <c r="E6118" s="422">
        <v>9.9000000000000005E-2</v>
      </c>
      <c r="F6118" s="41" t="s">
        <v>2815</v>
      </c>
      <c r="G6118" s="130" t="s">
        <v>2816</v>
      </c>
      <c r="H6118" s="422">
        <v>0.248</v>
      </c>
      <c r="I6118" s="130" t="s">
        <v>2817</v>
      </c>
      <c r="J6118" s="130" t="s">
        <v>2818</v>
      </c>
      <c r="K6118" s="422">
        <v>0.15</v>
      </c>
      <c r="L6118" s="130" t="s">
        <v>2819</v>
      </c>
      <c r="M6118" s="134" t="s">
        <v>2820</v>
      </c>
      <c r="N6118" s="146"/>
      <c r="O6118" s="128"/>
      <c r="P6118" s="128"/>
      <c r="Q6118"/>
    </row>
    <row r="6119" spans="2:17" x14ac:dyDescent="0.2">
      <c r="B6119" s="40" t="s">
        <v>2821</v>
      </c>
      <c r="C6119" s="41" t="s">
        <v>2025</v>
      </c>
      <c r="D6119" s="422">
        <v>0.05</v>
      </c>
      <c r="E6119" s="422">
        <v>9.9000000000000005E-2</v>
      </c>
      <c r="F6119" s="41" t="s">
        <v>2822</v>
      </c>
      <c r="G6119" s="130" t="s">
        <v>2823</v>
      </c>
      <c r="H6119" s="422">
        <v>0.248</v>
      </c>
      <c r="I6119" s="130" t="s">
        <v>2824</v>
      </c>
      <c r="J6119" s="130" t="s">
        <v>2825</v>
      </c>
      <c r="K6119" s="422">
        <v>0.15</v>
      </c>
      <c r="L6119" s="130" t="s">
        <v>2826</v>
      </c>
      <c r="M6119" s="134" t="s">
        <v>2827</v>
      </c>
      <c r="N6119" s="146"/>
      <c r="O6119" s="128"/>
      <c r="P6119" s="128"/>
      <c r="Q6119"/>
    </row>
    <row r="6120" spans="2:17" x14ac:dyDescent="0.2">
      <c r="B6120" s="40" t="s">
        <v>478</v>
      </c>
      <c r="C6120" s="41" t="s">
        <v>2025</v>
      </c>
      <c r="D6120" s="422">
        <v>0.05</v>
      </c>
      <c r="E6120" s="422">
        <v>9.9000000000000005E-2</v>
      </c>
      <c r="F6120" s="41" t="s">
        <v>479</v>
      </c>
      <c r="G6120" s="130" t="s">
        <v>480</v>
      </c>
      <c r="H6120" s="422">
        <v>0.248</v>
      </c>
      <c r="I6120" s="130" t="s">
        <v>481</v>
      </c>
      <c r="J6120" s="130" t="s">
        <v>482</v>
      </c>
      <c r="K6120" s="422">
        <v>0.15</v>
      </c>
      <c r="L6120" s="130" t="s">
        <v>483</v>
      </c>
      <c r="M6120" s="134" t="s">
        <v>484</v>
      </c>
      <c r="N6120" s="146"/>
      <c r="O6120" s="128"/>
      <c r="P6120" s="128"/>
      <c r="Q6120"/>
    </row>
    <row r="6121" spans="2:17" x14ac:dyDescent="0.2">
      <c r="B6121" s="40" t="s">
        <v>485</v>
      </c>
      <c r="C6121" s="41" t="s">
        <v>2025</v>
      </c>
      <c r="D6121" s="422">
        <v>0.05</v>
      </c>
      <c r="E6121" s="422">
        <v>9.9000000000000005E-2</v>
      </c>
      <c r="F6121" s="41" t="s">
        <v>486</v>
      </c>
      <c r="G6121" s="130" t="s">
        <v>487</v>
      </c>
      <c r="H6121" s="422">
        <v>0.248</v>
      </c>
      <c r="I6121" s="130" t="s">
        <v>488</v>
      </c>
      <c r="J6121" s="130" t="s">
        <v>489</v>
      </c>
      <c r="K6121" s="422">
        <v>0.15</v>
      </c>
      <c r="L6121" s="130" t="s">
        <v>490</v>
      </c>
      <c r="M6121" s="134" t="s">
        <v>491</v>
      </c>
      <c r="N6121" s="146"/>
      <c r="O6121" s="128"/>
      <c r="P6121" s="128"/>
      <c r="Q6121"/>
    </row>
    <row r="6122" spans="2:17" x14ac:dyDescent="0.2">
      <c r="B6122" s="40" t="s">
        <v>492</v>
      </c>
      <c r="C6122" s="41" t="s">
        <v>2025</v>
      </c>
      <c r="D6122" s="422">
        <v>0.05</v>
      </c>
      <c r="E6122" s="422">
        <v>9.9000000000000005E-2</v>
      </c>
      <c r="F6122" s="41" t="s">
        <v>493</v>
      </c>
      <c r="G6122" s="130" t="s">
        <v>494</v>
      </c>
      <c r="H6122" s="422">
        <v>0.248</v>
      </c>
      <c r="I6122" s="130" t="s">
        <v>495</v>
      </c>
      <c r="J6122" s="130" t="s">
        <v>496</v>
      </c>
      <c r="K6122" s="422">
        <v>0.15</v>
      </c>
      <c r="L6122" s="130" t="s">
        <v>497</v>
      </c>
      <c r="M6122" s="134" t="s">
        <v>498</v>
      </c>
      <c r="N6122" s="146"/>
      <c r="O6122" s="128"/>
      <c r="P6122" s="128"/>
      <c r="Q6122"/>
    </row>
    <row r="6123" spans="2:17" x14ac:dyDescent="0.2">
      <c r="B6123" s="40" t="s">
        <v>499</v>
      </c>
      <c r="C6123" s="41" t="s">
        <v>2025</v>
      </c>
      <c r="D6123" s="422">
        <v>0.05</v>
      </c>
      <c r="E6123" s="422">
        <v>9.9000000000000005E-2</v>
      </c>
      <c r="F6123" s="41" t="s">
        <v>500</v>
      </c>
      <c r="G6123" s="130" t="s">
        <v>501</v>
      </c>
      <c r="H6123" s="422">
        <v>0.248</v>
      </c>
      <c r="I6123" s="130" t="s">
        <v>2802</v>
      </c>
      <c r="J6123" s="130" t="s">
        <v>502</v>
      </c>
      <c r="K6123" s="422">
        <v>0.15</v>
      </c>
      <c r="L6123" s="130" t="s">
        <v>503</v>
      </c>
      <c r="M6123" s="134" t="s">
        <v>504</v>
      </c>
      <c r="N6123" s="146"/>
      <c r="O6123" s="128"/>
      <c r="P6123" s="128"/>
      <c r="Q6123"/>
    </row>
    <row r="6124" spans="2:17" x14ac:dyDescent="0.2">
      <c r="B6124" s="105" t="s">
        <v>52</v>
      </c>
      <c r="C6124" s="1"/>
      <c r="D6124" s="150"/>
      <c r="E6124" s="1"/>
      <c r="F6124" s="1"/>
      <c r="G6124" s="1"/>
      <c r="H6124" s="1"/>
      <c r="I6124" s="1"/>
      <c r="J6124" s="151"/>
      <c r="K6124" s="23"/>
      <c r="L6124" s="23"/>
      <c r="M6124" s="22"/>
      <c r="N6124" s="145"/>
      <c r="O6124" s="23"/>
      <c r="P6124" s="23"/>
      <c r="Q6124"/>
    </row>
    <row r="6125" spans="2:17" x14ac:dyDescent="0.2">
      <c r="B6125" s="6" t="s">
        <v>505</v>
      </c>
      <c r="C6125" s="1"/>
      <c r="D6125" s="1"/>
      <c r="E6125" s="1"/>
      <c r="F6125" s="1"/>
      <c r="G6125" s="1"/>
      <c r="H6125" s="1"/>
      <c r="I6125" s="1"/>
      <c r="J6125" s="151"/>
      <c r="K6125" s="23"/>
      <c r="L6125" s="23"/>
      <c r="M6125" s="19"/>
      <c r="N6125" s="145"/>
      <c r="O6125" s="23"/>
      <c r="P6125" s="23"/>
      <c r="Q6125"/>
    </row>
    <row r="6126" spans="2:17" x14ac:dyDescent="0.2">
      <c r="B6126" s="6" t="s">
        <v>506</v>
      </c>
      <c r="C6126" s="1"/>
      <c r="D6126" s="1"/>
      <c r="E6126" s="1"/>
      <c r="F6126" s="1"/>
      <c r="G6126" s="1"/>
      <c r="H6126" s="1"/>
      <c r="I6126" s="1"/>
      <c r="J6126" s="151"/>
      <c r="K6126" s="23"/>
      <c r="L6126" s="23"/>
      <c r="M6126" s="19"/>
      <c r="N6126" s="145"/>
      <c r="O6126" s="23"/>
      <c r="P6126" s="23"/>
      <c r="Q6126"/>
    </row>
    <row r="6127" spans="2:17" ht="13.5" thickBot="1" x14ac:dyDescent="0.25">
      <c r="B6127" s="3" t="s">
        <v>507</v>
      </c>
      <c r="C6127" s="4"/>
      <c r="D6127" s="4"/>
      <c r="E6127" s="4"/>
      <c r="F6127" s="4"/>
      <c r="G6127" s="4"/>
      <c r="H6127" s="4"/>
      <c r="I6127" s="4"/>
      <c r="J6127" s="4"/>
      <c r="K6127" s="152"/>
      <c r="L6127" s="152"/>
      <c r="M6127" s="153"/>
      <c r="N6127" s="23"/>
      <c r="O6127" s="23"/>
      <c r="P6127" s="23"/>
      <c r="Q6127"/>
    </row>
    <row r="6128" spans="2:17" ht="14.25" thickTop="1" thickBot="1" x14ac:dyDescent="0.25">
      <c r="B6128" s="247"/>
      <c r="C6128"/>
      <c r="D6128"/>
      <c r="E6128"/>
      <c r="F6128"/>
      <c r="G6128"/>
      <c r="H6128"/>
      <c r="I6128"/>
      <c r="J6128"/>
      <c r="K6128"/>
      <c r="L6128"/>
      <c r="M6128"/>
      <c r="N6128"/>
      <c r="O6128"/>
      <c r="P6128"/>
      <c r="Q6128"/>
    </row>
    <row r="6129" spans="2:17" ht="13.5" thickTop="1" x14ac:dyDescent="0.2">
      <c r="B6129" s="98" t="s">
        <v>508</v>
      </c>
      <c r="C6129" s="98"/>
      <c r="D6129" s="98"/>
      <c r="E6129" s="98"/>
      <c r="F6129" s="112"/>
      <c r="G6129" s="112"/>
      <c r="H6129" s="112"/>
      <c r="I6129" s="113"/>
      <c r="J6129" s="113"/>
      <c r="K6129" s="120"/>
      <c r="L6129" s="121"/>
      <c r="M6129" s="1"/>
      <c r="N6129" s="1"/>
      <c r="O6129" s="1"/>
      <c r="P6129" s="1"/>
      <c r="Q6129" s="1"/>
    </row>
    <row r="6130" spans="2:17" ht="51" x14ac:dyDescent="0.2">
      <c r="B6130" s="383" t="s">
        <v>509</v>
      </c>
      <c r="C6130" s="384" t="s">
        <v>2014</v>
      </c>
      <c r="D6130" s="347" t="s">
        <v>255</v>
      </c>
      <c r="E6130" s="419" t="s">
        <v>2019</v>
      </c>
      <c r="F6130" s="347" t="s">
        <v>1807</v>
      </c>
      <c r="G6130" s="347" t="s">
        <v>450</v>
      </c>
      <c r="H6130" s="347" t="s">
        <v>2018</v>
      </c>
      <c r="I6130" s="347" t="s">
        <v>1451</v>
      </c>
      <c r="J6130" s="347" t="s">
        <v>510</v>
      </c>
      <c r="K6130" s="346" t="s">
        <v>2023</v>
      </c>
      <c r="L6130" s="57"/>
      <c r="M6130" s="1"/>
      <c r="N6130" s="139"/>
      <c r="O6130" s="139"/>
      <c r="P6130" s="139"/>
      <c r="Q6130" s="1"/>
    </row>
    <row r="6131" spans="2:17" x14ac:dyDescent="0.2">
      <c r="B6131" s="13" t="s">
        <v>511</v>
      </c>
      <c r="C6131" s="36" t="s">
        <v>782</v>
      </c>
      <c r="D6131" s="422">
        <v>8.4000000000000005E-2</v>
      </c>
      <c r="E6131" s="36" t="s">
        <v>512</v>
      </c>
      <c r="F6131" s="422">
        <v>0.23899999999999999</v>
      </c>
      <c r="G6131" s="36" t="s">
        <v>513</v>
      </c>
      <c r="H6131" s="422">
        <v>0.14599999999999999</v>
      </c>
      <c r="I6131" s="36" t="s">
        <v>1829</v>
      </c>
      <c r="J6131" s="18">
        <v>12</v>
      </c>
      <c r="K6131" s="141" t="s">
        <v>1830</v>
      </c>
      <c r="L6131" s="1"/>
      <c r="M6131" s="1"/>
      <c r="N6131" s="154"/>
      <c r="O6131" s="154"/>
      <c r="P6131" s="154"/>
      <c r="Q6131" s="1"/>
    </row>
    <row r="6132" spans="2:17" x14ac:dyDescent="0.2">
      <c r="B6132" s="13" t="s">
        <v>1831</v>
      </c>
      <c r="C6132" s="36" t="s">
        <v>782</v>
      </c>
      <c r="D6132" s="422">
        <v>8.3000000000000004E-2</v>
      </c>
      <c r="E6132" s="36" t="s">
        <v>1832</v>
      </c>
      <c r="F6132" s="422">
        <v>0.23799999999999999</v>
      </c>
      <c r="G6132" s="36" t="s">
        <v>1833</v>
      </c>
      <c r="H6132" s="422">
        <v>0.14499999999999999</v>
      </c>
      <c r="I6132" s="36" t="s">
        <v>1834</v>
      </c>
      <c r="J6132" s="18">
        <v>31</v>
      </c>
      <c r="K6132" s="141" t="s">
        <v>1835</v>
      </c>
      <c r="L6132" s="1"/>
      <c r="M6132" s="1"/>
      <c r="N6132" s="154"/>
      <c r="O6132" s="154"/>
      <c r="P6132" s="154"/>
      <c r="Q6132" s="1"/>
    </row>
    <row r="6133" spans="2:17" x14ac:dyDescent="0.2">
      <c r="B6133" s="40" t="s">
        <v>1836</v>
      </c>
      <c r="C6133" s="41" t="s">
        <v>782</v>
      </c>
      <c r="D6133" s="422">
        <v>8.2000000000000003E-2</v>
      </c>
      <c r="E6133" s="41" t="s">
        <v>1837</v>
      </c>
      <c r="F6133" s="422">
        <v>0.23599999999999999</v>
      </c>
      <c r="G6133" s="41" t="s">
        <v>1838</v>
      </c>
      <c r="H6133" s="422">
        <v>0.14299999999999999</v>
      </c>
      <c r="I6133" s="41" t="s">
        <v>1839</v>
      </c>
      <c r="J6133" s="44">
        <v>82</v>
      </c>
      <c r="K6133" s="141" t="s">
        <v>1835</v>
      </c>
      <c r="L6133" s="10"/>
      <c r="M6133" s="1"/>
      <c r="N6133" s="156"/>
      <c r="O6133" s="156"/>
      <c r="P6133" s="156"/>
      <c r="Q6133" s="1"/>
    </row>
    <row r="6134" spans="2:17" x14ac:dyDescent="0.2">
      <c r="B6134" s="40" t="s">
        <v>1840</v>
      </c>
      <c r="C6134" s="41" t="s">
        <v>782</v>
      </c>
      <c r="D6134" s="422">
        <v>8.1000000000000003E-2</v>
      </c>
      <c r="E6134" s="41" t="s">
        <v>1841</v>
      </c>
      <c r="F6134" s="422">
        <v>0.23499999999999999</v>
      </c>
      <c r="G6134" s="41" t="s">
        <v>1842</v>
      </c>
      <c r="H6134" s="422">
        <v>0.14199999999999999</v>
      </c>
      <c r="I6134" s="41" t="s">
        <v>1843</v>
      </c>
      <c r="J6134" s="44">
        <v>135</v>
      </c>
      <c r="K6134" s="141" t="s">
        <v>1835</v>
      </c>
      <c r="L6134" s="10"/>
      <c r="M6134" s="1"/>
      <c r="N6134" s="156"/>
      <c r="O6134" s="156"/>
      <c r="P6134" s="156"/>
      <c r="Q6134" s="1"/>
    </row>
    <row r="6135" spans="2:17" x14ac:dyDescent="0.2">
      <c r="B6135" s="40" t="s">
        <v>1844</v>
      </c>
      <c r="C6135" s="41" t="s">
        <v>782</v>
      </c>
      <c r="D6135" s="422">
        <v>7.8E-2</v>
      </c>
      <c r="E6135" s="41" t="s">
        <v>1845</v>
      </c>
      <c r="F6135" s="422">
        <v>0.23</v>
      </c>
      <c r="G6135" s="41" t="s">
        <v>1846</v>
      </c>
      <c r="H6135" s="422">
        <v>0.13700000000000001</v>
      </c>
      <c r="I6135" s="41" t="s">
        <v>1847</v>
      </c>
      <c r="J6135" s="44">
        <v>355</v>
      </c>
      <c r="K6135" s="141" t="s">
        <v>1835</v>
      </c>
      <c r="L6135" s="10"/>
      <c r="M6135" s="1"/>
      <c r="N6135" s="156"/>
      <c r="O6135" s="156"/>
      <c r="P6135" s="156"/>
      <c r="Q6135" s="1"/>
    </row>
    <row r="6136" spans="2:17" x14ac:dyDescent="0.2">
      <c r="B6136" s="40" t="s">
        <v>1848</v>
      </c>
      <c r="C6136" s="41" t="s">
        <v>782</v>
      </c>
      <c r="D6136" s="422">
        <v>7.5999999999999998E-2</v>
      </c>
      <c r="E6136" s="41" t="s">
        <v>1849</v>
      </c>
      <c r="F6136" s="422">
        <v>0.22700000000000001</v>
      </c>
      <c r="G6136" s="41" t="s">
        <v>1850</v>
      </c>
      <c r="H6136" s="422">
        <v>0.13400000000000001</v>
      </c>
      <c r="I6136" s="41" t="s">
        <v>1851</v>
      </c>
      <c r="J6136" s="44">
        <v>600</v>
      </c>
      <c r="K6136" s="141" t="s">
        <v>1835</v>
      </c>
      <c r="L6136" s="10"/>
      <c r="M6136" s="1"/>
      <c r="N6136" s="156"/>
      <c r="O6136" s="156"/>
      <c r="P6136" s="156"/>
      <c r="Q6136" s="1"/>
    </row>
    <row r="6137" spans="2:17" x14ac:dyDescent="0.2">
      <c r="B6137" s="40" t="s">
        <v>1852</v>
      </c>
      <c r="C6137" s="41" t="s">
        <v>782</v>
      </c>
      <c r="D6137" s="422">
        <v>7.4999999999999997E-2</v>
      </c>
      <c r="E6137" s="41" t="s">
        <v>1853</v>
      </c>
      <c r="F6137" s="422">
        <v>0.22600000000000001</v>
      </c>
      <c r="G6137" s="41" t="s">
        <v>1854</v>
      </c>
      <c r="H6137" s="422">
        <v>0.13300000000000001</v>
      </c>
      <c r="I6137" s="41" t="s">
        <v>1855</v>
      </c>
      <c r="J6137" s="44">
        <v>750</v>
      </c>
      <c r="K6137" s="141" t="s">
        <v>1835</v>
      </c>
      <c r="L6137" s="10"/>
      <c r="M6137" s="1"/>
      <c r="N6137" s="156"/>
      <c r="O6137" s="156"/>
      <c r="P6137" s="156"/>
      <c r="Q6137" s="1"/>
    </row>
    <row r="6138" spans="2:17" x14ac:dyDescent="0.2">
      <c r="B6138" s="105" t="s">
        <v>52</v>
      </c>
      <c r="C6138" s="1"/>
      <c r="D6138" s="1"/>
      <c r="E6138" s="1"/>
      <c r="F6138" s="1"/>
      <c r="G6138" s="1"/>
      <c r="H6138" s="1"/>
      <c r="I6138" s="1"/>
      <c r="J6138" s="1"/>
      <c r="K6138" s="7"/>
      <c r="L6138" s="1"/>
      <c r="M6138" s="1"/>
      <c r="N6138" s="1"/>
      <c r="O6138" s="1"/>
      <c r="P6138" s="1"/>
      <c r="Q6138" s="1"/>
    </row>
    <row r="6139" spans="2:17" x14ac:dyDescent="0.2">
      <c r="B6139" s="6" t="s">
        <v>1945</v>
      </c>
      <c r="C6139" s="1"/>
      <c r="D6139" s="1"/>
      <c r="E6139" s="1"/>
      <c r="F6139" s="1"/>
      <c r="G6139" s="1"/>
      <c r="H6139" s="1"/>
      <c r="I6139" s="1"/>
      <c r="J6139" s="1"/>
      <c r="K6139" s="7"/>
      <c r="L6139" s="1"/>
      <c r="M6139" s="1"/>
      <c r="N6139" s="1"/>
      <c r="O6139" s="1"/>
      <c r="P6139" s="1"/>
      <c r="Q6139" s="1"/>
    </row>
    <row r="6140" spans="2:17" x14ac:dyDescent="0.2">
      <c r="B6140" s="6" t="s">
        <v>1946</v>
      </c>
      <c r="C6140" s="1"/>
      <c r="D6140" s="1"/>
      <c r="E6140" s="1"/>
      <c r="F6140" s="1"/>
      <c r="G6140" s="1"/>
      <c r="H6140" s="1"/>
      <c r="I6140" s="1"/>
      <c r="J6140" s="1"/>
      <c r="K6140" s="7"/>
      <c r="L6140" s="1"/>
      <c r="M6140" s="1"/>
      <c r="N6140" s="1"/>
      <c r="O6140" s="1"/>
      <c r="P6140" s="1"/>
      <c r="Q6140" s="1"/>
    </row>
    <row r="6141" spans="2:17" ht="13.5" thickBot="1" x14ac:dyDescent="0.25">
      <c r="B6141" s="3" t="s">
        <v>2549</v>
      </c>
      <c r="C6141" s="4"/>
      <c r="D6141" s="4"/>
      <c r="E6141" s="4"/>
      <c r="F6141" s="4"/>
      <c r="G6141" s="4"/>
      <c r="H6141" s="4"/>
      <c r="I6141" s="4"/>
      <c r="J6141" s="4"/>
      <c r="K6141" s="5"/>
      <c r="L6141" s="1"/>
      <c r="M6141" s="1"/>
      <c r="N6141" s="1"/>
      <c r="O6141" s="1"/>
      <c r="P6141" s="1"/>
      <c r="Q6141" s="1"/>
    </row>
    <row r="6142" spans="2:17" ht="14.25" thickTop="1" thickBot="1" x14ac:dyDescent="0.25">
      <c r="B6142" s="247"/>
      <c r="C6142"/>
      <c r="D6142"/>
      <c r="E6142"/>
      <c r="F6142"/>
      <c r="G6142"/>
      <c r="H6142"/>
      <c r="I6142"/>
      <c r="J6142"/>
      <c r="K6142" s="23"/>
      <c r="L6142" s="23"/>
      <c r="M6142"/>
      <c r="N6142"/>
      <c r="O6142"/>
      <c r="P6142"/>
      <c r="Q6142"/>
    </row>
    <row r="6143" spans="2:17" ht="13.5" thickTop="1" x14ac:dyDescent="0.2">
      <c r="B6143" s="4554" t="s">
        <v>2553</v>
      </c>
      <c r="C6143" s="4556"/>
      <c r="D6143"/>
      <c r="E6143" s="1"/>
      <c r="F6143" s="1"/>
      <c r="G6143" s="1"/>
    </row>
    <row r="6144" spans="2:17" ht="25.5" x14ac:dyDescent="0.2">
      <c r="B6144" s="272" t="s">
        <v>1149</v>
      </c>
      <c r="C6144" s="346" t="s">
        <v>2550</v>
      </c>
      <c r="D6144"/>
      <c r="E6144"/>
    </row>
    <row r="6145" spans="2:5" x14ac:dyDescent="0.2">
      <c r="B6145" s="13" t="s">
        <v>361</v>
      </c>
      <c r="C6145" s="424">
        <v>0.05</v>
      </c>
      <c r="D6145"/>
      <c r="E6145"/>
    </row>
    <row r="6146" spans="2:5" x14ac:dyDescent="0.2">
      <c r="B6146" s="13" t="s">
        <v>2551</v>
      </c>
      <c r="C6146" s="424">
        <v>0.11</v>
      </c>
      <c r="D6146"/>
      <c r="E6146"/>
    </row>
    <row r="6147" spans="2:5" x14ac:dyDescent="0.2">
      <c r="B6147" s="13" t="s">
        <v>1591</v>
      </c>
      <c r="C6147" s="424">
        <v>0.11</v>
      </c>
      <c r="D6147"/>
      <c r="E6147"/>
    </row>
    <row r="6148" spans="2:5" x14ac:dyDescent="0.2">
      <c r="B6148" s="13" t="s">
        <v>2552</v>
      </c>
      <c r="C6148" s="424">
        <v>0.3</v>
      </c>
      <c r="D6148"/>
      <c r="E6148"/>
    </row>
    <row r="6149" spans="2:5" ht="18" customHeight="1" thickBot="1" x14ac:dyDescent="0.25">
      <c r="B6149" s="3" t="s">
        <v>52</v>
      </c>
      <c r="C6149" s="5"/>
      <c r="D6149"/>
      <c r="E6149"/>
    </row>
    <row r="6150" spans="2:5" ht="14.25" thickTop="1" thickBot="1" x14ac:dyDescent="0.25">
      <c r="B6150" s="247"/>
      <c r="C6150"/>
      <c r="D6150"/>
      <c r="E6150"/>
    </row>
    <row r="6151" spans="2:5" ht="13.5" thickTop="1" x14ac:dyDescent="0.2">
      <c r="B6151" s="4477" t="s">
        <v>328</v>
      </c>
      <c r="C6151" s="4478"/>
      <c r="D6151" s="4478"/>
      <c r="E6151" s="4479"/>
    </row>
    <row r="6152" spans="2:5" ht="25.5" x14ac:dyDescent="0.2">
      <c r="B6152" s="275"/>
      <c r="C6152" s="384" t="s">
        <v>336</v>
      </c>
      <c r="D6152" s="384" t="s">
        <v>514</v>
      </c>
      <c r="E6152" s="386" t="s">
        <v>515</v>
      </c>
    </row>
    <row r="6153" spans="2:5" ht="39" customHeight="1" x14ac:dyDescent="0.2">
      <c r="B6153" s="383" t="s">
        <v>1149</v>
      </c>
      <c r="C6153" s="347" t="s">
        <v>2550</v>
      </c>
      <c r="D6153" s="347" t="s">
        <v>2550</v>
      </c>
      <c r="E6153" s="386" t="s">
        <v>2550</v>
      </c>
    </row>
    <row r="6154" spans="2:5" x14ac:dyDescent="0.2">
      <c r="B6154" s="13" t="s">
        <v>516</v>
      </c>
      <c r="C6154" s="423">
        <v>0.44</v>
      </c>
      <c r="D6154" s="423">
        <v>0.28999999999999998</v>
      </c>
      <c r="E6154" s="424">
        <v>0.25</v>
      </c>
    </row>
    <row r="6155" spans="2:5" x14ac:dyDescent="0.2">
      <c r="B6155" s="13" t="s">
        <v>517</v>
      </c>
      <c r="C6155" s="423">
        <v>0.44</v>
      </c>
      <c r="D6155" s="423">
        <v>0.28999999999999998</v>
      </c>
      <c r="E6155" s="424">
        <v>0.25</v>
      </c>
    </row>
    <row r="6156" spans="2:5" x14ac:dyDescent="0.2">
      <c r="B6156" s="13" t="s">
        <v>1610</v>
      </c>
      <c r="C6156" s="423">
        <v>0.44</v>
      </c>
      <c r="D6156" s="423">
        <v>0.44</v>
      </c>
      <c r="E6156" s="424">
        <v>0.25</v>
      </c>
    </row>
    <row r="6157" spans="2:5" x14ac:dyDescent="0.2">
      <c r="B6157" s="13" t="s">
        <v>1597</v>
      </c>
      <c r="C6157" s="423">
        <v>0.44</v>
      </c>
      <c r="D6157" s="423">
        <v>0.44</v>
      </c>
      <c r="E6157" s="424">
        <v>0.44</v>
      </c>
    </row>
    <row r="6158" spans="2:5" ht="12.75" customHeight="1" x14ac:dyDescent="0.2">
      <c r="B6158" s="13" t="s">
        <v>1598</v>
      </c>
      <c r="C6158" s="423">
        <v>0.44</v>
      </c>
      <c r="D6158" s="423">
        <v>0.44</v>
      </c>
      <c r="E6158" s="424">
        <v>0.44</v>
      </c>
    </row>
    <row r="6159" spans="2:5" ht="12.75" customHeight="1" x14ac:dyDescent="0.2">
      <c r="B6159" s="14" t="s">
        <v>1145</v>
      </c>
      <c r="C6159" s="423">
        <v>0.44</v>
      </c>
      <c r="D6159" s="423">
        <v>0.44</v>
      </c>
      <c r="E6159" s="424">
        <v>0.44</v>
      </c>
    </row>
    <row r="6160" spans="2:5" x14ac:dyDescent="0.2">
      <c r="B6160" s="14" t="s">
        <v>1601</v>
      </c>
      <c r="C6160" s="423">
        <v>0.44</v>
      </c>
      <c r="D6160" s="423">
        <v>0.44</v>
      </c>
      <c r="E6160" s="424">
        <v>0.44</v>
      </c>
    </row>
    <row r="6161" spans="2:5" x14ac:dyDescent="0.2">
      <c r="B6161" s="14" t="s">
        <v>1600</v>
      </c>
      <c r="C6161" s="423">
        <v>0.44</v>
      </c>
      <c r="D6161" s="423">
        <v>0.44</v>
      </c>
      <c r="E6161" s="424">
        <v>0.44</v>
      </c>
    </row>
    <row r="6162" spans="2:5" x14ac:dyDescent="0.2">
      <c r="B6162" s="14" t="s">
        <v>1599</v>
      </c>
      <c r="C6162" s="423">
        <v>0.95</v>
      </c>
      <c r="D6162" s="423">
        <v>0.95</v>
      </c>
      <c r="E6162" s="424">
        <v>0.95</v>
      </c>
    </row>
    <row r="6163" spans="2:5" x14ac:dyDescent="0.2">
      <c r="B6163" s="14" t="s">
        <v>180</v>
      </c>
      <c r="C6163" s="423">
        <v>4.49</v>
      </c>
      <c r="D6163" s="423">
        <v>4.49</v>
      </c>
      <c r="E6163" s="424">
        <v>4.49</v>
      </c>
    </row>
    <row r="6164" spans="2:5" ht="13.5" thickBot="1" x14ac:dyDescent="0.25">
      <c r="B6164" s="3" t="s">
        <v>52</v>
      </c>
      <c r="C6164" s="4"/>
      <c r="D6164" s="4"/>
      <c r="E6164" s="5"/>
    </row>
    <row r="6165" spans="2:5" ht="14.25" thickTop="1" thickBot="1" x14ac:dyDescent="0.25">
      <c r="B6165" s="247"/>
      <c r="C6165"/>
      <c r="D6165"/>
      <c r="E6165"/>
    </row>
    <row r="6166" spans="2:5" ht="13.5" thickTop="1" x14ac:dyDescent="0.2">
      <c r="B6166" s="4554" t="s">
        <v>518</v>
      </c>
      <c r="C6166" s="4556"/>
      <c r="D6166"/>
      <c r="E6166"/>
    </row>
    <row r="6167" spans="2:5" ht="25.5" x14ac:dyDescent="0.2">
      <c r="B6167" s="272" t="s">
        <v>1149</v>
      </c>
      <c r="C6167" s="395" t="s">
        <v>2550</v>
      </c>
      <c r="D6167"/>
      <c r="E6167"/>
    </row>
    <row r="6168" spans="2:5" x14ac:dyDescent="0.2">
      <c r="B6168" s="13" t="s">
        <v>175</v>
      </c>
      <c r="C6168" s="425">
        <v>9.4500000000000001E-2</v>
      </c>
      <c r="D6168"/>
      <c r="E6168"/>
    </row>
    <row r="6169" spans="2:5" x14ac:dyDescent="0.2">
      <c r="B6169" s="13" t="s">
        <v>1591</v>
      </c>
      <c r="C6169" s="425">
        <v>9.69E-2</v>
      </c>
      <c r="D6169"/>
      <c r="E6169"/>
    </row>
    <row r="6170" spans="2:5" x14ac:dyDescent="0.2">
      <c r="B6170" s="13" t="s">
        <v>2552</v>
      </c>
      <c r="C6170" s="425">
        <v>0.2545</v>
      </c>
      <c r="D6170"/>
      <c r="E6170"/>
    </row>
    <row r="6171" spans="2:5" x14ac:dyDescent="0.2">
      <c r="B6171" s="13" t="s">
        <v>519</v>
      </c>
      <c r="C6171" s="425">
        <v>0.28939999999999999</v>
      </c>
      <c r="D6171"/>
      <c r="E6171"/>
    </row>
    <row r="6172" spans="2:5" x14ac:dyDescent="0.2">
      <c r="B6172" s="13" t="s">
        <v>520</v>
      </c>
      <c r="C6172" s="425">
        <v>0.28939999999999999</v>
      </c>
      <c r="D6172"/>
      <c r="E6172"/>
    </row>
    <row r="6173" spans="2:5" x14ac:dyDescent="0.2">
      <c r="B6173" s="13" t="s">
        <v>521</v>
      </c>
      <c r="C6173" s="425">
        <v>0.28939999999999999</v>
      </c>
      <c r="D6173"/>
      <c r="E6173"/>
    </row>
    <row r="6174" spans="2:5" x14ac:dyDescent="0.2">
      <c r="B6174" s="13" t="s">
        <v>522</v>
      </c>
      <c r="C6174" s="425">
        <v>0.28939999999999999</v>
      </c>
      <c r="D6174"/>
      <c r="E6174"/>
    </row>
    <row r="6175" spans="2:5" x14ac:dyDescent="0.2">
      <c r="B6175" s="13" t="s">
        <v>523</v>
      </c>
      <c r="C6175" s="425">
        <v>0.13389999999999999</v>
      </c>
      <c r="D6175"/>
      <c r="E6175"/>
    </row>
    <row r="6176" spans="2:5" x14ac:dyDescent="0.2">
      <c r="B6176" s="13" t="s">
        <v>524</v>
      </c>
      <c r="C6176" s="425">
        <v>0.13389999999999999</v>
      </c>
      <c r="D6176"/>
      <c r="E6176"/>
    </row>
    <row r="6177" spans="2:15" x14ac:dyDescent="0.2">
      <c r="B6177" s="13" t="s">
        <v>525</v>
      </c>
      <c r="C6177" s="425">
        <v>0.28939999999999999</v>
      </c>
      <c r="D6177"/>
      <c r="E6177"/>
    </row>
    <row r="6178" spans="2:15" x14ac:dyDescent="0.2">
      <c r="B6178" s="13" t="s">
        <v>526</v>
      </c>
      <c r="C6178" s="425">
        <v>0.28939999999999999</v>
      </c>
      <c r="D6178"/>
      <c r="E6178"/>
    </row>
    <row r="6179" spans="2:15" x14ac:dyDescent="0.2">
      <c r="B6179" s="13" t="s">
        <v>1600</v>
      </c>
      <c r="C6179" s="425">
        <v>0.28939999999999999</v>
      </c>
      <c r="D6179"/>
      <c r="E6179"/>
    </row>
    <row r="6180" spans="2:15" x14ac:dyDescent="0.2">
      <c r="B6180" s="13" t="s">
        <v>527</v>
      </c>
      <c r="C6180" s="425">
        <v>0.2366</v>
      </c>
      <c r="D6180"/>
      <c r="E6180"/>
    </row>
    <row r="6181" spans="2:15" x14ac:dyDescent="0.2">
      <c r="B6181" s="13" t="s">
        <v>388</v>
      </c>
      <c r="C6181" s="425">
        <v>0.2366</v>
      </c>
      <c r="D6181"/>
      <c r="E6181"/>
    </row>
    <row r="6182" spans="2:15" x14ac:dyDescent="0.2">
      <c r="B6182" s="13" t="s">
        <v>1609</v>
      </c>
      <c r="C6182" s="425">
        <v>0.5</v>
      </c>
      <c r="D6182"/>
      <c r="E6182"/>
    </row>
    <row r="6183" spans="2:15" x14ac:dyDescent="0.2">
      <c r="B6183" s="13" t="s">
        <v>389</v>
      </c>
      <c r="C6183" s="425">
        <v>0.5</v>
      </c>
      <c r="D6183"/>
      <c r="E6183"/>
    </row>
    <row r="6184" spans="2:15" x14ac:dyDescent="0.2">
      <c r="B6184" s="13" t="s">
        <v>1599</v>
      </c>
      <c r="C6184" s="425">
        <v>0.95</v>
      </c>
      <c r="D6184"/>
      <c r="E6184"/>
    </row>
    <row r="6185" spans="2:15" ht="13.5" thickBot="1" x14ac:dyDescent="0.25">
      <c r="B6185" s="3" t="s">
        <v>52</v>
      </c>
      <c r="C6185" s="5"/>
      <c r="D6185"/>
      <c r="E6185"/>
    </row>
    <row r="6186" spans="2:15" ht="14.25" thickTop="1" thickBot="1" x14ac:dyDescent="0.25">
      <c r="B6186" s="247"/>
      <c r="C6186"/>
      <c r="D6186"/>
      <c r="E6186"/>
    </row>
    <row r="6187" spans="2:15" ht="13.5" thickTop="1" x14ac:dyDescent="0.2">
      <c r="B6187" s="4709" t="s">
        <v>1279</v>
      </c>
      <c r="C6187" s="4710"/>
      <c r="D6187" s="4710"/>
      <c r="E6187" s="4710"/>
      <c r="F6187" s="4710"/>
      <c r="G6187" s="4711"/>
      <c r="H6187"/>
      <c r="I6187"/>
      <c r="J6187"/>
      <c r="K6187"/>
      <c r="L6187"/>
      <c r="M6187"/>
      <c r="N6187"/>
      <c r="O6187"/>
    </row>
    <row r="6188" spans="2:15" x14ac:dyDescent="0.2">
      <c r="B6188" s="272" t="s">
        <v>1149</v>
      </c>
      <c r="C6188" s="345" t="s">
        <v>2029</v>
      </c>
      <c r="D6188" s="345" t="s">
        <v>762</v>
      </c>
      <c r="E6188" s="345" t="s">
        <v>390</v>
      </c>
      <c r="F6188" s="345" t="s">
        <v>1830</v>
      </c>
      <c r="G6188" s="346" t="s">
        <v>391</v>
      </c>
      <c r="H6188" s="139"/>
      <c r="I6188"/>
      <c r="J6188"/>
      <c r="K6188" s="57"/>
      <c r="L6188" s="57"/>
      <c r="M6188"/>
      <c r="N6188"/>
      <c r="O6188"/>
    </row>
    <row r="6189" spans="2:15" x14ac:dyDescent="0.2">
      <c r="B6189" s="13" t="s">
        <v>516</v>
      </c>
      <c r="C6189" s="426">
        <v>0.39</v>
      </c>
      <c r="D6189" s="426">
        <v>0.313</v>
      </c>
      <c r="E6189" s="426">
        <v>0.26800000000000002</v>
      </c>
      <c r="F6189" s="426">
        <v>0.22600000000000001</v>
      </c>
      <c r="G6189" s="425">
        <v>0.21299999999999999</v>
      </c>
      <c r="H6189" s="160"/>
      <c r="I6189"/>
      <c r="J6189"/>
      <c r="K6189" s="1"/>
      <c r="L6189" s="1"/>
      <c r="M6189"/>
      <c r="N6189"/>
      <c r="O6189"/>
    </row>
    <row r="6190" spans="2:15" ht="25.5" x14ac:dyDescent="0.2">
      <c r="B6190" s="40" t="s">
        <v>984</v>
      </c>
      <c r="C6190" s="426">
        <v>0.42</v>
      </c>
      <c r="D6190" s="426">
        <v>0.35299999999999998</v>
      </c>
      <c r="E6190" s="426">
        <v>0.32800000000000001</v>
      </c>
      <c r="F6190" s="426">
        <v>0.28599999999999998</v>
      </c>
      <c r="G6190" s="425">
        <v>0.27300000000000002</v>
      </c>
      <c r="H6190" s="163"/>
      <c r="I6190"/>
      <c r="J6190"/>
      <c r="K6190" s="10"/>
      <c r="L6190" s="10"/>
      <c r="M6190"/>
      <c r="N6190"/>
      <c r="O6190"/>
    </row>
    <row r="6191" spans="2:15" x14ac:dyDescent="0.2">
      <c r="B6191" s="13" t="s">
        <v>1597</v>
      </c>
      <c r="C6191" s="426">
        <v>0.42</v>
      </c>
      <c r="D6191" s="426">
        <v>0.35299999999999998</v>
      </c>
      <c r="E6191" s="426">
        <v>0.32800000000000001</v>
      </c>
      <c r="F6191" s="426">
        <v>0.28599999999999998</v>
      </c>
      <c r="G6191" s="425">
        <v>0.27300000000000002</v>
      </c>
      <c r="H6191" s="160"/>
      <c r="I6191"/>
      <c r="J6191"/>
      <c r="K6191" s="1"/>
      <c r="L6191" s="1"/>
      <c r="M6191"/>
      <c r="N6191"/>
      <c r="O6191"/>
    </row>
    <row r="6192" spans="2:15" x14ac:dyDescent="0.2">
      <c r="B6192" s="13" t="s">
        <v>1598</v>
      </c>
      <c r="C6192" s="426">
        <v>0.42</v>
      </c>
      <c r="D6192" s="426">
        <v>0.373</v>
      </c>
      <c r="E6192" s="426">
        <v>0.32800000000000001</v>
      </c>
      <c r="F6192" s="426">
        <v>0.28599999999999998</v>
      </c>
      <c r="G6192" s="425">
        <v>0.27300000000000002</v>
      </c>
      <c r="H6192" s="160"/>
      <c r="I6192"/>
      <c r="J6192"/>
      <c r="K6192" s="1"/>
      <c r="L6192" s="1"/>
      <c r="M6192"/>
      <c r="N6192"/>
      <c r="O6192"/>
    </row>
    <row r="6193" spans="2:15" x14ac:dyDescent="0.2">
      <c r="B6193" s="14" t="s">
        <v>1600</v>
      </c>
      <c r="C6193" s="426">
        <v>0.42</v>
      </c>
      <c r="D6193" s="426">
        <v>0.38</v>
      </c>
      <c r="E6193" s="426">
        <v>0.36</v>
      </c>
      <c r="F6193" s="426">
        <v>0.33600000000000002</v>
      </c>
      <c r="G6193" s="425">
        <v>0.32300000000000001</v>
      </c>
      <c r="H6193" s="160"/>
      <c r="I6193"/>
      <c r="J6193"/>
      <c r="K6193" s="23"/>
      <c r="L6193" s="23"/>
      <c r="M6193"/>
      <c r="N6193"/>
      <c r="O6193"/>
    </row>
    <row r="6194" spans="2:15" x14ac:dyDescent="0.2">
      <c r="B6194" s="14" t="s">
        <v>1374</v>
      </c>
      <c r="C6194" s="426">
        <v>0.42</v>
      </c>
      <c r="D6194" s="426">
        <v>0.4</v>
      </c>
      <c r="E6194" s="426">
        <v>0.38</v>
      </c>
      <c r="F6194" s="426">
        <v>0.35599999999999998</v>
      </c>
      <c r="G6194" s="425">
        <v>0.34300000000000003</v>
      </c>
      <c r="H6194" s="160"/>
      <c r="I6194"/>
      <c r="J6194"/>
      <c r="K6194" s="23"/>
      <c r="L6194" s="23"/>
      <c r="M6194"/>
      <c r="N6194"/>
      <c r="O6194"/>
    </row>
    <row r="6195" spans="2:15" x14ac:dyDescent="0.2">
      <c r="B6195" s="14" t="s">
        <v>1145</v>
      </c>
      <c r="C6195" s="426">
        <v>0.42</v>
      </c>
      <c r="D6195" s="426">
        <v>0.4</v>
      </c>
      <c r="E6195" s="426">
        <v>0.38</v>
      </c>
      <c r="F6195" s="426">
        <v>0.376</v>
      </c>
      <c r="G6195" s="425">
        <v>0.36299999999999999</v>
      </c>
      <c r="H6195" s="160"/>
      <c r="I6195"/>
      <c r="J6195"/>
      <c r="K6195" s="23"/>
      <c r="L6195" s="23"/>
      <c r="M6195"/>
      <c r="N6195"/>
      <c r="O6195"/>
    </row>
    <row r="6196" spans="2:15" x14ac:dyDescent="0.2">
      <c r="B6196" s="14" t="s">
        <v>1601</v>
      </c>
      <c r="C6196" s="426">
        <v>0.42</v>
      </c>
      <c r="D6196" s="426">
        <v>0.4</v>
      </c>
      <c r="E6196" s="426">
        <v>0.38</v>
      </c>
      <c r="F6196" s="426">
        <v>0.376</v>
      </c>
      <c r="G6196" s="425">
        <v>0.36299999999999999</v>
      </c>
      <c r="H6196" s="160"/>
      <c r="I6196"/>
      <c r="J6196"/>
      <c r="K6196" s="23"/>
      <c r="L6196" s="23"/>
      <c r="M6196"/>
      <c r="N6196"/>
      <c r="O6196"/>
    </row>
    <row r="6197" spans="2:15" x14ac:dyDescent="0.2">
      <c r="B6197" s="14" t="s">
        <v>1146</v>
      </c>
      <c r="C6197" s="426">
        <v>0.42</v>
      </c>
      <c r="D6197" s="426">
        <v>0.4</v>
      </c>
      <c r="E6197" s="426">
        <v>0.38</v>
      </c>
      <c r="F6197" s="426">
        <v>0.376</v>
      </c>
      <c r="G6197" s="425">
        <v>0.36299999999999999</v>
      </c>
      <c r="H6197" s="160"/>
      <c r="I6197"/>
      <c r="J6197"/>
      <c r="K6197" s="23"/>
      <c r="L6197" s="23"/>
      <c r="M6197"/>
      <c r="N6197"/>
      <c r="O6197"/>
    </row>
    <row r="6198" spans="2:15" x14ac:dyDescent="0.2">
      <c r="B6198" s="14" t="s">
        <v>985</v>
      </c>
      <c r="C6198" s="426">
        <v>0.5</v>
      </c>
      <c r="D6198" s="426">
        <v>0.5</v>
      </c>
      <c r="E6198" s="426">
        <v>0.48799999999999999</v>
      </c>
      <c r="F6198" s="426">
        <v>0.44600000000000001</v>
      </c>
      <c r="G6198" s="425">
        <v>0.433</v>
      </c>
      <c r="H6198" s="160"/>
      <c r="I6198"/>
      <c r="J6198"/>
      <c r="K6198" s="23"/>
      <c r="L6198" s="23"/>
      <c r="M6198"/>
      <c r="N6198"/>
      <c r="O6198"/>
    </row>
    <row r="6199" spans="2:15" x14ac:dyDescent="0.2">
      <c r="B6199" s="14" t="s">
        <v>986</v>
      </c>
      <c r="C6199" s="426">
        <v>0.95</v>
      </c>
      <c r="D6199" s="426">
        <v>0.95</v>
      </c>
      <c r="E6199" s="426">
        <v>0.95</v>
      </c>
      <c r="F6199" s="426">
        <v>0.95</v>
      </c>
      <c r="G6199" s="425">
        <v>0.95</v>
      </c>
      <c r="H6199" s="165"/>
      <c r="I6199"/>
      <c r="J6199"/>
      <c r="K6199" s="23"/>
      <c r="L6199" s="23"/>
      <c r="M6199"/>
      <c r="N6199"/>
      <c r="O6199"/>
    </row>
    <row r="6200" spans="2:15" x14ac:dyDescent="0.2">
      <c r="B6200" s="14" t="s">
        <v>1599</v>
      </c>
      <c r="C6200" s="426">
        <v>0.95</v>
      </c>
      <c r="D6200" s="426">
        <v>0.95</v>
      </c>
      <c r="E6200" s="426">
        <v>0.95</v>
      </c>
      <c r="F6200" s="426">
        <v>0.95</v>
      </c>
      <c r="G6200" s="425">
        <v>0.95</v>
      </c>
      <c r="H6200" s="160"/>
      <c r="I6200"/>
      <c r="J6200"/>
      <c r="K6200" s="23"/>
      <c r="L6200" s="23"/>
      <c r="M6200"/>
      <c r="N6200"/>
      <c r="O6200"/>
    </row>
    <row r="6201" spans="2:15" x14ac:dyDescent="0.2">
      <c r="B6201" s="14" t="s">
        <v>180</v>
      </c>
      <c r="C6201" s="426">
        <v>4.49</v>
      </c>
      <c r="D6201" s="426">
        <v>4.49</v>
      </c>
      <c r="E6201" s="426">
        <v>4.49</v>
      </c>
      <c r="F6201" s="426">
        <v>4.49</v>
      </c>
      <c r="G6201" s="425">
        <v>4.49</v>
      </c>
      <c r="H6201" s="160"/>
      <c r="I6201"/>
      <c r="J6201"/>
      <c r="K6201" s="23"/>
      <c r="L6201" s="23"/>
      <c r="M6201"/>
      <c r="N6201"/>
      <c r="O6201"/>
    </row>
    <row r="6202" spans="2:15" x14ac:dyDescent="0.2">
      <c r="B6202" s="6" t="s">
        <v>2122</v>
      </c>
      <c r="C6202" s="1"/>
      <c r="D6202" s="1"/>
      <c r="E6202" s="1"/>
      <c r="F6202" s="1"/>
      <c r="G6202" s="7"/>
      <c r="H6202" s="1"/>
      <c r="I6202" s="1"/>
      <c r="J6202" s="1"/>
      <c r="K6202" s="1"/>
      <c r="L6202" s="1"/>
      <c r="M6202" s="1"/>
      <c r="N6202" s="1"/>
      <c r="O6202" s="1"/>
    </row>
    <row r="6203" spans="2:15" x14ac:dyDescent="0.2">
      <c r="B6203" s="6" t="s">
        <v>2123</v>
      </c>
      <c r="C6203" s="1"/>
      <c r="D6203" s="1"/>
      <c r="E6203" s="1"/>
      <c r="F6203" s="1"/>
      <c r="G6203" s="7"/>
      <c r="H6203" s="1"/>
      <c r="I6203" s="1"/>
      <c r="J6203" s="1"/>
      <c r="K6203" s="1"/>
      <c r="L6203" s="1"/>
      <c r="M6203" s="1"/>
      <c r="N6203" s="1"/>
      <c r="O6203" s="1"/>
    </row>
    <row r="6204" spans="2:15" x14ac:dyDescent="0.2">
      <c r="B6204" s="6" t="s">
        <v>2124</v>
      </c>
      <c r="C6204" s="1"/>
      <c r="D6204" s="1"/>
      <c r="E6204" s="1"/>
      <c r="F6204" s="1"/>
      <c r="G6204" s="7"/>
      <c r="H6204" s="1"/>
      <c r="I6204" s="1"/>
      <c r="J6204" s="1"/>
      <c r="K6204" s="1"/>
      <c r="L6204" s="1"/>
      <c r="M6204" s="1"/>
      <c r="N6204" s="1"/>
      <c r="O6204" s="1"/>
    </row>
    <row r="6205" spans="2:15" x14ac:dyDescent="0.2">
      <c r="B6205" s="6" t="s">
        <v>2125</v>
      </c>
      <c r="C6205" s="1"/>
      <c r="D6205" s="1"/>
      <c r="E6205" s="1"/>
      <c r="F6205" s="1"/>
      <c r="G6205" s="7"/>
      <c r="H6205" s="1"/>
      <c r="I6205" s="1"/>
      <c r="J6205" s="1"/>
      <c r="K6205" s="1"/>
      <c r="L6205" s="1"/>
      <c r="M6205" s="1"/>
      <c r="N6205" s="1"/>
      <c r="O6205" s="1"/>
    </row>
    <row r="6206" spans="2:15" x14ac:dyDescent="0.2">
      <c r="B6206" s="6" t="s">
        <v>2126</v>
      </c>
      <c r="C6206" s="1"/>
      <c r="D6206" s="1"/>
      <c r="E6206" s="1"/>
      <c r="F6206" s="1"/>
      <c r="G6206" s="7"/>
      <c r="H6206" s="1"/>
      <c r="I6206" s="1"/>
      <c r="J6206" s="1"/>
      <c r="K6206" s="1"/>
      <c r="L6206" s="1"/>
      <c r="M6206" s="1"/>
      <c r="N6206" s="1"/>
      <c r="O6206" s="1"/>
    </row>
    <row r="6207" spans="2:15" ht="13.5" thickBot="1" x14ac:dyDescent="0.25">
      <c r="B6207" s="3" t="s">
        <v>52</v>
      </c>
      <c r="C6207" s="4"/>
      <c r="D6207" s="4"/>
      <c r="E6207" s="4"/>
      <c r="F6207" s="4"/>
      <c r="G6207" s="5"/>
      <c r="H6207" s="1"/>
      <c r="I6207" s="1"/>
      <c r="J6207" s="1"/>
      <c r="K6207" s="1"/>
      <c r="L6207" s="1"/>
      <c r="M6207" s="1"/>
      <c r="N6207" s="1"/>
      <c r="O6207" s="1"/>
    </row>
    <row r="6208" spans="2:15" ht="14.25" thickTop="1" thickBot="1" x14ac:dyDescent="0.25">
      <c r="B6208" s="247"/>
      <c r="C6208" s="1"/>
      <c r="D6208" s="1"/>
      <c r="E6208" s="1"/>
      <c r="F6208" s="1"/>
      <c r="G6208" s="1"/>
      <c r="H6208" s="1"/>
      <c r="I6208" s="1"/>
      <c r="J6208" s="1"/>
      <c r="K6208" s="1"/>
      <c r="L6208" s="1"/>
      <c r="M6208" s="1"/>
      <c r="N6208" s="1"/>
      <c r="O6208" s="1"/>
    </row>
    <row r="6209" spans="2:15" ht="13.5" thickTop="1" x14ac:dyDescent="0.2">
      <c r="B6209" s="98" t="s">
        <v>2127</v>
      </c>
      <c r="C6209" s="111"/>
      <c r="D6209" s="111"/>
      <c r="E6209" s="111"/>
      <c r="F6209" s="112"/>
      <c r="G6209" s="113"/>
      <c r="H6209" s="113"/>
      <c r="I6209" s="113"/>
      <c r="J6209" s="120"/>
      <c r="K6209" s="121"/>
      <c r="L6209" s="121"/>
      <c r="M6209" s="1"/>
      <c r="N6209" s="1"/>
      <c r="O6209" s="1"/>
    </row>
    <row r="6210" spans="2:15" ht="51" x14ac:dyDescent="0.2">
      <c r="B6210" s="393" t="s">
        <v>2128</v>
      </c>
      <c r="C6210" s="384" t="s">
        <v>1213</v>
      </c>
      <c r="D6210" s="347" t="s">
        <v>2129</v>
      </c>
      <c r="E6210" s="347" t="s">
        <v>2019</v>
      </c>
      <c r="F6210" s="347" t="s">
        <v>1807</v>
      </c>
      <c r="G6210" s="347" t="s">
        <v>450</v>
      </c>
      <c r="H6210" s="347" t="s">
        <v>2018</v>
      </c>
      <c r="I6210" s="347" t="s">
        <v>1451</v>
      </c>
      <c r="J6210" s="386" t="s">
        <v>2023</v>
      </c>
      <c r="K6210" s="57"/>
      <c r="L6210" s="57"/>
      <c r="M6210" s="428"/>
      <c r="N6210" s="428"/>
      <c r="O6210"/>
    </row>
    <row r="6211" spans="2:15" x14ac:dyDescent="0.2">
      <c r="B6211" s="13" t="s">
        <v>2130</v>
      </c>
      <c r="C6211" s="36" t="s">
        <v>782</v>
      </c>
      <c r="D6211" s="429">
        <v>0.1</v>
      </c>
      <c r="E6211" s="114" t="s">
        <v>2131</v>
      </c>
      <c r="F6211" s="429">
        <v>0.25</v>
      </c>
      <c r="G6211" s="114" t="s">
        <v>2132</v>
      </c>
      <c r="H6211" s="429">
        <v>0.15</v>
      </c>
      <c r="I6211" s="114" t="s">
        <v>2133</v>
      </c>
      <c r="J6211" s="167" t="s">
        <v>2029</v>
      </c>
      <c r="K6211" s="1"/>
      <c r="L6211" s="1"/>
      <c r="M6211"/>
      <c r="N6211"/>
      <c r="O6211"/>
    </row>
    <row r="6212" spans="2:15" x14ac:dyDescent="0.2">
      <c r="B6212" s="40" t="s">
        <v>2134</v>
      </c>
      <c r="C6212" s="41" t="s">
        <v>782</v>
      </c>
      <c r="D6212" s="429">
        <v>0.1</v>
      </c>
      <c r="E6212" s="115" t="s">
        <v>2135</v>
      </c>
      <c r="F6212" s="429">
        <v>0.25</v>
      </c>
      <c r="G6212" s="115" t="s">
        <v>2136</v>
      </c>
      <c r="H6212" s="429">
        <v>0.15</v>
      </c>
      <c r="I6212" s="115" t="s">
        <v>2137</v>
      </c>
      <c r="J6212" s="166" t="s">
        <v>2029</v>
      </c>
      <c r="K6212" s="10"/>
      <c r="L6212" s="10"/>
      <c r="M6212"/>
      <c r="N6212"/>
      <c r="O6212"/>
    </row>
    <row r="6213" spans="2:15" x14ac:dyDescent="0.2">
      <c r="B6213" s="13" t="s">
        <v>2138</v>
      </c>
      <c r="C6213" s="36" t="s">
        <v>782</v>
      </c>
      <c r="D6213" s="429">
        <v>0.1</v>
      </c>
      <c r="E6213" s="114" t="s">
        <v>2139</v>
      </c>
      <c r="F6213" s="429">
        <v>0.25</v>
      </c>
      <c r="G6213" s="114" t="s">
        <v>2140</v>
      </c>
      <c r="H6213" s="429">
        <v>0.15</v>
      </c>
      <c r="I6213" s="114" t="s">
        <v>2141</v>
      </c>
      <c r="J6213" s="167" t="s">
        <v>762</v>
      </c>
      <c r="K6213" s="1"/>
      <c r="L6213" s="1"/>
      <c r="M6213"/>
      <c r="N6213"/>
      <c r="O6213"/>
    </row>
    <row r="6214" spans="2:15" x14ac:dyDescent="0.2">
      <c r="B6214" s="13" t="s">
        <v>2142</v>
      </c>
      <c r="C6214" s="36" t="s">
        <v>782</v>
      </c>
      <c r="D6214" s="429">
        <v>9.8000000000000004E-2</v>
      </c>
      <c r="E6214" s="114" t="s">
        <v>2143</v>
      </c>
      <c r="F6214" s="429">
        <v>0.25</v>
      </c>
      <c r="G6214" s="114" t="s">
        <v>2144</v>
      </c>
      <c r="H6214" s="429">
        <v>0.15</v>
      </c>
      <c r="I6214" s="114" t="s">
        <v>2145</v>
      </c>
      <c r="J6214" s="167" t="s">
        <v>762</v>
      </c>
      <c r="K6214" s="1"/>
      <c r="L6214" s="1"/>
      <c r="M6214"/>
      <c r="N6214"/>
      <c r="O6214"/>
    </row>
    <row r="6215" spans="2:15" x14ac:dyDescent="0.2">
      <c r="B6215" s="13" t="s">
        <v>2146</v>
      </c>
      <c r="C6215" s="36" t="s">
        <v>782</v>
      </c>
      <c r="D6215" s="429">
        <v>9.6000000000000002E-2</v>
      </c>
      <c r="E6215" s="114" t="s">
        <v>2147</v>
      </c>
      <c r="F6215" s="429">
        <v>0.25</v>
      </c>
      <c r="G6215" s="114" t="s">
        <v>2148</v>
      </c>
      <c r="H6215" s="429">
        <v>0.15</v>
      </c>
      <c r="I6215" s="114" t="s">
        <v>2149</v>
      </c>
      <c r="J6215" s="167" t="s">
        <v>762</v>
      </c>
      <c r="K6215" s="1"/>
      <c r="L6215" s="1"/>
      <c r="M6215"/>
      <c r="N6215"/>
      <c r="O6215"/>
    </row>
    <row r="6216" spans="2:15" x14ac:dyDescent="0.2">
      <c r="B6216" s="13" t="s">
        <v>2150</v>
      </c>
      <c r="C6216" s="36" t="s">
        <v>782</v>
      </c>
      <c r="D6216" s="429">
        <v>0.09</v>
      </c>
      <c r="E6216" s="114" t="s">
        <v>2151</v>
      </c>
      <c r="F6216" s="429">
        <v>0.25</v>
      </c>
      <c r="G6216" s="114" t="s">
        <v>2152</v>
      </c>
      <c r="H6216" s="429">
        <v>0.15</v>
      </c>
      <c r="I6216" s="114" t="s">
        <v>2153</v>
      </c>
      <c r="J6216" s="167" t="s">
        <v>390</v>
      </c>
      <c r="K6216" s="1"/>
      <c r="L6216" s="1"/>
      <c r="M6216"/>
      <c r="N6216"/>
      <c r="O6216"/>
    </row>
    <row r="6217" spans="2:15" x14ac:dyDescent="0.2">
      <c r="B6217" s="13" t="s">
        <v>2154</v>
      </c>
      <c r="C6217" s="36" t="s">
        <v>782</v>
      </c>
      <c r="D6217" s="429">
        <v>8.7999999999999995E-2</v>
      </c>
      <c r="E6217" s="114" t="s">
        <v>2155</v>
      </c>
      <c r="F6217" s="429">
        <v>0.25</v>
      </c>
      <c r="G6217" s="114" t="s">
        <v>2156</v>
      </c>
      <c r="H6217" s="429">
        <v>0.15</v>
      </c>
      <c r="I6217" s="114" t="s">
        <v>2157</v>
      </c>
      <c r="J6217" s="167" t="s">
        <v>390</v>
      </c>
      <c r="K6217" s="1"/>
      <c r="L6217" s="1"/>
      <c r="M6217"/>
      <c r="N6217"/>
      <c r="O6217"/>
    </row>
    <row r="6218" spans="2:15" x14ac:dyDescent="0.2">
      <c r="B6218" s="13" t="s">
        <v>2158</v>
      </c>
      <c r="C6218" s="36" t="s">
        <v>782</v>
      </c>
      <c r="D6218" s="429">
        <v>8.5999999999999993E-2</v>
      </c>
      <c r="E6218" s="114" t="s">
        <v>2159</v>
      </c>
      <c r="F6218" s="429">
        <v>0.25</v>
      </c>
      <c r="G6218" s="114" t="s">
        <v>2160</v>
      </c>
      <c r="H6218" s="429">
        <v>0.15</v>
      </c>
      <c r="I6218" s="114" t="s">
        <v>2161</v>
      </c>
      <c r="J6218" s="167" t="s">
        <v>390</v>
      </c>
      <c r="K6218" s="1"/>
      <c r="L6218" s="1"/>
      <c r="M6218"/>
      <c r="N6218"/>
      <c r="O6218"/>
    </row>
    <row r="6219" spans="2:15" x14ac:dyDescent="0.2">
      <c r="B6219" s="13" t="s">
        <v>2162</v>
      </c>
      <c r="C6219" s="36" t="s">
        <v>782</v>
      </c>
      <c r="D6219" s="429">
        <v>8.4000000000000005E-2</v>
      </c>
      <c r="E6219" s="114" t="s">
        <v>2163</v>
      </c>
      <c r="F6219" s="429">
        <v>0.25</v>
      </c>
      <c r="G6219" s="114" t="s">
        <v>2164</v>
      </c>
      <c r="H6219" s="429">
        <v>0.15</v>
      </c>
      <c r="I6219" s="114" t="s">
        <v>2165</v>
      </c>
      <c r="J6219" s="167" t="s">
        <v>390</v>
      </c>
      <c r="K6219" s="1"/>
      <c r="L6219" s="1"/>
      <c r="M6219"/>
      <c r="N6219"/>
      <c r="O6219"/>
    </row>
    <row r="6220" spans="2:15" ht="6" customHeight="1" x14ac:dyDescent="0.2">
      <c r="B6220" s="168"/>
      <c r="C6220" s="119"/>
      <c r="D6220" s="118"/>
      <c r="E6220" s="118"/>
      <c r="F6220" s="118"/>
      <c r="G6220" s="118"/>
      <c r="H6220" s="118"/>
      <c r="I6220" s="118"/>
      <c r="J6220" s="169"/>
      <c r="K6220" s="23"/>
      <c r="L6220" s="23"/>
      <c r="M6220"/>
      <c r="N6220"/>
      <c r="O6220"/>
    </row>
    <row r="6221" spans="2:15" x14ac:dyDescent="0.2">
      <c r="B6221" s="13" t="s">
        <v>2166</v>
      </c>
      <c r="C6221" s="36" t="s">
        <v>2025</v>
      </c>
      <c r="D6221" s="429">
        <v>0.15</v>
      </c>
      <c r="E6221" s="114" t="s">
        <v>2167</v>
      </c>
      <c r="F6221" s="429">
        <v>0.25</v>
      </c>
      <c r="G6221" s="114" t="s">
        <v>2168</v>
      </c>
      <c r="H6221" s="429">
        <v>0.15</v>
      </c>
      <c r="I6221" s="114" t="s">
        <v>2167</v>
      </c>
      <c r="J6221" s="167" t="s">
        <v>2029</v>
      </c>
      <c r="K6221" s="1"/>
      <c r="L6221" s="1"/>
      <c r="M6221"/>
      <c r="N6221"/>
      <c r="O6221"/>
    </row>
    <row r="6222" spans="2:15" x14ac:dyDescent="0.2">
      <c r="B6222" s="13" t="s">
        <v>2169</v>
      </c>
      <c r="C6222" s="36" t="s">
        <v>2025</v>
      </c>
      <c r="D6222" s="429">
        <v>0.14499999999999999</v>
      </c>
      <c r="E6222" s="114" t="s">
        <v>2170</v>
      </c>
      <c r="F6222" s="429">
        <v>0.25</v>
      </c>
      <c r="G6222" s="114" t="s">
        <v>2171</v>
      </c>
      <c r="H6222" s="429">
        <v>0.15</v>
      </c>
      <c r="I6222" s="114" t="s">
        <v>2036</v>
      </c>
      <c r="J6222" s="167" t="s">
        <v>2029</v>
      </c>
      <c r="K6222" s="1"/>
      <c r="L6222" s="1"/>
      <c r="M6222"/>
      <c r="N6222"/>
      <c r="O6222"/>
    </row>
    <row r="6223" spans="2:15" x14ac:dyDescent="0.2">
      <c r="B6223" s="13" t="s">
        <v>2172</v>
      </c>
      <c r="C6223" s="36" t="s">
        <v>2025</v>
      </c>
      <c r="D6223" s="429">
        <v>0.15</v>
      </c>
      <c r="E6223" s="114" t="s">
        <v>2173</v>
      </c>
      <c r="F6223" s="429">
        <v>0.25</v>
      </c>
      <c r="G6223" s="114" t="s">
        <v>2174</v>
      </c>
      <c r="H6223" s="429">
        <v>0.15</v>
      </c>
      <c r="I6223" s="114" t="s">
        <v>2173</v>
      </c>
      <c r="J6223" s="167" t="s">
        <v>2029</v>
      </c>
      <c r="K6223" s="1"/>
      <c r="L6223" s="1"/>
      <c r="M6223"/>
      <c r="N6223"/>
      <c r="O6223"/>
    </row>
    <row r="6224" spans="2:15" x14ac:dyDescent="0.2">
      <c r="B6224" s="13" t="s">
        <v>2130</v>
      </c>
      <c r="C6224" s="36" t="s">
        <v>2025</v>
      </c>
      <c r="D6224" s="429">
        <v>0.14000000000000001</v>
      </c>
      <c r="E6224" s="114" t="s">
        <v>2175</v>
      </c>
      <c r="F6224" s="429">
        <v>0.25</v>
      </c>
      <c r="G6224" s="114" t="s">
        <v>2174</v>
      </c>
      <c r="H6224" s="429">
        <v>0.15</v>
      </c>
      <c r="I6224" s="114" t="s">
        <v>2173</v>
      </c>
      <c r="J6224" s="167" t="s">
        <v>2029</v>
      </c>
      <c r="K6224" s="1"/>
      <c r="L6224" s="1"/>
      <c r="M6224"/>
      <c r="N6224"/>
      <c r="O6224"/>
    </row>
    <row r="6225" spans="2:15" x14ac:dyDescent="0.2">
      <c r="B6225" s="13" t="s">
        <v>2134</v>
      </c>
      <c r="C6225" s="36" t="s">
        <v>2025</v>
      </c>
      <c r="D6225" s="429">
        <v>0.13</v>
      </c>
      <c r="E6225" s="114" t="s">
        <v>2176</v>
      </c>
      <c r="F6225" s="429">
        <v>0.25</v>
      </c>
      <c r="G6225" s="114" t="s">
        <v>2167</v>
      </c>
      <c r="H6225" s="429">
        <v>0.15</v>
      </c>
      <c r="I6225" s="114" t="s">
        <v>2177</v>
      </c>
      <c r="J6225" s="167" t="s">
        <v>2029</v>
      </c>
      <c r="K6225" s="1"/>
      <c r="L6225" s="1"/>
      <c r="M6225"/>
      <c r="N6225"/>
      <c r="O6225"/>
    </row>
    <row r="6226" spans="2:15" x14ac:dyDescent="0.2">
      <c r="B6226" s="13" t="s">
        <v>2138</v>
      </c>
      <c r="C6226" s="36" t="s">
        <v>2025</v>
      </c>
      <c r="D6226" s="429">
        <v>0.12</v>
      </c>
      <c r="E6226" s="114" t="s">
        <v>2178</v>
      </c>
      <c r="F6226" s="429">
        <v>0.25</v>
      </c>
      <c r="G6226" s="114" t="s">
        <v>2179</v>
      </c>
      <c r="H6226" s="429">
        <v>0.15</v>
      </c>
      <c r="I6226" s="114" t="s">
        <v>2180</v>
      </c>
      <c r="J6226" s="167" t="s">
        <v>762</v>
      </c>
      <c r="K6226" s="1"/>
      <c r="L6226" s="1"/>
      <c r="M6226"/>
      <c r="N6226"/>
      <c r="O6226"/>
    </row>
    <row r="6227" spans="2:15" x14ac:dyDescent="0.2">
      <c r="B6227" s="13" t="s">
        <v>2142</v>
      </c>
      <c r="C6227" s="36" t="s">
        <v>2025</v>
      </c>
      <c r="D6227" s="429">
        <v>0.108</v>
      </c>
      <c r="E6227" s="114" t="s">
        <v>2181</v>
      </c>
      <c r="F6227" s="429">
        <v>0.25</v>
      </c>
      <c r="G6227" s="114" t="s">
        <v>2182</v>
      </c>
      <c r="H6227" s="429">
        <v>0.15</v>
      </c>
      <c r="I6227" s="114" t="s">
        <v>2183</v>
      </c>
      <c r="J6227" s="167" t="s">
        <v>762</v>
      </c>
      <c r="K6227" s="1"/>
      <c r="L6227" s="1"/>
      <c r="M6227"/>
      <c r="N6227"/>
      <c r="O6227"/>
    </row>
    <row r="6228" spans="2:15" x14ac:dyDescent="0.2">
      <c r="B6228" s="13" t="s">
        <v>2146</v>
      </c>
      <c r="C6228" s="36" t="s">
        <v>2025</v>
      </c>
      <c r="D6228" s="429">
        <v>9.6000000000000002E-2</v>
      </c>
      <c r="E6228" s="114" t="s">
        <v>2184</v>
      </c>
      <c r="F6228" s="429">
        <v>0.25</v>
      </c>
      <c r="G6228" s="114" t="s">
        <v>2185</v>
      </c>
      <c r="H6228" s="429">
        <v>0.15</v>
      </c>
      <c r="I6228" s="114" t="s">
        <v>2588</v>
      </c>
      <c r="J6228" s="167" t="s">
        <v>762</v>
      </c>
      <c r="K6228" s="1"/>
      <c r="L6228" s="1"/>
      <c r="M6228"/>
      <c r="N6228"/>
      <c r="O6228"/>
    </row>
    <row r="6229" spans="2:15" x14ac:dyDescent="0.2">
      <c r="B6229" s="13" t="s">
        <v>2150</v>
      </c>
      <c r="C6229" s="36" t="s">
        <v>2025</v>
      </c>
      <c r="D6229" s="429">
        <v>9.1999999999999998E-2</v>
      </c>
      <c r="E6229" s="114" t="s">
        <v>2589</v>
      </c>
      <c r="F6229" s="429">
        <v>0.25</v>
      </c>
      <c r="G6229" s="114" t="s">
        <v>2590</v>
      </c>
      <c r="H6229" s="429">
        <v>0.15</v>
      </c>
      <c r="I6229" s="114" t="s">
        <v>2591</v>
      </c>
      <c r="J6229" s="167" t="s">
        <v>390</v>
      </c>
      <c r="K6229" s="1"/>
      <c r="L6229" s="1"/>
      <c r="M6229"/>
      <c r="N6229"/>
      <c r="O6229"/>
    </row>
    <row r="6230" spans="2:15" ht="13.5" thickBot="1" x14ac:dyDescent="0.25">
      <c r="B6230" s="3" t="s">
        <v>52</v>
      </c>
      <c r="C6230" s="4"/>
      <c r="D6230" s="4"/>
      <c r="E6230" s="4"/>
      <c r="F6230" s="4"/>
      <c r="G6230" s="4"/>
      <c r="H6230" s="4"/>
      <c r="I6230" s="4"/>
      <c r="J6230" s="5"/>
      <c r="K6230" s="1"/>
      <c r="L6230" s="1"/>
      <c r="M6230"/>
      <c r="N6230"/>
      <c r="O6230"/>
    </row>
    <row r="6231" spans="2:15" ht="14.25" thickTop="1" thickBot="1" x14ac:dyDescent="0.25">
      <c r="B6231" s="247"/>
      <c r="C6231"/>
      <c r="D6231"/>
      <c r="E6231"/>
      <c r="F6231"/>
      <c r="G6231"/>
      <c r="H6231"/>
      <c r="I6231"/>
      <c r="J6231"/>
      <c r="K6231"/>
      <c r="L6231"/>
      <c r="M6231"/>
      <c r="N6231"/>
      <c r="O6231"/>
    </row>
    <row r="6232" spans="2:15" ht="13.5" thickTop="1" x14ac:dyDescent="0.2">
      <c r="B6232" s="98" t="s">
        <v>2592</v>
      </c>
      <c r="C6232" s="170"/>
      <c r="D6232" s="170"/>
      <c r="E6232" s="170"/>
      <c r="F6232" s="170"/>
      <c r="G6232" s="108"/>
      <c r="H6232" s="108"/>
      <c r="I6232" s="108"/>
      <c r="J6232" s="108"/>
      <c r="K6232" s="107"/>
      <c r="L6232"/>
      <c r="M6232"/>
      <c r="N6232"/>
      <c r="O6232"/>
    </row>
    <row r="6233" spans="2:15" ht="51" x14ac:dyDescent="0.2">
      <c r="B6233" s="383" t="s">
        <v>2593</v>
      </c>
      <c r="C6233" s="384" t="s">
        <v>448</v>
      </c>
      <c r="D6233" s="347" t="s">
        <v>2129</v>
      </c>
      <c r="E6233" s="347" t="s">
        <v>2019</v>
      </c>
      <c r="F6233" s="347" t="s">
        <v>1807</v>
      </c>
      <c r="G6233" s="347" t="s">
        <v>450</v>
      </c>
      <c r="H6233" s="347" t="s">
        <v>2018</v>
      </c>
      <c r="I6233" s="347" t="s">
        <v>1451</v>
      </c>
      <c r="J6233" s="347" t="s">
        <v>510</v>
      </c>
      <c r="K6233" s="346" t="s">
        <v>2023</v>
      </c>
      <c r="L6233" s="57"/>
      <c r="M6233" s="1"/>
      <c r="N6233" s="139"/>
      <c r="O6233" s="1"/>
    </row>
    <row r="6234" spans="2:15" x14ac:dyDescent="0.2">
      <c r="B6234" s="13" t="s">
        <v>2594</v>
      </c>
      <c r="C6234" s="36" t="s">
        <v>2025</v>
      </c>
      <c r="D6234" s="429">
        <v>8.5999999999999993E-2</v>
      </c>
      <c r="E6234" s="36" t="s">
        <v>2595</v>
      </c>
      <c r="F6234" s="429">
        <v>0.24199999999999999</v>
      </c>
      <c r="G6234" s="36" t="s">
        <v>2596</v>
      </c>
      <c r="H6234" s="429">
        <v>0.14899999999999999</v>
      </c>
      <c r="I6234" s="36" t="s">
        <v>2597</v>
      </c>
      <c r="J6234" s="18">
        <v>11</v>
      </c>
      <c r="K6234" s="164" t="s">
        <v>1830</v>
      </c>
      <c r="L6234" s="1"/>
      <c r="M6234" s="1"/>
      <c r="N6234" s="154"/>
      <c r="O6234" s="1"/>
    </row>
    <row r="6235" spans="2:15" x14ac:dyDescent="0.2">
      <c r="B6235" s="40" t="s">
        <v>2598</v>
      </c>
      <c r="C6235" s="41" t="s">
        <v>2025</v>
      </c>
      <c r="D6235" s="429">
        <v>8.5999999999999993E-2</v>
      </c>
      <c r="E6235" s="41" t="s">
        <v>2599</v>
      </c>
      <c r="F6235" s="429">
        <v>0.24199999999999999</v>
      </c>
      <c r="G6235" s="41" t="s">
        <v>2600</v>
      </c>
      <c r="H6235" s="429">
        <v>0.14899999999999999</v>
      </c>
      <c r="I6235" s="41" t="s">
        <v>2601</v>
      </c>
      <c r="J6235" s="44">
        <v>12</v>
      </c>
      <c r="K6235" s="162" t="s">
        <v>1830</v>
      </c>
      <c r="L6235" s="10"/>
      <c r="M6235" s="1"/>
      <c r="N6235" s="156"/>
      <c r="O6235" s="1"/>
    </row>
    <row r="6236" spans="2:15" x14ac:dyDescent="0.2">
      <c r="B6236" s="40" t="s">
        <v>2602</v>
      </c>
      <c r="C6236" s="41" t="s">
        <v>2025</v>
      </c>
      <c r="D6236" s="429">
        <v>8.5999999999999993E-2</v>
      </c>
      <c r="E6236" s="41" t="s">
        <v>2603</v>
      </c>
      <c r="F6236" s="429">
        <v>0.24199999999999999</v>
      </c>
      <c r="G6236" s="41" t="s">
        <v>2604</v>
      </c>
      <c r="H6236" s="429">
        <v>0.14899999999999999</v>
      </c>
      <c r="I6236" s="41" t="s">
        <v>2605</v>
      </c>
      <c r="J6236" s="18">
        <v>14</v>
      </c>
      <c r="K6236" s="162" t="s">
        <v>1830</v>
      </c>
      <c r="L6236" s="10"/>
      <c r="M6236" s="1"/>
      <c r="N6236" s="156"/>
      <c r="O6236" s="1"/>
    </row>
    <row r="6237" spans="2:15" x14ac:dyDescent="0.2">
      <c r="B6237" s="40" t="s">
        <v>2606</v>
      </c>
      <c r="C6237" s="41" t="s">
        <v>2025</v>
      </c>
      <c r="D6237" s="429">
        <v>8.5999999999999993E-2</v>
      </c>
      <c r="E6237" s="41" t="s">
        <v>2607</v>
      </c>
      <c r="F6237" s="429">
        <v>0.24199999999999999</v>
      </c>
      <c r="G6237" s="41" t="s">
        <v>2608</v>
      </c>
      <c r="H6237" s="429">
        <v>0.14899999999999999</v>
      </c>
      <c r="I6237" s="41" t="s">
        <v>2609</v>
      </c>
      <c r="J6237" s="18">
        <v>15</v>
      </c>
      <c r="K6237" s="162" t="s">
        <v>1830</v>
      </c>
      <c r="L6237" s="10"/>
      <c r="M6237" s="1"/>
      <c r="N6237" s="156"/>
      <c r="O6237" s="1"/>
    </row>
    <row r="6238" spans="2:15" x14ac:dyDescent="0.2">
      <c r="B6238" s="40" t="s">
        <v>2610</v>
      </c>
      <c r="C6238" s="41" t="s">
        <v>2025</v>
      </c>
      <c r="D6238" s="429">
        <v>8.5999999999999993E-2</v>
      </c>
      <c r="E6238" s="41" t="s">
        <v>2820</v>
      </c>
      <c r="F6238" s="429">
        <v>0.24199999999999999</v>
      </c>
      <c r="G6238" s="41" t="s">
        <v>2611</v>
      </c>
      <c r="H6238" s="429">
        <v>0.14899999999999999</v>
      </c>
      <c r="I6238" s="41" t="s">
        <v>2612</v>
      </c>
      <c r="J6238" s="18">
        <v>17</v>
      </c>
      <c r="K6238" s="162" t="s">
        <v>1830</v>
      </c>
      <c r="L6238" s="10"/>
      <c r="M6238" s="1"/>
      <c r="N6238" s="156"/>
      <c r="O6238" s="1"/>
    </row>
    <row r="6239" spans="2:15" x14ac:dyDescent="0.2">
      <c r="B6239" s="40" t="s">
        <v>2613</v>
      </c>
      <c r="C6239" s="41" t="s">
        <v>2025</v>
      </c>
      <c r="D6239" s="429">
        <v>8.5999999999999993E-2</v>
      </c>
      <c r="E6239" s="41" t="s">
        <v>2614</v>
      </c>
      <c r="F6239" s="429">
        <v>0.24199999999999999</v>
      </c>
      <c r="G6239" s="41" t="s">
        <v>2615</v>
      </c>
      <c r="H6239" s="429">
        <v>0.14899999999999999</v>
      </c>
      <c r="I6239" s="41" t="s">
        <v>2616</v>
      </c>
      <c r="J6239" s="18">
        <v>18</v>
      </c>
      <c r="K6239" s="162" t="s">
        <v>1830</v>
      </c>
      <c r="L6239" s="10"/>
      <c r="M6239" s="1"/>
      <c r="N6239" s="156"/>
      <c r="O6239" s="1"/>
    </row>
    <row r="6240" spans="2:15" x14ac:dyDescent="0.2">
      <c r="B6240" s="40" t="s">
        <v>2617</v>
      </c>
      <c r="C6240" s="41" t="s">
        <v>2025</v>
      </c>
      <c r="D6240" s="429">
        <v>8.5999999999999993E-2</v>
      </c>
      <c r="E6240" s="41" t="s">
        <v>2618</v>
      </c>
      <c r="F6240" s="429">
        <v>0.24199999999999999</v>
      </c>
      <c r="G6240" s="41" t="s">
        <v>2619</v>
      </c>
      <c r="H6240" s="429">
        <v>0.14899999999999999</v>
      </c>
      <c r="I6240" s="41" t="s">
        <v>2620</v>
      </c>
      <c r="J6240" s="18">
        <v>20</v>
      </c>
      <c r="K6240" s="162" t="s">
        <v>1830</v>
      </c>
      <c r="L6240" s="10"/>
      <c r="M6240" s="1"/>
      <c r="N6240" s="156"/>
      <c r="O6240" s="1"/>
    </row>
    <row r="6241" spans="2:15" x14ac:dyDescent="0.2">
      <c r="B6241" s="40" t="s">
        <v>2621</v>
      </c>
      <c r="C6241" s="41" t="s">
        <v>2025</v>
      </c>
      <c r="D6241" s="429">
        <v>8.5999999999999993E-2</v>
      </c>
      <c r="E6241" s="41" t="s">
        <v>2622</v>
      </c>
      <c r="F6241" s="429">
        <v>0.24199999999999999</v>
      </c>
      <c r="G6241" s="41" t="s">
        <v>2623</v>
      </c>
      <c r="H6241" s="429">
        <v>0.14899999999999999</v>
      </c>
      <c r="I6241" s="41" t="s">
        <v>2624</v>
      </c>
      <c r="J6241" s="18">
        <v>22</v>
      </c>
      <c r="K6241" s="162" t="s">
        <v>1830</v>
      </c>
      <c r="L6241" s="10"/>
      <c r="M6241" s="1"/>
      <c r="N6241" s="156"/>
      <c r="O6241" s="1"/>
    </row>
    <row r="6242" spans="2:15" x14ac:dyDescent="0.2">
      <c r="B6242" s="40" t="s">
        <v>2625</v>
      </c>
      <c r="C6242" s="41" t="s">
        <v>2025</v>
      </c>
      <c r="D6242" s="429">
        <v>8.5999999999999993E-2</v>
      </c>
      <c r="E6242" s="41" t="s">
        <v>2626</v>
      </c>
      <c r="F6242" s="429">
        <v>0.24199999999999999</v>
      </c>
      <c r="G6242" s="41" t="s">
        <v>2811</v>
      </c>
      <c r="H6242" s="429">
        <v>0.14899999999999999</v>
      </c>
      <c r="I6242" s="41" t="s">
        <v>2627</v>
      </c>
      <c r="J6242" s="18">
        <v>24</v>
      </c>
      <c r="K6242" s="162" t="s">
        <v>1830</v>
      </c>
      <c r="L6242" s="10"/>
      <c r="M6242" s="1"/>
      <c r="N6242" s="156"/>
      <c r="O6242" s="1"/>
    </row>
    <row r="6243" spans="2:15" x14ac:dyDescent="0.2">
      <c r="B6243" s="40" t="s">
        <v>2628</v>
      </c>
      <c r="C6243" s="41" t="s">
        <v>2025</v>
      </c>
      <c r="D6243" s="429">
        <v>8.5999999999999993E-2</v>
      </c>
      <c r="E6243" s="41" t="s">
        <v>2629</v>
      </c>
      <c r="F6243" s="429">
        <v>0.24199999999999999</v>
      </c>
      <c r="G6243" s="41" t="s">
        <v>2630</v>
      </c>
      <c r="H6243" s="429">
        <v>0.14899999999999999</v>
      </c>
      <c r="I6243" s="41" t="s">
        <v>2631</v>
      </c>
      <c r="J6243" s="171">
        <v>27</v>
      </c>
      <c r="K6243" s="162" t="s">
        <v>1830</v>
      </c>
      <c r="L6243" s="10"/>
      <c r="M6243" s="1"/>
      <c r="N6243" s="156"/>
      <c r="O6243" s="1"/>
    </row>
    <row r="6244" spans="2:15" x14ac:dyDescent="0.2">
      <c r="B6244" s="40" t="s">
        <v>2632</v>
      </c>
      <c r="C6244" s="41" t="s">
        <v>2025</v>
      </c>
      <c r="D6244" s="429">
        <v>8.5999999999999993E-2</v>
      </c>
      <c r="E6244" s="41" t="s">
        <v>2633</v>
      </c>
      <c r="F6244" s="429">
        <v>0.24199999999999999</v>
      </c>
      <c r="G6244" s="41" t="s">
        <v>2634</v>
      </c>
      <c r="H6244" s="429">
        <v>0.14899999999999999</v>
      </c>
      <c r="I6244" s="41" t="s">
        <v>2635</v>
      </c>
      <c r="J6244" s="18">
        <v>29</v>
      </c>
      <c r="K6244" s="162" t="s">
        <v>1830</v>
      </c>
      <c r="L6244" s="10"/>
      <c r="M6244" s="1"/>
      <c r="N6244" s="156"/>
      <c r="O6244" s="1"/>
    </row>
    <row r="6245" spans="2:15" x14ac:dyDescent="0.2">
      <c r="B6245" s="40" t="s">
        <v>2636</v>
      </c>
      <c r="C6245" s="41" t="s">
        <v>2025</v>
      </c>
      <c r="D6245" s="429">
        <v>8.5999999999999993E-2</v>
      </c>
      <c r="E6245" s="41" t="s">
        <v>2637</v>
      </c>
      <c r="F6245" s="429">
        <v>0.24199999999999999</v>
      </c>
      <c r="G6245" s="41" t="s">
        <v>2638</v>
      </c>
      <c r="H6245" s="429">
        <v>0.14899999999999999</v>
      </c>
      <c r="I6245" s="41" t="s">
        <v>2639</v>
      </c>
      <c r="J6245" s="18">
        <v>32</v>
      </c>
      <c r="K6245" s="162" t="s">
        <v>1835</v>
      </c>
      <c r="L6245" s="10"/>
      <c r="M6245" s="1"/>
      <c r="N6245" s="156"/>
      <c r="O6245" s="1"/>
    </row>
    <row r="6246" spans="2:15" x14ac:dyDescent="0.2">
      <c r="B6246" s="40" t="s">
        <v>2640</v>
      </c>
      <c r="C6246" s="41" t="s">
        <v>2025</v>
      </c>
      <c r="D6246" s="429">
        <v>8.5999999999999993E-2</v>
      </c>
      <c r="E6246" s="41" t="s">
        <v>2641</v>
      </c>
      <c r="F6246" s="429">
        <v>0.24199999999999999</v>
      </c>
      <c r="G6246" s="41" t="s">
        <v>2642</v>
      </c>
      <c r="H6246" s="429">
        <v>0.14899999999999999</v>
      </c>
      <c r="I6246" s="41" t="s">
        <v>641</v>
      </c>
      <c r="J6246" s="18">
        <v>35</v>
      </c>
      <c r="K6246" s="162" t="s">
        <v>1835</v>
      </c>
      <c r="L6246" s="10"/>
      <c r="M6246" s="1"/>
      <c r="N6246" s="156"/>
      <c r="O6246" s="1"/>
    </row>
    <row r="6247" spans="2:15" x14ac:dyDescent="0.2">
      <c r="B6247" s="40" t="s">
        <v>642</v>
      </c>
      <c r="C6247" s="41" t="s">
        <v>2025</v>
      </c>
      <c r="D6247" s="429">
        <v>8.5999999999999993E-2</v>
      </c>
      <c r="E6247" s="41" t="s">
        <v>643</v>
      </c>
      <c r="F6247" s="429">
        <v>0.24199999999999999</v>
      </c>
      <c r="G6247" s="41" t="s">
        <v>644</v>
      </c>
      <c r="H6247" s="429">
        <v>0.14899999999999999</v>
      </c>
      <c r="I6247" s="41" t="s">
        <v>645</v>
      </c>
      <c r="J6247" s="18">
        <v>39</v>
      </c>
      <c r="K6247" s="162" t="s">
        <v>1835</v>
      </c>
      <c r="L6247" s="10"/>
      <c r="M6247" s="1"/>
      <c r="N6247" s="156"/>
      <c r="O6247" s="1"/>
    </row>
    <row r="6248" spans="2:15" x14ac:dyDescent="0.2">
      <c r="B6248" s="40" t="s">
        <v>646</v>
      </c>
      <c r="C6248" s="41" t="s">
        <v>2025</v>
      </c>
      <c r="D6248" s="429">
        <v>8.5000000000000006E-2</v>
      </c>
      <c r="E6248" s="41" t="s">
        <v>647</v>
      </c>
      <c r="F6248" s="429">
        <v>0.24099999999999999</v>
      </c>
      <c r="G6248" s="41" t="s">
        <v>648</v>
      </c>
      <c r="H6248" s="429">
        <v>0.14799999999999999</v>
      </c>
      <c r="I6248" s="41" t="s">
        <v>649</v>
      </c>
      <c r="J6248" s="18">
        <v>43</v>
      </c>
      <c r="K6248" s="162" t="s">
        <v>1835</v>
      </c>
      <c r="L6248" s="10"/>
      <c r="M6248" s="1"/>
      <c r="N6248" s="156"/>
      <c r="O6248" s="1"/>
    </row>
    <row r="6249" spans="2:15" x14ac:dyDescent="0.2">
      <c r="B6249" s="40" t="s">
        <v>650</v>
      </c>
      <c r="C6249" s="41" t="s">
        <v>2025</v>
      </c>
      <c r="D6249" s="429">
        <v>8.5000000000000006E-2</v>
      </c>
      <c r="E6249" s="41" t="s">
        <v>76</v>
      </c>
      <c r="F6249" s="429">
        <v>0.24099999999999999</v>
      </c>
      <c r="G6249" s="41" t="s">
        <v>77</v>
      </c>
      <c r="H6249" s="429">
        <v>0.14799999999999999</v>
      </c>
      <c r="I6249" s="41" t="s">
        <v>78</v>
      </c>
      <c r="J6249" s="18">
        <v>51</v>
      </c>
      <c r="K6249" s="162" t="s">
        <v>1835</v>
      </c>
      <c r="L6249" s="10"/>
      <c r="M6249" s="1"/>
      <c r="N6249" s="156"/>
      <c r="O6249" s="1"/>
    </row>
    <row r="6250" spans="2:15" x14ac:dyDescent="0.2">
      <c r="B6250" s="40" t="s">
        <v>79</v>
      </c>
      <c r="C6250" s="41" t="s">
        <v>2025</v>
      </c>
      <c r="D6250" s="429">
        <v>8.5000000000000006E-2</v>
      </c>
      <c r="E6250" s="41" t="s">
        <v>451</v>
      </c>
      <c r="F6250" s="429">
        <v>0.24099999999999999</v>
      </c>
      <c r="G6250" s="41" t="s">
        <v>452</v>
      </c>
      <c r="H6250" s="429">
        <v>0.14799999999999999</v>
      </c>
      <c r="I6250" s="41" t="s">
        <v>453</v>
      </c>
      <c r="J6250" s="18">
        <v>57</v>
      </c>
      <c r="K6250" s="162" t="s">
        <v>1835</v>
      </c>
      <c r="L6250" s="10"/>
      <c r="M6250" s="1"/>
      <c r="N6250" s="156"/>
      <c r="O6250" s="1"/>
    </row>
    <row r="6251" spans="2:15" x14ac:dyDescent="0.2">
      <c r="B6251" s="40" t="s">
        <v>454</v>
      </c>
      <c r="C6251" s="41" t="s">
        <v>2025</v>
      </c>
      <c r="D6251" s="429">
        <v>8.5000000000000006E-2</v>
      </c>
      <c r="E6251" s="41" t="s">
        <v>455</v>
      </c>
      <c r="F6251" s="429">
        <v>0.24099999999999999</v>
      </c>
      <c r="G6251" s="41" t="s">
        <v>456</v>
      </c>
      <c r="H6251" s="429">
        <v>0.14799999999999999</v>
      </c>
      <c r="I6251" s="41" t="s">
        <v>457</v>
      </c>
      <c r="J6251" s="18">
        <v>62</v>
      </c>
      <c r="K6251" s="162" t="s">
        <v>1835</v>
      </c>
      <c r="L6251" s="10"/>
      <c r="M6251" s="1"/>
      <c r="N6251" s="156"/>
      <c r="O6251" s="1"/>
    </row>
    <row r="6252" spans="2:15" x14ac:dyDescent="0.2">
      <c r="B6252" s="40" t="s">
        <v>458</v>
      </c>
      <c r="C6252" s="41" t="s">
        <v>2025</v>
      </c>
      <c r="D6252" s="429">
        <v>8.5000000000000006E-2</v>
      </c>
      <c r="E6252" s="41" t="s">
        <v>459</v>
      </c>
      <c r="F6252" s="429">
        <v>0.24099999999999999</v>
      </c>
      <c r="G6252" s="41" t="s">
        <v>460</v>
      </c>
      <c r="H6252" s="429">
        <v>0.14799999999999999</v>
      </c>
      <c r="I6252" s="41" t="s">
        <v>461</v>
      </c>
      <c r="J6252" s="18">
        <v>66</v>
      </c>
      <c r="K6252" s="162" t="s">
        <v>1835</v>
      </c>
      <c r="L6252" s="10"/>
      <c r="M6252" s="1"/>
      <c r="N6252" s="156"/>
      <c r="O6252" s="1"/>
    </row>
    <row r="6253" spans="2:15" x14ac:dyDescent="0.2">
      <c r="B6253" s="40" t="s">
        <v>462</v>
      </c>
      <c r="C6253" s="41" t="s">
        <v>2025</v>
      </c>
      <c r="D6253" s="429">
        <v>8.5000000000000006E-2</v>
      </c>
      <c r="E6253" s="41" t="s">
        <v>463</v>
      </c>
      <c r="F6253" s="429">
        <v>0.24099999999999999</v>
      </c>
      <c r="G6253" s="41" t="s">
        <v>464</v>
      </c>
      <c r="H6253" s="429">
        <v>0.14799999999999999</v>
      </c>
      <c r="I6253" s="41" t="s">
        <v>465</v>
      </c>
      <c r="J6253" s="18">
        <v>70</v>
      </c>
      <c r="K6253" s="162" t="s">
        <v>1835</v>
      </c>
      <c r="L6253" s="10"/>
      <c r="M6253" s="1"/>
      <c r="N6253" s="156"/>
      <c r="O6253" s="1"/>
    </row>
    <row r="6254" spans="2:15" x14ac:dyDescent="0.2">
      <c r="B6254" s="40" t="s">
        <v>466</v>
      </c>
      <c r="C6254" s="41" t="s">
        <v>2025</v>
      </c>
      <c r="D6254" s="429">
        <v>8.5000000000000006E-2</v>
      </c>
      <c r="E6254" s="41" t="s">
        <v>467</v>
      </c>
      <c r="F6254" s="429">
        <v>0.24099999999999999</v>
      </c>
      <c r="G6254" s="41" t="s">
        <v>468</v>
      </c>
      <c r="H6254" s="429">
        <v>0.14799999999999999</v>
      </c>
      <c r="I6254" s="41" t="s">
        <v>469</v>
      </c>
      <c r="J6254" s="18">
        <v>73</v>
      </c>
      <c r="K6254" s="162" t="s">
        <v>1835</v>
      </c>
      <c r="L6254" s="10"/>
      <c r="M6254" s="1"/>
      <c r="N6254" s="156"/>
      <c r="O6254" s="1"/>
    </row>
    <row r="6255" spans="2:15" x14ac:dyDescent="0.2">
      <c r="B6255" s="40" t="s">
        <v>470</v>
      </c>
      <c r="C6255" s="41" t="s">
        <v>2025</v>
      </c>
      <c r="D6255" s="429">
        <v>8.3000000000000004E-2</v>
      </c>
      <c r="E6255" s="41" t="s">
        <v>471</v>
      </c>
      <c r="F6255" s="429">
        <v>0.23799999999999999</v>
      </c>
      <c r="G6255" s="41" t="s">
        <v>472</v>
      </c>
      <c r="H6255" s="429">
        <v>0.14499999999999999</v>
      </c>
      <c r="I6255" s="41" t="s">
        <v>473</v>
      </c>
      <c r="J6255" s="18">
        <v>88</v>
      </c>
      <c r="K6255" s="162" t="s">
        <v>1835</v>
      </c>
      <c r="L6255" s="10"/>
      <c r="M6255" s="1"/>
      <c r="N6255" s="1"/>
      <c r="O6255" s="1"/>
    </row>
    <row r="6256" spans="2:15" x14ac:dyDescent="0.2">
      <c r="B6256" s="40" t="s">
        <v>474</v>
      </c>
      <c r="C6256" s="41" t="s">
        <v>2025</v>
      </c>
      <c r="D6256" s="429">
        <v>8.3000000000000004E-2</v>
      </c>
      <c r="E6256" s="41" t="s">
        <v>475</v>
      </c>
      <c r="F6256" s="429">
        <v>0.23799999999999999</v>
      </c>
      <c r="G6256" s="41" t="s">
        <v>476</v>
      </c>
      <c r="H6256" s="429">
        <v>0.14499999999999999</v>
      </c>
      <c r="I6256" s="41" t="s">
        <v>477</v>
      </c>
      <c r="J6256" s="18">
        <v>98</v>
      </c>
      <c r="K6256" s="162" t="s">
        <v>1835</v>
      </c>
      <c r="L6256" s="10"/>
      <c r="M6256" s="1"/>
      <c r="N6256" s="1"/>
      <c r="O6256" s="1"/>
    </row>
    <row r="6257" spans="2:15" x14ac:dyDescent="0.2">
      <c r="B6257" s="40" t="s">
        <v>1225</v>
      </c>
      <c r="C6257" s="41" t="s">
        <v>2025</v>
      </c>
      <c r="D6257" s="429">
        <v>8.3000000000000004E-2</v>
      </c>
      <c r="E6257" s="41" t="s">
        <v>1226</v>
      </c>
      <c r="F6257" s="429">
        <v>0.23799999999999999</v>
      </c>
      <c r="G6257" s="41" t="s">
        <v>1227</v>
      </c>
      <c r="H6257" s="429">
        <v>0.14499999999999999</v>
      </c>
      <c r="I6257" s="41" t="s">
        <v>1228</v>
      </c>
      <c r="J6257" s="18">
        <v>107</v>
      </c>
      <c r="K6257" s="162" t="s">
        <v>1835</v>
      </c>
      <c r="L6257" s="10"/>
      <c r="M6257" s="1"/>
      <c r="N6257" s="1"/>
      <c r="O6257" s="1"/>
    </row>
    <row r="6258" spans="2:15" x14ac:dyDescent="0.2">
      <c r="B6258" s="40" t="s">
        <v>1229</v>
      </c>
      <c r="C6258" s="41" t="s">
        <v>2025</v>
      </c>
      <c r="D6258" s="429">
        <v>8.3000000000000004E-2</v>
      </c>
      <c r="E6258" s="41" t="s">
        <v>1230</v>
      </c>
      <c r="F6258" s="429">
        <v>0.23799999999999999</v>
      </c>
      <c r="G6258" s="41" t="s">
        <v>1231</v>
      </c>
      <c r="H6258" s="429">
        <v>0.14499999999999999</v>
      </c>
      <c r="I6258" s="41" t="s">
        <v>1232</v>
      </c>
      <c r="J6258" s="18">
        <v>117</v>
      </c>
      <c r="K6258" s="162" t="s">
        <v>1835</v>
      </c>
      <c r="L6258" s="10"/>
      <c r="M6258" s="1"/>
      <c r="N6258" s="1"/>
      <c r="O6258" s="1"/>
    </row>
    <row r="6259" spans="2:15" x14ac:dyDescent="0.2">
      <c r="B6259" s="40" t="s">
        <v>1233</v>
      </c>
      <c r="C6259" s="41" t="s">
        <v>2025</v>
      </c>
      <c r="D6259" s="429">
        <v>8.1000000000000003E-2</v>
      </c>
      <c r="E6259" s="41" t="s">
        <v>1234</v>
      </c>
      <c r="F6259" s="429">
        <v>0.23499999999999999</v>
      </c>
      <c r="G6259" s="41" t="s">
        <v>1235</v>
      </c>
      <c r="H6259" s="429">
        <v>0.14199999999999999</v>
      </c>
      <c r="I6259" s="41" t="s">
        <v>1236</v>
      </c>
      <c r="J6259" s="18">
        <v>128</v>
      </c>
      <c r="K6259" s="162" t="s">
        <v>1835</v>
      </c>
      <c r="L6259" s="10"/>
      <c r="M6259" s="1"/>
      <c r="N6259" s="1"/>
      <c r="O6259" s="1"/>
    </row>
    <row r="6260" spans="2:15" x14ac:dyDescent="0.2">
      <c r="B6260" s="40" t="s">
        <v>1237</v>
      </c>
      <c r="C6260" s="41" t="s">
        <v>2025</v>
      </c>
      <c r="D6260" s="429">
        <v>8.1000000000000003E-2</v>
      </c>
      <c r="E6260" s="41" t="s">
        <v>1238</v>
      </c>
      <c r="F6260" s="429">
        <v>0.23499999999999999</v>
      </c>
      <c r="G6260" s="41" t="s">
        <v>1239</v>
      </c>
      <c r="H6260" s="429">
        <v>0.14199999999999999</v>
      </c>
      <c r="I6260" s="41" t="s">
        <v>1240</v>
      </c>
      <c r="J6260" s="18">
        <v>139</v>
      </c>
      <c r="K6260" s="162" t="s">
        <v>1835</v>
      </c>
      <c r="L6260" s="10"/>
      <c r="M6260" s="1"/>
      <c r="N6260" s="1"/>
      <c r="O6260" s="1"/>
    </row>
    <row r="6261" spans="2:15" x14ac:dyDescent="0.2">
      <c r="B6261" s="40" t="s">
        <v>1241</v>
      </c>
      <c r="C6261" s="41" t="s">
        <v>2025</v>
      </c>
      <c r="D6261" s="429">
        <v>8.1000000000000003E-2</v>
      </c>
      <c r="E6261" s="41" t="s">
        <v>1242</v>
      </c>
      <c r="F6261" s="429">
        <v>0.23499999999999999</v>
      </c>
      <c r="G6261" s="41" t="s">
        <v>1243</v>
      </c>
      <c r="H6261" s="429">
        <v>0.14199999999999999</v>
      </c>
      <c r="I6261" s="41" t="s">
        <v>1175</v>
      </c>
      <c r="J6261" s="18">
        <v>145</v>
      </c>
      <c r="K6261" s="162" t="s">
        <v>1835</v>
      </c>
      <c r="L6261" s="10"/>
      <c r="M6261" s="1"/>
      <c r="N6261" s="1"/>
      <c r="O6261" s="1"/>
    </row>
    <row r="6262" spans="2:15" x14ac:dyDescent="0.2">
      <c r="B6262" s="40" t="s">
        <v>1176</v>
      </c>
      <c r="C6262" s="41" t="s">
        <v>2025</v>
      </c>
      <c r="D6262" s="429">
        <v>8.1000000000000003E-2</v>
      </c>
      <c r="E6262" s="41" t="s">
        <v>1177</v>
      </c>
      <c r="F6262" s="429">
        <v>0.23499999999999999</v>
      </c>
      <c r="G6262" s="41" t="s">
        <v>1178</v>
      </c>
      <c r="H6262" s="429">
        <v>0.14199999999999999</v>
      </c>
      <c r="I6262" s="41" t="s">
        <v>1179</v>
      </c>
      <c r="J6262" s="18">
        <v>219</v>
      </c>
      <c r="K6262" s="162" t="s">
        <v>1835</v>
      </c>
      <c r="L6262" s="10"/>
      <c r="M6262" s="1"/>
      <c r="N6262" s="1"/>
      <c r="O6262" s="1"/>
    </row>
    <row r="6263" spans="2:15" ht="12.75" customHeight="1" x14ac:dyDescent="0.2">
      <c r="B6263" s="4638" t="s">
        <v>574</v>
      </c>
      <c r="C6263" s="4639"/>
      <c r="D6263" s="4639"/>
      <c r="E6263" s="4639"/>
      <c r="F6263" s="4639"/>
      <c r="G6263" s="4639"/>
      <c r="H6263" s="4639"/>
      <c r="I6263" s="4639"/>
      <c r="J6263" s="4639"/>
      <c r="K6263" s="4640"/>
      <c r="L6263" s="10"/>
      <c r="M6263" s="10"/>
      <c r="N6263" s="10"/>
      <c r="O6263" s="10"/>
    </row>
    <row r="6264" spans="2:15" ht="13.5" thickBot="1" x14ac:dyDescent="0.25">
      <c r="B6264" s="3" t="s">
        <v>52</v>
      </c>
      <c r="C6264" s="4"/>
      <c r="D6264" s="4"/>
      <c r="E6264" s="4"/>
      <c r="F6264" s="4"/>
      <c r="G6264" s="4"/>
      <c r="H6264" s="4"/>
      <c r="I6264" s="4"/>
      <c r="J6264" s="4"/>
      <c r="K6264" s="5"/>
      <c r="L6264" s="1"/>
      <c r="M6264" s="1"/>
      <c r="N6264" s="1"/>
      <c r="O6264" s="1"/>
    </row>
    <row r="6265" spans="2:15" ht="14.25" thickTop="1" thickBot="1" x14ac:dyDescent="0.25">
      <c r="B6265" s="248"/>
      <c r="C6265"/>
      <c r="D6265"/>
      <c r="E6265"/>
      <c r="F6265"/>
      <c r="G6265"/>
      <c r="H6265"/>
      <c r="I6265"/>
      <c r="J6265"/>
      <c r="K6265"/>
      <c r="L6265"/>
      <c r="M6265"/>
      <c r="N6265"/>
      <c r="O6265"/>
    </row>
    <row r="6266" spans="2:15" ht="13.5" thickTop="1" x14ac:dyDescent="0.2">
      <c r="B6266" s="98" t="s">
        <v>575</v>
      </c>
      <c r="C6266" s="98"/>
      <c r="D6266" s="98"/>
      <c r="E6266" s="98"/>
      <c r="F6266" s="112"/>
      <c r="G6266" s="113"/>
      <c r="H6266" s="113"/>
      <c r="I6266" s="113"/>
      <c r="J6266" s="120"/>
      <c r="K6266" s="172"/>
      <c r="L6266" s="172"/>
      <c r="M6266" s="23"/>
      <c r="N6266" s="23"/>
      <c r="O6266" s="23"/>
    </row>
    <row r="6267" spans="2:15" ht="51" x14ac:dyDescent="0.2">
      <c r="B6267" s="383" t="s">
        <v>576</v>
      </c>
      <c r="C6267" s="384" t="s">
        <v>1213</v>
      </c>
      <c r="D6267" s="347" t="s">
        <v>255</v>
      </c>
      <c r="E6267" s="419" t="s">
        <v>2019</v>
      </c>
      <c r="F6267" s="347" t="s">
        <v>1807</v>
      </c>
      <c r="G6267" s="347" t="s">
        <v>450</v>
      </c>
      <c r="H6267" s="347" t="s">
        <v>2018</v>
      </c>
      <c r="I6267" s="347" t="s">
        <v>1451</v>
      </c>
      <c r="J6267" s="386" t="s">
        <v>2023</v>
      </c>
      <c r="K6267" s="82"/>
      <c r="L6267" s="82"/>
      <c r="M6267" s="23"/>
      <c r="N6267" s="122"/>
      <c r="O6267" s="23"/>
    </row>
    <row r="6268" spans="2:15" x14ac:dyDescent="0.2">
      <c r="B6268" s="13" t="s">
        <v>577</v>
      </c>
      <c r="C6268" s="36" t="s">
        <v>578</v>
      </c>
      <c r="D6268" s="429">
        <v>0.15</v>
      </c>
      <c r="E6268" s="36" t="s">
        <v>579</v>
      </c>
      <c r="F6268" s="429">
        <v>0.25</v>
      </c>
      <c r="G6268" s="36" t="s">
        <v>580</v>
      </c>
      <c r="H6268" s="429">
        <v>0.15</v>
      </c>
      <c r="I6268" s="36" t="s">
        <v>579</v>
      </c>
      <c r="J6268" s="430" t="s">
        <v>390</v>
      </c>
      <c r="K6268" s="23"/>
      <c r="L6268" s="23"/>
      <c r="M6268" s="23"/>
      <c r="N6268" s="124"/>
      <c r="O6268" s="23"/>
    </row>
    <row r="6269" spans="2:15" x14ac:dyDescent="0.2">
      <c r="B6269" s="40" t="s">
        <v>581</v>
      </c>
      <c r="C6269" s="41" t="s">
        <v>578</v>
      </c>
      <c r="D6269" s="429">
        <v>0.13500000000000001</v>
      </c>
      <c r="E6269" s="41" t="s">
        <v>582</v>
      </c>
      <c r="F6269" s="429">
        <v>0.25</v>
      </c>
      <c r="G6269" s="41" t="s">
        <v>583</v>
      </c>
      <c r="H6269" s="429">
        <v>0.15</v>
      </c>
      <c r="I6269" s="41" t="s">
        <v>584</v>
      </c>
      <c r="J6269" s="173" t="s">
        <v>390</v>
      </c>
      <c r="K6269" s="32"/>
      <c r="L6269" s="32"/>
      <c r="M6269" s="23"/>
      <c r="N6269" s="128"/>
      <c r="O6269" s="23"/>
    </row>
    <row r="6270" spans="2:15" x14ac:dyDescent="0.2">
      <c r="B6270" s="40" t="s">
        <v>1191</v>
      </c>
      <c r="C6270" s="41" t="s">
        <v>578</v>
      </c>
      <c r="D6270" s="429">
        <v>0.125</v>
      </c>
      <c r="E6270" s="41" t="s">
        <v>1192</v>
      </c>
      <c r="F6270" s="429">
        <v>0.25</v>
      </c>
      <c r="G6270" s="41" t="s">
        <v>1193</v>
      </c>
      <c r="H6270" s="429">
        <v>0.15</v>
      </c>
      <c r="I6270" s="41" t="s">
        <v>1194</v>
      </c>
      <c r="J6270" s="173" t="s">
        <v>390</v>
      </c>
      <c r="K6270" s="32"/>
      <c r="L6270" s="32"/>
      <c r="M6270" s="23"/>
      <c r="N6270" s="128"/>
      <c r="O6270" s="23"/>
    </row>
    <row r="6271" spans="2:15" x14ac:dyDescent="0.2">
      <c r="B6271" s="40" t="s">
        <v>1195</v>
      </c>
      <c r="C6271" s="41" t="s">
        <v>578</v>
      </c>
      <c r="D6271" s="429">
        <v>0.12</v>
      </c>
      <c r="E6271" s="41" t="s">
        <v>1196</v>
      </c>
      <c r="F6271" s="429">
        <v>0.25</v>
      </c>
      <c r="G6271" s="41" t="s">
        <v>1197</v>
      </c>
      <c r="H6271" s="429">
        <v>0.15</v>
      </c>
      <c r="I6271" s="41" t="s">
        <v>1198</v>
      </c>
      <c r="J6271" s="173" t="s">
        <v>390</v>
      </c>
      <c r="K6271" s="32"/>
      <c r="L6271" s="32"/>
      <c r="M6271" s="23"/>
      <c r="N6271" s="128"/>
      <c r="O6271" s="23"/>
    </row>
    <row r="6272" spans="2:15" ht="4.5" customHeight="1" x14ac:dyDescent="0.2">
      <c r="B6272" s="135"/>
      <c r="C6272" s="136"/>
      <c r="D6272" s="117"/>
      <c r="E6272" s="136"/>
      <c r="F6272" s="117"/>
      <c r="G6272" s="136"/>
      <c r="H6272" s="117"/>
      <c r="I6272" s="136"/>
      <c r="J6272" s="174"/>
      <c r="K6272" s="32"/>
      <c r="L6272" s="32"/>
      <c r="M6272" s="23"/>
      <c r="N6272" s="128"/>
      <c r="O6272" s="23"/>
    </row>
    <row r="6273" spans="2:15" x14ac:dyDescent="0.2">
      <c r="B6273" s="40" t="s">
        <v>577</v>
      </c>
      <c r="C6273" s="41" t="s">
        <v>2025</v>
      </c>
      <c r="D6273" s="429">
        <v>0.15</v>
      </c>
      <c r="E6273" s="41" t="s">
        <v>579</v>
      </c>
      <c r="F6273" s="429">
        <v>0.25</v>
      </c>
      <c r="G6273" s="41" t="s">
        <v>580</v>
      </c>
      <c r="H6273" s="429">
        <v>0.15</v>
      </c>
      <c r="I6273" s="41" t="s">
        <v>579</v>
      </c>
      <c r="J6273" s="173" t="s">
        <v>390</v>
      </c>
      <c r="K6273" s="32"/>
      <c r="L6273" s="32"/>
      <c r="M6273" s="23"/>
      <c r="N6273" s="128"/>
      <c r="O6273" s="23"/>
    </row>
    <row r="6274" spans="2:15" x14ac:dyDescent="0.2">
      <c r="B6274" s="40" t="s">
        <v>581</v>
      </c>
      <c r="C6274" s="41" t="s">
        <v>2025</v>
      </c>
      <c r="D6274" s="429">
        <v>0.13500000000000001</v>
      </c>
      <c r="E6274" s="41" t="s">
        <v>582</v>
      </c>
      <c r="F6274" s="429">
        <v>0.25</v>
      </c>
      <c r="G6274" s="41" t="s">
        <v>583</v>
      </c>
      <c r="H6274" s="429">
        <v>0.15</v>
      </c>
      <c r="I6274" s="41" t="s">
        <v>584</v>
      </c>
      <c r="J6274" s="173" t="s">
        <v>390</v>
      </c>
      <c r="K6274" s="32"/>
      <c r="L6274" s="32"/>
      <c r="M6274" s="23"/>
      <c r="N6274" s="128"/>
      <c r="O6274" s="23"/>
    </row>
    <row r="6275" spans="2:15" x14ac:dyDescent="0.2">
      <c r="B6275" s="40" t="s">
        <v>1191</v>
      </c>
      <c r="C6275" s="41" t="s">
        <v>2025</v>
      </c>
      <c r="D6275" s="429">
        <v>0.125</v>
      </c>
      <c r="E6275" s="41" t="s">
        <v>1192</v>
      </c>
      <c r="F6275" s="429">
        <v>0.25</v>
      </c>
      <c r="G6275" s="41" t="s">
        <v>1193</v>
      </c>
      <c r="H6275" s="429">
        <v>0.15</v>
      </c>
      <c r="I6275" s="41" t="s">
        <v>1194</v>
      </c>
      <c r="J6275" s="167" t="s">
        <v>390</v>
      </c>
      <c r="K6275" s="32"/>
      <c r="L6275" s="32"/>
      <c r="M6275" s="23"/>
      <c r="N6275" s="124"/>
      <c r="O6275" s="23"/>
    </row>
    <row r="6276" spans="2:15" x14ac:dyDescent="0.2">
      <c r="B6276" s="40" t="s">
        <v>1195</v>
      </c>
      <c r="C6276" s="41" t="s">
        <v>2025</v>
      </c>
      <c r="D6276" s="429">
        <v>0.12</v>
      </c>
      <c r="E6276" s="41" t="s">
        <v>1196</v>
      </c>
      <c r="F6276" s="429">
        <v>0.25</v>
      </c>
      <c r="G6276" s="41" t="s">
        <v>1197</v>
      </c>
      <c r="H6276" s="429">
        <v>0.15</v>
      </c>
      <c r="I6276" s="41" t="s">
        <v>1198</v>
      </c>
      <c r="J6276" s="167" t="s">
        <v>390</v>
      </c>
      <c r="K6276" s="32"/>
      <c r="L6276" s="32"/>
      <c r="M6276" s="23"/>
      <c r="N6276" s="124"/>
      <c r="O6276" s="23"/>
    </row>
    <row r="6277" spans="2:15" x14ac:dyDescent="0.2">
      <c r="B6277" s="40" t="s">
        <v>1199</v>
      </c>
      <c r="C6277" s="41" t="s">
        <v>2025</v>
      </c>
      <c r="D6277" s="429">
        <v>0.12</v>
      </c>
      <c r="E6277" s="41" t="s">
        <v>1200</v>
      </c>
      <c r="F6277" s="429">
        <v>0.25</v>
      </c>
      <c r="G6277" s="41" t="s">
        <v>1201</v>
      </c>
      <c r="H6277" s="429">
        <v>0.15</v>
      </c>
      <c r="I6277" s="41" t="s">
        <v>1202</v>
      </c>
      <c r="J6277" s="167" t="s">
        <v>390</v>
      </c>
      <c r="K6277" s="32"/>
      <c r="L6277" s="32"/>
      <c r="M6277" s="23"/>
      <c r="N6277" s="124"/>
      <c r="O6277" s="23"/>
    </row>
    <row r="6278" spans="2:15" x14ac:dyDescent="0.2">
      <c r="B6278" s="6" t="s">
        <v>1203</v>
      </c>
      <c r="C6278" s="1"/>
      <c r="D6278" s="1"/>
      <c r="E6278" s="1"/>
      <c r="F6278" s="1"/>
      <c r="G6278" s="1"/>
      <c r="H6278" s="1"/>
      <c r="I6278" s="1"/>
      <c r="J6278" s="7"/>
      <c r="K6278" s="23"/>
      <c r="L6278" s="23"/>
      <c r="M6278" s="23"/>
      <c r="N6278" s="23"/>
      <c r="O6278" s="23"/>
    </row>
    <row r="6279" spans="2:15" x14ac:dyDescent="0.2">
      <c r="B6279" s="6" t="s">
        <v>1204</v>
      </c>
      <c r="C6279" s="1"/>
      <c r="D6279" s="1"/>
      <c r="E6279" s="1"/>
      <c r="F6279" s="1"/>
      <c r="G6279" s="1"/>
      <c r="H6279" s="1"/>
      <c r="I6279" s="1"/>
      <c r="J6279" s="7"/>
      <c r="K6279" s="1"/>
      <c r="L6279" s="1"/>
      <c r="M6279" s="23"/>
      <c r="N6279" s="23"/>
      <c r="O6279" s="23"/>
    </row>
    <row r="6280" spans="2:15" ht="13.5" thickBot="1" x14ac:dyDescent="0.25">
      <c r="B6280" s="3" t="s">
        <v>52</v>
      </c>
      <c r="C6280" s="4"/>
      <c r="D6280" s="4"/>
      <c r="E6280" s="4"/>
      <c r="F6280" s="4"/>
      <c r="G6280" s="4"/>
      <c r="H6280" s="4"/>
      <c r="I6280" s="4"/>
      <c r="J6280" s="5"/>
      <c r="K6280" s="1"/>
      <c r="L6280" s="1"/>
      <c r="M6280" s="23"/>
      <c r="N6280" s="23"/>
      <c r="O6280" s="23"/>
    </row>
    <row r="6281" spans="2:15" ht="14.25" thickTop="1" thickBot="1" x14ac:dyDescent="0.25">
      <c r="B6281" s="247"/>
      <c r="C6281"/>
      <c r="D6281"/>
      <c r="E6281"/>
      <c r="F6281"/>
      <c r="G6281"/>
      <c r="H6281"/>
      <c r="I6281"/>
      <c r="J6281"/>
      <c r="K6281"/>
      <c r="L6281"/>
      <c r="M6281"/>
      <c r="N6281"/>
      <c r="O6281"/>
    </row>
    <row r="6282" spans="2:15" ht="13.5" thickTop="1" x14ac:dyDescent="0.2">
      <c r="B6282" s="98" t="s">
        <v>1205</v>
      </c>
      <c r="C6282" s="98"/>
      <c r="D6282" s="98"/>
      <c r="E6282" s="98"/>
      <c r="F6282" s="112"/>
      <c r="G6282" s="113"/>
      <c r="H6282" s="113"/>
      <c r="I6282" s="113"/>
      <c r="J6282" s="175"/>
      <c r="K6282" s="172"/>
      <c r="L6282" s="172"/>
      <c r="M6282" s="23"/>
      <c r="N6282" s="23"/>
      <c r="O6282" s="23"/>
    </row>
    <row r="6283" spans="2:15" ht="51" x14ac:dyDescent="0.2">
      <c r="B6283" s="383" t="s">
        <v>1206</v>
      </c>
      <c r="C6283" s="384" t="s">
        <v>1213</v>
      </c>
      <c r="D6283" s="347" t="s">
        <v>255</v>
      </c>
      <c r="E6283" s="419" t="s">
        <v>2019</v>
      </c>
      <c r="F6283" s="347" t="s">
        <v>1807</v>
      </c>
      <c r="G6283" s="347" t="s">
        <v>450</v>
      </c>
      <c r="H6283" s="347" t="s">
        <v>2018</v>
      </c>
      <c r="I6283" s="347" t="s">
        <v>1451</v>
      </c>
      <c r="J6283" s="386" t="s">
        <v>2023</v>
      </c>
      <c r="K6283" s="82"/>
      <c r="L6283" s="82"/>
      <c r="M6283" s="23"/>
      <c r="N6283" s="122"/>
      <c r="O6283" s="23"/>
    </row>
    <row r="6284" spans="2:15" x14ac:dyDescent="0.2">
      <c r="B6284" s="13" t="s">
        <v>1207</v>
      </c>
      <c r="C6284" s="36" t="s">
        <v>578</v>
      </c>
      <c r="D6284" s="429">
        <v>0.106</v>
      </c>
      <c r="E6284" s="36" t="s">
        <v>1208</v>
      </c>
      <c r="F6284" s="429">
        <v>0.25</v>
      </c>
      <c r="G6284" s="36" t="s">
        <v>1209</v>
      </c>
      <c r="H6284" s="429">
        <v>0.15</v>
      </c>
      <c r="I6284" s="85" t="s">
        <v>878</v>
      </c>
      <c r="J6284" s="430" t="s">
        <v>762</v>
      </c>
      <c r="K6284" s="23"/>
      <c r="L6284" s="23"/>
      <c r="M6284" s="23"/>
      <c r="N6284" s="124"/>
      <c r="O6284" s="23"/>
    </row>
    <row r="6285" spans="2:15" x14ac:dyDescent="0.2">
      <c r="B6285" s="40" t="s">
        <v>879</v>
      </c>
      <c r="C6285" s="41" t="s">
        <v>578</v>
      </c>
      <c r="D6285" s="429">
        <v>9.9000000000000005E-2</v>
      </c>
      <c r="E6285" s="41" t="s">
        <v>880</v>
      </c>
      <c r="F6285" s="429">
        <v>0.25</v>
      </c>
      <c r="G6285" s="41" t="s">
        <v>881</v>
      </c>
      <c r="H6285" s="429">
        <v>0.15</v>
      </c>
      <c r="I6285" s="177" t="s">
        <v>882</v>
      </c>
      <c r="J6285" s="173" t="s">
        <v>390</v>
      </c>
      <c r="K6285" s="32"/>
      <c r="L6285" s="32"/>
      <c r="M6285" s="23"/>
      <c r="N6285" s="128"/>
      <c r="O6285" s="23"/>
    </row>
    <row r="6286" spans="2:15" x14ac:dyDescent="0.2">
      <c r="B6286" s="40" t="s">
        <v>883</v>
      </c>
      <c r="C6286" s="41" t="s">
        <v>578</v>
      </c>
      <c r="D6286" s="429">
        <v>8.5999999999999993E-2</v>
      </c>
      <c r="E6286" s="41" t="s">
        <v>884</v>
      </c>
      <c r="F6286" s="429">
        <v>0.25</v>
      </c>
      <c r="G6286" s="41" t="s">
        <v>885</v>
      </c>
      <c r="H6286" s="429">
        <v>0.15</v>
      </c>
      <c r="I6286" s="177" t="s">
        <v>886</v>
      </c>
      <c r="J6286" s="173" t="s">
        <v>390</v>
      </c>
      <c r="K6286" s="32"/>
      <c r="L6286" s="32"/>
      <c r="M6286" s="23"/>
      <c r="N6286" s="128"/>
      <c r="O6286" s="23"/>
    </row>
    <row r="6287" spans="2:15" x14ac:dyDescent="0.2">
      <c r="B6287" s="40" t="s">
        <v>887</v>
      </c>
      <c r="C6287" s="41" t="s">
        <v>578</v>
      </c>
      <c r="D6287" s="429">
        <v>8.5999999999999993E-2</v>
      </c>
      <c r="E6287" s="41" t="s">
        <v>888</v>
      </c>
      <c r="F6287" s="429">
        <v>0.25</v>
      </c>
      <c r="G6287" s="41" t="s">
        <v>889</v>
      </c>
      <c r="H6287" s="429">
        <v>0.15</v>
      </c>
      <c r="I6287" s="177" t="s">
        <v>890</v>
      </c>
      <c r="J6287" s="173" t="s">
        <v>390</v>
      </c>
      <c r="K6287" s="32"/>
      <c r="L6287" s="32"/>
      <c r="M6287" s="23"/>
      <c r="N6287" s="128"/>
      <c r="O6287" s="23"/>
    </row>
    <row r="6288" spans="2:15" x14ac:dyDescent="0.2">
      <c r="B6288" s="40" t="s">
        <v>891</v>
      </c>
      <c r="C6288" s="41" t="s">
        <v>578</v>
      </c>
      <c r="D6288" s="429">
        <v>8.5999999999999993E-2</v>
      </c>
      <c r="E6288" s="41" t="s">
        <v>892</v>
      </c>
      <c r="F6288" s="429">
        <v>0.25</v>
      </c>
      <c r="G6288" s="41" t="s">
        <v>2037</v>
      </c>
      <c r="H6288" s="429">
        <v>0.15</v>
      </c>
      <c r="I6288" s="177" t="s">
        <v>893</v>
      </c>
      <c r="J6288" s="173" t="s">
        <v>390</v>
      </c>
      <c r="K6288" s="32"/>
      <c r="L6288" s="32"/>
      <c r="M6288" s="23"/>
      <c r="N6288" s="128"/>
      <c r="O6288" s="23"/>
    </row>
    <row r="6289" spans="2:15" x14ac:dyDescent="0.2">
      <c r="B6289" s="135"/>
      <c r="C6289" s="136"/>
      <c r="D6289" s="117"/>
      <c r="E6289" s="136"/>
      <c r="F6289" s="117"/>
      <c r="G6289" s="136"/>
      <c r="H6289" s="117"/>
      <c r="I6289" s="179"/>
      <c r="J6289" s="174"/>
      <c r="K6289" s="32"/>
      <c r="L6289" s="32"/>
      <c r="M6289" s="23"/>
      <c r="N6289" s="128"/>
      <c r="O6289" s="23"/>
    </row>
    <row r="6290" spans="2:15" x14ac:dyDescent="0.2">
      <c r="B6290" s="13" t="s">
        <v>1207</v>
      </c>
      <c r="C6290" s="36" t="s">
        <v>2025</v>
      </c>
      <c r="D6290" s="429">
        <v>0.106</v>
      </c>
      <c r="E6290" s="36" t="s">
        <v>1208</v>
      </c>
      <c r="F6290" s="429">
        <v>0.25</v>
      </c>
      <c r="G6290" s="36" t="s">
        <v>1209</v>
      </c>
      <c r="H6290" s="429">
        <v>0.15</v>
      </c>
      <c r="I6290" s="85" t="s">
        <v>878</v>
      </c>
      <c r="J6290" s="173" t="s">
        <v>762</v>
      </c>
      <c r="K6290" s="23"/>
      <c r="L6290" s="23"/>
      <c r="M6290" s="23"/>
      <c r="N6290" s="128"/>
      <c r="O6290" s="23"/>
    </row>
    <row r="6291" spans="2:15" x14ac:dyDescent="0.2">
      <c r="B6291" s="40" t="s">
        <v>879</v>
      </c>
      <c r="C6291" s="41" t="s">
        <v>2025</v>
      </c>
      <c r="D6291" s="429">
        <v>9.9000000000000005E-2</v>
      </c>
      <c r="E6291" s="41" t="s">
        <v>880</v>
      </c>
      <c r="F6291" s="429">
        <v>0.25</v>
      </c>
      <c r="G6291" s="41" t="s">
        <v>881</v>
      </c>
      <c r="H6291" s="429">
        <v>0.15</v>
      </c>
      <c r="I6291" s="177" t="s">
        <v>882</v>
      </c>
      <c r="J6291" s="173" t="s">
        <v>390</v>
      </c>
      <c r="K6291" s="32"/>
      <c r="L6291" s="32"/>
      <c r="M6291" s="23"/>
      <c r="N6291" s="128"/>
      <c r="O6291" s="23"/>
    </row>
    <row r="6292" spans="2:15" x14ac:dyDescent="0.2">
      <c r="B6292" s="40" t="s">
        <v>883</v>
      </c>
      <c r="C6292" s="41" t="s">
        <v>2025</v>
      </c>
      <c r="D6292" s="429">
        <v>8.5999999999999993E-2</v>
      </c>
      <c r="E6292" s="41" t="s">
        <v>884</v>
      </c>
      <c r="F6292" s="429">
        <v>0.25</v>
      </c>
      <c r="G6292" s="41" t="s">
        <v>885</v>
      </c>
      <c r="H6292" s="429">
        <v>0.15</v>
      </c>
      <c r="I6292" s="177" t="s">
        <v>886</v>
      </c>
      <c r="J6292" s="167" t="s">
        <v>390</v>
      </c>
      <c r="K6292" s="32"/>
      <c r="L6292" s="32"/>
      <c r="M6292" s="23"/>
      <c r="N6292" s="124"/>
      <c r="O6292" s="23"/>
    </row>
    <row r="6293" spans="2:15" x14ac:dyDescent="0.2">
      <c r="B6293" s="40" t="s">
        <v>887</v>
      </c>
      <c r="C6293" s="41" t="s">
        <v>2025</v>
      </c>
      <c r="D6293" s="429">
        <v>8.5999999999999993E-2</v>
      </c>
      <c r="E6293" s="41" t="s">
        <v>888</v>
      </c>
      <c r="F6293" s="429">
        <v>0.25</v>
      </c>
      <c r="G6293" s="41" t="s">
        <v>889</v>
      </c>
      <c r="H6293" s="429">
        <v>0.15</v>
      </c>
      <c r="I6293" s="177" t="s">
        <v>890</v>
      </c>
      <c r="J6293" s="167" t="s">
        <v>390</v>
      </c>
      <c r="K6293" s="32"/>
      <c r="L6293" s="32"/>
      <c r="M6293" s="23"/>
      <c r="N6293" s="124"/>
      <c r="O6293" s="23"/>
    </row>
    <row r="6294" spans="2:15" x14ac:dyDescent="0.2">
      <c r="B6294" s="40" t="s">
        <v>891</v>
      </c>
      <c r="C6294" s="41" t="s">
        <v>2025</v>
      </c>
      <c r="D6294" s="429">
        <v>8.5999999999999993E-2</v>
      </c>
      <c r="E6294" s="41" t="s">
        <v>892</v>
      </c>
      <c r="F6294" s="429">
        <v>0.25</v>
      </c>
      <c r="G6294" s="41" t="s">
        <v>2037</v>
      </c>
      <c r="H6294" s="429">
        <v>0.15</v>
      </c>
      <c r="I6294" s="177" t="s">
        <v>893</v>
      </c>
      <c r="J6294" s="167" t="s">
        <v>390</v>
      </c>
      <c r="K6294" s="32"/>
      <c r="L6294" s="32"/>
      <c r="M6294" s="23"/>
      <c r="N6294" s="124"/>
      <c r="O6294" s="23"/>
    </row>
    <row r="6295" spans="2:15" x14ac:dyDescent="0.2">
      <c r="B6295" s="6" t="s">
        <v>1446</v>
      </c>
      <c r="C6295" s="1"/>
      <c r="D6295" s="1"/>
      <c r="E6295" s="1"/>
      <c r="F6295" s="1"/>
      <c r="G6295" s="1"/>
      <c r="H6295" s="1"/>
      <c r="I6295" s="1"/>
      <c r="J6295" s="7"/>
      <c r="K6295" s="23"/>
      <c r="L6295" s="23"/>
      <c r="M6295" s="23"/>
      <c r="N6295" s="23"/>
      <c r="O6295" s="23"/>
    </row>
    <row r="6296" spans="2:15" ht="13.5" thickBot="1" x14ac:dyDescent="0.25">
      <c r="B6296" s="3" t="s">
        <v>52</v>
      </c>
      <c r="C6296" s="4"/>
      <c r="D6296" s="4"/>
      <c r="E6296" s="4"/>
      <c r="F6296" s="4"/>
      <c r="G6296" s="4"/>
      <c r="H6296" s="4"/>
      <c r="I6296" s="4"/>
      <c r="J6296" s="5"/>
      <c r="K6296" s="23"/>
      <c r="L6296" s="23"/>
      <c r="M6296" s="23"/>
      <c r="N6296" s="23"/>
      <c r="O6296" s="23"/>
    </row>
    <row r="6297" spans="2:15" ht="14.25" thickTop="1" thickBot="1" x14ac:dyDescent="0.25">
      <c r="B6297" s="217"/>
      <c r="C6297"/>
      <c r="D6297"/>
      <c r="E6297"/>
      <c r="F6297"/>
      <c r="G6297"/>
      <c r="H6297"/>
      <c r="I6297"/>
      <c r="J6297"/>
      <c r="K6297"/>
      <c r="L6297"/>
      <c r="M6297"/>
      <c r="N6297"/>
      <c r="O6297"/>
    </row>
    <row r="6298" spans="2:15" ht="13.5" thickTop="1" x14ac:dyDescent="0.2">
      <c r="B6298" s="98" t="s">
        <v>894</v>
      </c>
      <c r="C6298" s="98"/>
      <c r="D6298" s="98"/>
      <c r="E6298" s="98"/>
      <c r="F6298" s="98"/>
      <c r="G6298" s="113"/>
      <c r="H6298" s="113"/>
      <c r="I6298" s="113"/>
      <c r="J6298" s="113"/>
      <c r="K6298" s="113"/>
      <c r="L6298" s="113"/>
      <c r="M6298" s="107"/>
      <c r="N6298" s="1"/>
      <c r="O6298" s="1"/>
    </row>
    <row r="6299" spans="2:15" s="254" customFormat="1" ht="63.75" x14ac:dyDescent="0.2">
      <c r="B6299" s="383" t="s">
        <v>381</v>
      </c>
      <c r="C6299" s="384" t="s">
        <v>1213</v>
      </c>
      <c r="D6299" s="347" t="s">
        <v>1447</v>
      </c>
      <c r="E6299" s="384" t="s">
        <v>66</v>
      </c>
      <c r="F6299" s="347" t="s">
        <v>895</v>
      </c>
      <c r="G6299" s="347" t="s">
        <v>255</v>
      </c>
      <c r="H6299" s="419" t="s">
        <v>2019</v>
      </c>
      <c r="I6299" s="347" t="s">
        <v>1807</v>
      </c>
      <c r="J6299" s="419" t="s">
        <v>2020</v>
      </c>
      <c r="K6299" s="347" t="s">
        <v>2018</v>
      </c>
      <c r="L6299" s="385" t="s">
        <v>780</v>
      </c>
      <c r="M6299" s="386" t="s">
        <v>2023</v>
      </c>
      <c r="N6299" s="252"/>
      <c r="O6299" s="253"/>
    </row>
    <row r="6300" spans="2:15" x14ac:dyDescent="0.2">
      <c r="B6300" s="13" t="s">
        <v>896</v>
      </c>
      <c r="C6300" s="36" t="s">
        <v>2025</v>
      </c>
      <c r="D6300" s="37">
        <v>12.64</v>
      </c>
      <c r="E6300" s="37">
        <v>2.36</v>
      </c>
      <c r="F6300" s="404">
        <v>300</v>
      </c>
      <c r="G6300" s="429">
        <v>0.15</v>
      </c>
      <c r="H6300" s="36" t="s">
        <v>897</v>
      </c>
      <c r="I6300" s="429">
        <v>0.25</v>
      </c>
      <c r="J6300" s="36" t="s">
        <v>898</v>
      </c>
      <c r="K6300" s="429">
        <v>0.15</v>
      </c>
      <c r="L6300" s="85" t="s">
        <v>897</v>
      </c>
      <c r="M6300" s="359" t="s">
        <v>2029</v>
      </c>
      <c r="N6300" s="154"/>
      <c r="O6300" s="1"/>
    </row>
    <row r="6301" spans="2:15" x14ac:dyDescent="0.2">
      <c r="B6301" s="13" t="s">
        <v>899</v>
      </c>
      <c r="C6301" s="36" t="s">
        <v>2025</v>
      </c>
      <c r="D6301" s="37">
        <v>14.07</v>
      </c>
      <c r="E6301" s="37">
        <v>3.93</v>
      </c>
      <c r="F6301" s="404">
        <v>500</v>
      </c>
      <c r="G6301" s="429">
        <v>0.14499999999999999</v>
      </c>
      <c r="H6301" s="36" t="s">
        <v>900</v>
      </c>
      <c r="I6301" s="429">
        <v>0.25</v>
      </c>
      <c r="J6301" s="36" t="s">
        <v>901</v>
      </c>
      <c r="K6301" s="429">
        <v>0.15</v>
      </c>
      <c r="L6301" s="85" t="s">
        <v>2458</v>
      </c>
      <c r="M6301" s="359" t="s">
        <v>2029</v>
      </c>
      <c r="N6301" s="154"/>
      <c r="O6301" s="1"/>
    </row>
    <row r="6302" spans="2:15" x14ac:dyDescent="0.2">
      <c r="B6302" s="40" t="s">
        <v>2459</v>
      </c>
      <c r="C6302" s="41" t="s">
        <v>2025</v>
      </c>
      <c r="D6302" s="42">
        <v>12.13</v>
      </c>
      <c r="E6302" s="42">
        <v>7.87</v>
      </c>
      <c r="F6302" s="404">
        <v>1000</v>
      </c>
      <c r="G6302" s="429">
        <v>0.14000000000000001</v>
      </c>
      <c r="H6302" s="41" t="s">
        <v>2460</v>
      </c>
      <c r="I6302" s="429">
        <v>0.25</v>
      </c>
      <c r="J6302" s="41" t="s">
        <v>2461</v>
      </c>
      <c r="K6302" s="429">
        <v>0.15</v>
      </c>
      <c r="L6302" s="177" t="s">
        <v>2032</v>
      </c>
      <c r="M6302" s="359" t="s">
        <v>2029</v>
      </c>
      <c r="N6302" s="156"/>
      <c r="O6302" s="1"/>
    </row>
    <row r="6303" spans="2:15" x14ac:dyDescent="0.2">
      <c r="B6303" s="40" t="s">
        <v>2462</v>
      </c>
      <c r="C6303" s="41" t="s">
        <v>2025</v>
      </c>
      <c r="D6303" s="42">
        <v>10.199999999999999</v>
      </c>
      <c r="E6303" s="42">
        <v>11.8</v>
      </c>
      <c r="F6303" s="404">
        <v>1500</v>
      </c>
      <c r="G6303" s="429">
        <v>0.14000000000000001</v>
      </c>
      <c r="H6303" s="41" t="s">
        <v>2171</v>
      </c>
      <c r="I6303" s="429">
        <v>0.25</v>
      </c>
      <c r="J6303" s="41" t="s">
        <v>2027</v>
      </c>
      <c r="K6303" s="429">
        <v>0.15</v>
      </c>
      <c r="L6303" s="177" t="s">
        <v>2463</v>
      </c>
      <c r="M6303" s="359" t="s">
        <v>2029</v>
      </c>
      <c r="N6303" s="156"/>
      <c r="O6303" s="1"/>
    </row>
    <row r="6304" spans="2:15" x14ac:dyDescent="0.2">
      <c r="B6304" s="40" t="s">
        <v>2464</v>
      </c>
      <c r="C6304" s="41" t="s">
        <v>2025</v>
      </c>
      <c r="D6304" s="42">
        <v>20</v>
      </c>
      <c r="E6304" s="42">
        <v>10</v>
      </c>
      <c r="F6304" s="431" t="s">
        <v>2465</v>
      </c>
      <c r="G6304" s="429">
        <v>0.13</v>
      </c>
      <c r="H6304" s="41" t="s">
        <v>2466</v>
      </c>
      <c r="I6304" s="429">
        <v>0.25</v>
      </c>
      <c r="J6304" s="41" t="s">
        <v>2032</v>
      </c>
      <c r="K6304" s="429">
        <v>0.15</v>
      </c>
      <c r="L6304" s="177" t="s">
        <v>2467</v>
      </c>
      <c r="M6304" s="359" t="s">
        <v>762</v>
      </c>
      <c r="N6304" s="156"/>
      <c r="O6304" s="1"/>
    </row>
    <row r="6305" spans="2:15" x14ac:dyDescent="0.2">
      <c r="B6305" s="40" t="s">
        <v>2464</v>
      </c>
      <c r="C6305" s="41" t="s">
        <v>2025</v>
      </c>
      <c r="D6305" s="42">
        <v>50</v>
      </c>
      <c r="E6305" s="42">
        <v>10</v>
      </c>
      <c r="F6305" s="431" t="s">
        <v>2465</v>
      </c>
      <c r="G6305" s="429">
        <v>0.1</v>
      </c>
      <c r="H6305" s="41" t="s">
        <v>2468</v>
      </c>
      <c r="I6305" s="429">
        <v>0.25</v>
      </c>
      <c r="J6305" s="41" t="s">
        <v>2028</v>
      </c>
      <c r="K6305" s="429">
        <v>0.15</v>
      </c>
      <c r="L6305" s="177" t="s">
        <v>1457</v>
      </c>
      <c r="M6305" s="359" t="s">
        <v>390</v>
      </c>
      <c r="N6305" s="156"/>
      <c r="O6305" s="1"/>
    </row>
    <row r="6306" spans="2:15" x14ac:dyDescent="0.2">
      <c r="B6306" s="40" t="s">
        <v>2464</v>
      </c>
      <c r="C6306" s="41" t="s">
        <v>782</v>
      </c>
      <c r="D6306" s="42">
        <v>20</v>
      </c>
      <c r="E6306" s="42">
        <v>10</v>
      </c>
      <c r="F6306" s="431" t="s">
        <v>2465</v>
      </c>
      <c r="G6306" s="429">
        <v>0.1</v>
      </c>
      <c r="H6306" s="41" t="s">
        <v>2028</v>
      </c>
      <c r="I6306" s="429">
        <v>0.25</v>
      </c>
      <c r="J6306" s="41" t="s">
        <v>2032</v>
      </c>
      <c r="K6306" s="429">
        <v>0.15</v>
      </c>
      <c r="L6306" s="177" t="s">
        <v>2467</v>
      </c>
      <c r="M6306" s="359" t="s">
        <v>762</v>
      </c>
      <c r="N6306" s="156"/>
      <c r="O6306" s="1"/>
    </row>
    <row r="6307" spans="2:15" x14ac:dyDescent="0.2">
      <c r="B6307" s="40" t="s">
        <v>2464</v>
      </c>
      <c r="C6307" s="41" t="s">
        <v>782</v>
      </c>
      <c r="D6307" s="42">
        <v>50</v>
      </c>
      <c r="E6307" s="42">
        <v>10</v>
      </c>
      <c r="F6307" s="431" t="s">
        <v>2465</v>
      </c>
      <c r="G6307" s="429">
        <v>9.6000000000000002E-2</v>
      </c>
      <c r="H6307" s="41" t="s">
        <v>2469</v>
      </c>
      <c r="I6307" s="429">
        <v>0.25</v>
      </c>
      <c r="J6307" s="41" t="s">
        <v>2028</v>
      </c>
      <c r="K6307" s="429">
        <v>0.15</v>
      </c>
      <c r="L6307" s="177" t="s">
        <v>1457</v>
      </c>
      <c r="M6307" s="359" t="s">
        <v>390</v>
      </c>
      <c r="N6307" s="156"/>
      <c r="O6307" s="1"/>
    </row>
    <row r="6308" spans="2:15" ht="13.5" thickBot="1" x14ac:dyDescent="0.25">
      <c r="B6308" s="3" t="s">
        <v>52</v>
      </c>
      <c r="C6308" s="4"/>
      <c r="D6308" s="4"/>
      <c r="E6308" s="4"/>
      <c r="F6308" s="4"/>
      <c r="G6308" s="4"/>
      <c r="H6308" s="4"/>
      <c r="I6308" s="4"/>
      <c r="J6308" s="4"/>
      <c r="K6308" s="4"/>
      <c r="L6308" s="4"/>
      <c r="M6308" s="5"/>
      <c r="N6308" s="1"/>
      <c r="O6308" s="1"/>
    </row>
    <row r="6309" spans="2:15" ht="14.25" thickTop="1" thickBot="1" x14ac:dyDescent="0.25">
      <c r="B6309" s="247"/>
      <c r="C6309"/>
      <c r="D6309"/>
      <c r="E6309"/>
      <c r="F6309"/>
      <c r="G6309"/>
      <c r="H6309"/>
      <c r="I6309"/>
      <c r="J6309"/>
      <c r="K6309"/>
      <c r="L6309"/>
      <c r="M6309"/>
      <c r="N6309"/>
      <c r="O6309"/>
    </row>
    <row r="6310" spans="2:15" ht="13.5" thickTop="1" x14ac:dyDescent="0.2">
      <c r="B6310" s="98" t="s">
        <v>2470</v>
      </c>
      <c r="C6310" s="176"/>
      <c r="D6310" s="176"/>
      <c r="E6310" s="112"/>
      <c r="F6310" s="112"/>
      <c r="G6310" s="113"/>
      <c r="H6310" s="113"/>
      <c r="I6310" s="113"/>
      <c r="J6310" s="113"/>
      <c r="K6310" s="113"/>
      <c r="L6310" s="120"/>
      <c r="M6310" s="1"/>
      <c r="N6310" s="1"/>
      <c r="O6310" s="1"/>
    </row>
    <row r="6311" spans="2:15" s="255" customFormat="1" ht="63.75" x14ac:dyDescent="0.2">
      <c r="B6311" s="383" t="s">
        <v>64</v>
      </c>
      <c r="C6311" s="384" t="s">
        <v>1213</v>
      </c>
      <c r="D6311" s="347" t="s">
        <v>65</v>
      </c>
      <c r="E6311" s="347" t="s">
        <v>2471</v>
      </c>
      <c r="F6311" s="347" t="s">
        <v>255</v>
      </c>
      <c r="G6311" s="347" t="s">
        <v>2019</v>
      </c>
      <c r="H6311" s="347" t="s">
        <v>1807</v>
      </c>
      <c r="I6311" s="347" t="s">
        <v>2472</v>
      </c>
      <c r="J6311" s="347" t="s">
        <v>2018</v>
      </c>
      <c r="K6311" s="347" t="s">
        <v>2473</v>
      </c>
      <c r="L6311" s="386" t="s">
        <v>2023</v>
      </c>
      <c r="M6311" s="252"/>
      <c r="N6311" s="252"/>
      <c r="O6311" s="252"/>
    </row>
    <row r="6312" spans="2:15" x14ac:dyDescent="0.2">
      <c r="B6312" s="13" t="s">
        <v>2474</v>
      </c>
      <c r="C6312" s="36" t="s">
        <v>782</v>
      </c>
      <c r="D6312" s="37">
        <v>34</v>
      </c>
      <c r="E6312" s="37">
        <v>15</v>
      </c>
      <c r="F6312" s="429">
        <v>9.8000000000000004E-2</v>
      </c>
      <c r="G6312" s="36" t="s">
        <v>2475</v>
      </c>
      <c r="H6312" s="429">
        <v>0.25</v>
      </c>
      <c r="I6312" s="36" t="s">
        <v>2179</v>
      </c>
      <c r="J6312" s="429">
        <v>0.15</v>
      </c>
      <c r="K6312" s="85" t="s">
        <v>2180</v>
      </c>
      <c r="L6312" s="359" t="s">
        <v>762</v>
      </c>
      <c r="M6312" s="1"/>
      <c r="N6312" s="154"/>
      <c r="O6312" s="1"/>
    </row>
    <row r="6313" spans="2:15" x14ac:dyDescent="0.2">
      <c r="B6313" s="13" t="s">
        <v>1951</v>
      </c>
      <c r="C6313" s="36" t="s">
        <v>782</v>
      </c>
      <c r="D6313" s="37">
        <v>34</v>
      </c>
      <c r="E6313" s="37">
        <v>15</v>
      </c>
      <c r="F6313" s="429">
        <v>9.8000000000000004E-2</v>
      </c>
      <c r="G6313" s="36" t="s">
        <v>2475</v>
      </c>
      <c r="H6313" s="429">
        <v>0.25</v>
      </c>
      <c r="I6313" s="36" t="s">
        <v>2179</v>
      </c>
      <c r="J6313" s="429">
        <v>0.15</v>
      </c>
      <c r="K6313" s="85" t="s">
        <v>2180</v>
      </c>
      <c r="L6313" s="359" t="s">
        <v>762</v>
      </c>
      <c r="M6313" s="1"/>
      <c r="N6313" s="154"/>
      <c r="O6313" s="1"/>
    </row>
    <row r="6314" spans="2:15" x14ac:dyDescent="0.2">
      <c r="B6314" s="40" t="s">
        <v>1952</v>
      </c>
      <c r="C6314" s="41" t="s">
        <v>782</v>
      </c>
      <c r="D6314" s="42">
        <v>34</v>
      </c>
      <c r="E6314" s="42">
        <v>15</v>
      </c>
      <c r="F6314" s="429">
        <v>9.8000000000000004E-2</v>
      </c>
      <c r="G6314" s="41" t="s">
        <v>2475</v>
      </c>
      <c r="H6314" s="429">
        <v>0.25</v>
      </c>
      <c r="I6314" s="41" t="s">
        <v>2179</v>
      </c>
      <c r="J6314" s="429">
        <v>0.15</v>
      </c>
      <c r="K6314" s="177" t="s">
        <v>2180</v>
      </c>
      <c r="L6314" s="359" t="s">
        <v>762</v>
      </c>
      <c r="M6314" s="1"/>
      <c r="N6314" s="156"/>
      <c r="O6314" s="1"/>
    </row>
    <row r="6315" spans="2:15" x14ac:dyDescent="0.2">
      <c r="B6315" s="40" t="s">
        <v>1953</v>
      </c>
      <c r="C6315" s="41" t="s">
        <v>782</v>
      </c>
      <c r="D6315" s="42">
        <v>34</v>
      </c>
      <c r="E6315" s="42">
        <v>15</v>
      </c>
      <c r="F6315" s="429">
        <v>9.8000000000000004E-2</v>
      </c>
      <c r="G6315" s="41" t="s">
        <v>2475</v>
      </c>
      <c r="H6315" s="429">
        <v>0.25</v>
      </c>
      <c r="I6315" s="41" t="s">
        <v>2179</v>
      </c>
      <c r="J6315" s="429">
        <v>0.15</v>
      </c>
      <c r="K6315" s="177" t="s">
        <v>2180</v>
      </c>
      <c r="L6315" s="359" t="s">
        <v>762</v>
      </c>
      <c r="M6315" s="1"/>
      <c r="N6315" s="156"/>
      <c r="O6315" s="1"/>
    </row>
    <row r="6316" spans="2:15" ht="4.5" customHeight="1" x14ac:dyDescent="0.2">
      <c r="B6316" s="135"/>
      <c r="C6316" s="136"/>
      <c r="D6316" s="180"/>
      <c r="E6316" s="180"/>
      <c r="F6316" s="117"/>
      <c r="G6316" s="136"/>
      <c r="H6316" s="118"/>
      <c r="I6316" s="136"/>
      <c r="J6316" s="118"/>
      <c r="K6316" s="179"/>
      <c r="L6316" s="432"/>
      <c r="M6316" s="1"/>
      <c r="N6316" s="128"/>
      <c r="O6316" s="23"/>
    </row>
    <row r="6317" spans="2:15" x14ac:dyDescent="0.2">
      <c r="B6317" s="13" t="s">
        <v>2474</v>
      </c>
      <c r="C6317" s="36" t="s">
        <v>2025</v>
      </c>
      <c r="D6317" s="37">
        <v>34</v>
      </c>
      <c r="E6317" s="37">
        <v>15</v>
      </c>
      <c r="F6317" s="429">
        <v>0.108</v>
      </c>
      <c r="G6317" s="36" t="s">
        <v>1954</v>
      </c>
      <c r="H6317" s="429">
        <v>0.25</v>
      </c>
      <c r="I6317" s="36" t="s">
        <v>2179</v>
      </c>
      <c r="J6317" s="429">
        <v>0.15</v>
      </c>
      <c r="K6317" s="85" t="s">
        <v>2180</v>
      </c>
      <c r="L6317" s="359" t="s">
        <v>762</v>
      </c>
      <c r="M6317" s="1"/>
      <c r="N6317" s="156"/>
      <c r="O6317" s="1"/>
    </row>
    <row r="6318" spans="2:15" x14ac:dyDescent="0.2">
      <c r="B6318" s="13" t="s">
        <v>1951</v>
      </c>
      <c r="C6318" s="36" t="s">
        <v>2025</v>
      </c>
      <c r="D6318" s="37">
        <v>34</v>
      </c>
      <c r="E6318" s="37">
        <v>15</v>
      </c>
      <c r="F6318" s="429">
        <v>0.108</v>
      </c>
      <c r="G6318" s="36" t="s">
        <v>1954</v>
      </c>
      <c r="H6318" s="429">
        <v>0.25</v>
      </c>
      <c r="I6318" s="36" t="s">
        <v>2179</v>
      </c>
      <c r="J6318" s="429">
        <v>0.15</v>
      </c>
      <c r="K6318" s="85" t="s">
        <v>2180</v>
      </c>
      <c r="L6318" s="359" t="s">
        <v>762</v>
      </c>
      <c r="M6318" s="1"/>
      <c r="N6318" s="156"/>
      <c r="O6318" s="1"/>
    </row>
    <row r="6319" spans="2:15" x14ac:dyDescent="0.2">
      <c r="B6319" s="40" t="s">
        <v>1952</v>
      </c>
      <c r="C6319" s="41" t="s">
        <v>2025</v>
      </c>
      <c r="D6319" s="42">
        <v>34</v>
      </c>
      <c r="E6319" s="42">
        <v>15</v>
      </c>
      <c r="F6319" s="429">
        <v>0.108</v>
      </c>
      <c r="G6319" s="41" t="s">
        <v>1954</v>
      </c>
      <c r="H6319" s="429">
        <v>0.25</v>
      </c>
      <c r="I6319" s="41" t="s">
        <v>2179</v>
      </c>
      <c r="J6319" s="429">
        <v>0.15</v>
      </c>
      <c r="K6319" s="177" t="s">
        <v>2180</v>
      </c>
      <c r="L6319" s="359" t="s">
        <v>762</v>
      </c>
      <c r="M6319" s="1"/>
      <c r="N6319" s="156"/>
      <c r="O6319" s="1"/>
    </row>
    <row r="6320" spans="2:15" x14ac:dyDescent="0.2">
      <c r="B6320" s="40" t="s">
        <v>1953</v>
      </c>
      <c r="C6320" s="41" t="s">
        <v>2025</v>
      </c>
      <c r="D6320" s="42">
        <v>34</v>
      </c>
      <c r="E6320" s="42">
        <v>15</v>
      </c>
      <c r="F6320" s="429">
        <v>0.108</v>
      </c>
      <c r="G6320" s="41" t="s">
        <v>1954</v>
      </c>
      <c r="H6320" s="429">
        <v>0.25</v>
      </c>
      <c r="I6320" s="41" t="s">
        <v>2179</v>
      </c>
      <c r="J6320" s="429">
        <v>0.15</v>
      </c>
      <c r="K6320" s="177" t="s">
        <v>2180</v>
      </c>
      <c r="L6320" s="359" t="s">
        <v>762</v>
      </c>
      <c r="M6320" s="1"/>
      <c r="N6320" s="128"/>
      <c r="O6320" s="1"/>
    </row>
    <row r="6321" spans="2:15" ht="9" customHeight="1" x14ac:dyDescent="0.2">
      <c r="B6321" s="6"/>
      <c r="C6321" s="1"/>
      <c r="D6321" s="1"/>
      <c r="E6321" s="1"/>
      <c r="F6321" s="1"/>
      <c r="G6321" s="1"/>
      <c r="H6321" s="1"/>
      <c r="I6321" s="1"/>
      <c r="J6321" s="1"/>
      <c r="K6321" s="1"/>
      <c r="L6321" s="7"/>
      <c r="M6321" s="1"/>
      <c r="N6321" s="1"/>
      <c r="O6321" s="1"/>
    </row>
    <row r="6322" spans="2:15" ht="63.75" x14ac:dyDescent="0.2">
      <c r="B6322" s="383" t="s">
        <v>64</v>
      </c>
      <c r="C6322" s="384" t="s">
        <v>1213</v>
      </c>
      <c r="D6322" s="347" t="s">
        <v>65</v>
      </c>
      <c r="E6322" s="347" t="s">
        <v>2471</v>
      </c>
      <c r="F6322" s="347" t="s">
        <v>255</v>
      </c>
      <c r="G6322" s="419" t="s">
        <v>2019</v>
      </c>
      <c r="H6322" s="347" t="s">
        <v>1807</v>
      </c>
      <c r="I6322" s="347" t="s">
        <v>2472</v>
      </c>
      <c r="J6322" s="347" t="s">
        <v>2018</v>
      </c>
      <c r="K6322" s="345" t="s">
        <v>2473</v>
      </c>
      <c r="L6322" s="346" t="s">
        <v>2023</v>
      </c>
      <c r="M6322"/>
      <c r="N6322" s="122"/>
      <c r="O6322" s="23"/>
    </row>
    <row r="6323" spans="2:15" x14ac:dyDescent="0.2">
      <c r="B6323" s="13" t="s">
        <v>1955</v>
      </c>
      <c r="C6323" s="36" t="s">
        <v>782</v>
      </c>
      <c r="D6323" s="37">
        <v>54</v>
      </c>
      <c r="E6323" s="37">
        <v>15</v>
      </c>
      <c r="F6323" s="429">
        <v>9.6000000000000002E-2</v>
      </c>
      <c r="G6323" s="36" t="s">
        <v>2184</v>
      </c>
      <c r="H6323" s="429">
        <v>0.25</v>
      </c>
      <c r="I6323" s="36" t="s">
        <v>2185</v>
      </c>
      <c r="J6323" s="429">
        <v>0.15</v>
      </c>
      <c r="K6323" s="85" t="s">
        <v>2588</v>
      </c>
      <c r="L6323" s="359" t="s">
        <v>390</v>
      </c>
      <c r="M6323"/>
      <c r="N6323" s="124"/>
      <c r="O6323" s="23"/>
    </row>
    <row r="6324" spans="2:15" x14ac:dyDescent="0.2">
      <c r="B6324" s="13" t="s">
        <v>1956</v>
      </c>
      <c r="C6324" s="36" t="s">
        <v>782</v>
      </c>
      <c r="D6324" s="37">
        <v>54</v>
      </c>
      <c r="E6324" s="37">
        <v>15</v>
      </c>
      <c r="F6324" s="429">
        <v>9.6000000000000002E-2</v>
      </c>
      <c r="G6324" s="36" t="s">
        <v>2184</v>
      </c>
      <c r="H6324" s="429">
        <v>0.25</v>
      </c>
      <c r="I6324" s="36" t="s">
        <v>2185</v>
      </c>
      <c r="J6324" s="429">
        <v>0.15</v>
      </c>
      <c r="K6324" s="85" t="s">
        <v>2588</v>
      </c>
      <c r="L6324" s="359" t="s">
        <v>390</v>
      </c>
      <c r="M6324"/>
      <c r="N6324" s="124"/>
      <c r="O6324" s="23"/>
    </row>
    <row r="6325" spans="2:15" x14ac:dyDescent="0.2">
      <c r="B6325" s="40" t="s">
        <v>1957</v>
      </c>
      <c r="C6325" s="41" t="s">
        <v>782</v>
      </c>
      <c r="D6325" s="42">
        <v>54</v>
      </c>
      <c r="E6325" s="42">
        <v>15</v>
      </c>
      <c r="F6325" s="429">
        <v>9.6000000000000002E-2</v>
      </c>
      <c r="G6325" s="36" t="s">
        <v>1958</v>
      </c>
      <c r="H6325" s="429">
        <v>0.25</v>
      </c>
      <c r="I6325" s="36" t="s">
        <v>2185</v>
      </c>
      <c r="J6325" s="429">
        <v>0.15</v>
      </c>
      <c r="K6325" s="85" t="s">
        <v>2588</v>
      </c>
      <c r="L6325" s="359" t="s">
        <v>390</v>
      </c>
      <c r="M6325"/>
      <c r="N6325" s="124"/>
      <c r="O6325" s="23"/>
    </row>
    <row r="6326" spans="2:15" x14ac:dyDescent="0.2">
      <c r="B6326" s="40" t="s">
        <v>1959</v>
      </c>
      <c r="C6326" s="41" t="s">
        <v>782</v>
      </c>
      <c r="D6326" s="42">
        <v>54</v>
      </c>
      <c r="E6326" s="42">
        <v>15</v>
      </c>
      <c r="F6326" s="429">
        <v>9.6000000000000002E-2</v>
      </c>
      <c r="G6326" s="36" t="s">
        <v>2184</v>
      </c>
      <c r="H6326" s="429">
        <v>0.25</v>
      </c>
      <c r="I6326" s="36" t="s">
        <v>2185</v>
      </c>
      <c r="J6326" s="429">
        <v>0.15</v>
      </c>
      <c r="K6326" s="85" t="s">
        <v>2588</v>
      </c>
      <c r="L6326" s="359" t="s">
        <v>390</v>
      </c>
      <c r="M6326"/>
      <c r="N6326" s="124"/>
      <c r="O6326" s="23"/>
    </row>
    <row r="6327" spans="2:15" ht="4.5" customHeight="1" x14ac:dyDescent="0.2">
      <c r="B6327" s="135"/>
      <c r="C6327" s="136"/>
      <c r="D6327" s="180"/>
      <c r="E6327" s="180"/>
      <c r="F6327" s="117"/>
      <c r="G6327" s="136"/>
      <c r="H6327" s="118"/>
      <c r="I6327" s="136"/>
      <c r="J6327" s="118"/>
      <c r="K6327" s="179"/>
      <c r="L6327" s="432"/>
      <c r="M6327"/>
      <c r="N6327" s="128"/>
      <c r="O6327" s="23"/>
    </row>
    <row r="6328" spans="2:15" x14ac:dyDescent="0.2">
      <c r="B6328" s="13" t="s">
        <v>1955</v>
      </c>
      <c r="C6328" s="36" t="s">
        <v>2025</v>
      </c>
      <c r="D6328" s="37">
        <v>54</v>
      </c>
      <c r="E6328" s="37">
        <v>15</v>
      </c>
      <c r="F6328" s="429">
        <v>9.6000000000000002E-2</v>
      </c>
      <c r="G6328" s="36" t="s">
        <v>2184</v>
      </c>
      <c r="H6328" s="429">
        <v>0.25</v>
      </c>
      <c r="I6328" s="36" t="s">
        <v>2185</v>
      </c>
      <c r="J6328" s="429">
        <v>0.15</v>
      </c>
      <c r="K6328" s="85" t="s">
        <v>2588</v>
      </c>
      <c r="L6328" s="359" t="s">
        <v>390</v>
      </c>
      <c r="M6328"/>
      <c r="N6328" s="124"/>
      <c r="O6328" s="23"/>
    </row>
    <row r="6329" spans="2:15" x14ac:dyDescent="0.2">
      <c r="B6329" s="13" t="s">
        <v>1956</v>
      </c>
      <c r="C6329" s="36" t="s">
        <v>2025</v>
      </c>
      <c r="D6329" s="37">
        <v>54</v>
      </c>
      <c r="E6329" s="37">
        <v>15</v>
      </c>
      <c r="F6329" s="429">
        <v>9.6000000000000002E-2</v>
      </c>
      <c r="G6329" s="36" t="s">
        <v>2184</v>
      </c>
      <c r="H6329" s="429">
        <v>0.25</v>
      </c>
      <c r="I6329" s="36" t="s">
        <v>2185</v>
      </c>
      <c r="J6329" s="429">
        <v>0.15</v>
      </c>
      <c r="K6329" s="85" t="s">
        <v>2588</v>
      </c>
      <c r="L6329" s="359" t="s">
        <v>390</v>
      </c>
      <c r="M6329"/>
      <c r="N6329" s="124"/>
      <c r="O6329" s="23"/>
    </row>
    <row r="6330" spans="2:15" x14ac:dyDescent="0.2">
      <c r="B6330" s="40" t="s">
        <v>1957</v>
      </c>
      <c r="C6330" s="41" t="s">
        <v>2025</v>
      </c>
      <c r="D6330" s="42">
        <v>54</v>
      </c>
      <c r="E6330" s="42">
        <v>15</v>
      </c>
      <c r="F6330" s="429">
        <v>9.6000000000000002E-2</v>
      </c>
      <c r="G6330" s="41" t="s">
        <v>2184</v>
      </c>
      <c r="H6330" s="429">
        <v>0.25</v>
      </c>
      <c r="I6330" s="41" t="s">
        <v>2185</v>
      </c>
      <c r="J6330" s="429">
        <v>0.15</v>
      </c>
      <c r="K6330" s="177" t="s">
        <v>2588</v>
      </c>
      <c r="L6330" s="359" t="s">
        <v>390</v>
      </c>
      <c r="M6330"/>
      <c r="N6330" s="124"/>
      <c r="O6330" s="23"/>
    </row>
    <row r="6331" spans="2:15" x14ac:dyDescent="0.2">
      <c r="B6331" s="40" t="s">
        <v>1959</v>
      </c>
      <c r="C6331" s="41" t="s">
        <v>2025</v>
      </c>
      <c r="D6331" s="42">
        <v>54</v>
      </c>
      <c r="E6331" s="42">
        <v>15</v>
      </c>
      <c r="F6331" s="429">
        <v>9.6000000000000002E-2</v>
      </c>
      <c r="G6331" s="41" t="s">
        <v>2184</v>
      </c>
      <c r="H6331" s="429">
        <v>0.25</v>
      </c>
      <c r="I6331" s="41" t="s">
        <v>2185</v>
      </c>
      <c r="J6331" s="429">
        <v>0.15</v>
      </c>
      <c r="K6331" s="177" t="s">
        <v>2588</v>
      </c>
      <c r="L6331" s="359" t="s">
        <v>390</v>
      </c>
      <c r="M6331"/>
      <c r="N6331" s="124"/>
      <c r="O6331" s="23"/>
    </row>
    <row r="6332" spans="2:15" ht="13.5" thickBot="1" x14ac:dyDescent="0.25">
      <c r="B6332" s="3" t="s">
        <v>52</v>
      </c>
      <c r="C6332" s="4"/>
      <c r="D6332" s="4"/>
      <c r="E6332" s="4"/>
      <c r="F6332" s="4"/>
      <c r="G6332" s="4"/>
      <c r="H6332" s="4"/>
      <c r="I6332" s="4"/>
      <c r="J6332" s="4"/>
      <c r="K6332" s="4"/>
      <c r="L6332" s="5"/>
      <c r="M6332" s="1"/>
      <c r="N6332" s="1"/>
      <c r="O6332" s="1"/>
    </row>
    <row r="6333" spans="2:15" ht="14.25" thickTop="1" thickBot="1" x14ac:dyDescent="0.25">
      <c r="B6333" s="247"/>
      <c r="C6333"/>
      <c r="D6333"/>
      <c r="E6333"/>
      <c r="F6333"/>
      <c r="G6333"/>
      <c r="H6333"/>
      <c r="I6333"/>
      <c r="J6333"/>
      <c r="K6333"/>
      <c r="L6333"/>
      <c r="M6333"/>
      <c r="N6333"/>
      <c r="O6333"/>
    </row>
    <row r="6334" spans="2:15" ht="13.5" thickTop="1" x14ac:dyDescent="0.2">
      <c r="B6334" s="98" t="s">
        <v>1960</v>
      </c>
      <c r="C6334" s="98"/>
      <c r="D6334" s="98"/>
      <c r="E6334" s="111"/>
      <c r="F6334" s="113"/>
      <c r="G6334" s="113"/>
      <c r="H6334" s="113"/>
      <c r="I6334" s="113"/>
      <c r="J6334" s="113"/>
      <c r="K6334" s="113"/>
      <c r="L6334" s="113"/>
      <c r="M6334" s="108"/>
      <c r="N6334" s="108"/>
      <c r="O6334" s="107"/>
    </row>
    <row r="6335" spans="2:15" s="254" customFormat="1" ht="63.75" x14ac:dyDescent="0.2">
      <c r="B6335" s="383" t="s">
        <v>1961</v>
      </c>
      <c r="C6335" s="384" t="s">
        <v>1213</v>
      </c>
      <c r="D6335" s="347" t="s">
        <v>65</v>
      </c>
      <c r="E6335" s="347" t="s">
        <v>66</v>
      </c>
      <c r="F6335" s="347" t="s">
        <v>67</v>
      </c>
      <c r="G6335" s="347" t="s">
        <v>68</v>
      </c>
      <c r="H6335" s="347" t="s">
        <v>1962</v>
      </c>
      <c r="I6335" s="347" t="s">
        <v>255</v>
      </c>
      <c r="J6335" s="347" t="s">
        <v>2019</v>
      </c>
      <c r="K6335" s="347" t="s">
        <v>1807</v>
      </c>
      <c r="L6335" s="347" t="s">
        <v>1963</v>
      </c>
      <c r="M6335" s="347" t="s">
        <v>2018</v>
      </c>
      <c r="N6335" s="419" t="s">
        <v>2021</v>
      </c>
      <c r="O6335" s="386" t="s">
        <v>2023</v>
      </c>
    </row>
    <row r="6336" spans="2:15" x14ac:dyDescent="0.2">
      <c r="B6336" s="13" t="s">
        <v>1964</v>
      </c>
      <c r="C6336" s="85" t="s">
        <v>782</v>
      </c>
      <c r="D6336" s="37">
        <v>20</v>
      </c>
      <c r="E6336" s="37">
        <v>1</v>
      </c>
      <c r="F6336" s="85">
        <v>100</v>
      </c>
      <c r="G6336" s="37">
        <v>19</v>
      </c>
      <c r="H6336" s="85" t="s">
        <v>370</v>
      </c>
      <c r="I6336" s="429">
        <v>0.1</v>
      </c>
      <c r="J6336" s="237" t="s">
        <v>2028</v>
      </c>
      <c r="K6336" s="429">
        <v>0.25</v>
      </c>
      <c r="L6336" s="85" t="s">
        <v>2032</v>
      </c>
      <c r="M6336" s="429">
        <v>0.15</v>
      </c>
      <c r="N6336" s="435" t="s">
        <v>2467</v>
      </c>
      <c r="O6336" s="359" t="s">
        <v>762</v>
      </c>
    </row>
    <row r="6337" spans="2:15" x14ac:dyDescent="0.2">
      <c r="B6337" s="13" t="s">
        <v>1928</v>
      </c>
      <c r="C6337" s="85" t="s">
        <v>782</v>
      </c>
      <c r="D6337" s="37">
        <v>30</v>
      </c>
      <c r="E6337" s="37">
        <v>1.5</v>
      </c>
      <c r="F6337" s="85">
        <v>150</v>
      </c>
      <c r="G6337" s="37">
        <v>23.5</v>
      </c>
      <c r="H6337" s="85" t="s">
        <v>1929</v>
      </c>
      <c r="I6337" s="429">
        <v>0.1</v>
      </c>
      <c r="J6337" s="237" t="s">
        <v>1930</v>
      </c>
      <c r="K6337" s="429">
        <v>0.25</v>
      </c>
      <c r="L6337" s="85" t="s">
        <v>2036</v>
      </c>
      <c r="M6337" s="429">
        <v>0.15</v>
      </c>
      <c r="N6337" s="435" t="s">
        <v>2028</v>
      </c>
      <c r="O6337" s="359" t="s">
        <v>762</v>
      </c>
    </row>
    <row r="6338" spans="2:15" x14ac:dyDescent="0.2">
      <c r="B6338" s="40" t="s">
        <v>1931</v>
      </c>
      <c r="C6338" s="177" t="s">
        <v>782</v>
      </c>
      <c r="D6338" s="42">
        <v>40</v>
      </c>
      <c r="E6338" s="42">
        <v>2</v>
      </c>
      <c r="F6338" s="177">
        <v>200</v>
      </c>
      <c r="G6338" s="42">
        <v>23</v>
      </c>
      <c r="H6338" s="177" t="s">
        <v>47</v>
      </c>
      <c r="I6338" s="429">
        <v>0.1</v>
      </c>
      <c r="J6338" s="433" t="s">
        <v>2033</v>
      </c>
      <c r="K6338" s="429">
        <v>0.25</v>
      </c>
      <c r="L6338" s="85" t="s">
        <v>1932</v>
      </c>
      <c r="M6338" s="429">
        <v>0.15</v>
      </c>
      <c r="N6338" s="436" t="s">
        <v>1933</v>
      </c>
      <c r="O6338" s="359" t="s">
        <v>390</v>
      </c>
    </row>
    <row r="6339" spans="2:15" x14ac:dyDescent="0.2">
      <c r="B6339" s="40" t="s">
        <v>1934</v>
      </c>
      <c r="C6339" s="177" t="s">
        <v>782</v>
      </c>
      <c r="D6339" s="42">
        <v>72</v>
      </c>
      <c r="E6339" s="42">
        <v>3</v>
      </c>
      <c r="F6339" s="177">
        <v>300</v>
      </c>
      <c r="G6339" s="42">
        <v>50</v>
      </c>
      <c r="H6339" s="177" t="s">
        <v>1721</v>
      </c>
      <c r="I6339" s="429">
        <v>0.1</v>
      </c>
      <c r="J6339" s="433" t="s">
        <v>1935</v>
      </c>
      <c r="K6339" s="429">
        <v>0.25</v>
      </c>
      <c r="L6339" s="85" t="s">
        <v>1936</v>
      </c>
      <c r="M6339" s="429">
        <v>0.15</v>
      </c>
      <c r="N6339" s="436" t="s">
        <v>889</v>
      </c>
      <c r="O6339" s="359" t="s">
        <v>390</v>
      </c>
    </row>
    <row r="6340" spans="2:15" ht="4.5" customHeight="1" x14ac:dyDescent="0.2">
      <c r="B6340" s="135"/>
      <c r="C6340" s="179"/>
      <c r="D6340" s="180"/>
      <c r="E6340" s="180"/>
      <c r="F6340" s="179"/>
      <c r="G6340" s="180"/>
      <c r="H6340" s="179"/>
      <c r="I6340" s="117"/>
      <c r="J6340" s="434"/>
      <c r="K6340" s="117"/>
      <c r="L6340" s="427"/>
      <c r="M6340" s="117"/>
      <c r="N6340" s="437"/>
      <c r="O6340" s="432"/>
    </row>
    <row r="6341" spans="2:15" x14ac:dyDescent="0.2">
      <c r="B6341" s="13" t="s">
        <v>1964</v>
      </c>
      <c r="C6341" s="85" t="s">
        <v>782</v>
      </c>
      <c r="D6341" s="37">
        <v>20</v>
      </c>
      <c r="E6341" s="37">
        <v>1</v>
      </c>
      <c r="F6341" s="85">
        <v>100</v>
      </c>
      <c r="G6341" s="37">
        <v>19</v>
      </c>
      <c r="H6341" s="85" t="s">
        <v>370</v>
      </c>
      <c r="I6341" s="429">
        <v>0.1</v>
      </c>
      <c r="J6341" s="237" t="s">
        <v>2028</v>
      </c>
      <c r="K6341" s="429">
        <v>0.25</v>
      </c>
      <c r="L6341" s="85" t="s">
        <v>2032</v>
      </c>
      <c r="M6341" s="429">
        <v>0.15</v>
      </c>
      <c r="N6341" s="436" t="s">
        <v>2467</v>
      </c>
      <c r="O6341" s="359" t="s">
        <v>762</v>
      </c>
    </row>
    <row r="6342" spans="2:15" x14ac:dyDescent="0.2">
      <c r="B6342" s="13" t="s">
        <v>1928</v>
      </c>
      <c r="C6342" s="85" t="s">
        <v>782</v>
      </c>
      <c r="D6342" s="37">
        <v>30</v>
      </c>
      <c r="E6342" s="37">
        <v>1.5</v>
      </c>
      <c r="F6342" s="85">
        <v>150</v>
      </c>
      <c r="G6342" s="37">
        <v>23.5</v>
      </c>
      <c r="H6342" s="85" t="s">
        <v>1929</v>
      </c>
      <c r="I6342" s="429">
        <v>0.1</v>
      </c>
      <c r="J6342" s="237" t="s">
        <v>1930</v>
      </c>
      <c r="K6342" s="429">
        <v>0.25</v>
      </c>
      <c r="L6342" s="85" t="s">
        <v>2036</v>
      </c>
      <c r="M6342" s="429">
        <v>0.15</v>
      </c>
      <c r="N6342" s="436" t="s">
        <v>2028</v>
      </c>
      <c r="O6342" s="359" t="s">
        <v>762</v>
      </c>
    </row>
    <row r="6343" spans="2:15" x14ac:dyDescent="0.2">
      <c r="B6343" s="40" t="s">
        <v>1931</v>
      </c>
      <c r="C6343" s="177" t="s">
        <v>782</v>
      </c>
      <c r="D6343" s="42">
        <v>40</v>
      </c>
      <c r="E6343" s="42">
        <v>2</v>
      </c>
      <c r="F6343" s="177">
        <v>200</v>
      </c>
      <c r="G6343" s="42">
        <v>23</v>
      </c>
      <c r="H6343" s="177" t="s">
        <v>47</v>
      </c>
      <c r="I6343" s="429">
        <v>0.1</v>
      </c>
      <c r="J6343" s="433" t="s">
        <v>2033</v>
      </c>
      <c r="K6343" s="429">
        <v>0.25</v>
      </c>
      <c r="L6343" s="85" t="s">
        <v>1932</v>
      </c>
      <c r="M6343" s="429">
        <v>0.15</v>
      </c>
      <c r="N6343" s="438" t="s">
        <v>1933</v>
      </c>
      <c r="O6343" s="359" t="s">
        <v>390</v>
      </c>
    </row>
    <row r="6344" spans="2:15" ht="13.5" thickBot="1" x14ac:dyDescent="0.25">
      <c r="B6344" s="3" t="s">
        <v>52</v>
      </c>
      <c r="C6344" s="4"/>
      <c r="D6344" s="4"/>
      <c r="E6344" s="4"/>
      <c r="F6344" s="4"/>
      <c r="G6344" s="4"/>
      <c r="H6344" s="4"/>
      <c r="I6344" s="4"/>
      <c r="J6344" s="4"/>
      <c r="K6344" s="4"/>
      <c r="L6344" s="4"/>
      <c r="M6344" s="4"/>
      <c r="N6344" s="4"/>
      <c r="O6344" s="5"/>
    </row>
    <row r="6345" spans="2:15" ht="14.25" thickTop="1" thickBot="1" x14ac:dyDescent="0.25">
      <c r="B6345" s="247"/>
    </row>
    <row r="6346" spans="2:15" ht="14.25" thickTop="1" thickBot="1" x14ac:dyDescent="0.25">
      <c r="B6346" s="4675" t="s">
        <v>1937</v>
      </c>
      <c r="C6346" s="4676"/>
      <c r="D6346" s="4676"/>
      <c r="E6346" s="4676"/>
      <c r="F6346" s="4677"/>
    </row>
    <row r="6347" spans="2:15" ht="13.5" thickBot="1" x14ac:dyDescent="0.25">
      <c r="B6347" s="181" t="s">
        <v>1722</v>
      </c>
      <c r="C6347" s="66" t="s">
        <v>1150</v>
      </c>
      <c r="D6347" s="66" t="s">
        <v>1148</v>
      </c>
      <c r="E6347" s="66" t="s">
        <v>1215</v>
      </c>
      <c r="F6347" s="182" t="s">
        <v>1213</v>
      </c>
      <c r="I6347"/>
      <c r="J6347"/>
      <c r="K6347"/>
      <c r="L6347"/>
    </row>
    <row r="6348" spans="2:15" ht="13.5" thickBot="1" x14ac:dyDescent="0.25">
      <c r="B6348" s="4706" t="s">
        <v>1938</v>
      </c>
      <c r="C6348" s="4707"/>
      <c r="D6348" s="4707"/>
      <c r="E6348" s="4707"/>
      <c r="F6348" s="4708"/>
      <c r="I6348"/>
      <c r="J6348"/>
      <c r="K6348"/>
      <c r="L6348"/>
    </row>
    <row r="6349" spans="2:15" x14ac:dyDescent="0.2">
      <c r="B6349" s="6"/>
      <c r="C6349" s="222" t="s">
        <v>601</v>
      </c>
      <c r="D6349" s="61">
        <v>3</v>
      </c>
      <c r="E6349" s="84">
        <v>15</v>
      </c>
      <c r="F6349" s="4695" t="s">
        <v>602</v>
      </c>
      <c r="I6349"/>
      <c r="J6349"/>
      <c r="K6349"/>
      <c r="L6349"/>
    </row>
    <row r="6350" spans="2:15" x14ac:dyDescent="0.2">
      <c r="B6350" s="6"/>
      <c r="C6350" s="183" t="s">
        <v>603</v>
      </c>
      <c r="D6350" s="37">
        <v>5.99</v>
      </c>
      <c r="E6350" s="85">
        <v>40</v>
      </c>
      <c r="F6350" s="4659"/>
      <c r="I6350"/>
      <c r="J6350"/>
      <c r="K6350"/>
      <c r="L6350"/>
    </row>
    <row r="6351" spans="2:15" ht="13.5" thickBot="1" x14ac:dyDescent="0.25">
      <c r="B6351" s="6"/>
      <c r="C6351" s="184" t="s">
        <v>604</v>
      </c>
      <c r="D6351" s="109">
        <v>8.99</v>
      </c>
      <c r="E6351" s="86">
        <v>60</v>
      </c>
      <c r="F6351" s="4696"/>
      <c r="I6351"/>
      <c r="J6351"/>
      <c r="K6351"/>
      <c r="L6351"/>
    </row>
    <row r="6352" spans="2:15" x14ac:dyDescent="0.2">
      <c r="B6352" s="6"/>
      <c r="C6352" s="222" t="s">
        <v>605</v>
      </c>
      <c r="D6352" s="61">
        <v>3</v>
      </c>
      <c r="E6352" s="197">
        <v>25</v>
      </c>
      <c r="F6352" s="4700" t="s">
        <v>1940</v>
      </c>
      <c r="I6352"/>
      <c r="J6352"/>
      <c r="K6352"/>
      <c r="L6352"/>
    </row>
    <row r="6353" spans="2:12" x14ac:dyDescent="0.2">
      <c r="B6353" s="6"/>
      <c r="C6353" s="183" t="s">
        <v>606</v>
      </c>
      <c r="D6353" s="37">
        <v>5.25</v>
      </c>
      <c r="E6353" s="85">
        <v>45</v>
      </c>
      <c r="F6353" s="4593"/>
      <c r="I6353"/>
      <c r="J6353"/>
      <c r="K6353"/>
      <c r="L6353"/>
    </row>
    <row r="6354" spans="2:12" ht="13.5" thickBot="1" x14ac:dyDescent="0.25">
      <c r="B6354" s="6"/>
      <c r="C6354" s="184" t="s">
        <v>607</v>
      </c>
      <c r="D6354" s="109">
        <v>9.99</v>
      </c>
      <c r="E6354" s="86">
        <v>90</v>
      </c>
      <c r="F6354" s="4701"/>
      <c r="I6354"/>
      <c r="J6354"/>
      <c r="K6354"/>
      <c r="L6354"/>
    </row>
    <row r="6355" spans="2:12" ht="39" thickBot="1" x14ac:dyDescent="0.25">
      <c r="B6355" s="6"/>
      <c r="C6355" s="224" t="s">
        <v>183</v>
      </c>
      <c r="D6355" s="159">
        <v>0.35</v>
      </c>
      <c r="E6355" s="225" t="s">
        <v>163</v>
      </c>
      <c r="F6355" s="209" t="s">
        <v>184</v>
      </c>
      <c r="I6355"/>
      <c r="J6355"/>
      <c r="K6355"/>
      <c r="L6355"/>
    </row>
    <row r="6356" spans="2:12" ht="26.25" thickBot="1" x14ac:dyDescent="0.25">
      <c r="B6356" s="6"/>
      <c r="C6356" s="226" t="s">
        <v>185</v>
      </c>
      <c r="D6356" s="159">
        <v>0.2</v>
      </c>
      <c r="E6356" s="225" t="s">
        <v>163</v>
      </c>
      <c r="F6356" s="209" t="s">
        <v>184</v>
      </c>
      <c r="I6356"/>
      <c r="J6356"/>
      <c r="K6356"/>
      <c r="L6356"/>
    </row>
    <row r="6357" spans="2:12" ht="26.25" thickBot="1" x14ac:dyDescent="0.25">
      <c r="B6357" s="6"/>
      <c r="C6357" s="226" t="s">
        <v>186</v>
      </c>
      <c r="D6357" s="159">
        <v>0.2</v>
      </c>
      <c r="E6357" s="225" t="s">
        <v>163</v>
      </c>
      <c r="F6357" s="209" t="s">
        <v>187</v>
      </c>
      <c r="I6357"/>
      <c r="J6357"/>
      <c r="K6357"/>
      <c r="L6357"/>
    </row>
    <row r="6358" spans="2:12" ht="26.25" thickBot="1" x14ac:dyDescent="0.25">
      <c r="B6358" s="6"/>
      <c r="C6358" s="224" t="s">
        <v>192</v>
      </c>
      <c r="D6358" s="159">
        <v>0.2</v>
      </c>
      <c r="E6358" s="225" t="s">
        <v>163</v>
      </c>
      <c r="F6358" s="209" t="s">
        <v>193</v>
      </c>
      <c r="I6358"/>
      <c r="J6358"/>
      <c r="K6358"/>
      <c r="L6358"/>
    </row>
    <row r="6359" spans="2:12" ht="26.25" thickBot="1" x14ac:dyDescent="0.25">
      <c r="B6359" s="6"/>
      <c r="C6359" s="224" t="s">
        <v>192</v>
      </c>
      <c r="D6359" s="159">
        <v>0.12</v>
      </c>
      <c r="E6359" s="225" t="s">
        <v>163</v>
      </c>
      <c r="F6359" s="209" t="s">
        <v>194</v>
      </c>
      <c r="I6359"/>
      <c r="J6359"/>
      <c r="K6359"/>
      <c r="L6359"/>
    </row>
    <row r="6360" spans="2:12" x14ac:dyDescent="0.2">
      <c r="B6360" s="6"/>
      <c r="C6360" s="227"/>
      <c r="D6360" s="228"/>
      <c r="E6360" s="229"/>
      <c r="F6360" s="223"/>
      <c r="I6360"/>
      <c r="J6360"/>
      <c r="K6360"/>
      <c r="L6360"/>
    </row>
    <row r="6361" spans="2:12" x14ac:dyDescent="0.2">
      <c r="B6361" s="6"/>
      <c r="C6361" s="230" t="s">
        <v>1941</v>
      </c>
      <c r="D6361" s="91">
        <v>10</v>
      </c>
      <c r="E6361" s="4702" t="s">
        <v>195</v>
      </c>
      <c r="F6361" s="4688" t="s">
        <v>1942</v>
      </c>
      <c r="I6361"/>
      <c r="J6361"/>
      <c r="K6361"/>
      <c r="L6361"/>
    </row>
    <row r="6362" spans="2:12" x14ac:dyDescent="0.2">
      <c r="B6362" s="6"/>
      <c r="C6362" s="183" t="s">
        <v>1943</v>
      </c>
      <c r="D6362" s="45">
        <v>2</v>
      </c>
      <c r="E6362" s="4703"/>
      <c r="F6362" s="4688"/>
      <c r="I6362"/>
      <c r="J6362"/>
      <c r="K6362"/>
      <c r="L6362"/>
    </row>
    <row r="6363" spans="2:12" x14ac:dyDescent="0.2">
      <c r="B6363" s="6"/>
      <c r="C6363" s="183" t="s">
        <v>1944</v>
      </c>
      <c r="D6363" s="37">
        <v>0</v>
      </c>
      <c r="E6363" s="85" t="s">
        <v>2233</v>
      </c>
      <c r="F6363" s="4688"/>
      <c r="I6363"/>
      <c r="J6363"/>
      <c r="K6363"/>
      <c r="L6363"/>
    </row>
    <row r="6364" spans="2:12" x14ac:dyDescent="0.2">
      <c r="B6364" s="6"/>
      <c r="C6364" s="183" t="s">
        <v>2234</v>
      </c>
      <c r="D6364" s="37">
        <v>0</v>
      </c>
      <c r="E6364" s="85" t="s">
        <v>2233</v>
      </c>
      <c r="F6364" s="4688"/>
      <c r="I6364"/>
      <c r="J6364"/>
      <c r="K6364"/>
      <c r="L6364"/>
    </row>
    <row r="6365" spans="2:12" ht="13.5" thickBot="1" x14ac:dyDescent="0.25">
      <c r="B6365" s="6"/>
      <c r="C6365" s="184" t="s">
        <v>196</v>
      </c>
      <c r="D6365" s="109">
        <v>0</v>
      </c>
      <c r="E6365" s="86" t="s">
        <v>2233</v>
      </c>
      <c r="F6365" s="4689"/>
      <c r="I6365"/>
      <c r="J6365"/>
      <c r="K6365"/>
      <c r="L6365"/>
    </row>
    <row r="6366" spans="2:12" x14ac:dyDescent="0.2">
      <c r="B6366" s="6"/>
      <c r="C6366" s="222" t="s">
        <v>197</v>
      </c>
      <c r="D6366" s="61">
        <v>0</v>
      </c>
      <c r="E6366" s="84" t="s">
        <v>2233</v>
      </c>
      <c r="F6366" s="4687" t="s">
        <v>2235</v>
      </c>
      <c r="I6366"/>
      <c r="J6366"/>
      <c r="K6366"/>
      <c r="L6366"/>
    </row>
    <row r="6367" spans="2:12" x14ac:dyDescent="0.2">
      <c r="B6367" s="6"/>
      <c r="C6367" s="183" t="s">
        <v>198</v>
      </c>
      <c r="D6367" s="37">
        <v>0</v>
      </c>
      <c r="E6367" s="85"/>
      <c r="F6367" s="4688"/>
      <c r="I6367"/>
      <c r="J6367"/>
      <c r="K6367"/>
      <c r="L6367"/>
    </row>
    <row r="6368" spans="2:12" x14ac:dyDescent="0.2">
      <c r="B6368" s="6"/>
      <c r="C6368" s="183" t="s">
        <v>199</v>
      </c>
      <c r="D6368" s="37">
        <v>0</v>
      </c>
      <c r="E6368" s="85"/>
      <c r="F6368" s="4688"/>
      <c r="I6368"/>
      <c r="J6368"/>
      <c r="K6368"/>
      <c r="L6368"/>
    </row>
    <row r="6369" spans="2:12" x14ac:dyDescent="0.2">
      <c r="B6369" s="6"/>
      <c r="C6369" s="183" t="s">
        <v>200</v>
      </c>
      <c r="D6369" s="37">
        <v>0</v>
      </c>
      <c r="E6369" s="85"/>
      <c r="F6369" s="4688"/>
      <c r="I6369"/>
      <c r="J6369"/>
      <c r="K6369"/>
      <c r="L6369"/>
    </row>
    <row r="6370" spans="2:12" x14ac:dyDescent="0.2">
      <c r="B6370" s="6"/>
      <c r="C6370" s="183" t="s">
        <v>201</v>
      </c>
      <c r="D6370" s="37">
        <v>0</v>
      </c>
      <c r="E6370" s="85"/>
      <c r="F6370" s="4688"/>
      <c r="I6370"/>
      <c r="J6370"/>
      <c r="K6370"/>
      <c r="L6370"/>
    </row>
    <row r="6371" spans="2:12" ht="13.5" thickBot="1" x14ac:dyDescent="0.25">
      <c r="B6371" s="6"/>
      <c r="C6371" s="184" t="s">
        <v>202</v>
      </c>
      <c r="D6371" s="109">
        <v>0</v>
      </c>
      <c r="E6371" s="86"/>
      <c r="F6371" s="4689"/>
      <c r="I6371"/>
      <c r="J6371"/>
      <c r="K6371"/>
      <c r="L6371"/>
    </row>
    <row r="6372" spans="2:12" x14ac:dyDescent="0.2">
      <c r="B6372" s="6"/>
      <c r="C6372" s="222" t="s">
        <v>197</v>
      </c>
      <c r="D6372" s="61">
        <v>0.06</v>
      </c>
      <c r="E6372" s="4704" t="s">
        <v>2236</v>
      </c>
      <c r="F6372" s="4687" t="s">
        <v>165</v>
      </c>
      <c r="I6372"/>
      <c r="J6372"/>
      <c r="K6372"/>
      <c r="L6372"/>
    </row>
    <row r="6373" spans="2:12" x14ac:dyDescent="0.2">
      <c r="B6373" s="6"/>
      <c r="C6373" s="230" t="s">
        <v>198</v>
      </c>
      <c r="D6373" s="37">
        <v>0.06</v>
      </c>
      <c r="E6373" s="4705"/>
      <c r="F6373" s="4688"/>
      <c r="I6373"/>
      <c r="J6373"/>
      <c r="K6373"/>
      <c r="L6373"/>
    </row>
    <row r="6374" spans="2:12" x14ac:dyDescent="0.2">
      <c r="B6374" s="6"/>
      <c r="C6374" s="230" t="s">
        <v>203</v>
      </c>
      <c r="D6374" s="37">
        <v>0.06</v>
      </c>
      <c r="E6374" s="4702"/>
      <c r="F6374" s="4688"/>
      <c r="I6374"/>
      <c r="J6374"/>
      <c r="K6374"/>
      <c r="L6374"/>
    </row>
    <row r="6375" spans="2:12" x14ac:dyDescent="0.2">
      <c r="B6375" s="6"/>
      <c r="C6375" s="183" t="s">
        <v>200</v>
      </c>
      <c r="D6375" s="37">
        <v>0</v>
      </c>
      <c r="E6375" s="85" t="s">
        <v>2233</v>
      </c>
      <c r="F6375" s="4688"/>
      <c r="I6375"/>
      <c r="J6375"/>
      <c r="K6375"/>
      <c r="L6375"/>
    </row>
    <row r="6376" spans="2:12" x14ac:dyDescent="0.2">
      <c r="B6376" s="6"/>
      <c r="C6376" s="183" t="s">
        <v>201</v>
      </c>
      <c r="D6376" s="37">
        <v>0</v>
      </c>
      <c r="E6376" s="85" t="s">
        <v>2233</v>
      </c>
      <c r="F6376" s="4688"/>
      <c r="I6376"/>
      <c r="J6376"/>
      <c r="K6376"/>
      <c r="L6376"/>
    </row>
    <row r="6377" spans="2:12" ht="13.5" thickBot="1" x14ac:dyDescent="0.25">
      <c r="B6377" s="6"/>
      <c r="C6377" s="184" t="s">
        <v>202</v>
      </c>
      <c r="D6377" s="109">
        <v>0</v>
      </c>
      <c r="E6377" s="86" t="s">
        <v>2233</v>
      </c>
      <c r="F6377" s="4689"/>
      <c r="I6377"/>
      <c r="J6377"/>
      <c r="K6377"/>
      <c r="L6377"/>
    </row>
    <row r="6378" spans="2:12" ht="39" thickBot="1" x14ac:dyDescent="0.25">
      <c r="B6378" s="6"/>
      <c r="C6378" s="224" t="s">
        <v>204</v>
      </c>
      <c r="D6378" s="159">
        <v>0</v>
      </c>
      <c r="E6378" s="225" t="s">
        <v>2233</v>
      </c>
      <c r="F6378" s="231" t="s">
        <v>1707</v>
      </c>
      <c r="I6378"/>
      <c r="J6378"/>
      <c r="K6378"/>
      <c r="L6378"/>
    </row>
    <row r="6379" spans="2:12" ht="39" thickBot="1" x14ac:dyDescent="0.25">
      <c r="B6379" s="6"/>
      <c r="C6379" s="224" t="s">
        <v>2367</v>
      </c>
      <c r="D6379" s="159">
        <v>0</v>
      </c>
      <c r="E6379" s="225" t="s">
        <v>2233</v>
      </c>
      <c r="F6379" s="231" t="s">
        <v>2235</v>
      </c>
      <c r="I6379"/>
      <c r="J6379"/>
      <c r="K6379"/>
      <c r="L6379"/>
    </row>
    <row r="6380" spans="2:12" ht="13.5" thickBot="1" x14ac:dyDescent="0.25">
      <c r="B6380" s="6"/>
      <c r="C6380" s="232"/>
      <c r="D6380" s="211"/>
      <c r="E6380" s="212"/>
      <c r="F6380" s="233"/>
      <c r="I6380"/>
      <c r="J6380"/>
      <c r="K6380"/>
      <c r="L6380"/>
    </row>
    <row r="6381" spans="2:12" x14ac:dyDescent="0.2">
      <c r="B6381" s="6"/>
      <c r="C6381" s="4648" t="s">
        <v>2237</v>
      </c>
      <c r="D6381" s="61">
        <v>0.06</v>
      </c>
      <c r="E6381" s="84" t="s">
        <v>2238</v>
      </c>
      <c r="F6381" s="4686" t="s">
        <v>165</v>
      </c>
      <c r="I6381"/>
      <c r="J6381"/>
      <c r="K6381"/>
      <c r="L6381"/>
    </row>
    <row r="6382" spans="2:12" x14ac:dyDescent="0.2">
      <c r="B6382" s="6"/>
      <c r="C6382" s="4649"/>
      <c r="D6382" s="37">
        <v>0.2</v>
      </c>
      <c r="E6382" s="85" t="s">
        <v>2239</v>
      </c>
      <c r="F6382" s="4631"/>
      <c r="I6382"/>
      <c r="J6382"/>
      <c r="K6382"/>
      <c r="L6382"/>
    </row>
    <row r="6383" spans="2:12" x14ac:dyDescent="0.2">
      <c r="B6383" s="6"/>
      <c r="C6383" s="4649"/>
      <c r="D6383" s="37">
        <v>0.03</v>
      </c>
      <c r="E6383" s="85" t="s">
        <v>2238</v>
      </c>
      <c r="F6383" s="4631" t="s">
        <v>2235</v>
      </c>
      <c r="I6383"/>
      <c r="J6383"/>
      <c r="K6383"/>
      <c r="L6383"/>
    </row>
    <row r="6384" spans="2:12" ht="13.5" thickBot="1" x14ac:dyDescent="0.25">
      <c r="B6384" s="6"/>
      <c r="C6384" s="4650"/>
      <c r="D6384" s="109">
        <v>0.1</v>
      </c>
      <c r="E6384" s="86" t="s">
        <v>2239</v>
      </c>
      <c r="F6384" s="4653"/>
      <c r="I6384"/>
      <c r="J6384"/>
      <c r="K6384"/>
      <c r="L6384"/>
    </row>
    <row r="6385" spans="2:12" ht="13.5" thickBot="1" x14ac:dyDescent="0.25">
      <c r="B6385" s="6"/>
      <c r="C6385" s="232"/>
      <c r="D6385" s="211"/>
      <c r="E6385" s="212"/>
      <c r="F6385" s="233"/>
      <c r="I6385"/>
      <c r="J6385"/>
      <c r="K6385"/>
      <c r="L6385"/>
    </row>
    <row r="6386" spans="2:12" x14ac:dyDescent="0.2">
      <c r="B6386" s="6"/>
      <c r="C6386" s="4648" t="s">
        <v>2240</v>
      </c>
      <c r="D6386" s="61">
        <v>0.04</v>
      </c>
      <c r="E6386" s="84" t="s">
        <v>1939</v>
      </c>
      <c r="F6386" s="12" t="s">
        <v>2235</v>
      </c>
      <c r="I6386"/>
      <c r="J6386"/>
      <c r="K6386"/>
      <c r="L6386"/>
    </row>
    <row r="6387" spans="2:12" ht="13.5" thickBot="1" x14ac:dyDescent="0.25">
      <c r="B6387" s="6"/>
      <c r="C6387" s="4650"/>
      <c r="D6387" s="109">
        <v>0.25</v>
      </c>
      <c r="E6387" s="86" t="s">
        <v>2239</v>
      </c>
      <c r="F6387" s="15" t="s">
        <v>165</v>
      </c>
      <c r="I6387"/>
      <c r="J6387"/>
      <c r="K6387"/>
      <c r="L6387"/>
    </row>
    <row r="6388" spans="2:12" ht="13.5" thickBot="1" x14ac:dyDescent="0.25">
      <c r="B6388" s="6"/>
      <c r="C6388" s="232"/>
      <c r="D6388" s="211"/>
      <c r="E6388" s="212"/>
      <c r="F6388" s="233"/>
      <c r="I6388"/>
      <c r="J6388"/>
      <c r="K6388"/>
      <c r="L6388"/>
    </row>
    <row r="6389" spans="2:12" x14ac:dyDescent="0.2">
      <c r="B6389" s="6"/>
      <c r="C6389" s="4690" t="s">
        <v>2241</v>
      </c>
      <c r="D6389" s="61">
        <v>1</v>
      </c>
      <c r="E6389" s="84" t="s">
        <v>2242</v>
      </c>
      <c r="F6389" s="4686" t="s">
        <v>1707</v>
      </c>
      <c r="I6389"/>
      <c r="J6389"/>
      <c r="K6389"/>
      <c r="L6389"/>
    </row>
    <row r="6390" spans="2:12" ht="13.5" thickBot="1" x14ac:dyDescent="0.25">
      <c r="B6390" s="6"/>
      <c r="C6390" s="4691"/>
      <c r="D6390" s="109">
        <v>0.2</v>
      </c>
      <c r="E6390" s="86" t="s">
        <v>2243</v>
      </c>
      <c r="F6390" s="4653"/>
      <c r="I6390"/>
      <c r="J6390"/>
      <c r="K6390"/>
      <c r="L6390"/>
    </row>
    <row r="6391" spans="2:12" ht="13.5" thickBot="1" x14ac:dyDescent="0.25">
      <c r="B6391" s="6"/>
      <c r="C6391" s="234"/>
      <c r="D6391" s="201"/>
      <c r="E6391" s="201"/>
      <c r="F6391" s="235"/>
      <c r="I6391"/>
      <c r="J6391"/>
      <c r="K6391"/>
      <c r="L6391"/>
    </row>
    <row r="6392" spans="2:12" ht="13.5" thickBot="1" x14ac:dyDescent="0.25">
      <c r="B6392" s="3" t="s">
        <v>557</v>
      </c>
      <c r="C6392" s="4"/>
      <c r="D6392" s="4"/>
      <c r="E6392" s="4"/>
      <c r="F6392" s="5"/>
    </row>
    <row r="6393" spans="2:12" ht="14.25" thickTop="1" thickBot="1" x14ac:dyDescent="0.25">
      <c r="B6393" s="247"/>
    </row>
    <row r="6394" spans="2:12" ht="13.5" thickTop="1" x14ac:dyDescent="0.2">
      <c r="B6394" s="4692" t="s">
        <v>2244</v>
      </c>
      <c r="C6394" s="4693"/>
      <c r="D6394" s="4693"/>
      <c r="E6394" s="4693"/>
      <c r="F6394" s="4694"/>
    </row>
    <row r="6395" spans="2:12" x14ac:dyDescent="0.2">
      <c r="B6395" s="185"/>
      <c r="C6395" s="186"/>
      <c r="D6395" s="186"/>
      <c r="E6395" s="186"/>
      <c r="F6395" s="187"/>
    </row>
    <row r="6396" spans="2:12" ht="13.5" thickBot="1" x14ac:dyDescent="0.25">
      <c r="B6396" s="4641" t="s">
        <v>2245</v>
      </c>
      <c r="C6396" s="4642"/>
      <c r="D6396" s="4642"/>
      <c r="E6396" s="4642"/>
      <c r="F6396" s="4643"/>
    </row>
    <row r="6397" spans="2:12" x14ac:dyDescent="0.2">
      <c r="B6397" s="34" t="s">
        <v>1805</v>
      </c>
      <c r="C6397" s="35" t="s">
        <v>1150</v>
      </c>
      <c r="D6397" s="35" t="s">
        <v>1148</v>
      </c>
      <c r="E6397" s="35" t="s">
        <v>1215</v>
      </c>
      <c r="F6397" s="188" t="s">
        <v>1213</v>
      </c>
    </row>
    <row r="6398" spans="2:12" x14ac:dyDescent="0.2">
      <c r="B6398" s="4699" t="s">
        <v>2245</v>
      </c>
      <c r="C6398" s="36" t="s">
        <v>2246</v>
      </c>
      <c r="D6398" s="37">
        <v>0.06</v>
      </c>
      <c r="E6398" s="36" t="s">
        <v>2247</v>
      </c>
      <c r="F6398" s="4652" t="s">
        <v>1710</v>
      </c>
    </row>
    <row r="6399" spans="2:12" x14ac:dyDescent="0.2">
      <c r="B6399" s="4699"/>
      <c r="C6399" s="36" t="s">
        <v>2248</v>
      </c>
      <c r="D6399" s="37">
        <v>0.2</v>
      </c>
      <c r="E6399" s="36" t="s">
        <v>2247</v>
      </c>
      <c r="F6399" s="4652"/>
    </row>
    <row r="6400" spans="2:12" x14ac:dyDescent="0.2">
      <c r="B6400" s="4699"/>
      <c r="C6400" s="36" t="s">
        <v>2249</v>
      </c>
      <c r="D6400" s="37">
        <v>0.06</v>
      </c>
      <c r="E6400" s="36" t="s">
        <v>2247</v>
      </c>
      <c r="F6400" s="4652"/>
    </row>
    <row r="6401" spans="2:6" x14ac:dyDescent="0.2">
      <c r="B6401" s="4699"/>
      <c r="C6401" s="36" t="s">
        <v>2250</v>
      </c>
      <c r="D6401" s="37">
        <v>0.1</v>
      </c>
      <c r="E6401" s="36" t="s">
        <v>2247</v>
      </c>
      <c r="F6401" s="4652"/>
    </row>
    <row r="6402" spans="2:6" x14ac:dyDescent="0.2">
      <c r="B6402" s="4699"/>
      <c r="C6402" s="36" t="s">
        <v>2251</v>
      </c>
      <c r="D6402" s="37">
        <v>0.1</v>
      </c>
      <c r="E6402" s="36" t="s">
        <v>2247</v>
      </c>
      <c r="F6402" s="4652"/>
    </row>
    <row r="6403" spans="2:6" x14ac:dyDescent="0.2">
      <c r="B6403" s="4699"/>
      <c r="C6403" s="36" t="s">
        <v>2252</v>
      </c>
      <c r="D6403" s="37">
        <v>0.1</v>
      </c>
      <c r="E6403" s="36" t="s">
        <v>2247</v>
      </c>
      <c r="F6403" s="4652"/>
    </row>
    <row r="6404" spans="2:6" x14ac:dyDescent="0.2">
      <c r="B6404" s="4699"/>
      <c r="C6404" s="36" t="s">
        <v>2253</v>
      </c>
      <c r="D6404" s="37">
        <v>0.06</v>
      </c>
      <c r="E6404" s="36" t="s">
        <v>2247</v>
      </c>
      <c r="F6404" s="4652"/>
    </row>
    <row r="6405" spans="2:6" x14ac:dyDescent="0.2">
      <c r="B6405" s="4699"/>
      <c r="C6405" s="36" t="s">
        <v>2254</v>
      </c>
      <c r="D6405" s="37">
        <v>0.1</v>
      </c>
      <c r="E6405" s="36" t="s">
        <v>2247</v>
      </c>
      <c r="F6405" s="4652"/>
    </row>
    <row r="6406" spans="2:6" x14ac:dyDescent="0.2">
      <c r="B6406" s="4699"/>
      <c r="C6406" s="36" t="s">
        <v>2255</v>
      </c>
      <c r="D6406" s="37">
        <v>0.06</v>
      </c>
      <c r="E6406" s="36" t="s">
        <v>2247</v>
      </c>
      <c r="F6406" s="4652"/>
    </row>
    <row r="6407" spans="2:6" x14ac:dyDescent="0.2">
      <c r="B6407" s="4699"/>
      <c r="C6407" s="36" t="s">
        <v>2256</v>
      </c>
      <c r="D6407" s="37">
        <v>0.06</v>
      </c>
      <c r="E6407" s="36" t="s">
        <v>2247</v>
      </c>
      <c r="F6407" s="4652"/>
    </row>
    <row r="6408" spans="2:6" x14ac:dyDescent="0.2">
      <c r="B6408" s="4699"/>
      <c r="C6408" s="36" t="s">
        <v>2257</v>
      </c>
      <c r="D6408" s="37">
        <v>0.06</v>
      </c>
      <c r="E6408" s="36" t="s">
        <v>2247</v>
      </c>
      <c r="F6408" s="4652"/>
    </row>
    <row r="6409" spans="2:6" x14ac:dyDescent="0.2">
      <c r="B6409" s="4699"/>
      <c r="C6409" s="36" t="s">
        <v>2258</v>
      </c>
      <c r="D6409" s="37">
        <v>0.06</v>
      </c>
      <c r="E6409" s="36" t="s">
        <v>2247</v>
      </c>
      <c r="F6409" s="4652"/>
    </row>
    <row r="6410" spans="2:6" x14ac:dyDescent="0.2">
      <c r="B6410" s="4699"/>
      <c r="C6410" s="36" t="s">
        <v>2259</v>
      </c>
      <c r="D6410" s="37">
        <v>0.06</v>
      </c>
      <c r="E6410" s="36" t="s">
        <v>2247</v>
      </c>
      <c r="F6410" s="4652"/>
    </row>
    <row r="6411" spans="2:6" x14ac:dyDescent="0.2">
      <c r="B6411" s="4699"/>
      <c r="C6411" s="36" t="s">
        <v>2260</v>
      </c>
      <c r="D6411" s="37">
        <v>0.06</v>
      </c>
      <c r="E6411" s="36" t="s">
        <v>2247</v>
      </c>
      <c r="F6411" s="4652"/>
    </row>
    <row r="6412" spans="2:6" x14ac:dyDescent="0.2">
      <c r="B6412" s="4699"/>
      <c r="C6412" s="36" t="s">
        <v>2261</v>
      </c>
      <c r="D6412" s="37">
        <v>0.06</v>
      </c>
      <c r="E6412" s="36" t="s">
        <v>2247</v>
      </c>
      <c r="F6412" s="4652"/>
    </row>
    <row r="6413" spans="2:6" x14ac:dyDescent="0.2">
      <c r="B6413" s="4699"/>
      <c r="C6413" s="36" t="s">
        <v>2262</v>
      </c>
      <c r="D6413" s="37">
        <v>0.06</v>
      </c>
      <c r="E6413" s="36" t="s">
        <v>2247</v>
      </c>
      <c r="F6413" s="4652"/>
    </row>
    <row r="6414" spans="2:6" x14ac:dyDescent="0.2">
      <c r="B6414" s="4699"/>
      <c r="C6414" s="36" t="s">
        <v>2263</v>
      </c>
      <c r="D6414" s="37">
        <v>0.06</v>
      </c>
      <c r="E6414" s="36" t="s">
        <v>2247</v>
      </c>
      <c r="F6414" s="4652"/>
    </row>
    <row r="6415" spans="2:6" x14ac:dyDescent="0.2">
      <c r="B6415" s="4699"/>
      <c r="C6415" s="36" t="s">
        <v>2264</v>
      </c>
      <c r="D6415" s="37">
        <v>0.06</v>
      </c>
      <c r="E6415" s="36" t="s">
        <v>2247</v>
      </c>
      <c r="F6415" s="4652"/>
    </row>
    <row r="6416" spans="2:6" x14ac:dyDescent="0.2">
      <c r="B6416" s="4630" t="s">
        <v>2265</v>
      </c>
      <c r="C6416" s="4624"/>
      <c r="D6416" s="4624"/>
      <c r="E6416" s="4624"/>
      <c r="F6416" s="4625"/>
    </row>
    <row r="6417" spans="2:6" x14ac:dyDescent="0.2">
      <c r="B6417" s="4597" t="s">
        <v>2266</v>
      </c>
      <c r="C6417" s="36" t="s">
        <v>2476</v>
      </c>
      <c r="D6417" s="37">
        <v>1.8</v>
      </c>
      <c r="E6417" s="85" t="s">
        <v>2477</v>
      </c>
      <c r="F6417" s="4652" t="s">
        <v>1710</v>
      </c>
    </row>
    <row r="6418" spans="2:6" x14ac:dyDescent="0.2">
      <c r="B6418" s="4597"/>
      <c r="C6418" s="36" t="s">
        <v>2478</v>
      </c>
      <c r="D6418" s="37">
        <v>1.3</v>
      </c>
      <c r="E6418" s="85" t="s">
        <v>2477</v>
      </c>
      <c r="F6418" s="4652"/>
    </row>
    <row r="6419" spans="2:6" x14ac:dyDescent="0.2">
      <c r="B6419" s="4597"/>
      <c r="C6419" s="36" t="s">
        <v>2479</v>
      </c>
      <c r="D6419" s="37">
        <v>1.8</v>
      </c>
      <c r="E6419" s="85" t="s">
        <v>2477</v>
      </c>
      <c r="F6419" s="4652"/>
    </row>
    <row r="6420" spans="2:6" x14ac:dyDescent="0.2">
      <c r="B6420" s="4597"/>
      <c r="C6420" s="36" t="s">
        <v>2480</v>
      </c>
      <c r="D6420" s="37">
        <v>1.9</v>
      </c>
      <c r="E6420" s="85" t="s">
        <v>2477</v>
      </c>
      <c r="F6420" s="4652"/>
    </row>
    <row r="6421" spans="2:6" x14ac:dyDescent="0.2">
      <c r="B6421" s="4597"/>
      <c r="C6421" s="36" t="s">
        <v>2481</v>
      </c>
      <c r="D6421" s="37">
        <v>0.99</v>
      </c>
      <c r="E6421" s="85" t="s">
        <v>2477</v>
      </c>
      <c r="F6421" s="4652"/>
    </row>
    <row r="6422" spans="2:6" x14ac:dyDescent="0.2">
      <c r="B6422" s="4597"/>
      <c r="C6422" s="36" t="s">
        <v>2482</v>
      </c>
      <c r="D6422" s="37">
        <v>1.1499999999999999</v>
      </c>
      <c r="E6422" s="85" t="s">
        <v>2477</v>
      </c>
      <c r="F6422" s="4652"/>
    </row>
    <row r="6423" spans="2:6" x14ac:dyDescent="0.2">
      <c r="B6423" s="4597"/>
      <c r="C6423" s="36" t="s">
        <v>2483</v>
      </c>
      <c r="D6423" s="37">
        <v>0.88</v>
      </c>
      <c r="E6423" s="85" t="s">
        <v>2477</v>
      </c>
      <c r="F6423" s="4652"/>
    </row>
    <row r="6424" spans="2:6" x14ac:dyDescent="0.2">
      <c r="B6424" s="4597"/>
      <c r="C6424" s="36" t="s">
        <v>2484</v>
      </c>
      <c r="D6424" s="37">
        <v>0.99</v>
      </c>
      <c r="E6424" s="85" t="s">
        <v>2477</v>
      </c>
      <c r="F6424" s="4652"/>
    </row>
    <row r="6425" spans="2:6" x14ac:dyDescent="0.2">
      <c r="B6425" s="4597"/>
      <c r="C6425" s="36" t="s">
        <v>2485</v>
      </c>
      <c r="D6425" s="37">
        <v>0.99</v>
      </c>
      <c r="E6425" s="85" t="s">
        <v>2477</v>
      </c>
      <c r="F6425" s="4652"/>
    </row>
    <row r="6426" spans="2:6" x14ac:dyDescent="0.2">
      <c r="B6426" s="4597"/>
      <c r="C6426" s="36" t="s">
        <v>2486</v>
      </c>
      <c r="D6426" s="37">
        <v>2.9</v>
      </c>
      <c r="E6426" s="85" t="s">
        <v>2477</v>
      </c>
      <c r="F6426" s="4652"/>
    </row>
    <row r="6427" spans="2:6" x14ac:dyDescent="0.2">
      <c r="B6427" s="4597"/>
      <c r="C6427" s="36" t="s">
        <v>2487</v>
      </c>
      <c r="D6427" s="37">
        <v>1.99</v>
      </c>
      <c r="E6427" s="85" t="s">
        <v>2477</v>
      </c>
      <c r="F6427" s="4652"/>
    </row>
    <row r="6428" spans="2:6" x14ac:dyDescent="0.2">
      <c r="B6428" s="4597"/>
      <c r="C6428" s="36" t="s">
        <v>2488</v>
      </c>
      <c r="D6428" s="37">
        <v>2.2999999999999998</v>
      </c>
      <c r="E6428" s="85" t="s">
        <v>2477</v>
      </c>
      <c r="F6428" s="4652"/>
    </row>
    <row r="6429" spans="2:6" x14ac:dyDescent="0.2">
      <c r="B6429" s="4597"/>
      <c r="C6429" s="36" t="s">
        <v>2489</v>
      </c>
      <c r="D6429" s="37">
        <v>0.7</v>
      </c>
      <c r="E6429" s="85" t="s">
        <v>2477</v>
      </c>
      <c r="F6429" s="4652"/>
    </row>
    <row r="6430" spans="2:6" x14ac:dyDescent="0.2">
      <c r="B6430" s="4597"/>
      <c r="C6430" s="36" t="s">
        <v>2490</v>
      </c>
      <c r="D6430" s="37">
        <v>0.9</v>
      </c>
      <c r="E6430" s="85" t="s">
        <v>2477</v>
      </c>
      <c r="F6430" s="4652"/>
    </row>
    <row r="6431" spans="2:6" x14ac:dyDescent="0.2">
      <c r="B6431" s="4597"/>
      <c r="C6431" s="36" t="s">
        <v>2491</v>
      </c>
      <c r="D6431" s="37">
        <v>1.99</v>
      </c>
      <c r="E6431" s="85" t="s">
        <v>2477</v>
      </c>
      <c r="F6431" s="4652"/>
    </row>
    <row r="6432" spans="2:6" x14ac:dyDescent="0.2">
      <c r="B6432" s="13"/>
      <c r="C6432" s="36"/>
      <c r="D6432" s="36"/>
      <c r="E6432" s="36"/>
      <c r="F6432" s="39"/>
    </row>
    <row r="6433" spans="2:6" x14ac:dyDescent="0.2">
      <c r="B6433" s="4591" t="s">
        <v>2492</v>
      </c>
      <c r="C6433" s="36" t="s">
        <v>2476</v>
      </c>
      <c r="D6433" s="37">
        <v>1.8</v>
      </c>
      <c r="E6433" s="85" t="s">
        <v>2477</v>
      </c>
      <c r="F6433" s="4652" t="s">
        <v>1710</v>
      </c>
    </row>
    <row r="6434" spans="2:6" x14ac:dyDescent="0.2">
      <c r="B6434" s="4591"/>
      <c r="C6434" s="36" t="s">
        <v>2478</v>
      </c>
      <c r="D6434" s="37">
        <v>1.3</v>
      </c>
      <c r="E6434" s="85" t="s">
        <v>2477</v>
      </c>
      <c r="F6434" s="4652"/>
    </row>
    <row r="6435" spans="2:6" x14ac:dyDescent="0.2">
      <c r="B6435" s="4591"/>
      <c r="C6435" s="36" t="s">
        <v>2479</v>
      </c>
      <c r="D6435" s="37">
        <v>1.8</v>
      </c>
      <c r="E6435" s="85" t="s">
        <v>2477</v>
      </c>
      <c r="F6435" s="4652"/>
    </row>
    <row r="6436" spans="2:6" x14ac:dyDescent="0.2">
      <c r="B6436" s="4591"/>
      <c r="C6436" s="36" t="s">
        <v>2480</v>
      </c>
      <c r="D6436" s="37">
        <v>1.9</v>
      </c>
      <c r="E6436" s="85" t="s">
        <v>2477</v>
      </c>
      <c r="F6436" s="4652"/>
    </row>
    <row r="6437" spans="2:6" x14ac:dyDescent="0.2">
      <c r="B6437" s="4591"/>
      <c r="C6437" s="36" t="s">
        <v>2481</v>
      </c>
      <c r="D6437" s="37">
        <v>0.99</v>
      </c>
      <c r="E6437" s="85" t="s">
        <v>2477</v>
      </c>
      <c r="F6437" s="4652"/>
    </row>
    <row r="6438" spans="2:6" x14ac:dyDescent="0.2">
      <c r="B6438" s="4591"/>
      <c r="C6438" s="36" t="s">
        <v>2482</v>
      </c>
      <c r="D6438" s="37">
        <v>1.1499999999999999</v>
      </c>
      <c r="E6438" s="85" t="s">
        <v>2477</v>
      </c>
      <c r="F6438" s="4652"/>
    </row>
    <row r="6439" spans="2:6" x14ac:dyDescent="0.2">
      <c r="B6439" s="4591"/>
      <c r="C6439" s="36" t="s">
        <v>2483</v>
      </c>
      <c r="D6439" s="37">
        <v>0.88</v>
      </c>
      <c r="E6439" s="85" t="s">
        <v>2477</v>
      </c>
      <c r="F6439" s="4652"/>
    </row>
    <row r="6440" spans="2:6" x14ac:dyDescent="0.2">
      <c r="B6440" s="4591"/>
      <c r="C6440" s="36" t="s">
        <v>2484</v>
      </c>
      <c r="D6440" s="37">
        <v>0.99</v>
      </c>
      <c r="E6440" s="85" t="s">
        <v>2477</v>
      </c>
      <c r="F6440" s="4652"/>
    </row>
    <row r="6441" spans="2:6" x14ac:dyDescent="0.2">
      <c r="B6441" s="4591"/>
      <c r="C6441" s="36" t="s">
        <v>2485</v>
      </c>
      <c r="D6441" s="37">
        <v>0.99</v>
      </c>
      <c r="E6441" s="85" t="s">
        <v>2477</v>
      </c>
      <c r="F6441" s="4652"/>
    </row>
    <row r="6442" spans="2:6" x14ac:dyDescent="0.2">
      <c r="B6442" s="4591"/>
      <c r="C6442" s="36" t="s">
        <v>2486</v>
      </c>
      <c r="D6442" s="37">
        <v>2.9</v>
      </c>
      <c r="E6442" s="85" t="s">
        <v>2477</v>
      </c>
      <c r="F6442" s="4652"/>
    </row>
    <row r="6443" spans="2:6" x14ac:dyDescent="0.2">
      <c r="B6443" s="4591"/>
      <c r="C6443" s="36" t="s">
        <v>2487</v>
      </c>
      <c r="D6443" s="37">
        <v>1.99</v>
      </c>
      <c r="E6443" s="85" t="s">
        <v>2477</v>
      </c>
      <c r="F6443" s="4652"/>
    </row>
    <row r="6444" spans="2:6" x14ac:dyDescent="0.2">
      <c r="B6444" s="4591"/>
      <c r="C6444" s="36" t="s">
        <v>2488</v>
      </c>
      <c r="D6444" s="37">
        <v>2.2999999999999998</v>
      </c>
      <c r="E6444" s="85" t="s">
        <v>2477</v>
      </c>
      <c r="F6444" s="4652"/>
    </row>
    <row r="6445" spans="2:6" x14ac:dyDescent="0.2">
      <c r="B6445" s="13"/>
      <c r="C6445" s="36"/>
      <c r="D6445" s="36"/>
      <c r="E6445" s="36"/>
      <c r="F6445" s="39"/>
    </row>
    <row r="6446" spans="2:6" x14ac:dyDescent="0.2">
      <c r="B6446" s="4591" t="s">
        <v>2493</v>
      </c>
      <c r="C6446" s="4647" t="s">
        <v>2494</v>
      </c>
      <c r="D6446" s="37">
        <v>5</v>
      </c>
      <c r="E6446" s="36">
        <v>160</v>
      </c>
      <c r="F6446" s="4609" t="s">
        <v>1710</v>
      </c>
    </row>
    <row r="6447" spans="2:6" x14ac:dyDescent="0.2">
      <c r="B6447" s="4591"/>
      <c r="C6447" s="4647"/>
      <c r="D6447" s="37">
        <v>3.6</v>
      </c>
      <c r="E6447" s="36">
        <v>120</v>
      </c>
      <c r="F6447" s="4609"/>
    </row>
    <row r="6448" spans="2:6" x14ac:dyDescent="0.2">
      <c r="B6448" s="4591"/>
      <c r="C6448" s="4647"/>
      <c r="D6448" s="37">
        <v>2.7</v>
      </c>
      <c r="E6448" s="36">
        <v>90</v>
      </c>
      <c r="F6448" s="4609"/>
    </row>
    <row r="6449" spans="2:13" x14ac:dyDescent="0.2">
      <c r="B6449" s="4591"/>
      <c r="C6449" s="4647"/>
      <c r="D6449" s="37">
        <v>1.8</v>
      </c>
      <c r="E6449" s="36">
        <v>60</v>
      </c>
      <c r="F6449" s="4609"/>
    </row>
    <row r="6450" spans="2:13" x14ac:dyDescent="0.2">
      <c r="B6450" s="4591"/>
      <c r="C6450" s="4647"/>
      <c r="D6450" s="37">
        <v>1.2</v>
      </c>
      <c r="E6450" s="36">
        <v>40</v>
      </c>
      <c r="F6450" s="4609"/>
    </row>
    <row r="6451" spans="2:13" x14ac:dyDescent="0.2">
      <c r="B6451" s="4591"/>
      <c r="C6451" s="4647"/>
      <c r="D6451" s="37">
        <v>0.6</v>
      </c>
      <c r="E6451" s="36">
        <v>20</v>
      </c>
      <c r="F6451" s="4609"/>
    </row>
    <row r="6452" spans="2:13" x14ac:dyDescent="0.2">
      <c r="B6452" s="4591"/>
      <c r="C6452" s="4647"/>
      <c r="D6452" s="37">
        <v>0.3</v>
      </c>
      <c r="E6452" s="36">
        <v>10</v>
      </c>
      <c r="F6452" s="4609"/>
    </row>
    <row r="6453" spans="2:13" x14ac:dyDescent="0.2">
      <c r="B6453" s="4591"/>
      <c r="C6453" s="36" t="s">
        <v>2495</v>
      </c>
      <c r="D6453" s="37">
        <v>0.06</v>
      </c>
      <c r="E6453" s="85" t="s">
        <v>2477</v>
      </c>
      <c r="F6453" s="4609"/>
    </row>
    <row r="6454" spans="2:13" x14ac:dyDescent="0.2">
      <c r="B6454" s="4591"/>
      <c r="C6454" s="36" t="s">
        <v>2496</v>
      </c>
      <c r="D6454" s="37">
        <v>0.35</v>
      </c>
      <c r="E6454" s="85" t="s">
        <v>2477</v>
      </c>
      <c r="F6454" s="4609"/>
    </row>
    <row r="6455" spans="2:13" x14ac:dyDescent="0.2">
      <c r="B6455" s="6"/>
      <c r="C6455" s="1"/>
      <c r="D6455" s="1"/>
      <c r="E6455" s="1"/>
      <c r="F6455" s="7"/>
    </row>
    <row r="6456" spans="2:13" x14ac:dyDescent="0.2">
      <c r="B6456" s="4629" t="s">
        <v>2368</v>
      </c>
      <c r="C6456" s="36" t="s">
        <v>332</v>
      </c>
      <c r="D6456" s="45">
        <v>5</v>
      </c>
      <c r="E6456" s="85" t="s">
        <v>2477</v>
      </c>
      <c r="F6456" s="4631" t="s">
        <v>2235</v>
      </c>
    </row>
    <row r="6457" spans="2:13" x14ac:dyDescent="0.2">
      <c r="B6457" s="4629"/>
      <c r="C6457" s="88" t="s">
        <v>2369</v>
      </c>
      <c r="D6457" s="236">
        <v>1E-4</v>
      </c>
      <c r="E6457" s="237" t="s">
        <v>2370</v>
      </c>
      <c r="F6457" s="4631"/>
    </row>
    <row r="6458" spans="2:13" ht="13.5" thickBot="1" x14ac:dyDescent="0.25">
      <c r="B6458" s="3" t="s">
        <v>52</v>
      </c>
      <c r="C6458" s="4"/>
      <c r="D6458" s="4"/>
      <c r="E6458" s="4"/>
      <c r="F6458" s="5"/>
    </row>
    <row r="6459" spans="2:13" ht="14.25" thickTop="1" thickBot="1" x14ac:dyDescent="0.25">
      <c r="B6459" s="247"/>
    </row>
    <row r="6460" spans="2:13" ht="13.5" thickTop="1" x14ac:dyDescent="0.2">
      <c r="B6460" s="4602" t="s">
        <v>2497</v>
      </c>
      <c r="C6460" s="4603"/>
      <c r="D6460" s="4603"/>
      <c r="E6460" s="4603"/>
      <c r="F6460" s="4604"/>
    </row>
    <row r="6461" spans="2:13" ht="13.5" thickBot="1" x14ac:dyDescent="0.25">
      <c r="B6461" s="4641" t="s">
        <v>2498</v>
      </c>
      <c r="C6461" s="4642"/>
      <c r="D6461" s="4642"/>
      <c r="E6461" s="4642"/>
      <c r="F6461" s="4643"/>
    </row>
    <row r="6462" spans="2:13" ht="13.5" thickBot="1" x14ac:dyDescent="0.25">
      <c r="B6462" s="34" t="s">
        <v>1805</v>
      </c>
      <c r="C6462" s="35" t="s">
        <v>1150</v>
      </c>
      <c r="D6462" s="35" t="s">
        <v>1148</v>
      </c>
      <c r="E6462" s="35" t="s">
        <v>1215</v>
      </c>
      <c r="F6462" s="188" t="s">
        <v>1213</v>
      </c>
      <c r="I6462"/>
      <c r="J6462"/>
      <c r="K6462"/>
      <c r="L6462"/>
      <c r="M6462"/>
    </row>
    <row r="6463" spans="2:13" x14ac:dyDescent="0.2">
      <c r="B6463" s="34" t="s">
        <v>1805</v>
      </c>
      <c r="C6463" s="35" t="s">
        <v>1150</v>
      </c>
      <c r="D6463" s="35" t="s">
        <v>1148</v>
      </c>
      <c r="E6463" s="35" t="s">
        <v>1215</v>
      </c>
      <c r="F6463" s="188" t="s">
        <v>1213</v>
      </c>
      <c r="I6463"/>
      <c r="J6463"/>
      <c r="K6463"/>
      <c r="L6463"/>
      <c r="M6463"/>
    </row>
    <row r="6464" spans="2:13" x14ac:dyDescent="0.2">
      <c r="B6464" s="4644" t="s">
        <v>340</v>
      </c>
      <c r="C6464" s="36" t="s">
        <v>2371</v>
      </c>
      <c r="D6464" s="37">
        <v>1</v>
      </c>
      <c r="E6464" s="36">
        <v>30</v>
      </c>
      <c r="F6464" s="4697" t="s">
        <v>336</v>
      </c>
      <c r="I6464"/>
      <c r="J6464"/>
      <c r="K6464"/>
      <c r="L6464"/>
      <c r="M6464"/>
    </row>
    <row r="6465" spans="2:13" x14ac:dyDescent="0.2">
      <c r="B6465" s="4645"/>
      <c r="C6465" s="36" t="s">
        <v>2372</v>
      </c>
      <c r="D6465" s="37">
        <v>1.5</v>
      </c>
      <c r="E6465" s="36">
        <v>50</v>
      </c>
      <c r="F6465" s="4688"/>
      <c r="I6465"/>
      <c r="J6465"/>
      <c r="K6465"/>
      <c r="L6465"/>
      <c r="M6465"/>
    </row>
    <row r="6466" spans="2:13" x14ac:dyDescent="0.2">
      <c r="B6466" s="4645"/>
      <c r="C6466" s="36" t="s">
        <v>2499</v>
      </c>
      <c r="D6466" s="37">
        <v>2</v>
      </c>
      <c r="E6466" s="36">
        <v>90</v>
      </c>
      <c r="F6466" s="4688"/>
      <c r="I6466"/>
      <c r="J6466"/>
      <c r="K6466"/>
      <c r="L6466"/>
      <c r="M6466"/>
    </row>
    <row r="6467" spans="2:13" x14ac:dyDescent="0.2">
      <c r="B6467" s="4645"/>
      <c r="C6467" s="36" t="s">
        <v>2373</v>
      </c>
      <c r="D6467" s="37">
        <v>3.25</v>
      </c>
      <c r="E6467" s="36">
        <v>160</v>
      </c>
      <c r="F6467" s="4688"/>
      <c r="I6467"/>
      <c r="J6467"/>
      <c r="K6467"/>
      <c r="L6467"/>
      <c r="M6467"/>
    </row>
    <row r="6468" spans="2:13" x14ac:dyDescent="0.2">
      <c r="B6468" s="4645"/>
      <c r="C6468" s="36" t="s">
        <v>2511</v>
      </c>
      <c r="D6468" s="37">
        <v>5</v>
      </c>
      <c r="E6468" s="36">
        <v>240</v>
      </c>
      <c r="F6468" s="4688"/>
      <c r="I6468"/>
      <c r="J6468"/>
      <c r="K6468"/>
      <c r="L6468"/>
      <c r="M6468"/>
    </row>
    <row r="6469" spans="2:13" x14ac:dyDescent="0.2">
      <c r="B6469" s="4645"/>
      <c r="C6469" s="36" t="s">
        <v>2374</v>
      </c>
      <c r="D6469" s="37">
        <v>11.99</v>
      </c>
      <c r="E6469" s="36">
        <v>2800</v>
      </c>
      <c r="F6469" s="4688"/>
      <c r="I6469"/>
      <c r="J6469"/>
      <c r="K6469"/>
      <c r="L6469"/>
      <c r="M6469"/>
    </row>
    <row r="6470" spans="2:13" x14ac:dyDescent="0.2">
      <c r="B6470" s="4645"/>
      <c r="C6470" s="36" t="s">
        <v>1706</v>
      </c>
      <c r="D6470" s="37">
        <v>0.06</v>
      </c>
      <c r="E6470" s="36" t="s">
        <v>2500</v>
      </c>
      <c r="F6470" s="4688"/>
      <c r="I6470"/>
      <c r="J6470"/>
      <c r="K6470"/>
      <c r="L6470"/>
      <c r="M6470"/>
    </row>
    <row r="6471" spans="2:13" x14ac:dyDescent="0.2">
      <c r="B6471" s="4646"/>
      <c r="C6471" s="36" t="s">
        <v>2501</v>
      </c>
      <c r="D6471" s="37">
        <v>0.06</v>
      </c>
      <c r="E6471" s="36" t="s">
        <v>2500</v>
      </c>
      <c r="F6471" s="4688"/>
      <c r="I6471"/>
      <c r="J6471"/>
      <c r="K6471"/>
      <c r="L6471"/>
      <c r="M6471"/>
    </row>
    <row r="6472" spans="2:13" x14ac:dyDescent="0.2">
      <c r="B6472" s="4629" t="s">
        <v>71</v>
      </c>
      <c r="C6472" s="36" t="s">
        <v>2375</v>
      </c>
      <c r="D6472" s="37">
        <v>2.99</v>
      </c>
      <c r="E6472" s="36">
        <v>20</v>
      </c>
      <c r="F6472" s="4688"/>
      <c r="I6472"/>
      <c r="J6472"/>
      <c r="K6472"/>
      <c r="L6472"/>
      <c r="M6472"/>
    </row>
    <row r="6473" spans="2:13" x14ac:dyDescent="0.2">
      <c r="B6473" s="4629"/>
      <c r="C6473" s="36" t="s">
        <v>2376</v>
      </c>
      <c r="D6473" s="37">
        <v>6.99</v>
      </c>
      <c r="E6473" s="36">
        <v>50</v>
      </c>
      <c r="F6473" s="4688"/>
      <c r="I6473"/>
      <c r="J6473"/>
      <c r="K6473"/>
      <c r="L6473"/>
      <c r="M6473"/>
    </row>
    <row r="6474" spans="2:13" x14ac:dyDescent="0.2">
      <c r="B6474" s="4597" t="s">
        <v>2502</v>
      </c>
      <c r="C6474" s="36" t="s">
        <v>2377</v>
      </c>
      <c r="D6474" s="37">
        <v>3</v>
      </c>
      <c r="E6474" s="36">
        <v>4</v>
      </c>
      <c r="F6474" s="4688"/>
      <c r="I6474"/>
      <c r="J6474"/>
      <c r="K6474"/>
      <c r="L6474"/>
      <c r="M6474"/>
    </row>
    <row r="6475" spans="2:13" x14ac:dyDescent="0.2">
      <c r="B6475" s="4597"/>
      <c r="C6475" s="36" t="s">
        <v>2378</v>
      </c>
      <c r="D6475" s="37">
        <v>5</v>
      </c>
      <c r="E6475" s="36">
        <v>8</v>
      </c>
      <c r="F6475" s="4698"/>
      <c r="I6475"/>
      <c r="J6475"/>
      <c r="K6475"/>
      <c r="L6475"/>
      <c r="M6475"/>
    </row>
    <row r="6476" spans="2:13" ht="4.5" customHeight="1" x14ac:dyDescent="0.2">
      <c r="B6476" s="4630"/>
      <c r="C6476" s="4624"/>
      <c r="D6476" s="4624"/>
      <c r="E6476" s="4624"/>
      <c r="F6476" s="4625"/>
      <c r="I6476"/>
      <c r="J6476"/>
      <c r="K6476"/>
      <c r="L6476"/>
      <c r="M6476"/>
    </row>
    <row r="6477" spans="2:13" x14ac:dyDescent="0.2">
      <c r="B6477" s="4597" t="s">
        <v>340</v>
      </c>
      <c r="C6477" s="36" t="s">
        <v>2503</v>
      </c>
      <c r="D6477" s="37">
        <v>1.5</v>
      </c>
      <c r="E6477" s="85">
        <v>100</v>
      </c>
      <c r="F6477" s="4593" t="s">
        <v>2379</v>
      </c>
      <c r="I6477"/>
      <c r="J6477"/>
      <c r="K6477"/>
      <c r="L6477"/>
      <c r="M6477"/>
    </row>
    <row r="6478" spans="2:13" x14ac:dyDescent="0.2">
      <c r="B6478" s="4597"/>
      <c r="C6478" s="36" t="s">
        <v>2504</v>
      </c>
      <c r="D6478" s="37">
        <v>2.66</v>
      </c>
      <c r="E6478" s="85">
        <v>200</v>
      </c>
      <c r="F6478" s="4593"/>
      <c r="I6478"/>
      <c r="J6478"/>
      <c r="K6478"/>
      <c r="L6478"/>
      <c r="M6478"/>
    </row>
    <row r="6479" spans="2:13" x14ac:dyDescent="0.2">
      <c r="B6479" s="4597"/>
      <c r="C6479" s="36" t="s">
        <v>2505</v>
      </c>
      <c r="D6479" s="37">
        <v>6.5</v>
      </c>
      <c r="E6479" s="85">
        <v>500</v>
      </c>
      <c r="F6479" s="4593"/>
      <c r="I6479"/>
      <c r="J6479"/>
      <c r="K6479"/>
      <c r="L6479"/>
      <c r="M6479"/>
    </row>
    <row r="6480" spans="2:13" x14ac:dyDescent="0.2">
      <c r="B6480" s="4597"/>
      <c r="C6480" s="36" t="s">
        <v>2506</v>
      </c>
      <c r="D6480" s="37">
        <v>13</v>
      </c>
      <c r="E6480" s="85">
        <v>1000</v>
      </c>
      <c r="F6480" s="4593"/>
      <c r="I6480"/>
      <c r="J6480"/>
      <c r="K6480"/>
      <c r="L6480"/>
      <c r="M6480"/>
    </row>
    <row r="6481" spans="2:13" x14ac:dyDescent="0.2">
      <c r="B6481" s="4597"/>
      <c r="C6481" s="36" t="s">
        <v>1706</v>
      </c>
      <c r="D6481" s="37">
        <v>0.06</v>
      </c>
      <c r="E6481" s="85" t="s">
        <v>2500</v>
      </c>
      <c r="F6481" s="4593"/>
      <c r="I6481"/>
      <c r="J6481"/>
      <c r="K6481"/>
      <c r="L6481"/>
      <c r="M6481"/>
    </row>
    <row r="6482" spans="2:13" x14ac:dyDescent="0.2">
      <c r="B6482" s="4597"/>
      <c r="C6482" s="36" t="s">
        <v>2501</v>
      </c>
      <c r="D6482" s="37">
        <v>0.06</v>
      </c>
      <c r="E6482" s="85" t="s">
        <v>2500</v>
      </c>
      <c r="F6482" s="4593"/>
      <c r="I6482"/>
      <c r="J6482"/>
      <c r="K6482"/>
      <c r="L6482"/>
      <c r="M6482"/>
    </row>
    <row r="6483" spans="2:13" x14ac:dyDescent="0.2">
      <c r="B6483" s="189" t="s">
        <v>71</v>
      </c>
      <c r="C6483" s="36" t="s">
        <v>2380</v>
      </c>
      <c r="D6483" s="37">
        <v>20</v>
      </c>
      <c r="E6483" s="85">
        <v>100</v>
      </c>
      <c r="F6483" s="4593"/>
      <c r="I6483"/>
      <c r="J6483"/>
      <c r="K6483"/>
      <c r="L6483"/>
      <c r="M6483"/>
    </row>
    <row r="6484" spans="2:13" x14ac:dyDescent="0.2">
      <c r="B6484" s="4597" t="s">
        <v>2381</v>
      </c>
      <c r="C6484" s="36" t="s">
        <v>2382</v>
      </c>
      <c r="D6484" s="238" t="s">
        <v>42</v>
      </c>
      <c r="E6484" s="85">
        <v>6</v>
      </c>
      <c r="F6484" s="4593"/>
      <c r="I6484"/>
      <c r="J6484"/>
      <c r="K6484"/>
      <c r="L6484"/>
      <c r="M6484"/>
    </row>
    <row r="6485" spans="2:13" x14ac:dyDescent="0.2">
      <c r="B6485" s="4597"/>
      <c r="C6485" s="36" t="s">
        <v>2383</v>
      </c>
      <c r="D6485" s="238">
        <v>25</v>
      </c>
      <c r="E6485" s="85">
        <v>100</v>
      </c>
      <c r="F6485" s="4593"/>
      <c r="I6485"/>
      <c r="J6485"/>
      <c r="K6485"/>
      <c r="L6485"/>
      <c r="M6485"/>
    </row>
    <row r="6486" spans="2:13" x14ac:dyDescent="0.2">
      <c r="B6486" s="4597"/>
      <c r="C6486" s="36" t="s">
        <v>2384</v>
      </c>
      <c r="D6486" s="238">
        <v>39</v>
      </c>
      <c r="E6486" s="85">
        <v>200</v>
      </c>
      <c r="F6486" s="4593"/>
      <c r="I6486"/>
      <c r="J6486"/>
      <c r="K6486"/>
      <c r="L6486"/>
      <c r="M6486"/>
    </row>
    <row r="6487" spans="2:13" x14ac:dyDescent="0.2">
      <c r="B6487" s="4597"/>
      <c r="C6487" s="36" t="s">
        <v>2385</v>
      </c>
      <c r="D6487" s="238">
        <v>45</v>
      </c>
      <c r="E6487" s="85">
        <v>300</v>
      </c>
      <c r="F6487" s="4593"/>
      <c r="I6487"/>
      <c r="J6487"/>
      <c r="K6487"/>
      <c r="L6487"/>
      <c r="M6487"/>
    </row>
    <row r="6488" spans="2:13" x14ac:dyDescent="0.2">
      <c r="B6488" s="4597"/>
      <c r="C6488" s="36" t="s">
        <v>2386</v>
      </c>
      <c r="D6488" s="238">
        <v>49</v>
      </c>
      <c r="E6488" s="85">
        <v>400</v>
      </c>
      <c r="F6488" s="4593"/>
      <c r="I6488"/>
      <c r="J6488"/>
      <c r="K6488"/>
      <c r="L6488"/>
      <c r="M6488"/>
    </row>
    <row r="6489" spans="2:13" x14ac:dyDescent="0.2">
      <c r="B6489" s="4597"/>
      <c r="C6489" s="36" t="s">
        <v>2387</v>
      </c>
      <c r="D6489" s="238">
        <v>79</v>
      </c>
      <c r="E6489" s="85">
        <v>800</v>
      </c>
      <c r="F6489" s="4593"/>
      <c r="I6489"/>
      <c r="J6489"/>
      <c r="K6489"/>
      <c r="L6489"/>
      <c r="M6489"/>
    </row>
    <row r="6490" spans="2:13" x14ac:dyDescent="0.2">
      <c r="B6490" s="4597"/>
      <c r="C6490" s="36" t="s">
        <v>2388</v>
      </c>
      <c r="D6490" s="238">
        <v>99</v>
      </c>
      <c r="E6490" s="85">
        <v>1000</v>
      </c>
      <c r="F6490" s="4593"/>
      <c r="I6490"/>
      <c r="J6490"/>
      <c r="K6490"/>
      <c r="L6490"/>
      <c r="M6490"/>
    </row>
    <row r="6491" spans="2:13" x14ac:dyDescent="0.2">
      <c r="B6491" s="4597"/>
      <c r="C6491" s="36" t="s">
        <v>2389</v>
      </c>
      <c r="D6491" s="238">
        <v>180</v>
      </c>
      <c r="E6491" s="85">
        <v>2000</v>
      </c>
      <c r="F6491" s="4593"/>
      <c r="I6491"/>
      <c r="J6491"/>
      <c r="K6491"/>
      <c r="L6491"/>
      <c r="M6491"/>
    </row>
    <row r="6492" spans="2:13" x14ac:dyDescent="0.2">
      <c r="B6492" s="4597"/>
      <c r="C6492" s="36" t="s">
        <v>2390</v>
      </c>
      <c r="D6492" s="238">
        <v>280</v>
      </c>
      <c r="E6492" s="85">
        <v>3000</v>
      </c>
      <c r="F6492" s="4593"/>
      <c r="I6492"/>
      <c r="J6492"/>
      <c r="K6492"/>
      <c r="L6492"/>
      <c r="M6492"/>
    </row>
    <row r="6493" spans="2:13" ht="6" customHeight="1" x14ac:dyDescent="0.2">
      <c r="B6493" s="13"/>
      <c r="C6493" s="36"/>
      <c r="D6493" s="36"/>
      <c r="E6493" s="36"/>
      <c r="F6493" s="39"/>
      <c r="I6493"/>
      <c r="J6493"/>
      <c r="K6493"/>
      <c r="L6493"/>
      <c r="M6493"/>
    </row>
    <row r="6494" spans="2:13" x14ac:dyDescent="0.2">
      <c r="B6494" s="4597" t="s">
        <v>340</v>
      </c>
      <c r="C6494" s="36" t="s">
        <v>2503</v>
      </c>
      <c r="D6494" s="37">
        <v>1.5</v>
      </c>
      <c r="E6494" s="85">
        <v>100</v>
      </c>
      <c r="F6494" s="4593" t="s">
        <v>2508</v>
      </c>
      <c r="I6494"/>
      <c r="J6494"/>
      <c r="K6494"/>
      <c r="L6494"/>
      <c r="M6494"/>
    </row>
    <row r="6495" spans="2:13" x14ac:dyDescent="0.2">
      <c r="B6495" s="4597"/>
      <c r="C6495" s="36" t="s">
        <v>2504</v>
      </c>
      <c r="D6495" s="37">
        <v>2.66</v>
      </c>
      <c r="E6495" s="85">
        <v>200</v>
      </c>
      <c r="F6495" s="4593"/>
      <c r="I6495"/>
      <c r="J6495"/>
      <c r="K6495"/>
      <c r="L6495"/>
      <c r="M6495"/>
    </row>
    <row r="6496" spans="2:13" x14ac:dyDescent="0.2">
      <c r="B6496" s="4597"/>
      <c r="C6496" s="36" t="s">
        <v>2505</v>
      </c>
      <c r="D6496" s="37">
        <v>6.5</v>
      </c>
      <c r="E6496" s="85">
        <v>500</v>
      </c>
      <c r="F6496" s="4593"/>
      <c r="I6496"/>
      <c r="J6496"/>
      <c r="K6496"/>
      <c r="L6496"/>
      <c r="M6496"/>
    </row>
    <row r="6497" spans="2:13" x14ac:dyDescent="0.2">
      <c r="B6497" s="4597"/>
      <c r="C6497" s="36" t="s">
        <v>2506</v>
      </c>
      <c r="D6497" s="37">
        <v>13</v>
      </c>
      <c r="E6497" s="85">
        <v>1000</v>
      </c>
      <c r="F6497" s="4593"/>
      <c r="I6497"/>
      <c r="J6497"/>
      <c r="K6497"/>
      <c r="L6497"/>
      <c r="M6497"/>
    </row>
    <row r="6498" spans="2:13" x14ac:dyDescent="0.2">
      <c r="B6498" s="4595" t="s">
        <v>71</v>
      </c>
      <c r="C6498" s="36" t="s">
        <v>1706</v>
      </c>
      <c r="D6498" s="37">
        <v>0.22</v>
      </c>
      <c r="E6498" s="85">
        <v>1</v>
      </c>
      <c r="F6498" s="4593"/>
      <c r="I6498"/>
      <c r="J6498"/>
      <c r="K6498"/>
      <c r="L6498"/>
      <c r="M6498"/>
    </row>
    <row r="6499" spans="2:13" x14ac:dyDescent="0.2">
      <c r="B6499" s="4596"/>
      <c r="C6499" s="36" t="s">
        <v>2501</v>
      </c>
      <c r="D6499" s="37">
        <v>0.22</v>
      </c>
      <c r="E6499" s="85" t="s">
        <v>2500</v>
      </c>
      <c r="F6499" s="4593"/>
      <c r="I6499"/>
      <c r="J6499"/>
      <c r="K6499"/>
      <c r="L6499"/>
      <c r="M6499"/>
    </row>
    <row r="6500" spans="2:13" x14ac:dyDescent="0.2">
      <c r="B6500" s="4614"/>
      <c r="C6500" s="36" t="s">
        <v>2507</v>
      </c>
      <c r="D6500" s="37">
        <v>20</v>
      </c>
      <c r="E6500" s="85">
        <v>100</v>
      </c>
      <c r="F6500" s="4593"/>
      <c r="I6500"/>
      <c r="J6500"/>
      <c r="K6500"/>
      <c r="L6500"/>
      <c r="M6500"/>
    </row>
    <row r="6501" spans="2:13" x14ac:dyDescent="0.2">
      <c r="B6501" s="4597" t="s">
        <v>1361</v>
      </c>
      <c r="C6501" s="36" t="s">
        <v>2391</v>
      </c>
      <c r="D6501" s="37">
        <v>25</v>
      </c>
      <c r="E6501" s="85">
        <v>100</v>
      </c>
      <c r="F6501" s="4593"/>
      <c r="I6501"/>
      <c r="J6501"/>
      <c r="K6501"/>
      <c r="L6501"/>
      <c r="M6501"/>
    </row>
    <row r="6502" spans="2:13" x14ac:dyDescent="0.2">
      <c r="B6502" s="4597"/>
      <c r="C6502" s="36" t="s">
        <v>2392</v>
      </c>
      <c r="D6502" s="37">
        <v>39</v>
      </c>
      <c r="E6502" s="85">
        <v>200</v>
      </c>
      <c r="F6502" s="4593"/>
      <c r="I6502"/>
      <c r="J6502"/>
      <c r="K6502"/>
      <c r="L6502"/>
      <c r="M6502"/>
    </row>
    <row r="6503" spans="2:13" x14ac:dyDescent="0.2">
      <c r="B6503" s="4597"/>
      <c r="C6503" s="36" t="s">
        <v>2393</v>
      </c>
      <c r="D6503" s="37">
        <v>45</v>
      </c>
      <c r="E6503" s="85">
        <v>300</v>
      </c>
      <c r="F6503" s="4593"/>
      <c r="I6503"/>
      <c r="J6503"/>
      <c r="K6503"/>
      <c r="L6503"/>
      <c r="M6503"/>
    </row>
    <row r="6504" spans="2:13" x14ac:dyDescent="0.2">
      <c r="B6504" s="4597"/>
      <c r="C6504" s="36" t="s">
        <v>2394</v>
      </c>
      <c r="D6504" s="37">
        <v>49</v>
      </c>
      <c r="E6504" s="85">
        <v>400</v>
      </c>
      <c r="F6504" s="4593"/>
      <c r="I6504"/>
      <c r="J6504"/>
      <c r="K6504"/>
      <c r="L6504"/>
      <c r="M6504"/>
    </row>
    <row r="6505" spans="2:13" x14ac:dyDescent="0.2">
      <c r="B6505" s="4597"/>
      <c r="C6505" s="36" t="s">
        <v>2395</v>
      </c>
      <c r="D6505" s="37">
        <v>79</v>
      </c>
      <c r="E6505" s="85">
        <v>800</v>
      </c>
      <c r="F6505" s="4593"/>
      <c r="I6505"/>
      <c r="J6505"/>
      <c r="K6505"/>
      <c r="L6505"/>
      <c r="M6505"/>
    </row>
    <row r="6506" spans="2:13" x14ac:dyDescent="0.2">
      <c r="B6506" s="4597"/>
      <c r="C6506" s="36" t="s">
        <v>2396</v>
      </c>
      <c r="D6506" s="37">
        <v>99</v>
      </c>
      <c r="E6506" s="85">
        <v>1000</v>
      </c>
      <c r="F6506" s="4593"/>
      <c r="I6506"/>
      <c r="J6506"/>
      <c r="K6506"/>
      <c r="L6506"/>
      <c r="M6506"/>
    </row>
    <row r="6507" spans="2:13" x14ac:dyDescent="0.2">
      <c r="B6507" s="4597"/>
      <c r="C6507" s="36" t="s">
        <v>2397</v>
      </c>
      <c r="D6507" s="37">
        <v>180</v>
      </c>
      <c r="E6507" s="85">
        <v>2000</v>
      </c>
      <c r="F6507" s="4593"/>
      <c r="I6507"/>
      <c r="J6507"/>
      <c r="K6507"/>
      <c r="L6507"/>
      <c r="M6507"/>
    </row>
    <row r="6508" spans="2:13" x14ac:dyDescent="0.2">
      <c r="B6508" s="4597"/>
      <c r="C6508" s="36" t="s">
        <v>2398</v>
      </c>
      <c r="D6508" s="37">
        <v>280</v>
      </c>
      <c r="E6508" s="85">
        <v>3000</v>
      </c>
      <c r="F6508" s="4593"/>
      <c r="I6508"/>
      <c r="J6508"/>
      <c r="K6508"/>
      <c r="L6508"/>
      <c r="M6508"/>
    </row>
    <row r="6509" spans="2:13" ht="5.25" customHeight="1" x14ac:dyDescent="0.2">
      <c r="B6509" s="13"/>
      <c r="C6509" s="36"/>
      <c r="D6509" s="36"/>
      <c r="E6509" s="36"/>
      <c r="F6509" s="39"/>
      <c r="I6509"/>
      <c r="J6509"/>
      <c r="K6509"/>
      <c r="L6509"/>
      <c r="M6509"/>
    </row>
    <row r="6510" spans="2:13" x14ac:dyDescent="0.2">
      <c r="B6510" s="4597" t="s">
        <v>340</v>
      </c>
      <c r="C6510" s="36" t="s">
        <v>1706</v>
      </c>
      <c r="D6510" s="37">
        <v>0.06</v>
      </c>
      <c r="E6510" s="85">
        <v>1</v>
      </c>
      <c r="F6510" s="4593" t="s">
        <v>2399</v>
      </c>
      <c r="I6510"/>
      <c r="J6510"/>
      <c r="K6510"/>
      <c r="L6510"/>
      <c r="M6510"/>
    </row>
    <row r="6511" spans="2:13" x14ac:dyDescent="0.2">
      <c r="B6511" s="4597"/>
      <c r="C6511" s="36" t="s">
        <v>2501</v>
      </c>
      <c r="D6511" s="37">
        <v>0.06</v>
      </c>
      <c r="E6511" s="85" t="s">
        <v>2500</v>
      </c>
      <c r="F6511" s="4593"/>
      <c r="I6511"/>
      <c r="J6511"/>
      <c r="K6511"/>
      <c r="L6511"/>
      <c r="M6511"/>
    </row>
    <row r="6512" spans="2:13" x14ac:dyDescent="0.2">
      <c r="B6512" s="4597"/>
      <c r="C6512" s="36" t="s">
        <v>2509</v>
      </c>
      <c r="D6512" s="37">
        <v>1.5</v>
      </c>
      <c r="E6512" s="85">
        <v>70</v>
      </c>
      <c r="F6512" s="4593"/>
      <c r="I6512"/>
      <c r="J6512"/>
      <c r="K6512"/>
      <c r="L6512"/>
      <c r="M6512"/>
    </row>
    <row r="6513" spans="2:13" x14ac:dyDescent="0.2">
      <c r="B6513" s="4597"/>
      <c r="C6513" s="36" t="s">
        <v>2510</v>
      </c>
      <c r="D6513" s="37">
        <v>2</v>
      </c>
      <c r="E6513" s="237">
        <v>100</v>
      </c>
      <c r="F6513" s="4593"/>
      <c r="I6513"/>
      <c r="J6513"/>
      <c r="K6513"/>
      <c r="L6513"/>
      <c r="M6513"/>
    </row>
    <row r="6514" spans="2:13" x14ac:dyDescent="0.2">
      <c r="B6514" s="4597"/>
      <c r="C6514" s="36" t="s">
        <v>2511</v>
      </c>
      <c r="D6514" s="37">
        <v>5</v>
      </c>
      <c r="E6514" s="85">
        <v>240</v>
      </c>
      <c r="F6514" s="4593"/>
      <c r="I6514"/>
      <c r="J6514"/>
      <c r="K6514"/>
      <c r="L6514"/>
      <c r="M6514"/>
    </row>
    <row r="6515" spans="2:13" x14ac:dyDescent="0.2">
      <c r="B6515" s="4597"/>
      <c r="C6515" s="36" t="s">
        <v>2400</v>
      </c>
      <c r="D6515" s="37">
        <v>6</v>
      </c>
      <c r="E6515" s="85">
        <v>330</v>
      </c>
      <c r="F6515" s="4593"/>
      <c r="I6515"/>
      <c r="J6515"/>
      <c r="K6515"/>
      <c r="L6515"/>
      <c r="M6515"/>
    </row>
    <row r="6516" spans="2:13" x14ac:dyDescent="0.2">
      <c r="B6516" s="4597"/>
      <c r="C6516" s="36" t="s">
        <v>2401</v>
      </c>
      <c r="D6516" s="37">
        <v>7.5</v>
      </c>
      <c r="E6516" s="85">
        <v>400</v>
      </c>
      <c r="F6516" s="4593"/>
      <c r="I6516"/>
      <c r="J6516"/>
      <c r="K6516"/>
      <c r="L6516"/>
      <c r="M6516"/>
    </row>
    <row r="6517" spans="2:13" x14ac:dyDescent="0.2">
      <c r="B6517" s="4597"/>
      <c r="C6517" s="36" t="s">
        <v>2402</v>
      </c>
      <c r="D6517" s="37">
        <v>11.99</v>
      </c>
      <c r="E6517" s="85">
        <v>2800</v>
      </c>
      <c r="F6517" s="4593"/>
      <c r="I6517"/>
      <c r="J6517"/>
      <c r="K6517"/>
      <c r="L6517"/>
      <c r="M6517"/>
    </row>
    <row r="6518" spans="2:13" x14ac:dyDescent="0.2">
      <c r="B6518" s="4597" t="s">
        <v>71</v>
      </c>
      <c r="C6518" s="36" t="s">
        <v>1706</v>
      </c>
      <c r="D6518" s="37">
        <v>0.22</v>
      </c>
      <c r="E6518" s="85">
        <v>1</v>
      </c>
      <c r="F6518" s="4593"/>
      <c r="I6518"/>
      <c r="J6518"/>
      <c r="K6518"/>
      <c r="L6518"/>
      <c r="M6518"/>
    </row>
    <row r="6519" spans="2:13" x14ac:dyDescent="0.2">
      <c r="B6519" s="4597"/>
      <c r="C6519" s="36" t="s">
        <v>2501</v>
      </c>
      <c r="D6519" s="37">
        <v>0.22</v>
      </c>
      <c r="E6519" s="85" t="s">
        <v>2500</v>
      </c>
      <c r="F6519" s="4593"/>
      <c r="I6519"/>
      <c r="J6519"/>
      <c r="K6519"/>
      <c r="L6519"/>
      <c r="M6519"/>
    </row>
    <row r="6520" spans="2:13" x14ac:dyDescent="0.2">
      <c r="B6520" s="4597"/>
      <c r="C6520" s="36" t="s">
        <v>2403</v>
      </c>
      <c r="D6520" s="37">
        <v>2.99</v>
      </c>
      <c r="E6520" s="85">
        <v>20</v>
      </c>
      <c r="F6520" s="4593"/>
      <c r="I6520"/>
      <c r="J6520"/>
      <c r="K6520"/>
      <c r="L6520"/>
      <c r="M6520"/>
    </row>
    <row r="6521" spans="2:13" x14ac:dyDescent="0.2">
      <c r="B6521" s="4597"/>
      <c r="C6521" s="36" t="s">
        <v>2404</v>
      </c>
      <c r="D6521" s="37">
        <v>6.99</v>
      </c>
      <c r="E6521" s="85">
        <v>50</v>
      </c>
      <c r="F6521" s="4593"/>
      <c r="I6521"/>
      <c r="J6521"/>
      <c r="K6521"/>
      <c r="L6521"/>
      <c r="M6521"/>
    </row>
    <row r="6522" spans="2:13" x14ac:dyDescent="0.2">
      <c r="B6522" s="4597" t="s">
        <v>1361</v>
      </c>
      <c r="C6522" s="36" t="s">
        <v>1706</v>
      </c>
      <c r="D6522" s="93">
        <v>4.4999999999999997E-3</v>
      </c>
      <c r="E6522" s="85">
        <v>1</v>
      </c>
      <c r="F6522" s="4593"/>
      <c r="I6522"/>
      <c r="J6522"/>
      <c r="K6522"/>
      <c r="L6522"/>
      <c r="M6522"/>
    </row>
    <row r="6523" spans="2:13" x14ac:dyDescent="0.2">
      <c r="B6523" s="4597"/>
      <c r="C6523" s="88" t="s">
        <v>2405</v>
      </c>
      <c r="D6523" s="37">
        <v>3</v>
      </c>
      <c r="E6523" s="85">
        <v>5</v>
      </c>
      <c r="F6523" s="4593"/>
      <c r="I6523"/>
      <c r="J6523"/>
      <c r="K6523"/>
      <c r="L6523"/>
      <c r="M6523"/>
    </row>
    <row r="6524" spans="2:13" x14ac:dyDescent="0.2">
      <c r="B6524" s="4598"/>
      <c r="C6524" s="88" t="s">
        <v>2406</v>
      </c>
      <c r="D6524" s="37">
        <v>5</v>
      </c>
      <c r="E6524" s="85">
        <v>10</v>
      </c>
      <c r="F6524" s="4594"/>
      <c r="I6524"/>
      <c r="J6524"/>
      <c r="K6524"/>
      <c r="L6524"/>
      <c r="M6524"/>
    </row>
    <row r="6525" spans="2:13" x14ac:dyDescent="0.2">
      <c r="B6525" s="4598"/>
      <c r="C6525" s="88" t="s">
        <v>2407</v>
      </c>
      <c r="D6525" s="37">
        <v>10</v>
      </c>
      <c r="E6525" s="85">
        <v>25</v>
      </c>
      <c r="F6525" s="4594"/>
      <c r="I6525"/>
      <c r="J6525"/>
      <c r="K6525"/>
      <c r="L6525"/>
      <c r="M6525"/>
    </row>
    <row r="6526" spans="2:13" x14ac:dyDescent="0.2">
      <c r="B6526" s="4598"/>
      <c r="C6526" s="88" t="s">
        <v>2408</v>
      </c>
      <c r="D6526" s="37">
        <v>15</v>
      </c>
      <c r="E6526" s="85">
        <v>60</v>
      </c>
      <c r="F6526" s="4594"/>
      <c r="I6526"/>
      <c r="J6526"/>
      <c r="K6526"/>
      <c r="L6526"/>
      <c r="M6526"/>
    </row>
    <row r="6527" spans="2:13" x14ac:dyDescent="0.2">
      <c r="B6527" s="4598"/>
      <c r="C6527" s="88" t="s">
        <v>2409</v>
      </c>
      <c r="D6527" s="37">
        <v>20</v>
      </c>
      <c r="E6527" s="85">
        <v>100</v>
      </c>
      <c r="F6527" s="4594"/>
      <c r="I6527"/>
      <c r="J6527"/>
      <c r="K6527"/>
      <c r="L6527"/>
      <c r="M6527"/>
    </row>
    <row r="6528" spans="2:13" x14ac:dyDescent="0.2">
      <c r="B6528" s="4598"/>
      <c r="C6528" s="88" t="s">
        <v>2410</v>
      </c>
      <c r="D6528" s="37">
        <v>25</v>
      </c>
      <c r="E6528" s="85">
        <v>150</v>
      </c>
      <c r="F6528" s="4594"/>
      <c r="I6528"/>
      <c r="J6528"/>
      <c r="K6528"/>
      <c r="L6528"/>
      <c r="M6528"/>
    </row>
    <row r="6529" spans="2:13" x14ac:dyDescent="0.2">
      <c r="B6529" s="4598"/>
      <c r="C6529" s="88" t="s">
        <v>2411</v>
      </c>
      <c r="D6529" s="37">
        <v>30</v>
      </c>
      <c r="E6529" s="85">
        <v>200</v>
      </c>
      <c r="F6529" s="4594"/>
      <c r="I6529"/>
      <c r="J6529"/>
      <c r="K6529"/>
      <c r="L6529"/>
      <c r="M6529"/>
    </row>
    <row r="6530" spans="2:13" x14ac:dyDescent="0.2">
      <c r="B6530" s="4598"/>
      <c r="C6530" s="88" t="s">
        <v>2412</v>
      </c>
      <c r="D6530" s="37">
        <v>35</v>
      </c>
      <c r="E6530" s="85">
        <v>500</v>
      </c>
      <c r="F6530" s="4594"/>
      <c r="I6530"/>
      <c r="J6530"/>
      <c r="K6530"/>
      <c r="L6530"/>
      <c r="M6530"/>
    </row>
    <row r="6531" spans="2:13" x14ac:dyDescent="0.2">
      <c r="B6531" s="4598"/>
      <c r="C6531" s="36" t="s">
        <v>2413</v>
      </c>
      <c r="D6531" s="37">
        <v>40</v>
      </c>
      <c r="E6531" s="85" t="s">
        <v>2414</v>
      </c>
      <c r="F6531" s="4594"/>
      <c r="I6531"/>
      <c r="J6531"/>
      <c r="K6531"/>
      <c r="L6531"/>
      <c r="M6531"/>
    </row>
    <row r="6532" spans="2:13" x14ac:dyDescent="0.2">
      <c r="B6532" s="4598"/>
      <c r="C6532" s="36" t="s">
        <v>330</v>
      </c>
      <c r="D6532" s="37">
        <v>49</v>
      </c>
      <c r="E6532" s="85" t="s">
        <v>1721</v>
      </c>
      <c r="F6532" s="4594"/>
      <c r="I6532"/>
      <c r="J6532"/>
      <c r="K6532"/>
      <c r="L6532"/>
      <c r="M6532"/>
    </row>
    <row r="6533" spans="2:13" ht="5.25" customHeight="1" x14ac:dyDescent="0.2">
      <c r="B6533" s="13"/>
      <c r="C6533" s="36"/>
      <c r="D6533" s="36"/>
      <c r="E6533" s="36"/>
      <c r="F6533" s="39"/>
      <c r="I6533"/>
      <c r="J6533"/>
      <c r="K6533"/>
      <c r="L6533"/>
      <c r="M6533"/>
    </row>
    <row r="6534" spans="2:13" x14ac:dyDescent="0.2">
      <c r="B6534" s="4597" t="s">
        <v>340</v>
      </c>
      <c r="C6534" s="36" t="s">
        <v>2509</v>
      </c>
      <c r="D6534" s="37">
        <v>1.5</v>
      </c>
      <c r="E6534" s="85">
        <v>70</v>
      </c>
      <c r="F6534" s="4593" t="s">
        <v>2512</v>
      </c>
      <c r="I6534"/>
      <c r="J6534"/>
      <c r="K6534"/>
      <c r="L6534"/>
      <c r="M6534"/>
    </row>
    <row r="6535" spans="2:13" x14ac:dyDescent="0.2">
      <c r="B6535" s="4597"/>
      <c r="C6535" s="36" t="s">
        <v>2510</v>
      </c>
      <c r="D6535" s="37">
        <v>2</v>
      </c>
      <c r="E6535" s="85">
        <v>100</v>
      </c>
      <c r="F6535" s="4593"/>
      <c r="I6535"/>
      <c r="J6535"/>
      <c r="K6535"/>
      <c r="L6535"/>
      <c r="M6535"/>
    </row>
    <row r="6536" spans="2:13" x14ac:dyDescent="0.2">
      <c r="B6536" s="4597"/>
      <c r="C6536" s="36" t="s">
        <v>2511</v>
      </c>
      <c r="D6536" s="37">
        <v>5</v>
      </c>
      <c r="E6536" s="85">
        <v>240</v>
      </c>
      <c r="F6536" s="4593"/>
      <c r="I6536"/>
      <c r="J6536"/>
      <c r="K6536"/>
      <c r="L6536"/>
      <c r="M6536"/>
    </row>
    <row r="6537" spans="2:13" x14ac:dyDescent="0.2">
      <c r="B6537" s="4597"/>
      <c r="C6537" s="36" t="s">
        <v>2400</v>
      </c>
      <c r="D6537" s="37">
        <v>6</v>
      </c>
      <c r="E6537" s="85">
        <v>300</v>
      </c>
      <c r="F6537" s="4593"/>
      <c r="I6537"/>
      <c r="J6537"/>
      <c r="K6537"/>
      <c r="L6537"/>
      <c r="M6537"/>
    </row>
    <row r="6538" spans="2:13" x14ac:dyDescent="0.2">
      <c r="B6538" s="4597"/>
      <c r="C6538" s="36" t="s">
        <v>2401</v>
      </c>
      <c r="D6538" s="37">
        <v>7.5</v>
      </c>
      <c r="E6538" s="85">
        <v>400</v>
      </c>
      <c r="F6538" s="4593"/>
      <c r="I6538"/>
      <c r="J6538"/>
      <c r="K6538"/>
      <c r="L6538"/>
      <c r="M6538"/>
    </row>
    <row r="6539" spans="2:13" x14ac:dyDescent="0.2">
      <c r="B6539" s="4595" t="s">
        <v>71</v>
      </c>
      <c r="C6539" s="36" t="s">
        <v>1706</v>
      </c>
      <c r="D6539" s="37">
        <v>0.22</v>
      </c>
      <c r="E6539" s="85">
        <v>1</v>
      </c>
      <c r="F6539" s="4593"/>
      <c r="I6539"/>
      <c r="J6539"/>
      <c r="K6539"/>
      <c r="L6539"/>
      <c r="M6539"/>
    </row>
    <row r="6540" spans="2:13" x14ac:dyDescent="0.2">
      <c r="B6540" s="4596"/>
      <c r="C6540" s="36" t="s">
        <v>2501</v>
      </c>
      <c r="D6540" s="37">
        <v>0.22</v>
      </c>
      <c r="E6540" s="85" t="s">
        <v>2247</v>
      </c>
      <c r="F6540" s="4593"/>
      <c r="I6540"/>
      <c r="J6540"/>
      <c r="K6540"/>
      <c r="L6540"/>
      <c r="M6540"/>
    </row>
    <row r="6541" spans="2:13" x14ac:dyDescent="0.2">
      <c r="B6541" s="4596"/>
      <c r="C6541" s="36" t="s">
        <v>2513</v>
      </c>
      <c r="D6541" s="37">
        <v>5</v>
      </c>
      <c r="E6541" s="85">
        <v>25</v>
      </c>
      <c r="F6541" s="4593"/>
      <c r="I6541"/>
      <c r="J6541"/>
      <c r="K6541"/>
      <c r="L6541"/>
      <c r="M6541"/>
    </row>
    <row r="6542" spans="2:13" x14ac:dyDescent="0.2">
      <c r="B6542" s="4597" t="s">
        <v>2502</v>
      </c>
      <c r="C6542" s="36" t="s">
        <v>2415</v>
      </c>
      <c r="D6542" s="37">
        <v>3</v>
      </c>
      <c r="E6542" s="85">
        <v>5</v>
      </c>
      <c r="F6542" s="4593"/>
      <c r="I6542"/>
      <c r="J6542"/>
      <c r="K6542"/>
      <c r="L6542"/>
      <c r="M6542"/>
    </row>
    <row r="6543" spans="2:13" x14ac:dyDescent="0.2">
      <c r="B6543" s="4597"/>
      <c r="C6543" s="36" t="s">
        <v>2416</v>
      </c>
      <c r="D6543" s="37">
        <v>5</v>
      </c>
      <c r="E6543" s="85">
        <v>10</v>
      </c>
      <c r="F6543" s="4593"/>
      <c r="I6543"/>
      <c r="J6543"/>
      <c r="K6543"/>
      <c r="L6543"/>
      <c r="M6543"/>
    </row>
    <row r="6544" spans="2:13" x14ac:dyDescent="0.2">
      <c r="B6544" s="4598"/>
      <c r="C6544" s="36" t="s">
        <v>2417</v>
      </c>
      <c r="D6544" s="37">
        <v>10</v>
      </c>
      <c r="E6544" s="85">
        <v>25</v>
      </c>
      <c r="F6544" s="4594"/>
      <c r="I6544"/>
      <c r="J6544"/>
      <c r="K6544"/>
      <c r="L6544"/>
      <c r="M6544"/>
    </row>
    <row r="6545" spans="2:13" x14ac:dyDescent="0.2">
      <c r="B6545" s="4598"/>
      <c r="C6545" s="36" t="s">
        <v>2418</v>
      </c>
      <c r="D6545" s="37">
        <v>20</v>
      </c>
      <c r="E6545" s="85">
        <v>30</v>
      </c>
      <c r="F6545" s="4594"/>
      <c r="I6545"/>
      <c r="J6545"/>
      <c r="K6545"/>
      <c r="L6545"/>
      <c r="M6545"/>
    </row>
    <row r="6546" spans="2:13" ht="6" customHeight="1" x14ac:dyDescent="0.2">
      <c r="B6546" s="13"/>
      <c r="C6546" s="36"/>
      <c r="D6546" s="36"/>
      <c r="E6546" s="36"/>
      <c r="F6546" s="39"/>
      <c r="I6546"/>
      <c r="J6546"/>
      <c r="K6546"/>
      <c r="L6546"/>
      <c r="M6546"/>
    </row>
    <row r="6547" spans="2:13" x14ac:dyDescent="0.2">
      <c r="B6547" s="4597" t="s">
        <v>340</v>
      </c>
      <c r="C6547" s="36" t="s">
        <v>2514</v>
      </c>
      <c r="D6547" s="37" t="s">
        <v>42</v>
      </c>
      <c r="E6547" s="85">
        <v>20</v>
      </c>
      <c r="F6547" s="4593" t="s">
        <v>2515</v>
      </c>
      <c r="I6547"/>
      <c r="J6547"/>
      <c r="K6547"/>
      <c r="L6547"/>
      <c r="M6547"/>
    </row>
    <row r="6548" spans="2:13" x14ac:dyDescent="0.2">
      <c r="B6548" s="4597"/>
      <c r="C6548" s="36" t="s">
        <v>2516</v>
      </c>
      <c r="D6548" s="37">
        <v>1.5</v>
      </c>
      <c r="E6548" s="85">
        <v>100</v>
      </c>
      <c r="F6548" s="4593"/>
      <c r="I6548"/>
      <c r="J6548"/>
      <c r="K6548"/>
      <c r="L6548"/>
      <c r="M6548"/>
    </row>
    <row r="6549" spans="2:13" x14ac:dyDescent="0.2">
      <c r="B6549" s="4597"/>
      <c r="C6549" s="36" t="s">
        <v>2517</v>
      </c>
      <c r="D6549" s="37">
        <v>2.66</v>
      </c>
      <c r="E6549" s="85">
        <v>200</v>
      </c>
      <c r="F6549" s="4593"/>
      <c r="I6549"/>
      <c r="J6549"/>
      <c r="K6549"/>
      <c r="L6549"/>
      <c r="M6549"/>
    </row>
    <row r="6550" spans="2:13" x14ac:dyDescent="0.2">
      <c r="B6550" s="4597"/>
      <c r="C6550" s="36" t="s">
        <v>2518</v>
      </c>
      <c r="D6550" s="37">
        <v>6.5</v>
      </c>
      <c r="E6550" s="85">
        <v>500</v>
      </c>
      <c r="F6550" s="4593"/>
      <c r="I6550"/>
      <c r="J6550"/>
      <c r="K6550"/>
      <c r="L6550"/>
      <c r="M6550"/>
    </row>
    <row r="6551" spans="2:13" x14ac:dyDescent="0.2">
      <c r="B6551" s="4597"/>
      <c r="C6551" s="36" t="s">
        <v>2519</v>
      </c>
      <c r="D6551" s="37">
        <v>13</v>
      </c>
      <c r="E6551" s="85">
        <v>1000</v>
      </c>
      <c r="F6551" s="4593"/>
      <c r="I6551"/>
      <c r="J6551"/>
      <c r="K6551"/>
      <c r="L6551"/>
      <c r="M6551"/>
    </row>
    <row r="6552" spans="2:13" x14ac:dyDescent="0.2">
      <c r="B6552" s="4597"/>
      <c r="C6552" s="36" t="s">
        <v>2520</v>
      </c>
      <c r="D6552" s="37">
        <v>30</v>
      </c>
      <c r="E6552" s="85">
        <v>2000</v>
      </c>
      <c r="F6552" s="4593"/>
      <c r="I6552"/>
      <c r="J6552"/>
      <c r="K6552"/>
      <c r="L6552"/>
      <c r="M6552"/>
    </row>
    <row r="6553" spans="2:13" x14ac:dyDescent="0.2">
      <c r="B6553" s="4597"/>
      <c r="C6553" s="36" t="s">
        <v>2521</v>
      </c>
      <c r="D6553" s="37">
        <v>45</v>
      </c>
      <c r="E6553" s="85">
        <v>3000</v>
      </c>
      <c r="F6553" s="4593"/>
      <c r="I6553"/>
      <c r="J6553"/>
      <c r="K6553"/>
      <c r="L6553"/>
      <c r="M6553"/>
    </row>
    <row r="6554" spans="2:13" x14ac:dyDescent="0.2">
      <c r="B6554" s="4597"/>
      <c r="C6554" s="36" t="s">
        <v>2522</v>
      </c>
      <c r="D6554" s="37">
        <v>75</v>
      </c>
      <c r="E6554" s="85">
        <v>5000</v>
      </c>
      <c r="F6554" s="4593"/>
      <c r="I6554"/>
      <c r="J6554"/>
      <c r="K6554"/>
      <c r="L6554"/>
      <c r="M6554"/>
    </row>
    <row r="6555" spans="2:13" x14ac:dyDescent="0.2">
      <c r="B6555" s="4597"/>
      <c r="C6555" s="36" t="s">
        <v>2523</v>
      </c>
      <c r="D6555" s="37">
        <v>120</v>
      </c>
      <c r="E6555" s="85">
        <v>8000</v>
      </c>
      <c r="F6555" s="4593"/>
      <c r="I6555"/>
      <c r="J6555"/>
      <c r="K6555"/>
      <c r="L6555"/>
      <c r="M6555"/>
    </row>
    <row r="6556" spans="2:13" x14ac:dyDescent="0.2">
      <c r="B6556" s="4597"/>
      <c r="C6556" s="36" t="s">
        <v>2524</v>
      </c>
      <c r="D6556" s="37">
        <v>150</v>
      </c>
      <c r="E6556" s="85">
        <v>10000</v>
      </c>
      <c r="F6556" s="4593"/>
      <c r="I6556"/>
      <c r="J6556"/>
      <c r="K6556"/>
      <c r="L6556"/>
      <c r="M6556"/>
    </row>
    <row r="6557" spans="2:13" x14ac:dyDescent="0.2">
      <c r="B6557" s="4597"/>
      <c r="C6557" s="36" t="s">
        <v>2525</v>
      </c>
      <c r="D6557" s="37">
        <v>225</v>
      </c>
      <c r="E6557" s="85">
        <v>15000</v>
      </c>
      <c r="F6557" s="4593"/>
      <c r="I6557"/>
      <c r="J6557"/>
      <c r="K6557"/>
      <c r="L6557"/>
      <c r="M6557"/>
    </row>
    <row r="6558" spans="2:13" x14ac:dyDescent="0.2">
      <c r="B6558" s="4597"/>
      <c r="C6558" s="36" t="s">
        <v>2526</v>
      </c>
      <c r="D6558" s="37">
        <v>300</v>
      </c>
      <c r="E6558" s="85">
        <v>20000</v>
      </c>
      <c r="F6558" s="4593"/>
      <c r="I6558"/>
      <c r="J6558"/>
      <c r="K6558"/>
      <c r="L6558"/>
      <c r="M6558"/>
    </row>
    <row r="6559" spans="2:13" x14ac:dyDescent="0.2">
      <c r="B6559" s="4597"/>
      <c r="C6559" s="36" t="s">
        <v>2527</v>
      </c>
      <c r="D6559" s="37">
        <v>375</v>
      </c>
      <c r="E6559" s="85">
        <v>25000</v>
      </c>
      <c r="F6559" s="4593"/>
      <c r="I6559"/>
      <c r="J6559"/>
      <c r="K6559"/>
      <c r="L6559"/>
      <c r="M6559"/>
    </row>
    <row r="6560" spans="2:13" x14ac:dyDescent="0.2">
      <c r="B6560" s="4597"/>
      <c r="C6560" s="36" t="s">
        <v>2848</v>
      </c>
      <c r="D6560" s="37">
        <v>450</v>
      </c>
      <c r="E6560" s="85">
        <v>30000</v>
      </c>
      <c r="F6560" s="4593"/>
      <c r="I6560"/>
      <c r="J6560"/>
      <c r="K6560"/>
      <c r="L6560"/>
      <c r="M6560"/>
    </row>
    <row r="6561" spans="2:13" x14ac:dyDescent="0.2">
      <c r="B6561" s="4597" t="s">
        <v>71</v>
      </c>
      <c r="C6561" s="36" t="s">
        <v>1706</v>
      </c>
      <c r="D6561" s="37">
        <v>0.22</v>
      </c>
      <c r="E6561" s="85">
        <v>1</v>
      </c>
      <c r="F6561" s="4593"/>
      <c r="I6561"/>
      <c r="J6561"/>
      <c r="K6561"/>
      <c r="L6561"/>
      <c r="M6561"/>
    </row>
    <row r="6562" spans="2:13" x14ac:dyDescent="0.2">
      <c r="B6562" s="4597"/>
      <c r="C6562" s="36" t="s">
        <v>2501</v>
      </c>
      <c r="D6562" s="37">
        <v>0.22</v>
      </c>
      <c r="E6562" s="85" t="s">
        <v>2500</v>
      </c>
      <c r="F6562" s="4593"/>
      <c r="I6562"/>
      <c r="J6562"/>
      <c r="K6562"/>
      <c r="L6562"/>
      <c r="M6562"/>
    </row>
    <row r="6563" spans="2:13" x14ac:dyDescent="0.2">
      <c r="B6563" s="4597"/>
      <c r="C6563" s="36" t="s">
        <v>2849</v>
      </c>
      <c r="D6563" s="37" t="s">
        <v>42</v>
      </c>
      <c r="E6563" s="85">
        <v>20</v>
      </c>
      <c r="F6563" s="4593"/>
      <c r="I6563"/>
      <c r="J6563"/>
      <c r="K6563"/>
      <c r="L6563"/>
      <c r="M6563"/>
    </row>
    <row r="6564" spans="2:13" x14ac:dyDescent="0.2">
      <c r="B6564" s="4597"/>
      <c r="C6564" s="36" t="s">
        <v>2850</v>
      </c>
      <c r="D6564" s="37">
        <v>2</v>
      </c>
      <c r="E6564" s="85">
        <v>10</v>
      </c>
      <c r="F6564" s="4593"/>
      <c r="I6564"/>
      <c r="J6564"/>
      <c r="K6564"/>
      <c r="L6564"/>
      <c r="M6564"/>
    </row>
    <row r="6565" spans="2:13" x14ac:dyDescent="0.2">
      <c r="B6565" s="4597"/>
      <c r="C6565" s="36" t="s">
        <v>2851</v>
      </c>
      <c r="D6565" s="37">
        <v>10</v>
      </c>
      <c r="E6565" s="85">
        <v>50</v>
      </c>
      <c r="F6565" s="4593"/>
      <c r="I6565"/>
      <c r="J6565"/>
      <c r="K6565"/>
      <c r="L6565"/>
      <c r="M6565"/>
    </row>
    <row r="6566" spans="2:13" x14ac:dyDescent="0.2">
      <c r="B6566" s="4597"/>
      <c r="C6566" s="36" t="s">
        <v>2852</v>
      </c>
      <c r="D6566" s="37">
        <v>20</v>
      </c>
      <c r="E6566" s="85">
        <v>100</v>
      </c>
      <c r="F6566" s="4593"/>
      <c r="I6566"/>
      <c r="J6566"/>
      <c r="K6566"/>
      <c r="L6566"/>
      <c r="M6566"/>
    </row>
    <row r="6567" spans="2:13" x14ac:dyDescent="0.2">
      <c r="B6567" s="4597" t="s">
        <v>2502</v>
      </c>
      <c r="C6567" s="36" t="s">
        <v>2853</v>
      </c>
      <c r="D6567" s="37" t="s">
        <v>42</v>
      </c>
      <c r="E6567" s="85">
        <v>6</v>
      </c>
      <c r="F6567" s="4593"/>
      <c r="I6567"/>
      <c r="J6567"/>
      <c r="K6567"/>
      <c r="L6567"/>
      <c r="M6567"/>
    </row>
    <row r="6568" spans="2:13" x14ac:dyDescent="0.2">
      <c r="B6568" s="4597"/>
      <c r="C6568" s="88" t="s">
        <v>2419</v>
      </c>
      <c r="D6568" s="45">
        <v>25</v>
      </c>
      <c r="E6568" s="237">
        <v>100</v>
      </c>
      <c r="F6568" s="4593"/>
      <c r="I6568"/>
      <c r="J6568"/>
      <c r="K6568"/>
      <c r="L6568"/>
      <c r="M6568"/>
    </row>
    <row r="6569" spans="2:13" x14ac:dyDescent="0.2">
      <c r="B6569" s="4597"/>
      <c r="C6569" s="36" t="s">
        <v>2854</v>
      </c>
      <c r="D6569" s="37">
        <v>39</v>
      </c>
      <c r="E6569" s="85">
        <v>200</v>
      </c>
      <c r="F6569" s="4593"/>
      <c r="I6569"/>
      <c r="J6569"/>
      <c r="K6569"/>
      <c r="L6569"/>
      <c r="M6569"/>
    </row>
    <row r="6570" spans="2:13" x14ac:dyDescent="0.2">
      <c r="B6570" s="4597"/>
      <c r="C6570" s="36" t="s">
        <v>2420</v>
      </c>
      <c r="D6570" s="45">
        <v>45</v>
      </c>
      <c r="E6570" s="237">
        <v>300</v>
      </c>
      <c r="F6570" s="4593"/>
      <c r="I6570"/>
      <c r="J6570"/>
      <c r="K6570"/>
      <c r="L6570"/>
      <c r="M6570"/>
    </row>
    <row r="6571" spans="2:13" x14ac:dyDescent="0.2">
      <c r="B6571" s="4598"/>
      <c r="C6571" s="36" t="s">
        <v>2855</v>
      </c>
      <c r="D6571" s="37">
        <v>49</v>
      </c>
      <c r="E6571" s="85">
        <v>400</v>
      </c>
      <c r="F6571" s="4594"/>
      <c r="I6571"/>
      <c r="J6571"/>
      <c r="K6571"/>
      <c r="L6571"/>
      <c r="M6571"/>
    </row>
    <row r="6572" spans="2:13" x14ac:dyDescent="0.2">
      <c r="B6572" s="4598"/>
      <c r="C6572" s="36" t="s">
        <v>2856</v>
      </c>
      <c r="D6572" s="37">
        <v>79</v>
      </c>
      <c r="E6572" s="85">
        <v>800</v>
      </c>
      <c r="F6572" s="4594"/>
      <c r="I6572"/>
      <c r="J6572"/>
      <c r="K6572"/>
      <c r="L6572"/>
      <c r="M6572"/>
    </row>
    <row r="6573" spans="2:13" x14ac:dyDescent="0.2">
      <c r="B6573" s="4598"/>
      <c r="C6573" s="36" t="s">
        <v>2857</v>
      </c>
      <c r="D6573" s="37">
        <v>99</v>
      </c>
      <c r="E6573" s="85">
        <v>1000</v>
      </c>
      <c r="F6573" s="4594"/>
      <c r="I6573"/>
      <c r="J6573"/>
      <c r="K6573"/>
      <c r="L6573"/>
      <c r="M6573"/>
    </row>
    <row r="6574" spans="2:13" x14ac:dyDescent="0.2">
      <c r="B6574" s="4598"/>
      <c r="C6574" s="36" t="s">
        <v>2858</v>
      </c>
      <c r="D6574" s="37">
        <v>180</v>
      </c>
      <c r="E6574" s="85">
        <v>2000</v>
      </c>
      <c r="F6574" s="4594"/>
      <c r="I6574"/>
      <c r="J6574"/>
      <c r="K6574"/>
      <c r="L6574"/>
      <c r="M6574"/>
    </row>
    <row r="6575" spans="2:13" x14ac:dyDescent="0.2">
      <c r="B6575" s="4598"/>
      <c r="C6575" s="36" t="s">
        <v>2859</v>
      </c>
      <c r="D6575" s="37">
        <v>280</v>
      </c>
      <c r="E6575" s="85">
        <v>3000</v>
      </c>
      <c r="F6575" s="4594"/>
      <c r="I6575"/>
      <c r="J6575"/>
      <c r="K6575"/>
      <c r="L6575"/>
      <c r="M6575"/>
    </row>
    <row r="6576" spans="2:13" ht="5.25" customHeight="1" x14ac:dyDescent="0.2">
      <c r="B6576" s="13"/>
      <c r="C6576" s="36"/>
      <c r="D6576" s="36"/>
      <c r="E6576" s="36"/>
      <c r="F6576" s="39"/>
      <c r="I6576"/>
      <c r="J6576"/>
      <c r="K6576"/>
      <c r="L6576"/>
      <c r="M6576"/>
    </row>
    <row r="6577" spans="2:13" x14ac:dyDescent="0.2">
      <c r="B6577" s="4597" t="s">
        <v>340</v>
      </c>
      <c r="C6577" s="36" t="s">
        <v>1472</v>
      </c>
      <c r="D6577" s="37">
        <v>15</v>
      </c>
      <c r="E6577" s="85">
        <v>1000</v>
      </c>
      <c r="F6577" s="4593" t="s">
        <v>1473</v>
      </c>
      <c r="I6577"/>
      <c r="J6577"/>
      <c r="K6577"/>
      <c r="L6577"/>
      <c r="M6577"/>
    </row>
    <row r="6578" spans="2:13" x14ac:dyDescent="0.2">
      <c r="B6578" s="4597"/>
      <c r="C6578" s="36" t="s">
        <v>1474</v>
      </c>
      <c r="D6578" s="37">
        <v>30</v>
      </c>
      <c r="E6578" s="85">
        <v>2000</v>
      </c>
      <c r="F6578" s="4593"/>
      <c r="I6578"/>
      <c r="J6578"/>
      <c r="K6578"/>
      <c r="L6578"/>
      <c r="M6578"/>
    </row>
    <row r="6579" spans="2:13" x14ac:dyDescent="0.2">
      <c r="B6579" s="4597"/>
      <c r="C6579" s="36" t="s">
        <v>1475</v>
      </c>
      <c r="D6579" s="37">
        <v>45</v>
      </c>
      <c r="E6579" s="85">
        <v>3000</v>
      </c>
      <c r="F6579" s="4593"/>
      <c r="I6579"/>
      <c r="J6579"/>
      <c r="K6579"/>
      <c r="L6579"/>
      <c r="M6579"/>
    </row>
    <row r="6580" spans="2:13" x14ac:dyDescent="0.2">
      <c r="B6580" s="4597"/>
      <c r="C6580" s="36" t="s">
        <v>1476</v>
      </c>
      <c r="D6580" s="37">
        <v>75</v>
      </c>
      <c r="E6580" s="85">
        <v>5000</v>
      </c>
      <c r="F6580" s="4593"/>
      <c r="I6580"/>
      <c r="J6580"/>
      <c r="K6580"/>
      <c r="L6580"/>
      <c r="M6580"/>
    </row>
    <row r="6581" spans="2:13" x14ac:dyDescent="0.2">
      <c r="B6581" s="4597"/>
      <c r="C6581" s="36" t="s">
        <v>1477</v>
      </c>
      <c r="D6581" s="37">
        <v>120</v>
      </c>
      <c r="E6581" s="85">
        <v>8000</v>
      </c>
      <c r="F6581" s="4593"/>
      <c r="I6581"/>
      <c r="J6581"/>
      <c r="K6581"/>
      <c r="L6581"/>
      <c r="M6581"/>
    </row>
    <row r="6582" spans="2:13" x14ac:dyDescent="0.2">
      <c r="B6582" s="4597"/>
      <c r="C6582" s="36" t="s">
        <v>1478</v>
      </c>
      <c r="D6582" s="37">
        <v>150</v>
      </c>
      <c r="E6582" s="85">
        <v>10000</v>
      </c>
      <c r="F6582" s="4593"/>
      <c r="I6582"/>
      <c r="J6582"/>
      <c r="K6582"/>
      <c r="L6582"/>
      <c r="M6582"/>
    </row>
    <row r="6583" spans="2:13" x14ac:dyDescent="0.2">
      <c r="B6583" s="4597"/>
      <c r="C6583" s="36" t="s">
        <v>1479</v>
      </c>
      <c r="D6583" s="37">
        <v>225</v>
      </c>
      <c r="E6583" s="85">
        <v>15000</v>
      </c>
      <c r="F6583" s="4593"/>
      <c r="I6583"/>
      <c r="J6583"/>
      <c r="K6583"/>
      <c r="L6583"/>
      <c r="M6583"/>
    </row>
    <row r="6584" spans="2:13" x14ac:dyDescent="0.2">
      <c r="B6584" s="4597"/>
      <c r="C6584" s="36" t="s">
        <v>1480</v>
      </c>
      <c r="D6584" s="37">
        <v>300</v>
      </c>
      <c r="E6584" s="85">
        <v>20000</v>
      </c>
      <c r="F6584" s="4593"/>
      <c r="I6584"/>
      <c r="J6584"/>
      <c r="K6584"/>
      <c r="L6584"/>
      <c r="M6584"/>
    </row>
    <row r="6585" spans="2:13" x14ac:dyDescent="0.2">
      <c r="B6585" s="4597"/>
      <c r="C6585" s="36" t="s">
        <v>1481</v>
      </c>
      <c r="D6585" s="37">
        <v>375</v>
      </c>
      <c r="E6585" s="85">
        <v>25000</v>
      </c>
      <c r="F6585" s="4593"/>
      <c r="I6585"/>
      <c r="J6585"/>
      <c r="K6585"/>
      <c r="L6585"/>
      <c r="M6585"/>
    </row>
    <row r="6586" spans="2:13" x14ac:dyDescent="0.2">
      <c r="B6586" s="4595" t="s">
        <v>71</v>
      </c>
      <c r="C6586" s="36" t="s">
        <v>1706</v>
      </c>
      <c r="D6586" s="37">
        <v>0.22</v>
      </c>
      <c r="E6586" s="85">
        <v>1</v>
      </c>
      <c r="F6586" s="4593"/>
      <c r="I6586"/>
      <c r="J6586"/>
      <c r="K6586"/>
      <c r="L6586"/>
      <c r="M6586"/>
    </row>
    <row r="6587" spans="2:13" x14ac:dyDescent="0.2">
      <c r="B6587" s="4614"/>
      <c r="C6587" s="36" t="s">
        <v>2501</v>
      </c>
      <c r="D6587" s="37">
        <v>0.22</v>
      </c>
      <c r="E6587" s="85" t="s">
        <v>2500</v>
      </c>
      <c r="F6587" s="4593"/>
      <c r="I6587"/>
      <c r="J6587"/>
      <c r="K6587"/>
      <c r="L6587"/>
      <c r="M6587"/>
    </row>
    <row r="6588" spans="2:13" x14ac:dyDescent="0.2">
      <c r="B6588" s="4597" t="s">
        <v>2502</v>
      </c>
      <c r="C6588" s="36" t="s">
        <v>1482</v>
      </c>
      <c r="D6588" s="37">
        <v>29</v>
      </c>
      <c r="E6588" s="85">
        <v>20</v>
      </c>
      <c r="F6588" s="4593"/>
      <c r="I6588"/>
      <c r="J6588"/>
      <c r="K6588"/>
      <c r="L6588"/>
      <c r="M6588"/>
    </row>
    <row r="6589" spans="2:13" x14ac:dyDescent="0.2">
      <c r="B6589" s="4597"/>
      <c r="C6589" s="36" t="s">
        <v>1483</v>
      </c>
      <c r="D6589" s="37">
        <v>39</v>
      </c>
      <c r="E6589" s="85">
        <v>200</v>
      </c>
      <c r="F6589" s="4593"/>
      <c r="I6589"/>
      <c r="J6589"/>
      <c r="K6589"/>
      <c r="L6589"/>
      <c r="M6589"/>
    </row>
    <row r="6590" spans="2:13" x14ac:dyDescent="0.2">
      <c r="B6590" s="4598"/>
      <c r="C6590" s="36" t="s">
        <v>1484</v>
      </c>
      <c r="D6590" s="37">
        <v>49</v>
      </c>
      <c r="E6590" s="85">
        <v>400</v>
      </c>
      <c r="F6590" s="4594"/>
      <c r="I6590"/>
      <c r="J6590"/>
      <c r="K6590"/>
      <c r="L6590"/>
      <c r="M6590"/>
    </row>
    <row r="6591" spans="2:13" x14ac:dyDescent="0.2">
      <c r="B6591" s="4598"/>
      <c r="C6591" s="36" t="s">
        <v>1485</v>
      </c>
      <c r="D6591" s="37">
        <v>79</v>
      </c>
      <c r="E6591" s="85">
        <v>800</v>
      </c>
      <c r="F6591" s="4594"/>
      <c r="I6591"/>
      <c r="J6591"/>
      <c r="K6591"/>
      <c r="L6591"/>
      <c r="M6591"/>
    </row>
    <row r="6592" spans="2:13" x14ac:dyDescent="0.2">
      <c r="B6592" s="4598"/>
      <c r="C6592" s="36" t="s">
        <v>1472</v>
      </c>
      <c r="D6592" s="37">
        <v>99</v>
      </c>
      <c r="E6592" s="85">
        <v>1000</v>
      </c>
      <c r="F6592" s="4594"/>
      <c r="I6592"/>
      <c r="J6592"/>
      <c r="K6592"/>
      <c r="L6592"/>
      <c r="M6592"/>
    </row>
    <row r="6593" spans="2:13" x14ac:dyDescent="0.2">
      <c r="B6593" s="4598"/>
      <c r="C6593" s="36" t="s">
        <v>1474</v>
      </c>
      <c r="D6593" s="37">
        <v>180</v>
      </c>
      <c r="E6593" s="85">
        <v>2000</v>
      </c>
      <c r="F6593" s="4594"/>
      <c r="I6593"/>
      <c r="J6593"/>
      <c r="K6593"/>
      <c r="L6593"/>
      <c r="M6593"/>
    </row>
    <row r="6594" spans="2:13" x14ac:dyDescent="0.2">
      <c r="B6594" s="4598"/>
      <c r="C6594" s="36" t="s">
        <v>1475</v>
      </c>
      <c r="D6594" s="37">
        <v>280</v>
      </c>
      <c r="E6594" s="85">
        <v>3000</v>
      </c>
      <c r="F6594" s="4594"/>
      <c r="I6594"/>
      <c r="J6594"/>
      <c r="K6594"/>
      <c r="L6594"/>
      <c r="M6594"/>
    </row>
    <row r="6595" spans="2:13" ht="5.25" customHeight="1" x14ac:dyDescent="0.2">
      <c r="B6595" s="13"/>
      <c r="C6595" s="36"/>
      <c r="D6595" s="36"/>
      <c r="E6595" s="36"/>
      <c r="F6595" s="39"/>
      <c r="I6595"/>
      <c r="J6595"/>
      <c r="K6595"/>
      <c r="L6595"/>
      <c r="M6595"/>
    </row>
    <row r="6596" spans="2:13" x14ac:dyDescent="0.2">
      <c r="B6596" s="4699" t="s">
        <v>340</v>
      </c>
      <c r="C6596" s="36" t="s">
        <v>1486</v>
      </c>
      <c r="D6596" s="37">
        <v>0.1</v>
      </c>
      <c r="E6596" s="85">
        <v>1</v>
      </c>
      <c r="F6596" s="4609" t="s">
        <v>1710</v>
      </c>
      <c r="I6596"/>
      <c r="J6596"/>
      <c r="K6596"/>
      <c r="L6596"/>
      <c r="M6596"/>
    </row>
    <row r="6597" spans="2:13" x14ac:dyDescent="0.2">
      <c r="B6597" s="4699"/>
      <c r="C6597" s="36" t="s">
        <v>1487</v>
      </c>
      <c r="D6597" s="37">
        <v>0.06</v>
      </c>
      <c r="E6597" s="85">
        <v>1</v>
      </c>
      <c r="F6597" s="4609"/>
      <c r="I6597"/>
      <c r="J6597"/>
      <c r="K6597"/>
      <c r="L6597"/>
      <c r="M6597"/>
    </row>
    <row r="6598" spans="2:13" ht="8.25" customHeight="1" x14ac:dyDescent="0.2">
      <c r="B6598" s="13"/>
      <c r="C6598" s="36"/>
      <c r="D6598" s="36"/>
      <c r="E6598" s="36"/>
      <c r="F6598" s="39"/>
      <c r="I6598"/>
      <c r="J6598"/>
      <c r="K6598"/>
      <c r="L6598"/>
      <c r="M6598"/>
    </row>
    <row r="6599" spans="2:13" x14ac:dyDescent="0.2">
      <c r="B6599" s="4591" t="s">
        <v>1488</v>
      </c>
      <c r="C6599" s="36" t="s">
        <v>1489</v>
      </c>
      <c r="D6599" s="37">
        <v>1000</v>
      </c>
      <c r="E6599" s="36" t="s">
        <v>1490</v>
      </c>
      <c r="F6599" s="4609" t="s">
        <v>1710</v>
      </c>
      <c r="I6599"/>
      <c r="J6599"/>
      <c r="K6599"/>
      <c r="L6599"/>
      <c r="M6599"/>
    </row>
    <row r="6600" spans="2:13" x14ac:dyDescent="0.2">
      <c r="B6600" s="4591"/>
      <c r="C6600" s="36" t="s">
        <v>1491</v>
      </c>
      <c r="D6600" s="37">
        <v>0.03</v>
      </c>
      <c r="E6600" s="85" t="s">
        <v>2477</v>
      </c>
      <c r="F6600" s="4609"/>
      <c r="I6600"/>
      <c r="J6600"/>
      <c r="K6600"/>
      <c r="L6600"/>
      <c r="M6600"/>
    </row>
    <row r="6601" spans="2:13" x14ac:dyDescent="0.2">
      <c r="B6601" s="4591"/>
      <c r="C6601" s="36" t="s">
        <v>1492</v>
      </c>
      <c r="D6601" s="37">
        <v>0.03</v>
      </c>
      <c r="E6601" s="85" t="s">
        <v>2477</v>
      </c>
      <c r="F6601" s="4594"/>
      <c r="I6601"/>
      <c r="J6601"/>
      <c r="K6601"/>
      <c r="L6601"/>
      <c r="M6601"/>
    </row>
    <row r="6602" spans="2:13" x14ac:dyDescent="0.2">
      <c r="B6602" s="4591"/>
      <c r="C6602" s="36" t="s">
        <v>1493</v>
      </c>
      <c r="D6602" s="37">
        <v>0.02</v>
      </c>
      <c r="E6602" s="85" t="s">
        <v>2477</v>
      </c>
      <c r="F6602" s="4594"/>
      <c r="I6602"/>
      <c r="J6602"/>
      <c r="K6602"/>
      <c r="L6602"/>
      <c r="M6602"/>
    </row>
    <row r="6603" spans="2:13" x14ac:dyDescent="0.2">
      <c r="B6603" s="4591"/>
      <c r="C6603" s="36" t="s">
        <v>1494</v>
      </c>
      <c r="D6603" s="37">
        <v>0.02</v>
      </c>
      <c r="E6603" s="85" t="s">
        <v>2477</v>
      </c>
      <c r="F6603" s="4594"/>
      <c r="I6603"/>
      <c r="J6603"/>
      <c r="K6603"/>
      <c r="L6603"/>
      <c r="M6603"/>
    </row>
    <row r="6604" spans="2:13" x14ac:dyDescent="0.2">
      <c r="B6604" s="4591"/>
      <c r="C6604" s="36" t="s">
        <v>1495</v>
      </c>
      <c r="D6604" s="37">
        <v>0.02</v>
      </c>
      <c r="E6604" s="85" t="s">
        <v>2477</v>
      </c>
      <c r="F6604" s="4594"/>
      <c r="I6604"/>
      <c r="J6604"/>
      <c r="K6604"/>
      <c r="L6604"/>
      <c r="M6604"/>
    </row>
    <row r="6605" spans="2:13" x14ac:dyDescent="0.2">
      <c r="B6605" s="4591"/>
      <c r="C6605" s="36" t="s">
        <v>1496</v>
      </c>
      <c r="D6605" s="37">
        <v>0.02</v>
      </c>
      <c r="E6605" s="85" t="s">
        <v>2477</v>
      </c>
      <c r="F6605" s="4594"/>
      <c r="I6605"/>
      <c r="J6605"/>
      <c r="K6605"/>
      <c r="L6605"/>
      <c r="M6605"/>
    </row>
    <row r="6606" spans="2:13" ht="13.5" thickBot="1" x14ac:dyDescent="0.25">
      <c r="B6606" s="4592"/>
      <c r="C6606" s="49" t="s">
        <v>1497</v>
      </c>
      <c r="D6606" s="109">
        <v>0.01</v>
      </c>
      <c r="E6606" s="86" t="s">
        <v>2477</v>
      </c>
      <c r="F6606" s="4656"/>
      <c r="I6606"/>
      <c r="J6606"/>
      <c r="K6606"/>
      <c r="L6606"/>
      <c r="M6606"/>
    </row>
    <row r="6607" spans="2:13" ht="13.5" thickBot="1" x14ac:dyDescent="0.25">
      <c r="B6607" s="3" t="s">
        <v>52</v>
      </c>
      <c r="C6607" s="4"/>
      <c r="D6607" s="4"/>
      <c r="E6607" s="4"/>
      <c r="F6607" s="5"/>
    </row>
    <row r="6608" spans="2:13" ht="14.25" thickTop="1" thickBot="1" x14ac:dyDescent="0.25">
      <c r="B6608" s="247"/>
    </row>
    <row r="6609" spans="2:12" ht="13.5" thickTop="1" x14ac:dyDescent="0.2">
      <c r="B6609" s="4602" t="s">
        <v>1280</v>
      </c>
      <c r="C6609" s="4603"/>
      <c r="D6609" s="4603"/>
      <c r="E6609" s="4603"/>
      <c r="F6609" s="4604"/>
    </row>
    <row r="6610" spans="2:12" ht="13.5" thickBot="1" x14ac:dyDescent="0.25">
      <c r="B6610" s="4641" t="s">
        <v>1214</v>
      </c>
      <c r="C6610" s="4642"/>
      <c r="D6610" s="4642"/>
      <c r="E6610" s="4642"/>
      <c r="F6610" s="4643"/>
    </row>
    <row r="6611" spans="2:12" x14ac:dyDescent="0.2">
      <c r="B6611" s="34" t="s">
        <v>1805</v>
      </c>
      <c r="C6611" s="35" t="s">
        <v>1150</v>
      </c>
      <c r="D6611" s="35" t="s">
        <v>1148</v>
      </c>
      <c r="E6611" s="35" t="s">
        <v>1215</v>
      </c>
      <c r="F6611" s="188" t="s">
        <v>1213</v>
      </c>
      <c r="H6611"/>
      <c r="I6611"/>
      <c r="J6611"/>
      <c r="K6611"/>
      <c r="L6611"/>
    </row>
    <row r="6612" spans="2:12" x14ac:dyDescent="0.2">
      <c r="B6612" s="4589" t="s">
        <v>1498</v>
      </c>
      <c r="C6612" s="36" t="s">
        <v>1499</v>
      </c>
      <c r="D6612" s="37">
        <v>19.989999999999998</v>
      </c>
      <c r="E6612" s="36" t="s">
        <v>1500</v>
      </c>
      <c r="F6612" s="4657" t="s">
        <v>1697</v>
      </c>
      <c r="H6612"/>
      <c r="I6612"/>
      <c r="J6612"/>
      <c r="K6612"/>
      <c r="L6612"/>
    </row>
    <row r="6613" spans="2:12" x14ac:dyDescent="0.2">
      <c r="B6613" s="4666"/>
      <c r="C6613" s="36" t="s">
        <v>1501</v>
      </c>
      <c r="D6613" s="37">
        <v>19.989999999999998</v>
      </c>
      <c r="E6613" s="36" t="s">
        <v>1500</v>
      </c>
      <c r="F6613" s="4658"/>
      <c r="H6613"/>
      <c r="I6613"/>
      <c r="J6613"/>
      <c r="K6613"/>
      <c r="L6613"/>
    </row>
    <row r="6614" spans="2:12" x14ac:dyDescent="0.2">
      <c r="B6614" s="4590"/>
      <c r="C6614" s="36" t="s">
        <v>2421</v>
      </c>
      <c r="D6614" s="37">
        <v>29.99</v>
      </c>
      <c r="E6614" s="36" t="s">
        <v>1500</v>
      </c>
      <c r="F6614" s="4608"/>
      <c r="H6614"/>
      <c r="I6614"/>
      <c r="J6614"/>
      <c r="K6614"/>
      <c r="L6614"/>
    </row>
    <row r="6615" spans="2:12" x14ac:dyDescent="0.2">
      <c r="B6615" s="239"/>
      <c r="C6615" s="36"/>
      <c r="D6615" s="37"/>
      <c r="E6615" s="36"/>
      <c r="F6615" s="92"/>
      <c r="H6615"/>
      <c r="I6615"/>
      <c r="J6615"/>
      <c r="K6615"/>
      <c r="L6615"/>
    </row>
    <row r="6616" spans="2:12" x14ac:dyDescent="0.2">
      <c r="B6616" s="4611" t="s">
        <v>1498</v>
      </c>
      <c r="C6616" s="36" t="s">
        <v>2422</v>
      </c>
      <c r="D6616" s="37">
        <v>13.38</v>
      </c>
      <c r="E6616" s="36" t="s">
        <v>2423</v>
      </c>
      <c r="F6616" s="4661" t="s">
        <v>336</v>
      </c>
      <c r="H6616"/>
      <c r="I6616"/>
      <c r="J6616"/>
      <c r="K6616"/>
      <c r="L6616"/>
    </row>
    <row r="6617" spans="2:12" x14ac:dyDescent="0.2">
      <c r="B6617" s="4612"/>
      <c r="C6617" s="36" t="s">
        <v>2424</v>
      </c>
      <c r="D6617" s="37">
        <v>17.850000000000001</v>
      </c>
      <c r="E6617" s="36" t="s">
        <v>2425</v>
      </c>
      <c r="F6617" s="4662"/>
      <c r="H6617"/>
      <c r="I6617"/>
      <c r="J6617"/>
      <c r="K6617"/>
      <c r="L6617"/>
    </row>
    <row r="6618" spans="2:12" x14ac:dyDescent="0.2">
      <c r="B6618" s="4613"/>
      <c r="C6618" s="36" t="s">
        <v>2426</v>
      </c>
      <c r="D6618" s="37">
        <v>26.78</v>
      </c>
      <c r="E6618" s="36" t="s">
        <v>2427</v>
      </c>
      <c r="F6618" s="4663"/>
      <c r="H6618"/>
      <c r="I6618"/>
      <c r="J6618"/>
      <c r="K6618"/>
      <c r="L6618"/>
    </row>
    <row r="6619" spans="2:12" x14ac:dyDescent="0.2">
      <c r="B6619" s="221"/>
      <c r="C6619" s="36"/>
      <c r="D6619" s="37"/>
      <c r="E6619" s="36"/>
      <c r="F6619" s="92"/>
      <c r="H6619"/>
      <c r="I6619"/>
      <c r="J6619"/>
      <c r="K6619"/>
      <c r="L6619"/>
    </row>
    <row r="6620" spans="2:12" x14ac:dyDescent="0.2">
      <c r="B6620" s="4589" t="s">
        <v>1502</v>
      </c>
      <c r="C6620" s="36" t="s">
        <v>1503</v>
      </c>
      <c r="D6620" s="37">
        <v>19.989999999999998</v>
      </c>
      <c r="E6620" s="36" t="s">
        <v>1500</v>
      </c>
      <c r="F6620" s="190" t="s">
        <v>1504</v>
      </c>
      <c r="H6620"/>
      <c r="I6620"/>
      <c r="J6620"/>
      <c r="K6620"/>
      <c r="L6620"/>
    </row>
    <row r="6621" spans="2:12" ht="25.5" x14ac:dyDescent="0.2">
      <c r="B6621" s="4590"/>
      <c r="C6621" s="36" t="s">
        <v>1505</v>
      </c>
      <c r="D6621" s="37">
        <v>19.989999999999998</v>
      </c>
      <c r="E6621" s="36" t="s">
        <v>1500</v>
      </c>
      <c r="F6621" s="92" t="s">
        <v>1506</v>
      </c>
      <c r="H6621"/>
      <c r="I6621"/>
      <c r="J6621"/>
      <c r="K6621"/>
      <c r="L6621"/>
    </row>
    <row r="6622" spans="2:12" x14ac:dyDescent="0.2">
      <c r="B6622" s="48"/>
      <c r="C6622" s="36"/>
      <c r="D6622" s="37"/>
      <c r="E6622" s="36"/>
      <c r="F6622" s="92"/>
      <c r="H6622"/>
      <c r="I6622"/>
      <c r="J6622"/>
      <c r="K6622"/>
      <c r="L6622"/>
    </row>
    <row r="6623" spans="2:12" x14ac:dyDescent="0.2">
      <c r="B6623" s="4589" t="s">
        <v>2428</v>
      </c>
      <c r="C6623" s="36" t="s">
        <v>1507</v>
      </c>
      <c r="D6623" s="37">
        <v>19.989999999999998</v>
      </c>
      <c r="E6623" s="36" t="s">
        <v>1500</v>
      </c>
      <c r="F6623" s="4673" t="s">
        <v>1697</v>
      </c>
      <c r="H6623"/>
      <c r="I6623"/>
      <c r="J6623"/>
      <c r="K6623"/>
      <c r="L6623"/>
    </row>
    <row r="6624" spans="2:12" x14ac:dyDescent="0.2">
      <c r="B6624" s="4590"/>
      <c r="C6624" s="36" t="s">
        <v>1508</v>
      </c>
      <c r="D6624" s="37">
        <v>19.989999999999998</v>
      </c>
      <c r="E6624" s="36" t="s">
        <v>1500</v>
      </c>
      <c r="F6624" s="4674"/>
      <c r="H6624"/>
      <c r="I6624"/>
      <c r="J6624"/>
      <c r="K6624"/>
      <c r="L6624"/>
    </row>
    <row r="6625" spans="2:13" ht="21.75" customHeight="1" x14ac:dyDescent="0.2">
      <c r="B6625" s="4670" t="s">
        <v>331</v>
      </c>
      <c r="C6625" s="4671"/>
      <c r="D6625" s="4671"/>
      <c r="E6625" s="4671"/>
      <c r="F6625" s="4672"/>
      <c r="H6625"/>
      <c r="I6625"/>
      <c r="J6625"/>
      <c r="K6625"/>
      <c r="L6625"/>
      <c r="M6625"/>
    </row>
    <row r="6626" spans="2:13" x14ac:dyDescent="0.2">
      <c r="B6626" s="47" t="s">
        <v>40</v>
      </c>
      <c r="C6626" s="36"/>
      <c r="D6626" s="36"/>
      <c r="E6626" s="36"/>
      <c r="F6626" s="39"/>
      <c r="H6626"/>
      <c r="I6626"/>
      <c r="J6626"/>
      <c r="K6626"/>
      <c r="L6626"/>
      <c r="M6626"/>
    </row>
    <row r="6627" spans="2:13" x14ac:dyDescent="0.2">
      <c r="B6627" s="4591" t="s">
        <v>1708</v>
      </c>
      <c r="C6627" s="36" t="s">
        <v>1709</v>
      </c>
      <c r="D6627" s="37">
        <v>3</v>
      </c>
      <c r="E6627" s="36">
        <v>5</v>
      </c>
      <c r="F6627" s="4609" t="s">
        <v>1710</v>
      </c>
      <c r="H6627"/>
      <c r="I6627"/>
      <c r="J6627"/>
      <c r="K6627"/>
      <c r="L6627"/>
      <c r="M6627"/>
    </row>
    <row r="6628" spans="2:13" x14ac:dyDescent="0.2">
      <c r="B6628" s="4591"/>
      <c r="C6628" s="36" t="s">
        <v>1711</v>
      </c>
      <c r="D6628" s="37">
        <v>5</v>
      </c>
      <c r="E6628" s="36">
        <v>10</v>
      </c>
      <c r="F6628" s="4609"/>
      <c r="H6628"/>
      <c r="I6628"/>
      <c r="J6628"/>
      <c r="K6628"/>
      <c r="L6628"/>
      <c r="M6628"/>
    </row>
    <row r="6629" spans="2:13" x14ac:dyDescent="0.2">
      <c r="B6629" s="4591"/>
      <c r="C6629" s="36" t="s">
        <v>1712</v>
      </c>
      <c r="D6629" s="37">
        <v>10</v>
      </c>
      <c r="E6629" s="36">
        <v>25</v>
      </c>
      <c r="F6629" s="4609"/>
      <c r="H6629"/>
      <c r="I6629"/>
      <c r="J6629"/>
      <c r="K6629"/>
      <c r="L6629"/>
      <c r="M6629"/>
    </row>
    <row r="6630" spans="2:13" x14ac:dyDescent="0.2">
      <c r="B6630" s="4591"/>
      <c r="C6630" s="36" t="s">
        <v>1713</v>
      </c>
      <c r="D6630" s="37">
        <v>15</v>
      </c>
      <c r="E6630" s="36">
        <v>60</v>
      </c>
      <c r="F6630" s="4609"/>
      <c r="H6630"/>
      <c r="I6630"/>
      <c r="J6630"/>
      <c r="K6630"/>
      <c r="L6630"/>
      <c r="M6630"/>
    </row>
    <row r="6631" spans="2:13" x14ac:dyDescent="0.2">
      <c r="B6631" s="4591"/>
      <c r="C6631" s="36" t="s">
        <v>1714</v>
      </c>
      <c r="D6631" s="37">
        <v>20</v>
      </c>
      <c r="E6631" s="36">
        <v>100</v>
      </c>
      <c r="F6631" s="4609"/>
      <c r="H6631"/>
      <c r="I6631"/>
      <c r="J6631"/>
      <c r="K6631"/>
      <c r="L6631"/>
      <c r="M6631"/>
    </row>
    <row r="6632" spans="2:13" x14ac:dyDescent="0.2">
      <c r="B6632" s="4591"/>
      <c r="C6632" s="36" t="s">
        <v>1715</v>
      </c>
      <c r="D6632" s="37">
        <v>25</v>
      </c>
      <c r="E6632" s="36">
        <v>150</v>
      </c>
      <c r="F6632" s="4609"/>
      <c r="I6632"/>
      <c r="J6632"/>
      <c r="K6632"/>
      <c r="L6632"/>
      <c r="M6632"/>
    </row>
    <row r="6633" spans="2:13" x14ac:dyDescent="0.2">
      <c r="B6633" s="4591"/>
      <c r="C6633" s="36" t="s">
        <v>1718</v>
      </c>
      <c r="D6633" s="37">
        <v>30</v>
      </c>
      <c r="E6633" s="36">
        <v>200</v>
      </c>
      <c r="F6633" s="4609"/>
      <c r="I6633"/>
      <c r="J6633"/>
      <c r="K6633"/>
      <c r="L6633"/>
      <c r="M6633"/>
    </row>
    <row r="6634" spans="2:13" x14ac:dyDescent="0.2">
      <c r="B6634" s="4591"/>
      <c r="C6634" s="36" t="s">
        <v>1719</v>
      </c>
      <c r="D6634" s="37">
        <v>35</v>
      </c>
      <c r="E6634" s="36">
        <v>500</v>
      </c>
      <c r="F6634" s="4609"/>
      <c r="I6634"/>
      <c r="J6634"/>
      <c r="K6634"/>
      <c r="L6634"/>
      <c r="M6634"/>
    </row>
    <row r="6635" spans="2:13" x14ac:dyDescent="0.2">
      <c r="B6635" s="4591"/>
      <c r="C6635" s="36" t="s">
        <v>1720</v>
      </c>
      <c r="D6635" s="37">
        <v>40</v>
      </c>
      <c r="E6635" s="36">
        <v>1024</v>
      </c>
      <c r="F6635" s="4609"/>
      <c r="I6635"/>
      <c r="J6635"/>
      <c r="K6635"/>
      <c r="L6635"/>
      <c r="M6635"/>
    </row>
    <row r="6636" spans="2:13" ht="13.5" thickBot="1" x14ac:dyDescent="0.25">
      <c r="B6636" s="4591"/>
      <c r="C6636" s="36" t="s">
        <v>330</v>
      </c>
      <c r="D6636" s="37">
        <v>49</v>
      </c>
      <c r="E6636" s="36" t="s">
        <v>1721</v>
      </c>
      <c r="F6636" s="4609"/>
      <c r="I6636"/>
      <c r="J6636"/>
      <c r="K6636"/>
      <c r="L6636"/>
      <c r="M6636"/>
    </row>
    <row r="6637" spans="2:13" ht="5.25" customHeight="1" thickBot="1" x14ac:dyDescent="0.25">
      <c r="B6637" s="191"/>
      <c r="C6637" s="192"/>
      <c r="D6637" s="193"/>
      <c r="E6637" s="192"/>
      <c r="F6637" s="194"/>
      <c r="I6637"/>
      <c r="J6637"/>
      <c r="K6637"/>
      <c r="L6637"/>
      <c r="M6637"/>
    </row>
    <row r="6638" spans="2:13" x14ac:dyDescent="0.2">
      <c r="B6638" s="4667" t="s">
        <v>1708</v>
      </c>
      <c r="C6638" s="46" t="s">
        <v>41</v>
      </c>
      <c r="D6638" s="110" t="s">
        <v>42</v>
      </c>
      <c r="E6638" s="46" t="s">
        <v>43</v>
      </c>
      <c r="F6638" s="4607" t="s">
        <v>44</v>
      </c>
      <c r="I6638"/>
      <c r="J6638"/>
      <c r="K6638"/>
      <c r="L6638"/>
      <c r="M6638"/>
    </row>
    <row r="6639" spans="2:13" x14ac:dyDescent="0.2">
      <c r="B6639" s="4590"/>
      <c r="C6639" s="36" t="s">
        <v>45</v>
      </c>
      <c r="D6639" s="91">
        <v>25</v>
      </c>
      <c r="E6639" s="90" t="s">
        <v>370</v>
      </c>
      <c r="F6639" s="4608"/>
      <c r="I6639"/>
      <c r="J6639"/>
      <c r="K6639"/>
      <c r="L6639"/>
      <c r="M6639"/>
    </row>
    <row r="6640" spans="2:13" x14ac:dyDescent="0.2">
      <c r="B6640" s="4590"/>
      <c r="C6640" s="36" t="s">
        <v>46</v>
      </c>
      <c r="D6640" s="91">
        <v>39</v>
      </c>
      <c r="E6640" s="36" t="s">
        <v>47</v>
      </c>
      <c r="F6640" s="4608"/>
      <c r="I6640"/>
      <c r="J6640"/>
      <c r="K6640"/>
      <c r="L6640"/>
      <c r="M6640"/>
    </row>
    <row r="6641" spans="2:13" ht="12.75" customHeight="1" x14ac:dyDescent="0.2">
      <c r="B6641" s="4591"/>
      <c r="C6641" s="36" t="s">
        <v>48</v>
      </c>
      <c r="D6641" s="37">
        <v>45</v>
      </c>
      <c r="E6641" s="36" t="s">
        <v>49</v>
      </c>
      <c r="F6641" s="4609"/>
      <c r="I6641"/>
      <c r="J6641"/>
      <c r="K6641"/>
      <c r="L6641"/>
      <c r="M6641"/>
    </row>
    <row r="6642" spans="2:13" x14ac:dyDescent="0.2">
      <c r="B6642" s="4591"/>
      <c r="C6642" s="36" t="s">
        <v>50</v>
      </c>
      <c r="D6642" s="37">
        <v>49</v>
      </c>
      <c r="E6642" s="36" t="s">
        <v>51</v>
      </c>
      <c r="F6642" s="4609"/>
      <c r="I6642"/>
      <c r="J6642"/>
      <c r="K6642"/>
      <c r="L6642"/>
      <c r="M6642"/>
    </row>
    <row r="6643" spans="2:13" x14ac:dyDescent="0.2">
      <c r="B6643" s="4591"/>
      <c r="C6643" s="36" t="s">
        <v>55</v>
      </c>
      <c r="D6643" s="37">
        <v>79</v>
      </c>
      <c r="E6643" s="36" t="s">
        <v>56</v>
      </c>
      <c r="F6643" s="4609"/>
      <c r="H6643"/>
      <c r="I6643"/>
      <c r="J6643"/>
      <c r="K6643"/>
      <c r="L6643"/>
      <c r="M6643"/>
    </row>
    <row r="6644" spans="2:13" x14ac:dyDescent="0.2">
      <c r="B6644" s="4591"/>
      <c r="C6644" s="36" t="s">
        <v>57</v>
      </c>
      <c r="D6644" s="37">
        <v>99</v>
      </c>
      <c r="E6644" s="36" t="s">
        <v>58</v>
      </c>
      <c r="F6644" s="4609"/>
      <c r="H6644"/>
      <c r="I6644"/>
      <c r="J6644"/>
      <c r="K6644"/>
      <c r="L6644"/>
      <c r="M6644"/>
    </row>
    <row r="6645" spans="2:13" x14ac:dyDescent="0.2">
      <c r="B6645" s="4591"/>
      <c r="C6645" s="36" t="s">
        <v>59</v>
      </c>
      <c r="D6645" s="37">
        <v>180</v>
      </c>
      <c r="E6645" s="36" t="s">
        <v>60</v>
      </c>
      <c r="F6645" s="4609"/>
      <c r="H6645"/>
      <c r="I6645"/>
      <c r="J6645"/>
      <c r="K6645"/>
      <c r="L6645"/>
    </row>
    <row r="6646" spans="2:13" ht="13.5" thickBot="1" x14ac:dyDescent="0.25">
      <c r="B6646" s="4592"/>
      <c r="C6646" s="49" t="s">
        <v>61</v>
      </c>
      <c r="D6646" s="109">
        <v>280</v>
      </c>
      <c r="E6646" s="49" t="s">
        <v>62</v>
      </c>
      <c r="F6646" s="4610"/>
      <c r="H6646"/>
      <c r="I6646"/>
      <c r="J6646"/>
      <c r="K6646"/>
      <c r="L6646"/>
    </row>
    <row r="6647" spans="2:13" ht="5.25" customHeight="1" thickBot="1" x14ac:dyDescent="0.25">
      <c r="B6647" s="157"/>
      <c r="C6647" s="158"/>
      <c r="D6647" s="159"/>
      <c r="E6647" s="158"/>
      <c r="F6647" s="195"/>
      <c r="H6647"/>
      <c r="I6647"/>
      <c r="J6647"/>
      <c r="K6647"/>
      <c r="L6647"/>
    </row>
    <row r="6648" spans="2:13" x14ac:dyDescent="0.2">
      <c r="B6648" s="4668" t="s">
        <v>1708</v>
      </c>
      <c r="C6648" s="204" t="s">
        <v>157</v>
      </c>
      <c r="D6648" s="99">
        <v>3</v>
      </c>
      <c r="E6648" s="46" t="s">
        <v>158</v>
      </c>
      <c r="F6648" s="4607" t="s">
        <v>1216</v>
      </c>
    </row>
    <row r="6649" spans="2:13" x14ac:dyDescent="0.2">
      <c r="B6649" s="4596"/>
      <c r="C6649" s="198" t="s">
        <v>329</v>
      </c>
      <c r="D6649" s="199">
        <v>2E-3</v>
      </c>
      <c r="E6649" s="90"/>
      <c r="F6649" s="4608"/>
    </row>
    <row r="6650" spans="2:13" x14ac:dyDescent="0.2">
      <c r="B6650" s="4596"/>
      <c r="C6650" s="87" t="s">
        <v>159</v>
      </c>
      <c r="D6650" s="93">
        <v>5</v>
      </c>
      <c r="E6650" s="36" t="s">
        <v>160</v>
      </c>
      <c r="F6650" s="4609"/>
    </row>
    <row r="6651" spans="2:13" x14ac:dyDescent="0.2">
      <c r="B6651" s="4596"/>
      <c r="C6651" s="198" t="s">
        <v>329</v>
      </c>
      <c r="D6651" s="93">
        <v>2E-3</v>
      </c>
      <c r="E6651" s="36"/>
      <c r="F6651" s="4609"/>
    </row>
    <row r="6652" spans="2:13" ht="13.5" thickBot="1" x14ac:dyDescent="0.25">
      <c r="B6652" s="4669"/>
      <c r="C6652" s="205" t="s">
        <v>161</v>
      </c>
      <c r="D6652" s="206">
        <v>4.4999999999999997E-3</v>
      </c>
      <c r="E6652" s="49" t="s">
        <v>162</v>
      </c>
      <c r="F6652" s="4610"/>
    </row>
    <row r="6653" spans="2:13" ht="26.25" thickBot="1" x14ac:dyDescent="0.25">
      <c r="B6653" s="157" t="s">
        <v>1708</v>
      </c>
      <c r="C6653" s="158" t="s">
        <v>1723</v>
      </c>
      <c r="D6653" s="202">
        <v>19.989999999999998</v>
      </c>
      <c r="E6653" s="201" t="s">
        <v>1721</v>
      </c>
      <c r="F6653" s="203" t="s">
        <v>1724</v>
      </c>
    </row>
    <row r="6654" spans="2:13" ht="6" customHeight="1" thickBot="1" x14ac:dyDescent="0.25">
      <c r="B6654" s="200"/>
      <c r="C6654" s="201"/>
      <c r="D6654" s="202"/>
      <c r="E6654" s="201"/>
      <c r="F6654" s="203"/>
      <c r="H6654"/>
      <c r="I6654"/>
      <c r="J6654"/>
      <c r="K6654"/>
      <c r="L6654"/>
    </row>
    <row r="6655" spans="2:13" x14ac:dyDescent="0.2">
      <c r="B6655" s="4668" t="s">
        <v>1695</v>
      </c>
      <c r="C6655" s="46" t="s">
        <v>1696</v>
      </c>
      <c r="D6655" s="61">
        <v>19</v>
      </c>
      <c r="E6655" s="46">
        <v>200</v>
      </c>
      <c r="F6655" s="4607" t="s">
        <v>1697</v>
      </c>
      <c r="H6655"/>
      <c r="I6655"/>
      <c r="J6655"/>
      <c r="K6655"/>
      <c r="L6655"/>
    </row>
    <row r="6656" spans="2:13" x14ac:dyDescent="0.2">
      <c r="B6656" s="4596"/>
      <c r="C6656" s="36" t="s">
        <v>1698</v>
      </c>
      <c r="D6656" s="37">
        <v>29</v>
      </c>
      <c r="E6656" s="36">
        <v>400</v>
      </c>
      <c r="F6656" s="4609"/>
      <c r="H6656"/>
      <c r="I6656"/>
      <c r="J6656"/>
      <c r="K6656"/>
      <c r="L6656"/>
    </row>
    <row r="6657" spans="2:12" x14ac:dyDescent="0.2">
      <c r="B6657" s="4596"/>
      <c r="C6657" s="36" t="s">
        <v>1699</v>
      </c>
      <c r="D6657" s="37">
        <v>49</v>
      </c>
      <c r="E6657" s="36">
        <v>800</v>
      </c>
      <c r="F6657" s="4609"/>
      <c r="H6657"/>
      <c r="I6657"/>
      <c r="J6657"/>
      <c r="K6657"/>
      <c r="L6657"/>
    </row>
    <row r="6658" spans="2:12" x14ac:dyDescent="0.2">
      <c r="B6658" s="4596"/>
      <c r="C6658" s="36" t="s">
        <v>1700</v>
      </c>
      <c r="D6658" s="37">
        <v>59</v>
      </c>
      <c r="E6658" s="36">
        <v>1500</v>
      </c>
      <c r="F6658" s="4609"/>
      <c r="H6658"/>
      <c r="I6658"/>
      <c r="J6658"/>
      <c r="K6658"/>
      <c r="L6658"/>
    </row>
    <row r="6659" spans="2:12" x14ac:dyDescent="0.2">
      <c r="B6659" s="4596"/>
      <c r="C6659" s="36" t="s">
        <v>1701</v>
      </c>
      <c r="D6659" s="37">
        <v>29</v>
      </c>
      <c r="E6659" s="36">
        <v>500</v>
      </c>
      <c r="F6659" s="4609"/>
      <c r="H6659"/>
      <c r="I6659"/>
      <c r="J6659"/>
      <c r="K6659"/>
      <c r="L6659"/>
    </row>
    <row r="6660" spans="2:12" x14ac:dyDescent="0.2">
      <c r="B6660" s="4596"/>
      <c r="C6660" s="36" t="s">
        <v>1702</v>
      </c>
      <c r="D6660" s="37">
        <v>49</v>
      </c>
      <c r="E6660" s="36">
        <v>1000</v>
      </c>
      <c r="F6660" s="4609"/>
      <c r="H6660"/>
      <c r="I6660"/>
      <c r="J6660"/>
      <c r="K6660"/>
      <c r="L6660"/>
    </row>
    <row r="6661" spans="2:12" x14ac:dyDescent="0.2">
      <c r="B6661" s="4596"/>
      <c r="C6661" s="36" t="s">
        <v>1703</v>
      </c>
      <c r="D6661" s="37">
        <v>59</v>
      </c>
      <c r="E6661" s="36">
        <v>2000</v>
      </c>
      <c r="F6661" s="4609"/>
      <c r="H6661"/>
      <c r="I6661"/>
      <c r="J6661"/>
      <c r="K6661"/>
      <c r="L6661"/>
    </row>
    <row r="6662" spans="2:12" ht="13.5" thickBot="1" x14ac:dyDescent="0.25">
      <c r="B6662" s="4596"/>
      <c r="C6662" s="49" t="s">
        <v>1703</v>
      </c>
      <c r="D6662" s="109">
        <v>59</v>
      </c>
      <c r="E6662" s="86" t="s">
        <v>1704</v>
      </c>
      <c r="F6662" s="4610"/>
      <c r="H6662"/>
      <c r="I6662"/>
      <c r="J6662"/>
      <c r="K6662"/>
      <c r="L6662"/>
    </row>
    <row r="6663" spans="2:12" x14ac:dyDescent="0.2">
      <c r="B6663" s="4596"/>
      <c r="C6663" s="36" t="s">
        <v>2429</v>
      </c>
      <c r="D6663" s="37">
        <v>2.67</v>
      </c>
      <c r="E6663" s="36" t="s">
        <v>2430</v>
      </c>
      <c r="F6663" s="4659" t="s">
        <v>336</v>
      </c>
      <c r="H6663"/>
      <c r="I6663"/>
      <c r="J6663"/>
      <c r="K6663"/>
      <c r="L6663"/>
    </row>
    <row r="6664" spans="2:12" x14ac:dyDescent="0.2">
      <c r="B6664" s="4596"/>
      <c r="C6664" s="36" t="s">
        <v>2431</v>
      </c>
      <c r="D6664" s="37">
        <v>17.86</v>
      </c>
      <c r="E6664" s="36" t="s">
        <v>2432</v>
      </c>
      <c r="F6664" s="4659"/>
      <c r="H6664"/>
      <c r="I6664"/>
      <c r="J6664"/>
      <c r="K6664"/>
      <c r="L6664"/>
    </row>
    <row r="6665" spans="2:12" x14ac:dyDescent="0.2">
      <c r="B6665" s="4596"/>
      <c r="C6665" s="36" t="s">
        <v>129</v>
      </c>
      <c r="D6665" s="37">
        <v>32.14</v>
      </c>
      <c r="E6665" s="36" t="s">
        <v>130</v>
      </c>
      <c r="F6665" s="4660"/>
      <c r="H6665"/>
      <c r="I6665"/>
      <c r="J6665"/>
      <c r="K6665"/>
      <c r="L6665"/>
    </row>
    <row r="6666" spans="2:12" ht="13.5" thickBot="1" x14ac:dyDescent="0.25">
      <c r="B6666" s="200"/>
      <c r="C6666" s="201"/>
      <c r="D6666" s="202"/>
      <c r="E6666" s="213"/>
      <c r="F6666" s="203"/>
      <c r="H6666"/>
      <c r="I6666"/>
      <c r="J6666"/>
      <c r="K6666"/>
      <c r="L6666"/>
    </row>
    <row r="6667" spans="2:12" x14ac:dyDescent="0.2">
      <c r="B6667" s="4664" t="s">
        <v>131</v>
      </c>
      <c r="C6667" s="46" t="s">
        <v>132</v>
      </c>
      <c r="D6667" s="61">
        <v>79</v>
      </c>
      <c r="E6667" s="46" t="s">
        <v>1500</v>
      </c>
      <c r="F6667" s="4605" t="s">
        <v>133</v>
      </c>
      <c r="H6667"/>
      <c r="I6667"/>
      <c r="J6667"/>
      <c r="K6667"/>
      <c r="L6667"/>
    </row>
    <row r="6668" spans="2:12" ht="13.5" thickBot="1" x14ac:dyDescent="0.25">
      <c r="B6668" s="4665"/>
      <c r="C6668" s="49" t="s">
        <v>134</v>
      </c>
      <c r="D6668" s="109">
        <v>99</v>
      </c>
      <c r="E6668" s="49" t="s">
        <v>1500</v>
      </c>
      <c r="F6668" s="4606"/>
      <c r="H6668"/>
      <c r="I6668"/>
      <c r="J6668"/>
      <c r="K6668"/>
      <c r="L6668"/>
    </row>
    <row r="6669" spans="2:12" x14ac:dyDescent="0.2">
      <c r="B6669" s="240"/>
      <c r="C6669" s="210"/>
      <c r="D6669" s="211"/>
      <c r="E6669" s="212"/>
      <c r="F6669" s="196"/>
      <c r="H6669"/>
      <c r="I6669"/>
      <c r="J6669"/>
      <c r="K6669"/>
      <c r="L6669"/>
    </row>
    <row r="6670" spans="2:12" x14ac:dyDescent="0.2">
      <c r="B6670" s="20" t="s">
        <v>1705</v>
      </c>
      <c r="C6670" s="90" t="s">
        <v>1706</v>
      </c>
      <c r="D6670" s="199">
        <v>4.4999999999999997E-3</v>
      </c>
      <c r="E6670" s="207" t="s">
        <v>1509</v>
      </c>
      <c r="F6670" s="208" t="s">
        <v>1710</v>
      </c>
      <c r="H6670"/>
      <c r="I6670"/>
      <c r="J6670"/>
      <c r="K6670"/>
      <c r="L6670"/>
    </row>
    <row r="6671" spans="2:12" x14ac:dyDescent="0.2">
      <c r="B6671" s="13"/>
      <c r="C6671" s="36"/>
      <c r="D6671" s="36"/>
      <c r="E6671" s="36"/>
      <c r="F6671" s="39"/>
      <c r="H6671"/>
      <c r="I6671"/>
      <c r="J6671"/>
      <c r="K6671"/>
      <c r="L6671"/>
    </row>
    <row r="6672" spans="2:12" x14ac:dyDescent="0.2">
      <c r="B6672" s="4591" t="s">
        <v>1510</v>
      </c>
      <c r="C6672" s="36" t="s">
        <v>1515</v>
      </c>
      <c r="D6672" s="37">
        <v>5</v>
      </c>
      <c r="E6672" s="85" t="s">
        <v>1516</v>
      </c>
      <c r="F6672" s="4609" t="s">
        <v>1517</v>
      </c>
      <c r="H6672"/>
      <c r="I6672"/>
      <c r="J6672"/>
      <c r="K6672"/>
      <c r="L6672"/>
    </row>
    <row r="6673" spans="2:12" x14ac:dyDescent="0.2">
      <c r="B6673" s="4591"/>
      <c r="C6673" s="36" t="s">
        <v>1518</v>
      </c>
      <c r="D6673" s="37">
        <v>1.2</v>
      </c>
      <c r="E6673" s="85" t="s">
        <v>1519</v>
      </c>
      <c r="F6673" s="4609"/>
      <c r="H6673"/>
      <c r="I6673"/>
      <c r="J6673"/>
      <c r="K6673"/>
      <c r="L6673"/>
    </row>
    <row r="6674" spans="2:12" x14ac:dyDescent="0.2">
      <c r="B6674" s="4591"/>
      <c r="C6674" s="36" t="s">
        <v>1520</v>
      </c>
      <c r="D6674" s="37">
        <v>1.1000000000000001</v>
      </c>
      <c r="E6674" s="85" t="s">
        <v>1519</v>
      </c>
      <c r="F6674" s="4609"/>
      <c r="H6674"/>
      <c r="I6674"/>
      <c r="J6674"/>
      <c r="K6674"/>
      <c r="L6674"/>
    </row>
    <row r="6675" spans="2:12" x14ac:dyDescent="0.2">
      <c r="B6675" s="4591"/>
      <c r="C6675" s="36" t="s">
        <v>1521</v>
      </c>
      <c r="D6675" s="37">
        <v>1</v>
      </c>
      <c r="E6675" s="85" t="s">
        <v>1519</v>
      </c>
      <c r="F6675" s="4609"/>
      <c r="H6675"/>
      <c r="I6675"/>
      <c r="J6675"/>
      <c r="K6675"/>
    </row>
    <row r="6676" spans="2:12" x14ac:dyDescent="0.2">
      <c r="B6676" s="4591"/>
      <c r="C6676" s="36" t="s">
        <v>1522</v>
      </c>
      <c r="D6676" s="37">
        <v>0.9</v>
      </c>
      <c r="E6676" s="85" t="s">
        <v>1519</v>
      </c>
      <c r="F6676" s="4609"/>
      <c r="H6676"/>
      <c r="I6676"/>
      <c r="J6676"/>
      <c r="K6676"/>
    </row>
    <row r="6677" spans="2:12" ht="5.25" customHeight="1" x14ac:dyDescent="0.2">
      <c r="B6677" s="13"/>
      <c r="C6677" s="36"/>
      <c r="D6677" s="36"/>
      <c r="E6677" s="36"/>
      <c r="F6677" s="39"/>
    </row>
    <row r="6678" spans="2:12" x14ac:dyDescent="0.2">
      <c r="B6678" s="4591" t="s">
        <v>1523</v>
      </c>
      <c r="C6678" s="36" t="s">
        <v>1515</v>
      </c>
      <c r="D6678" s="37">
        <v>4.25</v>
      </c>
      <c r="E6678" s="85" t="s">
        <v>1516</v>
      </c>
      <c r="F6678" s="4609" t="s">
        <v>1517</v>
      </c>
    </row>
    <row r="6679" spans="2:12" x14ac:dyDescent="0.2">
      <c r="B6679" s="4591"/>
      <c r="C6679" s="36" t="s">
        <v>1524</v>
      </c>
      <c r="D6679" s="37">
        <v>1.2</v>
      </c>
      <c r="E6679" s="85" t="s">
        <v>1519</v>
      </c>
      <c r="F6679" s="4609"/>
    </row>
    <row r="6680" spans="2:12" x14ac:dyDescent="0.2">
      <c r="B6680" s="4591"/>
      <c r="C6680" s="36" t="s">
        <v>1525</v>
      </c>
      <c r="D6680" s="37">
        <v>1.1000000000000001</v>
      </c>
      <c r="E6680" s="85" t="s">
        <v>1519</v>
      </c>
      <c r="F6680" s="4609"/>
    </row>
    <row r="6681" spans="2:12" x14ac:dyDescent="0.2">
      <c r="B6681" s="4591"/>
      <c r="C6681" s="36" t="s">
        <v>1526</v>
      </c>
      <c r="D6681" s="37">
        <v>1</v>
      </c>
      <c r="E6681" s="85" t="s">
        <v>1519</v>
      </c>
      <c r="F6681" s="4609"/>
    </row>
    <row r="6682" spans="2:12" ht="13.5" thickBot="1" x14ac:dyDescent="0.25">
      <c r="B6682" s="4592"/>
      <c r="C6682" s="49" t="s">
        <v>1527</v>
      </c>
      <c r="D6682" s="109">
        <v>0.9</v>
      </c>
      <c r="E6682" s="86" t="s">
        <v>1519</v>
      </c>
      <c r="F6682" s="4610"/>
    </row>
    <row r="6683" spans="2:12" ht="13.5" thickBot="1" x14ac:dyDescent="0.25">
      <c r="B6683" s="3" t="s">
        <v>52</v>
      </c>
      <c r="C6683" s="4"/>
      <c r="D6683" s="4"/>
      <c r="E6683" s="4"/>
      <c r="F6683" s="5"/>
    </row>
    <row r="6684" spans="2:12" ht="14.25" thickTop="1" thickBot="1" x14ac:dyDescent="0.25">
      <c r="B6684" s="247"/>
      <c r="C6684"/>
      <c r="D6684"/>
      <c r="E6684"/>
      <c r="F6684"/>
    </row>
    <row r="6685" spans="2:12" ht="13.5" thickTop="1" x14ac:dyDescent="0.2">
      <c r="B6685" s="4602" t="s">
        <v>1528</v>
      </c>
      <c r="C6685" s="4603"/>
      <c r="D6685" s="4603"/>
      <c r="E6685" s="4603"/>
      <c r="F6685" s="4604"/>
    </row>
    <row r="6686" spans="2:12" x14ac:dyDescent="0.2">
      <c r="B6686" s="4599" t="s">
        <v>1353</v>
      </c>
      <c r="C6686" s="4600"/>
      <c r="D6686" s="4600"/>
      <c r="E6686" s="4600"/>
      <c r="F6686" s="4601"/>
    </row>
    <row r="6687" spans="2:12" ht="13.5" thickBot="1" x14ac:dyDescent="0.25">
      <c r="B6687" s="185" t="s">
        <v>1354</v>
      </c>
      <c r="C6687" s="186"/>
      <c r="D6687" s="186"/>
      <c r="E6687" s="186"/>
      <c r="F6687" s="187"/>
    </row>
    <row r="6688" spans="2:12" x14ac:dyDescent="0.2">
      <c r="B6688" s="34" t="s">
        <v>1805</v>
      </c>
      <c r="C6688" s="35" t="s">
        <v>1150</v>
      </c>
      <c r="D6688" s="35" t="s">
        <v>1148</v>
      </c>
      <c r="E6688" s="35" t="s">
        <v>1215</v>
      </c>
      <c r="F6688" s="188" t="s">
        <v>1213</v>
      </c>
    </row>
    <row r="6689" spans="2:6" x14ac:dyDescent="0.2">
      <c r="B6689" s="4591" t="s">
        <v>1355</v>
      </c>
      <c r="C6689" s="36" t="s">
        <v>1356</v>
      </c>
      <c r="D6689" s="38">
        <v>1.5</v>
      </c>
      <c r="E6689" s="85" t="s">
        <v>163</v>
      </c>
      <c r="F6689" s="4712" t="s">
        <v>1697</v>
      </c>
    </row>
    <row r="6690" spans="2:6" x14ac:dyDescent="0.2">
      <c r="B6690" s="4591"/>
      <c r="C6690" s="36" t="s">
        <v>1357</v>
      </c>
      <c r="D6690" s="38">
        <v>1.99</v>
      </c>
      <c r="E6690" s="85" t="s">
        <v>163</v>
      </c>
      <c r="F6690" s="4659"/>
    </row>
    <row r="6691" spans="2:6" x14ac:dyDescent="0.2">
      <c r="B6691" s="4591"/>
      <c r="C6691" s="36" t="s">
        <v>1358</v>
      </c>
      <c r="D6691" s="38">
        <v>1.5</v>
      </c>
      <c r="E6691" s="85" t="s">
        <v>163</v>
      </c>
      <c r="F6691" s="4659"/>
    </row>
    <row r="6692" spans="2:6" x14ac:dyDescent="0.2">
      <c r="B6692" s="4591" t="s">
        <v>340</v>
      </c>
      <c r="C6692" s="36" t="s">
        <v>1359</v>
      </c>
      <c r="D6692" s="38">
        <v>0.4</v>
      </c>
      <c r="E6692" s="85" t="s">
        <v>2247</v>
      </c>
      <c r="F6692" s="4659"/>
    </row>
    <row r="6693" spans="2:6" x14ac:dyDescent="0.2">
      <c r="B6693" s="4591"/>
      <c r="C6693" s="36" t="s">
        <v>1360</v>
      </c>
      <c r="D6693" s="38">
        <v>0.25</v>
      </c>
      <c r="E6693" s="85" t="s">
        <v>2247</v>
      </c>
      <c r="F6693" s="4659"/>
    </row>
    <row r="6694" spans="2:6" x14ac:dyDescent="0.2">
      <c r="B6694" s="4591" t="s">
        <v>71</v>
      </c>
      <c r="C6694" s="36" t="s">
        <v>1359</v>
      </c>
      <c r="D6694" s="38">
        <v>0.8</v>
      </c>
      <c r="E6694" s="85" t="s">
        <v>2247</v>
      </c>
      <c r="F6694" s="4659"/>
    </row>
    <row r="6695" spans="2:6" x14ac:dyDescent="0.2">
      <c r="B6695" s="4591"/>
      <c r="C6695" s="36" t="s">
        <v>1360</v>
      </c>
      <c r="D6695" s="38">
        <v>0.45</v>
      </c>
      <c r="E6695" s="85" t="s">
        <v>2247</v>
      </c>
      <c r="F6695" s="4659"/>
    </row>
    <row r="6696" spans="2:6" x14ac:dyDescent="0.2">
      <c r="B6696" s="48" t="s">
        <v>2502</v>
      </c>
      <c r="C6696" s="36" t="s">
        <v>1361</v>
      </c>
      <c r="D6696" s="38">
        <v>2.5000000000000001E-2</v>
      </c>
      <c r="E6696" s="85" t="s">
        <v>1362</v>
      </c>
      <c r="F6696" s="4659"/>
    </row>
    <row r="6697" spans="2:6" x14ac:dyDescent="0.2">
      <c r="B6697" s="48"/>
      <c r="C6697" s="36"/>
      <c r="D6697" s="37"/>
      <c r="E6697" s="85"/>
      <c r="F6697" s="4659"/>
    </row>
    <row r="6698" spans="2:6" x14ac:dyDescent="0.2">
      <c r="B6698" s="47" t="s">
        <v>1273</v>
      </c>
      <c r="C6698" s="36"/>
      <c r="D6698" s="36"/>
      <c r="E6698" s="36"/>
      <c r="F6698" s="4659"/>
    </row>
    <row r="6699" spans="2:6" x14ac:dyDescent="0.2">
      <c r="B6699" s="13"/>
      <c r="C6699" s="36"/>
      <c r="D6699" s="36"/>
      <c r="E6699" s="36"/>
      <c r="F6699" s="4659"/>
    </row>
    <row r="6700" spans="2:6" x14ac:dyDescent="0.2">
      <c r="B6700" s="4591" t="s">
        <v>1355</v>
      </c>
      <c r="C6700" s="36" t="s">
        <v>1356</v>
      </c>
      <c r="D6700" s="38">
        <v>0.99</v>
      </c>
      <c r="E6700" s="36" t="s">
        <v>163</v>
      </c>
      <c r="F6700" s="4659"/>
    </row>
    <row r="6701" spans="2:6" x14ac:dyDescent="0.2">
      <c r="B6701" s="4591"/>
      <c r="C6701" s="36" t="s">
        <v>1357</v>
      </c>
      <c r="D6701" s="38">
        <v>1.49</v>
      </c>
      <c r="E6701" s="36" t="s">
        <v>163</v>
      </c>
      <c r="F6701" s="4659"/>
    </row>
    <row r="6702" spans="2:6" x14ac:dyDescent="0.2">
      <c r="B6702" s="4591"/>
      <c r="C6702" s="36" t="s">
        <v>1358</v>
      </c>
      <c r="D6702" s="38">
        <v>0.99</v>
      </c>
      <c r="E6702" s="36" t="s">
        <v>163</v>
      </c>
      <c r="F6702" s="4659"/>
    </row>
    <row r="6703" spans="2:6" x14ac:dyDescent="0.2">
      <c r="B6703" s="4591" t="s">
        <v>340</v>
      </c>
      <c r="C6703" s="36" t="s">
        <v>1359</v>
      </c>
      <c r="D6703" s="38">
        <v>0.3</v>
      </c>
      <c r="E6703" s="36" t="s">
        <v>2247</v>
      </c>
      <c r="F6703" s="4659"/>
    </row>
    <row r="6704" spans="2:6" x14ac:dyDescent="0.2">
      <c r="B6704" s="4591"/>
      <c r="C6704" s="36" t="s">
        <v>1360</v>
      </c>
      <c r="D6704" s="38">
        <v>0</v>
      </c>
      <c r="E6704" s="36" t="s">
        <v>2247</v>
      </c>
      <c r="F6704" s="4659"/>
    </row>
    <row r="6705" spans="2:6" x14ac:dyDescent="0.2">
      <c r="B6705" s="4591" t="s">
        <v>71</v>
      </c>
      <c r="C6705" s="36" t="s">
        <v>1359</v>
      </c>
      <c r="D6705" s="38">
        <v>0.8</v>
      </c>
      <c r="E6705" s="36" t="s">
        <v>2247</v>
      </c>
      <c r="F6705" s="4659"/>
    </row>
    <row r="6706" spans="2:6" x14ac:dyDescent="0.2">
      <c r="B6706" s="4591"/>
      <c r="C6706" s="36" t="s">
        <v>1360</v>
      </c>
      <c r="D6706" s="38">
        <v>0.45</v>
      </c>
      <c r="E6706" s="36" t="s">
        <v>2247</v>
      </c>
      <c r="F6706" s="4659"/>
    </row>
    <row r="6707" spans="2:6" x14ac:dyDescent="0.2">
      <c r="B6707" s="48" t="s">
        <v>2502</v>
      </c>
      <c r="C6707" s="36" t="s">
        <v>1361</v>
      </c>
      <c r="D6707" s="38">
        <v>2.5000000000000001E-2</v>
      </c>
      <c r="E6707" s="36" t="s">
        <v>1362</v>
      </c>
      <c r="F6707" s="4659"/>
    </row>
    <row r="6708" spans="2:6" x14ac:dyDescent="0.2">
      <c r="B6708" s="13"/>
      <c r="C6708" s="36"/>
      <c r="D6708" s="36"/>
      <c r="E6708" s="36"/>
      <c r="F6708" s="4659"/>
    </row>
    <row r="6709" spans="2:6" x14ac:dyDescent="0.2">
      <c r="B6709" s="4591" t="s">
        <v>1274</v>
      </c>
      <c r="C6709" s="36" t="s">
        <v>1706</v>
      </c>
      <c r="D6709" s="38">
        <v>2.5000000000000001E-2</v>
      </c>
      <c r="E6709" s="36" t="s">
        <v>1362</v>
      </c>
      <c r="F6709" s="4659"/>
    </row>
    <row r="6710" spans="2:6" x14ac:dyDescent="0.2">
      <c r="B6710" s="4591"/>
      <c r="C6710" s="36" t="s">
        <v>1275</v>
      </c>
      <c r="D6710" s="38">
        <v>3.9</v>
      </c>
      <c r="E6710" s="36" t="s">
        <v>1276</v>
      </c>
      <c r="F6710" s="4659"/>
    </row>
    <row r="6711" spans="2:6" ht="13.5" thickBot="1" x14ac:dyDescent="0.25">
      <c r="B6711" s="4592"/>
      <c r="C6711" s="49" t="s">
        <v>1277</v>
      </c>
      <c r="D6711" s="439">
        <v>19.989999999999998</v>
      </c>
      <c r="E6711" s="49" t="s">
        <v>1278</v>
      </c>
      <c r="F6711" s="4696"/>
    </row>
    <row r="6712" spans="2:6" ht="13.5" thickBot="1" x14ac:dyDescent="0.25">
      <c r="B6712" s="3" t="s">
        <v>52</v>
      </c>
      <c r="C6712" s="4"/>
      <c r="D6712" s="4"/>
      <c r="E6712" s="4"/>
      <c r="F6712" s="5"/>
    </row>
    <row r="6713" spans="2:6" ht="13.5" thickTop="1" x14ac:dyDescent="0.2">
      <c r="B6713" s="319"/>
    </row>
    <row r="6717" spans="2:6" x14ac:dyDescent="0.2">
      <c r="B6717" s="247"/>
    </row>
  </sheetData>
  <sheetProtection algorithmName="SHA-512" hashValue="Z7kiWWD1iBYfNB/iETJLABwYKPtubRJeD82dFUqQbOyAGZNRoil/+dRNNhuN5LGR0GdNY3nh7JqczDCofGdCtg==" saltValue="s6pV18Useo/oORTn3ID/aQ==" spinCount="100000" sheet="1" objects="1" scenarios="1"/>
  <mergeCells count="11129">
    <mergeCell ref="M1441:N1441"/>
    <mergeCell ref="O1441:O1442"/>
    <mergeCell ref="P1441:P1442"/>
    <mergeCell ref="Q1441:Q1442"/>
    <mergeCell ref="R1441:R1442"/>
    <mergeCell ref="S1441:S1442"/>
    <mergeCell ref="T1441:T1442"/>
    <mergeCell ref="U1441:U1442"/>
    <mergeCell ref="V1441:V1442"/>
    <mergeCell ref="W1441:W1442"/>
    <mergeCell ref="X1441:X1442"/>
    <mergeCell ref="Y1441:Y1442"/>
    <mergeCell ref="Z1441:Z1442"/>
    <mergeCell ref="AA1441:AA1442"/>
    <mergeCell ref="AB1441:AB1442"/>
    <mergeCell ref="AC1441:AC1442"/>
    <mergeCell ref="AD1441:AD1442"/>
    <mergeCell ref="AE1441:AE1442"/>
    <mergeCell ref="AF1441:AF1442"/>
    <mergeCell ref="AG1441:AG1442"/>
    <mergeCell ref="AH1441:AH1442"/>
    <mergeCell ref="AI1441:AI1442"/>
    <mergeCell ref="AJ1441:AJ1442"/>
    <mergeCell ref="B1443:C1443"/>
    <mergeCell ref="D1444:G1444"/>
    <mergeCell ref="B1445:C1445"/>
    <mergeCell ref="D1445:G1445"/>
    <mergeCell ref="B1446:C1446"/>
    <mergeCell ref="D1446:G1446"/>
    <mergeCell ref="B797:C797"/>
    <mergeCell ref="B798:C798"/>
    <mergeCell ref="B799:C799"/>
    <mergeCell ref="B800:C800"/>
    <mergeCell ref="B801:C801"/>
    <mergeCell ref="B802:C802"/>
    <mergeCell ref="B803:C803"/>
    <mergeCell ref="B804:C804"/>
    <mergeCell ref="B805:C805"/>
    <mergeCell ref="B806:C806"/>
    <mergeCell ref="B807:C807"/>
    <mergeCell ref="B808:C808"/>
    <mergeCell ref="B809:C809"/>
    <mergeCell ref="B810:C810"/>
    <mergeCell ref="B811:C811"/>
    <mergeCell ref="B812:C812"/>
    <mergeCell ref="B813:C813"/>
    <mergeCell ref="B814:C814"/>
    <mergeCell ref="B815:C815"/>
    <mergeCell ref="B816:C816"/>
    <mergeCell ref="B817:C817"/>
    <mergeCell ref="B818:C818"/>
    <mergeCell ref="B819:C819"/>
    <mergeCell ref="B820:C820"/>
    <mergeCell ref="B821:C821"/>
    <mergeCell ref="B822:C822"/>
    <mergeCell ref="B823:C823"/>
    <mergeCell ref="B824:C824"/>
    <mergeCell ref="B825:C825"/>
    <mergeCell ref="B826:C826"/>
    <mergeCell ref="B827:C827"/>
    <mergeCell ref="B828:C828"/>
    <mergeCell ref="S1336:S1337"/>
    <mergeCell ref="Y1372:Y1373"/>
    <mergeCell ref="Z1372:Z1373"/>
    <mergeCell ref="B1495:C1495"/>
    <mergeCell ref="B1477:C1477"/>
    <mergeCell ref="B1478:C1478"/>
    <mergeCell ref="B1479:C1479"/>
    <mergeCell ref="B1459:C1459"/>
    <mergeCell ref="B1460:C1460"/>
    <mergeCell ref="B1461:C1461"/>
    <mergeCell ref="B1177:C1177"/>
    <mergeCell ref="B973:C973"/>
    <mergeCell ref="B974:C974"/>
    <mergeCell ref="B975:C975"/>
    <mergeCell ref="B976:C976"/>
    <mergeCell ref="B977:C977"/>
    <mergeCell ref="B978:C978"/>
    <mergeCell ref="B979:C979"/>
    <mergeCell ref="B980:C980"/>
    <mergeCell ref="B981:C981"/>
    <mergeCell ref="B982:C982"/>
    <mergeCell ref="B983:C983"/>
    <mergeCell ref="B984:C984"/>
    <mergeCell ref="B985:C985"/>
    <mergeCell ref="B986:C986"/>
    <mergeCell ref="B987:C987"/>
    <mergeCell ref="B988:C988"/>
    <mergeCell ref="B989:C989"/>
    <mergeCell ref="B990:C990"/>
    <mergeCell ref="B991:C991"/>
    <mergeCell ref="B992:C992"/>
    <mergeCell ref="B993:C993"/>
    <mergeCell ref="B994:C994"/>
    <mergeCell ref="B995:C995"/>
    <mergeCell ref="B996:C996"/>
    <mergeCell ref="B997:C997"/>
    <mergeCell ref="B998:C998"/>
    <mergeCell ref="B999:C999"/>
    <mergeCell ref="B1000:C1000"/>
    <mergeCell ref="B1001:C1001"/>
    <mergeCell ref="B1002:C1002"/>
    <mergeCell ref="B1003:C1003"/>
    <mergeCell ref="B1004:C1004"/>
    <mergeCell ref="B1005:C1005"/>
    <mergeCell ref="B1006:C1006"/>
    <mergeCell ref="B1434:AK1434"/>
    <mergeCell ref="D1436:F1436"/>
    <mergeCell ref="B1437:C1437"/>
    <mergeCell ref="D1437:E1437"/>
    <mergeCell ref="B1438:C1438"/>
    <mergeCell ref="D1438:K1438"/>
    <mergeCell ref="B1439:C1439"/>
    <mergeCell ref="D1439:Q1439"/>
    <mergeCell ref="B1440:C1442"/>
    <mergeCell ref="D1440:D1442"/>
    <mergeCell ref="E1440:E1442"/>
    <mergeCell ref="F1440:R1440"/>
    <mergeCell ref="S1440:AC1440"/>
    <mergeCell ref="AD1440:AG1440"/>
    <mergeCell ref="AH1440:AJ1440"/>
    <mergeCell ref="F1441:F1442"/>
    <mergeCell ref="G1441:G1442"/>
    <mergeCell ref="H1441:H1442"/>
    <mergeCell ref="I1441:I1442"/>
    <mergeCell ref="J1441:J1442"/>
    <mergeCell ref="K1441:K1442"/>
    <mergeCell ref="L1441:L1442"/>
    <mergeCell ref="B1525:C1525"/>
    <mergeCell ref="D1526:G1526"/>
    <mergeCell ref="B1527:C1527"/>
    <mergeCell ref="D1527:G1527"/>
    <mergeCell ref="B1528:C1528"/>
    <mergeCell ref="D1528:G1528"/>
    <mergeCell ref="B1394:C1394"/>
    <mergeCell ref="D1394:H1394"/>
    <mergeCell ref="B1359:C1359"/>
    <mergeCell ref="D1359:H1359"/>
    <mergeCell ref="B1510:C1510"/>
    <mergeCell ref="D1511:G1511"/>
    <mergeCell ref="B1512:C1512"/>
    <mergeCell ref="D1512:G1512"/>
    <mergeCell ref="B1513:C1513"/>
    <mergeCell ref="D1513:G1513"/>
    <mergeCell ref="B1516:AK1516"/>
    <mergeCell ref="D1518:F1518"/>
    <mergeCell ref="B1519:C1519"/>
    <mergeCell ref="D1519:E1519"/>
    <mergeCell ref="B1520:C1520"/>
    <mergeCell ref="D1520:K1520"/>
    <mergeCell ref="B1521:C1521"/>
    <mergeCell ref="D1521:Q1521"/>
    <mergeCell ref="B1522:C1524"/>
    <mergeCell ref="D1522:D1524"/>
    <mergeCell ref="E1522:E1524"/>
    <mergeCell ref="F1522:R1522"/>
    <mergeCell ref="S1522:AC1522"/>
    <mergeCell ref="AD1522:AG1522"/>
    <mergeCell ref="AH1522:AJ1522"/>
    <mergeCell ref="F1523:F1524"/>
    <mergeCell ref="G1523:G1524"/>
    <mergeCell ref="H1523:H1524"/>
    <mergeCell ref="I1523:I1524"/>
    <mergeCell ref="J1523:J1524"/>
    <mergeCell ref="K1523:K1524"/>
    <mergeCell ref="L1523:L1524"/>
    <mergeCell ref="M1523:N1523"/>
    <mergeCell ref="O1523:O1524"/>
    <mergeCell ref="P1523:P1524"/>
    <mergeCell ref="Q1523:Q1524"/>
    <mergeCell ref="R1523:R1524"/>
    <mergeCell ref="S1523:S1524"/>
    <mergeCell ref="T1523:T1524"/>
    <mergeCell ref="U1523:U1524"/>
    <mergeCell ref="V1523:V1524"/>
    <mergeCell ref="W1523:W1524"/>
    <mergeCell ref="X1523:X1524"/>
    <mergeCell ref="Y1523:Y1524"/>
    <mergeCell ref="Z1523:Z1524"/>
    <mergeCell ref="AA1523:AA1524"/>
    <mergeCell ref="AB1523:AB1524"/>
    <mergeCell ref="AC1523:AC1524"/>
    <mergeCell ref="AD1523:AD1524"/>
    <mergeCell ref="AE1523:AE1524"/>
    <mergeCell ref="AF1523:AF1524"/>
    <mergeCell ref="AG1523:AG1524"/>
    <mergeCell ref="AH1523:AH1524"/>
    <mergeCell ref="AI1523:AI1524"/>
    <mergeCell ref="AJ1523:AJ1524"/>
    <mergeCell ref="B1494:C1494"/>
    <mergeCell ref="D1496:G1496"/>
    <mergeCell ref="B1497:C1497"/>
    <mergeCell ref="D1497:G1497"/>
    <mergeCell ref="B1498:C1498"/>
    <mergeCell ref="D1498:G1498"/>
    <mergeCell ref="B1501:AK1501"/>
    <mergeCell ref="D1503:F1503"/>
    <mergeCell ref="B1504:C1504"/>
    <mergeCell ref="D1504:E1504"/>
    <mergeCell ref="B1505:C1505"/>
    <mergeCell ref="D1505:K1505"/>
    <mergeCell ref="B1506:C1506"/>
    <mergeCell ref="D1506:Q1506"/>
    <mergeCell ref="B1507:C1509"/>
    <mergeCell ref="D1507:D1509"/>
    <mergeCell ref="E1507:E1509"/>
    <mergeCell ref="F1507:R1507"/>
    <mergeCell ref="S1507:AC1507"/>
    <mergeCell ref="AD1507:AG1507"/>
    <mergeCell ref="AH1507:AJ1507"/>
    <mergeCell ref="F1508:F1509"/>
    <mergeCell ref="G1508:G1509"/>
    <mergeCell ref="H1508:H1509"/>
    <mergeCell ref="I1508:I1509"/>
    <mergeCell ref="J1508:J1509"/>
    <mergeCell ref="K1508:K1509"/>
    <mergeCell ref="L1508:L1509"/>
    <mergeCell ref="M1508:N1508"/>
    <mergeCell ref="O1508:O1509"/>
    <mergeCell ref="P1508:P1509"/>
    <mergeCell ref="Q1508:Q1509"/>
    <mergeCell ref="R1508:R1509"/>
    <mergeCell ref="S1508:S1509"/>
    <mergeCell ref="T1508:T1509"/>
    <mergeCell ref="U1508:U1509"/>
    <mergeCell ref="V1508:V1509"/>
    <mergeCell ref="W1508:W1509"/>
    <mergeCell ref="X1508:X1509"/>
    <mergeCell ref="Y1508:Y1509"/>
    <mergeCell ref="Z1508:Z1509"/>
    <mergeCell ref="AA1508:AA1509"/>
    <mergeCell ref="AB1508:AB1509"/>
    <mergeCell ref="AC1508:AC1509"/>
    <mergeCell ref="AD1508:AD1509"/>
    <mergeCell ref="AE1508:AE1509"/>
    <mergeCell ref="AF1508:AF1509"/>
    <mergeCell ref="AG1508:AG1509"/>
    <mergeCell ref="AH1508:AH1509"/>
    <mergeCell ref="AI1508:AI1509"/>
    <mergeCell ref="AJ1508:AJ1509"/>
    <mergeCell ref="B1476:C1476"/>
    <mergeCell ref="D1480:G1480"/>
    <mergeCell ref="B1481:C1481"/>
    <mergeCell ref="D1481:G1481"/>
    <mergeCell ref="B1482:C1482"/>
    <mergeCell ref="D1482:G1482"/>
    <mergeCell ref="B1485:AK1485"/>
    <mergeCell ref="D1487:F1487"/>
    <mergeCell ref="B1488:C1488"/>
    <mergeCell ref="D1488:E1488"/>
    <mergeCell ref="B1489:C1489"/>
    <mergeCell ref="D1489:K1489"/>
    <mergeCell ref="B1490:C1490"/>
    <mergeCell ref="D1490:Q1490"/>
    <mergeCell ref="B1491:C1493"/>
    <mergeCell ref="D1491:D1493"/>
    <mergeCell ref="E1491:E1493"/>
    <mergeCell ref="F1491:R1491"/>
    <mergeCell ref="S1491:AC1491"/>
    <mergeCell ref="AD1491:AG1491"/>
    <mergeCell ref="AH1491:AJ1491"/>
    <mergeCell ref="F1492:F1493"/>
    <mergeCell ref="G1492:G1493"/>
    <mergeCell ref="H1492:H1493"/>
    <mergeCell ref="I1492:I1493"/>
    <mergeCell ref="J1492:J1493"/>
    <mergeCell ref="K1492:K1493"/>
    <mergeCell ref="L1492:L1493"/>
    <mergeCell ref="M1492:N1492"/>
    <mergeCell ref="O1492:O1493"/>
    <mergeCell ref="P1492:P1493"/>
    <mergeCell ref="Q1492:Q1493"/>
    <mergeCell ref="R1492:R1493"/>
    <mergeCell ref="S1492:S1493"/>
    <mergeCell ref="T1492:T1493"/>
    <mergeCell ref="U1492:U1493"/>
    <mergeCell ref="V1492:V1493"/>
    <mergeCell ref="W1492:W1493"/>
    <mergeCell ref="X1492:X1493"/>
    <mergeCell ref="Y1492:Y1493"/>
    <mergeCell ref="Z1492:Z1493"/>
    <mergeCell ref="AA1492:AA1493"/>
    <mergeCell ref="AB1492:AB1493"/>
    <mergeCell ref="AC1492:AC1493"/>
    <mergeCell ref="AD1492:AD1493"/>
    <mergeCell ref="AE1492:AE1493"/>
    <mergeCell ref="AF1492:AF1493"/>
    <mergeCell ref="AG1492:AG1493"/>
    <mergeCell ref="AH1492:AH1493"/>
    <mergeCell ref="AI1492:AI1493"/>
    <mergeCell ref="AJ1492:AJ1493"/>
    <mergeCell ref="B1458:C1458"/>
    <mergeCell ref="D1462:G1462"/>
    <mergeCell ref="B1463:C1463"/>
    <mergeCell ref="D1463:G1463"/>
    <mergeCell ref="B1464:C1464"/>
    <mergeCell ref="D1464:G1464"/>
    <mergeCell ref="B1467:AK1467"/>
    <mergeCell ref="D1469:F1469"/>
    <mergeCell ref="B1470:C1470"/>
    <mergeCell ref="D1470:E1470"/>
    <mergeCell ref="B1471:C1471"/>
    <mergeCell ref="D1471:K1471"/>
    <mergeCell ref="B1472:C1472"/>
    <mergeCell ref="D1472:Q1472"/>
    <mergeCell ref="B1473:C1475"/>
    <mergeCell ref="D1473:D1475"/>
    <mergeCell ref="E1473:E1475"/>
    <mergeCell ref="F1473:R1473"/>
    <mergeCell ref="S1473:AC1473"/>
    <mergeCell ref="AD1473:AG1473"/>
    <mergeCell ref="AH1473:AJ1473"/>
    <mergeCell ref="F1474:F1475"/>
    <mergeCell ref="G1474:G1475"/>
    <mergeCell ref="H1474:H1475"/>
    <mergeCell ref="I1474:I1475"/>
    <mergeCell ref="J1474:J1475"/>
    <mergeCell ref="K1474:K1475"/>
    <mergeCell ref="L1474:L1475"/>
    <mergeCell ref="M1474:N1474"/>
    <mergeCell ref="O1474:O1475"/>
    <mergeCell ref="P1474:P1475"/>
    <mergeCell ref="Q1474:Q1475"/>
    <mergeCell ref="R1474:R1475"/>
    <mergeCell ref="S1474:S1475"/>
    <mergeCell ref="T1474:T1475"/>
    <mergeCell ref="U1474:U1475"/>
    <mergeCell ref="V1474:V1475"/>
    <mergeCell ref="W1474:W1475"/>
    <mergeCell ref="X1474:X1475"/>
    <mergeCell ref="Y1474:Y1475"/>
    <mergeCell ref="Z1474:Z1475"/>
    <mergeCell ref="AA1474:AA1475"/>
    <mergeCell ref="AB1474:AB1475"/>
    <mergeCell ref="AC1474:AC1475"/>
    <mergeCell ref="AD1474:AD1475"/>
    <mergeCell ref="AE1474:AE1475"/>
    <mergeCell ref="AF1474:AF1475"/>
    <mergeCell ref="AG1474:AG1475"/>
    <mergeCell ref="AH1474:AH1475"/>
    <mergeCell ref="AI1474:AI1475"/>
    <mergeCell ref="AJ1474:AJ1475"/>
    <mergeCell ref="B1449:AK1449"/>
    <mergeCell ref="D1451:F1451"/>
    <mergeCell ref="B1452:C1452"/>
    <mergeCell ref="D1452:E1452"/>
    <mergeCell ref="B1453:C1453"/>
    <mergeCell ref="D1453:K1453"/>
    <mergeCell ref="B1454:C1454"/>
    <mergeCell ref="D1454:Q1454"/>
    <mergeCell ref="B1455:C1457"/>
    <mergeCell ref="D1455:D1457"/>
    <mergeCell ref="E1455:E1457"/>
    <mergeCell ref="F1455:R1455"/>
    <mergeCell ref="S1455:AC1455"/>
    <mergeCell ref="AD1455:AG1455"/>
    <mergeCell ref="AH1455:AJ1455"/>
    <mergeCell ref="F1456:F1457"/>
    <mergeCell ref="G1456:G1457"/>
    <mergeCell ref="H1456:H1457"/>
    <mergeCell ref="I1456:I1457"/>
    <mergeCell ref="J1456:J1457"/>
    <mergeCell ref="K1456:K1457"/>
    <mergeCell ref="L1456:L1457"/>
    <mergeCell ref="M1456:N1456"/>
    <mergeCell ref="O1456:O1457"/>
    <mergeCell ref="P1456:P1457"/>
    <mergeCell ref="Q1456:Q1457"/>
    <mergeCell ref="R1456:R1457"/>
    <mergeCell ref="S1456:S1457"/>
    <mergeCell ref="T1456:T1457"/>
    <mergeCell ref="U1456:U1457"/>
    <mergeCell ref="V1456:V1457"/>
    <mergeCell ref="W1456:W1457"/>
    <mergeCell ref="X1456:X1457"/>
    <mergeCell ref="Y1456:Y1457"/>
    <mergeCell ref="Z1456:Z1457"/>
    <mergeCell ref="AA1456:AA1457"/>
    <mergeCell ref="AB1456:AB1457"/>
    <mergeCell ref="AC1456:AC1457"/>
    <mergeCell ref="AD1456:AD1457"/>
    <mergeCell ref="AE1456:AE1457"/>
    <mergeCell ref="AF1456:AF1457"/>
    <mergeCell ref="AG1456:AG1457"/>
    <mergeCell ref="AH1456:AH1457"/>
    <mergeCell ref="AI1456:AI1457"/>
    <mergeCell ref="AJ1456:AJ1457"/>
    <mergeCell ref="D302:H302"/>
    <mergeCell ref="D303:H303"/>
    <mergeCell ref="B283:C283"/>
    <mergeCell ref="D285:H285"/>
    <mergeCell ref="D286:H286"/>
    <mergeCell ref="B289:AF289"/>
    <mergeCell ref="D291:F291"/>
    <mergeCell ref="D292:F292"/>
    <mergeCell ref="D293:F293"/>
    <mergeCell ref="D295:Q295"/>
    <mergeCell ref="B297:C299"/>
    <mergeCell ref="D297:D299"/>
    <mergeCell ref="E297:P297"/>
    <mergeCell ref="Q297:Y297"/>
    <mergeCell ref="Z297:AB297"/>
    <mergeCell ref="AC297:AE297"/>
    <mergeCell ref="E298:E299"/>
    <mergeCell ref="F298:F299"/>
    <mergeCell ref="G298:G299"/>
    <mergeCell ref="H298:H299"/>
    <mergeCell ref="I298:I299"/>
    <mergeCell ref="J298:J299"/>
    <mergeCell ref="K298:L298"/>
    <mergeCell ref="M298:M299"/>
    <mergeCell ref="N298:N299"/>
    <mergeCell ref="O298:O299"/>
    <mergeCell ref="P298:P299"/>
    <mergeCell ref="Q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B302:C302"/>
    <mergeCell ref="B303:C303"/>
    <mergeCell ref="B285:C285"/>
    <mergeCell ref="B286:C286"/>
    <mergeCell ref="B292:C292"/>
    <mergeCell ref="B293:C293"/>
    <mergeCell ref="B295:C295"/>
    <mergeCell ref="B300:C300"/>
    <mergeCell ref="B266:C266"/>
    <mergeCell ref="B268:C268"/>
    <mergeCell ref="D268:H268"/>
    <mergeCell ref="B269:C269"/>
    <mergeCell ref="D269:H269"/>
    <mergeCell ref="B272:AF272"/>
    <mergeCell ref="D274:F274"/>
    <mergeCell ref="B275:C275"/>
    <mergeCell ref="D275:F275"/>
    <mergeCell ref="B276:C276"/>
    <mergeCell ref="D276:F276"/>
    <mergeCell ref="B278:C278"/>
    <mergeCell ref="D278:Q278"/>
    <mergeCell ref="B280:C282"/>
    <mergeCell ref="D280:D282"/>
    <mergeCell ref="E280:P280"/>
    <mergeCell ref="Q280:Y280"/>
    <mergeCell ref="Z280:AB280"/>
    <mergeCell ref="AC280:AE280"/>
    <mergeCell ref="E281:E282"/>
    <mergeCell ref="F281:F282"/>
    <mergeCell ref="G281:G282"/>
    <mergeCell ref="H281:H282"/>
    <mergeCell ref="I281:I282"/>
    <mergeCell ref="J281:J282"/>
    <mergeCell ref="K281:L281"/>
    <mergeCell ref="M281:M282"/>
    <mergeCell ref="N281:N282"/>
    <mergeCell ref="O281:O282"/>
    <mergeCell ref="P281:P282"/>
    <mergeCell ref="Q281:Q282"/>
    <mergeCell ref="R281:R282"/>
    <mergeCell ref="S281:S282"/>
    <mergeCell ref="T281:T282"/>
    <mergeCell ref="U281:U282"/>
    <mergeCell ref="V281:V282"/>
    <mergeCell ref="W281:W282"/>
    <mergeCell ref="X281:X282"/>
    <mergeCell ref="Y281:Y282"/>
    <mergeCell ref="Z281:Z282"/>
    <mergeCell ref="AA281:AA282"/>
    <mergeCell ref="AB281:AB282"/>
    <mergeCell ref="AC281:AC282"/>
    <mergeCell ref="AD281:AD282"/>
    <mergeCell ref="AE281:AE282"/>
    <mergeCell ref="B249:C249"/>
    <mergeCell ref="B251:C251"/>
    <mergeCell ref="D251:H251"/>
    <mergeCell ref="B252:C252"/>
    <mergeCell ref="D252:H252"/>
    <mergeCell ref="B255:AF255"/>
    <mergeCell ref="D257:F257"/>
    <mergeCell ref="B258:C258"/>
    <mergeCell ref="D258:F258"/>
    <mergeCell ref="B259:C259"/>
    <mergeCell ref="D259:F259"/>
    <mergeCell ref="B261:C261"/>
    <mergeCell ref="D261:Q261"/>
    <mergeCell ref="B263:C265"/>
    <mergeCell ref="D263:D265"/>
    <mergeCell ref="E263:P263"/>
    <mergeCell ref="Q263:Y263"/>
    <mergeCell ref="Z263:AB263"/>
    <mergeCell ref="AC263:AE263"/>
    <mergeCell ref="E264:E265"/>
    <mergeCell ref="F264:F265"/>
    <mergeCell ref="G264:G265"/>
    <mergeCell ref="H264:H265"/>
    <mergeCell ref="I264:I265"/>
    <mergeCell ref="J264:J265"/>
    <mergeCell ref="K264:L264"/>
    <mergeCell ref="M264:M265"/>
    <mergeCell ref="N264:N265"/>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B232:C232"/>
    <mergeCell ref="B234:C234"/>
    <mergeCell ref="D234:H234"/>
    <mergeCell ref="B235:C235"/>
    <mergeCell ref="D235:H235"/>
    <mergeCell ref="B238:AF238"/>
    <mergeCell ref="D240:F240"/>
    <mergeCell ref="B241:C241"/>
    <mergeCell ref="D241:F241"/>
    <mergeCell ref="B242:C242"/>
    <mergeCell ref="D242:F242"/>
    <mergeCell ref="B244:C244"/>
    <mergeCell ref="D244:Q244"/>
    <mergeCell ref="B246:C248"/>
    <mergeCell ref="D246:D248"/>
    <mergeCell ref="E246:P246"/>
    <mergeCell ref="Q246:Y246"/>
    <mergeCell ref="Z246:AB246"/>
    <mergeCell ref="AC246:AE246"/>
    <mergeCell ref="E247:E248"/>
    <mergeCell ref="F247:F248"/>
    <mergeCell ref="G247:G248"/>
    <mergeCell ref="H247:H248"/>
    <mergeCell ref="I247:I248"/>
    <mergeCell ref="J247:J248"/>
    <mergeCell ref="K247:L247"/>
    <mergeCell ref="M247:M248"/>
    <mergeCell ref="N247:N248"/>
    <mergeCell ref="O247:O248"/>
    <mergeCell ref="P247:P248"/>
    <mergeCell ref="Q247:Q248"/>
    <mergeCell ref="R247:R248"/>
    <mergeCell ref="S247:S248"/>
    <mergeCell ref="T247:T248"/>
    <mergeCell ref="U247:U248"/>
    <mergeCell ref="V247:V248"/>
    <mergeCell ref="W247:W248"/>
    <mergeCell ref="X247:X248"/>
    <mergeCell ref="Y247:Y248"/>
    <mergeCell ref="Z247:Z248"/>
    <mergeCell ref="AA247:AA248"/>
    <mergeCell ref="AB247:AB248"/>
    <mergeCell ref="AC247:AC248"/>
    <mergeCell ref="AD247:AD248"/>
    <mergeCell ref="AE247:AE248"/>
    <mergeCell ref="B215:C215"/>
    <mergeCell ref="B217:C217"/>
    <mergeCell ref="D217:H217"/>
    <mergeCell ref="B218:C218"/>
    <mergeCell ref="D218:H218"/>
    <mergeCell ref="B221:AF221"/>
    <mergeCell ref="D223:F223"/>
    <mergeCell ref="B224:C224"/>
    <mergeCell ref="D224:F224"/>
    <mergeCell ref="B225:C225"/>
    <mergeCell ref="D225:F225"/>
    <mergeCell ref="B227:C227"/>
    <mergeCell ref="D227:Q227"/>
    <mergeCell ref="B229:C231"/>
    <mergeCell ref="D229:D231"/>
    <mergeCell ref="E229:P229"/>
    <mergeCell ref="Q229:Y229"/>
    <mergeCell ref="Z229:AB229"/>
    <mergeCell ref="AC229:AE229"/>
    <mergeCell ref="E230:E231"/>
    <mergeCell ref="F230:F231"/>
    <mergeCell ref="G230:G231"/>
    <mergeCell ref="H230:H231"/>
    <mergeCell ref="I230:I231"/>
    <mergeCell ref="J230:J231"/>
    <mergeCell ref="K230:L230"/>
    <mergeCell ref="M230:M231"/>
    <mergeCell ref="N230:N231"/>
    <mergeCell ref="O230:O231"/>
    <mergeCell ref="P230:P231"/>
    <mergeCell ref="Q230:Q231"/>
    <mergeCell ref="R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B198:C198"/>
    <mergeCell ref="B200:C200"/>
    <mergeCell ref="D200:H200"/>
    <mergeCell ref="B201:C201"/>
    <mergeCell ref="D201:H201"/>
    <mergeCell ref="B204:AF204"/>
    <mergeCell ref="D206:F206"/>
    <mergeCell ref="B207:C207"/>
    <mergeCell ref="D207:F207"/>
    <mergeCell ref="B208:C208"/>
    <mergeCell ref="D208:F208"/>
    <mergeCell ref="B210:C210"/>
    <mergeCell ref="D210:Q210"/>
    <mergeCell ref="B212:C214"/>
    <mergeCell ref="D212:D214"/>
    <mergeCell ref="E212:P212"/>
    <mergeCell ref="Q212:Y212"/>
    <mergeCell ref="Z212:AB212"/>
    <mergeCell ref="AC212:AE212"/>
    <mergeCell ref="E213:E214"/>
    <mergeCell ref="F213:F214"/>
    <mergeCell ref="G213:G214"/>
    <mergeCell ref="H213:H214"/>
    <mergeCell ref="I213:I214"/>
    <mergeCell ref="J213:J214"/>
    <mergeCell ref="K213:L213"/>
    <mergeCell ref="M213:M214"/>
    <mergeCell ref="N213:N214"/>
    <mergeCell ref="O213:O214"/>
    <mergeCell ref="P213:P214"/>
    <mergeCell ref="Q213:Q214"/>
    <mergeCell ref="R213:R214"/>
    <mergeCell ref="S213:S214"/>
    <mergeCell ref="T213:T214"/>
    <mergeCell ref="U213:U214"/>
    <mergeCell ref="V213:V214"/>
    <mergeCell ref="W213:W214"/>
    <mergeCell ref="X213:X214"/>
    <mergeCell ref="Y213:Y214"/>
    <mergeCell ref="Z213:Z214"/>
    <mergeCell ref="AA213:AA214"/>
    <mergeCell ref="AB213:AB214"/>
    <mergeCell ref="AC213:AC214"/>
    <mergeCell ref="AD213:AD214"/>
    <mergeCell ref="AE213:AE214"/>
    <mergeCell ref="B181:C181"/>
    <mergeCell ref="B183:C183"/>
    <mergeCell ref="D183:H183"/>
    <mergeCell ref="B184:C184"/>
    <mergeCell ref="D184:H184"/>
    <mergeCell ref="B187:AF187"/>
    <mergeCell ref="D189:F189"/>
    <mergeCell ref="B190:C190"/>
    <mergeCell ref="D190:F190"/>
    <mergeCell ref="B191:C191"/>
    <mergeCell ref="D191:F191"/>
    <mergeCell ref="B193:C193"/>
    <mergeCell ref="D193:Q193"/>
    <mergeCell ref="B195:C197"/>
    <mergeCell ref="D195:D197"/>
    <mergeCell ref="E195:P195"/>
    <mergeCell ref="Q195:Y195"/>
    <mergeCell ref="Z195:AB195"/>
    <mergeCell ref="AC195:AE195"/>
    <mergeCell ref="E196:E197"/>
    <mergeCell ref="F196:F197"/>
    <mergeCell ref="G196:G197"/>
    <mergeCell ref="H196:H197"/>
    <mergeCell ref="I196:I197"/>
    <mergeCell ref="J196:J197"/>
    <mergeCell ref="K196:L196"/>
    <mergeCell ref="M196:M197"/>
    <mergeCell ref="N196:N197"/>
    <mergeCell ref="O196:O197"/>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B164:C164"/>
    <mergeCell ref="B166:C166"/>
    <mergeCell ref="D166:H166"/>
    <mergeCell ref="B167:C167"/>
    <mergeCell ref="D167:H167"/>
    <mergeCell ref="B170:AF170"/>
    <mergeCell ref="D172:F172"/>
    <mergeCell ref="B173:C173"/>
    <mergeCell ref="D173:F173"/>
    <mergeCell ref="B174:C174"/>
    <mergeCell ref="D174:F174"/>
    <mergeCell ref="B176:C176"/>
    <mergeCell ref="D176:Q176"/>
    <mergeCell ref="B178:C180"/>
    <mergeCell ref="D178:D180"/>
    <mergeCell ref="E178:P178"/>
    <mergeCell ref="Q178:Y178"/>
    <mergeCell ref="Z178:AB178"/>
    <mergeCell ref="AC178:AE178"/>
    <mergeCell ref="E179:E180"/>
    <mergeCell ref="F179:F180"/>
    <mergeCell ref="G179:G180"/>
    <mergeCell ref="H179:H180"/>
    <mergeCell ref="I179:I180"/>
    <mergeCell ref="J179:J180"/>
    <mergeCell ref="K179:L179"/>
    <mergeCell ref="M179:M180"/>
    <mergeCell ref="N179:N180"/>
    <mergeCell ref="O179:O180"/>
    <mergeCell ref="P179:P180"/>
    <mergeCell ref="Q179:Q180"/>
    <mergeCell ref="R179:R180"/>
    <mergeCell ref="S179:S180"/>
    <mergeCell ref="T179:T180"/>
    <mergeCell ref="U179:U180"/>
    <mergeCell ref="V179:V180"/>
    <mergeCell ref="W179:W180"/>
    <mergeCell ref="X179:X180"/>
    <mergeCell ref="Y179:Y180"/>
    <mergeCell ref="Z179:Z180"/>
    <mergeCell ref="AA179:AA180"/>
    <mergeCell ref="AB179:AB180"/>
    <mergeCell ref="AC179:AC180"/>
    <mergeCell ref="AD179:AD180"/>
    <mergeCell ref="AE179:AE180"/>
    <mergeCell ref="B147:C147"/>
    <mergeCell ref="B149:C149"/>
    <mergeCell ref="D149:H149"/>
    <mergeCell ref="B150:C150"/>
    <mergeCell ref="D150:H150"/>
    <mergeCell ref="B153:AF153"/>
    <mergeCell ref="D155:F155"/>
    <mergeCell ref="B156:C156"/>
    <mergeCell ref="D156:F156"/>
    <mergeCell ref="B157:C157"/>
    <mergeCell ref="D157:F157"/>
    <mergeCell ref="B159:C159"/>
    <mergeCell ref="D159:Q159"/>
    <mergeCell ref="B161:C163"/>
    <mergeCell ref="D161:D163"/>
    <mergeCell ref="E161:P161"/>
    <mergeCell ref="Q161:Y161"/>
    <mergeCell ref="Z161:AB161"/>
    <mergeCell ref="AC161:AE161"/>
    <mergeCell ref="E162:E163"/>
    <mergeCell ref="F162:F163"/>
    <mergeCell ref="G162:G163"/>
    <mergeCell ref="H162:H163"/>
    <mergeCell ref="I162:I163"/>
    <mergeCell ref="J162:J163"/>
    <mergeCell ref="K162:L162"/>
    <mergeCell ref="M162:M163"/>
    <mergeCell ref="N162:N163"/>
    <mergeCell ref="O162:O163"/>
    <mergeCell ref="P162:P163"/>
    <mergeCell ref="Q162:Q163"/>
    <mergeCell ref="R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B130:C130"/>
    <mergeCell ref="B132:C132"/>
    <mergeCell ref="D132:H132"/>
    <mergeCell ref="B133:C133"/>
    <mergeCell ref="D133:H133"/>
    <mergeCell ref="B136:AF136"/>
    <mergeCell ref="D138:F138"/>
    <mergeCell ref="B139:C139"/>
    <mergeCell ref="D139:F139"/>
    <mergeCell ref="B140:C140"/>
    <mergeCell ref="D140:F140"/>
    <mergeCell ref="B142:C142"/>
    <mergeCell ref="D142:Q142"/>
    <mergeCell ref="B144:C146"/>
    <mergeCell ref="D144:D146"/>
    <mergeCell ref="E144:P144"/>
    <mergeCell ref="Q144:Y144"/>
    <mergeCell ref="Z144:AB144"/>
    <mergeCell ref="AC144:AE144"/>
    <mergeCell ref="E145:E146"/>
    <mergeCell ref="F145:F146"/>
    <mergeCell ref="G145:G146"/>
    <mergeCell ref="H145:H146"/>
    <mergeCell ref="I145:I146"/>
    <mergeCell ref="J145:J146"/>
    <mergeCell ref="K145:L145"/>
    <mergeCell ref="M145:M146"/>
    <mergeCell ref="N145:N146"/>
    <mergeCell ref="O145:O146"/>
    <mergeCell ref="P145:P146"/>
    <mergeCell ref="Q145:Q146"/>
    <mergeCell ref="R145:R146"/>
    <mergeCell ref="S145:S146"/>
    <mergeCell ref="T145:T146"/>
    <mergeCell ref="U145:U146"/>
    <mergeCell ref="V145:V146"/>
    <mergeCell ref="W145:W146"/>
    <mergeCell ref="X145:X146"/>
    <mergeCell ref="Y145:Y146"/>
    <mergeCell ref="Z145:Z146"/>
    <mergeCell ref="AA145:AA146"/>
    <mergeCell ref="AB145:AB146"/>
    <mergeCell ref="AC145:AC146"/>
    <mergeCell ref="AD145:AD146"/>
    <mergeCell ref="AE145:AE146"/>
    <mergeCell ref="B1555:C1555"/>
    <mergeCell ref="D1556:G1556"/>
    <mergeCell ref="B1557:C1557"/>
    <mergeCell ref="D1557:G1557"/>
    <mergeCell ref="B1558:C1558"/>
    <mergeCell ref="D1558:G1558"/>
    <mergeCell ref="B102:AF102"/>
    <mergeCell ref="D104:F104"/>
    <mergeCell ref="B105:C105"/>
    <mergeCell ref="D105:F105"/>
    <mergeCell ref="B106:C106"/>
    <mergeCell ref="D106:F106"/>
    <mergeCell ref="B108:C108"/>
    <mergeCell ref="D108:Q108"/>
    <mergeCell ref="B110:C112"/>
    <mergeCell ref="D110:D112"/>
    <mergeCell ref="E110:P110"/>
    <mergeCell ref="Q110:Y110"/>
    <mergeCell ref="Z110:AB110"/>
    <mergeCell ref="AC110:AE110"/>
    <mergeCell ref="E111:E112"/>
    <mergeCell ref="F111:F112"/>
    <mergeCell ref="G111:G112"/>
    <mergeCell ref="H111:H112"/>
    <mergeCell ref="I111:I112"/>
    <mergeCell ref="J111:J112"/>
    <mergeCell ref="K111:L111"/>
    <mergeCell ref="M111:M112"/>
    <mergeCell ref="N111:N112"/>
    <mergeCell ref="O111:O112"/>
    <mergeCell ref="P111:P112"/>
    <mergeCell ref="Q111:Q112"/>
    <mergeCell ref="R111:R112"/>
    <mergeCell ref="S111:S112"/>
    <mergeCell ref="T111:T112"/>
    <mergeCell ref="U111:U112"/>
    <mergeCell ref="V111:V112"/>
    <mergeCell ref="W111:W112"/>
    <mergeCell ref="X111:X112"/>
    <mergeCell ref="Y111:Y112"/>
    <mergeCell ref="Z111:Z112"/>
    <mergeCell ref="AA111:AA112"/>
    <mergeCell ref="AB111:AB112"/>
    <mergeCell ref="AC111:AC112"/>
    <mergeCell ref="AD111:AD112"/>
    <mergeCell ref="AE111:AE112"/>
    <mergeCell ref="B113:C113"/>
    <mergeCell ref="B115:C115"/>
    <mergeCell ref="D115:H115"/>
    <mergeCell ref="B116:C116"/>
    <mergeCell ref="D116:H116"/>
    <mergeCell ref="B119:AF119"/>
    <mergeCell ref="D121:F121"/>
    <mergeCell ref="B122:C122"/>
    <mergeCell ref="D122:F122"/>
    <mergeCell ref="B123:C123"/>
    <mergeCell ref="D123:F123"/>
    <mergeCell ref="B125:C125"/>
    <mergeCell ref="D125:Q125"/>
    <mergeCell ref="B127:C129"/>
    <mergeCell ref="D127:D129"/>
    <mergeCell ref="E127:P127"/>
    <mergeCell ref="Q127:Y127"/>
    <mergeCell ref="Z127:AB127"/>
    <mergeCell ref="AF1538:AF1539"/>
    <mergeCell ref="AG1538:AG1539"/>
    <mergeCell ref="AH1538:AH1539"/>
    <mergeCell ref="AI1538:AI1539"/>
    <mergeCell ref="AJ1538:AJ1539"/>
    <mergeCell ref="B1540:C1540"/>
    <mergeCell ref="AD1552:AG1552"/>
    <mergeCell ref="AH1552:AJ1552"/>
    <mergeCell ref="F1553:F1554"/>
    <mergeCell ref="G1553:G1554"/>
    <mergeCell ref="H1553:H1554"/>
    <mergeCell ref="I1553:I1554"/>
    <mergeCell ref="J1553:J1554"/>
    <mergeCell ref="K1553:K1554"/>
    <mergeCell ref="L1553:L1554"/>
    <mergeCell ref="M1553:N1553"/>
    <mergeCell ref="O1553:O1554"/>
    <mergeCell ref="P1553:P1554"/>
    <mergeCell ref="Q1553:Q1554"/>
    <mergeCell ref="R1553:R1554"/>
    <mergeCell ref="S1553:S1554"/>
    <mergeCell ref="T1553:T1554"/>
    <mergeCell ref="U1553:U1554"/>
    <mergeCell ref="V1553:V1554"/>
    <mergeCell ref="W1553:W1554"/>
    <mergeCell ref="X1553:X1554"/>
    <mergeCell ref="Y1553:Y1554"/>
    <mergeCell ref="Z1553:Z1554"/>
    <mergeCell ref="AA1553:AA1554"/>
    <mergeCell ref="AB1553:AB1554"/>
    <mergeCell ref="AC1553:AC1554"/>
    <mergeCell ref="AD1553:AD1554"/>
    <mergeCell ref="AE1553:AE1554"/>
    <mergeCell ref="AF1553:AF1554"/>
    <mergeCell ref="AG1553:AG1554"/>
    <mergeCell ref="AH1553:AH1554"/>
    <mergeCell ref="AI1553:AI1554"/>
    <mergeCell ref="AJ1553:AJ1554"/>
    <mergeCell ref="D1551:Q1551"/>
    <mergeCell ref="B1552:C1554"/>
    <mergeCell ref="D1552:D1554"/>
    <mergeCell ref="E1552:E1554"/>
    <mergeCell ref="F1552:R1552"/>
    <mergeCell ref="S1552:AC1552"/>
    <mergeCell ref="AG1568:AG1569"/>
    <mergeCell ref="AH1568:AH1569"/>
    <mergeCell ref="AI1568:AI1569"/>
    <mergeCell ref="AJ1568:AJ1569"/>
    <mergeCell ref="B1570:C1570"/>
    <mergeCell ref="D1571:G1571"/>
    <mergeCell ref="B1572:C1572"/>
    <mergeCell ref="D1572:G1572"/>
    <mergeCell ref="B1573:C1573"/>
    <mergeCell ref="D1573:G1573"/>
    <mergeCell ref="B1531:AK1531"/>
    <mergeCell ref="D1533:F1533"/>
    <mergeCell ref="B1534:C1534"/>
    <mergeCell ref="D1534:E1534"/>
    <mergeCell ref="B1535:C1535"/>
    <mergeCell ref="D1535:K1535"/>
    <mergeCell ref="B1536:C1536"/>
    <mergeCell ref="D1536:Q1536"/>
    <mergeCell ref="B1537:C1539"/>
    <mergeCell ref="D1537:D1539"/>
    <mergeCell ref="E1537:E1539"/>
    <mergeCell ref="F1537:R1537"/>
    <mergeCell ref="S1537:AC1537"/>
    <mergeCell ref="AD1537:AG1537"/>
    <mergeCell ref="AH1537:AJ1537"/>
    <mergeCell ref="F1538:F1539"/>
    <mergeCell ref="G1538:G1539"/>
    <mergeCell ref="H1538:H1539"/>
    <mergeCell ref="I1538:I1539"/>
    <mergeCell ref="J1538:J1539"/>
    <mergeCell ref="K1538:K1539"/>
    <mergeCell ref="L1538:L1539"/>
    <mergeCell ref="M1538:N1538"/>
    <mergeCell ref="O1538:O1539"/>
    <mergeCell ref="P1538:P1539"/>
    <mergeCell ref="Q1538:Q1539"/>
    <mergeCell ref="R1538:R1539"/>
    <mergeCell ref="S1538:S1539"/>
    <mergeCell ref="T1538:T1539"/>
    <mergeCell ref="U1538:U1539"/>
    <mergeCell ref="V1538:V1539"/>
    <mergeCell ref="W1538:W1539"/>
    <mergeCell ref="X1538:X1539"/>
    <mergeCell ref="Y1538:Y1539"/>
    <mergeCell ref="Z1538:Z1539"/>
    <mergeCell ref="AA1538:AA1539"/>
    <mergeCell ref="AB1538:AB1539"/>
    <mergeCell ref="AC1538:AC1539"/>
    <mergeCell ref="AD1538:AD1539"/>
    <mergeCell ref="AE1538:AE1539"/>
    <mergeCell ref="D1564:E1564"/>
    <mergeCell ref="B1565:C1565"/>
    <mergeCell ref="D1565:K1565"/>
    <mergeCell ref="B1566:C1566"/>
    <mergeCell ref="D1566:Q1566"/>
    <mergeCell ref="B1567:C1569"/>
    <mergeCell ref="D1567:D1569"/>
    <mergeCell ref="E1567:E1569"/>
    <mergeCell ref="F1567:R1567"/>
    <mergeCell ref="S1567:AC1567"/>
    <mergeCell ref="AD1567:AG1567"/>
    <mergeCell ref="AH1567:AJ1567"/>
    <mergeCell ref="F1568:F1569"/>
    <mergeCell ref="G1568:G1569"/>
    <mergeCell ref="H1568:H1569"/>
    <mergeCell ref="I1568:I1569"/>
    <mergeCell ref="J1568:J1569"/>
    <mergeCell ref="K1568:K1569"/>
    <mergeCell ref="L1568:L1569"/>
    <mergeCell ref="B902:C902"/>
    <mergeCell ref="D1541:G1541"/>
    <mergeCell ref="B1542:C1542"/>
    <mergeCell ref="D1542:G1542"/>
    <mergeCell ref="B1543:C1543"/>
    <mergeCell ref="D1543:G1543"/>
    <mergeCell ref="B1546:AK1546"/>
    <mergeCell ref="D1548:F1548"/>
    <mergeCell ref="B1549:C1549"/>
    <mergeCell ref="D1549:E1549"/>
    <mergeCell ref="B1550:C1550"/>
    <mergeCell ref="D1550:K1550"/>
    <mergeCell ref="B1551:C1551"/>
    <mergeCell ref="M1568:N1568"/>
    <mergeCell ref="O1568:O1569"/>
    <mergeCell ref="P1568:P1569"/>
    <mergeCell ref="Q1568:Q1569"/>
    <mergeCell ref="R1568:R1569"/>
    <mergeCell ref="S1568:S1569"/>
    <mergeCell ref="T1568:T1569"/>
    <mergeCell ref="U1568:U1569"/>
    <mergeCell ref="V1568:V1569"/>
    <mergeCell ref="W1568:W1569"/>
    <mergeCell ref="X1568:X1569"/>
    <mergeCell ref="Y1568:Y1569"/>
    <mergeCell ref="Z1568:Z1569"/>
    <mergeCell ref="AA1568:AA1569"/>
    <mergeCell ref="AB1568:AB1569"/>
    <mergeCell ref="AC1568:AC1569"/>
    <mergeCell ref="AD1568:AD1569"/>
    <mergeCell ref="AE1568:AE1569"/>
    <mergeCell ref="AF1568:AF1569"/>
    <mergeCell ref="B1375:C1375"/>
    <mergeCell ref="D1168:F1168"/>
    <mergeCell ref="D1169:F1169"/>
    <mergeCell ref="B1176:C1176"/>
    <mergeCell ref="B1384:C1384"/>
    <mergeCell ref="S1372:S1373"/>
    <mergeCell ref="T1372:T1373"/>
    <mergeCell ref="U1372:U1373"/>
    <mergeCell ref="B1346:AF1346"/>
    <mergeCell ref="D1348:F1348"/>
    <mergeCell ref="B1350:C1350"/>
    <mergeCell ref="B1352:C1352"/>
    <mergeCell ref="D1352:Q1352"/>
    <mergeCell ref="B1354:C1356"/>
    <mergeCell ref="D1354:D1356"/>
    <mergeCell ref="E1354:P1354"/>
    <mergeCell ref="Q1354:Y1354"/>
    <mergeCell ref="Z1354:AB1354"/>
    <mergeCell ref="AC1354:AE1354"/>
    <mergeCell ref="E1355:E1356"/>
    <mergeCell ref="F1355:F1356"/>
    <mergeCell ref="AA1336:AA1337"/>
    <mergeCell ref="AB1336:AB1337"/>
    <mergeCell ref="AC1336:AC1337"/>
    <mergeCell ref="AD1336:AD1337"/>
    <mergeCell ref="AE1336:AE1337"/>
    <mergeCell ref="R1336:R1337"/>
    <mergeCell ref="B1585:C1585"/>
    <mergeCell ref="D1586:G1586"/>
    <mergeCell ref="B1587:C1587"/>
    <mergeCell ref="D1587:G1587"/>
    <mergeCell ref="B1588:C1588"/>
    <mergeCell ref="D1588:G1588"/>
    <mergeCell ref="B972:C972"/>
    <mergeCell ref="B920:C920"/>
    <mergeCell ref="B921:C921"/>
    <mergeCell ref="B922:C922"/>
    <mergeCell ref="B923:C923"/>
    <mergeCell ref="B924:C924"/>
    <mergeCell ref="B925:C925"/>
    <mergeCell ref="B926:C926"/>
    <mergeCell ref="B927:C927"/>
    <mergeCell ref="B928:C928"/>
    <mergeCell ref="B929:C929"/>
    <mergeCell ref="B930:C930"/>
    <mergeCell ref="B931:C931"/>
    <mergeCell ref="B932:C932"/>
    <mergeCell ref="B933:C933"/>
    <mergeCell ref="B934:C934"/>
    <mergeCell ref="B935:C935"/>
    <mergeCell ref="B936:C936"/>
    <mergeCell ref="B937:C937"/>
    <mergeCell ref="B938:C938"/>
    <mergeCell ref="B939:C939"/>
    <mergeCell ref="B940:C940"/>
    <mergeCell ref="B941:C941"/>
    <mergeCell ref="B942:C942"/>
    <mergeCell ref="B943:C943"/>
    <mergeCell ref="B944:C944"/>
    <mergeCell ref="B945:C945"/>
    <mergeCell ref="B946:C946"/>
    <mergeCell ref="B947:C947"/>
    <mergeCell ref="B948:C948"/>
    <mergeCell ref="B949:C949"/>
    <mergeCell ref="B950:C950"/>
    <mergeCell ref="B951:C951"/>
    <mergeCell ref="B952:C952"/>
    <mergeCell ref="B953:C953"/>
    <mergeCell ref="B1561:AK1561"/>
    <mergeCell ref="D1563:F1563"/>
    <mergeCell ref="B1564:C1564"/>
    <mergeCell ref="B1576:AK1576"/>
    <mergeCell ref="D1578:F1578"/>
    <mergeCell ref="B1579:C1579"/>
    <mergeCell ref="D1579:E1579"/>
    <mergeCell ref="D1580:K1580"/>
    <mergeCell ref="D1581:Q1581"/>
    <mergeCell ref="B1582:C1584"/>
    <mergeCell ref="D1582:D1584"/>
    <mergeCell ref="E1582:E1584"/>
    <mergeCell ref="F1582:R1582"/>
    <mergeCell ref="S1582:AC1582"/>
    <mergeCell ref="AD1582:AG1582"/>
    <mergeCell ref="AH1582:AJ1582"/>
    <mergeCell ref="F1583:F1584"/>
    <mergeCell ref="G1583:G1584"/>
    <mergeCell ref="H1583:H1584"/>
    <mergeCell ref="I1583:I1584"/>
    <mergeCell ref="J1583:J1584"/>
    <mergeCell ref="K1583:K1584"/>
    <mergeCell ref="L1583:L1584"/>
    <mergeCell ref="M1583:N1583"/>
    <mergeCell ref="O1583:O1584"/>
    <mergeCell ref="P1583:P1584"/>
    <mergeCell ref="Q1583:Q1584"/>
    <mergeCell ref="R1583:R1584"/>
    <mergeCell ref="S1583:S1584"/>
    <mergeCell ref="T1583:T1584"/>
    <mergeCell ref="U1583:U1584"/>
    <mergeCell ref="V1583:V1584"/>
    <mergeCell ref="W1583:W1584"/>
    <mergeCell ref="X1583:X1584"/>
    <mergeCell ref="Y1583:Y1584"/>
    <mergeCell ref="Z1583:Z1584"/>
    <mergeCell ref="AA1583:AA1584"/>
    <mergeCell ref="AB1583:AB1584"/>
    <mergeCell ref="AC1583:AC1584"/>
    <mergeCell ref="AD1583:AD1584"/>
    <mergeCell ref="AE1583:AE1584"/>
    <mergeCell ref="AF1583:AF1584"/>
    <mergeCell ref="AG1583:AG1584"/>
    <mergeCell ref="AH1583:AH1584"/>
    <mergeCell ref="AI1583:AI1584"/>
    <mergeCell ref="AJ1583:AJ1584"/>
    <mergeCell ref="B1730:C1730"/>
    <mergeCell ref="D1731:G1731"/>
    <mergeCell ref="D1732:G1732"/>
    <mergeCell ref="B1733:C1733"/>
    <mergeCell ref="D1733:G1733"/>
    <mergeCell ref="B1715:C1715"/>
    <mergeCell ref="B1649:C1651"/>
    <mergeCell ref="D1649:D1651"/>
    <mergeCell ref="E1649:E1651"/>
    <mergeCell ref="F1649:R1649"/>
    <mergeCell ref="S1649:AC1649"/>
    <mergeCell ref="AD1649:AG1649"/>
    <mergeCell ref="AH1649:AJ1649"/>
    <mergeCell ref="B1652:C1652"/>
    <mergeCell ref="B1654:C1654"/>
    <mergeCell ref="B1657:C1657"/>
    <mergeCell ref="B1658:C1658"/>
    <mergeCell ref="B1659:C1659"/>
    <mergeCell ref="B1660:C1660"/>
    <mergeCell ref="B1661:C1661"/>
    <mergeCell ref="B1662:C1662"/>
    <mergeCell ref="B1663:C1663"/>
    <mergeCell ref="B1664:C1664"/>
    <mergeCell ref="B1665:C1665"/>
    <mergeCell ref="B1666:C1666"/>
    <mergeCell ref="B1667:C1667"/>
    <mergeCell ref="B1668:C1668"/>
    <mergeCell ref="B1669:C1669"/>
    <mergeCell ref="B1670:C1670"/>
    <mergeCell ref="B1671:C1671"/>
    <mergeCell ref="B1726:C1726"/>
    <mergeCell ref="D1726:Q1726"/>
    <mergeCell ref="B1727:C1729"/>
    <mergeCell ref="D1727:D1729"/>
    <mergeCell ref="E1727:E1729"/>
    <mergeCell ref="F1727:R1727"/>
    <mergeCell ref="S1727:AC1727"/>
    <mergeCell ref="AD1727:AG1727"/>
    <mergeCell ref="AH1727:AJ1727"/>
    <mergeCell ref="F1728:F1729"/>
    <mergeCell ref="G1728:G1729"/>
    <mergeCell ref="F1711:R1711"/>
    <mergeCell ref="S1711:AC1711"/>
    <mergeCell ref="AD1711:AG1711"/>
    <mergeCell ref="AH1711:AJ1711"/>
    <mergeCell ref="F1712:F1713"/>
    <mergeCell ref="G1712:G1713"/>
    <mergeCell ref="H1712:H1713"/>
    <mergeCell ref="I1712:I1713"/>
    <mergeCell ref="J1712:J1713"/>
    <mergeCell ref="K1712:K1713"/>
    <mergeCell ref="L1712:L1713"/>
    <mergeCell ref="M1712:N1712"/>
    <mergeCell ref="O1712:O1713"/>
    <mergeCell ref="P1712:P1713"/>
    <mergeCell ref="Q1712:Q1713"/>
    <mergeCell ref="R1712:R1713"/>
    <mergeCell ref="S1712:S1713"/>
    <mergeCell ref="T1712:T1713"/>
    <mergeCell ref="U1712:U1713"/>
    <mergeCell ref="V1712:V1713"/>
    <mergeCell ref="W1712:W1713"/>
    <mergeCell ref="X1712:X1713"/>
    <mergeCell ref="Y1712:Y1713"/>
    <mergeCell ref="Z1712:Z1713"/>
    <mergeCell ref="AA1712:AA1713"/>
    <mergeCell ref="AB1712:AB1713"/>
    <mergeCell ref="AK1649:AM1649"/>
    <mergeCell ref="F1650:F1651"/>
    <mergeCell ref="G1650:G1651"/>
    <mergeCell ref="H1650:H1651"/>
    <mergeCell ref="I1650:I1651"/>
    <mergeCell ref="J1650:J1651"/>
    <mergeCell ref="K1650:K1651"/>
    <mergeCell ref="L1650:L1651"/>
    <mergeCell ref="M1650:N1650"/>
    <mergeCell ref="O1650:O1651"/>
    <mergeCell ref="P1650:P1651"/>
    <mergeCell ref="Q1650:Q1651"/>
    <mergeCell ref="R1650:R1651"/>
    <mergeCell ref="S1650:S1651"/>
    <mergeCell ref="T1650:T1651"/>
    <mergeCell ref="U1650:U1651"/>
    <mergeCell ref="V1650:V1651"/>
    <mergeCell ref="W1650:W1651"/>
    <mergeCell ref="X1650:X1651"/>
    <mergeCell ref="Y1650:Y1651"/>
    <mergeCell ref="Z1650:Z1651"/>
    <mergeCell ref="AA1650:AA1651"/>
    <mergeCell ref="AB1650:AB1651"/>
    <mergeCell ref="AC1650:AC1651"/>
    <mergeCell ref="AD1650:AD1651"/>
    <mergeCell ref="AE1650:AE1651"/>
    <mergeCell ref="AF1650:AF1651"/>
    <mergeCell ref="AG1650:AG1651"/>
    <mergeCell ref="AH1650:AH1651"/>
    <mergeCell ref="AI1650:AI1651"/>
    <mergeCell ref="AJ1650:AJ1651"/>
    <mergeCell ref="AK1650:AK1651"/>
    <mergeCell ref="AL1650:AL1651"/>
    <mergeCell ref="AM1650:AM1651"/>
    <mergeCell ref="AJ1712:AJ1713"/>
    <mergeCell ref="B1673:C1673"/>
    <mergeCell ref="B1674:C1674"/>
    <mergeCell ref="B1675:C1675"/>
    <mergeCell ref="B1676:C1676"/>
    <mergeCell ref="B1677:C1677"/>
    <mergeCell ref="B1678:C1678"/>
    <mergeCell ref="B1679:C1679"/>
    <mergeCell ref="B1680:C1680"/>
    <mergeCell ref="B1681:C1681"/>
    <mergeCell ref="B1682:C1682"/>
    <mergeCell ref="B1683:C1683"/>
    <mergeCell ref="B1684:C1684"/>
    <mergeCell ref="B1685:C1685"/>
    <mergeCell ref="B1686:C1686"/>
    <mergeCell ref="B1687:C1687"/>
    <mergeCell ref="B1688:C1688"/>
    <mergeCell ref="B1690:C1690"/>
    <mergeCell ref="B1691:C1691"/>
    <mergeCell ref="B1692:C1692"/>
    <mergeCell ref="B1693:C1693"/>
    <mergeCell ref="B1694:C1694"/>
    <mergeCell ref="B1695:C1695"/>
    <mergeCell ref="B1696:C1696"/>
    <mergeCell ref="B1697:C1697"/>
    <mergeCell ref="B1698:C1698"/>
    <mergeCell ref="H1728:H1729"/>
    <mergeCell ref="I1728:I1729"/>
    <mergeCell ref="J1728:J1729"/>
    <mergeCell ref="K1728:K1729"/>
    <mergeCell ref="L1728:L1729"/>
    <mergeCell ref="M1728:N1728"/>
    <mergeCell ref="O1728:O1729"/>
    <mergeCell ref="P1728:P1729"/>
    <mergeCell ref="Q1728:Q1729"/>
    <mergeCell ref="R1728:R1729"/>
    <mergeCell ref="S1728:S1729"/>
    <mergeCell ref="T1728:T1729"/>
    <mergeCell ref="U1728:U1729"/>
    <mergeCell ref="V1728:V1729"/>
    <mergeCell ref="W1728:W1729"/>
    <mergeCell ref="X1728:X1729"/>
    <mergeCell ref="Y1728:Y1729"/>
    <mergeCell ref="Z1728:Z1729"/>
    <mergeCell ref="AA1728:AA1729"/>
    <mergeCell ref="AB1728:AB1729"/>
    <mergeCell ref="AC1728:AC1729"/>
    <mergeCell ref="AD1728:AD1729"/>
    <mergeCell ref="AE1728:AE1729"/>
    <mergeCell ref="AF1728:AF1729"/>
    <mergeCell ref="AG1728:AG1729"/>
    <mergeCell ref="AH1728:AH1729"/>
    <mergeCell ref="AI1728:AI1729"/>
    <mergeCell ref="AJ1728:AJ1729"/>
    <mergeCell ref="D1707:F1707"/>
    <mergeCell ref="B1708:C1708"/>
    <mergeCell ref="D1708:E1708"/>
    <mergeCell ref="B1709:C1709"/>
    <mergeCell ref="D1709:K1709"/>
    <mergeCell ref="B1710:C1710"/>
    <mergeCell ref="D1710:Q1710"/>
    <mergeCell ref="B1711:C1713"/>
    <mergeCell ref="D1711:D1713"/>
    <mergeCell ref="E1711:E1713"/>
    <mergeCell ref="B1705:AK1705"/>
    <mergeCell ref="B1621:C1621"/>
    <mergeCell ref="B1622:C1622"/>
    <mergeCell ref="B1623:C1623"/>
    <mergeCell ref="B1624:C1624"/>
    <mergeCell ref="B1625:C1625"/>
    <mergeCell ref="B1626:C1626"/>
    <mergeCell ref="B1627:C1627"/>
    <mergeCell ref="B1628:C1628"/>
    <mergeCell ref="B1629:C1629"/>
    <mergeCell ref="B1630:C1630"/>
    <mergeCell ref="B1631:C1631"/>
    <mergeCell ref="B1632:C1632"/>
    <mergeCell ref="B1633:C1633"/>
    <mergeCell ref="B1634:C1634"/>
    <mergeCell ref="B2075:C2075"/>
    <mergeCell ref="B2076:C2076"/>
    <mergeCell ref="B1591:AK1591"/>
    <mergeCell ref="D1593:F1593"/>
    <mergeCell ref="B1594:C1594"/>
    <mergeCell ref="D1594:E1594"/>
    <mergeCell ref="B1595:C1595"/>
    <mergeCell ref="D1595:K1595"/>
    <mergeCell ref="D1596:Q1596"/>
    <mergeCell ref="B1597:C1599"/>
    <mergeCell ref="D1597:D1599"/>
    <mergeCell ref="E1597:E1599"/>
    <mergeCell ref="F1597:R1597"/>
    <mergeCell ref="S1597:AC1597"/>
    <mergeCell ref="AD1597:AG1597"/>
    <mergeCell ref="AH1597:AJ1597"/>
    <mergeCell ref="F1598:F1599"/>
    <mergeCell ref="G1598:G1599"/>
    <mergeCell ref="H1598:H1599"/>
    <mergeCell ref="I1598:I1599"/>
    <mergeCell ref="J1598:J1599"/>
    <mergeCell ref="K1598:K1599"/>
    <mergeCell ref="L1598:L1599"/>
    <mergeCell ref="M1598:N1598"/>
    <mergeCell ref="O1598:O1599"/>
    <mergeCell ref="P1598:P1599"/>
    <mergeCell ref="Q1598:Q1599"/>
    <mergeCell ref="R1598:R1599"/>
    <mergeCell ref="S1598:S1599"/>
    <mergeCell ref="T1598:T1599"/>
    <mergeCell ref="U1598:U1599"/>
    <mergeCell ref="V1598:V1599"/>
    <mergeCell ref="W1598:W1599"/>
    <mergeCell ref="X1598:X1599"/>
    <mergeCell ref="Y1598:Y1599"/>
    <mergeCell ref="Z1598:Z1599"/>
    <mergeCell ref="AA1598:AA1599"/>
    <mergeCell ref="AB1598:AB1599"/>
    <mergeCell ref="AC1598:AC1599"/>
    <mergeCell ref="AD1598:AD1599"/>
    <mergeCell ref="AE1598:AE1599"/>
    <mergeCell ref="AF1598:AF1599"/>
    <mergeCell ref="AC1712:AC1713"/>
    <mergeCell ref="AD1712:AD1713"/>
    <mergeCell ref="AE1712:AE1713"/>
    <mergeCell ref="AF1712:AF1713"/>
    <mergeCell ref="AG1712:AG1713"/>
    <mergeCell ref="AH1712:AH1713"/>
    <mergeCell ref="AI1712:AI1713"/>
    <mergeCell ref="AG1598:AG1599"/>
    <mergeCell ref="AH1598:AH1599"/>
    <mergeCell ref="AI1598:AI1599"/>
    <mergeCell ref="AJ1598:AJ1599"/>
    <mergeCell ref="D1601:G1601"/>
    <mergeCell ref="B1602:C1602"/>
    <mergeCell ref="D1602:G1602"/>
    <mergeCell ref="B1603:C1603"/>
    <mergeCell ref="D1603:G1603"/>
    <mergeCell ref="B1606:AK1606"/>
    <mergeCell ref="B1609:C1609"/>
    <mergeCell ref="D1609:E1609"/>
    <mergeCell ref="B1610:C1610"/>
    <mergeCell ref="D1610:K1610"/>
    <mergeCell ref="B1611:C1611"/>
    <mergeCell ref="D1611:Q1611"/>
    <mergeCell ref="B1612:C1614"/>
    <mergeCell ref="D1612:D1614"/>
    <mergeCell ref="E1612:E1614"/>
    <mergeCell ref="F1612:R1612"/>
    <mergeCell ref="S1612:AC1612"/>
    <mergeCell ref="AD1612:AG1612"/>
    <mergeCell ref="B848:C848"/>
    <mergeCell ref="B849:C849"/>
    <mergeCell ref="B868:C868"/>
    <mergeCell ref="D1151:F1151"/>
    <mergeCell ref="D1152:F1152"/>
    <mergeCell ref="B1801:C1801"/>
    <mergeCell ref="B1779:C1779"/>
    <mergeCell ref="B1780:C1780"/>
    <mergeCell ref="B1781:C1781"/>
    <mergeCell ref="B1782:C1782"/>
    <mergeCell ref="B1783:C1783"/>
    <mergeCell ref="B1784:C1784"/>
    <mergeCell ref="B1785:C1785"/>
    <mergeCell ref="B1786:C1786"/>
    <mergeCell ref="B1760:C1760"/>
    <mergeCell ref="B1761:C1761"/>
    <mergeCell ref="B1762:C1762"/>
    <mergeCell ref="B1763:C1763"/>
    <mergeCell ref="B1764:C1764"/>
    <mergeCell ref="B1745:C1745"/>
    <mergeCell ref="B1748:C1748"/>
    <mergeCell ref="D1748:G1748"/>
    <mergeCell ref="B1636:C1636"/>
    <mergeCell ref="D1636:G1636"/>
    <mergeCell ref="B1637:C1637"/>
    <mergeCell ref="D1637:G1637"/>
    <mergeCell ref="B1640:AK1640"/>
    <mergeCell ref="D1642:F1642"/>
    <mergeCell ref="B1643:C1643"/>
    <mergeCell ref="D1643:E1643"/>
    <mergeCell ref="B1644:C1644"/>
    <mergeCell ref="D1644:K1644"/>
    <mergeCell ref="B1645:C1645"/>
    <mergeCell ref="D1645:Q1645"/>
    <mergeCell ref="B1646:C1648"/>
    <mergeCell ref="D1646:D1648"/>
    <mergeCell ref="E1646:E1648"/>
    <mergeCell ref="F1646:R1646"/>
    <mergeCell ref="S1646:AC1646"/>
    <mergeCell ref="AD1646:AG1646"/>
    <mergeCell ref="AH1646:AJ1646"/>
    <mergeCell ref="F1647:F1648"/>
    <mergeCell ref="O1647:O1648"/>
    <mergeCell ref="P1647:P1648"/>
    <mergeCell ref="Q1647:Q1648"/>
    <mergeCell ref="B1766:C1766"/>
    <mergeCell ref="D1766:G1766"/>
    <mergeCell ref="B1767:C1767"/>
    <mergeCell ref="D1767:G1767"/>
    <mergeCell ref="AH1612:AJ1612"/>
    <mergeCell ref="F1613:F1614"/>
    <mergeCell ref="G1613:G1614"/>
    <mergeCell ref="H1613:H1614"/>
    <mergeCell ref="I1613:I1614"/>
    <mergeCell ref="J1613:J1614"/>
    <mergeCell ref="K1613:K1614"/>
    <mergeCell ref="L1613:L1614"/>
    <mergeCell ref="M1613:N1613"/>
    <mergeCell ref="O1613:O1614"/>
    <mergeCell ref="P1613:P1614"/>
    <mergeCell ref="F1743:F1744"/>
    <mergeCell ref="G1743:G1744"/>
    <mergeCell ref="H1743:H1744"/>
    <mergeCell ref="I1743:I1744"/>
    <mergeCell ref="J1743:J1744"/>
    <mergeCell ref="K1743:K1744"/>
    <mergeCell ref="L1743:L1744"/>
    <mergeCell ref="M1743:N1743"/>
    <mergeCell ref="O1743:O1744"/>
    <mergeCell ref="P1743:P1744"/>
    <mergeCell ref="Q1743:Q1744"/>
    <mergeCell ref="R1743:R1744"/>
    <mergeCell ref="S1743:S1744"/>
    <mergeCell ref="T1743:T1744"/>
    <mergeCell ref="U1743:U1744"/>
    <mergeCell ref="V1743:V1744"/>
    <mergeCell ref="W1743:W1744"/>
    <mergeCell ref="X1743:X1744"/>
    <mergeCell ref="Y1743:Y1744"/>
    <mergeCell ref="Z1743:Z1744"/>
    <mergeCell ref="AA1743:AA1744"/>
    <mergeCell ref="AB1743:AB1744"/>
    <mergeCell ref="AC1743:AC1744"/>
    <mergeCell ref="AD1743:AD1744"/>
    <mergeCell ref="AE1743:AE1744"/>
    <mergeCell ref="AF1743:AF1744"/>
    <mergeCell ref="AG1743:AG1744"/>
    <mergeCell ref="AH1743:AH1744"/>
    <mergeCell ref="AI1743:AI1744"/>
    <mergeCell ref="AJ1743:AJ1744"/>
    <mergeCell ref="Q1613:Q1614"/>
    <mergeCell ref="R1613:R1614"/>
    <mergeCell ref="S1613:S1614"/>
    <mergeCell ref="T1613:T1614"/>
    <mergeCell ref="U1613:U1614"/>
    <mergeCell ref="V1613:V1614"/>
    <mergeCell ref="W1613:W1614"/>
    <mergeCell ref="X1613:X1614"/>
    <mergeCell ref="Y1613:Y1614"/>
    <mergeCell ref="B1616:C1616"/>
    <mergeCell ref="B1617:C1617"/>
    <mergeCell ref="B1618:C1618"/>
    <mergeCell ref="B1619:C1619"/>
    <mergeCell ref="B1620:C1620"/>
    <mergeCell ref="B1702:C1702"/>
    <mergeCell ref="D1702:G1702"/>
    <mergeCell ref="AG1613:AG1614"/>
    <mergeCell ref="AH1613:AH1614"/>
    <mergeCell ref="AI1613:AI1614"/>
    <mergeCell ref="AJ1613:AJ1614"/>
    <mergeCell ref="B1615:C1615"/>
    <mergeCell ref="D1635:G1635"/>
    <mergeCell ref="AF1647:AF1648"/>
    <mergeCell ref="AG1647:AG1648"/>
    <mergeCell ref="AH1647:AH1648"/>
    <mergeCell ref="AI1647:AI1648"/>
    <mergeCell ref="AJ1647:AJ1648"/>
    <mergeCell ref="D1700:G1700"/>
    <mergeCell ref="B1701:C1701"/>
    <mergeCell ref="D1701:G1701"/>
    <mergeCell ref="B1672:C1672"/>
    <mergeCell ref="B1751:AK1751"/>
    <mergeCell ref="D1753:F1753"/>
    <mergeCell ref="B1754:C1754"/>
    <mergeCell ref="D1754:E1754"/>
    <mergeCell ref="B1755:C1755"/>
    <mergeCell ref="D1755:K1755"/>
    <mergeCell ref="B1756:C1756"/>
    <mergeCell ref="D1756:Q1756"/>
    <mergeCell ref="B1757:C1759"/>
    <mergeCell ref="D1757:D1759"/>
    <mergeCell ref="E1757:E1759"/>
    <mergeCell ref="F1757:R1757"/>
    <mergeCell ref="S1757:AC1757"/>
    <mergeCell ref="AD1757:AG1757"/>
    <mergeCell ref="AH1757:AJ1757"/>
    <mergeCell ref="F1758:F1759"/>
    <mergeCell ref="G1758:G1759"/>
    <mergeCell ref="H1758:H1759"/>
    <mergeCell ref="I1758:I1759"/>
    <mergeCell ref="J1758:J1759"/>
    <mergeCell ref="K1758:K1759"/>
    <mergeCell ref="L1758:L1759"/>
    <mergeCell ref="M1758:N1758"/>
    <mergeCell ref="O1758:O1759"/>
    <mergeCell ref="P1758:P1759"/>
    <mergeCell ref="Q1758:Q1759"/>
    <mergeCell ref="R1758:R1759"/>
    <mergeCell ref="S1758:S1759"/>
    <mergeCell ref="T1758:T1759"/>
    <mergeCell ref="U1758:U1759"/>
    <mergeCell ref="V1758:V1759"/>
    <mergeCell ref="W1758:W1759"/>
    <mergeCell ref="X1758:X1759"/>
    <mergeCell ref="Y1758:Y1759"/>
    <mergeCell ref="Z1758:Z1759"/>
    <mergeCell ref="AA1758:AA1759"/>
    <mergeCell ref="AB1758:AB1759"/>
    <mergeCell ref="AC1758:AC1759"/>
    <mergeCell ref="AD1758:AD1759"/>
    <mergeCell ref="AE1758:AE1759"/>
    <mergeCell ref="AF1758:AF1759"/>
    <mergeCell ref="AG1758:AG1759"/>
    <mergeCell ref="G1647:G1648"/>
    <mergeCell ref="H1647:H1648"/>
    <mergeCell ref="I1647:I1648"/>
    <mergeCell ref="J1647:J1648"/>
    <mergeCell ref="K1647:K1648"/>
    <mergeCell ref="L1647:L1648"/>
    <mergeCell ref="M1647:N1647"/>
    <mergeCell ref="AH1758:AH1759"/>
    <mergeCell ref="AD1776:AG1776"/>
    <mergeCell ref="AH1776:AJ1776"/>
    <mergeCell ref="F1777:F1778"/>
    <mergeCell ref="G1777:G1778"/>
    <mergeCell ref="H1777:H1778"/>
    <mergeCell ref="I1777:I1778"/>
    <mergeCell ref="J1777:J1778"/>
    <mergeCell ref="K1777:K1778"/>
    <mergeCell ref="L1777:L1778"/>
    <mergeCell ref="M1777:N1777"/>
    <mergeCell ref="O1777:O1778"/>
    <mergeCell ref="P1777:P1778"/>
    <mergeCell ref="Q1777:Q1778"/>
    <mergeCell ref="R1777:R1778"/>
    <mergeCell ref="S1777:S1778"/>
    <mergeCell ref="T1777:T1778"/>
    <mergeCell ref="U1777:U1778"/>
    <mergeCell ref="V1777:V1778"/>
    <mergeCell ref="W1777:W1778"/>
    <mergeCell ref="B1792:AK1792"/>
    <mergeCell ref="D1794:F1794"/>
    <mergeCell ref="B1795:C1795"/>
    <mergeCell ref="D1795:E1795"/>
    <mergeCell ref="D1796:K1796"/>
    <mergeCell ref="D1797:Q1797"/>
    <mergeCell ref="B1798:C1800"/>
    <mergeCell ref="D1798:D1800"/>
    <mergeCell ref="E1798:E1800"/>
    <mergeCell ref="AH1798:AJ1798"/>
    <mergeCell ref="F1799:F1800"/>
    <mergeCell ref="G1799:G1800"/>
    <mergeCell ref="H1799:H1800"/>
    <mergeCell ref="I1799:I1800"/>
    <mergeCell ref="J1799:J1800"/>
    <mergeCell ref="K1799:K1800"/>
    <mergeCell ref="L1799:L1800"/>
    <mergeCell ref="M1799:N1799"/>
    <mergeCell ref="O1799:O1800"/>
    <mergeCell ref="P1799:P1800"/>
    <mergeCell ref="Q1799:Q1800"/>
    <mergeCell ref="R1799:R1800"/>
    <mergeCell ref="S1799:S1800"/>
    <mergeCell ref="T1799:T1800"/>
    <mergeCell ref="U1799:U1800"/>
    <mergeCell ref="V1799:V1800"/>
    <mergeCell ref="AI1777:AI1778"/>
    <mergeCell ref="AJ1777:AJ1778"/>
    <mergeCell ref="D1787:G1787"/>
    <mergeCell ref="B1788:C1788"/>
    <mergeCell ref="D1788:G1788"/>
    <mergeCell ref="B1789:C1789"/>
    <mergeCell ref="D1789:G1789"/>
    <mergeCell ref="AD1798:AG1798"/>
    <mergeCell ref="R1814:R1815"/>
    <mergeCell ref="S1814:S1815"/>
    <mergeCell ref="T1814:T1815"/>
    <mergeCell ref="U1814:U1815"/>
    <mergeCell ref="V1814:V1815"/>
    <mergeCell ref="W1814:W1815"/>
    <mergeCell ref="B1804:C1804"/>
    <mergeCell ref="D1804:G1804"/>
    <mergeCell ref="X1799:X1800"/>
    <mergeCell ref="Y1799:Y1800"/>
    <mergeCell ref="Z1799:Z1800"/>
    <mergeCell ref="AA1799:AA1800"/>
    <mergeCell ref="AB1799:AB1800"/>
    <mergeCell ref="B1819:C1819"/>
    <mergeCell ref="D1819:G1819"/>
    <mergeCell ref="X1814:X1815"/>
    <mergeCell ref="Y1814:Y1815"/>
    <mergeCell ref="D1817:G1817"/>
    <mergeCell ref="B1818:C1818"/>
    <mergeCell ref="D1818:G1818"/>
    <mergeCell ref="Z1814:Z1815"/>
    <mergeCell ref="AA1814:AA1815"/>
    <mergeCell ref="AB1814:AB1815"/>
    <mergeCell ref="AC1814:AC1815"/>
    <mergeCell ref="AD1814:AD1815"/>
    <mergeCell ref="AE1814:AE1815"/>
    <mergeCell ref="AF1814:AF1815"/>
    <mergeCell ref="AG1814:AG1815"/>
    <mergeCell ref="AH1814:AH1815"/>
    <mergeCell ref="B1816:C1816"/>
    <mergeCell ref="W1799:W1800"/>
    <mergeCell ref="D1746:G1746"/>
    <mergeCell ref="B1747:C1747"/>
    <mergeCell ref="D1747:G1747"/>
    <mergeCell ref="X1777:X1778"/>
    <mergeCell ref="Y1777:Y1778"/>
    <mergeCell ref="Z1777:Z1778"/>
    <mergeCell ref="AA1777:AA1778"/>
    <mergeCell ref="AB1777:AB1778"/>
    <mergeCell ref="AC1777:AC1778"/>
    <mergeCell ref="AD1777:AD1778"/>
    <mergeCell ref="AE1777:AE1778"/>
    <mergeCell ref="AF1777:AF1778"/>
    <mergeCell ref="AG1777:AG1778"/>
    <mergeCell ref="AH1777:AH1778"/>
    <mergeCell ref="B1807:AK1807"/>
    <mergeCell ref="D1809:F1809"/>
    <mergeCell ref="D1810:E1810"/>
    <mergeCell ref="D1811:K1811"/>
    <mergeCell ref="B1812:C1812"/>
    <mergeCell ref="AC1799:AC1800"/>
    <mergeCell ref="AD1799:AD1800"/>
    <mergeCell ref="AE1799:AE1800"/>
    <mergeCell ref="AF1799:AF1800"/>
    <mergeCell ref="AG1799:AG1800"/>
    <mergeCell ref="AH1799:AH1800"/>
    <mergeCell ref="AI1799:AI1800"/>
    <mergeCell ref="AJ1799:AJ1800"/>
    <mergeCell ref="D1802:G1802"/>
    <mergeCell ref="AI1758:AI1759"/>
    <mergeCell ref="AJ1758:AJ1759"/>
    <mergeCell ref="D1765:G1765"/>
    <mergeCell ref="F1798:R1798"/>
    <mergeCell ref="S1798:AC1798"/>
    <mergeCell ref="D1741:Q1741"/>
    <mergeCell ref="B1742:C1744"/>
    <mergeCell ref="D1742:D1744"/>
    <mergeCell ref="E1742:E1744"/>
    <mergeCell ref="F1742:R1742"/>
    <mergeCell ref="S1742:AC1742"/>
    <mergeCell ref="AD1742:AG1742"/>
    <mergeCell ref="AH1742:AJ1742"/>
    <mergeCell ref="B1285:C1285"/>
    <mergeCell ref="B1267:C1267"/>
    <mergeCell ref="B1249:C1249"/>
    <mergeCell ref="K1318:L1318"/>
    <mergeCell ref="M1318:M1319"/>
    <mergeCell ref="W1355:W1356"/>
    <mergeCell ref="X1355:X1356"/>
    <mergeCell ref="Y1355:Y1356"/>
    <mergeCell ref="Z1355:Z1356"/>
    <mergeCell ref="AA1355:AA1356"/>
    <mergeCell ref="AC1335:AE1335"/>
    <mergeCell ref="W1336:W1337"/>
    <mergeCell ref="X1336:X1337"/>
    <mergeCell ref="Y1336:Y1337"/>
    <mergeCell ref="Z1336:Z1337"/>
    <mergeCell ref="T1282:T1283"/>
    <mergeCell ref="U1282:U1283"/>
    <mergeCell ref="AC1300:AC1301"/>
    <mergeCell ref="AD1300:AD1301"/>
    <mergeCell ref="X1424:X1425"/>
    <mergeCell ref="E1407:E1408"/>
    <mergeCell ref="H1407:H1408"/>
    <mergeCell ref="M1407:M1408"/>
    <mergeCell ref="I1407:I1408"/>
    <mergeCell ref="J1407:J1408"/>
    <mergeCell ref="Z1407:Z1408"/>
    <mergeCell ref="AA1407:AA1408"/>
    <mergeCell ref="AB1407:AB1408"/>
    <mergeCell ref="AC1407:AC1408"/>
    <mergeCell ref="AD1407:AD1408"/>
    <mergeCell ref="AE1407:AE1408"/>
    <mergeCell ref="B1406:C1408"/>
    <mergeCell ref="B1398:AF1398"/>
    <mergeCell ref="D1400:F1400"/>
    <mergeCell ref="B1401:C1401"/>
    <mergeCell ref="Z1406:AB1406"/>
    <mergeCell ref="AC1406:AE1406"/>
    <mergeCell ref="B1404:C1404"/>
    <mergeCell ref="D1404:Q1404"/>
    <mergeCell ref="U1390:U1391"/>
    <mergeCell ref="V1390:V1391"/>
    <mergeCell ref="W1390:W1391"/>
    <mergeCell ref="X1390:X1391"/>
    <mergeCell ref="Y1390:Y1391"/>
    <mergeCell ref="Z1390:Z1391"/>
    <mergeCell ref="D1378:H1378"/>
    <mergeCell ref="B1349:C1349"/>
    <mergeCell ref="B1360:C1360"/>
    <mergeCell ref="D1360:H1360"/>
    <mergeCell ref="Z1613:Z1614"/>
    <mergeCell ref="AA1613:AA1614"/>
    <mergeCell ref="AB1613:AB1614"/>
    <mergeCell ref="AC1613:AC1614"/>
    <mergeCell ref="AD1613:AD1614"/>
    <mergeCell ref="AE1613:AE1614"/>
    <mergeCell ref="AF1613:AF1614"/>
    <mergeCell ref="D1222:F1222"/>
    <mergeCell ref="D1223:F1223"/>
    <mergeCell ref="B1230:C1230"/>
    <mergeCell ref="B1231:C1231"/>
    <mergeCell ref="B1387:C1387"/>
    <mergeCell ref="R1647:R1648"/>
    <mergeCell ref="S1647:S1648"/>
    <mergeCell ref="T1647:T1648"/>
    <mergeCell ref="U1647:U1648"/>
    <mergeCell ref="V1647:V1648"/>
    <mergeCell ref="W1647:W1648"/>
    <mergeCell ref="X1647:X1648"/>
    <mergeCell ref="Y1647:Y1648"/>
    <mergeCell ref="B1714:C1714"/>
    <mergeCell ref="D1716:G1716"/>
    <mergeCell ref="B1717:C1717"/>
    <mergeCell ref="D1717:G1717"/>
    <mergeCell ref="B1718:C1718"/>
    <mergeCell ref="D1718:G1718"/>
    <mergeCell ref="B1721:AK1721"/>
    <mergeCell ref="D1723:F1723"/>
    <mergeCell ref="B1724:C1724"/>
    <mergeCell ref="D1724:E1724"/>
    <mergeCell ref="B1725:C1725"/>
    <mergeCell ref="D1725:K1725"/>
    <mergeCell ref="D1369:Q1369"/>
    <mergeCell ref="B1371:C1373"/>
    <mergeCell ref="B1385:C1385"/>
    <mergeCell ref="D1812:Q1812"/>
    <mergeCell ref="Q1406:Y1406"/>
    <mergeCell ref="D1401:F1401"/>
    <mergeCell ref="D1402:F1402"/>
    <mergeCell ref="AA1424:AA1425"/>
    <mergeCell ref="AB1424:AB1425"/>
    <mergeCell ref="AC1424:AC1425"/>
    <mergeCell ref="D1430:H1430"/>
    <mergeCell ref="AD1424:AD1425"/>
    <mergeCell ref="AE1424:AE1425"/>
    <mergeCell ref="B1426:C1426"/>
    <mergeCell ref="D1429:H1429"/>
    <mergeCell ref="B1581:C1581"/>
    <mergeCell ref="B1600:C1600"/>
    <mergeCell ref="B1796:C1796"/>
    <mergeCell ref="Y1407:Y1408"/>
    <mergeCell ref="G1407:G1408"/>
    <mergeCell ref="N1407:N1408"/>
    <mergeCell ref="B1409:C1409"/>
    <mergeCell ref="Y1424:Y1425"/>
    <mergeCell ref="Z1424:Z1425"/>
    <mergeCell ref="B1429:C1429"/>
    <mergeCell ref="B1402:C1402"/>
    <mergeCell ref="B1415:AF1415"/>
    <mergeCell ref="D1417:F1417"/>
    <mergeCell ref="B1418:C1418"/>
    <mergeCell ref="D1421:Q1421"/>
    <mergeCell ref="B1423:C1425"/>
    <mergeCell ref="D1423:D1425"/>
    <mergeCell ref="E1423:P1423"/>
    <mergeCell ref="Q1423:Y1423"/>
    <mergeCell ref="Z1423:AB1423"/>
    <mergeCell ref="AC1423:AE1423"/>
    <mergeCell ref="B1797:C1797"/>
    <mergeCell ref="B1736:AK1736"/>
    <mergeCell ref="D1738:F1738"/>
    <mergeCell ref="B2127:C2127"/>
    <mergeCell ref="D2136:G2136"/>
    <mergeCell ref="B2137:C2137"/>
    <mergeCell ref="D2137:G2137"/>
    <mergeCell ref="D2138:G2138"/>
    <mergeCell ref="AB2125:AB2126"/>
    <mergeCell ref="U2125:U2126"/>
    <mergeCell ref="V2125:V2126"/>
    <mergeCell ref="W2125:W2126"/>
    <mergeCell ref="X2125:X2126"/>
    <mergeCell ref="Y2125:Y2126"/>
    <mergeCell ref="Z2125:Z2126"/>
    <mergeCell ref="AA2125:AA2126"/>
    <mergeCell ref="F2125:F2126"/>
    <mergeCell ref="G2125:G2126"/>
    <mergeCell ref="H2125:H2126"/>
    <mergeCell ref="B2132:C2132"/>
    <mergeCell ref="B2133:C2133"/>
    <mergeCell ref="B2114:C2114"/>
    <mergeCell ref="D2114:G2114"/>
    <mergeCell ref="B2100:AK2100"/>
    <mergeCell ref="D2102:F2102"/>
    <mergeCell ref="B2103:C2103"/>
    <mergeCell ref="D2103:E2103"/>
    <mergeCell ref="B2104:C2104"/>
    <mergeCell ref="D2104:K2104"/>
    <mergeCell ref="B2105:C2105"/>
    <mergeCell ref="D2105:Q2105"/>
    <mergeCell ref="B2106:C2108"/>
    <mergeCell ref="D2106:D2108"/>
    <mergeCell ref="E2106:E2108"/>
    <mergeCell ref="F2106:R2106"/>
    <mergeCell ref="S2106:AC2106"/>
    <mergeCell ref="AD2106:AG2106"/>
    <mergeCell ref="AH2106:AJ2106"/>
    <mergeCell ref="F2107:F2108"/>
    <mergeCell ref="Y2107:Y2108"/>
    <mergeCell ref="Z2107:Z2108"/>
    <mergeCell ref="AA2107:AA2108"/>
    <mergeCell ref="G2107:G2108"/>
    <mergeCell ref="H2107:H2108"/>
    <mergeCell ref="I2107:I2108"/>
    <mergeCell ref="M2125:N2125"/>
    <mergeCell ref="I2125:I2126"/>
    <mergeCell ref="J2125:J2126"/>
    <mergeCell ref="K2125:K2126"/>
    <mergeCell ref="L2125:L2126"/>
    <mergeCell ref="AJ2125:AJ2126"/>
    <mergeCell ref="B2109:C2109"/>
    <mergeCell ref="B2110:C2110"/>
    <mergeCell ref="B2111:C2111"/>
    <mergeCell ref="B2112:C2112"/>
    <mergeCell ref="AI1814:AI1815"/>
    <mergeCell ref="AJ1814:AJ1815"/>
    <mergeCell ref="B1810:C1810"/>
    <mergeCell ref="B1811:C1811"/>
    <mergeCell ref="D1803:G1803"/>
    <mergeCell ref="B1803:C1803"/>
    <mergeCell ref="B1770:AK1770"/>
    <mergeCell ref="D1772:F1772"/>
    <mergeCell ref="B1773:C1773"/>
    <mergeCell ref="D1773:E1773"/>
    <mergeCell ref="B1774:C1774"/>
    <mergeCell ref="D1774:K1774"/>
    <mergeCell ref="B1775:C1775"/>
    <mergeCell ref="D1775:Q1775"/>
    <mergeCell ref="B1776:C1778"/>
    <mergeCell ref="D1776:D1778"/>
    <mergeCell ref="E1776:E1778"/>
    <mergeCell ref="F1776:R1776"/>
    <mergeCell ref="S1776:AC1776"/>
    <mergeCell ref="AF2148:AF2149"/>
    <mergeCell ref="B2146:C2146"/>
    <mergeCell ref="D2146:Q2146"/>
    <mergeCell ref="B2147:C2149"/>
    <mergeCell ref="D2147:D2149"/>
    <mergeCell ref="E2147:E2149"/>
    <mergeCell ref="F2147:R2147"/>
    <mergeCell ref="S2147:AC2147"/>
    <mergeCell ref="AD2147:AG2147"/>
    <mergeCell ref="F2148:F2149"/>
    <mergeCell ref="G2148:G2149"/>
    <mergeCell ref="H2148:H2149"/>
    <mergeCell ref="I2148:I2149"/>
    <mergeCell ref="X2148:X2149"/>
    <mergeCell ref="Y2148:Y2149"/>
    <mergeCell ref="Z2148:Z2149"/>
    <mergeCell ref="AA2148:AA2149"/>
    <mergeCell ref="AE2148:AE2149"/>
    <mergeCell ref="AF2125:AF2126"/>
    <mergeCell ref="AG2125:AG2126"/>
    <mergeCell ref="AH2125:AH2126"/>
    <mergeCell ref="AI2125:AI2126"/>
    <mergeCell ref="B1813:C1815"/>
    <mergeCell ref="D1813:D1815"/>
    <mergeCell ref="E1813:E1815"/>
    <mergeCell ref="F1813:R1813"/>
    <mergeCell ref="S1813:AC1813"/>
    <mergeCell ref="AD1813:AG1813"/>
    <mergeCell ref="AH1813:AJ1813"/>
    <mergeCell ref="F1814:F1815"/>
    <mergeCell ref="G1814:G1815"/>
    <mergeCell ref="H1814:H1815"/>
    <mergeCell ref="I1814:I1815"/>
    <mergeCell ref="J1814:J1815"/>
    <mergeCell ref="K1814:K1815"/>
    <mergeCell ref="L1814:L1815"/>
    <mergeCell ref="M1814:N1814"/>
    <mergeCell ref="O1814:O1815"/>
    <mergeCell ref="P1814:P1815"/>
    <mergeCell ref="Q1814:Q1815"/>
    <mergeCell ref="J2089:J2090"/>
    <mergeCell ref="K2089:K2090"/>
    <mergeCell ref="L2089:L2090"/>
    <mergeCell ref="M2089:N2089"/>
    <mergeCell ref="O2089:O2090"/>
    <mergeCell ref="B2150:C2150"/>
    <mergeCell ref="D2159:G2159"/>
    <mergeCell ref="B2144:C2144"/>
    <mergeCell ref="B2145:C2145"/>
    <mergeCell ref="AC1371:AE1371"/>
    <mergeCell ref="E1372:E1373"/>
    <mergeCell ref="F1372:F1373"/>
    <mergeCell ref="G1372:G1373"/>
    <mergeCell ref="H1372:H1373"/>
    <mergeCell ref="I1372:I1373"/>
    <mergeCell ref="J1372:J1373"/>
    <mergeCell ref="B2141:AK2141"/>
    <mergeCell ref="D2143:F2143"/>
    <mergeCell ref="B2118:AK2118"/>
    <mergeCell ref="D2120:F2120"/>
    <mergeCell ref="B2121:C2121"/>
    <mergeCell ref="D2121:E2121"/>
    <mergeCell ref="D2026:G2026"/>
    <mergeCell ref="B2123:C2123"/>
    <mergeCell ref="B2122:C2122"/>
    <mergeCell ref="AC2125:AC2126"/>
    <mergeCell ref="AD2125:AD2126"/>
    <mergeCell ref="AE2125:AE2126"/>
    <mergeCell ref="O2125:O2126"/>
    <mergeCell ref="P2125:P2126"/>
    <mergeCell ref="Q2125:Q2126"/>
    <mergeCell ref="R2125:R2126"/>
    <mergeCell ref="S2125:S2126"/>
    <mergeCell ref="T2125:T2126"/>
    <mergeCell ref="AH2124:AJ2124"/>
    <mergeCell ref="B2134:C2134"/>
    <mergeCell ref="D2122:K2122"/>
    <mergeCell ref="D2123:Q2123"/>
    <mergeCell ref="B2124:C2126"/>
    <mergeCell ref="D2124:D2126"/>
    <mergeCell ref="E2124:E2126"/>
    <mergeCell ref="F2124:R2124"/>
    <mergeCell ref="S2124:AC2124"/>
    <mergeCell ref="AD2124:AG2124"/>
    <mergeCell ref="B2138:C2138"/>
    <mergeCell ref="B2139:C2139"/>
    <mergeCell ref="D2139:G2139"/>
    <mergeCell ref="E1424:E1425"/>
    <mergeCell ref="F1424:F1425"/>
    <mergeCell ref="G1424:G1425"/>
    <mergeCell ref="H1424:H1425"/>
    <mergeCell ref="I1424:I1425"/>
    <mergeCell ref="J1424:J1425"/>
    <mergeCell ref="K1424:L1424"/>
    <mergeCell ref="M1424:M1425"/>
    <mergeCell ref="N1424:N1425"/>
    <mergeCell ref="D1419:F1419"/>
    <mergeCell ref="B1421:C1421"/>
    <mergeCell ref="O1424:O1425"/>
    <mergeCell ref="P1424:P1425"/>
    <mergeCell ref="Q1424:Q1425"/>
    <mergeCell ref="R1424:R1425"/>
    <mergeCell ref="S1424:S1425"/>
    <mergeCell ref="B1419:C1419"/>
    <mergeCell ref="AJ2107:AJ2108"/>
    <mergeCell ref="T1424:T1425"/>
    <mergeCell ref="B1427:C1427"/>
    <mergeCell ref="V1424:V1425"/>
    <mergeCell ref="W1424:W1425"/>
    <mergeCell ref="B2160:C2160"/>
    <mergeCell ref="D2160:G2160"/>
    <mergeCell ref="B2161:C2161"/>
    <mergeCell ref="D2161:G2161"/>
    <mergeCell ref="X2171:X2172"/>
    <mergeCell ref="Y2171:Y2172"/>
    <mergeCell ref="Z2171:Z2172"/>
    <mergeCell ref="AA2171:AA2172"/>
    <mergeCell ref="AB2171:AB2172"/>
    <mergeCell ref="AC2171:AC2172"/>
    <mergeCell ref="AD2171:AD2172"/>
    <mergeCell ref="AB2148:AB2149"/>
    <mergeCell ref="AC2148:AC2149"/>
    <mergeCell ref="AD2148:AD2149"/>
    <mergeCell ref="B2162:C2162"/>
    <mergeCell ref="D2162:G2162"/>
    <mergeCell ref="Q2148:Q2149"/>
    <mergeCell ref="R2148:R2149"/>
    <mergeCell ref="S2148:S2149"/>
    <mergeCell ref="T2148:T2149"/>
    <mergeCell ref="U2148:U2149"/>
    <mergeCell ref="V2148:V2149"/>
    <mergeCell ref="W2148:W2149"/>
    <mergeCell ref="D2144:E2144"/>
    <mergeCell ref="D2145:K2145"/>
    <mergeCell ref="R2171:R2172"/>
    <mergeCell ref="B2135:C2135"/>
    <mergeCell ref="B2164:AK2164"/>
    <mergeCell ref="D2166:F2166"/>
    <mergeCell ref="B2167:C2167"/>
    <mergeCell ref="D2167:E2167"/>
    <mergeCell ref="B2168:C2168"/>
    <mergeCell ref="D2168:K2168"/>
    <mergeCell ref="B2169:C2169"/>
    <mergeCell ref="D2169:Q2169"/>
    <mergeCell ref="S2171:S2172"/>
    <mergeCell ref="T2171:T2172"/>
    <mergeCell ref="U2171:U2172"/>
    <mergeCell ref="V2171:V2172"/>
    <mergeCell ref="W2171:W2172"/>
    <mergeCell ref="AE2171:AE2172"/>
    <mergeCell ref="AF2171:AF2172"/>
    <mergeCell ref="AG2171:AG2172"/>
    <mergeCell ref="Q2171:Q2172"/>
    <mergeCell ref="AH2147:AJ2147"/>
    <mergeCell ref="AH2148:AH2149"/>
    <mergeCell ref="AI2148:AI2149"/>
    <mergeCell ref="AJ2148:AJ2149"/>
    <mergeCell ref="G2171:G2172"/>
    <mergeCell ref="H2171:H2172"/>
    <mergeCell ref="I2171:I2172"/>
    <mergeCell ref="J2171:J2172"/>
    <mergeCell ref="K2171:K2172"/>
    <mergeCell ref="L2171:L2172"/>
    <mergeCell ref="M2171:N2171"/>
    <mergeCell ref="O2171:O2172"/>
    <mergeCell ref="P2171:P2172"/>
    <mergeCell ref="AG2148:AG2149"/>
    <mergeCell ref="J2148:J2149"/>
    <mergeCell ref="K2148:K2149"/>
    <mergeCell ref="L2148:L2149"/>
    <mergeCell ref="M2148:N2148"/>
    <mergeCell ref="O2148:O2149"/>
    <mergeCell ref="P2148:P2149"/>
    <mergeCell ref="B2200:C2200"/>
    <mergeCell ref="AH2194:AH2195"/>
    <mergeCell ref="B2206:AK2206"/>
    <mergeCell ref="B2215:C2215"/>
    <mergeCell ref="D2191:K2191"/>
    <mergeCell ref="B2174:C2174"/>
    <mergeCell ref="B2175:C2175"/>
    <mergeCell ref="B2176:C2176"/>
    <mergeCell ref="B2177:C2177"/>
    <mergeCell ref="B2178:C2178"/>
    <mergeCell ref="B2179:C2179"/>
    <mergeCell ref="B2180:C2180"/>
    <mergeCell ref="B2181:C2181"/>
    <mergeCell ref="B2191:C2191"/>
    <mergeCell ref="B2185:C2185"/>
    <mergeCell ref="D2185:G2185"/>
    <mergeCell ref="AH2171:AH2172"/>
    <mergeCell ref="AI2171:AI2172"/>
    <mergeCell ref="AJ2171:AJ2172"/>
    <mergeCell ref="B2173:C2173"/>
    <mergeCell ref="D2182:G2182"/>
    <mergeCell ref="B2183:C2183"/>
    <mergeCell ref="D2183:G2183"/>
    <mergeCell ref="B2170:C2172"/>
    <mergeCell ref="D2170:D2172"/>
    <mergeCell ref="E2170:E2172"/>
    <mergeCell ref="F2170:R2170"/>
    <mergeCell ref="S2170:AC2170"/>
    <mergeCell ref="AD2170:AG2170"/>
    <mergeCell ref="AH2170:AJ2170"/>
    <mergeCell ref="F2171:F2172"/>
    <mergeCell ref="AD2194:AD2195"/>
    <mergeCell ref="Q2213:Q2214"/>
    <mergeCell ref="R2213:R2214"/>
    <mergeCell ref="S2213:S2214"/>
    <mergeCell ref="T2213:T2214"/>
    <mergeCell ref="U2213:U2214"/>
    <mergeCell ref="V2213:V2214"/>
    <mergeCell ref="W2213:W2214"/>
    <mergeCell ref="X2213:X2214"/>
    <mergeCell ref="Y2213:Y2214"/>
    <mergeCell ref="Z2213:Z2214"/>
    <mergeCell ref="AA2213:AA2214"/>
    <mergeCell ref="B2196:C2196"/>
    <mergeCell ref="D2192:Q2192"/>
    <mergeCell ref="B2193:C2195"/>
    <mergeCell ref="D2193:D2195"/>
    <mergeCell ref="E2193:E2195"/>
    <mergeCell ref="F2193:R2193"/>
    <mergeCell ref="S2193:AC2193"/>
    <mergeCell ref="AD2193:AG2193"/>
    <mergeCell ref="AH2193:AJ2193"/>
    <mergeCell ref="F2194:F2195"/>
    <mergeCell ref="G2194:G2195"/>
    <mergeCell ref="H2194:H2195"/>
    <mergeCell ref="I2194:I2195"/>
    <mergeCell ref="B2184:C2184"/>
    <mergeCell ref="D2184:G2184"/>
    <mergeCell ref="J2194:J2195"/>
    <mergeCell ref="K2194:K2195"/>
    <mergeCell ref="L2194:L2195"/>
    <mergeCell ref="M2194:N2194"/>
    <mergeCell ref="O2194:O2195"/>
    <mergeCell ref="P2194:P2195"/>
    <mergeCell ref="Q2194:Q2195"/>
    <mergeCell ref="R2194:R2195"/>
    <mergeCell ref="S2194:S2195"/>
    <mergeCell ref="T2194:T2195"/>
    <mergeCell ref="U2194:U2195"/>
    <mergeCell ref="AE2194:AE2195"/>
    <mergeCell ref="AF2194:AF2195"/>
    <mergeCell ref="AG2194:AG2195"/>
    <mergeCell ref="AJ2194:AJ2195"/>
    <mergeCell ref="AI2194:AI2195"/>
    <mergeCell ref="B2192:C2192"/>
    <mergeCell ref="B2222:C2222"/>
    <mergeCell ref="D2222:G2222"/>
    <mergeCell ref="B2223:C2223"/>
    <mergeCell ref="D2223:G2223"/>
    <mergeCell ref="AC2213:AC2214"/>
    <mergeCell ref="AD2213:AD2214"/>
    <mergeCell ref="X2194:X2195"/>
    <mergeCell ref="Y2194:Y2195"/>
    <mergeCell ref="D2202:G2202"/>
    <mergeCell ref="B2203:C2203"/>
    <mergeCell ref="D2203:G2203"/>
    <mergeCell ref="B2204:C2204"/>
    <mergeCell ref="D2204:G2204"/>
    <mergeCell ref="Z2194:Z2195"/>
    <mergeCell ref="AA2194:AA2195"/>
    <mergeCell ref="AB2194:AB2195"/>
    <mergeCell ref="AC2194:AC2195"/>
    <mergeCell ref="B2216:C2216"/>
    <mergeCell ref="B2217:C2217"/>
    <mergeCell ref="B2219:C2219"/>
    <mergeCell ref="D2201:G2201"/>
    <mergeCell ref="B2202:C2202"/>
    <mergeCell ref="AF2213:AF2214"/>
    <mergeCell ref="AG2213:AG2214"/>
    <mergeCell ref="AH2213:AH2214"/>
    <mergeCell ref="AI2213:AI2214"/>
    <mergeCell ref="V2194:V2195"/>
    <mergeCell ref="W2194:W2195"/>
    <mergeCell ref="F2212:R2212"/>
    <mergeCell ref="S2212:AC2212"/>
    <mergeCell ref="AD2212:AG2212"/>
    <mergeCell ref="AH2212:AJ2212"/>
    <mergeCell ref="F2213:F2214"/>
    <mergeCell ref="G2213:G2214"/>
    <mergeCell ref="AE2213:AE2214"/>
    <mergeCell ref="D2208:F2208"/>
    <mergeCell ref="B2209:C2209"/>
    <mergeCell ref="D2209:E2209"/>
    <mergeCell ref="B2210:C2210"/>
    <mergeCell ref="D2210:K2210"/>
    <mergeCell ref="B2211:C2211"/>
    <mergeCell ref="B2218:C2218"/>
    <mergeCell ref="M2213:N2213"/>
    <mergeCell ref="O2213:O2214"/>
    <mergeCell ref="P2213:P2214"/>
    <mergeCell ref="D2211:Q2211"/>
    <mergeCell ref="B2212:C2214"/>
    <mergeCell ref="B2197:C2197"/>
    <mergeCell ref="B2198:C2198"/>
    <mergeCell ref="B2199:C2199"/>
    <mergeCell ref="B2225:AK2225"/>
    <mergeCell ref="D2212:D2214"/>
    <mergeCell ref="E2212:E2214"/>
    <mergeCell ref="D2221:G2221"/>
    <mergeCell ref="AB2213:AB2214"/>
    <mergeCell ref="AJ2213:AJ2214"/>
    <mergeCell ref="AI2255:AI2256"/>
    <mergeCell ref="AJ2255:AJ2256"/>
    <mergeCell ref="B2248:AK2248"/>
    <mergeCell ref="D2250:F2250"/>
    <mergeCell ref="D2251:E2251"/>
    <mergeCell ref="D2252:K2252"/>
    <mergeCell ref="B2253:C2253"/>
    <mergeCell ref="D2253:Q2253"/>
    <mergeCell ref="B2254:C2256"/>
    <mergeCell ref="D2254:D2256"/>
    <mergeCell ref="E2254:E2256"/>
    <mergeCell ref="F2254:R2254"/>
    <mergeCell ref="S2254:AC2254"/>
    <mergeCell ref="AD2254:AG2254"/>
    <mergeCell ref="AH2254:AJ2254"/>
    <mergeCell ref="F2255:F2256"/>
    <mergeCell ref="G2255:G2256"/>
    <mergeCell ref="H2255:H2256"/>
    <mergeCell ref="I2255:I2256"/>
    <mergeCell ref="D2243:G2243"/>
    <mergeCell ref="V2232:V2233"/>
    <mergeCell ref="W2232:W2233"/>
    <mergeCell ref="X2232:X2233"/>
    <mergeCell ref="Y2232:Y2233"/>
    <mergeCell ref="Z2232:Z2233"/>
    <mergeCell ref="AA2232:AA2233"/>
    <mergeCell ref="AB2232:AB2233"/>
    <mergeCell ref="AC2232:AC2233"/>
    <mergeCell ref="AI2232:AI2233"/>
    <mergeCell ref="AJ2232:AJ2233"/>
    <mergeCell ref="D2220:G2220"/>
    <mergeCell ref="AD2231:AG2231"/>
    <mergeCell ref="AH2231:AJ2231"/>
    <mergeCell ref="F2232:F2233"/>
    <mergeCell ref="G2232:G2233"/>
    <mergeCell ref="H2232:H2233"/>
    <mergeCell ref="I2232:I2233"/>
    <mergeCell ref="J2232:J2233"/>
    <mergeCell ref="K2232:K2233"/>
    <mergeCell ref="L2232:L2233"/>
    <mergeCell ref="M2232:N2232"/>
    <mergeCell ref="O2232:O2233"/>
    <mergeCell ref="P2232:P2233"/>
    <mergeCell ref="Q2232:Q2233"/>
    <mergeCell ref="R2232:R2233"/>
    <mergeCell ref="H2213:H2214"/>
    <mergeCell ref="I2213:I2214"/>
    <mergeCell ref="J2213:J2214"/>
    <mergeCell ref="K2213:K2214"/>
    <mergeCell ref="L2213:L2214"/>
    <mergeCell ref="S2232:S2233"/>
    <mergeCell ref="B2235:C2235"/>
    <mergeCell ref="U2232:U2233"/>
    <mergeCell ref="D2244:G2244"/>
    <mergeCell ref="B2245:C2245"/>
    <mergeCell ref="D2245:G2245"/>
    <mergeCell ref="B2246:C2246"/>
    <mergeCell ref="D2246:G2246"/>
    <mergeCell ref="B2272:C2274"/>
    <mergeCell ref="D2272:D2274"/>
    <mergeCell ref="E2272:E2274"/>
    <mergeCell ref="F2272:R2272"/>
    <mergeCell ref="S2272:AC2272"/>
    <mergeCell ref="AD2272:AG2272"/>
    <mergeCell ref="AH2272:AJ2272"/>
    <mergeCell ref="F2273:F2274"/>
    <mergeCell ref="G2273:G2274"/>
    <mergeCell ref="H2273:H2274"/>
    <mergeCell ref="I2273:I2274"/>
    <mergeCell ref="J2273:J2274"/>
    <mergeCell ref="K2273:K2274"/>
    <mergeCell ref="L2273:L2274"/>
    <mergeCell ref="X2273:X2274"/>
    <mergeCell ref="Y2273:Y2274"/>
    <mergeCell ref="Z2273:Z2274"/>
    <mergeCell ref="AA2273:AA2274"/>
    <mergeCell ref="AB2273:AB2274"/>
    <mergeCell ref="AC2273:AC2274"/>
    <mergeCell ref="AD2273:AD2274"/>
    <mergeCell ref="J2255:J2256"/>
    <mergeCell ref="S2255:S2256"/>
    <mergeCell ref="T2255:T2256"/>
    <mergeCell ref="U2255:U2256"/>
    <mergeCell ref="AD2255:AD2256"/>
    <mergeCell ref="AE2255:AE2256"/>
    <mergeCell ref="AF2255:AF2256"/>
    <mergeCell ref="AH2255:AH2256"/>
    <mergeCell ref="K2255:K2256"/>
    <mergeCell ref="L2255:L2256"/>
    <mergeCell ref="M2255:N2255"/>
    <mergeCell ref="O2255:O2256"/>
    <mergeCell ref="AG2255:AG2256"/>
    <mergeCell ref="P2255:P2256"/>
    <mergeCell ref="Q2255:Q2256"/>
    <mergeCell ref="R2255:R2256"/>
    <mergeCell ref="B2244:C2244"/>
    <mergeCell ref="AA2255:AA2256"/>
    <mergeCell ref="AB2255:AB2256"/>
    <mergeCell ref="AC2255:AC2256"/>
    <mergeCell ref="AC2288:AC2289"/>
    <mergeCell ref="AD2288:AD2289"/>
    <mergeCell ref="U2288:U2289"/>
    <mergeCell ref="V2288:V2289"/>
    <mergeCell ref="M2288:N2288"/>
    <mergeCell ref="O2288:O2289"/>
    <mergeCell ref="P2288:P2289"/>
    <mergeCell ref="Q2288:Q2289"/>
    <mergeCell ref="R2288:R2289"/>
    <mergeCell ref="S2288:S2289"/>
    <mergeCell ref="B2290:C2290"/>
    <mergeCell ref="W2288:W2289"/>
    <mergeCell ref="X2288:X2289"/>
    <mergeCell ref="AE2273:AE2274"/>
    <mergeCell ref="AF2273:AF2274"/>
    <mergeCell ref="AG2273:AG2274"/>
    <mergeCell ref="AJ2273:AJ2274"/>
    <mergeCell ref="B2275:C2275"/>
    <mergeCell ref="D2276:G2276"/>
    <mergeCell ref="B2277:C2277"/>
    <mergeCell ref="B2279:C2279"/>
    <mergeCell ref="D2279:G2279"/>
    <mergeCell ref="B2251:C2251"/>
    <mergeCell ref="B2252:C2252"/>
    <mergeCell ref="D2277:G2277"/>
    <mergeCell ref="B2278:C2278"/>
    <mergeCell ref="D2278:G2278"/>
    <mergeCell ref="B2257:C2257"/>
    <mergeCell ref="B2264:C2264"/>
    <mergeCell ref="D2264:G2264"/>
    <mergeCell ref="B2258:C2258"/>
    <mergeCell ref="D2261:G2261"/>
    <mergeCell ref="B2262:C2262"/>
    <mergeCell ref="D2262:G2262"/>
    <mergeCell ref="B2263:C2263"/>
    <mergeCell ref="D2263:G2263"/>
    <mergeCell ref="B2259:C2259"/>
    <mergeCell ref="B2260:C2260"/>
    <mergeCell ref="AH2273:AH2274"/>
    <mergeCell ref="AI2273:AI2274"/>
    <mergeCell ref="B2270:C2270"/>
    <mergeCell ref="B2271:C2271"/>
    <mergeCell ref="V2255:V2256"/>
    <mergeCell ref="W2255:W2256"/>
    <mergeCell ref="X2255:X2256"/>
    <mergeCell ref="Y2255:Y2256"/>
    <mergeCell ref="Z2255:Z2256"/>
    <mergeCell ref="O2273:O2274"/>
    <mergeCell ref="P2273:P2274"/>
    <mergeCell ref="Q2273:Q2274"/>
    <mergeCell ref="R2273:R2274"/>
    <mergeCell ref="S2273:S2274"/>
    <mergeCell ref="T2273:T2274"/>
    <mergeCell ref="AE2288:AE2289"/>
    <mergeCell ref="B2266:AK2266"/>
    <mergeCell ref="D2268:F2268"/>
    <mergeCell ref="B2269:C2269"/>
    <mergeCell ref="D2269:E2269"/>
    <mergeCell ref="D2270:K2270"/>
    <mergeCell ref="D2271:Q2271"/>
    <mergeCell ref="B2305:C2305"/>
    <mergeCell ref="B2314:C2314"/>
    <mergeCell ref="D2314:G2314"/>
    <mergeCell ref="B2281:AK2281"/>
    <mergeCell ref="D2283:F2283"/>
    <mergeCell ref="B2284:C2284"/>
    <mergeCell ref="D2284:E2284"/>
    <mergeCell ref="B2285:C2285"/>
    <mergeCell ref="D2285:K2285"/>
    <mergeCell ref="B2286:C2286"/>
    <mergeCell ref="D2286:Q2286"/>
    <mergeCell ref="B2287:C2289"/>
    <mergeCell ref="D2287:D2289"/>
    <mergeCell ref="E2287:E2289"/>
    <mergeCell ref="F2287:R2287"/>
    <mergeCell ref="AJ2303:AJ2304"/>
    <mergeCell ref="M2273:N2273"/>
    <mergeCell ref="U2273:U2274"/>
    <mergeCell ref="V2273:V2274"/>
    <mergeCell ref="W2273:W2274"/>
    <mergeCell ref="S2287:AC2287"/>
    <mergeCell ref="AD2287:AG2287"/>
    <mergeCell ref="B2296:AK2296"/>
    <mergeCell ref="B2299:C2299"/>
    <mergeCell ref="B2300:C2300"/>
    <mergeCell ref="AH2287:AJ2287"/>
    <mergeCell ref="F2288:F2289"/>
    <mergeCell ref="G2288:G2289"/>
    <mergeCell ref="H2288:H2289"/>
    <mergeCell ref="I2288:I2289"/>
    <mergeCell ref="J2288:J2289"/>
    <mergeCell ref="AH2303:AH2304"/>
    <mergeCell ref="AI2303:AI2304"/>
    <mergeCell ref="W2303:W2304"/>
    <mergeCell ref="X2303:X2304"/>
    <mergeCell ref="Y2303:Y2304"/>
    <mergeCell ref="Z2303:Z2304"/>
    <mergeCell ref="AA2303:AA2304"/>
    <mergeCell ref="AB2303:AB2304"/>
    <mergeCell ref="AC2303:AC2304"/>
    <mergeCell ref="AD2303:AD2304"/>
    <mergeCell ref="AE2303:AE2304"/>
    <mergeCell ref="D2298:F2298"/>
    <mergeCell ref="D2299:E2299"/>
    <mergeCell ref="K2288:K2289"/>
    <mergeCell ref="L2288:L2289"/>
    <mergeCell ref="D2291:G2291"/>
    <mergeCell ref="B2292:C2292"/>
    <mergeCell ref="D2292:G2292"/>
    <mergeCell ref="B2293:C2293"/>
    <mergeCell ref="D2293:G2293"/>
    <mergeCell ref="B2294:C2294"/>
    <mergeCell ref="D2294:G2294"/>
    <mergeCell ref="AF2288:AF2289"/>
    <mergeCell ref="AG2288:AG2289"/>
    <mergeCell ref="AH2288:AH2289"/>
    <mergeCell ref="AI2288:AI2289"/>
    <mergeCell ref="AJ2288:AJ2289"/>
    <mergeCell ref="T2288:T2289"/>
    <mergeCell ref="Y2288:Y2289"/>
    <mergeCell ref="Z2288:Z2289"/>
    <mergeCell ref="AA2288:AA2289"/>
    <mergeCell ref="AB2288:AB2289"/>
    <mergeCell ref="D2300:K2300"/>
    <mergeCell ref="AJ2323:AJ2324"/>
    <mergeCell ref="AD2302:AG2302"/>
    <mergeCell ref="AH2302:AJ2302"/>
    <mergeCell ref="AF2303:AF2304"/>
    <mergeCell ref="AG2303:AG2304"/>
    <mergeCell ref="Q2303:Q2304"/>
    <mergeCell ref="B2316:AK2316"/>
    <mergeCell ref="D2318:F2318"/>
    <mergeCell ref="S2322:AC2322"/>
    <mergeCell ref="AD2322:AG2322"/>
    <mergeCell ref="B2301:C2301"/>
    <mergeCell ref="D2301:Q2301"/>
    <mergeCell ref="B2302:C2304"/>
    <mergeCell ref="D2302:D2304"/>
    <mergeCell ref="E2302:E2304"/>
    <mergeCell ref="F2302:R2302"/>
    <mergeCell ref="S2302:AC2302"/>
    <mergeCell ref="F2303:F2304"/>
    <mergeCell ref="P2323:P2324"/>
    <mergeCell ref="Q2323:Q2324"/>
    <mergeCell ref="R2323:R2324"/>
    <mergeCell ref="S2323:S2324"/>
    <mergeCell ref="T2323:T2324"/>
    <mergeCell ref="U2323:U2324"/>
    <mergeCell ref="V2323:V2324"/>
    <mergeCell ref="W2323:W2324"/>
    <mergeCell ref="S2303:S2304"/>
    <mergeCell ref="T2303:T2304"/>
    <mergeCell ref="U2303:U2304"/>
    <mergeCell ref="B2331:AK2331"/>
    <mergeCell ref="D2333:F2333"/>
    <mergeCell ref="AC2338:AC2339"/>
    <mergeCell ref="AD2338:AD2339"/>
    <mergeCell ref="AE2338:AE2339"/>
    <mergeCell ref="AF2338:AF2339"/>
    <mergeCell ref="AG2338:AG2339"/>
    <mergeCell ref="AH2338:AH2339"/>
    <mergeCell ref="AI2338:AI2339"/>
    <mergeCell ref="B2328:C2328"/>
    <mergeCell ref="D2328:G2328"/>
    <mergeCell ref="D2319:E2319"/>
    <mergeCell ref="D2320:K2320"/>
    <mergeCell ref="B2321:C2321"/>
    <mergeCell ref="D2321:Q2321"/>
    <mergeCell ref="B2322:C2324"/>
    <mergeCell ref="AI2323:AI2324"/>
    <mergeCell ref="AB2323:AB2324"/>
    <mergeCell ref="AC2323:AC2324"/>
    <mergeCell ref="AD2323:AD2324"/>
    <mergeCell ref="R2338:R2339"/>
    <mergeCell ref="S2338:S2339"/>
    <mergeCell ref="T2338:T2339"/>
    <mergeCell ref="U2338:U2339"/>
    <mergeCell ref="V2338:V2339"/>
    <mergeCell ref="W2338:W2339"/>
    <mergeCell ref="X2338:X2339"/>
    <mergeCell ref="Y2338:Y2339"/>
    <mergeCell ref="AB2338:AB2339"/>
    <mergeCell ref="B2313:C2313"/>
    <mergeCell ref="D2313:G2313"/>
    <mergeCell ref="G2303:G2304"/>
    <mergeCell ref="H2303:H2304"/>
    <mergeCell ref="I2303:I2304"/>
    <mergeCell ref="B2306:C2306"/>
    <mergeCell ref="D2311:G2311"/>
    <mergeCell ref="B2312:C2312"/>
    <mergeCell ref="D2312:G2312"/>
    <mergeCell ref="B2325:C2325"/>
    <mergeCell ref="R2303:R2304"/>
    <mergeCell ref="J2303:J2304"/>
    <mergeCell ref="K2303:K2304"/>
    <mergeCell ref="L2303:L2304"/>
    <mergeCell ref="B2319:C2319"/>
    <mergeCell ref="B2320:C2320"/>
    <mergeCell ref="M2303:N2303"/>
    <mergeCell ref="O2303:O2304"/>
    <mergeCell ref="P2303:P2304"/>
    <mergeCell ref="B2307:C2307"/>
    <mergeCell ref="B2308:C2308"/>
    <mergeCell ref="B2309:C2309"/>
    <mergeCell ref="B2310:C2310"/>
    <mergeCell ref="D2322:D2324"/>
    <mergeCell ref="E2322:E2324"/>
    <mergeCell ref="F2322:R2322"/>
    <mergeCell ref="G2354:G2355"/>
    <mergeCell ref="H2354:H2355"/>
    <mergeCell ref="I2354:I2355"/>
    <mergeCell ref="J2354:J2355"/>
    <mergeCell ref="AJ2354:AJ2355"/>
    <mergeCell ref="X2323:X2324"/>
    <mergeCell ref="Y2323:Y2324"/>
    <mergeCell ref="Z2323:Z2324"/>
    <mergeCell ref="J2338:J2339"/>
    <mergeCell ref="K2338:K2339"/>
    <mergeCell ref="L2338:L2339"/>
    <mergeCell ref="M2338:N2338"/>
    <mergeCell ref="O2338:O2339"/>
    <mergeCell ref="P2338:P2339"/>
    <mergeCell ref="Q2338:Q2339"/>
    <mergeCell ref="B2340:C2340"/>
    <mergeCell ref="D2342:G2342"/>
    <mergeCell ref="D2343:G2343"/>
    <mergeCell ref="F2337:R2337"/>
    <mergeCell ref="S2337:AC2337"/>
    <mergeCell ref="B2341:C2341"/>
    <mergeCell ref="V2303:V2304"/>
    <mergeCell ref="AH2322:AJ2322"/>
    <mergeCell ref="F2323:F2324"/>
    <mergeCell ref="G2323:G2324"/>
    <mergeCell ref="H2323:H2324"/>
    <mergeCell ref="I2323:I2324"/>
    <mergeCell ref="J2323:J2324"/>
    <mergeCell ref="K2323:K2324"/>
    <mergeCell ref="L2323:L2324"/>
    <mergeCell ref="M2323:N2323"/>
    <mergeCell ref="O2323:O2324"/>
    <mergeCell ref="AG2323:AG2324"/>
    <mergeCell ref="AH2323:AH2324"/>
    <mergeCell ref="D2344:G2344"/>
    <mergeCell ref="D2345:G2345"/>
    <mergeCell ref="AE2323:AE2324"/>
    <mergeCell ref="AF2323:AF2324"/>
    <mergeCell ref="B2334:C2334"/>
    <mergeCell ref="D2334:E2334"/>
    <mergeCell ref="B2335:C2335"/>
    <mergeCell ref="D2335:K2335"/>
    <mergeCell ref="B2336:C2336"/>
    <mergeCell ref="D2336:Q2336"/>
    <mergeCell ref="B2337:C2339"/>
    <mergeCell ref="D2337:D2339"/>
    <mergeCell ref="E2337:E2339"/>
    <mergeCell ref="AD2337:AG2337"/>
    <mergeCell ref="AH2337:AJ2337"/>
    <mergeCell ref="AA2323:AA2324"/>
    <mergeCell ref="D2326:G2326"/>
    <mergeCell ref="B2327:C2327"/>
    <mergeCell ref="D2327:G2327"/>
    <mergeCell ref="F2338:F2339"/>
    <mergeCell ref="G2338:G2339"/>
    <mergeCell ref="H2338:H2339"/>
    <mergeCell ref="I2338:I2339"/>
    <mergeCell ref="B2329:C2329"/>
    <mergeCell ref="D2329:G2329"/>
    <mergeCell ref="AJ2338:AJ2339"/>
    <mergeCell ref="AK2420:AM2420"/>
    <mergeCell ref="AK2421:AK2422"/>
    <mergeCell ref="AL2421:AL2422"/>
    <mergeCell ref="AM2421:AM2422"/>
    <mergeCell ref="B2414:AM2414"/>
    <mergeCell ref="AK2388:AM2388"/>
    <mergeCell ref="AK2389:AK2390"/>
    <mergeCell ref="AL2389:AL2390"/>
    <mergeCell ref="AM2389:AM2390"/>
    <mergeCell ref="B2382:AM2382"/>
    <mergeCell ref="B2347:AK2347"/>
    <mergeCell ref="D2349:F2349"/>
    <mergeCell ref="D2350:E2350"/>
    <mergeCell ref="D2351:K2351"/>
    <mergeCell ref="D2352:Q2352"/>
    <mergeCell ref="B2353:C2355"/>
    <mergeCell ref="D2353:D2355"/>
    <mergeCell ref="E2353:E2355"/>
    <mergeCell ref="F2353:R2353"/>
    <mergeCell ref="S2353:AC2353"/>
    <mergeCell ref="AD2353:AG2353"/>
    <mergeCell ref="B2350:C2350"/>
    <mergeCell ref="B2351:C2351"/>
    <mergeCell ref="B2352:C2352"/>
    <mergeCell ref="B2344:C2344"/>
    <mergeCell ref="B2345:C2345"/>
    <mergeCell ref="Z2338:Z2339"/>
    <mergeCell ref="AA2338:AA2339"/>
    <mergeCell ref="AH2353:AJ2353"/>
    <mergeCell ref="F2354:F2355"/>
    <mergeCell ref="X2389:X2390"/>
    <mergeCell ref="Y2389:Y2390"/>
    <mergeCell ref="Z2389:Z2390"/>
    <mergeCell ref="AA2389:AA2390"/>
    <mergeCell ref="AB2389:AB2390"/>
    <mergeCell ref="AC2389:AC2390"/>
    <mergeCell ref="AD2389:AD2390"/>
    <mergeCell ref="B2411:C2411"/>
    <mergeCell ref="D2411:G2411"/>
    <mergeCell ref="B2412:C2412"/>
    <mergeCell ref="D2412:G2412"/>
    <mergeCell ref="C2370:D2370"/>
    <mergeCell ref="E2370:AK2370"/>
    <mergeCell ref="C2379:D2379"/>
    <mergeCell ref="E2379:AK2379"/>
    <mergeCell ref="B2401:C2401"/>
    <mergeCell ref="B2402:C2402"/>
    <mergeCell ref="B2403:C2403"/>
    <mergeCell ref="E2366:H2366"/>
    <mergeCell ref="C2367:D2367"/>
    <mergeCell ref="E2367:F2367"/>
    <mergeCell ref="C2368:D2368"/>
    <mergeCell ref="E2368:F2368"/>
    <mergeCell ref="M2389:N2389"/>
    <mergeCell ref="P2389:P2390"/>
    <mergeCell ref="Q2389:Q2390"/>
    <mergeCell ref="R2389:R2390"/>
    <mergeCell ref="B2394:C2394"/>
    <mergeCell ref="B2395:C2395"/>
    <mergeCell ref="B2396:C2396"/>
    <mergeCell ref="B2397:C2397"/>
    <mergeCell ref="B2398:C2398"/>
    <mergeCell ref="B2399:C2399"/>
    <mergeCell ref="B2400:C2400"/>
    <mergeCell ref="B2360:C2360"/>
    <mergeCell ref="AB2354:AB2355"/>
    <mergeCell ref="AC2354:AC2355"/>
    <mergeCell ref="AD2354:AD2355"/>
    <mergeCell ref="AE2354:AE2355"/>
    <mergeCell ref="AF2354:AF2355"/>
    <mergeCell ref="AG2354:AG2355"/>
    <mergeCell ref="D2418:K2418"/>
    <mergeCell ref="B2419:C2419"/>
    <mergeCell ref="D2419:Q2419"/>
    <mergeCell ref="B2420:C2422"/>
    <mergeCell ref="D2420:D2422"/>
    <mergeCell ref="E2420:E2422"/>
    <mergeCell ref="F2420:R2420"/>
    <mergeCell ref="F2421:F2422"/>
    <mergeCell ref="G2421:G2422"/>
    <mergeCell ref="H2421:H2422"/>
    <mergeCell ref="I2421:I2422"/>
    <mergeCell ref="J2421:J2422"/>
    <mergeCell ref="D2360:G2360"/>
    <mergeCell ref="D2358:G2358"/>
    <mergeCell ref="B2359:C2359"/>
    <mergeCell ref="D2359:G2359"/>
    <mergeCell ref="Q2354:Q2355"/>
    <mergeCell ref="R2354:R2355"/>
    <mergeCell ref="B2526:AK2526"/>
    <mergeCell ref="D2528:F2528"/>
    <mergeCell ref="B2529:C2529"/>
    <mergeCell ref="D2529:E2529"/>
    <mergeCell ref="D2514:K2514"/>
    <mergeCell ref="D2515:Q2515"/>
    <mergeCell ref="B2516:C2518"/>
    <mergeCell ref="D2516:D2518"/>
    <mergeCell ref="E2516:E2518"/>
    <mergeCell ref="F2516:R2516"/>
    <mergeCell ref="S2516:AC2516"/>
    <mergeCell ref="AD2516:AG2516"/>
    <mergeCell ref="AH2516:AJ2516"/>
    <mergeCell ref="F2517:F2518"/>
    <mergeCell ref="G2517:G2518"/>
    <mergeCell ref="H2517:H2518"/>
    <mergeCell ref="I2517:I2518"/>
    <mergeCell ref="J2517:J2518"/>
    <mergeCell ref="K2517:K2518"/>
    <mergeCell ref="L2517:L2518"/>
    <mergeCell ref="M2517:N2517"/>
    <mergeCell ref="O2517:O2518"/>
    <mergeCell ref="P2517:P2518"/>
    <mergeCell ref="Q2517:Q2518"/>
    <mergeCell ref="R2517:R2518"/>
    <mergeCell ref="S2517:S2518"/>
    <mergeCell ref="T2517:T2518"/>
    <mergeCell ref="AC2517:AC2518"/>
    <mergeCell ref="AD2517:AD2518"/>
    <mergeCell ref="AE2517:AE2518"/>
    <mergeCell ref="V2517:V2518"/>
    <mergeCell ref="AI2501:AI2502"/>
    <mergeCell ref="X2517:X2518"/>
    <mergeCell ref="AF2517:AF2518"/>
    <mergeCell ref="AG2517:AG2518"/>
    <mergeCell ref="AH2517:AH2518"/>
    <mergeCell ref="AI2517:AI2518"/>
    <mergeCell ref="AJ2517:AJ2518"/>
    <mergeCell ref="D2506:G2506"/>
    <mergeCell ref="B2507:C2507"/>
    <mergeCell ref="AA2501:AA2502"/>
    <mergeCell ref="AB2501:AB2502"/>
    <mergeCell ref="B2513:C2513"/>
    <mergeCell ref="B2514:C2514"/>
    <mergeCell ref="B2515:C2515"/>
    <mergeCell ref="B2508:C2508"/>
    <mergeCell ref="D2508:G2508"/>
    <mergeCell ref="B2504:C2504"/>
    <mergeCell ref="B2506:C2506"/>
    <mergeCell ref="D2507:G2507"/>
    <mergeCell ref="L2501:L2502"/>
    <mergeCell ref="B2530:C2530"/>
    <mergeCell ref="D2530:K2530"/>
    <mergeCell ref="B2531:C2531"/>
    <mergeCell ref="AK2580:AM2580"/>
    <mergeCell ref="AK2581:AK2582"/>
    <mergeCell ref="AL2581:AL2582"/>
    <mergeCell ref="AM2581:AM2582"/>
    <mergeCell ref="B2540:C2540"/>
    <mergeCell ref="D2540:G2540"/>
    <mergeCell ref="B2545:C2545"/>
    <mergeCell ref="D2545:E2545"/>
    <mergeCell ref="D2546:K2546"/>
    <mergeCell ref="D2547:Q2547"/>
    <mergeCell ref="B2548:C2550"/>
    <mergeCell ref="D2548:D2550"/>
    <mergeCell ref="E2548:E2550"/>
    <mergeCell ref="F2548:R2548"/>
    <mergeCell ref="S2548:AC2548"/>
    <mergeCell ref="F2549:F2550"/>
    <mergeCell ref="G2549:G2550"/>
    <mergeCell ref="D2537:G2537"/>
    <mergeCell ref="B2538:C2538"/>
    <mergeCell ref="AD2533:AD2534"/>
    <mergeCell ref="AE2533:AE2534"/>
    <mergeCell ref="AF2533:AF2534"/>
    <mergeCell ref="AG2533:AG2534"/>
    <mergeCell ref="B2361:C2361"/>
    <mergeCell ref="D2361:G2361"/>
    <mergeCell ref="B2356:C2356"/>
    <mergeCell ref="B2357:C2357"/>
    <mergeCell ref="K2421:K2422"/>
    <mergeCell ref="L2421:L2422"/>
    <mergeCell ref="AE2389:AE2390"/>
    <mergeCell ref="AF2389:AF2390"/>
    <mergeCell ref="S2389:S2390"/>
    <mergeCell ref="T2389:T2390"/>
    <mergeCell ref="U2389:U2390"/>
    <mergeCell ref="V2389:V2390"/>
    <mergeCell ref="W2389:W2390"/>
    <mergeCell ref="AG2389:AG2390"/>
    <mergeCell ref="AH2389:AH2390"/>
    <mergeCell ref="S2420:AC2420"/>
    <mergeCell ref="AD2420:AG2420"/>
    <mergeCell ref="AH2420:AJ2420"/>
    <mergeCell ref="AG2421:AG2422"/>
    <mergeCell ref="B2373:AK2373"/>
    <mergeCell ref="E2375:G2375"/>
    <mergeCell ref="E2376:H2376"/>
    <mergeCell ref="C2377:D2377"/>
    <mergeCell ref="E2377:F2377"/>
    <mergeCell ref="AI2389:AI2390"/>
    <mergeCell ref="AJ2389:AJ2390"/>
    <mergeCell ref="D2409:G2409"/>
    <mergeCell ref="B2410:C2410"/>
    <mergeCell ref="S2388:AC2388"/>
    <mergeCell ref="AD2388:AG2388"/>
    <mergeCell ref="AH2388:AJ2388"/>
    <mergeCell ref="F2389:F2390"/>
    <mergeCell ref="G2389:G2390"/>
    <mergeCell ref="H2389:H2390"/>
    <mergeCell ref="AH2533:AH2534"/>
    <mergeCell ref="AI2533:AI2534"/>
    <mergeCell ref="AJ2533:AJ2534"/>
    <mergeCell ref="B2535:C2535"/>
    <mergeCell ref="B2536:C2536"/>
    <mergeCell ref="B2532:C2534"/>
    <mergeCell ref="D2532:D2534"/>
    <mergeCell ref="F2532:R2532"/>
    <mergeCell ref="S2532:AC2532"/>
    <mergeCell ref="AD2532:AG2532"/>
    <mergeCell ref="AH2532:AJ2532"/>
    <mergeCell ref="F2533:F2534"/>
    <mergeCell ref="G2533:G2534"/>
    <mergeCell ref="H2533:H2534"/>
    <mergeCell ref="I2533:I2534"/>
    <mergeCell ref="J2533:J2534"/>
    <mergeCell ref="K2533:K2534"/>
    <mergeCell ref="L2533:L2534"/>
    <mergeCell ref="M2533:N2533"/>
    <mergeCell ref="O2533:O2534"/>
    <mergeCell ref="P2533:P2534"/>
    <mergeCell ref="Q2533:Q2534"/>
    <mergeCell ref="R2533:R2534"/>
    <mergeCell ref="S2533:S2534"/>
    <mergeCell ref="X2533:X2534"/>
    <mergeCell ref="Y2533:Y2534"/>
    <mergeCell ref="Z2533:Z2534"/>
    <mergeCell ref="AA2533:AA2534"/>
    <mergeCell ref="T2533:T2534"/>
    <mergeCell ref="U2533:U2534"/>
    <mergeCell ref="V2533:V2534"/>
    <mergeCell ref="W2533:W2534"/>
    <mergeCell ref="AB2533:AB2534"/>
    <mergeCell ref="AC2533:AC2534"/>
    <mergeCell ref="D2539:G2539"/>
    <mergeCell ref="B2542:AM2542"/>
    <mergeCell ref="AD2548:AG2548"/>
    <mergeCell ref="AH2548:AJ2548"/>
    <mergeCell ref="B2546:C2546"/>
    <mergeCell ref="B2547:C2547"/>
    <mergeCell ref="AI2549:AI2550"/>
    <mergeCell ref="AJ2549:AJ2550"/>
    <mergeCell ref="B2551:C2551"/>
    <mergeCell ref="D2569:G2569"/>
    <mergeCell ref="B2570:C2570"/>
    <mergeCell ref="B2552:C2552"/>
    <mergeCell ref="B2553:C2553"/>
    <mergeCell ref="B2567:C2567"/>
    <mergeCell ref="J2549:J2550"/>
    <mergeCell ref="B2580:C2582"/>
    <mergeCell ref="D2580:D2582"/>
    <mergeCell ref="E2580:E2582"/>
    <mergeCell ref="F2580:R2580"/>
    <mergeCell ref="S2580:AC2580"/>
    <mergeCell ref="AD2580:AG2580"/>
    <mergeCell ref="AH2580:AJ2580"/>
    <mergeCell ref="F2581:F2582"/>
    <mergeCell ref="G2581:G2582"/>
    <mergeCell ref="H2581:H2582"/>
    <mergeCell ref="I2581:I2582"/>
    <mergeCell ref="J2581:J2582"/>
    <mergeCell ref="K2581:K2582"/>
    <mergeCell ref="L2581:L2582"/>
    <mergeCell ref="M2581:N2581"/>
    <mergeCell ref="AE2549:AE2550"/>
    <mergeCell ref="AF2549:AF2550"/>
    <mergeCell ref="AK2548:AM2548"/>
    <mergeCell ref="AK2549:AK2550"/>
    <mergeCell ref="AL2549:AL2550"/>
    <mergeCell ref="AM2549:AM2550"/>
    <mergeCell ref="O2581:O2582"/>
    <mergeCell ref="P2581:P2582"/>
    <mergeCell ref="Q2581:Q2582"/>
    <mergeCell ref="AI2581:AI2582"/>
    <mergeCell ref="AJ2581:AJ2582"/>
    <mergeCell ref="K2549:K2550"/>
    <mergeCell ref="L2549:L2550"/>
    <mergeCell ref="M2549:N2549"/>
    <mergeCell ref="O2549:O2550"/>
    <mergeCell ref="P2549:P2550"/>
    <mergeCell ref="Q2549:Q2550"/>
    <mergeCell ref="AG2549:AG2550"/>
    <mergeCell ref="X2549:X2550"/>
    <mergeCell ref="Y2549:Y2550"/>
    <mergeCell ref="AH2549:AH2550"/>
    <mergeCell ref="AC2549:AC2550"/>
    <mergeCell ref="AD2549:AD2550"/>
    <mergeCell ref="R2549:R2550"/>
    <mergeCell ref="S2549:S2550"/>
    <mergeCell ref="T2549:T2550"/>
    <mergeCell ref="U2549:U2550"/>
    <mergeCell ref="AH2581:AH2582"/>
    <mergeCell ref="V2549:V2550"/>
    <mergeCell ref="W2549:W2550"/>
    <mergeCell ref="AG2581:AG2582"/>
    <mergeCell ref="AB2581:AB2582"/>
    <mergeCell ref="AC2581:AC2582"/>
    <mergeCell ref="AD2581:AD2582"/>
    <mergeCell ref="AE2581:AE2582"/>
    <mergeCell ref="AF2581:AF2582"/>
    <mergeCell ref="R2581:R2582"/>
    <mergeCell ref="B2579:C2579"/>
    <mergeCell ref="Y2581:Y2582"/>
    <mergeCell ref="Z2581:Z2582"/>
    <mergeCell ref="D2602:G2602"/>
    <mergeCell ref="H2549:H2550"/>
    <mergeCell ref="I2549:I2550"/>
    <mergeCell ref="B2027:C2027"/>
    <mergeCell ref="D2027:G2027"/>
    <mergeCell ref="B2028:C2028"/>
    <mergeCell ref="D2028:G2028"/>
    <mergeCell ref="B2020:C2020"/>
    <mergeCell ref="B2024:C2024"/>
    <mergeCell ref="B2008:C2008"/>
    <mergeCell ref="B2009:C2009"/>
    <mergeCell ref="AD2005:AG2005"/>
    <mergeCell ref="B2012:C2012"/>
    <mergeCell ref="D2012:G2012"/>
    <mergeCell ref="Q1937:Q1938"/>
    <mergeCell ref="B2600:C2600"/>
    <mergeCell ref="B2554:C2554"/>
    <mergeCell ref="B2555:C2555"/>
    <mergeCell ref="B2556:C2556"/>
    <mergeCell ref="B2557:C2557"/>
    <mergeCell ref="B2558:C2558"/>
    <mergeCell ref="B2559:C2559"/>
    <mergeCell ref="D2570:G2570"/>
    <mergeCell ref="B2571:C2571"/>
    <mergeCell ref="D2571:G2571"/>
    <mergeCell ref="B2572:C2572"/>
    <mergeCell ref="D2572:G2572"/>
    <mergeCell ref="B2560:C2560"/>
    <mergeCell ref="B2561:C2561"/>
    <mergeCell ref="B2562:C2562"/>
    <mergeCell ref="B2563:C2563"/>
    <mergeCell ref="B2564:C2564"/>
    <mergeCell ref="B2565:C2565"/>
    <mergeCell ref="B2590:C2590"/>
    <mergeCell ref="D2576:F2576"/>
    <mergeCell ref="B2577:C2577"/>
    <mergeCell ref="D2577:E2577"/>
    <mergeCell ref="B2578:C2578"/>
    <mergeCell ref="D2578:K2578"/>
    <mergeCell ref="D2579:Q2579"/>
    <mergeCell ref="B2589:C2589"/>
    <mergeCell ref="S2581:S2582"/>
    <mergeCell ref="T2581:T2582"/>
    <mergeCell ref="U2581:U2582"/>
    <mergeCell ref="V2581:V2582"/>
    <mergeCell ref="W2581:W2582"/>
    <mergeCell ref="B2583:C2583"/>
    <mergeCell ref="B2574:AM2574"/>
    <mergeCell ref="B2584:C2584"/>
    <mergeCell ref="B2585:C2585"/>
    <mergeCell ref="B2524:C2524"/>
    <mergeCell ref="D2524:G2524"/>
    <mergeCell ref="B2510:AK2510"/>
    <mergeCell ref="D2512:F2512"/>
    <mergeCell ref="D2513:E2513"/>
    <mergeCell ref="B2494:AK2494"/>
    <mergeCell ref="B2586:C2586"/>
    <mergeCell ref="B2587:C2587"/>
    <mergeCell ref="B2588:C2588"/>
    <mergeCell ref="X2581:X2582"/>
    <mergeCell ref="D2538:G2538"/>
    <mergeCell ref="B2539:C2539"/>
    <mergeCell ref="AA2581:AA2582"/>
    <mergeCell ref="Z2549:Z2550"/>
    <mergeCell ref="AA2549:AA2550"/>
    <mergeCell ref="AB2549:AB2550"/>
    <mergeCell ref="B2568:C2568"/>
    <mergeCell ref="B2616:C2616"/>
    <mergeCell ref="X2613:X2614"/>
    <mergeCell ref="W2613:W2614"/>
    <mergeCell ref="O1407:O1408"/>
    <mergeCell ref="P1407:P1408"/>
    <mergeCell ref="Q1407:Q1408"/>
    <mergeCell ref="R1407:R1408"/>
    <mergeCell ref="S1407:S1408"/>
    <mergeCell ref="T1407:T1408"/>
    <mergeCell ref="U1407:U1408"/>
    <mergeCell ref="V1407:V1408"/>
    <mergeCell ref="W1407:W1408"/>
    <mergeCell ref="X1407:X1408"/>
    <mergeCell ref="D2531:Q2531"/>
    <mergeCell ref="O2389:O2390"/>
    <mergeCell ref="D2544:F2544"/>
    <mergeCell ref="D2603:G2603"/>
    <mergeCell ref="D2604:G2604"/>
    <mergeCell ref="B2606:AK2606"/>
    <mergeCell ref="D2608:F2608"/>
    <mergeCell ref="B2609:C2609"/>
    <mergeCell ref="D2609:E2609"/>
    <mergeCell ref="B2011:C2011"/>
    <mergeCell ref="B1996:C1996"/>
    <mergeCell ref="B2003:C2003"/>
    <mergeCell ref="B2004:C2004"/>
    <mergeCell ref="B1970:C1970"/>
    <mergeCell ref="B1980:C1980"/>
    <mergeCell ref="D1978:F1978"/>
    <mergeCell ref="B1979:C1979"/>
    <mergeCell ref="B1972:C1972"/>
    <mergeCell ref="B1973:C1973"/>
    <mergeCell ref="B2025:C2025"/>
    <mergeCell ref="B1963:C1963"/>
    <mergeCell ref="B2566:C2566"/>
    <mergeCell ref="E2532:E2534"/>
    <mergeCell ref="D2601:G2601"/>
    <mergeCell ref="B2602:C2602"/>
    <mergeCell ref="B2591:C2591"/>
    <mergeCell ref="B2592:C2592"/>
    <mergeCell ref="B2593:C2593"/>
    <mergeCell ref="B2594:C2594"/>
    <mergeCell ref="B2595:C2595"/>
    <mergeCell ref="B2596:C2596"/>
    <mergeCell ref="B2598:C2598"/>
    <mergeCell ref="B2599:C2599"/>
    <mergeCell ref="B2604:C2604"/>
    <mergeCell ref="B2610:C2610"/>
    <mergeCell ref="D2610:K2610"/>
    <mergeCell ref="D1406:D1408"/>
    <mergeCell ref="E1406:P1406"/>
    <mergeCell ref="F1407:F1408"/>
    <mergeCell ref="K1407:L1407"/>
    <mergeCell ref="B2611:C2611"/>
    <mergeCell ref="D2611:Q2611"/>
    <mergeCell ref="L2613:L2614"/>
    <mergeCell ref="M2613:N2613"/>
    <mergeCell ref="B2597:C2597"/>
    <mergeCell ref="B2603:C2603"/>
    <mergeCell ref="B2503:C2503"/>
    <mergeCell ref="D2505:G2505"/>
    <mergeCell ref="AD2630:AG2630"/>
    <mergeCell ref="AH2630:AJ2630"/>
    <mergeCell ref="F2631:F2632"/>
    <mergeCell ref="G2631:G2632"/>
    <mergeCell ref="AB2631:AB2632"/>
    <mergeCell ref="AC2631:AC2632"/>
    <mergeCell ref="AD2631:AD2632"/>
    <mergeCell ref="AE2631:AE2632"/>
    <mergeCell ref="AF2631:AF2632"/>
    <mergeCell ref="AG2631:AG2632"/>
    <mergeCell ref="AH2631:AH2632"/>
    <mergeCell ref="AJ2631:AJ2632"/>
    <mergeCell ref="S2631:S2632"/>
    <mergeCell ref="AI2631:AI2632"/>
    <mergeCell ref="AH2613:AH2614"/>
    <mergeCell ref="AI2613:AI2614"/>
    <mergeCell ref="AJ2613:AJ2614"/>
    <mergeCell ref="B2615:C2615"/>
    <mergeCell ref="B2618:C2618"/>
    <mergeCell ref="D2619:G2619"/>
    <mergeCell ref="B2620:C2620"/>
    <mergeCell ref="D2620:G2620"/>
    <mergeCell ref="B2612:C2614"/>
    <mergeCell ref="D2612:D2614"/>
    <mergeCell ref="E2612:E2614"/>
    <mergeCell ref="F2612:R2612"/>
    <mergeCell ref="S2612:AC2612"/>
    <mergeCell ref="AD2612:AG2612"/>
    <mergeCell ref="AH2612:AJ2612"/>
    <mergeCell ref="F2613:F2614"/>
    <mergeCell ref="Y2613:Y2614"/>
    <mergeCell ref="H2613:H2614"/>
    <mergeCell ref="I2613:I2614"/>
    <mergeCell ref="J2613:J2614"/>
    <mergeCell ref="K2613:K2614"/>
    <mergeCell ref="AG2613:AG2614"/>
    <mergeCell ref="Z2613:Z2614"/>
    <mergeCell ref="O2613:O2614"/>
    <mergeCell ref="P2613:P2614"/>
    <mergeCell ref="Q2613:Q2614"/>
    <mergeCell ref="R2613:R2614"/>
    <mergeCell ref="S2613:S2614"/>
    <mergeCell ref="T2613:T2614"/>
    <mergeCell ref="U2613:U2614"/>
    <mergeCell ref="V2613:V2614"/>
    <mergeCell ref="B2622:C2622"/>
    <mergeCell ref="D2622:G2622"/>
    <mergeCell ref="D2621:G2621"/>
    <mergeCell ref="G2613:G2614"/>
    <mergeCell ref="AA2613:AA2614"/>
    <mergeCell ref="AB2613:AB2614"/>
    <mergeCell ref="AC2613:AC2614"/>
    <mergeCell ref="AD2613:AD2614"/>
    <mergeCell ref="AE2613:AE2614"/>
    <mergeCell ref="AF2613:AF2614"/>
    <mergeCell ref="B2621:C2621"/>
    <mergeCell ref="B2617:C2617"/>
    <mergeCell ref="B2624:AK2624"/>
    <mergeCell ref="D2626:F2626"/>
    <mergeCell ref="B2627:C2627"/>
    <mergeCell ref="D2627:E2627"/>
    <mergeCell ref="B2628:C2628"/>
    <mergeCell ref="D2628:K2628"/>
    <mergeCell ref="B2629:C2629"/>
    <mergeCell ref="D2629:Q2629"/>
    <mergeCell ref="B2633:C2633"/>
    <mergeCell ref="S2647:AC2647"/>
    <mergeCell ref="AD2647:AG2647"/>
    <mergeCell ref="AG2663:AG2664"/>
    <mergeCell ref="M2648:N2648"/>
    <mergeCell ref="O2648:O2649"/>
    <mergeCell ref="T2631:T2632"/>
    <mergeCell ref="U2631:U2632"/>
    <mergeCell ref="V2631:V2632"/>
    <mergeCell ref="W2631:W2632"/>
    <mergeCell ref="X2631:X2632"/>
    <mergeCell ref="Y2631:Y2632"/>
    <mergeCell ref="Z2631:Z2632"/>
    <mergeCell ref="B2635:C2635"/>
    <mergeCell ref="J2631:J2632"/>
    <mergeCell ref="K2631:K2632"/>
    <mergeCell ref="L2631:L2632"/>
    <mergeCell ref="AA2631:AA2632"/>
    <mergeCell ref="S2663:S2664"/>
    <mergeCell ref="T2663:T2664"/>
    <mergeCell ref="U2663:U2664"/>
    <mergeCell ref="V2663:V2664"/>
    <mergeCell ref="W2663:W2664"/>
    <mergeCell ref="X2663:X2664"/>
    <mergeCell ref="Y2663:Y2664"/>
    <mergeCell ref="AH2663:AH2664"/>
    <mergeCell ref="Q2648:Q2649"/>
    <mergeCell ref="R2648:R2649"/>
    <mergeCell ref="AI2663:AI2664"/>
    <mergeCell ref="AH2647:AJ2647"/>
    <mergeCell ref="D2651:G2651"/>
    <mergeCell ref="S2648:S2649"/>
    <mergeCell ref="T2648:T2649"/>
    <mergeCell ref="U2648:U2649"/>
    <mergeCell ref="V2648:V2649"/>
    <mergeCell ref="W2648:W2649"/>
    <mergeCell ref="P2631:P2632"/>
    <mergeCell ref="Q2631:Q2632"/>
    <mergeCell ref="R2631:R2632"/>
    <mergeCell ref="B2634:C2634"/>
    <mergeCell ref="H2631:H2632"/>
    <mergeCell ref="I2631:I2632"/>
    <mergeCell ref="B2630:C2632"/>
    <mergeCell ref="D2630:D2632"/>
    <mergeCell ref="E2630:E2632"/>
    <mergeCell ref="F2630:R2630"/>
    <mergeCell ref="S2630:AC2630"/>
    <mergeCell ref="B2647:C2649"/>
    <mergeCell ref="D2647:D2649"/>
    <mergeCell ref="E2647:E2649"/>
    <mergeCell ref="F2647:R2647"/>
    <mergeCell ref="B2656:AK2656"/>
    <mergeCell ref="D2658:F2658"/>
    <mergeCell ref="D2659:E2659"/>
    <mergeCell ref="B2660:C2660"/>
    <mergeCell ref="D2660:K2660"/>
    <mergeCell ref="D2661:Q2661"/>
    <mergeCell ref="B2662:C2664"/>
    <mergeCell ref="D2662:D2664"/>
    <mergeCell ref="E2662:E2664"/>
    <mergeCell ref="AH2662:AJ2662"/>
    <mergeCell ref="F2663:F2664"/>
    <mergeCell ref="B2641:AK2641"/>
    <mergeCell ref="AD2677:AG2677"/>
    <mergeCell ref="F2678:F2679"/>
    <mergeCell ref="U2678:U2679"/>
    <mergeCell ref="P2678:P2679"/>
    <mergeCell ref="Q2678:Q2679"/>
    <mergeCell ref="X2678:X2679"/>
    <mergeCell ref="D2643:F2643"/>
    <mergeCell ref="B2652:C2652"/>
    <mergeCell ref="D2652:G2652"/>
    <mergeCell ref="B2653:C2653"/>
    <mergeCell ref="D2653:G2653"/>
    <mergeCell ref="B2654:C2654"/>
    <mergeCell ref="D2654:G2654"/>
    <mergeCell ref="P2648:P2649"/>
    <mergeCell ref="AG2648:AG2649"/>
    <mergeCell ref="AH2648:AH2649"/>
    <mergeCell ref="AI2648:AI2649"/>
    <mergeCell ref="AJ2648:AJ2649"/>
    <mergeCell ref="B2650:C2650"/>
    <mergeCell ref="D2636:G2636"/>
    <mergeCell ref="B2637:C2637"/>
    <mergeCell ref="D2637:G2637"/>
    <mergeCell ref="B2638:C2638"/>
    <mergeCell ref="D2638:G2638"/>
    <mergeCell ref="B2639:C2639"/>
    <mergeCell ref="D2639:G2639"/>
    <mergeCell ref="M2631:N2631"/>
    <mergeCell ref="O2631:O2632"/>
    <mergeCell ref="Z2663:Z2664"/>
    <mergeCell ref="AA2663:AA2664"/>
    <mergeCell ref="AB2663:AB2664"/>
    <mergeCell ref="AC2663:AC2664"/>
    <mergeCell ref="AD2663:AD2664"/>
    <mergeCell ref="B2644:C2644"/>
    <mergeCell ref="D2644:E2644"/>
    <mergeCell ref="B2645:C2645"/>
    <mergeCell ref="D2645:K2645"/>
    <mergeCell ref="B2646:C2646"/>
    <mergeCell ref="D2646:Q2646"/>
    <mergeCell ref="AJ2663:AJ2664"/>
    <mergeCell ref="B2661:C2661"/>
    <mergeCell ref="M2663:N2663"/>
    <mergeCell ref="O2663:O2664"/>
    <mergeCell ref="P2663:P2664"/>
    <mergeCell ref="Y2648:Y2649"/>
    <mergeCell ref="Z2648:Z2649"/>
    <mergeCell ref="AA2648:AA2649"/>
    <mergeCell ref="AB2648:AB2649"/>
    <mergeCell ref="I2648:I2649"/>
    <mergeCell ref="J2648:J2649"/>
    <mergeCell ref="K2648:K2649"/>
    <mergeCell ref="L2648:L2649"/>
    <mergeCell ref="X2648:X2649"/>
    <mergeCell ref="B2659:C2659"/>
    <mergeCell ref="Q2663:Q2664"/>
    <mergeCell ref="R2663:R2664"/>
    <mergeCell ref="F2648:F2649"/>
    <mergeCell ref="G2648:G2649"/>
    <mergeCell ref="H2648:H2649"/>
    <mergeCell ref="B2739:AK2739"/>
    <mergeCell ref="D2741:F2741"/>
    <mergeCell ref="B2742:C2742"/>
    <mergeCell ref="D2742:E2742"/>
    <mergeCell ref="B2743:C2743"/>
    <mergeCell ref="D2743:K2743"/>
    <mergeCell ref="B2744:C2744"/>
    <mergeCell ref="D2744:Q2744"/>
    <mergeCell ref="B2745:C2747"/>
    <mergeCell ref="D2745:D2747"/>
    <mergeCell ref="F2723:R2723"/>
    <mergeCell ref="M2724:N2724"/>
    <mergeCell ref="O2724:O2725"/>
    <mergeCell ref="P2724:P2725"/>
    <mergeCell ref="Q2724:Q2725"/>
    <mergeCell ref="R2724:R2725"/>
    <mergeCell ref="AH2724:AH2725"/>
    <mergeCell ref="AI2724:AI2725"/>
    <mergeCell ref="AJ2724:AJ2725"/>
    <mergeCell ref="AG2724:AG2725"/>
    <mergeCell ref="AE2724:AE2725"/>
    <mergeCell ref="AF2724:AF2725"/>
    <mergeCell ref="AH2723:AJ2723"/>
    <mergeCell ref="B2736:C2736"/>
    <mergeCell ref="Z2724:Z2725"/>
    <mergeCell ref="B2669:C2669"/>
    <mergeCell ref="D2669:G2669"/>
    <mergeCell ref="AH2677:AJ2677"/>
    <mergeCell ref="Y2709:Y2710"/>
    <mergeCell ref="Z2709:Z2710"/>
    <mergeCell ref="AA2709:AA2710"/>
    <mergeCell ref="AB2709:AB2710"/>
    <mergeCell ref="AC2709:AC2710"/>
    <mergeCell ref="AD2709:AD2710"/>
    <mergeCell ref="AE2709:AE2710"/>
    <mergeCell ref="B2706:C2706"/>
    <mergeCell ref="D2706:K2706"/>
    <mergeCell ref="B2707:C2707"/>
    <mergeCell ref="D2707:Q2707"/>
    <mergeCell ref="B2708:C2710"/>
    <mergeCell ref="F2709:F2710"/>
    <mergeCell ref="AH2708:AJ2708"/>
    <mergeCell ref="AH2678:AH2679"/>
    <mergeCell ref="AI2678:AI2679"/>
    <mergeCell ref="AJ2678:AJ2679"/>
    <mergeCell ref="AH2692:AJ2692"/>
    <mergeCell ref="AD2723:AG2723"/>
    <mergeCell ref="B2713:C2713"/>
    <mergeCell ref="D2713:G2713"/>
    <mergeCell ref="B2714:C2714"/>
    <mergeCell ref="D2714:G2714"/>
    <mergeCell ref="D2736:G2736"/>
    <mergeCell ref="B2729:C2729"/>
    <mergeCell ref="B2730:C2730"/>
    <mergeCell ref="B2731:C2731"/>
    <mergeCell ref="B2732:C2732"/>
    <mergeCell ref="B2726:C2726"/>
    <mergeCell ref="O2678:O2679"/>
    <mergeCell ref="B2522:C2522"/>
    <mergeCell ref="B2520:C2520"/>
    <mergeCell ref="B2519:C2519"/>
    <mergeCell ref="D2521:G2521"/>
    <mergeCell ref="Y2517:Y2518"/>
    <mergeCell ref="Z2517:Z2518"/>
    <mergeCell ref="AA2517:AA2518"/>
    <mergeCell ref="D2522:G2522"/>
    <mergeCell ref="AB2517:AB2518"/>
    <mergeCell ref="D2689:E2689"/>
    <mergeCell ref="B2690:C2690"/>
    <mergeCell ref="D2667:G2667"/>
    <mergeCell ref="B2668:C2668"/>
    <mergeCell ref="S2692:AC2692"/>
    <mergeCell ref="AD2692:AG2692"/>
    <mergeCell ref="AC2678:AC2679"/>
    <mergeCell ref="AB2678:AB2679"/>
    <mergeCell ref="S2678:S2679"/>
    <mergeCell ref="AC2648:AC2649"/>
    <mergeCell ref="AD2648:AD2649"/>
    <mergeCell ref="AE2648:AE2649"/>
    <mergeCell ref="AF2648:AF2649"/>
    <mergeCell ref="AE2663:AE2664"/>
    <mergeCell ref="AF2663:AF2664"/>
    <mergeCell ref="S2693:S2694"/>
    <mergeCell ref="T2693:T2694"/>
    <mergeCell ref="U2693:U2694"/>
    <mergeCell ref="V2693:V2694"/>
    <mergeCell ref="W2693:W2694"/>
    <mergeCell ref="J2693:J2694"/>
    <mergeCell ref="D2737:G2737"/>
    <mergeCell ref="B2737:C2737"/>
    <mergeCell ref="S2723:AC2723"/>
    <mergeCell ref="B2733:C2733"/>
    <mergeCell ref="B2735:C2735"/>
    <mergeCell ref="F2662:R2662"/>
    <mergeCell ref="S2662:AC2662"/>
    <mergeCell ref="AD2662:AG2662"/>
    <mergeCell ref="P2693:P2694"/>
    <mergeCell ref="Q2693:Q2694"/>
    <mergeCell ref="X2709:X2710"/>
    <mergeCell ref="B2671:AK2671"/>
    <mergeCell ref="AH2709:AH2710"/>
    <mergeCell ref="AI2709:AI2710"/>
    <mergeCell ref="B2676:C2676"/>
    <mergeCell ref="X2693:X2694"/>
    <mergeCell ref="AD2708:AG2708"/>
    <mergeCell ref="B2705:C2705"/>
    <mergeCell ref="D2705:E2705"/>
    <mergeCell ref="B2702:AK2702"/>
    <mergeCell ref="D2704:F2704"/>
    <mergeCell ref="T2709:T2710"/>
    <mergeCell ref="U2709:U2710"/>
    <mergeCell ref="V2709:V2710"/>
    <mergeCell ref="D2697:G2697"/>
    <mergeCell ref="B2698:C2698"/>
    <mergeCell ref="D2698:G2698"/>
    <mergeCell ref="B2699:C2699"/>
    <mergeCell ref="D2699:G2699"/>
    <mergeCell ref="B2700:C2700"/>
    <mergeCell ref="D2700:G2700"/>
    <mergeCell ref="AI2693:AI2694"/>
    <mergeCell ref="AJ2693:AJ2694"/>
    <mergeCell ref="B2695:C2695"/>
    <mergeCell ref="O2501:O2502"/>
    <mergeCell ref="B2499:C2499"/>
    <mergeCell ref="T2678:T2679"/>
    <mergeCell ref="Y2693:Y2694"/>
    <mergeCell ref="Z2693:Z2694"/>
    <mergeCell ref="AA2693:AA2694"/>
    <mergeCell ref="AB2693:AB2694"/>
    <mergeCell ref="AC2693:AC2694"/>
    <mergeCell ref="AD2693:AD2694"/>
    <mergeCell ref="AE2693:AE2694"/>
    <mergeCell ref="AF2693:AF2694"/>
    <mergeCell ref="AG2693:AG2694"/>
    <mergeCell ref="AH2693:AH2694"/>
    <mergeCell ref="Y2678:Y2679"/>
    <mergeCell ref="Z2678:Z2679"/>
    <mergeCell ref="D2688:F2688"/>
    <mergeCell ref="R2709:R2710"/>
    <mergeCell ref="S2709:S2710"/>
    <mergeCell ref="B2677:C2679"/>
    <mergeCell ref="D2677:D2679"/>
    <mergeCell ref="E2677:E2679"/>
    <mergeCell ref="F2677:R2677"/>
    <mergeCell ref="S2677:AC2677"/>
    <mergeCell ref="G2663:G2664"/>
    <mergeCell ref="H2663:H2664"/>
    <mergeCell ref="I2663:I2664"/>
    <mergeCell ref="J2663:J2664"/>
    <mergeCell ref="K2663:K2664"/>
    <mergeCell ref="L2663:L2664"/>
    <mergeCell ref="B2691:C2691"/>
    <mergeCell ref="D2691:Q2691"/>
    <mergeCell ref="F2693:F2694"/>
    <mergeCell ref="L2678:L2679"/>
    <mergeCell ref="B2683:C2683"/>
    <mergeCell ref="D2681:G2681"/>
    <mergeCell ref="B2682:C2682"/>
    <mergeCell ref="D2682:G2682"/>
    <mergeCell ref="B2667:C2667"/>
    <mergeCell ref="D2668:G2668"/>
    <mergeCell ref="O2709:O2710"/>
    <mergeCell ref="P2709:P2710"/>
    <mergeCell ref="Q2709:Q2710"/>
    <mergeCell ref="B2680:C2680"/>
    <mergeCell ref="AD2678:AD2679"/>
    <mergeCell ref="AE2678:AE2679"/>
    <mergeCell ref="D2690:K2690"/>
    <mergeCell ref="AG2709:AG2710"/>
    <mergeCell ref="G2709:G2710"/>
    <mergeCell ref="H2709:H2710"/>
    <mergeCell ref="I2709:I2710"/>
    <mergeCell ref="J2709:J2710"/>
    <mergeCell ref="AF2678:AF2679"/>
    <mergeCell ref="AG2678:AG2679"/>
    <mergeCell ref="V2678:V2679"/>
    <mergeCell ref="W2678:W2679"/>
    <mergeCell ref="AA2678:AA2679"/>
    <mergeCell ref="G2693:G2694"/>
    <mergeCell ref="H2693:H2694"/>
    <mergeCell ref="I2693:I2694"/>
    <mergeCell ref="K2693:K2694"/>
    <mergeCell ref="L2693:L2694"/>
    <mergeCell ref="M2693:N2693"/>
    <mergeCell ref="O2693:O2694"/>
    <mergeCell ref="G2678:G2679"/>
    <mergeCell ref="D2523:G2523"/>
    <mergeCell ref="B2727:C2727"/>
    <mergeCell ref="B2728:C2728"/>
    <mergeCell ref="B2717:AK2717"/>
    <mergeCell ref="D2719:F2719"/>
    <mergeCell ref="D2720:E2720"/>
    <mergeCell ref="D2721:K2721"/>
    <mergeCell ref="B2722:C2722"/>
    <mergeCell ref="J2724:J2725"/>
    <mergeCell ref="K2724:K2725"/>
    <mergeCell ref="L2724:L2725"/>
    <mergeCell ref="B2715:C2715"/>
    <mergeCell ref="D2715:G2715"/>
    <mergeCell ref="S2708:AC2708"/>
    <mergeCell ref="B2711:C2711"/>
    <mergeCell ref="AA2724:AA2725"/>
    <mergeCell ref="AB2724:AB2725"/>
    <mergeCell ref="AC2724:AC2725"/>
    <mergeCell ref="AD2724:AD2725"/>
    <mergeCell ref="D2712:G2712"/>
    <mergeCell ref="S2724:S2725"/>
    <mergeCell ref="T2724:T2725"/>
    <mergeCell ref="U2724:U2725"/>
    <mergeCell ref="V2724:V2725"/>
    <mergeCell ref="W2724:W2725"/>
    <mergeCell ref="D2722:Q2722"/>
    <mergeCell ref="B2723:C2725"/>
    <mergeCell ref="D2723:D2725"/>
    <mergeCell ref="E2723:E2725"/>
    <mergeCell ref="AF2709:AF2710"/>
    <mergeCell ref="D2708:D2710"/>
    <mergeCell ref="E2708:E2710"/>
    <mergeCell ref="F2708:R2708"/>
    <mergeCell ref="W2709:W2710"/>
    <mergeCell ref="B2721:C2721"/>
    <mergeCell ref="F2724:F2725"/>
    <mergeCell ref="G2724:G2725"/>
    <mergeCell ref="H2724:H2725"/>
    <mergeCell ref="I2724:I2725"/>
    <mergeCell ref="X2724:X2725"/>
    <mergeCell ref="Y2724:Y2725"/>
    <mergeCell ref="K2709:K2710"/>
    <mergeCell ref="L2709:L2710"/>
    <mergeCell ref="M2709:N2709"/>
    <mergeCell ref="B2720:C2720"/>
    <mergeCell ref="AJ2709:AJ2710"/>
    <mergeCell ref="H2678:H2679"/>
    <mergeCell ref="I2678:I2679"/>
    <mergeCell ref="J2678:J2679"/>
    <mergeCell ref="K2678:K2679"/>
    <mergeCell ref="F2692:R2692"/>
    <mergeCell ref="B2692:C2694"/>
    <mergeCell ref="D2692:D2694"/>
    <mergeCell ref="E2692:E2694"/>
    <mergeCell ref="D2683:G2683"/>
    <mergeCell ref="R2678:R2679"/>
    <mergeCell ref="M2678:N2678"/>
    <mergeCell ref="B2686:AK2686"/>
    <mergeCell ref="B2689:C2689"/>
    <mergeCell ref="B2684:C2684"/>
    <mergeCell ref="D2684:G2684"/>
    <mergeCell ref="B2696:C2696"/>
    <mergeCell ref="R2693:R2694"/>
    <mergeCell ref="D2666:G2666"/>
    <mergeCell ref="AD2745:AG2745"/>
    <mergeCell ref="AH2745:AJ2745"/>
    <mergeCell ref="F2746:F2747"/>
    <mergeCell ref="G2746:G2747"/>
    <mergeCell ref="H2746:H2747"/>
    <mergeCell ref="I2746:I2747"/>
    <mergeCell ref="B2787:C2787"/>
    <mergeCell ref="D2787:G2787"/>
    <mergeCell ref="B2788:C2788"/>
    <mergeCell ref="D2788:G2788"/>
    <mergeCell ref="D2785:G2785"/>
    <mergeCell ref="B2786:C2786"/>
    <mergeCell ref="B2761:AK2761"/>
    <mergeCell ref="D2763:F2763"/>
    <mergeCell ref="B2764:C2764"/>
    <mergeCell ref="D2764:E2764"/>
    <mergeCell ref="D2765:K2765"/>
    <mergeCell ref="D2766:Q2766"/>
    <mergeCell ref="B2767:C2769"/>
    <mergeCell ref="D2767:D2769"/>
    <mergeCell ref="E2767:E2769"/>
    <mergeCell ref="F2767:R2767"/>
    <mergeCell ref="S2767:AC2767"/>
    <mergeCell ref="AD2767:AG2767"/>
    <mergeCell ref="AH2767:AJ2767"/>
    <mergeCell ref="F2768:F2769"/>
    <mergeCell ref="G2768:G2769"/>
    <mergeCell ref="H2768:H2769"/>
    <mergeCell ref="I2768:I2769"/>
    <mergeCell ref="AF2768:AF2769"/>
    <mergeCell ref="AG2768:AG2769"/>
    <mergeCell ref="B2773:C2773"/>
    <mergeCell ref="B2774:C2774"/>
    <mergeCell ref="Z2768:Z2769"/>
    <mergeCell ref="AA2768:AA2769"/>
    <mergeCell ref="B2771:C2771"/>
    <mergeCell ref="B2777:C2777"/>
    <mergeCell ref="B2778:C2778"/>
    <mergeCell ref="B2779:C2779"/>
    <mergeCell ref="B2780:C2780"/>
    <mergeCell ref="B2781:C2781"/>
    <mergeCell ref="B2782:C2782"/>
    <mergeCell ref="B2783:C2783"/>
    <mergeCell ref="B2784:C2784"/>
    <mergeCell ref="D2786:G2786"/>
    <mergeCell ref="B2754:C2754"/>
    <mergeCell ref="B2755:C2755"/>
    <mergeCell ref="D2756:G2756"/>
    <mergeCell ref="AB2768:AB2769"/>
    <mergeCell ref="AE2746:AE2747"/>
    <mergeCell ref="AF2746:AF2747"/>
    <mergeCell ref="AG2746:AG2747"/>
    <mergeCell ref="B2748:C2748"/>
    <mergeCell ref="B2749:C2749"/>
    <mergeCell ref="B2750:C2750"/>
    <mergeCell ref="B2751:C2751"/>
    <mergeCell ref="AI2746:AI2747"/>
    <mergeCell ref="AJ2746:AJ2747"/>
    <mergeCell ref="B3011:C3011"/>
    <mergeCell ref="D3011:G3011"/>
    <mergeCell ref="AE3005:AE3006"/>
    <mergeCell ref="AF3005:AF3006"/>
    <mergeCell ref="F3005:F3006"/>
    <mergeCell ref="P3005:P3006"/>
    <mergeCell ref="Q3005:Q3006"/>
    <mergeCell ref="S3005:S3006"/>
    <mergeCell ref="T3005:T3006"/>
    <mergeCell ref="R3005:R3006"/>
    <mergeCell ref="W3005:W3006"/>
    <mergeCell ref="O3005:O3006"/>
    <mergeCell ref="L3005:L3006"/>
    <mergeCell ref="D3008:G3008"/>
    <mergeCell ref="B3009:C3009"/>
    <mergeCell ref="D3009:G3009"/>
    <mergeCell ref="AF2990:AF2991"/>
    <mergeCell ref="AC3005:AC3006"/>
    <mergeCell ref="AD3005:AD3006"/>
    <mergeCell ref="V3005:V3006"/>
    <mergeCell ref="G3005:G3006"/>
    <mergeCell ref="H3005:H3006"/>
    <mergeCell ref="I3005:I3006"/>
    <mergeCell ref="B3007:C3007"/>
    <mergeCell ref="Y3005:Y3006"/>
    <mergeCell ref="Z3005:Z3006"/>
    <mergeCell ref="AA3005:AA3006"/>
    <mergeCell ref="AB3005:AB3006"/>
    <mergeCell ref="AF2797:AF2798"/>
    <mergeCell ref="B3010:C3010"/>
    <mergeCell ref="D3010:G3010"/>
    <mergeCell ref="B2818:C2818"/>
    <mergeCell ref="AH2746:AH2747"/>
    <mergeCell ref="B2757:C2757"/>
    <mergeCell ref="D2757:G2757"/>
    <mergeCell ref="B2758:C2758"/>
    <mergeCell ref="D2758:G2758"/>
    <mergeCell ref="B2759:C2759"/>
    <mergeCell ref="D2759:G2759"/>
    <mergeCell ref="X2746:X2747"/>
    <mergeCell ref="Y2746:Y2747"/>
    <mergeCell ref="Z2746:Z2747"/>
    <mergeCell ref="AA2746:AA2747"/>
    <mergeCell ref="AB2746:AB2747"/>
    <mergeCell ref="J2746:J2747"/>
    <mergeCell ref="K2746:K2747"/>
    <mergeCell ref="L2746:L2747"/>
    <mergeCell ref="M2746:N2746"/>
    <mergeCell ref="O2746:O2747"/>
    <mergeCell ref="P2746:P2747"/>
    <mergeCell ref="Q2746:Q2747"/>
    <mergeCell ref="AC2746:AC2747"/>
    <mergeCell ref="AD2746:AD2747"/>
    <mergeCell ref="R2746:R2747"/>
    <mergeCell ref="S2746:S2747"/>
    <mergeCell ref="T2746:T2747"/>
    <mergeCell ref="E3004:E3006"/>
    <mergeCell ref="D3004:D3006"/>
    <mergeCell ref="B3004:C3006"/>
    <mergeCell ref="V2768:V2769"/>
    <mergeCell ref="AG2958:AG2959"/>
    <mergeCell ref="AH2958:AH2959"/>
    <mergeCell ref="AD2990:AD2991"/>
    <mergeCell ref="B2979:C2979"/>
    <mergeCell ref="AI2958:AI2959"/>
    <mergeCell ref="F2797:F2798"/>
    <mergeCell ref="G2797:G2798"/>
    <mergeCell ref="H2797:H2798"/>
    <mergeCell ref="I2797:I2798"/>
    <mergeCell ref="J2797:J2798"/>
    <mergeCell ref="K2797:K2798"/>
    <mergeCell ref="B2812:C2812"/>
    <mergeCell ref="B2813:C2813"/>
    <mergeCell ref="B2814:C2814"/>
    <mergeCell ref="B2799:C2799"/>
    <mergeCell ref="B2800:C2800"/>
    <mergeCell ref="L2797:L2798"/>
    <mergeCell ref="B2770:C2770"/>
    <mergeCell ref="B2775:C2775"/>
    <mergeCell ref="B2776:C2776"/>
    <mergeCell ref="AE2941:AE2942"/>
    <mergeCell ref="AF2941:AF2942"/>
    <mergeCell ref="W2958:W2959"/>
    <mergeCell ref="X2958:X2959"/>
    <mergeCell ref="Y2958:Y2959"/>
    <mergeCell ref="U2941:U2942"/>
    <mergeCell ref="M2941:N2941"/>
    <mergeCell ref="O2941:O2942"/>
    <mergeCell ref="P2941:P2942"/>
    <mergeCell ref="Q2941:Q2942"/>
    <mergeCell ref="R2941:R2942"/>
    <mergeCell ref="AD2958:AD2959"/>
    <mergeCell ref="AE2958:AE2959"/>
    <mergeCell ref="I2941:I2942"/>
    <mergeCell ref="D2937:E2937"/>
    <mergeCell ref="B2943:C2943"/>
    <mergeCell ref="B2944:C2944"/>
    <mergeCell ref="B2945:C2945"/>
    <mergeCell ref="B2801:C2801"/>
    <mergeCell ref="B2802:C2802"/>
    <mergeCell ref="B2817:C2817"/>
    <mergeCell ref="D2792:F2792"/>
    <mergeCell ref="B2793:C2793"/>
    <mergeCell ref="D2794:K2794"/>
    <mergeCell ref="B2795:C2795"/>
    <mergeCell ref="D2793:E2793"/>
    <mergeCell ref="D2946:G2946"/>
    <mergeCell ref="B2947:C2947"/>
    <mergeCell ref="D2949:G2949"/>
    <mergeCell ref="V2958:V2959"/>
    <mergeCell ref="G2941:G2942"/>
    <mergeCell ref="H2941:H2942"/>
    <mergeCell ref="D2954:E2954"/>
    <mergeCell ref="D2939:Q2939"/>
    <mergeCell ref="B2940:C2942"/>
    <mergeCell ref="D2940:D2942"/>
    <mergeCell ref="E2940:E2942"/>
    <mergeCell ref="F2940:R2940"/>
    <mergeCell ref="S2940:AC2940"/>
    <mergeCell ref="S2797:S2798"/>
    <mergeCell ref="T2797:T2798"/>
    <mergeCell ref="U2797:U2798"/>
    <mergeCell ref="V2797:V2798"/>
    <mergeCell ref="Y2797:Y2798"/>
    <mergeCell ref="Z2797:Z2798"/>
    <mergeCell ref="AA2797:AA2798"/>
    <mergeCell ref="D2796:D2798"/>
    <mergeCell ref="E2796:E2798"/>
    <mergeCell ref="B2980:C2980"/>
    <mergeCell ref="AJ3005:AJ3006"/>
    <mergeCell ref="AI3005:AI3006"/>
    <mergeCell ref="AH3005:AH3006"/>
    <mergeCell ref="AG3005:AG3006"/>
    <mergeCell ref="B2819:C2819"/>
    <mergeCell ref="D2820:G2820"/>
    <mergeCell ref="B2821:C2821"/>
    <mergeCell ref="D2821:G2821"/>
    <mergeCell ref="B2822:C2822"/>
    <mergeCell ref="D2822:G2822"/>
    <mergeCell ref="B2823:C2823"/>
    <mergeCell ref="D2823:G2823"/>
    <mergeCell ref="M2974:N2974"/>
    <mergeCell ref="D2988:Q2988"/>
    <mergeCell ref="B2989:C2991"/>
    <mergeCell ref="S2989:AC2989"/>
    <mergeCell ref="D3003:Q3003"/>
    <mergeCell ref="B3003:C3003"/>
    <mergeCell ref="D3002:K3002"/>
    <mergeCell ref="B3002:C3002"/>
    <mergeCell ref="D3001:E3001"/>
    <mergeCell ref="B3001:C3001"/>
    <mergeCell ref="S3004:AC3004"/>
    <mergeCell ref="F3004:R3004"/>
    <mergeCell ref="B2967:AK2967"/>
    <mergeCell ref="D2969:F2969"/>
    <mergeCell ref="B2970:C2970"/>
    <mergeCell ref="AH2973:AJ2973"/>
    <mergeCell ref="F2974:F2975"/>
    <mergeCell ref="G2974:G2975"/>
    <mergeCell ref="H2974:H2975"/>
    <mergeCell ref="AJ2941:AJ2942"/>
    <mergeCell ref="AD3004:AG3004"/>
    <mergeCell ref="B2998:AK2998"/>
    <mergeCell ref="D3000:F3000"/>
    <mergeCell ref="AH3004:AJ3004"/>
    <mergeCell ref="AG2990:AG2991"/>
    <mergeCell ref="AH2990:AH2991"/>
    <mergeCell ref="AI2990:AI2991"/>
    <mergeCell ref="Z2958:Z2959"/>
    <mergeCell ref="AE2990:AE2991"/>
    <mergeCell ref="B2976:C2976"/>
    <mergeCell ref="B2977:C2977"/>
    <mergeCell ref="F2989:R2989"/>
    <mergeCell ref="G2990:G2991"/>
    <mergeCell ref="H2990:H2991"/>
    <mergeCell ref="I2990:I2991"/>
    <mergeCell ref="J2990:J2991"/>
    <mergeCell ref="K2990:K2991"/>
    <mergeCell ref="L2990:L2991"/>
    <mergeCell ref="M2990:N2990"/>
    <mergeCell ref="O2990:O2991"/>
    <mergeCell ref="P2990:P2991"/>
    <mergeCell ref="Q2990:Q2991"/>
    <mergeCell ref="AJ2990:AJ2991"/>
    <mergeCell ref="D2993:G2993"/>
    <mergeCell ref="B2994:C2994"/>
    <mergeCell ref="J3005:J3006"/>
    <mergeCell ref="K3005:K3006"/>
    <mergeCell ref="M3005:N3005"/>
    <mergeCell ref="U3005:U3006"/>
    <mergeCell ref="X3005:X3006"/>
    <mergeCell ref="W2974:W2975"/>
    <mergeCell ref="X2974:X2975"/>
    <mergeCell ref="AA2958:AA2959"/>
    <mergeCell ref="AB2958:AB2959"/>
    <mergeCell ref="AC2958:AC2959"/>
    <mergeCell ref="Q2974:Q2975"/>
    <mergeCell ref="R2974:R2975"/>
    <mergeCell ref="D2979:G2979"/>
    <mergeCell ref="B2983:AK2983"/>
    <mergeCell ref="D2985:F2985"/>
    <mergeCell ref="B2986:C2986"/>
    <mergeCell ref="B2987:C2987"/>
    <mergeCell ref="D2987:K2987"/>
    <mergeCell ref="B2988:C2988"/>
    <mergeCell ref="B2981:C2981"/>
    <mergeCell ref="D2981:G2981"/>
    <mergeCell ref="S2957:AC2957"/>
    <mergeCell ref="AD2957:AG2957"/>
    <mergeCell ref="AH2957:AJ2957"/>
    <mergeCell ref="F2958:F2959"/>
    <mergeCell ref="D2989:D2991"/>
    <mergeCell ref="E2989:E2991"/>
    <mergeCell ref="AD2989:AG2989"/>
    <mergeCell ref="AH2989:AJ2989"/>
    <mergeCell ref="F2990:F2991"/>
    <mergeCell ref="AA2990:AA2991"/>
    <mergeCell ref="AB2990:AB2991"/>
    <mergeCell ref="AC2990:AC2991"/>
    <mergeCell ref="R2990:R2991"/>
    <mergeCell ref="D2986:E2986"/>
    <mergeCell ref="D2980:G2980"/>
    <mergeCell ref="V3035:V3036"/>
    <mergeCell ref="W3035:W3036"/>
    <mergeCell ref="B3013:AK3013"/>
    <mergeCell ref="D3015:F3015"/>
    <mergeCell ref="B3016:C3016"/>
    <mergeCell ref="D3016:E3016"/>
    <mergeCell ref="B3017:C3017"/>
    <mergeCell ref="D3017:K3017"/>
    <mergeCell ref="B3018:C3018"/>
    <mergeCell ref="D3018:Q3018"/>
    <mergeCell ref="B3019:C3021"/>
    <mergeCell ref="D3019:D3021"/>
    <mergeCell ref="E3019:E3021"/>
    <mergeCell ref="F3019:R3019"/>
    <mergeCell ref="S3019:AC3019"/>
    <mergeCell ref="AD3019:AG3019"/>
    <mergeCell ref="AJ3020:AJ3021"/>
    <mergeCell ref="D3026:G3026"/>
    <mergeCell ref="D3023:G3023"/>
    <mergeCell ref="B3032:C3032"/>
    <mergeCell ref="D3032:K3032"/>
    <mergeCell ref="B3033:C3033"/>
    <mergeCell ref="D3033:Q3033"/>
    <mergeCell ref="P3020:P3021"/>
    <mergeCell ref="B3024:C3024"/>
    <mergeCell ref="Q3020:Q3021"/>
    <mergeCell ref="K3020:K3021"/>
    <mergeCell ref="L3020:L3021"/>
    <mergeCell ref="M3020:N3020"/>
    <mergeCell ref="AH3019:AJ3019"/>
    <mergeCell ref="F3020:F3021"/>
    <mergeCell ref="G3020:G3021"/>
    <mergeCell ref="H3020:H3021"/>
    <mergeCell ref="I3020:I3021"/>
    <mergeCell ref="AF3020:AF3021"/>
    <mergeCell ref="B3031:C3031"/>
    <mergeCell ref="AG3020:AG3021"/>
    <mergeCell ref="B3025:C3025"/>
    <mergeCell ref="B3039:C3039"/>
    <mergeCell ref="D3039:G3039"/>
    <mergeCell ref="B3040:C3040"/>
    <mergeCell ref="D3040:G3040"/>
    <mergeCell ref="B3037:C3037"/>
    <mergeCell ref="B3057:C3057"/>
    <mergeCell ref="D3057:G3057"/>
    <mergeCell ref="H3066:H3067"/>
    <mergeCell ref="I3066:I3067"/>
    <mergeCell ref="J3066:J3067"/>
    <mergeCell ref="K3066:K3067"/>
    <mergeCell ref="L3066:L3067"/>
    <mergeCell ref="M3066:N3066"/>
    <mergeCell ref="AA3066:AA3067"/>
    <mergeCell ref="O3020:O3021"/>
    <mergeCell ref="D3024:G3024"/>
    <mergeCell ref="B3022:C3022"/>
    <mergeCell ref="D3025:G3025"/>
    <mergeCell ref="T3020:T3021"/>
    <mergeCell ref="U3020:U3021"/>
    <mergeCell ref="V3020:V3021"/>
    <mergeCell ref="W3020:W3021"/>
    <mergeCell ref="X3020:X3021"/>
    <mergeCell ref="Y3020:Y3021"/>
    <mergeCell ref="Z3020:Z3021"/>
    <mergeCell ref="AA3020:AA3021"/>
    <mergeCell ref="AB3020:AB3021"/>
    <mergeCell ref="AC3020:AC3021"/>
    <mergeCell ref="AD3020:AD3021"/>
    <mergeCell ref="AE3020:AE3021"/>
    <mergeCell ref="B3026:C3026"/>
    <mergeCell ref="AF3066:AF3067"/>
    <mergeCell ref="AG3066:AG3067"/>
    <mergeCell ref="J3020:J3021"/>
    <mergeCell ref="AE3035:AE3036"/>
    <mergeCell ref="AF3035:AF3036"/>
    <mergeCell ref="AG3035:AG3036"/>
    <mergeCell ref="R3020:R3021"/>
    <mergeCell ref="S3020:S3021"/>
    <mergeCell ref="S3034:AC3034"/>
    <mergeCell ref="D3031:E3031"/>
    <mergeCell ref="B3028:AK3028"/>
    <mergeCell ref="D3030:F3030"/>
    <mergeCell ref="B3034:C3036"/>
    <mergeCell ref="D3034:D3036"/>
    <mergeCell ref="E3034:E3036"/>
    <mergeCell ref="F3034:R3034"/>
    <mergeCell ref="F3035:F3036"/>
    <mergeCell ref="G3035:G3036"/>
    <mergeCell ref="H3035:H3036"/>
    <mergeCell ref="I3035:I3036"/>
    <mergeCell ref="J3035:J3036"/>
    <mergeCell ref="K3035:K3036"/>
    <mergeCell ref="AD3034:AG3034"/>
    <mergeCell ref="AH3034:AJ3034"/>
    <mergeCell ref="AH3020:AH3021"/>
    <mergeCell ref="AI3020:AI3021"/>
    <mergeCell ref="AB3035:AB3036"/>
    <mergeCell ref="T3035:T3036"/>
    <mergeCell ref="U3035:U3036"/>
    <mergeCell ref="B3044:AK3044"/>
    <mergeCell ref="D3046:F3046"/>
    <mergeCell ref="B3047:C3047"/>
    <mergeCell ref="D3047:E3047"/>
    <mergeCell ref="B3048:C3048"/>
    <mergeCell ref="D3048:K3048"/>
    <mergeCell ref="B3049:C3049"/>
    <mergeCell ref="D3049:Q3049"/>
    <mergeCell ref="F3050:R3050"/>
    <mergeCell ref="S3050:AC3050"/>
    <mergeCell ref="AD3050:AG3050"/>
    <mergeCell ref="AH3050:AJ3050"/>
    <mergeCell ref="O3051:O3052"/>
    <mergeCell ref="P3051:P3052"/>
    <mergeCell ref="V3051:V3052"/>
    <mergeCell ref="W3051:W3052"/>
    <mergeCell ref="X3051:X3052"/>
    <mergeCell ref="Y3051:Y3052"/>
    <mergeCell ref="AJ3066:AJ3067"/>
    <mergeCell ref="B3068:C3068"/>
    <mergeCell ref="AC3035:AC3036"/>
    <mergeCell ref="AD3035:AD3036"/>
    <mergeCell ref="M3051:N3051"/>
    <mergeCell ref="D3061:F3061"/>
    <mergeCell ref="S3051:S3052"/>
    <mergeCell ref="T3051:T3052"/>
    <mergeCell ref="U3051:U3052"/>
    <mergeCell ref="D3056:G3056"/>
    <mergeCell ref="E3065:E3067"/>
    <mergeCell ref="F3065:R3065"/>
    <mergeCell ref="S3065:AC3065"/>
    <mergeCell ref="Q3051:Q3052"/>
    <mergeCell ref="R3051:R3052"/>
    <mergeCell ref="B3062:C3062"/>
    <mergeCell ref="D3062:E3062"/>
    <mergeCell ref="B3063:C3063"/>
    <mergeCell ref="D3063:K3063"/>
    <mergeCell ref="D3041:G3041"/>
    <mergeCell ref="L3051:L3052"/>
    <mergeCell ref="J3051:J3052"/>
    <mergeCell ref="K3051:K3052"/>
    <mergeCell ref="L3035:L3036"/>
    <mergeCell ref="M3035:N3035"/>
    <mergeCell ref="O3035:O3036"/>
    <mergeCell ref="P3035:P3036"/>
    <mergeCell ref="Q3035:Q3036"/>
    <mergeCell ref="R3035:R3036"/>
    <mergeCell ref="S3035:S3036"/>
    <mergeCell ref="D3065:D3067"/>
    <mergeCell ref="G3066:G3067"/>
    <mergeCell ref="Z3035:Z3036"/>
    <mergeCell ref="X3035:X3036"/>
    <mergeCell ref="Y3035:Y3036"/>
    <mergeCell ref="AA3035:AA3036"/>
    <mergeCell ref="F3066:F3067"/>
    <mergeCell ref="P3066:P3067"/>
    <mergeCell ref="Q3066:Q3067"/>
    <mergeCell ref="R3066:R3067"/>
    <mergeCell ref="B3041:C3041"/>
    <mergeCell ref="AH3035:AH3036"/>
    <mergeCell ref="AI3035:AI3036"/>
    <mergeCell ref="AJ3035:AJ3036"/>
    <mergeCell ref="Z3051:Z3052"/>
    <mergeCell ref="AA3051:AA3052"/>
    <mergeCell ref="AD3051:AD3052"/>
    <mergeCell ref="AE3051:AE3052"/>
    <mergeCell ref="AF3051:AF3052"/>
    <mergeCell ref="AG3051:AG3052"/>
    <mergeCell ref="B3064:C3064"/>
    <mergeCell ref="D3064:Q3064"/>
    <mergeCell ref="B3065:C3067"/>
    <mergeCell ref="AG3166:AG3167"/>
    <mergeCell ref="B3168:C3168"/>
    <mergeCell ref="D3182:G3182"/>
    <mergeCell ref="B3177:C3177"/>
    <mergeCell ref="B3186:AK3186"/>
    <mergeCell ref="D3188:F3188"/>
    <mergeCell ref="B3189:C3189"/>
    <mergeCell ref="D3189:E3189"/>
    <mergeCell ref="B3190:C3190"/>
    <mergeCell ref="D3190:K3190"/>
    <mergeCell ref="E3165:E3167"/>
    <mergeCell ref="K3166:K3167"/>
    <mergeCell ref="L3166:L3167"/>
    <mergeCell ref="M3166:N3166"/>
    <mergeCell ref="O3166:O3167"/>
    <mergeCell ref="P3166:P3167"/>
    <mergeCell ref="S3165:AC3165"/>
    <mergeCell ref="AD3165:AG3165"/>
    <mergeCell ref="AH3165:AJ3165"/>
    <mergeCell ref="AI3166:AI3167"/>
    <mergeCell ref="Y3166:Y3167"/>
    <mergeCell ref="Z3166:Z3167"/>
    <mergeCell ref="AA3166:AA3167"/>
    <mergeCell ref="B3179:C3179"/>
    <mergeCell ref="AB3066:AB3067"/>
    <mergeCell ref="AC3066:AC3067"/>
    <mergeCell ref="AD3066:AD3067"/>
    <mergeCell ref="AE3066:AE3067"/>
    <mergeCell ref="AH3066:AH3067"/>
    <mergeCell ref="AI3066:AI3067"/>
    <mergeCell ref="B3072:C3072"/>
    <mergeCell ref="B3073:C3073"/>
    <mergeCell ref="B3074:C3074"/>
    <mergeCell ref="B3075:C3075"/>
    <mergeCell ref="B3069:C3069"/>
    <mergeCell ref="B3082:C3082"/>
    <mergeCell ref="AB3051:AB3052"/>
    <mergeCell ref="B3097:C3097"/>
    <mergeCell ref="B3098:C3098"/>
    <mergeCell ref="B3099:C3099"/>
    <mergeCell ref="B3122:C3122"/>
    <mergeCell ref="B3123:C3123"/>
    <mergeCell ref="B3124:C3124"/>
    <mergeCell ref="B3125:C3125"/>
    <mergeCell ref="B3132:C3132"/>
    <mergeCell ref="B3133:C3133"/>
    <mergeCell ref="B3134:C3134"/>
    <mergeCell ref="S3116:S3117"/>
    <mergeCell ref="AA3116:AA3117"/>
    <mergeCell ref="B3142:C3142"/>
    <mergeCell ref="B3183:C3183"/>
    <mergeCell ref="D3183:G3183"/>
    <mergeCell ref="B3184:C3184"/>
    <mergeCell ref="D3184:G3184"/>
    <mergeCell ref="B3178:C3178"/>
    <mergeCell ref="R3166:R3167"/>
    <mergeCell ref="B3055:C3055"/>
    <mergeCell ref="B3146:C3146"/>
    <mergeCell ref="B3147:C3147"/>
    <mergeCell ref="B3148:C3148"/>
    <mergeCell ref="B3149:C3149"/>
    <mergeCell ref="B3150:C3150"/>
    <mergeCell ref="B3153:C3153"/>
    <mergeCell ref="B3157:C3157"/>
    <mergeCell ref="D3157:G3157"/>
    <mergeCell ref="B3120:C3120"/>
    <mergeCell ref="B3151:C3151"/>
    <mergeCell ref="B3138:C3138"/>
    <mergeCell ref="B3139:C3139"/>
    <mergeCell ref="G3166:G3167"/>
    <mergeCell ref="B3152:C3152"/>
    <mergeCell ref="B3191:C3191"/>
    <mergeCell ref="D3191:Q3191"/>
    <mergeCell ref="B3140:C3140"/>
    <mergeCell ref="B3141:C3141"/>
    <mergeCell ref="K3193:K3194"/>
    <mergeCell ref="L3193:L3194"/>
    <mergeCell ref="M3193:N3193"/>
    <mergeCell ref="B3163:C3163"/>
    <mergeCell ref="D3163:K3163"/>
    <mergeCell ref="B3164:C3164"/>
    <mergeCell ref="D3164:Q3164"/>
    <mergeCell ref="B3165:C3167"/>
    <mergeCell ref="D3165:D3167"/>
    <mergeCell ref="B3169:C3169"/>
    <mergeCell ref="B3170:C3170"/>
    <mergeCell ref="B3171:C3171"/>
    <mergeCell ref="B3173:C3173"/>
    <mergeCell ref="B3174:C3174"/>
    <mergeCell ref="B3176:C3176"/>
    <mergeCell ref="Q3166:Q3167"/>
    <mergeCell ref="Q3193:Q3194"/>
    <mergeCell ref="F3165:R3165"/>
    <mergeCell ref="B3180:C3180"/>
    <mergeCell ref="B3172:C3172"/>
    <mergeCell ref="B3182:C3182"/>
    <mergeCell ref="B3175:C3175"/>
    <mergeCell ref="D3106:G3106"/>
    <mergeCell ref="B3107:C3107"/>
    <mergeCell ref="D3107:G3107"/>
    <mergeCell ref="O3066:O3067"/>
    <mergeCell ref="B3084:C3084"/>
    <mergeCell ref="B3085:C3085"/>
    <mergeCell ref="B3059:AK3059"/>
    <mergeCell ref="B3076:C3076"/>
    <mergeCell ref="AH3051:AH3052"/>
    <mergeCell ref="AI3051:AI3052"/>
    <mergeCell ref="AJ3051:AJ3052"/>
    <mergeCell ref="Y3116:Y3117"/>
    <mergeCell ref="B3126:C3126"/>
    <mergeCell ref="B3127:C3127"/>
    <mergeCell ref="B3128:C3128"/>
    <mergeCell ref="AE3116:AE3117"/>
    <mergeCell ref="O3116:O3117"/>
    <mergeCell ref="P3116:P3117"/>
    <mergeCell ref="Q3116:Q3117"/>
    <mergeCell ref="R3116:R3117"/>
    <mergeCell ref="B3121:C3121"/>
    <mergeCell ref="B3050:C3052"/>
    <mergeCell ref="D3050:D3052"/>
    <mergeCell ref="E3050:E3052"/>
    <mergeCell ref="S3066:S3067"/>
    <mergeCell ref="T3066:T3067"/>
    <mergeCell ref="U3066:U3067"/>
    <mergeCell ref="V3066:V3067"/>
    <mergeCell ref="W3066:W3067"/>
    <mergeCell ref="X3066:X3067"/>
    <mergeCell ref="Y3066:Y3067"/>
    <mergeCell ref="G3051:G3052"/>
    <mergeCell ref="H3051:H3052"/>
    <mergeCell ref="I3051:I3052"/>
    <mergeCell ref="B3100:C3100"/>
    <mergeCell ref="B3101:C3101"/>
    <mergeCell ref="B3102:C3102"/>
    <mergeCell ref="B3086:C3086"/>
    <mergeCell ref="B3087:C3087"/>
    <mergeCell ref="B3088:C3088"/>
    <mergeCell ref="B3089:C3089"/>
    <mergeCell ref="B3090:C3090"/>
    <mergeCell ref="B3091:C3091"/>
    <mergeCell ref="B3092:C3092"/>
    <mergeCell ref="B3093:C3093"/>
    <mergeCell ref="B3094:C3094"/>
    <mergeCell ref="B3143:C3143"/>
    <mergeCell ref="B3144:C3144"/>
    <mergeCell ref="B3095:C3095"/>
    <mergeCell ref="B3096:C3096"/>
    <mergeCell ref="B3077:C3077"/>
    <mergeCell ref="B3078:C3078"/>
    <mergeCell ref="B3079:C3079"/>
    <mergeCell ref="B3080:C3080"/>
    <mergeCell ref="B3081:C3081"/>
    <mergeCell ref="B3083:C3083"/>
    <mergeCell ref="AC3051:AC3052"/>
    <mergeCell ref="B3053:C3053"/>
    <mergeCell ref="B3145:C3145"/>
    <mergeCell ref="D3055:G3055"/>
    <mergeCell ref="B3056:C3056"/>
    <mergeCell ref="B3070:C3070"/>
    <mergeCell ref="B3071:C3071"/>
    <mergeCell ref="B3103:C3103"/>
    <mergeCell ref="AD3065:AG3065"/>
    <mergeCell ref="AH3065:AJ3065"/>
    <mergeCell ref="AI3116:AI3117"/>
    <mergeCell ref="AJ3116:AJ3117"/>
    <mergeCell ref="B3109:AK3109"/>
    <mergeCell ref="D3111:F3111"/>
    <mergeCell ref="B3112:C3112"/>
    <mergeCell ref="D3112:E3112"/>
    <mergeCell ref="B3113:C3113"/>
    <mergeCell ref="D3113:K3113"/>
    <mergeCell ref="B3114:C3114"/>
    <mergeCell ref="D3114:Q3114"/>
    <mergeCell ref="B3115:C3117"/>
    <mergeCell ref="D3115:D3117"/>
    <mergeCell ref="E3115:E3117"/>
    <mergeCell ref="F3115:R3115"/>
    <mergeCell ref="S3115:AC3115"/>
    <mergeCell ref="AD3115:AG3115"/>
    <mergeCell ref="AH3115:AJ3115"/>
    <mergeCell ref="F3116:F3117"/>
    <mergeCell ref="T3116:T3117"/>
    <mergeCell ref="U3116:U3117"/>
    <mergeCell ref="V3116:V3117"/>
    <mergeCell ref="B3106:C3106"/>
    <mergeCell ref="M3116:N3116"/>
    <mergeCell ref="G3116:G3117"/>
    <mergeCell ref="B3105:C3105"/>
    <mergeCell ref="AJ3166:AJ3167"/>
    <mergeCell ref="AD3116:AD3117"/>
    <mergeCell ref="B3136:C3136"/>
    <mergeCell ref="B3137:C3137"/>
    <mergeCell ref="B3119:C3119"/>
    <mergeCell ref="AB3166:AB3167"/>
    <mergeCell ref="F3166:F3167"/>
    <mergeCell ref="J3166:J3167"/>
    <mergeCell ref="S3166:S3167"/>
    <mergeCell ref="T3166:T3167"/>
    <mergeCell ref="U3166:U3167"/>
    <mergeCell ref="AF3166:AF3167"/>
    <mergeCell ref="D3155:G3155"/>
    <mergeCell ref="B3156:C3156"/>
    <mergeCell ref="D3156:G3156"/>
    <mergeCell ref="K3116:K3117"/>
    <mergeCell ref="L3116:L3117"/>
    <mergeCell ref="AB3116:AB3117"/>
    <mergeCell ref="AC3116:AC3117"/>
    <mergeCell ref="B3155:C3155"/>
    <mergeCell ref="Z3116:Z3117"/>
    <mergeCell ref="V3166:V3167"/>
    <mergeCell ref="AC3166:AC3167"/>
    <mergeCell ref="B3162:C3162"/>
    <mergeCell ref="AD3166:AD3167"/>
    <mergeCell ref="AE3166:AE3167"/>
    <mergeCell ref="AH3116:AH3117"/>
    <mergeCell ref="X3166:X3167"/>
    <mergeCell ref="H3116:H3117"/>
    <mergeCell ref="I3116:I3117"/>
    <mergeCell ref="J3116:J3117"/>
    <mergeCell ref="AF3116:AF3117"/>
    <mergeCell ref="W3116:W3117"/>
    <mergeCell ref="X3116:X3117"/>
    <mergeCell ref="AG3116:AG3117"/>
    <mergeCell ref="B3135:C3135"/>
    <mergeCell ref="AH3166:AH3167"/>
    <mergeCell ref="H3166:H3167"/>
    <mergeCell ref="I3166:I3167"/>
    <mergeCell ref="B3159:AK3159"/>
    <mergeCell ref="D3161:F3161"/>
    <mergeCell ref="D3162:E3162"/>
    <mergeCell ref="W3166:W3167"/>
    <mergeCell ref="B3129:C3129"/>
    <mergeCell ref="B3130:C3130"/>
    <mergeCell ref="B3118:C3118"/>
    <mergeCell ref="B3131:C3131"/>
    <mergeCell ref="S3193:S3194"/>
    <mergeCell ref="T3193:T3194"/>
    <mergeCell ref="U3193:U3194"/>
    <mergeCell ref="G3212:G3213"/>
    <mergeCell ref="H3212:H3213"/>
    <mergeCell ref="I3212:I3213"/>
    <mergeCell ref="J3212:J3213"/>
    <mergeCell ref="K3212:K3213"/>
    <mergeCell ref="L3212:L3213"/>
    <mergeCell ref="M3212:N3212"/>
    <mergeCell ref="F3193:F3194"/>
    <mergeCell ref="G3193:G3194"/>
    <mergeCell ref="H3193:H3194"/>
    <mergeCell ref="I3193:I3194"/>
    <mergeCell ref="J3193:J3194"/>
    <mergeCell ref="O3193:O3194"/>
    <mergeCell ref="P3193:P3194"/>
    <mergeCell ref="V3193:V3194"/>
    <mergeCell ref="W3193:W3194"/>
    <mergeCell ref="X3193:X3194"/>
    <mergeCell ref="B3192:C3194"/>
    <mergeCell ref="Z3193:Z3194"/>
    <mergeCell ref="S3192:AC3192"/>
    <mergeCell ref="Q3212:Q3213"/>
    <mergeCell ref="B3205:AK3205"/>
    <mergeCell ref="AH3193:AH3194"/>
    <mergeCell ref="AI3193:AI3194"/>
    <mergeCell ref="AJ3193:AJ3194"/>
    <mergeCell ref="B3195:C3195"/>
    <mergeCell ref="B3201:C3201"/>
    <mergeCell ref="AE3193:AE3194"/>
    <mergeCell ref="AF3193:AF3194"/>
    <mergeCell ref="AG3193:AG3194"/>
    <mergeCell ref="B3196:C3196"/>
    <mergeCell ref="B3197:C3197"/>
    <mergeCell ref="B3198:C3198"/>
    <mergeCell ref="B3199:C3199"/>
    <mergeCell ref="AH3192:AJ3192"/>
    <mergeCell ref="B3203:C3203"/>
    <mergeCell ref="D3203:G3203"/>
    <mergeCell ref="Y3193:Y3194"/>
    <mergeCell ref="AB3212:AB3213"/>
    <mergeCell ref="O3212:O3213"/>
    <mergeCell ref="P3212:P3213"/>
    <mergeCell ref="D3192:D3194"/>
    <mergeCell ref="E3192:E3194"/>
    <mergeCell ref="F3192:R3192"/>
    <mergeCell ref="AD3192:AG3192"/>
    <mergeCell ref="AC3212:AC3213"/>
    <mergeCell ref="AD3212:AD3213"/>
    <mergeCell ref="AE3212:AE3213"/>
    <mergeCell ref="AG3212:AG3213"/>
    <mergeCell ref="F3211:R3211"/>
    <mergeCell ref="D3207:F3207"/>
    <mergeCell ref="B3208:C3208"/>
    <mergeCell ref="D3208:E3208"/>
    <mergeCell ref="B3209:C3209"/>
    <mergeCell ref="D3209:K3209"/>
    <mergeCell ref="AA3193:AA3194"/>
    <mergeCell ref="AB3193:AB3194"/>
    <mergeCell ref="AC3193:AC3194"/>
    <mergeCell ref="B3210:C3210"/>
    <mergeCell ref="D3210:Q3210"/>
    <mergeCell ref="AJ3212:AJ3213"/>
    <mergeCell ref="V3212:V3213"/>
    <mergeCell ref="W3212:W3213"/>
    <mergeCell ref="B3225:AK3225"/>
    <mergeCell ref="D3227:F3227"/>
    <mergeCell ref="B3228:C3228"/>
    <mergeCell ref="D3228:E3228"/>
    <mergeCell ref="B3229:C3229"/>
    <mergeCell ref="D3229:K3229"/>
    <mergeCell ref="B3230:C3230"/>
    <mergeCell ref="D3230:Q3230"/>
    <mergeCell ref="B3231:C3233"/>
    <mergeCell ref="D3231:D3233"/>
    <mergeCell ref="E3231:E3233"/>
    <mergeCell ref="F3231:R3231"/>
    <mergeCell ref="S3231:AC3231"/>
    <mergeCell ref="AD3231:AG3231"/>
    <mergeCell ref="AH3231:AJ3231"/>
    <mergeCell ref="AG3232:AG3233"/>
    <mergeCell ref="AH3232:AH3233"/>
    <mergeCell ref="AC3232:AC3233"/>
    <mergeCell ref="AI3232:AI3233"/>
    <mergeCell ref="AJ3232:AJ3233"/>
    <mergeCell ref="Y3212:Y3213"/>
    <mergeCell ref="Z3212:Z3213"/>
    <mergeCell ref="B3214:C3214"/>
    <mergeCell ref="B3219:C3219"/>
    <mergeCell ref="AD3211:AG3211"/>
    <mergeCell ref="AH3211:AJ3211"/>
    <mergeCell ref="F3212:F3213"/>
    <mergeCell ref="AH3212:AH3213"/>
    <mergeCell ref="AI3212:AI3213"/>
    <mergeCell ref="R3193:R3194"/>
    <mergeCell ref="D3201:G3201"/>
    <mergeCell ref="B3202:C3202"/>
    <mergeCell ref="D3202:G3202"/>
    <mergeCell ref="B3239:C3239"/>
    <mergeCell ref="D3239:G3239"/>
    <mergeCell ref="B3235:C3235"/>
    <mergeCell ref="B3222:C3222"/>
    <mergeCell ref="D3222:G3222"/>
    <mergeCell ref="B3215:C3215"/>
    <mergeCell ref="B3216:C3216"/>
    <mergeCell ref="B3217:C3217"/>
    <mergeCell ref="B3218:C3218"/>
    <mergeCell ref="K3232:K3233"/>
    <mergeCell ref="L3232:L3233"/>
    <mergeCell ref="O3232:O3233"/>
    <mergeCell ref="P3232:P3233"/>
    <mergeCell ref="Q3232:Q3233"/>
    <mergeCell ref="R3232:R3233"/>
    <mergeCell ref="S3232:S3233"/>
    <mergeCell ref="T3232:T3233"/>
    <mergeCell ref="U3232:U3233"/>
    <mergeCell ref="V3232:V3233"/>
    <mergeCell ref="W3232:W3233"/>
    <mergeCell ref="X3232:X3233"/>
    <mergeCell ref="B3221:C3221"/>
    <mergeCell ref="D3931:F3931"/>
    <mergeCell ref="B3940:C3940"/>
    <mergeCell ref="D3916:G3916"/>
    <mergeCell ref="B3917:C3917"/>
    <mergeCell ref="D3917:G3917"/>
    <mergeCell ref="B3919:AK3919"/>
    <mergeCell ref="D3939:K3939"/>
    <mergeCell ref="D3940:Q3940"/>
    <mergeCell ref="B3941:C3943"/>
    <mergeCell ref="D3941:D3943"/>
    <mergeCell ref="E3941:E3943"/>
    <mergeCell ref="F3941:R3941"/>
    <mergeCell ref="S3941:AC3941"/>
    <mergeCell ref="AD3941:AG3941"/>
    <mergeCell ref="AH3941:AJ3941"/>
    <mergeCell ref="F3942:F3943"/>
    <mergeCell ref="G3942:G3943"/>
    <mergeCell ref="B3223:C3223"/>
    <mergeCell ref="D3223:G3223"/>
    <mergeCell ref="J3232:J3233"/>
    <mergeCell ref="H3942:H3943"/>
    <mergeCell ref="I3942:I3943"/>
    <mergeCell ref="J3942:J3943"/>
    <mergeCell ref="K3942:K3943"/>
    <mergeCell ref="L3942:L3943"/>
    <mergeCell ref="M3942:N3942"/>
    <mergeCell ref="O3942:O3943"/>
    <mergeCell ref="P3942:P3943"/>
    <mergeCell ref="Q3942:Q3943"/>
    <mergeCell ref="R3942:R3943"/>
    <mergeCell ref="S3942:S3943"/>
    <mergeCell ref="T3942:T3943"/>
    <mergeCell ref="U3942:U3943"/>
    <mergeCell ref="V3942:V3943"/>
    <mergeCell ref="W3942:W3943"/>
    <mergeCell ref="X3942:X3943"/>
    <mergeCell ref="Z3942:Z3943"/>
    <mergeCell ref="AC3942:AC3943"/>
    <mergeCell ref="AD3942:AD3943"/>
    <mergeCell ref="AE3942:AE3943"/>
    <mergeCell ref="B3939:C3939"/>
    <mergeCell ref="B3928:C3928"/>
    <mergeCell ref="B3960:C3960"/>
    <mergeCell ref="P3248:P3249"/>
    <mergeCell ref="Q3248:Q3249"/>
    <mergeCell ref="R3248:R3249"/>
    <mergeCell ref="S3248:S3249"/>
    <mergeCell ref="B3268:C3268"/>
    <mergeCell ref="B3259:AK3259"/>
    <mergeCell ref="D3261:F3261"/>
    <mergeCell ref="B3262:C3262"/>
    <mergeCell ref="D3262:E3262"/>
    <mergeCell ref="B3263:C3263"/>
    <mergeCell ref="D3263:K3263"/>
    <mergeCell ref="D3264:Q3264"/>
    <mergeCell ref="B3265:C3267"/>
    <mergeCell ref="D3265:D3267"/>
    <mergeCell ref="E3265:E3267"/>
    <mergeCell ref="F3265:R3265"/>
    <mergeCell ref="S3265:AC3265"/>
    <mergeCell ref="AD3265:AG3265"/>
    <mergeCell ref="AH3265:AJ3265"/>
    <mergeCell ref="F3266:F3267"/>
    <mergeCell ref="G3266:G3267"/>
    <mergeCell ref="H3266:H3267"/>
    <mergeCell ref="I3266:I3267"/>
    <mergeCell ref="J3266:J3267"/>
    <mergeCell ref="K3266:K3267"/>
    <mergeCell ref="L3266:L3267"/>
    <mergeCell ref="M3266:N3266"/>
    <mergeCell ref="O3266:O3267"/>
    <mergeCell ref="P3266:P3267"/>
    <mergeCell ref="B3264:C3264"/>
    <mergeCell ref="AF3942:AF3943"/>
    <mergeCell ref="AG3942:AG3943"/>
    <mergeCell ref="AH3942:AH3943"/>
    <mergeCell ref="AI3942:AI3943"/>
    <mergeCell ref="AJ3942:AJ3943"/>
    <mergeCell ref="B3948:C3948"/>
    <mergeCell ref="B3949:C3949"/>
    <mergeCell ref="D3949:G3949"/>
    <mergeCell ref="X3958:X3959"/>
    <mergeCell ref="Y3958:Y3959"/>
    <mergeCell ref="Z3958:Z3959"/>
    <mergeCell ref="O3926:O3927"/>
    <mergeCell ref="P3926:P3927"/>
    <mergeCell ref="Q3926:Q3927"/>
    <mergeCell ref="R3926:R3927"/>
    <mergeCell ref="AJ3926:AJ3927"/>
    <mergeCell ref="M3958:N3958"/>
    <mergeCell ref="O3958:O3959"/>
    <mergeCell ref="P3958:P3959"/>
    <mergeCell ref="Q3958:Q3959"/>
    <mergeCell ref="D3948:E3948"/>
    <mergeCell ref="B3944:C3944"/>
    <mergeCell ref="B3945:C3945"/>
    <mergeCell ref="D3930:F3930"/>
    <mergeCell ref="R3958:R3959"/>
    <mergeCell ref="B3930:C3930"/>
    <mergeCell ref="B3931:C3931"/>
    <mergeCell ref="B3932:C3932"/>
    <mergeCell ref="D3932:G3932"/>
    <mergeCell ref="AD3926:AD3927"/>
    <mergeCell ref="AE3926:AE3927"/>
    <mergeCell ref="AF3926:AF3927"/>
    <mergeCell ref="AG3926:AG3927"/>
    <mergeCell ref="AH3926:AH3927"/>
    <mergeCell ref="AI3926:AI3927"/>
    <mergeCell ref="S3926:S3927"/>
    <mergeCell ref="B3935:AK3935"/>
    <mergeCell ref="D3937:G3937"/>
    <mergeCell ref="B3938:C3938"/>
    <mergeCell ref="T3926:T3927"/>
    <mergeCell ref="U3926:U3927"/>
    <mergeCell ref="V3926:V3927"/>
    <mergeCell ref="W3926:W3927"/>
    <mergeCell ref="X3926:X3927"/>
    <mergeCell ref="Y3926:Y3927"/>
    <mergeCell ref="Z3926:Z3927"/>
    <mergeCell ref="AA3926:AA3927"/>
    <mergeCell ref="B3913:C3913"/>
    <mergeCell ref="B3923:C3923"/>
    <mergeCell ref="D3923:K3923"/>
    <mergeCell ref="Q3911:Q3912"/>
    <mergeCell ref="R3911:R3912"/>
    <mergeCell ref="S3911:S3912"/>
    <mergeCell ref="T3911:T3912"/>
    <mergeCell ref="U3911:U3912"/>
    <mergeCell ref="V3911:V3912"/>
    <mergeCell ref="W3911:W3912"/>
    <mergeCell ref="X3911:X3912"/>
    <mergeCell ref="Y3911:Y3912"/>
    <mergeCell ref="Z3911:Z3912"/>
    <mergeCell ref="AA3911:AA3912"/>
    <mergeCell ref="AB3911:AB3912"/>
    <mergeCell ref="AC3911:AC3912"/>
    <mergeCell ref="I3911:I3912"/>
    <mergeCell ref="J3911:J3912"/>
    <mergeCell ref="K3911:K3912"/>
    <mergeCell ref="L3911:L3912"/>
    <mergeCell ref="B3915:C3915"/>
    <mergeCell ref="AA3958:AA3959"/>
    <mergeCell ref="AB3958:AB3959"/>
    <mergeCell ref="AC3958:AC3959"/>
    <mergeCell ref="AD3958:AD3959"/>
    <mergeCell ref="AE3958:AE3959"/>
    <mergeCell ref="AF3958:AF3959"/>
    <mergeCell ref="AG3958:AG3959"/>
    <mergeCell ref="AH3958:AH3959"/>
    <mergeCell ref="AI3958:AI3959"/>
    <mergeCell ref="AJ3958:AJ3959"/>
    <mergeCell ref="Y3942:Y3943"/>
    <mergeCell ref="F3957:R3957"/>
    <mergeCell ref="S3957:AC3957"/>
    <mergeCell ref="AD3957:AG3957"/>
    <mergeCell ref="AH3957:AJ3957"/>
    <mergeCell ref="F3958:F3959"/>
    <mergeCell ref="G3958:G3959"/>
    <mergeCell ref="H3958:H3959"/>
    <mergeCell ref="I3958:I3959"/>
    <mergeCell ref="AA3942:AA3943"/>
    <mergeCell ref="D3915:G3915"/>
    <mergeCell ref="B3916:C3916"/>
    <mergeCell ref="AB3926:AB3927"/>
    <mergeCell ref="AC3926:AC3927"/>
    <mergeCell ref="D3938:E3938"/>
    <mergeCell ref="AB3942:AB3943"/>
    <mergeCell ref="B3924:C3924"/>
    <mergeCell ref="D3924:Q3924"/>
    <mergeCell ref="B3925:C3927"/>
    <mergeCell ref="D3925:D3927"/>
    <mergeCell ref="E3925:E3927"/>
    <mergeCell ref="F3925:R3925"/>
    <mergeCell ref="S3925:AC3925"/>
    <mergeCell ref="AD3925:AG3925"/>
    <mergeCell ref="AH3925:AJ3925"/>
    <mergeCell ref="F3926:F3927"/>
    <mergeCell ref="G3926:G3927"/>
    <mergeCell ref="H3926:H3927"/>
    <mergeCell ref="I3926:I3927"/>
    <mergeCell ref="J3926:J3927"/>
    <mergeCell ref="K3926:K3927"/>
    <mergeCell ref="L3926:L3927"/>
    <mergeCell ref="M3926:N3926"/>
    <mergeCell ref="B3904:AK3904"/>
    <mergeCell ref="D3906:G3906"/>
    <mergeCell ref="B3907:C3907"/>
    <mergeCell ref="D3907:E3907"/>
    <mergeCell ref="B3908:C3908"/>
    <mergeCell ref="M3878:N3878"/>
    <mergeCell ref="O3878:O3879"/>
    <mergeCell ref="D3909:Q3909"/>
    <mergeCell ref="T3878:T3879"/>
    <mergeCell ref="U3878:U3879"/>
    <mergeCell ref="V3878:V3879"/>
    <mergeCell ref="W3878:W3879"/>
    <mergeCell ref="X3878:X3879"/>
    <mergeCell ref="Y3878:Y3879"/>
    <mergeCell ref="D3908:K3908"/>
    <mergeCell ref="D3890:K3890"/>
    <mergeCell ref="B3891:C3891"/>
    <mergeCell ref="B3910:C3912"/>
    <mergeCell ref="D3910:D3912"/>
    <mergeCell ref="E3910:E3912"/>
    <mergeCell ref="F3910:R3910"/>
    <mergeCell ref="S3910:AC3910"/>
    <mergeCell ref="AD3910:AG3910"/>
    <mergeCell ref="AH3910:AJ3910"/>
    <mergeCell ref="F3911:F3912"/>
    <mergeCell ref="G3911:G3912"/>
    <mergeCell ref="H3911:H3912"/>
    <mergeCell ref="AJ3911:AJ3912"/>
    <mergeCell ref="M3911:N3911"/>
    <mergeCell ref="O3911:O3912"/>
    <mergeCell ref="P3911:P3912"/>
    <mergeCell ref="AE3911:AE3912"/>
    <mergeCell ref="AF3911:AF3912"/>
    <mergeCell ref="AG3911:AG3912"/>
    <mergeCell ref="AD3911:AD3912"/>
    <mergeCell ref="AH3911:AH3912"/>
    <mergeCell ref="AI3911:AI3912"/>
    <mergeCell ref="AI3893:AI3894"/>
    <mergeCell ref="AJ3893:AJ3894"/>
    <mergeCell ref="AC3878:AC3879"/>
    <mergeCell ref="V3863:V3864"/>
    <mergeCell ref="W3863:W3864"/>
    <mergeCell ref="AB3878:AB3879"/>
    <mergeCell ref="K3878:K3879"/>
    <mergeCell ref="L3878:L3879"/>
    <mergeCell ref="B3875:C3875"/>
    <mergeCell ref="D3875:K3875"/>
    <mergeCell ref="B3876:C3876"/>
    <mergeCell ref="D3876:Q3876"/>
    <mergeCell ref="B3877:C3879"/>
    <mergeCell ref="D3877:D3879"/>
    <mergeCell ref="E3877:E3879"/>
    <mergeCell ref="F3877:R3877"/>
    <mergeCell ref="S3877:AC3877"/>
    <mergeCell ref="B3909:C3909"/>
    <mergeCell ref="AD3877:AG3877"/>
    <mergeCell ref="AH3877:AJ3877"/>
    <mergeCell ref="F3878:F3879"/>
    <mergeCell ref="G3878:G3879"/>
    <mergeCell ref="H3878:H3879"/>
    <mergeCell ref="I3878:I3879"/>
    <mergeCell ref="J3878:J3879"/>
    <mergeCell ref="B3883:C3883"/>
    <mergeCell ref="D3883:G3883"/>
    <mergeCell ref="B3880:C3880"/>
    <mergeCell ref="B3882:C3882"/>
    <mergeCell ref="D3882:G3882"/>
    <mergeCell ref="X3893:X3894"/>
    <mergeCell ref="Y3893:Y3894"/>
    <mergeCell ref="Z3893:Z3894"/>
    <mergeCell ref="AA3893:AA3894"/>
    <mergeCell ref="AB3893:AB3894"/>
    <mergeCell ref="AC3893:AC3894"/>
    <mergeCell ref="AD3893:AD3894"/>
    <mergeCell ref="AE3893:AE3894"/>
    <mergeCell ref="AF3893:AF3894"/>
    <mergeCell ref="AG3893:AG3894"/>
    <mergeCell ref="AH3893:AH3894"/>
    <mergeCell ref="B3892:C3894"/>
    <mergeCell ref="D3892:D3894"/>
    <mergeCell ref="E3892:E3894"/>
    <mergeCell ref="F3892:R3892"/>
    <mergeCell ref="S3892:AC3892"/>
    <mergeCell ref="AD3892:AG3892"/>
    <mergeCell ref="H3893:H3894"/>
    <mergeCell ref="I3893:I3894"/>
    <mergeCell ref="J3893:J3894"/>
    <mergeCell ref="K3893:K3894"/>
    <mergeCell ref="L3893:L3894"/>
    <mergeCell ref="M3893:N3893"/>
    <mergeCell ref="O3893:O3894"/>
    <mergeCell ref="P3893:P3894"/>
    <mergeCell ref="Q3893:Q3894"/>
    <mergeCell ref="R3893:R3894"/>
    <mergeCell ref="S3893:S3894"/>
    <mergeCell ref="T3893:T3894"/>
    <mergeCell ref="U3893:U3894"/>
    <mergeCell ref="V3893:V3894"/>
    <mergeCell ref="W3893:W3894"/>
    <mergeCell ref="B3895:C3895"/>
    <mergeCell ref="B3900:C3900"/>
    <mergeCell ref="T3863:T3864"/>
    <mergeCell ref="U3863:U3864"/>
    <mergeCell ref="X3863:X3864"/>
    <mergeCell ref="B3860:C3860"/>
    <mergeCell ref="D3860:K3860"/>
    <mergeCell ref="B3861:C3861"/>
    <mergeCell ref="D3861:Q3861"/>
    <mergeCell ref="B3853:C3853"/>
    <mergeCell ref="B3865:C3865"/>
    <mergeCell ref="B3867:C3867"/>
    <mergeCell ref="D3867:G3867"/>
    <mergeCell ref="B3868:C3868"/>
    <mergeCell ref="D3868:G3868"/>
    <mergeCell ref="Z3863:Z3864"/>
    <mergeCell ref="AA3863:AA3864"/>
    <mergeCell ref="J3863:J3864"/>
    <mergeCell ref="K3863:K3864"/>
    <mergeCell ref="D3891:Q3891"/>
    <mergeCell ref="AH3892:AJ3892"/>
    <mergeCell ref="AD3878:AD3879"/>
    <mergeCell ref="AE3878:AE3879"/>
    <mergeCell ref="AF3878:AF3879"/>
    <mergeCell ref="AG3878:AG3879"/>
    <mergeCell ref="AH3878:AH3879"/>
    <mergeCell ref="AI3878:AI3879"/>
    <mergeCell ref="E3862:E3864"/>
    <mergeCell ref="F3862:R3862"/>
    <mergeCell ref="S3862:AC3862"/>
    <mergeCell ref="AD3862:AG3862"/>
    <mergeCell ref="AH3862:AJ3862"/>
    <mergeCell ref="F3863:F3864"/>
    <mergeCell ref="G3863:G3864"/>
    <mergeCell ref="H3863:H3864"/>
    <mergeCell ref="I3863:I3864"/>
    <mergeCell ref="AE3863:AE3864"/>
    <mergeCell ref="L3844:L3845"/>
    <mergeCell ref="AI3863:AI3864"/>
    <mergeCell ref="AJ3863:AJ3864"/>
    <mergeCell ref="AJ3878:AJ3879"/>
    <mergeCell ref="B3869:C3869"/>
    <mergeCell ref="D3869:G3869"/>
    <mergeCell ref="B3871:AK3871"/>
    <mergeCell ref="D3873:G3873"/>
    <mergeCell ref="B3874:C3874"/>
    <mergeCell ref="D3874:E3874"/>
    <mergeCell ref="B3862:C3864"/>
    <mergeCell ref="D3862:D3864"/>
    <mergeCell ref="P3878:P3879"/>
    <mergeCell ref="Q3878:Q3879"/>
    <mergeCell ref="R3878:R3879"/>
    <mergeCell ref="S3878:S3879"/>
    <mergeCell ref="AD3844:AD3845"/>
    <mergeCell ref="B3964:C3964"/>
    <mergeCell ref="D3964:G3964"/>
    <mergeCell ref="B3822:AK3822"/>
    <mergeCell ref="V3958:V3959"/>
    <mergeCell ref="W3958:W3959"/>
    <mergeCell ref="B3962:C3962"/>
    <mergeCell ref="B3951:AK3951"/>
    <mergeCell ref="D3953:G3953"/>
    <mergeCell ref="B3954:C3954"/>
    <mergeCell ref="D3954:E3954"/>
    <mergeCell ref="B3955:C3955"/>
    <mergeCell ref="D3955:K3955"/>
    <mergeCell ref="B3956:C3956"/>
    <mergeCell ref="D3956:Q3956"/>
    <mergeCell ref="B3957:C3959"/>
    <mergeCell ref="D3957:D3959"/>
    <mergeCell ref="E3957:E3959"/>
    <mergeCell ref="B3834:C3834"/>
    <mergeCell ref="D3834:G3834"/>
    <mergeCell ref="I3844:I3845"/>
    <mergeCell ref="J3844:J3845"/>
    <mergeCell ref="S3958:S3959"/>
    <mergeCell ref="T3958:T3959"/>
    <mergeCell ref="U3958:U3959"/>
    <mergeCell ref="B3847:C3847"/>
    <mergeCell ref="B3848:C3848"/>
    <mergeCell ref="B3849:C3849"/>
    <mergeCell ref="B3850:C3850"/>
    <mergeCell ref="B3856:AK3856"/>
    <mergeCell ref="D3858:G3858"/>
    <mergeCell ref="B3859:C3859"/>
    <mergeCell ref="D3859:E3859"/>
    <mergeCell ref="V3844:V3845"/>
    <mergeCell ref="W3844:W3845"/>
    <mergeCell ref="X3844:X3845"/>
    <mergeCell ref="AH3843:AJ3843"/>
    <mergeCell ref="F3844:F3845"/>
    <mergeCell ref="Y3863:Y3864"/>
    <mergeCell ref="AB3863:AB3864"/>
    <mergeCell ref="AC3863:AC3864"/>
    <mergeCell ref="AD3863:AD3864"/>
    <mergeCell ref="AA3878:AA3879"/>
    <mergeCell ref="AF3863:AF3864"/>
    <mergeCell ref="AG3863:AG3864"/>
    <mergeCell ref="AH3863:AH3864"/>
    <mergeCell ref="R3863:R3864"/>
    <mergeCell ref="S3863:S3864"/>
    <mergeCell ref="B3854:C3854"/>
    <mergeCell ref="D3854:G3854"/>
    <mergeCell ref="Z3878:Z3879"/>
    <mergeCell ref="B3884:C3884"/>
    <mergeCell ref="D3884:G3884"/>
    <mergeCell ref="B3886:AK3886"/>
    <mergeCell ref="D3888:G3888"/>
    <mergeCell ref="B3889:C3889"/>
    <mergeCell ref="D3889:E3889"/>
    <mergeCell ref="B3890:C3890"/>
    <mergeCell ref="B3901:C3901"/>
    <mergeCell ref="D3901:G3901"/>
    <mergeCell ref="B3898:C3898"/>
    <mergeCell ref="B3902:C3902"/>
    <mergeCell ref="D3902:G3902"/>
    <mergeCell ref="B3896:C3896"/>
    <mergeCell ref="B3897:C3897"/>
    <mergeCell ref="D3827:Q3827"/>
    <mergeCell ref="B3819:C3819"/>
    <mergeCell ref="D3819:G3819"/>
    <mergeCell ref="J3958:J3959"/>
    <mergeCell ref="K3958:K3959"/>
    <mergeCell ref="L3958:L3959"/>
    <mergeCell ref="F3893:F3894"/>
    <mergeCell ref="G3893:G3894"/>
    <mergeCell ref="D3921:G3921"/>
    <mergeCell ref="B3922:C3922"/>
    <mergeCell ref="D3922:E3922"/>
    <mergeCell ref="D3900:G3900"/>
    <mergeCell ref="D3947:E3947"/>
    <mergeCell ref="B3947:C3947"/>
    <mergeCell ref="B3831:C3831"/>
    <mergeCell ref="B3833:C3833"/>
    <mergeCell ref="D3833:G3833"/>
    <mergeCell ref="B3835:C3835"/>
    <mergeCell ref="D3835:G3835"/>
    <mergeCell ref="B3837:AK3837"/>
    <mergeCell ref="D3839:G3839"/>
    <mergeCell ref="B3840:C3840"/>
    <mergeCell ref="D3840:E3840"/>
    <mergeCell ref="B3841:C3841"/>
    <mergeCell ref="D3841:K3841"/>
    <mergeCell ref="B3842:C3842"/>
    <mergeCell ref="D3842:Q3842"/>
    <mergeCell ref="B3843:C3845"/>
    <mergeCell ref="D3843:D3845"/>
    <mergeCell ref="E3843:E3845"/>
    <mergeCell ref="F3843:R3843"/>
    <mergeCell ref="S3843:AC3843"/>
    <mergeCell ref="AD3843:AG3843"/>
    <mergeCell ref="M3844:N3844"/>
    <mergeCell ref="O3844:O3845"/>
    <mergeCell ref="P3844:P3845"/>
    <mergeCell ref="Q3844:Q3845"/>
    <mergeCell ref="R3844:R3845"/>
    <mergeCell ref="S3844:S3845"/>
    <mergeCell ref="T3844:T3845"/>
    <mergeCell ref="U3844:U3845"/>
    <mergeCell ref="M3863:N3863"/>
    <mergeCell ref="O3863:O3864"/>
    <mergeCell ref="P3863:P3864"/>
    <mergeCell ref="Q3863:Q3864"/>
    <mergeCell ref="L3863:L3864"/>
    <mergeCell ref="K3844:K3845"/>
    <mergeCell ref="D3824:G3824"/>
    <mergeCell ref="B3825:C3825"/>
    <mergeCell ref="D3825:E3825"/>
    <mergeCell ref="B3826:C3826"/>
    <mergeCell ref="D3826:K3826"/>
    <mergeCell ref="AJ3807:AJ3808"/>
    <mergeCell ref="B3809:C3809"/>
    <mergeCell ref="B3818:C3818"/>
    <mergeCell ref="D3818:G3818"/>
    <mergeCell ref="U3807:U3808"/>
    <mergeCell ref="V3807:V3808"/>
    <mergeCell ref="W3807:W3808"/>
    <mergeCell ref="B3814:C3814"/>
    <mergeCell ref="B3815:C3815"/>
    <mergeCell ref="B3816:C3816"/>
    <mergeCell ref="B3813:C3813"/>
    <mergeCell ref="B3827:C3827"/>
    <mergeCell ref="D3962:E3962"/>
    <mergeCell ref="D3963:E3963"/>
    <mergeCell ref="G3844:G3845"/>
    <mergeCell ref="B3828:C3830"/>
    <mergeCell ref="D3828:D3830"/>
    <mergeCell ref="E3828:E3830"/>
    <mergeCell ref="F3828:R3828"/>
    <mergeCell ref="S3828:AC3828"/>
    <mergeCell ref="AD3828:AG3828"/>
    <mergeCell ref="AH3828:AJ3828"/>
    <mergeCell ref="F3829:F3830"/>
    <mergeCell ref="G3829:G3830"/>
    <mergeCell ref="H3829:H3830"/>
    <mergeCell ref="I3829:I3830"/>
    <mergeCell ref="J3829:J3830"/>
    <mergeCell ref="K3829:K3830"/>
    <mergeCell ref="L3829:L3830"/>
    <mergeCell ref="M3829:N3829"/>
    <mergeCell ref="O3829:O3830"/>
    <mergeCell ref="P3829:P3830"/>
    <mergeCell ref="Q3829:Q3830"/>
    <mergeCell ref="R3829:R3830"/>
    <mergeCell ref="S3829:S3830"/>
    <mergeCell ref="T3829:T3830"/>
    <mergeCell ref="U3829:U3830"/>
    <mergeCell ref="V3829:V3830"/>
    <mergeCell ref="W3829:W3830"/>
    <mergeCell ref="X3829:X3830"/>
    <mergeCell ref="AD3829:AD3830"/>
    <mergeCell ref="AE3829:AE3830"/>
    <mergeCell ref="AF3829:AF3830"/>
    <mergeCell ref="AG3829:AG3830"/>
    <mergeCell ref="AH3829:AH3830"/>
    <mergeCell ref="AI3829:AI3830"/>
    <mergeCell ref="B3963:C3963"/>
    <mergeCell ref="AE3844:AE3845"/>
    <mergeCell ref="AF3844:AF3845"/>
    <mergeCell ref="AG3844:AG3845"/>
    <mergeCell ref="AH3844:AH3845"/>
    <mergeCell ref="Y3844:Y3845"/>
    <mergeCell ref="AI3844:AI3845"/>
    <mergeCell ref="AJ3844:AJ3845"/>
    <mergeCell ref="B3846:C3846"/>
    <mergeCell ref="H3844:H3845"/>
    <mergeCell ref="B3852:C3852"/>
    <mergeCell ref="D3852:G3852"/>
    <mergeCell ref="D3853:G3853"/>
    <mergeCell ref="AD3790:AD3791"/>
    <mergeCell ref="AE3790:AE3791"/>
    <mergeCell ref="AF3790:AF3791"/>
    <mergeCell ref="B3789:C3791"/>
    <mergeCell ref="D3789:D3791"/>
    <mergeCell ref="B3783:AK3783"/>
    <mergeCell ref="D3785:G3785"/>
    <mergeCell ref="B3786:C3786"/>
    <mergeCell ref="AI3790:AI3791"/>
    <mergeCell ref="AJ3790:AJ3791"/>
    <mergeCell ref="AH3806:AJ3806"/>
    <mergeCell ref="F3807:F3808"/>
    <mergeCell ref="G3807:G3808"/>
    <mergeCell ref="H3807:H3808"/>
    <mergeCell ref="I3807:I3808"/>
    <mergeCell ref="J3807:J3808"/>
    <mergeCell ref="K3807:K3808"/>
    <mergeCell ref="L3807:L3808"/>
    <mergeCell ref="M3807:N3807"/>
    <mergeCell ref="B3798:C3798"/>
    <mergeCell ref="D3798:G3798"/>
    <mergeCell ref="AG3807:AG3808"/>
    <mergeCell ref="AH3807:AH3808"/>
    <mergeCell ref="O3807:O3808"/>
    <mergeCell ref="P3807:P3808"/>
    <mergeCell ref="Q3807:Q3808"/>
    <mergeCell ref="Y3829:Y3830"/>
    <mergeCell ref="AJ3829:AJ3830"/>
    <mergeCell ref="Z3829:Z3830"/>
    <mergeCell ref="AA3829:AA3830"/>
    <mergeCell ref="AB3829:AB3830"/>
    <mergeCell ref="AC3829:AC3830"/>
    <mergeCell ref="Z3844:Z3845"/>
    <mergeCell ref="AA3844:AA3845"/>
    <mergeCell ref="AB3844:AB3845"/>
    <mergeCell ref="AC3844:AC3845"/>
    <mergeCell ref="R3807:R3808"/>
    <mergeCell ref="X3807:X3808"/>
    <mergeCell ref="Y3807:Y3808"/>
    <mergeCell ref="Z3807:Z3808"/>
    <mergeCell ref="AA3807:AA3808"/>
    <mergeCell ref="AB3807:AB3808"/>
    <mergeCell ref="AC3807:AC3808"/>
    <mergeCell ref="AD3807:AD3808"/>
    <mergeCell ref="AE3807:AE3808"/>
    <mergeCell ref="AF3807:AF3808"/>
    <mergeCell ref="S3807:S3808"/>
    <mergeCell ref="B3800:AK3800"/>
    <mergeCell ref="D3802:G3802"/>
    <mergeCell ref="B3820:C3820"/>
    <mergeCell ref="D3820:G3820"/>
    <mergeCell ref="B3810:C3810"/>
    <mergeCell ref="B3811:C3811"/>
    <mergeCell ref="B3812:C3812"/>
    <mergeCell ref="AI3807:AI3808"/>
    <mergeCell ref="B3803:C3803"/>
    <mergeCell ref="D3803:E3803"/>
    <mergeCell ref="B3804:C3804"/>
    <mergeCell ref="D3804:K3804"/>
    <mergeCell ref="B3805:C3805"/>
    <mergeCell ref="D3805:Q3805"/>
    <mergeCell ref="B3806:C3808"/>
    <mergeCell ref="D3806:D3808"/>
    <mergeCell ref="E3806:E3808"/>
    <mergeCell ref="AH3790:AH3791"/>
    <mergeCell ref="D3768:K3768"/>
    <mergeCell ref="B3768:C3768"/>
    <mergeCell ref="D3767:E3767"/>
    <mergeCell ref="B3767:C3767"/>
    <mergeCell ref="E3789:E3791"/>
    <mergeCell ref="F3789:R3789"/>
    <mergeCell ref="S3789:AC3789"/>
    <mergeCell ref="AD3789:AG3789"/>
    <mergeCell ref="T3739:T3740"/>
    <mergeCell ref="U3739:U3740"/>
    <mergeCell ref="V3739:V3740"/>
    <mergeCell ref="B3761:C3761"/>
    <mergeCell ref="B3760:C3760"/>
    <mergeCell ref="D3760:G3760"/>
    <mergeCell ref="AJ3771:AJ3772"/>
    <mergeCell ref="F3771:F3772"/>
    <mergeCell ref="B3774:C3774"/>
    <mergeCell ref="B3775:C3775"/>
    <mergeCell ref="B3745:C3745"/>
    <mergeCell ref="B3746:C3746"/>
    <mergeCell ref="B3747:C3747"/>
    <mergeCell ref="B3749:C3749"/>
    <mergeCell ref="B3750:C3750"/>
    <mergeCell ref="B3751:C3751"/>
    <mergeCell ref="B3752:C3752"/>
    <mergeCell ref="B3753:C3753"/>
    <mergeCell ref="B3754:C3754"/>
    <mergeCell ref="B3755:C3755"/>
    <mergeCell ref="B3756:C3756"/>
    <mergeCell ref="B3757:C3757"/>
    <mergeCell ref="B3741:C3741"/>
    <mergeCell ref="B3738:C3740"/>
    <mergeCell ref="D3738:D3740"/>
    <mergeCell ref="E3738:E3740"/>
    <mergeCell ref="F3738:R3738"/>
    <mergeCell ref="S3738:AC3738"/>
    <mergeCell ref="B3780:C3780"/>
    <mergeCell ref="B3781:C3781"/>
    <mergeCell ref="B3779:C3779"/>
    <mergeCell ref="B3748:C3748"/>
    <mergeCell ref="W3739:W3740"/>
    <mergeCell ref="X3739:X3740"/>
    <mergeCell ref="Y3739:Y3740"/>
    <mergeCell ref="Z3739:Z3740"/>
    <mergeCell ref="B3764:AK3764"/>
    <mergeCell ref="W3771:W3772"/>
    <mergeCell ref="D3781:G3781"/>
    <mergeCell ref="X3771:X3772"/>
    <mergeCell ref="Y3771:Y3772"/>
    <mergeCell ref="Z3771:Z3772"/>
    <mergeCell ref="AA3771:AA3772"/>
    <mergeCell ref="AB3771:AB3772"/>
    <mergeCell ref="AC3771:AC3772"/>
    <mergeCell ref="AD3771:AD3772"/>
    <mergeCell ref="AE3771:AE3772"/>
    <mergeCell ref="W3790:W3791"/>
    <mergeCell ref="X3790:X3791"/>
    <mergeCell ref="Y3790:Y3791"/>
    <mergeCell ref="P3771:P3772"/>
    <mergeCell ref="O3771:O3772"/>
    <mergeCell ref="M3771:N3771"/>
    <mergeCell ref="L3771:L3772"/>
    <mergeCell ref="K3771:K3772"/>
    <mergeCell ref="AH3704:AH3705"/>
    <mergeCell ref="AI3704:AI3705"/>
    <mergeCell ref="AJ3704:AJ3705"/>
    <mergeCell ref="D3762:G3762"/>
    <mergeCell ref="AH3789:AJ3789"/>
    <mergeCell ref="AH3703:AJ3703"/>
    <mergeCell ref="B3706:C3706"/>
    <mergeCell ref="B3707:C3707"/>
    <mergeCell ref="B3709:C3709"/>
    <mergeCell ref="D3709:G3709"/>
    <mergeCell ref="B3710:C3710"/>
    <mergeCell ref="B3711:C3711"/>
    <mergeCell ref="D3711:G3711"/>
    <mergeCell ref="AJ3720:AJ3721"/>
    <mergeCell ref="AH3719:AJ3719"/>
    <mergeCell ref="F3720:F3721"/>
    <mergeCell ref="G3720:G3721"/>
    <mergeCell ref="H3720:H3721"/>
    <mergeCell ref="I3720:I3721"/>
    <mergeCell ref="V3720:V3721"/>
    <mergeCell ref="W3720:W3721"/>
    <mergeCell ref="X3720:X3721"/>
    <mergeCell ref="Y3720:Y3721"/>
    <mergeCell ref="M3720:N3720"/>
    <mergeCell ref="O3720:O3721"/>
    <mergeCell ref="P3720:P3721"/>
    <mergeCell ref="Q3720:Q3721"/>
    <mergeCell ref="D3716:E3716"/>
    <mergeCell ref="B3717:C3717"/>
    <mergeCell ref="AD3739:AD3740"/>
    <mergeCell ref="AE3739:AE3740"/>
    <mergeCell ref="AF3739:AF3740"/>
    <mergeCell ref="AG3739:AG3740"/>
    <mergeCell ref="AH3739:AH3740"/>
    <mergeCell ref="AI3739:AI3740"/>
    <mergeCell ref="AJ3739:AJ3740"/>
    <mergeCell ref="F3739:F3740"/>
    <mergeCell ref="G3739:G3740"/>
    <mergeCell ref="AD3738:AG3738"/>
    <mergeCell ref="AH3738:AJ3738"/>
    <mergeCell ref="B3732:AK3732"/>
    <mergeCell ref="B3735:C3735"/>
    <mergeCell ref="B3736:C3736"/>
    <mergeCell ref="D3735:E3735"/>
    <mergeCell ref="B3719:C3721"/>
    <mergeCell ref="D3719:D3721"/>
    <mergeCell ref="E3719:E3721"/>
    <mergeCell ref="F3719:R3719"/>
    <mergeCell ref="S3719:AC3719"/>
    <mergeCell ref="AD3719:AG3719"/>
    <mergeCell ref="AA3739:AA3740"/>
    <mergeCell ref="AB3739:AB3740"/>
    <mergeCell ref="AH3770:AJ3770"/>
    <mergeCell ref="AH3771:AH3772"/>
    <mergeCell ref="AI3771:AI3772"/>
    <mergeCell ref="J3771:J3772"/>
    <mergeCell ref="I3771:I3772"/>
    <mergeCell ref="H3771:H3772"/>
    <mergeCell ref="B3776:C3776"/>
    <mergeCell ref="D3786:E3786"/>
    <mergeCell ref="B3787:C3787"/>
    <mergeCell ref="D3787:K3787"/>
    <mergeCell ref="B3788:C3788"/>
    <mergeCell ref="D3788:Q3788"/>
    <mergeCell ref="B3990:C3990"/>
    <mergeCell ref="D3710:G3710"/>
    <mergeCell ref="B3702:C3702"/>
    <mergeCell ref="D3702:Q3702"/>
    <mergeCell ref="B3703:C3705"/>
    <mergeCell ref="D3703:D3705"/>
    <mergeCell ref="E3703:E3705"/>
    <mergeCell ref="F3703:R3703"/>
    <mergeCell ref="S3703:AC3703"/>
    <mergeCell ref="F3704:F3705"/>
    <mergeCell ref="G3704:G3705"/>
    <mergeCell ref="H3704:H3705"/>
    <mergeCell ref="I3704:I3705"/>
    <mergeCell ref="J3704:J3705"/>
    <mergeCell ref="K3704:K3705"/>
    <mergeCell ref="D3715:H3715"/>
    <mergeCell ref="B3723:C3723"/>
    <mergeCell ref="B3724:C3724"/>
    <mergeCell ref="D3729:G3729"/>
    <mergeCell ref="D3734:H3734"/>
    <mergeCell ref="B3742:C3742"/>
    <mergeCell ref="B3743:C3743"/>
    <mergeCell ref="B3744:C3744"/>
    <mergeCell ref="AC3704:AC3705"/>
    <mergeCell ref="AC3739:AC3740"/>
    <mergeCell ref="B3718:C3718"/>
    <mergeCell ref="D3766:I3766"/>
    <mergeCell ref="AF3771:AF3772"/>
    <mergeCell ref="AG3771:AG3772"/>
    <mergeCell ref="M3739:N3739"/>
    <mergeCell ref="O3739:O3740"/>
    <mergeCell ref="B3758:C3758"/>
    <mergeCell ref="D3761:G3761"/>
    <mergeCell ref="AD3770:AG3770"/>
    <mergeCell ref="S3770:AC3770"/>
    <mergeCell ref="F3770:R3770"/>
    <mergeCell ref="E3770:E3772"/>
    <mergeCell ref="D3770:D3772"/>
    <mergeCell ref="B3770:C3772"/>
    <mergeCell ref="D3769:Q3769"/>
    <mergeCell ref="B3769:C3769"/>
    <mergeCell ref="B3773:C3773"/>
    <mergeCell ref="B3777:C3777"/>
    <mergeCell ref="D3779:G3779"/>
    <mergeCell ref="D3780:G3780"/>
    <mergeCell ref="AD3704:AD3705"/>
    <mergeCell ref="AE3704:AE3705"/>
    <mergeCell ref="AF3704:AF3705"/>
    <mergeCell ref="AG3704:AG3705"/>
    <mergeCell ref="U3790:U3791"/>
    <mergeCell ref="V3790:V3791"/>
    <mergeCell ref="AG3790:AG3791"/>
    <mergeCell ref="B3796:C3796"/>
    <mergeCell ref="D3796:G3796"/>
    <mergeCell ref="T3807:T3808"/>
    <mergeCell ref="F3806:R3806"/>
    <mergeCell ref="S3806:AC3806"/>
    <mergeCell ref="AD3806:AG3806"/>
    <mergeCell ref="G3771:G3772"/>
    <mergeCell ref="B3792:C3794"/>
    <mergeCell ref="Z3790:Z3791"/>
    <mergeCell ref="AA3790:AA3791"/>
    <mergeCell ref="AB3790:AB3791"/>
    <mergeCell ref="AC3790:AC3791"/>
    <mergeCell ref="D3701:K3701"/>
    <mergeCell ref="L3704:L3705"/>
    <mergeCell ref="M3704:N3704"/>
    <mergeCell ref="O3704:O3705"/>
    <mergeCell ref="P3704:P3705"/>
    <mergeCell ref="Q3704:Q3705"/>
    <mergeCell ref="R3704:R3705"/>
    <mergeCell ref="S3704:S3705"/>
    <mergeCell ref="T3704:T3705"/>
    <mergeCell ref="U3704:U3705"/>
    <mergeCell ref="V3704:V3705"/>
    <mergeCell ref="W3704:W3705"/>
    <mergeCell ref="X3704:X3705"/>
    <mergeCell ref="Y3704:Y3705"/>
    <mergeCell ref="Z3704:Z3705"/>
    <mergeCell ref="AA3704:AA3705"/>
    <mergeCell ref="D3717:K3717"/>
    <mergeCell ref="D3718:Q3718"/>
    <mergeCell ref="AB3704:AB3705"/>
    <mergeCell ref="AA3720:AA3721"/>
    <mergeCell ref="AB3720:AB3721"/>
    <mergeCell ref="D3728:G3728"/>
    <mergeCell ref="B3729:C3729"/>
    <mergeCell ref="B3730:C3730"/>
    <mergeCell ref="D3730:G3730"/>
    <mergeCell ref="P3739:P3740"/>
    <mergeCell ref="Q3739:Q3740"/>
    <mergeCell ref="R3739:R3740"/>
    <mergeCell ref="S3739:S3740"/>
    <mergeCell ref="B3762:C3762"/>
    <mergeCell ref="B3797:C3797"/>
    <mergeCell ref="D3797:G3797"/>
    <mergeCell ref="V3771:V3772"/>
    <mergeCell ref="U3771:U3772"/>
    <mergeCell ref="T3771:T3772"/>
    <mergeCell ref="S3771:S3772"/>
    <mergeCell ref="R3771:R3772"/>
    <mergeCell ref="Q3771:Q3772"/>
    <mergeCell ref="H3739:H3740"/>
    <mergeCell ref="I3739:I3740"/>
    <mergeCell ref="K3739:K3740"/>
    <mergeCell ref="L3739:L3740"/>
    <mergeCell ref="B3722:C3722"/>
    <mergeCell ref="B3725:C3725"/>
    <mergeCell ref="B3726:C3726"/>
    <mergeCell ref="D3736:K3736"/>
    <mergeCell ref="B3737:C3737"/>
    <mergeCell ref="D3737:Q3737"/>
    <mergeCell ref="B3728:C3728"/>
    <mergeCell ref="J3739:J3740"/>
    <mergeCell ref="F3790:F3791"/>
    <mergeCell ref="G3790:G3791"/>
    <mergeCell ref="H3790:H3791"/>
    <mergeCell ref="I3790:I3791"/>
    <mergeCell ref="J3790:J3791"/>
    <mergeCell ref="K3790:K3791"/>
    <mergeCell ref="L3790:L3791"/>
    <mergeCell ref="M3790:N3790"/>
    <mergeCell ref="O3790:O3791"/>
    <mergeCell ref="P3790:P3791"/>
    <mergeCell ref="Q3790:Q3791"/>
    <mergeCell ref="R3790:R3791"/>
    <mergeCell ref="S3790:S3791"/>
    <mergeCell ref="T3790:T3791"/>
    <mergeCell ref="B4027:F4027"/>
    <mergeCell ref="B4029:F4029"/>
    <mergeCell ref="B4040:H4040"/>
    <mergeCell ref="B4041:H4041"/>
    <mergeCell ref="B4042:H4042"/>
    <mergeCell ref="B4043:H4043"/>
    <mergeCell ref="B4044:H4044"/>
    <mergeCell ref="B4045:C4045"/>
    <mergeCell ref="B4037:H4037"/>
    <mergeCell ref="B4033:H4033"/>
    <mergeCell ref="B4030:F4030"/>
    <mergeCell ref="B4031:F4031"/>
    <mergeCell ref="B4032:C4032"/>
    <mergeCell ref="B4022:F4022"/>
    <mergeCell ref="B4023:F4023"/>
    <mergeCell ref="B4024:F4024"/>
    <mergeCell ref="B4025:F4025"/>
    <mergeCell ref="B4036:H4036"/>
    <mergeCell ref="D4048:D4049"/>
    <mergeCell ref="E4048:E4049"/>
    <mergeCell ref="F4048:F4049"/>
    <mergeCell ref="B4004:R4004"/>
    <mergeCell ref="B4012:Q4012"/>
    <mergeCell ref="B3995:C3995"/>
    <mergeCell ref="B3996:S3996"/>
    <mergeCell ref="B3999:S3999"/>
    <mergeCell ref="B4000:S4000"/>
    <mergeCell ref="B4001:S4001"/>
    <mergeCell ref="B4003:C4003"/>
    <mergeCell ref="B4028:F4028"/>
    <mergeCell ref="B4007:R4007"/>
    <mergeCell ref="B4009:R4009"/>
    <mergeCell ref="B4016:Q4016"/>
    <mergeCell ref="B4017:Q4017"/>
    <mergeCell ref="B4018:C4018"/>
    <mergeCell ref="B4008:R4008"/>
    <mergeCell ref="B4015:Q4015"/>
    <mergeCell ref="B4011:C4011"/>
    <mergeCell ref="B4019:F4019"/>
    <mergeCell ref="C4483:C4484"/>
    <mergeCell ref="C4298:F4298"/>
    <mergeCell ref="B4280:C4280"/>
    <mergeCell ref="C4286:F4286"/>
    <mergeCell ref="B4281:F4281"/>
    <mergeCell ref="B4297:B4299"/>
    <mergeCell ref="B4369:H4369"/>
    <mergeCell ref="B4368:G4368"/>
    <mergeCell ref="B4374:C4374"/>
    <mergeCell ref="C4377:D4377"/>
    <mergeCell ref="B4382:D4382"/>
    <mergeCell ref="B4373:C4373"/>
    <mergeCell ref="C4363:H4363"/>
    <mergeCell ref="B4308:C4308"/>
    <mergeCell ref="B4287:B4289"/>
    <mergeCell ref="B4050:F4050"/>
    <mergeCell ref="B4051:F4051"/>
    <mergeCell ref="B4052:F4052"/>
    <mergeCell ref="B4053:C4053"/>
    <mergeCell ref="B4059:C4059"/>
    <mergeCell ref="B4060:C4060"/>
    <mergeCell ref="B4054:C4054"/>
    <mergeCell ref="B4055:C4055"/>
    <mergeCell ref="B4056:C4056"/>
    <mergeCell ref="B4064:F4064"/>
    <mergeCell ref="B4067:F4067"/>
    <mergeCell ref="B4061:C4061"/>
    <mergeCell ref="B4130:B4131"/>
    <mergeCell ref="C4130:C4131"/>
    <mergeCell ref="D4130:D4131"/>
    <mergeCell ref="B4271:F4271"/>
    <mergeCell ref="C4276:F4276"/>
    <mergeCell ref="B4193:E4193"/>
    <mergeCell ref="B4057:C4057"/>
    <mergeCell ref="B4058:C4058"/>
    <mergeCell ref="B4062:C4062"/>
    <mergeCell ref="B4063:C4063"/>
    <mergeCell ref="C4104:F4104"/>
    <mergeCell ref="D4092:G4092"/>
    <mergeCell ref="D4093:G4093"/>
    <mergeCell ref="D4094:G4094"/>
    <mergeCell ref="D4095:G4095"/>
    <mergeCell ref="D4096:G4096"/>
    <mergeCell ref="B4092:C4092"/>
    <mergeCell ref="B4093:C4097"/>
    <mergeCell ref="D4097:G4097"/>
    <mergeCell ref="B4098:C4098"/>
    <mergeCell ref="B4074:F4074"/>
    <mergeCell ref="C4078:F4078"/>
    <mergeCell ref="C4079:F4079"/>
    <mergeCell ref="C4080:F4080"/>
    <mergeCell ref="C4081:F4081"/>
    <mergeCell ref="C4082:F4082"/>
    <mergeCell ref="B4073:C4073"/>
    <mergeCell ref="B4068:F4068"/>
    <mergeCell ref="B4069:F4069"/>
    <mergeCell ref="B4070:F4070"/>
    <mergeCell ref="B4099:F4099"/>
    <mergeCell ref="C4103:F4103"/>
    <mergeCell ref="B4088:G4088"/>
    <mergeCell ref="B4089:C4089"/>
    <mergeCell ref="C4107:F4107"/>
    <mergeCell ref="B4116:G4116"/>
    <mergeCell ref="B4117:G4117"/>
    <mergeCell ref="B4110:F4110"/>
    <mergeCell ref="B4112:G4112"/>
    <mergeCell ref="B4113:G4113"/>
    <mergeCell ref="B4118:G4118"/>
    <mergeCell ref="B4120:C4120"/>
    <mergeCell ref="C4135:D4135"/>
    <mergeCell ref="B4137:D4137"/>
    <mergeCell ref="B4139:C4139"/>
    <mergeCell ref="C4391:E4391"/>
    <mergeCell ref="B4347:H4347"/>
    <mergeCell ref="B4354:G4354"/>
    <mergeCell ref="B4169:E4169"/>
    <mergeCell ref="C4136:D4136"/>
    <mergeCell ref="B4291:F4291"/>
    <mergeCell ref="B4361:G4361"/>
    <mergeCell ref="B4165:C4165"/>
    <mergeCell ref="B4166:D4166"/>
    <mergeCell ref="B4168:C4168"/>
    <mergeCell ref="B4260:D4260"/>
    <mergeCell ref="B4323:E4323"/>
    <mergeCell ref="C4287:F4287"/>
    <mergeCell ref="C4288:F4288"/>
    <mergeCell ref="B4183:E4183"/>
    <mergeCell ref="B4149:C4149"/>
    <mergeCell ref="B4150:I4150"/>
    <mergeCell ref="B4202:E4202"/>
    <mergeCell ref="C4306:F4306"/>
    <mergeCell ref="B4195:E4195"/>
    <mergeCell ref="B4196:E4196"/>
    <mergeCell ref="B4203:E4203"/>
    <mergeCell ref="B4204:C4204"/>
    <mergeCell ref="B4240:C4240"/>
    <mergeCell ref="B4241:D4241"/>
    <mergeCell ref="B4243:C4243"/>
    <mergeCell ref="B4268:C4268"/>
    <mergeCell ref="B4269:C4269"/>
    <mergeCell ref="B4290:C4290"/>
    <mergeCell ref="C4296:F4296"/>
    <mergeCell ref="B4111:C4111"/>
    <mergeCell ref="B4125:C4125"/>
    <mergeCell ref="B4126:D4126"/>
    <mergeCell ref="B4128:C4128"/>
    <mergeCell ref="B4324:E4324"/>
    <mergeCell ref="B4314:D4314"/>
    <mergeCell ref="B4301:F4301"/>
    <mergeCell ref="B4317:E4317"/>
    <mergeCell ref="C4297:F4297"/>
    <mergeCell ref="B4270:C4270"/>
    <mergeCell ref="B4192:E4192"/>
    <mergeCell ref="B4277:B4279"/>
    <mergeCell ref="C4277:F4277"/>
    <mergeCell ref="C4278:F4278"/>
    <mergeCell ref="B4262:C4262"/>
    <mergeCell ref="B4263:C4263"/>
    <mergeCell ref="B4129:D4129"/>
    <mergeCell ref="B4191:E4191"/>
    <mergeCell ref="C4349:G4349"/>
    <mergeCell ref="C4108:F4108"/>
    <mergeCell ref="B4170:E4170"/>
    <mergeCell ref="B4181:E4181"/>
    <mergeCell ref="B4182:E4182"/>
    <mergeCell ref="B4184:C4184"/>
    <mergeCell ref="B4433:E4433"/>
    <mergeCell ref="B4434:E4434"/>
    <mergeCell ref="B4442:D4442"/>
    <mergeCell ref="C4494:D4494"/>
    <mergeCell ref="B4489:D4489"/>
    <mergeCell ref="B4490:D4490"/>
    <mergeCell ref="B4482:D4482"/>
    <mergeCell ref="B4483:B4484"/>
    <mergeCell ref="B4437:C4437"/>
    <mergeCell ref="G4623:H4623"/>
    <mergeCell ref="B4625:H4625"/>
    <mergeCell ref="F4630:H4630"/>
    <mergeCell ref="B4626:H4626"/>
    <mergeCell ref="B4519:D4519"/>
    <mergeCell ref="F4532:F4533"/>
    <mergeCell ref="E4532:E4533"/>
    <mergeCell ref="E4509:E4510"/>
    <mergeCell ref="B4521:C4521"/>
    <mergeCell ref="B4522:C4522"/>
    <mergeCell ref="B4526:C4526"/>
    <mergeCell ref="B4619:H4619"/>
    <mergeCell ref="F4629:H4629"/>
    <mergeCell ref="G4624:H4624"/>
    <mergeCell ref="G4622:H4622"/>
    <mergeCell ref="B4548:E4548"/>
    <mergeCell ref="B4541:C4541"/>
    <mergeCell ref="B4542:D4542"/>
    <mergeCell ref="B4507:F4507"/>
    <mergeCell ref="C4496:D4496"/>
    <mergeCell ref="B4546:E4546"/>
    <mergeCell ref="C4495:D4495"/>
    <mergeCell ref="B4444:C4444"/>
    <mergeCell ref="B4476:D4476"/>
    <mergeCell ref="B4449:E4449"/>
    <mergeCell ref="B4475:D4475"/>
    <mergeCell ref="B4450:E4450"/>
    <mergeCell ref="B4473:D4473"/>
    <mergeCell ref="B4461:C4461"/>
    <mergeCell ref="B4462:D4462"/>
    <mergeCell ref="B4465:D4465"/>
    <mergeCell ref="B4445:E4445"/>
    <mergeCell ref="B4446:E4446"/>
    <mergeCell ref="B4464:C4464"/>
    <mergeCell ref="B4499:C4499"/>
    <mergeCell ref="C4478:D4478"/>
    <mergeCell ref="C4479:D4479"/>
    <mergeCell ref="C4480:D4480"/>
    <mergeCell ref="B4451:C4451"/>
    <mergeCell ref="D4466:D4467"/>
    <mergeCell ref="B4628:H4628"/>
    <mergeCell ref="C4594:F4594"/>
    <mergeCell ref="G4621:H4621"/>
    <mergeCell ref="B4611:E4611"/>
    <mergeCell ref="B4613:B4615"/>
    <mergeCell ref="B4608:D4608"/>
    <mergeCell ref="B4610:C4610"/>
    <mergeCell ref="B4588:C4588"/>
    <mergeCell ref="B4597:C4597"/>
    <mergeCell ref="B4529:C4529"/>
    <mergeCell ref="B4530:F4530"/>
    <mergeCell ref="B4531:B4533"/>
    <mergeCell ref="B4508:B4510"/>
    <mergeCell ref="C4531:D4531"/>
    <mergeCell ref="C4508:D4508"/>
    <mergeCell ref="B4554:E4554"/>
    <mergeCell ref="B4566:C4566"/>
    <mergeCell ref="B4567:E4567"/>
    <mergeCell ref="B4788:K4788"/>
    <mergeCell ref="C4800:F4800"/>
    <mergeCell ref="B4791:K4791"/>
    <mergeCell ref="B4825:C4825"/>
    <mergeCell ref="B4787:K4787"/>
    <mergeCell ref="F4664:H4664"/>
    <mergeCell ref="F4665:H4665"/>
    <mergeCell ref="F4666:H4666"/>
    <mergeCell ref="B4662:H4662"/>
    <mergeCell ref="F4663:H4663"/>
    <mergeCell ref="B4649:H4649"/>
    <mergeCell ref="B4657:H4657"/>
    <mergeCell ref="F4631:H4631"/>
    <mergeCell ref="B4543:F4543"/>
    <mergeCell ref="B4545:C4545"/>
    <mergeCell ref="B4560:E4560"/>
    <mergeCell ref="B4576:E4576"/>
    <mergeCell ref="B4441:C4441"/>
    <mergeCell ref="B4618:C4618"/>
    <mergeCell ref="B4267:C4267"/>
    <mergeCell ref="B4259:C4259"/>
    <mergeCell ref="B4389:D4389"/>
    <mergeCell ref="B4415:E4415"/>
    <mergeCell ref="B4344:D4344"/>
    <mergeCell ref="B4346:C4346"/>
    <mergeCell ref="C4356:G4356"/>
    <mergeCell ref="B4327:D4327"/>
    <mergeCell ref="B4309:D4309"/>
    <mergeCell ref="B4402:C4402"/>
    <mergeCell ref="B4407:C4407"/>
    <mergeCell ref="B4395:E4395"/>
    <mergeCell ref="D4483:D4484"/>
    <mergeCell ref="B4500:E4500"/>
    <mergeCell ref="B4504:E4504"/>
    <mergeCell ref="B4506:C4506"/>
    <mergeCell ref="C4481:D4481"/>
    <mergeCell ref="C4493:D4493"/>
    <mergeCell ref="B4474:D4474"/>
    <mergeCell ref="B4466:B4467"/>
    <mergeCell ref="C4466:C4467"/>
    <mergeCell ref="B4399:G4399"/>
    <mergeCell ref="B4398:G4398"/>
    <mergeCell ref="C4595:F4595"/>
    <mergeCell ref="F4509:F4510"/>
    <mergeCell ref="B4518:C4518"/>
    <mergeCell ref="B4620:H4620"/>
    <mergeCell ref="F4632:H4632"/>
    <mergeCell ref="B4568:E4568"/>
    <mergeCell ref="B4584:E4584"/>
    <mergeCell ref="B4575:E4575"/>
    <mergeCell ref="B4642:H4642"/>
    <mergeCell ref="B4607:C4607"/>
    <mergeCell ref="C4593:F4593"/>
    <mergeCell ref="B4589:F4589"/>
    <mergeCell ref="B4635:H4635"/>
    <mergeCell ref="B4579:E4579"/>
    <mergeCell ref="F4658:H4658"/>
    <mergeCell ref="F4659:H4659"/>
    <mergeCell ref="B4786:C4786"/>
    <mergeCell ref="B4715:C4715"/>
    <mergeCell ref="B4717:C4717"/>
    <mergeCell ref="B5009:D5009"/>
    <mergeCell ref="F4932:F4945"/>
    <mergeCell ref="B4940:B4941"/>
    <mergeCell ref="B4932:B4939"/>
    <mergeCell ref="B5020:D5020"/>
    <mergeCell ref="B5021:D5021"/>
    <mergeCell ref="B5027:D5027"/>
    <mergeCell ref="C5045:D5045"/>
    <mergeCell ref="B5394:C5394"/>
    <mergeCell ref="B5375:D5375"/>
    <mergeCell ref="B5403:C5403"/>
    <mergeCell ref="B5392:C5392"/>
    <mergeCell ref="C5023:D5023"/>
    <mergeCell ref="C5013:D5013"/>
    <mergeCell ref="B5017:D5017"/>
    <mergeCell ref="B5016:D5016"/>
    <mergeCell ref="B5015:D5015"/>
    <mergeCell ref="B4996:C4996"/>
    <mergeCell ref="B4998:C4998"/>
    <mergeCell ref="B4977:C4977"/>
    <mergeCell ref="B4803:C4803"/>
    <mergeCell ref="C4809:F4809"/>
    <mergeCell ref="C4810:F4810"/>
    <mergeCell ref="B4821:E4821"/>
    <mergeCell ref="C4812:F4812"/>
    <mergeCell ref="C4813:F4813"/>
    <mergeCell ref="C4814:F4814"/>
    <mergeCell ref="B4804:F4804"/>
    <mergeCell ref="B4839:B4841"/>
    <mergeCell ref="B4842:B4843"/>
    <mergeCell ref="B4947:B4954"/>
    <mergeCell ref="C4916:F4916"/>
    <mergeCell ref="B4962:C4962"/>
    <mergeCell ref="B4860:C4860"/>
    <mergeCell ref="B4848:B4850"/>
    <mergeCell ref="B4816:C4816"/>
    <mergeCell ref="C4914:F4914"/>
    <mergeCell ref="B4833:B4834"/>
    <mergeCell ref="B4835:B4836"/>
    <mergeCell ref="B4844:B4845"/>
    <mergeCell ref="B4909:C4909"/>
    <mergeCell ref="B4829:E4829"/>
    <mergeCell ref="B4910:F4910"/>
    <mergeCell ref="B4838:E4838"/>
    <mergeCell ref="B4830:B4832"/>
    <mergeCell ref="B4811:B4815"/>
    <mergeCell ref="C4811:F4811"/>
    <mergeCell ref="B4823:E4823"/>
    <mergeCell ref="B4827:E4827"/>
    <mergeCell ref="B4822:E4822"/>
    <mergeCell ref="B4817:E4817"/>
    <mergeCell ref="B4818:E4818"/>
    <mergeCell ref="F4956:F4960"/>
    <mergeCell ref="B4929:F4929"/>
    <mergeCell ref="B4930:F4930"/>
    <mergeCell ref="B4926:C4926"/>
    <mergeCell ref="B4928:C4928"/>
    <mergeCell ref="B4942:B4943"/>
    <mergeCell ref="B4918:C4918"/>
    <mergeCell ref="B4907:C4907"/>
    <mergeCell ref="B5033:E5033"/>
    <mergeCell ref="B5042:E5042"/>
    <mergeCell ref="B5120:B5121"/>
    <mergeCell ref="B5118:C5118"/>
    <mergeCell ref="D5120:D5121"/>
    <mergeCell ref="B5553:C5553"/>
    <mergeCell ref="B5552:C5552"/>
    <mergeCell ref="B5528:C5528"/>
    <mergeCell ref="C5530:D5530"/>
    <mergeCell ref="B5532:D5532"/>
    <mergeCell ref="B5544:F5544"/>
    <mergeCell ref="B5529:D5529"/>
    <mergeCell ref="B5520:F5520"/>
    <mergeCell ref="B5406:C5406"/>
    <mergeCell ref="B5401:C5401"/>
    <mergeCell ref="B5028:D5028"/>
    <mergeCell ref="B5518:C5518"/>
    <mergeCell ref="B5422:C5422"/>
    <mergeCell ref="B5378:D5378"/>
    <mergeCell ref="B5115:D5115"/>
    <mergeCell ref="B5053:D5053"/>
    <mergeCell ref="C5046:D5046"/>
    <mergeCell ref="B5060:E5060"/>
    <mergeCell ref="B5055:E5055"/>
    <mergeCell ref="P6065:Q6065"/>
    <mergeCell ref="J6065:K6065"/>
    <mergeCell ref="B6031:E6031"/>
    <mergeCell ref="X5120:X5121"/>
    <mergeCell ref="H5120:I5120"/>
    <mergeCell ref="J5120:K5120"/>
    <mergeCell ref="B5390:C5390"/>
    <mergeCell ref="B5383:D5383"/>
    <mergeCell ref="B5384:C5384"/>
    <mergeCell ref="B5382:D5382"/>
    <mergeCell ref="B5395:C5395"/>
    <mergeCell ref="B5461:Q5461"/>
    <mergeCell ref="B5509:D5509"/>
    <mergeCell ref="B5405:C5405"/>
    <mergeCell ref="B5896:C5896"/>
    <mergeCell ref="B5904:C5904"/>
    <mergeCell ref="B5886:C5886"/>
    <mergeCell ref="B5856:E5856"/>
    <mergeCell ref="B5873:F5873"/>
    <mergeCell ref="B5913:C5913"/>
    <mergeCell ref="B5807:E5807"/>
    <mergeCell ref="B5870:E5870"/>
    <mergeCell ref="B5937:C5937"/>
    <mergeCell ref="B5822:C5822"/>
    <mergeCell ref="B5743:C5743"/>
    <mergeCell ref="B5736:D5736"/>
    <mergeCell ref="B5739:D5739"/>
    <mergeCell ref="B5740:D5740"/>
    <mergeCell ref="B5742:D5742"/>
    <mergeCell ref="B5773:C5773"/>
    <mergeCell ref="B5778:C5778"/>
    <mergeCell ref="B5787:C5787"/>
    <mergeCell ref="B5777:C5777"/>
    <mergeCell ref="B5869:E5869"/>
    <mergeCell ref="B5862:E5862"/>
    <mergeCell ref="B5866:E5866"/>
    <mergeCell ref="B5875:F5875"/>
    <mergeCell ref="B5826:C5826"/>
    <mergeCell ref="B5788:C5788"/>
    <mergeCell ref="F6648:F6652"/>
    <mergeCell ref="F6599:F6606"/>
    <mergeCell ref="B6609:F6609"/>
    <mergeCell ref="B6610:F6610"/>
    <mergeCell ref="B6689:B6691"/>
    <mergeCell ref="F6612:F6614"/>
    <mergeCell ref="F6672:F6676"/>
    <mergeCell ref="F6663:F6665"/>
    <mergeCell ref="F6616:F6618"/>
    <mergeCell ref="B6667:B6668"/>
    <mergeCell ref="B6612:B6614"/>
    <mergeCell ref="B6672:B6676"/>
    <mergeCell ref="B6678:B6682"/>
    <mergeCell ref="F6678:F6682"/>
    <mergeCell ref="F6655:F6662"/>
    <mergeCell ref="B6638:B6646"/>
    <mergeCell ref="B6648:B6652"/>
    <mergeCell ref="B6625:F6625"/>
    <mergeCell ref="F6623:F6624"/>
    <mergeCell ref="B6627:B6636"/>
    <mergeCell ref="F6596:F6597"/>
    <mergeCell ref="B6588:B6594"/>
    <mergeCell ref="B6346:F6346"/>
    <mergeCell ref="B5947:E5947"/>
    <mergeCell ref="B5956:E5956"/>
    <mergeCell ref="B5979:E5979"/>
    <mergeCell ref="M6065:N6065"/>
    <mergeCell ref="B5960:E5960"/>
    <mergeCell ref="B5990:E5990"/>
    <mergeCell ref="L6102:M6102"/>
    <mergeCell ref="F6381:F6382"/>
    <mergeCell ref="B6446:B6454"/>
    <mergeCell ref="F6547:F6575"/>
    <mergeCell ref="B6561:B6566"/>
    <mergeCell ref="B6567:B6575"/>
    <mergeCell ref="B6477:B6482"/>
    <mergeCell ref="F6477:F6492"/>
    <mergeCell ref="F6372:F6377"/>
    <mergeCell ref="B6166:C6166"/>
    <mergeCell ref="F6361:F6365"/>
    <mergeCell ref="B6143:C6143"/>
    <mergeCell ref="C6389:C6390"/>
    <mergeCell ref="B6396:F6396"/>
    <mergeCell ref="B6394:F6394"/>
    <mergeCell ref="F6389:F6390"/>
    <mergeCell ref="F6349:F6351"/>
    <mergeCell ref="F6464:F6475"/>
    <mergeCell ref="B6474:B6475"/>
    <mergeCell ref="B6498:B6500"/>
    <mergeCell ref="B6534:B6538"/>
    <mergeCell ref="B6398:B6415"/>
    <mergeCell ref="F6352:F6354"/>
    <mergeCell ref="E6361:E6362"/>
    <mergeCell ref="F6366:F6371"/>
    <mergeCell ref="E6372:E6374"/>
    <mergeCell ref="F6417:F6431"/>
    <mergeCell ref="F6398:F6415"/>
    <mergeCell ref="B6596:B6597"/>
    <mergeCell ref="B6655:B6665"/>
    <mergeCell ref="B6417:B6431"/>
    <mergeCell ref="B6348:F6348"/>
    <mergeCell ref="B6187:G6187"/>
    <mergeCell ref="F6689:F6711"/>
    <mergeCell ref="F6627:F6636"/>
    <mergeCell ref="B6623:B6624"/>
    <mergeCell ref="B6620:B6621"/>
    <mergeCell ref="B6599:B6606"/>
    <mergeCell ref="F6534:F6545"/>
    <mergeCell ref="B6539:B6541"/>
    <mergeCell ref="B6542:B6545"/>
    <mergeCell ref="F6494:F6508"/>
    <mergeCell ref="B6709:B6711"/>
    <mergeCell ref="B6694:B6695"/>
    <mergeCell ref="B6700:B6702"/>
    <mergeCell ref="B6703:B6704"/>
    <mergeCell ref="B6705:B6706"/>
    <mergeCell ref="B6686:F6686"/>
    <mergeCell ref="B6685:F6685"/>
    <mergeCell ref="F6667:F6668"/>
    <mergeCell ref="F6638:F6646"/>
    <mergeCell ref="B6692:B6693"/>
    <mergeCell ref="B6518:B6521"/>
    <mergeCell ref="B6494:B6497"/>
    <mergeCell ref="B6616:B6618"/>
    <mergeCell ref="B6577:B6585"/>
    <mergeCell ref="B6547:B6560"/>
    <mergeCell ref="F6577:F6594"/>
    <mergeCell ref="B6522:B6532"/>
    <mergeCell ref="B6501:B6508"/>
    <mergeCell ref="B6586:B6587"/>
    <mergeCell ref="F6510:F6532"/>
    <mergeCell ref="B6510:B6517"/>
    <mergeCell ref="B5914:C5914"/>
    <mergeCell ref="B5572:F5572"/>
    <mergeCell ref="B5587:C5587"/>
    <mergeCell ref="B5580:D5580"/>
    <mergeCell ref="B6484:B6492"/>
    <mergeCell ref="B5934:F5934"/>
    <mergeCell ref="D5927:F5927"/>
    <mergeCell ref="B5932:F5932"/>
    <mergeCell ref="B5935:F5935"/>
    <mergeCell ref="B5933:F5933"/>
    <mergeCell ref="B6456:B6457"/>
    <mergeCell ref="B6476:F6476"/>
    <mergeCell ref="F6456:F6457"/>
    <mergeCell ref="B5924:C5924"/>
    <mergeCell ref="B5925:C5925"/>
    <mergeCell ref="B5986:E5986"/>
    <mergeCell ref="F6102:G6102"/>
    <mergeCell ref="B6263:K6263"/>
    <mergeCell ref="I6102:J6102"/>
    <mergeCell ref="B5926:F5926"/>
    <mergeCell ref="B6151:E6151"/>
    <mergeCell ref="B6460:F6460"/>
    <mergeCell ref="B6472:B6473"/>
    <mergeCell ref="B6461:F6461"/>
    <mergeCell ref="B6464:B6471"/>
    <mergeCell ref="F6446:F6454"/>
    <mergeCell ref="C6446:C6452"/>
    <mergeCell ref="C6381:C6384"/>
    <mergeCell ref="G6065:H6065"/>
    <mergeCell ref="F6433:F6444"/>
    <mergeCell ref="B6433:B6444"/>
    <mergeCell ref="F6383:F6384"/>
    <mergeCell ref="B5936:F5936"/>
    <mergeCell ref="B6416:F6416"/>
    <mergeCell ref="C6386:C6387"/>
    <mergeCell ref="B5847:C5847"/>
    <mergeCell ref="B5808:E5808"/>
    <mergeCell ref="B5402:C5402"/>
    <mergeCell ref="B5543:F5543"/>
    <mergeCell ref="B5823:C5823"/>
    <mergeCell ref="B5872:C5872"/>
    <mergeCell ref="B5412:C5412"/>
    <mergeCell ref="B5621:C5621"/>
    <mergeCell ref="B5570:C5570"/>
    <mergeCell ref="B5989:E5989"/>
    <mergeCell ref="B6016:E6016"/>
    <mergeCell ref="B5938:C5938"/>
    <mergeCell ref="B5946:C5946"/>
    <mergeCell ref="B5849:F5849"/>
    <mergeCell ref="B5558:C5558"/>
    <mergeCell ref="B5561:O5561"/>
    <mergeCell ref="B5691:D5691"/>
    <mergeCell ref="B5511:S5511"/>
    <mergeCell ref="B5510:C5510"/>
    <mergeCell ref="B5542:C5542"/>
    <mergeCell ref="B5442:C5442"/>
    <mergeCell ref="B5519:F5519"/>
    <mergeCell ref="B5735:D5735"/>
    <mergeCell ref="B5722:C5722"/>
    <mergeCell ref="B5715:C5715"/>
    <mergeCell ref="B5693:C5693"/>
    <mergeCell ref="B5700:C5700"/>
    <mergeCell ref="B5706:D5706"/>
    <mergeCell ref="B5729:C5729"/>
    <mergeCell ref="B5708:C5708"/>
    <mergeCell ref="B5680:C5680"/>
    <mergeCell ref="B5678:D5678"/>
    <mergeCell ref="B5650:C5650"/>
    <mergeCell ref="B5651:D5651"/>
    <mergeCell ref="B5634:D5634"/>
    <mergeCell ref="B5657:D5657"/>
    <mergeCell ref="B5571:F5571"/>
    <mergeCell ref="B5794:C5794"/>
    <mergeCell ref="B5766:C5766"/>
    <mergeCell ref="B5765:D5765"/>
    <mergeCell ref="B5763:C5763"/>
    <mergeCell ref="B5764:C5764"/>
    <mergeCell ref="B5769:C5769"/>
    <mergeCell ref="B5770:C5770"/>
    <mergeCell ref="B5830:C5830"/>
    <mergeCell ref="B5831:C5831"/>
    <mergeCell ref="F5851:F5852"/>
    <mergeCell ref="B5686:C5686"/>
    <mergeCell ref="B5905:D5905"/>
    <mergeCell ref="B5897:L5897"/>
    <mergeCell ref="B5885:C5885"/>
    <mergeCell ref="B5880:F5880"/>
    <mergeCell ref="B5795:C5795"/>
    <mergeCell ref="B5806:C5806"/>
    <mergeCell ref="B5834:C5834"/>
    <mergeCell ref="B5841:D5841"/>
    <mergeCell ref="A5840:F5840"/>
    <mergeCell ref="B5814:E5814"/>
    <mergeCell ref="B5816:C5816"/>
    <mergeCell ref="B5081:E5081"/>
    <mergeCell ref="B5111:D5111"/>
    <mergeCell ref="B5102:F5102"/>
    <mergeCell ref="B5080:E5080"/>
    <mergeCell ref="B5062:E5062"/>
    <mergeCell ref="B5075:E5075"/>
    <mergeCell ref="B5074:E5074"/>
    <mergeCell ref="C5065:D5065"/>
    <mergeCell ref="B5116:D5116"/>
    <mergeCell ref="B5391:C5391"/>
    <mergeCell ref="B5368:D5368"/>
    <mergeCell ref="B5369:F5369"/>
    <mergeCell ref="C5120:C5121"/>
    <mergeCell ref="B5119:Y5119"/>
    <mergeCell ref="L5120:R5120"/>
    <mergeCell ref="F5120:G5120"/>
    <mergeCell ref="E5120:E5121"/>
    <mergeCell ref="S5120:W5120"/>
    <mergeCell ref="B5377:C5377"/>
    <mergeCell ref="Y5120:Y5121"/>
    <mergeCell ref="B5101:F5101"/>
    <mergeCell ref="B5087:D5087"/>
    <mergeCell ref="B5064:D5064"/>
    <mergeCell ref="B5100:D5100"/>
    <mergeCell ref="B5073:D5073"/>
    <mergeCell ref="B4185:E4185"/>
    <mergeCell ref="B4186:E4186"/>
    <mergeCell ref="B4197:C4197"/>
    <mergeCell ref="B4198:E4198"/>
    <mergeCell ref="B4199:E4199"/>
    <mergeCell ref="C4105:F4105"/>
    <mergeCell ref="C4106:F4106"/>
    <mergeCell ref="B4300:C4300"/>
    <mergeCell ref="C4109:F4109"/>
    <mergeCell ref="B4154:C4154"/>
    <mergeCell ref="B5029:D5029"/>
    <mergeCell ref="C5066:D5066"/>
    <mergeCell ref="B5061:E5061"/>
    <mergeCell ref="B4915:B4917"/>
    <mergeCell ref="C4915:F4915"/>
    <mergeCell ref="B4993:L4993"/>
    <mergeCell ref="B5006:C5006"/>
    <mergeCell ref="C5014:D5014"/>
    <mergeCell ref="B4963:F4963"/>
    <mergeCell ref="B4964:F4964"/>
    <mergeCell ref="B4992:C4992"/>
    <mergeCell ref="B4946:F4946"/>
    <mergeCell ref="B4980:G4980"/>
    <mergeCell ref="B5008:D5008"/>
    <mergeCell ref="B4971:C4971"/>
    <mergeCell ref="C5011:D5011"/>
    <mergeCell ref="C5012:D5012"/>
    <mergeCell ref="B4436:E4436"/>
    <mergeCell ref="C4384:D4384"/>
    <mergeCell ref="F4947:F4954"/>
    <mergeCell ref="B4956:B4960"/>
    <mergeCell ref="B4979:C4979"/>
    <mergeCell ref="B4397:G4397"/>
    <mergeCell ref="B4328:D4328"/>
    <mergeCell ref="B4333:D4333"/>
    <mergeCell ref="B4338:D4338"/>
    <mergeCell ref="B4326:C4326"/>
    <mergeCell ref="B4321:E4321"/>
    <mergeCell ref="B4348:H4348"/>
    <mergeCell ref="C4801:F4801"/>
    <mergeCell ref="B4794:F4794"/>
    <mergeCell ref="B4784:C4784"/>
    <mergeCell ref="B4668:C4668"/>
    <mergeCell ref="B4793:C4793"/>
    <mergeCell ref="C5024:D5024"/>
    <mergeCell ref="C5025:D5025"/>
    <mergeCell ref="B4400:G4400"/>
    <mergeCell ref="B4414:C4414"/>
    <mergeCell ref="B4408:C4408"/>
    <mergeCell ref="D4408:F4408"/>
    <mergeCell ref="D4409:E4409"/>
    <mergeCell ref="D4411:E4411"/>
    <mergeCell ref="B4427:E4427"/>
    <mergeCell ref="B4416:C4416"/>
    <mergeCell ref="D4416:E4416"/>
    <mergeCell ref="B4429:E4429"/>
    <mergeCell ref="B4435:E4435"/>
    <mergeCell ref="C5026:D5026"/>
    <mergeCell ref="B5040:E5040"/>
    <mergeCell ref="B5041:E5041"/>
    <mergeCell ref="B5034:E5034"/>
    <mergeCell ref="B5044:E5044"/>
    <mergeCell ref="B5032:D5032"/>
    <mergeCell ref="AD3703:AG3703"/>
    <mergeCell ref="B3693:C3693"/>
    <mergeCell ref="B3660:C3660"/>
    <mergeCell ref="AC3720:AC3721"/>
    <mergeCell ref="AD3720:AD3721"/>
    <mergeCell ref="AE3720:AE3721"/>
    <mergeCell ref="AF3720:AF3721"/>
    <mergeCell ref="AG3720:AG3721"/>
    <mergeCell ref="R3720:R3721"/>
    <mergeCell ref="S3720:S3721"/>
    <mergeCell ref="T3720:T3721"/>
    <mergeCell ref="U3720:U3721"/>
    <mergeCell ref="B3697:AK3697"/>
    <mergeCell ref="B3700:C3700"/>
    <mergeCell ref="D3700:E3700"/>
    <mergeCell ref="B3701:C3701"/>
    <mergeCell ref="D3660:G3660"/>
    <mergeCell ref="B3686:C3688"/>
    <mergeCell ref="D3686:D3688"/>
    <mergeCell ref="E3686:E3688"/>
    <mergeCell ref="F3686:R3686"/>
    <mergeCell ref="S3686:AC3686"/>
    <mergeCell ref="AD3686:AG3686"/>
    <mergeCell ref="AH3686:AJ3686"/>
    <mergeCell ref="R3687:R3688"/>
    <mergeCell ref="B3672:C3672"/>
    <mergeCell ref="B3673:C3673"/>
    <mergeCell ref="B3674:C3674"/>
    <mergeCell ref="B3676:C3676"/>
    <mergeCell ref="D3676:G3676"/>
    <mergeCell ref="B3677:C3677"/>
    <mergeCell ref="D3677:G3677"/>
    <mergeCell ref="B3666:C3666"/>
    <mergeCell ref="D3666:E3666"/>
    <mergeCell ref="B3667:C3667"/>
    <mergeCell ref="D3667:K3667"/>
    <mergeCell ref="B3668:C3668"/>
    <mergeCell ref="D3668:Q3668"/>
    <mergeCell ref="B3669:C3671"/>
    <mergeCell ref="D3669:D3671"/>
    <mergeCell ref="D3699:G3699"/>
    <mergeCell ref="D3603:F3603"/>
    <mergeCell ref="Z3720:Z3721"/>
    <mergeCell ref="AJ3562:AJ3563"/>
    <mergeCell ref="M3562:N3562"/>
    <mergeCell ref="B3559:C3559"/>
    <mergeCell ref="D3559:K3559"/>
    <mergeCell ref="G3562:G3563"/>
    <mergeCell ref="H3562:H3563"/>
    <mergeCell ref="B3713:AK3713"/>
    <mergeCell ref="B3716:C3716"/>
    <mergeCell ref="AH3720:AH3721"/>
    <mergeCell ref="AI3720:AI3721"/>
    <mergeCell ref="B4090:C4091"/>
    <mergeCell ref="D4090:D4091"/>
    <mergeCell ref="E4090:E4091"/>
    <mergeCell ref="F4090:F4091"/>
    <mergeCell ref="G4090:G4091"/>
    <mergeCell ref="B4071:F4071"/>
    <mergeCell ref="C4083:F4083"/>
    <mergeCell ref="C4084:F4084"/>
    <mergeCell ref="C4085:F4085"/>
    <mergeCell ref="B4086:F4086"/>
    <mergeCell ref="B4087:C4087"/>
    <mergeCell ref="B3966:Z3966"/>
    <mergeCell ref="S3967:T3967"/>
    <mergeCell ref="U3967:V3967"/>
    <mergeCell ref="W3967:X3967"/>
    <mergeCell ref="Y3967:Z3967"/>
    <mergeCell ref="B3970:Z3970"/>
    <mergeCell ref="B3971:Z3971"/>
    <mergeCell ref="B3982:C3982"/>
    <mergeCell ref="B3983:C3983"/>
    <mergeCell ref="B3984:C3984"/>
    <mergeCell ref="B3985:C3985"/>
    <mergeCell ref="B3986:C3986"/>
    <mergeCell ref="B3987:C3987"/>
    <mergeCell ref="B3988:C3988"/>
    <mergeCell ref="B3974:C3974"/>
    <mergeCell ref="B3975:C3975"/>
    <mergeCell ref="B3980:C3980"/>
    <mergeCell ref="B3981:C3981"/>
    <mergeCell ref="B3972:Z3972"/>
    <mergeCell ref="B3973:Z3973"/>
    <mergeCell ref="B3989:C3989"/>
    <mergeCell ref="B3564:C3564"/>
    <mergeCell ref="B3574:C3574"/>
    <mergeCell ref="D3574:G3574"/>
    <mergeCell ref="AF3585:AF3586"/>
    <mergeCell ref="AG3585:AG3586"/>
    <mergeCell ref="B3575:C3575"/>
    <mergeCell ref="B3576:C3576"/>
    <mergeCell ref="D3576:G3576"/>
    <mergeCell ref="B3571:C3571"/>
    <mergeCell ref="B3991:C3991"/>
    <mergeCell ref="B3992:C3992"/>
    <mergeCell ref="B3993:C3993"/>
    <mergeCell ref="B3994:C3994"/>
    <mergeCell ref="B4046:F4046"/>
    <mergeCell ref="B4048:B4049"/>
    <mergeCell ref="C4048:C4049"/>
    <mergeCell ref="B4038:H4038"/>
    <mergeCell ref="B4039:H4039"/>
    <mergeCell ref="B4026:F4026"/>
    <mergeCell ref="B3521:C3521"/>
    <mergeCell ref="D3521:G3521"/>
    <mergeCell ref="B3512:C3512"/>
    <mergeCell ref="B3498:C3500"/>
    <mergeCell ref="D3498:D3500"/>
    <mergeCell ref="E3498:E3500"/>
    <mergeCell ref="F3498:R3498"/>
    <mergeCell ref="S3498:AC3498"/>
    <mergeCell ref="F3499:F3500"/>
    <mergeCell ref="B3520:C3520"/>
    <mergeCell ref="D3520:G3520"/>
    <mergeCell ref="W3514:W3515"/>
    <mergeCell ref="X3514:X3515"/>
    <mergeCell ref="Y3514:Y3515"/>
    <mergeCell ref="Z3514:Z3515"/>
    <mergeCell ref="AA3514:AA3515"/>
    <mergeCell ref="L3514:L3515"/>
    <mergeCell ref="M3514:N3514"/>
    <mergeCell ref="O3514:O3515"/>
    <mergeCell ref="P3514:P3515"/>
    <mergeCell ref="Q3514:Q3515"/>
    <mergeCell ref="R3514:R3515"/>
    <mergeCell ref="M3499:N3499"/>
    <mergeCell ref="AI3514:AI3515"/>
    <mergeCell ref="AJ3514:AJ3515"/>
    <mergeCell ref="B3516:C3516"/>
    <mergeCell ref="B3517:C3517"/>
    <mergeCell ref="B3518:C3518"/>
    <mergeCell ref="AB3514:AB3515"/>
    <mergeCell ref="AC3514:AC3515"/>
    <mergeCell ref="AD3514:AD3515"/>
    <mergeCell ref="AE3514:AE3515"/>
    <mergeCell ref="B3508:AK3508"/>
    <mergeCell ref="B3513:C3515"/>
    <mergeCell ref="D3513:D3515"/>
    <mergeCell ref="E3513:E3515"/>
    <mergeCell ref="F3513:R3513"/>
    <mergeCell ref="S3513:AC3513"/>
    <mergeCell ref="AD3513:AG3513"/>
    <mergeCell ref="T3514:T3515"/>
    <mergeCell ref="U3514:U3515"/>
    <mergeCell ref="V3514:V3515"/>
    <mergeCell ref="D3511:E3511"/>
    <mergeCell ref="AF3469:AF3470"/>
    <mergeCell ref="AG3469:AG3470"/>
    <mergeCell ref="AG3485:AG3486"/>
    <mergeCell ref="G3499:G3500"/>
    <mergeCell ref="H3499:H3500"/>
    <mergeCell ref="I3499:I3500"/>
    <mergeCell ref="J3499:J3500"/>
    <mergeCell ref="K3499:K3500"/>
    <mergeCell ref="L3499:L3500"/>
    <mergeCell ref="AH3513:AJ3513"/>
    <mergeCell ref="F3514:F3515"/>
    <mergeCell ref="G3514:G3515"/>
    <mergeCell ref="H3514:H3515"/>
    <mergeCell ref="I3514:I3515"/>
    <mergeCell ref="J3514:J3515"/>
    <mergeCell ref="K3514:K3515"/>
    <mergeCell ref="Z3485:Z3486"/>
    <mergeCell ref="AA3485:AA3486"/>
    <mergeCell ref="AB3485:AB3486"/>
    <mergeCell ref="AC3485:AC3486"/>
    <mergeCell ref="R3485:R3486"/>
    <mergeCell ref="S3485:S3486"/>
    <mergeCell ref="T3485:T3486"/>
    <mergeCell ref="U3485:U3486"/>
    <mergeCell ref="V3485:V3486"/>
    <mergeCell ref="W3485:W3486"/>
    <mergeCell ref="AD3499:AD3500"/>
    <mergeCell ref="AE3499:AE3500"/>
    <mergeCell ref="AF3499:AF3500"/>
    <mergeCell ref="B3493:AK3493"/>
    <mergeCell ref="B3505:C3505"/>
    <mergeCell ref="D3505:G3505"/>
    <mergeCell ref="B3502:C3502"/>
    <mergeCell ref="B3503:C3503"/>
    <mergeCell ref="S3514:S3515"/>
    <mergeCell ref="D3512:X3512"/>
    <mergeCell ref="AH3499:AH3500"/>
    <mergeCell ref="AI3499:AI3500"/>
    <mergeCell ref="AJ3499:AJ3500"/>
    <mergeCell ref="AH3498:AJ3498"/>
    <mergeCell ref="B3461:C3461"/>
    <mergeCell ref="O3485:O3486"/>
    <mergeCell ref="P3485:P3486"/>
    <mergeCell ref="Q3485:Q3486"/>
    <mergeCell ref="D3482:E3482"/>
    <mergeCell ref="O3499:O3500"/>
    <mergeCell ref="P3499:P3500"/>
    <mergeCell ref="B3491:C3491"/>
    <mergeCell ref="D3491:G3491"/>
    <mergeCell ref="B3460:C3460"/>
    <mergeCell ref="AH3514:AH3515"/>
    <mergeCell ref="B3479:AK3479"/>
    <mergeCell ref="B3482:C3482"/>
    <mergeCell ref="B3483:C3483"/>
    <mergeCell ref="B3484:C3486"/>
    <mergeCell ref="D3484:D3486"/>
    <mergeCell ref="E3484:E3486"/>
    <mergeCell ref="F3484:R3484"/>
    <mergeCell ref="S3484:AC3484"/>
    <mergeCell ref="AD3484:AG3484"/>
    <mergeCell ref="AH3484:AJ3484"/>
    <mergeCell ref="AJ3485:AJ3486"/>
    <mergeCell ref="B3487:C3487"/>
    <mergeCell ref="B3488:C3488"/>
    <mergeCell ref="B3490:C3490"/>
    <mergeCell ref="D3490:G3490"/>
    <mergeCell ref="X3485:X3486"/>
    <mergeCell ref="Y3485:Y3486"/>
    <mergeCell ref="AF3514:AF3515"/>
    <mergeCell ref="AG3514:AG3515"/>
    <mergeCell ref="B3501:C3501"/>
    <mergeCell ref="T3499:T3500"/>
    <mergeCell ref="H3485:H3486"/>
    <mergeCell ref="I3485:I3486"/>
    <mergeCell ref="J3485:J3486"/>
    <mergeCell ref="D3495:F3495"/>
    <mergeCell ref="D3496:E3496"/>
    <mergeCell ref="D3497:Q3497"/>
    <mergeCell ref="B3511:C3511"/>
    <mergeCell ref="Z3469:Z3470"/>
    <mergeCell ref="AA3469:AA3470"/>
    <mergeCell ref="AB3469:AB3470"/>
    <mergeCell ref="AC3469:AC3470"/>
    <mergeCell ref="AD3469:AD3470"/>
    <mergeCell ref="AE3469:AE3470"/>
    <mergeCell ref="Q3499:Q3500"/>
    <mergeCell ref="R3499:R3500"/>
    <mergeCell ref="S3499:S3500"/>
    <mergeCell ref="AD3485:AD3486"/>
    <mergeCell ref="D3481:F3481"/>
    <mergeCell ref="U3469:U3470"/>
    <mergeCell ref="B3496:C3496"/>
    <mergeCell ref="B3497:C3497"/>
    <mergeCell ref="AC3499:AC3500"/>
    <mergeCell ref="F3469:F3470"/>
    <mergeCell ref="F3485:F3486"/>
    <mergeCell ref="R3469:R3470"/>
    <mergeCell ref="V3469:V3470"/>
    <mergeCell ref="W3469:W3470"/>
    <mergeCell ref="X3469:X3470"/>
    <mergeCell ref="Y3469:Y3470"/>
    <mergeCell ref="J3469:J3470"/>
    <mergeCell ref="K3469:K3470"/>
    <mergeCell ref="B3474:C3474"/>
    <mergeCell ref="B3447:AK3447"/>
    <mergeCell ref="D3449:F3449"/>
    <mergeCell ref="B3450:C3450"/>
    <mergeCell ref="D3450:E3450"/>
    <mergeCell ref="B3451:C3451"/>
    <mergeCell ref="D3451:Y3451"/>
    <mergeCell ref="B3452:C3454"/>
    <mergeCell ref="B3456:C3456"/>
    <mergeCell ref="B3457:C3457"/>
    <mergeCell ref="AA3453:AA3454"/>
    <mergeCell ref="AB3453:AB3454"/>
    <mergeCell ref="AC3453:AC3454"/>
    <mergeCell ref="AD3453:AD3454"/>
    <mergeCell ref="AE3453:AE3454"/>
    <mergeCell ref="AF3453:AF3454"/>
    <mergeCell ref="AG3453:AG3454"/>
    <mergeCell ref="M3469:N3469"/>
    <mergeCell ref="O3469:O3470"/>
    <mergeCell ref="S3469:S3470"/>
    <mergeCell ref="T3469:T3470"/>
    <mergeCell ref="D3483:Y3483"/>
    <mergeCell ref="D3510:G3510"/>
    <mergeCell ref="B3506:C3506"/>
    <mergeCell ref="D3506:G3506"/>
    <mergeCell ref="AJ3469:AJ3470"/>
    <mergeCell ref="B3471:C3471"/>
    <mergeCell ref="R3453:R3454"/>
    <mergeCell ref="S3453:S3454"/>
    <mergeCell ref="T3453:T3454"/>
    <mergeCell ref="U3453:U3454"/>
    <mergeCell ref="V3453:V3454"/>
    <mergeCell ref="P3453:P3454"/>
    <mergeCell ref="Q3453:Q3454"/>
    <mergeCell ref="D3452:D3454"/>
    <mergeCell ref="E3452:E3454"/>
    <mergeCell ref="F3452:R3452"/>
    <mergeCell ref="S3452:AC3452"/>
    <mergeCell ref="AD3452:AG3452"/>
    <mergeCell ref="AH3452:AJ3452"/>
    <mergeCell ref="F3453:F3454"/>
    <mergeCell ref="G3453:G3454"/>
    <mergeCell ref="H3453:H3454"/>
    <mergeCell ref="I3453:I3454"/>
    <mergeCell ref="J3453:J3454"/>
    <mergeCell ref="K3453:K3454"/>
    <mergeCell ref="L3453:L3454"/>
    <mergeCell ref="M3453:N3453"/>
    <mergeCell ref="AJ3453:AJ3454"/>
    <mergeCell ref="B3463:AK3463"/>
    <mergeCell ref="D3465:F3465"/>
    <mergeCell ref="B3466:C3466"/>
    <mergeCell ref="D3466:E3466"/>
    <mergeCell ref="B3467:C3467"/>
    <mergeCell ref="D3467:Y3467"/>
    <mergeCell ref="B3468:C3470"/>
    <mergeCell ref="D3468:D3470"/>
    <mergeCell ref="U3499:U3500"/>
    <mergeCell ref="V3499:V3500"/>
    <mergeCell ref="W3499:W3500"/>
    <mergeCell ref="X3499:X3500"/>
    <mergeCell ref="Y3499:Y3500"/>
    <mergeCell ref="Z3499:Z3500"/>
    <mergeCell ref="AA3499:AA3500"/>
    <mergeCell ref="AB3499:AB3500"/>
    <mergeCell ref="O3453:O3454"/>
    <mergeCell ref="AI3469:AI3470"/>
    <mergeCell ref="AH3453:AH3454"/>
    <mergeCell ref="AI3453:AI3454"/>
    <mergeCell ref="G3469:G3470"/>
    <mergeCell ref="H3469:H3470"/>
    <mergeCell ref="I3469:I3470"/>
    <mergeCell ref="B3455:C3455"/>
    <mergeCell ref="B3535:C3535"/>
    <mergeCell ref="B3536:C3536"/>
    <mergeCell ref="B3537:C3537"/>
    <mergeCell ref="B3538:C3538"/>
    <mergeCell ref="B3539:C3539"/>
    <mergeCell ref="B3540:C3540"/>
    <mergeCell ref="B3541:C3541"/>
    <mergeCell ref="J3720:J3721"/>
    <mergeCell ref="K3720:K3721"/>
    <mergeCell ref="L3720:L3721"/>
    <mergeCell ref="D3557:F3557"/>
    <mergeCell ref="B3558:C3558"/>
    <mergeCell ref="D3558:E3558"/>
    <mergeCell ref="I3562:I3563"/>
    <mergeCell ref="J3562:J3563"/>
    <mergeCell ref="K3562:K3563"/>
    <mergeCell ref="L3562:L3563"/>
    <mergeCell ref="B3597:C3597"/>
    <mergeCell ref="D3597:G3597"/>
    <mergeCell ref="B3598:C3598"/>
    <mergeCell ref="B3599:C3599"/>
    <mergeCell ref="D3599:G3599"/>
    <mergeCell ref="D3598:G3598"/>
    <mergeCell ref="B3601:AK3601"/>
    <mergeCell ref="W3453:W3454"/>
    <mergeCell ref="X3453:X3454"/>
    <mergeCell ref="Y3453:Y3454"/>
    <mergeCell ref="Z3453:Z3454"/>
    <mergeCell ref="B3458:C3458"/>
    <mergeCell ref="D3460:G3460"/>
    <mergeCell ref="D3461:G3461"/>
    <mergeCell ref="L3469:L3470"/>
    <mergeCell ref="AH3485:AH3486"/>
    <mergeCell ref="AI3485:AI3486"/>
    <mergeCell ref="B3472:C3472"/>
    <mergeCell ref="B3473:C3473"/>
    <mergeCell ref="B3476:C3476"/>
    <mergeCell ref="D3476:G3476"/>
    <mergeCell ref="B3477:C3477"/>
    <mergeCell ref="D3477:G3477"/>
    <mergeCell ref="AE3485:AE3486"/>
    <mergeCell ref="AF3485:AF3486"/>
    <mergeCell ref="G3485:G3486"/>
    <mergeCell ref="K3485:K3486"/>
    <mergeCell ref="L3485:L3486"/>
    <mergeCell ref="M3485:N3485"/>
    <mergeCell ref="AH3469:AH3470"/>
    <mergeCell ref="E3468:E3470"/>
    <mergeCell ref="F3468:R3468"/>
    <mergeCell ref="S3468:AC3468"/>
    <mergeCell ref="AD3468:AG3468"/>
    <mergeCell ref="AH3468:AJ3468"/>
    <mergeCell ref="P3469:P3470"/>
    <mergeCell ref="Q3469:Q3470"/>
    <mergeCell ref="AG3499:AG3500"/>
    <mergeCell ref="AD3498:AG3498"/>
    <mergeCell ref="Z3562:Z3563"/>
    <mergeCell ref="AA3562:AA3563"/>
    <mergeCell ref="O3562:O3563"/>
    <mergeCell ref="P3562:P3563"/>
    <mergeCell ref="Q3562:Q3563"/>
    <mergeCell ref="R3562:R3563"/>
    <mergeCell ref="S3562:S3563"/>
    <mergeCell ref="T3562:T3563"/>
    <mergeCell ref="U3562:U3563"/>
    <mergeCell ref="V3562:V3563"/>
    <mergeCell ref="W3562:W3563"/>
    <mergeCell ref="X3562:X3563"/>
    <mergeCell ref="Y3562:Y3563"/>
    <mergeCell ref="AE3530:AE3531"/>
    <mergeCell ref="AF3530:AF3531"/>
    <mergeCell ref="AG3530:AG3531"/>
    <mergeCell ref="AH3530:AH3531"/>
    <mergeCell ref="AI3530:AI3531"/>
    <mergeCell ref="B3555:AK3555"/>
    <mergeCell ref="B3560:C3560"/>
    <mergeCell ref="D3560:Q3560"/>
    <mergeCell ref="B3561:C3563"/>
    <mergeCell ref="D3561:D3563"/>
    <mergeCell ref="E3561:E3563"/>
    <mergeCell ref="F3561:R3561"/>
    <mergeCell ref="S3561:AC3561"/>
    <mergeCell ref="AD3561:AG3561"/>
    <mergeCell ref="AH3561:AJ3561"/>
    <mergeCell ref="F3562:F3563"/>
    <mergeCell ref="B3532:C3532"/>
    <mergeCell ref="B3542:C3542"/>
    <mergeCell ref="B3543:C3543"/>
    <mergeCell ref="B3553:C3553"/>
    <mergeCell ref="Q3530:Q3531"/>
    <mergeCell ref="R3530:R3531"/>
    <mergeCell ref="D3553:G3553"/>
    <mergeCell ref="AE3562:AE3563"/>
    <mergeCell ref="AF3562:AF3563"/>
    <mergeCell ref="AG3562:AG3563"/>
    <mergeCell ref="AH3562:AH3563"/>
    <mergeCell ref="AI3562:AI3563"/>
    <mergeCell ref="B3552:C3552"/>
    <mergeCell ref="AB3562:AB3563"/>
    <mergeCell ref="AC3562:AC3563"/>
    <mergeCell ref="AD3562:AD3563"/>
    <mergeCell ref="B3533:C3533"/>
    <mergeCell ref="B3534:C3534"/>
    <mergeCell ref="B3545:C3545"/>
    <mergeCell ref="B3546:C3546"/>
    <mergeCell ref="B3547:C3547"/>
    <mergeCell ref="B3548:C3548"/>
    <mergeCell ref="B3549:C3549"/>
    <mergeCell ref="D3552:G3552"/>
    <mergeCell ref="B3551:C3551"/>
    <mergeCell ref="D3551:G3551"/>
    <mergeCell ref="B3523:AK3523"/>
    <mergeCell ref="D3525:F3525"/>
    <mergeCell ref="B3526:C3526"/>
    <mergeCell ref="D3526:E3526"/>
    <mergeCell ref="B3527:C3527"/>
    <mergeCell ref="D3527:K3527"/>
    <mergeCell ref="B3528:C3528"/>
    <mergeCell ref="D3528:Q3528"/>
    <mergeCell ref="B3529:C3531"/>
    <mergeCell ref="D3529:D3531"/>
    <mergeCell ref="E3529:E3531"/>
    <mergeCell ref="F3529:R3529"/>
    <mergeCell ref="S3529:AC3529"/>
    <mergeCell ref="AD3529:AG3529"/>
    <mergeCell ref="AH3529:AJ3529"/>
    <mergeCell ref="F3530:F3531"/>
    <mergeCell ref="AJ3530:AJ3531"/>
    <mergeCell ref="S3530:S3531"/>
    <mergeCell ref="T3530:T3531"/>
    <mergeCell ref="U3530:U3531"/>
    <mergeCell ref="V3530:V3531"/>
    <mergeCell ref="W3530:W3531"/>
    <mergeCell ref="X3530:X3531"/>
    <mergeCell ref="G3530:G3531"/>
    <mergeCell ref="H3530:H3531"/>
    <mergeCell ref="I3530:I3531"/>
    <mergeCell ref="J3530:J3531"/>
    <mergeCell ref="K3530:K3531"/>
    <mergeCell ref="L3530:L3531"/>
    <mergeCell ref="M3530:N3530"/>
    <mergeCell ref="O3530:O3531"/>
    <mergeCell ref="P3530:P3531"/>
    <mergeCell ref="B3544:C3544"/>
    <mergeCell ref="Y3530:Y3531"/>
    <mergeCell ref="Z3530:Z3531"/>
    <mergeCell ref="AA3530:AA3531"/>
    <mergeCell ref="AB3530:AB3531"/>
    <mergeCell ref="AC3530:AC3531"/>
    <mergeCell ref="AD3530:AD3531"/>
    <mergeCell ref="B3572:C3572"/>
    <mergeCell ref="D3575:G3575"/>
    <mergeCell ref="B3578:AK3578"/>
    <mergeCell ref="D3580:F3580"/>
    <mergeCell ref="B3581:C3581"/>
    <mergeCell ref="D3581:E3581"/>
    <mergeCell ref="B3582:C3582"/>
    <mergeCell ref="D3582:K3582"/>
    <mergeCell ref="B3583:C3583"/>
    <mergeCell ref="D3583:Q3583"/>
    <mergeCell ref="B3584:C3586"/>
    <mergeCell ref="D3584:D3586"/>
    <mergeCell ref="E3584:E3586"/>
    <mergeCell ref="F3584:R3584"/>
    <mergeCell ref="S3584:AC3584"/>
    <mergeCell ref="AD3584:AG3584"/>
    <mergeCell ref="AH3584:AJ3584"/>
    <mergeCell ref="F3585:F3586"/>
    <mergeCell ref="G3585:G3586"/>
    <mergeCell ref="H3585:H3586"/>
    <mergeCell ref="I3585:I3586"/>
    <mergeCell ref="J3585:J3586"/>
    <mergeCell ref="K3585:K3586"/>
    <mergeCell ref="L3585:L3586"/>
    <mergeCell ref="M3585:N3585"/>
    <mergeCell ref="AH3585:AH3586"/>
    <mergeCell ref="AI3585:AI3586"/>
    <mergeCell ref="AJ3585:AJ3586"/>
    <mergeCell ref="O3585:O3586"/>
    <mergeCell ref="P3585:P3586"/>
    <mergeCell ref="Q3585:Q3586"/>
    <mergeCell ref="R3585:R3586"/>
    <mergeCell ref="S3585:S3586"/>
    <mergeCell ref="T3585:T3586"/>
    <mergeCell ref="U3585:U3586"/>
    <mergeCell ref="V3585:V3586"/>
    <mergeCell ref="W3585:W3586"/>
    <mergeCell ref="X3585:X3586"/>
    <mergeCell ref="Y3585:Y3586"/>
    <mergeCell ref="Z3585:Z3586"/>
    <mergeCell ref="AA3585:AA3586"/>
    <mergeCell ref="AB3585:AB3586"/>
    <mergeCell ref="AC3585:AC3586"/>
    <mergeCell ref="AD3585:AD3586"/>
    <mergeCell ref="AE3585:AE3586"/>
    <mergeCell ref="AD3608:AD3609"/>
    <mergeCell ref="AE3608:AE3609"/>
    <mergeCell ref="AF3608:AF3609"/>
    <mergeCell ref="AG3608:AG3609"/>
    <mergeCell ref="AH3608:AH3609"/>
    <mergeCell ref="AI3608:AI3609"/>
    <mergeCell ref="AJ3608:AJ3609"/>
    <mergeCell ref="B3610:C3610"/>
    <mergeCell ref="B3612:C3612"/>
    <mergeCell ref="D3612:G3612"/>
    <mergeCell ref="B3613:C3613"/>
    <mergeCell ref="B3614:C3614"/>
    <mergeCell ref="D3614:G3614"/>
    <mergeCell ref="D3613:G3613"/>
    <mergeCell ref="AD3638:AD3639"/>
    <mergeCell ref="AE3638:AE3639"/>
    <mergeCell ref="K3638:K3639"/>
    <mergeCell ref="L3638:L3639"/>
    <mergeCell ref="M3638:N3638"/>
    <mergeCell ref="O3638:O3639"/>
    <mergeCell ref="P3638:P3639"/>
    <mergeCell ref="B3605:C3605"/>
    <mergeCell ref="D3605:K3605"/>
    <mergeCell ref="B3606:C3606"/>
    <mergeCell ref="D3606:Q3606"/>
    <mergeCell ref="B3607:C3609"/>
    <mergeCell ref="D3607:D3609"/>
    <mergeCell ref="E3607:E3609"/>
    <mergeCell ref="F3607:R3607"/>
    <mergeCell ref="S3607:AC3607"/>
    <mergeCell ref="AD3607:AG3607"/>
    <mergeCell ref="AH3607:AJ3607"/>
    <mergeCell ref="F3608:F3609"/>
    <mergeCell ref="G3608:G3609"/>
    <mergeCell ref="H3608:H3609"/>
    <mergeCell ref="I3608:I3609"/>
    <mergeCell ref="J3608:J3609"/>
    <mergeCell ref="K3608:K3609"/>
    <mergeCell ref="S3623:S3624"/>
    <mergeCell ref="T3623:T3624"/>
    <mergeCell ref="U3623:U3624"/>
    <mergeCell ref="V3623:V3624"/>
    <mergeCell ref="W3623:W3624"/>
    <mergeCell ref="AB3608:AB3609"/>
    <mergeCell ref="L3608:L3609"/>
    <mergeCell ref="M3608:N3608"/>
    <mergeCell ref="O3608:O3609"/>
    <mergeCell ref="P3608:P3609"/>
    <mergeCell ref="Q3608:Q3609"/>
    <mergeCell ref="R3608:R3609"/>
    <mergeCell ref="S3608:S3609"/>
    <mergeCell ref="T3608:T3609"/>
    <mergeCell ref="U3608:U3609"/>
    <mergeCell ref="V3608:V3609"/>
    <mergeCell ref="W3608:W3609"/>
    <mergeCell ref="X3608:X3609"/>
    <mergeCell ref="Y3608:Y3609"/>
    <mergeCell ref="Z3608:Z3609"/>
    <mergeCell ref="AA3608:AA3609"/>
    <mergeCell ref="X3623:X3624"/>
    <mergeCell ref="Y3623:Y3624"/>
    <mergeCell ref="Z3623:Z3624"/>
    <mergeCell ref="AA3623:AA3624"/>
    <mergeCell ref="AB3623:AB3624"/>
    <mergeCell ref="B3587:C3587"/>
    <mergeCell ref="B3595:C3595"/>
    <mergeCell ref="B3594:C3594"/>
    <mergeCell ref="B3604:C3604"/>
    <mergeCell ref="D3604:E3604"/>
    <mergeCell ref="AC3623:AC3624"/>
    <mergeCell ref="AD3623:AD3624"/>
    <mergeCell ref="AE3623:AE3624"/>
    <mergeCell ref="AF3623:AF3624"/>
    <mergeCell ref="AG3623:AG3624"/>
    <mergeCell ref="AH3623:AH3624"/>
    <mergeCell ref="AI3623:AI3624"/>
    <mergeCell ref="AJ3623:AJ3624"/>
    <mergeCell ref="B3625:C3625"/>
    <mergeCell ref="B3627:C3627"/>
    <mergeCell ref="D3627:G3627"/>
    <mergeCell ref="B3616:AK3616"/>
    <mergeCell ref="D3618:F3618"/>
    <mergeCell ref="B3619:C3619"/>
    <mergeCell ref="D3619:E3619"/>
    <mergeCell ref="B3620:C3620"/>
    <mergeCell ref="D3620:K3620"/>
    <mergeCell ref="B3621:C3621"/>
    <mergeCell ref="D3621:Q3621"/>
    <mergeCell ref="B3622:C3624"/>
    <mergeCell ref="D3622:D3624"/>
    <mergeCell ref="E3622:E3624"/>
    <mergeCell ref="F3622:R3622"/>
    <mergeCell ref="S3622:AC3622"/>
    <mergeCell ref="AD3622:AG3622"/>
    <mergeCell ref="AH3622:AJ3622"/>
    <mergeCell ref="AC3608:AC3609"/>
    <mergeCell ref="AF3638:AF3639"/>
    <mergeCell ref="G3623:G3624"/>
    <mergeCell ref="H3623:H3624"/>
    <mergeCell ref="I3623:I3624"/>
    <mergeCell ref="J3623:J3624"/>
    <mergeCell ref="K3623:K3624"/>
    <mergeCell ref="AG3638:AG3639"/>
    <mergeCell ref="Q3638:Q3639"/>
    <mergeCell ref="R3638:R3639"/>
    <mergeCell ref="S3638:S3639"/>
    <mergeCell ref="AH3638:AH3639"/>
    <mergeCell ref="AI3638:AI3639"/>
    <mergeCell ref="AJ3638:AJ3639"/>
    <mergeCell ref="B3628:C3628"/>
    <mergeCell ref="B3629:C3629"/>
    <mergeCell ref="D3629:G3629"/>
    <mergeCell ref="D3628:G3628"/>
    <mergeCell ref="B3631:AK3631"/>
    <mergeCell ref="D3633:F3633"/>
    <mergeCell ref="B3634:C3634"/>
    <mergeCell ref="D3634:E3634"/>
    <mergeCell ref="B3635:C3635"/>
    <mergeCell ref="D3635:K3635"/>
    <mergeCell ref="B3636:C3636"/>
    <mergeCell ref="D3636:Q3636"/>
    <mergeCell ref="B3637:C3639"/>
    <mergeCell ref="D3637:D3639"/>
    <mergeCell ref="E3637:E3639"/>
    <mergeCell ref="F3637:R3637"/>
    <mergeCell ref="S3637:AC3637"/>
    <mergeCell ref="AD3637:AG3637"/>
    <mergeCell ref="AH3637:AJ3637"/>
    <mergeCell ref="O3623:O3624"/>
    <mergeCell ref="P3623:P3624"/>
    <mergeCell ref="Q3623:Q3624"/>
    <mergeCell ref="R3623:R3624"/>
    <mergeCell ref="AC3638:AC3639"/>
    <mergeCell ref="AB3687:AB3688"/>
    <mergeCell ref="AC3687:AC3688"/>
    <mergeCell ref="AD3687:AD3688"/>
    <mergeCell ref="AE3687:AE3688"/>
    <mergeCell ref="AF3687:AF3688"/>
    <mergeCell ref="AG3687:AG3688"/>
    <mergeCell ref="AH3687:AH3688"/>
    <mergeCell ref="P3670:P3671"/>
    <mergeCell ref="Q3670:Q3671"/>
    <mergeCell ref="R3670:R3671"/>
    <mergeCell ref="S3670:S3671"/>
    <mergeCell ref="T3670:T3671"/>
    <mergeCell ref="U3670:U3671"/>
    <mergeCell ref="V3670:V3671"/>
    <mergeCell ref="W3670:W3671"/>
    <mergeCell ref="X3670:X3671"/>
    <mergeCell ref="Y3670:Y3671"/>
    <mergeCell ref="B3663:AK3663"/>
    <mergeCell ref="D3665:F3665"/>
    <mergeCell ref="B3640:C3640"/>
    <mergeCell ref="B3656:C3656"/>
    <mergeCell ref="B3657:C3657"/>
    <mergeCell ref="B3659:C3659"/>
    <mergeCell ref="D3659:G3659"/>
    <mergeCell ref="B3661:C3661"/>
    <mergeCell ref="D3661:G3661"/>
    <mergeCell ref="B3641:C3641"/>
    <mergeCell ref="B3642:C3642"/>
    <mergeCell ref="B3643:C3643"/>
    <mergeCell ref="B3644:C3644"/>
    <mergeCell ref="B3645:C3645"/>
    <mergeCell ref="B3654:C3654"/>
    <mergeCell ref="B3655:C3655"/>
    <mergeCell ref="F3638:F3639"/>
    <mergeCell ref="G3638:G3639"/>
    <mergeCell ref="H3638:H3639"/>
    <mergeCell ref="I3638:I3639"/>
    <mergeCell ref="J3638:J3639"/>
    <mergeCell ref="AI3687:AI3688"/>
    <mergeCell ref="E3669:E3671"/>
    <mergeCell ref="F3669:R3669"/>
    <mergeCell ref="S3669:AC3669"/>
    <mergeCell ref="AD3669:AG3669"/>
    <mergeCell ref="AH3669:AJ3669"/>
    <mergeCell ref="F3670:F3671"/>
    <mergeCell ref="G3670:G3671"/>
    <mergeCell ref="H3670:H3671"/>
    <mergeCell ref="I3670:I3671"/>
    <mergeCell ref="J3670:J3671"/>
    <mergeCell ref="K3670:K3671"/>
    <mergeCell ref="L3670:L3671"/>
    <mergeCell ref="M3670:N3670"/>
    <mergeCell ref="O3670:O3671"/>
    <mergeCell ref="Z3670:Z3671"/>
    <mergeCell ref="AA3670:AA3671"/>
    <mergeCell ref="AB3670:AB3671"/>
    <mergeCell ref="AC3670:AC3671"/>
    <mergeCell ref="AD3670:AD3671"/>
    <mergeCell ref="AE3670:AE3671"/>
    <mergeCell ref="AF3670:AF3671"/>
    <mergeCell ref="AG3670:AG3671"/>
    <mergeCell ref="AH3670:AH3671"/>
    <mergeCell ref="AI3670:AI3671"/>
    <mergeCell ref="AJ3670:AJ3671"/>
    <mergeCell ref="B3445:C3445"/>
    <mergeCell ref="D3445:G3445"/>
    <mergeCell ref="B3432:AK3432"/>
    <mergeCell ref="D3434:F3434"/>
    <mergeCell ref="B3435:C3435"/>
    <mergeCell ref="D3435:E3435"/>
    <mergeCell ref="B3436:C3436"/>
    <mergeCell ref="D3436:K3436"/>
    <mergeCell ref="B3437:C3437"/>
    <mergeCell ref="D3437:Q3437"/>
    <mergeCell ref="B3438:C3440"/>
    <mergeCell ref="D3438:D3440"/>
    <mergeCell ref="E3438:E3440"/>
    <mergeCell ref="F3438:R3438"/>
    <mergeCell ref="S3438:AC3438"/>
    <mergeCell ref="AD3438:AG3438"/>
    <mergeCell ref="D3444:G3444"/>
    <mergeCell ref="AI3439:AI3440"/>
    <mergeCell ref="AJ3439:AJ3440"/>
    <mergeCell ref="B3441:C3441"/>
    <mergeCell ref="B3443:C3443"/>
    <mergeCell ref="D3443:G3443"/>
    <mergeCell ref="T3439:T3440"/>
    <mergeCell ref="AD3439:AD3440"/>
    <mergeCell ref="AE3439:AE3440"/>
    <mergeCell ref="Z3439:Z3440"/>
    <mergeCell ref="AA3439:AA3440"/>
    <mergeCell ref="AB3439:AB3440"/>
    <mergeCell ref="AC3439:AC3440"/>
    <mergeCell ref="T3638:T3639"/>
    <mergeCell ref="U3638:U3639"/>
    <mergeCell ref="V3638:V3639"/>
    <mergeCell ref="W3638:W3639"/>
    <mergeCell ref="X3638:X3639"/>
    <mergeCell ref="Y3638:Y3639"/>
    <mergeCell ref="Z3638:Z3639"/>
    <mergeCell ref="AA3638:AA3639"/>
    <mergeCell ref="AB3638:AB3639"/>
    <mergeCell ref="B3646:C3646"/>
    <mergeCell ref="B3647:C3647"/>
    <mergeCell ref="B3648:C3648"/>
    <mergeCell ref="B3649:C3649"/>
    <mergeCell ref="B3650:C3650"/>
    <mergeCell ref="B3651:C3651"/>
    <mergeCell ref="B3652:C3652"/>
    <mergeCell ref="B3653:C3653"/>
    <mergeCell ref="F3623:F3624"/>
    <mergeCell ref="L3623:L3624"/>
    <mergeCell ref="M3623:N3623"/>
    <mergeCell ref="AH3438:AJ3438"/>
    <mergeCell ref="F3439:F3440"/>
    <mergeCell ref="G3439:G3440"/>
    <mergeCell ref="H3439:H3440"/>
    <mergeCell ref="I3439:I3440"/>
    <mergeCell ref="J3439:J3440"/>
    <mergeCell ref="K3439:K3440"/>
    <mergeCell ref="L3439:L3440"/>
    <mergeCell ref="M3439:N3439"/>
    <mergeCell ref="O3439:O3440"/>
    <mergeCell ref="B3695:C3695"/>
    <mergeCell ref="D3695:G3695"/>
    <mergeCell ref="F3687:F3688"/>
    <mergeCell ref="G3687:G3688"/>
    <mergeCell ref="H3687:H3688"/>
    <mergeCell ref="I3687:I3688"/>
    <mergeCell ref="J3687:J3688"/>
    <mergeCell ref="K3687:K3688"/>
    <mergeCell ref="L3687:L3688"/>
    <mergeCell ref="M3687:N3687"/>
    <mergeCell ref="O3687:O3688"/>
    <mergeCell ref="P3687:P3688"/>
    <mergeCell ref="Q3687:Q3688"/>
    <mergeCell ref="B3690:C3690"/>
    <mergeCell ref="B3678:C3678"/>
    <mergeCell ref="D3678:G3678"/>
    <mergeCell ref="B3680:AK3680"/>
    <mergeCell ref="D3682:F3682"/>
    <mergeCell ref="B3683:C3683"/>
    <mergeCell ref="D3683:E3683"/>
    <mergeCell ref="B3684:C3684"/>
    <mergeCell ref="D3684:K3684"/>
    <mergeCell ref="B3685:C3685"/>
    <mergeCell ref="D3685:Q3685"/>
    <mergeCell ref="AJ3687:AJ3688"/>
    <mergeCell ref="B3689:C3689"/>
    <mergeCell ref="S3687:S3688"/>
    <mergeCell ref="T3687:T3688"/>
    <mergeCell ref="U3687:U3688"/>
    <mergeCell ref="D3694:G3694"/>
    <mergeCell ref="B3691:C3691"/>
    <mergeCell ref="D3693:G3693"/>
    <mergeCell ref="B3694:C3694"/>
    <mergeCell ref="V3687:V3688"/>
    <mergeCell ref="W3687:W3688"/>
    <mergeCell ref="X3687:X3688"/>
    <mergeCell ref="Y3687:Y3688"/>
    <mergeCell ref="Z3687:Z3688"/>
    <mergeCell ref="AA3687:AA3688"/>
    <mergeCell ref="J3422:J3423"/>
    <mergeCell ref="K3422:K3423"/>
    <mergeCell ref="P3439:P3440"/>
    <mergeCell ref="Q3439:Q3440"/>
    <mergeCell ref="R3439:R3440"/>
    <mergeCell ref="B3444:C3444"/>
    <mergeCell ref="B3412:C3412"/>
    <mergeCell ref="B3413:C3413"/>
    <mergeCell ref="D3413:G3413"/>
    <mergeCell ref="B3419:C3419"/>
    <mergeCell ref="B3420:C3420"/>
    <mergeCell ref="D3417:F3417"/>
    <mergeCell ref="B3418:C3418"/>
    <mergeCell ref="D3418:E3418"/>
    <mergeCell ref="D3419:K3419"/>
    <mergeCell ref="D3420:Q3420"/>
    <mergeCell ref="B3421:C3423"/>
    <mergeCell ref="D3421:D3423"/>
    <mergeCell ref="E3421:E3423"/>
    <mergeCell ref="F3421:R3421"/>
    <mergeCell ref="S3421:AC3421"/>
    <mergeCell ref="O3422:O3423"/>
    <mergeCell ref="P3422:P3423"/>
    <mergeCell ref="Q3422:Q3423"/>
    <mergeCell ref="R3422:R3423"/>
    <mergeCell ref="S3422:S3423"/>
    <mergeCell ref="AD3421:AG3421"/>
    <mergeCell ref="AH3421:AJ3421"/>
    <mergeCell ref="F3422:F3423"/>
    <mergeCell ref="G3422:G3423"/>
    <mergeCell ref="H3422:H3423"/>
    <mergeCell ref="I3422:I3423"/>
    <mergeCell ref="AE3422:AE3423"/>
    <mergeCell ref="AF3422:AF3423"/>
    <mergeCell ref="AG3422:AG3423"/>
    <mergeCell ref="AH3422:AH3423"/>
    <mergeCell ref="AI3422:AI3423"/>
    <mergeCell ref="AJ3422:AJ3423"/>
    <mergeCell ref="B3429:C3429"/>
    <mergeCell ref="B3430:C3430"/>
    <mergeCell ref="AF3439:AF3440"/>
    <mergeCell ref="AG3439:AG3440"/>
    <mergeCell ref="AH3439:AH3440"/>
    <mergeCell ref="U3439:U3440"/>
    <mergeCell ref="V3439:V3440"/>
    <mergeCell ref="W3439:W3440"/>
    <mergeCell ref="X3439:X3440"/>
    <mergeCell ref="Y3439:Y3440"/>
    <mergeCell ref="B3426:C3426"/>
    <mergeCell ref="T3422:T3423"/>
    <mergeCell ref="B3425:C3425"/>
    <mergeCell ref="D3429:G3429"/>
    <mergeCell ref="AD3422:AD3423"/>
    <mergeCell ref="D3430:G3430"/>
    <mergeCell ref="S3439:S3440"/>
    <mergeCell ref="B3424:C3424"/>
    <mergeCell ref="B3428:C3428"/>
    <mergeCell ref="D3428:G3428"/>
    <mergeCell ref="AH3405:AH3406"/>
    <mergeCell ref="AI3405:AI3406"/>
    <mergeCell ref="AJ3405:AJ3406"/>
    <mergeCell ref="B3409:C3409"/>
    <mergeCell ref="B3411:C3411"/>
    <mergeCell ref="D3411:G3411"/>
    <mergeCell ref="S3405:S3406"/>
    <mergeCell ref="T3405:T3406"/>
    <mergeCell ref="U3405:U3406"/>
    <mergeCell ref="V3405:V3406"/>
    <mergeCell ref="W3405:W3406"/>
    <mergeCell ref="X3405:X3406"/>
    <mergeCell ref="B3398:AK3398"/>
    <mergeCell ref="D3400:F3400"/>
    <mergeCell ref="D3401:E3401"/>
    <mergeCell ref="B3402:C3402"/>
    <mergeCell ref="D3402:K3402"/>
    <mergeCell ref="B3403:C3403"/>
    <mergeCell ref="D3403:Q3403"/>
    <mergeCell ref="J3405:J3406"/>
    <mergeCell ref="AD3404:AG3404"/>
    <mergeCell ref="AH3404:AJ3404"/>
    <mergeCell ref="F3405:F3406"/>
    <mergeCell ref="G3405:G3406"/>
    <mergeCell ref="H3405:H3406"/>
    <mergeCell ref="I3405:I3406"/>
    <mergeCell ref="B3404:C3406"/>
    <mergeCell ref="D3404:D3406"/>
    <mergeCell ref="E3404:E3406"/>
    <mergeCell ref="F3404:R3404"/>
    <mergeCell ref="S3404:AC3404"/>
    <mergeCell ref="AB3405:AB3406"/>
    <mergeCell ref="AC3405:AC3406"/>
    <mergeCell ref="AE3405:AE3406"/>
    <mergeCell ref="Y3405:Y3406"/>
    <mergeCell ref="AD3405:AD3406"/>
    <mergeCell ref="L3405:L3406"/>
    <mergeCell ref="M3405:N3405"/>
    <mergeCell ref="O3405:O3406"/>
    <mergeCell ref="P3405:P3406"/>
    <mergeCell ref="Q3405:Q3406"/>
    <mergeCell ref="R3405:R3406"/>
    <mergeCell ref="D3386:D3388"/>
    <mergeCell ref="AH3386:AJ3386"/>
    <mergeCell ref="F3387:F3388"/>
    <mergeCell ref="G3387:G3388"/>
    <mergeCell ref="AB3387:AB3388"/>
    <mergeCell ref="AC3387:AC3388"/>
    <mergeCell ref="AD3387:AD3388"/>
    <mergeCell ref="AE3387:AE3388"/>
    <mergeCell ref="AF3387:AF3388"/>
    <mergeCell ref="AG3387:AG3388"/>
    <mergeCell ref="AH3387:AH3388"/>
    <mergeCell ref="AI3387:AI3388"/>
    <mergeCell ref="AJ3387:AJ3388"/>
    <mergeCell ref="T3387:T3388"/>
    <mergeCell ref="U3387:U3388"/>
    <mergeCell ref="V3387:V3388"/>
    <mergeCell ref="W3387:W3388"/>
    <mergeCell ref="X3387:X3388"/>
    <mergeCell ref="Y3387:Y3388"/>
    <mergeCell ref="Z3387:Z3388"/>
    <mergeCell ref="AA3387:AA3388"/>
    <mergeCell ref="S3386:AC3386"/>
    <mergeCell ref="AD3386:AG3386"/>
    <mergeCell ref="E3386:E3388"/>
    <mergeCell ref="F3386:R3386"/>
    <mergeCell ref="B3380:AK3380"/>
    <mergeCell ref="B3367:C3367"/>
    <mergeCell ref="B3376:C3376"/>
    <mergeCell ref="U3422:U3423"/>
    <mergeCell ref="V3422:V3423"/>
    <mergeCell ref="W3422:W3423"/>
    <mergeCell ref="X3422:X3423"/>
    <mergeCell ref="Y3422:Y3423"/>
    <mergeCell ref="Z3422:Z3423"/>
    <mergeCell ref="AA3422:AA3423"/>
    <mergeCell ref="AB3422:AB3423"/>
    <mergeCell ref="AC3422:AC3423"/>
    <mergeCell ref="B3390:C3390"/>
    <mergeCell ref="B3389:C3389"/>
    <mergeCell ref="B3392:C3392"/>
    <mergeCell ref="L3422:L3423"/>
    <mergeCell ref="B3368:C3368"/>
    <mergeCell ref="B3369:C3369"/>
    <mergeCell ref="B3370:C3370"/>
    <mergeCell ref="B3371:C3371"/>
    <mergeCell ref="B3372:C3372"/>
    <mergeCell ref="B3373:C3373"/>
    <mergeCell ref="B3374:C3374"/>
    <mergeCell ref="D3377:G3377"/>
    <mergeCell ref="B3401:C3401"/>
    <mergeCell ref="K3405:K3406"/>
    <mergeCell ref="D3412:G3412"/>
    <mergeCell ref="B3415:AK3415"/>
    <mergeCell ref="Z3405:Z3406"/>
    <mergeCell ref="AA3405:AA3406"/>
    <mergeCell ref="B3407:C3407"/>
    <mergeCell ref="M3422:N3422"/>
    <mergeCell ref="B3395:C3395"/>
    <mergeCell ref="B3396:C3396"/>
    <mergeCell ref="D3396:G3396"/>
    <mergeCell ref="B3408:C3408"/>
    <mergeCell ref="D3395:G3395"/>
    <mergeCell ref="AF3405:AF3406"/>
    <mergeCell ref="AG3405:AG3406"/>
    <mergeCell ref="K3365:K3366"/>
    <mergeCell ref="L3365:L3366"/>
    <mergeCell ref="X3365:X3366"/>
    <mergeCell ref="M3365:N3365"/>
    <mergeCell ref="B3394:C3394"/>
    <mergeCell ref="D3394:G3394"/>
    <mergeCell ref="AD3335:AD3336"/>
    <mergeCell ref="Y3365:Y3366"/>
    <mergeCell ref="Z3365:Z3366"/>
    <mergeCell ref="AA3365:AA3366"/>
    <mergeCell ref="AB3365:AB3366"/>
    <mergeCell ref="AC3365:AC3366"/>
    <mergeCell ref="AD3365:AD3366"/>
    <mergeCell ref="S3365:S3366"/>
    <mergeCell ref="T3365:T3366"/>
    <mergeCell ref="U3365:U3366"/>
    <mergeCell ref="V3365:V3366"/>
    <mergeCell ref="W3365:W3366"/>
    <mergeCell ref="AJ3335:AJ3336"/>
    <mergeCell ref="B3337:C3337"/>
    <mergeCell ref="Y3335:Y3336"/>
    <mergeCell ref="Z3335:Z3336"/>
    <mergeCell ref="AA3335:AA3336"/>
    <mergeCell ref="AB3335:AB3336"/>
    <mergeCell ref="AC3335:AC3336"/>
    <mergeCell ref="AE3335:AE3336"/>
    <mergeCell ref="AF3335:AF3336"/>
    <mergeCell ref="AG3335:AG3336"/>
    <mergeCell ref="AH3335:AH3336"/>
    <mergeCell ref="AI3335:AI3336"/>
    <mergeCell ref="AE3365:AE3366"/>
    <mergeCell ref="AF3365:AF3366"/>
    <mergeCell ref="AG3365:AG3366"/>
    <mergeCell ref="B3341:C3341"/>
    <mergeCell ref="O3365:O3366"/>
    <mergeCell ref="B3350:C3350"/>
    <mergeCell ref="P3365:P3366"/>
    <mergeCell ref="I3335:I3336"/>
    <mergeCell ref="J3387:J3388"/>
    <mergeCell ref="K3387:K3388"/>
    <mergeCell ref="L3387:L3388"/>
    <mergeCell ref="M3387:N3387"/>
    <mergeCell ref="O3387:O3388"/>
    <mergeCell ref="P3387:P3388"/>
    <mergeCell ref="Q3387:Q3388"/>
    <mergeCell ref="R3387:R3388"/>
    <mergeCell ref="S3387:S3388"/>
    <mergeCell ref="B3391:C3391"/>
    <mergeCell ref="Q3365:Q3366"/>
    <mergeCell ref="R3365:R3366"/>
    <mergeCell ref="B3378:C3378"/>
    <mergeCell ref="D3376:G3376"/>
    <mergeCell ref="B3377:C3377"/>
    <mergeCell ref="D3378:G3378"/>
    <mergeCell ref="H3387:H3388"/>
    <mergeCell ref="I3387:I3388"/>
    <mergeCell ref="D3382:F3382"/>
    <mergeCell ref="B3383:C3383"/>
    <mergeCell ref="D3383:E3383"/>
    <mergeCell ref="B3384:C3384"/>
    <mergeCell ref="D3384:K3384"/>
    <mergeCell ref="B3385:C3385"/>
    <mergeCell ref="D3385:Q3385"/>
    <mergeCell ref="B3386:C3388"/>
    <mergeCell ref="D3285:G3285"/>
    <mergeCell ref="B3286:C3286"/>
    <mergeCell ref="B3287:C3287"/>
    <mergeCell ref="D3287:G3287"/>
    <mergeCell ref="B3280:C3282"/>
    <mergeCell ref="D3280:D3282"/>
    <mergeCell ref="E3280:E3282"/>
    <mergeCell ref="F3280:R3280"/>
    <mergeCell ref="D3286:G3286"/>
    <mergeCell ref="F3281:F3282"/>
    <mergeCell ref="G3281:G3282"/>
    <mergeCell ref="H3281:H3282"/>
    <mergeCell ref="F3295:R3295"/>
    <mergeCell ref="S3295:AC3295"/>
    <mergeCell ref="AD3295:AG3295"/>
    <mergeCell ref="AH3295:AJ3295"/>
    <mergeCell ref="F3296:F3297"/>
    <mergeCell ref="G3296:G3297"/>
    <mergeCell ref="AH3296:AH3297"/>
    <mergeCell ref="AG3296:AG3297"/>
    <mergeCell ref="B3302:C3302"/>
    <mergeCell ref="L3281:L3282"/>
    <mergeCell ref="AB3296:AB3297"/>
    <mergeCell ref="AD3334:AG3334"/>
    <mergeCell ref="AH3334:AJ3334"/>
    <mergeCell ref="F3335:F3336"/>
    <mergeCell ref="G3335:G3336"/>
    <mergeCell ref="H3335:H3336"/>
    <mergeCell ref="D3325:G3325"/>
    <mergeCell ref="B3325:C3325"/>
    <mergeCell ref="B3316:C3316"/>
    <mergeCell ref="B3317:C3317"/>
    <mergeCell ref="E3334:E3336"/>
    <mergeCell ref="F3334:R3334"/>
    <mergeCell ref="S3334:AC3334"/>
    <mergeCell ref="J3296:J3297"/>
    <mergeCell ref="AI3313:AI3314"/>
    <mergeCell ref="AJ3313:AJ3314"/>
    <mergeCell ref="Q3313:Q3314"/>
    <mergeCell ref="R3313:R3314"/>
    <mergeCell ref="S3313:S3314"/>
    <mergeCell ref="T3313:T3314"/>
    <mergeCell ref="B3299:C3299"/>
    <mergeCell ref="Y3313:Y3314"/>
    <mergeCell ref="D3333:Q3333"/>
    <mergeCell ref="T3335:T3336"/>
    <mergeCell ref="U3335:U3336"/>
    <mergeCell ref="V3335:V3336"/>
    <mergeCell ref="H3313:H3314"/>
    <mergeCell ref="B3315:C3315"/>
    <mergeCell ref="D3334:D3336"/>
    <mergeCell ref="U3313:U3314"/>
    <mergeCell ref="B3306:AK3306"/>
    <mergeCell ref="V3296:V3297"/>
    <mergeCell ref="AA3296:AA3297"/>
    <mergeCell ref="B3326:C3326"/>
    <mergeCell ref="D3326:G3326"/>
    <mergeCell ref="Q3335:Q3336"/>
    <mergeCell ref="R3335:R3336"/>
    <mergeCell ref="S3335:S3336"/>
    <mergeCell ref="W3335:W3336"/>
    <mergeCell ref="B3303:C3303"/>
    <mergeCell ref="B3304:C3304"/>
    <mergeCell ref="D3304:G3304"/>
    <mergeCell ref="AH3365:AH3366"/>
    <mergeCell ref="AI3365:AI3366"/>
    <mergeCell ref="B3339:C3339"/>
    <mergeCell ref="D3308:F3308"/>
    <mergeCell ref="B3309:C3309"/>
    <mergeCell ref="D3309:E3309"/>
    <mergeCell ref="B3310:C3310"/>
    <mergeCell ref="D3310:K3310"/>
    <mergeCell ref="B3311:C3311"/>
    <mergeCell ref="D3311:Q3311"/>
    <mergeCell ref="B3312:C3314"/>
    <mergeCell ref="D3312:D3314"/>
    <mergeCell ref="E3312:E3314"/>
    <mergeCell ref="F3312:R3312"/>
    <mergeCell ref="S3312:AC3312"/>
    <mergeCell ref="AD3312:AG3312"/>
    <mergeCell ref="AH3312:AJ3312"/>
    <mergeCell ref="F3313:F3314"/>
    <mergeCell ref="G3313:G3314"/>
    <mergeCell ref="I3313:I3314"/>
    <mergeCell ref="J3313:J3314"/>
    <mergeCell ref="K3313:K3314"/>
    <mergeCell ref="L3313:L3314"/>
    <mergeCell ref="M3313:N3313"/>
    <mergeCell ref="O3313:O3314"/>
    <mergeCell ref="AD3313:AD3314"/>
    <mergeCell ref="AE3313:AE3314"/>
    <mergeCell ref="V3313:V3314"/>
    <mergeCell ref="B3322:C3322"/>
    <mergeCell ref="B3342:C3342"/>
    <mergeCell ref="B3347:C3347"/>
    <mergeCell ref="B3348:C3348"/>
    <mergeCell ref="B3349:C3349"/>
    <mergeCell ref="B3340:C3340"/>
    <mergeCell ref="AJ3365:AJ3366"/>
    <mergeCell ref="B3362:C3362"/>
    <mergeCell ref="B3363:C3363"/>
    <mergeCell ref="B3361:C3361"/>
    <mergeCell ref="AF3313:AF3314"/>
    <mergeCell ref="AG3313:AG3314"/>
    <mergeCell ref="AH3313:AH3314"/>
    <mergeCell ref="D3361:E3361"/>
    <mergeCell ref="D3362:K3362"/>
    <mergeCell ref="D3363:Q3363"/>
    <mergeCell ref="B3364:C3366"/>
    <mergeCell ref="D3364:D3366"/>
    <mergeCell ref="E3364:E3366"/>
    <mergeCell ref="F3364:R3364"/>
    <mergeCell ref="S3364:AC3364"/>
    <mergeCell ref="AD3364:AG3364"/>
    <mergeCell ref="AH3364:AJ3364"/>
    <mergeCell ref="F3365:F3366"/>
    <mergeCell ref="G3365:G3366"/>
    <mergeCell ref="H3365:H3366"/>
    <mergeCell ref="B3358:AK3358"/>
    <mergeCell ref="D3360:F3360"/>
    <mergeCell ref="J3335:J3336"/>
    <mergeCell ref="K3335:K3336"/>
    <mergeCell ref="L3335:L3336"/>
    <mergeCell ref="M3335:N3335"/>
    <mergeCell ref="O3335:O3336"/>
    <mergeCell ref="P3335:P3336"/>
    <mergeCell ref="I3365:I3366"/>
    <mergeCell ref="J3365:J3366"/>
    <mergeCell ref="B3319:C3319"/>
    <mergeCell ref="B3320:C3320"/>
    <mergeCell ref="B3324:C3324"/>
    <mergeCell ref="D3324:G3324"/>
    <mergeCell ref="W3313:W3314"/>
    <mergeCell ref="B3298:C3298"/>
    <mergeCell ref="X3313:X3314"/>
    <mergeCell ref="B3333:C3333"/>
    <mergeCell ref="B3334:C3336"/>
    <mergeCell ref="D3303:G3303"/>
    <mergeCell ref="Z3313:Z3314"/>
    <mergeCell ref="AA3313:AA3314"/>
    <mergeCell ref="AB3313:AB3314"/>
    <mergeCell ref="AC3313:AC3314"/>
    <mergeCell ref="P3313:P3314"/>
    <mergeCell ref="H3296:H3297"/>
    <mergeCell ref="I3296:I3297"/>
    <mergeCell ref="K3296:K3297"/>
    <mergeCell ref="L3296:L3297"/>
    <mergeCell ref="M3296:N3296"/>
    <mergeCell ref="O3296:O3297"/>
    <mergeCell ref="P3296:P3297"/>
    <mergeCell ref="Q3296:Q3297"/>
    <mergeCell ref="R3296:R3297"/>
    <mergeCell ref="B3354:C3354"/>
    <mergeCell ref="D3354:G3354"/>
    <mergeCell ref="B3355:C3355"/>
    <mergeCell ref="B3356:C3356"/>
    <mergeCell ref="D3356:G3356"/>
    <mergeCell ref="B3343:C3343"/>
    <mergeCell ref="B3328:AK3328"/>
    <mergeCell ref="D3330:F3330"/>
    <mergeCell ref="B3331:C3331"/>
    <mergeCell ref="D3331:E3331"/>
    <mergeCell ref="B3352:C3352"/>
    <mergeCell ref="B3332:C3332"/>
    <mergeCell ref="D3332:K3332"/>
    <mergeCell ref="B3338:C3338"/>
    <mergeCell ref="X3335:X3336"/>
    <mergeCell ref="AD3280:AG3280"/>
    <mergeCell ref="AH3280:AJ3280"/>
    <mergeCell ref="S3280:AC3280"/>
    <mergeCell ref="B3283:C3283"/>
    <mergeCell ref="V3281:V3282"/>
    <mergeCell ref="W3281:W3282"/>
    <mergeCell ref="X3281:X3282"/>
    <mergeCell ref="D3355:G3355"/>
    <mergeCell ref="B3344:C3344"/>
    <mergeCell ref="B3345:C3345"/>
    <mergeCell ref="B3346:C3346"/>
    <mergeCell ref="B3351:C3351"/>
    <mergeCell ref="B3318:C3318"/>
    <mergeCell ref="B3321:C3321"/>
    <mergeCell ref="S3296:S3297"/>
    <mergeCell ref="Y3281:Y3282"/>
    <mergeCell ref="Z3281:Z3282"/>
    <mergeCell ref="B3289:AK3289"/>
    <mergeCell ref="D3291:F3291"/>
    <mergeCell ref="B3292:C3292"/>
    <mergeCell ref="D3292:E3292"/>
    <mergeCell ref="B3293:C3293"/>
    <mergeCell ref="D3293:K3293"/>
    <mergeCell ref="B3294:C3294"/>
    <mergeCell ref="AE3281:AE3282"/>
    <mergeCell ref="AF3281:AF3282"/>
    <mergeCell ref="AG3281:AG3282"/>
    <mergeCell ref="AH3281:AH3282"/>
    <mergeCell ref="AI3281:AI3282"/>
    <mergeCell ref="AJ3281:AJ3282"/>
    <mergeCell ref="AC3296:AC3297"/>
    <mergeCell ref="AD3296:AD3297"/>
    <mergeCell ref="AE3296:AE3297"/>
    <mergeCell ref="AF3296:AF3297"/>
    <mergeCell ref="AI3296:AI3297"/>
    <mergeCell ref="AJ3296:AJ3297"/>
    <mergeCell ref="D3294:Q3294"/>
    <mergeCell ref="T3296:T3297"/>
    <mergeCell ref="U3296:U3297"/>
    <mergeCell ref="I3281:I3282"/>
    <mergeCell ref="J3281:J3282"/>
    <mergeCell ref="B3295:C3297"/>
    <mergeCell ref="D3295:D3297"/>
    <mergeCell ref="E3295:E3297"/>
    <mergeCell ref="W3296:W3297"/>
    <mergeCell ref="X3296:X3297"/>
    <mergeCell ref="Y3296:Y3297"/>
    <mergeCell ref="Z3296:Z3297"/>
    <mergeCell ref="B3300:C3300"/>
    <mergeCell ref="D3302:G3302"/>
    <mergeCell ref="K3281:K3282"/>
    <mergeCell ref="Q3281:Q3282"/>
    <mergeCell ref="R3281:R3282"/>
    <mergeCell ref="S3281:S3282"/>
    <mergeCell ref="T3281:T3282"/>
    <mergeCell ref="U3281:U3282"/>
    <mergeCell ref="M3281:N3281"/>
    <mergeCell ref="O3281:O3282"/>
    <mergeCell ref="P3281:P3282"/>
    <mergeCell ref="AA3281:AA3282"/>
    <mergeCell ref="AB3281:AB3282"/>
    <mergeCell ref="AC3281:AC3282"/>
    <mergeCell ref="AD3281:AD3282"/>
    <mergeCell ref="B3285:C3285"/>
    <mergeCell ref="B2992:C2992"/>
    <mergeCell ref="AF3266:AF3267"/>
    <mergeCell ref="B3234:C3234"/>
    <mergeCell ref="AH3247:AJ3247"/>
    <mergeCell ref="B3237:C3237"/>
    <mergeCell ref="D3237:G3237"/>
    <mergeCell ref="D2971:K2971"/>
    <mergeCell ref="O2974:O2975"/>
    <mergeCell ref="P2974:P2975"/>
    <mergeCell ref="T2974:T2975"/>
    <mergeCell ref="U2974:U2975"/>
    <mergeCell ref="V2974:V2975"/>
    <mergeCell ref="AD2974:AD2975"/>
    <mergeCell ref="AE2974:AE2975"/>
    <mergeCell ref="AF2974:AF2975"/>
    <mergeCell ref="Y3232:Y3233"/>
    <mergeCell ref="Z3232:Z3233"/>
    <mergeCell ref="S3211:AC3211"/>
    <mergeCell ref="AD3193:AD3194"/>
    <mergeCell ref="AF3212:AF3213"/>
    <mergeCell ref="S2990:S2991"/>
    <mergeCell ref="T2990:T2991"/>
    <mergeCell ref="U2990:U2991"/>
    <mergeCell ref="V2990:V2991"/>
    <mergeCell ref="W2990:W2991"/>
    <mergeCell ref="X2990:X2991"/>
    <mergeCell ref="Y2990:Y2991"/>
    <mergeCell ref="Z2990:Z2991"/>
    <mergeCell ref="D2995:G2995"/>
    <mergeCell ref="D2994:G2994"/>
    <mergeCell ref="D3221:G3221"/>
    <mergeCell ref="D3105:G3105"/>
    <mergeCell ref="Z3066:Z3067"/>
    <mergeCell ref="F3051:F3052"/>
    <mergeCell ref="E2973:E2975"/>
    <mergeCell ref="AD3266:AD3267"/>
    <mergeCell ref="Y3248:Y3249"/>
    <mergeCell ref="Z3248:Z3249"/>
    <mergeCell ref="F2973:R2973"/>
    <mergeCell ref="B2973:C2975"/>
    <mergeCell ref="D2973:D2975"/>
    <mergeCell ref="B3241:AK3241"/>
    <mergeCell ref="D3243:F3243"/>
    <mergeCell ref="B3244:C3244"/>
    <mergeCell ref="D3244:E3244"/>
    <mergeCell ref="B3245:C3245"/>
    <mergeCell ref="AD3232:AD3233"/>
    <mergeCell ref="AE3232:AE3233"/>
    <mergeCell ref="AF3232:AF3233"/>
    <mergeCell ref="B3238:C3238"/>
    <mergeCell ref="D3238:G3238"/>
    <mergeCell ref="D3245:K3245"/>
    <mergeCell ref="B3246:C3246"/>
    <mergeCell ref="D3246:Q3246"/>
    <mergeCell ref="AA3232:AA3233"/>
    <mergeCell ref="AB3232:AB3233"/>
    <mergeCell ref="F3232:F3233"/>
    <mergeCell ref="G3232:G3233"/>
    <mergeCell ref="H3232:H3233"/>
    <mergeCell ref="I3232:I3233"/>
    <mergeCell ref="M3232:N3232"/>
    <mergeCell ref="J3248:J3249"/>
    <mergeCell ref="K3248:K3249"/>
    <mergeCell ref="L3248:L3249"/>
    <mergeCell ref="D3270:G3270"/>
    <mergeCell ref="AG3266:AG3267"/>
    <mergeCell ref="AI3248:AI3249"/>
    <mergeCell ref="AJ3248:AJ3249"/>
    <mergeCell ref="B3250:C3250"/>
    <mergeCell ref="B3253:C3253"/>
    <mergeCell ref="B3255:C3255"/>
    <mergeCell ref="D3255:G3255"/>
    <mergeCell ref="B3256:C3256"/>
    <mergeCell ref="D3256:G3256"/>
    <mergeCell ref="AB3248:AB3249"/>
    <mergeCell ref="AC3248:AC3249"/>
    <mergeCell ref="B3279:C3279"/>
    <mergeCell ref="B3274:AK3274"/>
    <mergeCell ref="D3276:F3276"/>
    <mergeCell ref="B3277:C3277"/>
    <mergeCell ref="D3277:E3277"/>
    <mergeCell ref="B3278:C3278"/>
    <mergeCell ref="D3278:K3278"/>
    <mergeCell ref="D3279:Q3279"/>
    <mergeCell ref="AF3248:AF3249"/>
    <mergeCell ref="AG3248:AG3249"/>
    <mergeCell ref="AH3248:AH3249"/>
    <mergeCell ref="AH3266:AH3267"/>
    <mergeCell ref="R3266:R3267"/>
    <mergeCell ref="S3266:S3267"/>
    <mergeCell ref="T3266:T3267"/>
    <mergeCell ref="U3266:U3267"/>
    <mergeCell ref="V3266:V3267"/>
    <mergeCell ref="AI3266:AI3267"/>
    <mergeCell ref="AJ3266:AJ3267"/>
    <mergeCell ref="B3270:C3270"/>
    <mergeCell ref="D3247:D3249"/>
    <mergeCell ref="E3247:E3249"/>
    <mergeCell ref="F3247:R3247"/>
    <mergeCell ref="F3248:F3249"/>
    <mergeCell ref="G3248:G3249"/>
    <mergeCell ref="H3248:H3249"/>
    <mergeCell ref="I3248:I3249"/>
    <mergeCell ref="W3266:W3267"/>
    <mergeCell ref="X3266:X3267"/>
    <mergeCell ref="Y3266:Y3267"/>
    <mergeCell ref="Z3266:Z3267"/>
    <mergeCell ref="AA3266:AA3267"/>
    <mergeCell ref="B3271:C3271"/>
    <mergeCell ref="D3271:G3271"/>
    <mergeCell ref="B3272:C3272"/>
    <mergeCell ref="D3272:G3272"/>
    <mergeCell ref="O3248:O3249"/>
    <mergeCell ref="T3248:T3249"/>
    <mergeCell ref="U3248:U3249"/>
    <mergeCell ref="V3248:V3249"/>
    <mergeCell ref="W3248:W3249"/>
    <mergeCell ref="X3248:X3249"/>
    <mergeCell ref="B3247:C3249"/>
    <mergeCell ref="Q3266:Q3267"/>
    <mergeCell ref="AB3266:AB3267"/>
    <mergeCell ref="AC3266:AC3267"/>
    <mergeCell ref="M3248:N3248"/>
    <mergeCell ref="AE3266:AE3267"/>
    <mergeCell ref="S3247:AC3247"/>
    <mergeCell ref="AD3247:AG3247"/>
    <mergeCell ref="B2965:C2965"/>
    <mergeCell ref="D2965:G2965"/>
    <mergeCell ref="AD2973:AG2973"/>
    <mergeCell ref="B2971:C2971"/>
    <mergeCell ref="B2995:C2995"/>
    <mergeCell ref="B2996:C2996"/>
    <mergeCell ref="AD3248:AD3249"/>
    <mergeCell ref="AE3248:AE3249"/>
    <mergeCell ref="B3257:C3257"/>
    <mergeCell ref="D3257:G3257"/>
    <mergeCell ref="B3251:C3251"/>
    <mergeCell ref="B3252:C3252"/>
    <mergeCell ref="AA3248:AA3249"/>
    <mergeCell ref="AA3212:AA3213"/>
    <mergeCell ref="R3212:R3213"/>
    <mergeCell ref="S3212:S3213"/>
    <mergeCell ref="T3212:T3213"/>
    <mergeCell ref="U3212:U3213"/>
    <mergeCell ref="X3212:X3213"/>
    <mergeCell ref="B3211:C3213"/>
    <mergeCell ref="D3211:D3213"/>
    <mergeCell ref="E3211:E3213"/>
    <mergeCell ref="AF2958:AF2959"/>
    <mergeCell ref="B2937:C2937"/>
    <mergeCell ref="D2978:G2978"/>
    <mergeCell ref="B2948:C2948"/>
    <mergeCell ref="B2949:C2949"/>
    <mergeCell ref="B2955:C2955"/>
    <mergeCell ref="D2955:K2955"/>
    <mergeCell ref="B2956:C2956"/>
    <mergeCell ref="D2956:Q2956"/>
    <mergeCell ref="B2957:C2959"/>
    <mergeCell ref="D2957:D2959"/>
    <mergeCell ref="E2957:E2959"/>
    <mergeCell ref="F2957:R2957"/>
    <mergeCell ref="K2958:K2959"/>
    <mergeCell ref="L2958:L2959"/>
    <mergeCell ref="M2958:N2958"/>
    <mergeCell ref="O2958:O2959"/>
    <mergeCell ref="P2958:P2959"/>
    <mergeCell ref="Q2958:Q2959"/>
    <mergeCell ref="R2958:R2959"/>
    <mergeCell ref="B2951:AK2951"/>
    <mergeCell ref="J2941:J2942"/>
    <mergeCell ref="K2941:K2942"/>
    <mergeCell ref="L2941:L2942"/>
    <mergeCell ref="V2941:V2942"/>
    <mergeCell ref="W2941:W2942"/>
    <mergeCell ref="X2941:X2942"/>
    <mergeCell ref="Y2941:Y2942"/>
    <mergeCell ref="Z2941:Z2942"/>
    <mergeCell ref="AA2941:AA2942"/>
    <mergeCell ref="AG2941:AG2942"/>
    <mergeCell ref="AH2941:AH2942"/>
    <mergeCell ref="AI2941:AI2942"/>
    <mergeCell ref="T2941:T2942"/>
    <mergeCell ref="J2974:J2975"/>
    <mergeCell ref="K2974:K2975"/>
    <mergeCell ref="L2974:L2975"/>
    <mergeCell ref="S2974:S2975"/>
    <mergeCell ref="D2970:E2970"/>
    <mergeCell ref="B2972:C2972"/>
    <mergeCell ref="D2972:Q2972"/>
    <mergeCell ref="B2939:C2939"/>
    <mergeCell ref="D2962:G2962"/>
    <mergeCell ref="B2963:C2963"/>
    <mergeCell ref="B2964:C2964"/>
    <mergeCell ref="S2941:S2942"/>
    <mergeCell ref="D2947:G2947"/>
    <mergeCell ref="D2948:G2948"/>
    <mergeCell ref="B2960:C2960"/>
    <mergeCell ref="B2961:C2961"/>
    <mergeCell ref="D2964:G2964"/>
    <mergeCell ref="D2963:G2963"/>
    <mergeCell ref="S2958:S2959"/>
    <mergeCell ref="T2958:T2959"/>
    <mergeCell ref="U2958:U2959"/>
    <mergeCell ref="AB2941:AB2942"/>
    <mergeCell ref="AC2941:AC2942"/>
    <mergeCell ref="H2958:H2959"/>
    <mergeCell ref="L2925:L2926"/>
    <mergeCell ref="M2925:N2925"/>
    <mergeCell ref="B2815:C2815"/>
    <mergeCell ref="B2816:C2816"/>
    <mergeCell ref="B2931:C2931"/>
    <mergeCell ref="D2931:G2931"/>
    <mergeCell ref="D2929:G2929"/>
    <mergeCell ref="B2930:C2930"/>
    <mergeCell ref="D2930:G2930"/>
    <mergeCell ref="B2928:C2928"/>
    <mergeCell ref="B2927:C2927"/>
    <mergeCell ref="I2895:I2896"/>
    <mergeCell ref="J2895:J2896"/>
    <mergeCell ref="K2895:K2896"/>
    <mergeCell ref="L2895:L2896"/>
    <mergeCell ref="M2895:N2895"/>
    <mergeCell ref="O2895:O2896"/>
    <mergeCell ref="P2895:P2896"/>
    <mergeCell ref="Q2895:Q2896"/>
    <mergeCell ref="D2907:K2907"/>
    <mergeCell ref="B2908:C2908"/>
    <mergeCell ref="D2953:F2953"/>
    <mergeCell ref="B2954:C2954"/>
    <mergeCell ref="G2877:G2878"/>
    <mergeCell ref="L2877:L2878"/>
    <mergeCell ref="P2877:P2878"/>
    <mergeCell ref="Q2877:Q2878"/>
    <mergeCell ref="T2877:T2878"/>
    <mergeCell ref="U2877:U2878"/>
    <mergeCell ref="V2877:V2878"/>
    <mergeCell ref="Y2877:Y2878"/>
    <mergeCell ref="B2854:AK2854"/>
    <mergeCell ref="D2856:F2856"/>
    <mergeCell ref="B2857:C2857"/>
    <mergeCell ref="D2857:E2857"/>
    <mergeCell ref="S2860:AC2860"/>
    <mergeCell ref="AD2860:AG2860"/>
    <mergeCell ref="AH2860:AJ2860"/>
    <mergeCell ref="B2903:AK2903"/>
    <mergeCell ref="D2905:F2905"/>
    <mergeCell ref="G2925:G2926"/>
    <mergeCell ref="H2925:H2926"/>
    <mergeCell ref="I2925:I2926"/>
    <mergeCell ref="J2925:J2926"/>
    <mergeCell ref="K2925:K2926"/>
    <mergeCell ref="O2910:O2911"/>
    <mergeCell ref="AD2909:AG2909"/>
    <mergeCell ref="AH2909:AJ2909"/>
    <mergeCell ref="AJ2958:AJ2959"/>
    <mergeCell ref="B2938:C2938"/>
    <mergeCell ref="D2938:K2938"/>
    <mergeCell ref="AG2974:AG2975"/>
    <mergeCell ref="AH2974:AH2975"/>
    <mergeCell ref="AI2974:AI2975"/>
    <mergeCell ref="AJ2974:AJ2975"/>
    <mergeCell ref="AD2940:AG2940"/>
    <mergeCell ref="AH2940:AJ2940"/>
    <mergeCell ref="F2941:F2942"/>
    <mergeCell ref="B2893:C2893"/>
    <mergeCell ref="P2910:P2911"/>
    <mergeCell ref="Q2910:Q2911"/>
    <mergeCell ref="R2910:R2911"/>
    <mergeCell ref="S2910:S2911"/>
    <mergeCell ref="T2910:T2911"/>
    <mergeCell ref="U2910:U2911"/>
    <mergeCell ref="V2910:V2911"/>
    <mergeCell ref="W2910:W2911"/>
    <mergeCell ref="B2901:C2901"/>
    <mergeCell ref="D2901:G2901"/>
    <mergeCell ref="D2899:G2899"/>
    <mergeCell ref="B2900:C2900"/>
    <mergeCell ref="S2895:S2896"/>
    <mergeCell ref="B2934:AK2934"/>
    <mergeCell ref="D2936:F2936"/>
    <mergeCell ref="B2932:C2932"/>
    <mergeCell ref="D2932:G2932"/>
    <mergeCell ref="B2933:C2933"/>
    <mergeCell ref="D2908:Q2908"/>
    <mergeCell ref="G2958:G2959"/>
    <mergeCell ref="I2958:I2959"/>
    <mergeCell ref="J2958:J2959"/>
    <mergeCell ref="AD2941:AD2942"/>
    <mergeCell ref="Y2974:Y2975"/>
    <mergeCell ref="Z2974:Z2975"/>
    <mergeCell ref="AA2974:AA2975"/>
    <mergeCell ref="AB2974:AB2975"/>
    <mergeCell ref="AC2974:AC2975"/>
    <mergeCell ref="S2973:AC2973"/>
    <mergeCell ref="I2974:I2975"/>
    <mergeCell ref="B2914:C2914"/>
    <mergeCell ref="D2914:G2914"/>
    <mergeCell ref="B2915:C2915"/>
    <mergeCell ref="D2915:G2915"/>
    <mergeCell ref="B2899:C2899"/>
    <mergeCell ref="D2900:G2900"/>
    <mergeCell ref="R2895:R2896"/>
    <mergeCell ref="U2895:U2896"/>
    <mergeCell ref="V2895:V2896"/>
    <mergeCell ref="D2893:Q2893"/>
    <mergeCell ref="X2895:X2896"/>
    <mergeCell ref="Y2895:Y2896"/>
    <mergeCell ref="B2909:C2911"/>
    <mergeCell ref="D2909:D2911"/>
    <mergeCell ref="E2909:E2911"/>
    <mergeCell ref="F2909:R2909"/>
    <mergeCell ref="AI2925:AI2926"/>
    <mergeCell ref="AJ2925:AJ2926"/>
    <mergeCell ref="AF2910:AF2911"/>
    <mergeCell ref="AD2910:AD2911"/>
    <mergeCell ref="AE2910:AE2911"/>
    <mergeCell ref="AA2910:AA2911"/>
    <mergeCell ref="AB2910:AB2911"/>
    <mergeCell ref="Z2895:Z2896"/>
    <mergeCell ref="AJ2877:AJ2878"/>
    <mergeCell ref="AA2895:AA2896"/>
    <mergeCell ref="AB2895:AB2896"/>
    <mergeCell ref="AC2895:AC2896"/>
    <mergeCell ref="AD2895:AD2896"/>
    <mergeCell ref="AE2895:AE2896"/>
    <mergeCell ref="AF2895:AF2896"/>
    <mergeCell ref="B2806:C2806"/>
    <mergeCell ref="B2807:C2807"/>
    <mergeCell ref="B2808:C2808"/>
    <mergeCell ref="B2809:C2809"/>
    <mergeCell ref="B2810:C2810"/>
    <mergeCell ref="B2811:C2811"/>
    <mergeCell ref="M2877:N2877"/>
    <mergeCell ref="O2877:O2878"/>
    <mergeCell ref="B2892:C2892"/>
    <mergeCell ref="D2892:K2892"/>
    <mergeCell ref="T2895:T2896"/>
    <mergeCell ref="AD2894:AG2894"/>
    <mergeCell ref="AH2894:AJ2894"/>
    <mergeCell ref="B2863:C2863"/>
    <mergeCell ref="B2885:C2885"/>
    <mergeCell ref="D2885:G2885"/>
    <mergeCell ref="B2886:C2886"/>
    <mergeCell ref="D2886:G2886"/>
    <mergeCell ref="B2882:C2882"/>
    <mergeCell ref="AD2876:AG2876"/>
    <mergeCell ref="AH2876:AJ2876"/>
    <mergeCell ref="AF2877:AF2878"/>
    <mergeCell ref="AG2877:AG2878"/>
    <mergeCell ref="AH2877:AH2878"/>
    <mergeCell ref="B2772:C2772"/>
    <mergeCell ref="E2876:E2878"/>
    <mergeCell ref="F2876:R2876"/>
    <mergeCell ref="K2877:K2878"/>
    <mergeCell ref="AC2877:AC2878"/>
    <mergeCell ref="AD2877:AD2878"/>
    <mergeCell ref="W2797:W2798"/>
    <mergeCell ref="B2803:C2803"/>
    <mergeCell ref="B2804:C2804"/>
    <mergeCell ref="B2805:C2805"/>
    <mergeCell ref="AD2797:AD2798"/>
    <mergeCell ref="AE2797:AE2798"/>
    <mergeCell ref="U2746:U2747"/>
    <mergeCell ref="V2746:V2747"/>
    <mergeCell ref="W2746:W2747"/>
    <mergeCell ref="B2752:C2752"/>
    <mergeCell ref="B2753:C2753"/>
    <mergeCell ref="AC2768:AC2769"/>
    <mergeCell ref="X2768:X2769"/>
    <mergeCell ref="Y2768:Y2769"/>
    <mergeCell ref="AE2877:AE2878"/>
    <mergeCell ref="Z2877:Z2878"/>
    <mergeCell ref="T2768:T2769"/>
    <mergeCell ref="U2768:U2769"/>
    <mergeCell ref="P2797:P2798"/>
    <mergeCell ref="Q2797:Q2798"/>
    <mergeCell ref="R2797:R2798"/>
    <mergeCell ref="W2768:W2769"/>
    <mergeCell ref="B2870:AK2870"/>
    <mergeCell ref="D2872:F2872"/>
    <mergeCell ref="B2873:C2873"/>
    <mergeCell ref="D2873:E2873"/>
    <mergeCell ref="B2874:C2874"/>
    <mergeCell ref="D2874:K2874"/>
    <mergeCell ref="R2861:R2862"/>
    <mergeCell ref="S2861:S2862"/>
    <mergeCell ref="T2861:T2862"/>
    <mergeCell ref="U2861:U2862"/>
    <mergeCell ref="V2861:V2862"/>
    <mergeCell ref="W2861:W2862"/>
    <mergeCell ref="X2861:X2862"/>
    <mergeCell ref="Y2861:Y2862"/>
    <mergeCell ref="Z2861:Z2862"/>
    <mergeCell ref="AA2861:AA2862"/>
    <mergeCell ref="B2864:C2864"/>
    <mergeCell ref="B2875:C2875"/>
    <mergeCell ref="D2875:Q2875"/>
    <mergeCell ref="K2861:K2862"/>
    <mergeCell ref="L2861:L2862"/>
    <mergeCell ref="M2861:N2861"/>
    <mergeCell ref="O2861:O2862"/>
    <mergeCell ref="P2861:P2862"/>
    <mergeCell ref="Q2861:Q2862"/>
    <mergeCell ref="D2829:K2829"/>
    <mergeCell ref="D2830:Q2830"/>
    <mergeCell ref="F2796:R2796"/>
    <mergeCell ref="S2796:AC2796"/>
    <mergeCell ref="AB2797:AB2798"/>
    <mergeCell ref="AC2797:AC2798"/>
    <mergeCell ref="B2796:C2798"/>
    <mergeCell ref="X2797:X2798"/>
    <mergeCell ref="B2790:AK2790"/>
    <mergeCell ref="B2765:C2765"/>
    <mergeCell ref="B2766:C2766"/>
    <mergeCell ref="AD2768:AD2769"/>
    <mergeCell ref="AE2768:AE2769"/>
    <mergeCell ref="AH2768:AH2769"/>
    <mergeCell ref="AI2768:AI2769"/>
    <mergeCell ref="K2910:K2911"/>
    <mergeCell ref="L2910:L2911"/>
    <mergeCell ref="M2910:N2910"/>
    <mergeCell ref="D2906:E2906"/>
    <mergeCell ref="B2907:C2907"/>
    <mergeCell ref="S2909:AC2909"/>
    <mergeCell ref="F2910:F2911"/>
    <mergeCell ref="G2910:G2911"/>
    <mergeCell ref="H2910:H2911"/>
    <mergeCell ref="I2910:I2911"/>
    <mergeCell ref="J2910:J2911"/>
    <mergeCell ref="B2897:C2897"/>
    <mergeCell ref="D2898:G2898"/>
    <mergeCell ref="B2894:C2896"/>
    <mergeCell ref="D2894:D2896"/>
    <mergeCell ref="E2894:E2896"/>
    <mergeCell ref="F2894:R2894"/>
    <mergeCell ref="S2894:AC2894"/>
    <mergeCell ref="F2895:F2896"/>
    <mergeCell ref="G2895:G2896"/>
    <mergeCell ref="H2895:H2896"/>
    <mergeCell ref="W2895:W2896"/>
    <mergeCell ref="M2797:N2797"/>
    <mergeCell ref="O2797:O2798"/>
    <mergeCell ref="D2795:Q2795"/>
    <mergeCell ref="B2906:C2906"/>
    <mergeCell ref="S2876:AC2876"/>
    <mergeCell ref="F2877:F2878"/>
    <mergeCell ref="AD2925:AD2926"/>
    <mergeCell ref="AE2925:AE2926"/>
    <mergeCell ref="AF2925:AF2926"/>
    <mergeCell ref="AC2910:AC2911"/>
    <mergeCell ref="AG2895:AG2896"/>
    <mergeCell ref="D2865:G2865"/>
    <mergeCell ref="B2866:C2866"/>
    <mergeCell ref="D2866:G2866"/>
    <mergeCell ref="D2850:G2850"/>
    <mergeCell ref="B2851:C2851"/>
    <mergeCell ref="D2851:G2851"/>
    <mergeCell ref="B2840:C2840"/>
    <mergeCell ref="B2843:C2843"/>
    <mergeCell ref="B2844:C2844"/>
    <mergeCell ref="B2845:C2845"/>
    <mergeCell ref="B2846:C2846"/>
    <mergeCell ref="B2847:C2847"/>
    <mergeCell ref="B2848:C2848"/>
    <mergeCell ref="B2850:C2850"/>
    <mergeCell ref="B2842:C2842"/>
    <mergeCell ref="B2858:C2858"/>
    <mergeCell ref="D2858:K2858"/>
    <mergeCell ref="B2859:C2859"/>
    <mergeCell ref="D2859:Q2859"/>
    <mergeCell ref="B2860:C2862"/>
    <mergeCell ref="D2860:D2862"/>
    <mergeCell ref="E2860:E2862"/>
    <mergeCell ref="F2860:R2860"/>
    <mergeCell ref="I2877:I2878"/>
    <mergeCell ref="R2877:R2878"/>
    <mergeCell ref="S2877:S2878"/>
    <mergeCell ref="W2877:W2878"/>
    <mergeCell ref="B2867:C2867"/>
    <mergeCell ref="D2867:G2867"/>
    <mergeCell ref="B2868:C2868"/>
    <mergeCell ref="D2868:G2868"/>
    <mergeCell ref="AH2895:AH2896"/>
    <mergeCell ref="AI2895:AI2896"/>
    <mergeCell ref="AJ2895:AJ2896"/>
    <mergeCell ref="U2925:U2926"/>
    <mergeCell ref="V2925:V2926"/>
    <mergeCell ref="B2888:AK2888"/>
    <mergeCell ref="D2890:F2890"/>
    <mergeCell ref="B2891:C2891"/>
    <mergeCell ref="D2891:E2891"/>
    <mergeCell ref="X2877:X2878"/>
    <mergeCell ref="B2879:C2879"/>
    <mergeCell ref="B2880:C2880"/>
    <mergeCell ref="B2881:C2881"/>
    <mergeCell ref="B2884:C2884"/>
    <mergeCell ref="D2884:G2884"/>
    <mergeCell ref="AG2925:AG2926"/>
    <mergeCell ref="AH2925:AH2926"/>
    <mergeCell ref="B2921:C2921"/>
    <mergeCell ref="AC2925:AC2926"/>
    <mergeCell ref="AG2910:AG2911"/>
    <mergeCell ref="AH2910:AH2911"/>
    <mergeCell ref="AI2910:AI2911"/>
    <mergeCell ref="AJ2910:AJ2911"/>
    <mergeCell ref="B2912:C2912"/>
    <mergeCell ref="D2913:G2913"/>
    <mergeCell ref="B2876:C2878"/>
    <mergeCell ref="D2876:D2878"/>
    <mergeCell ref="W2925:W2926"/>
    <mergeCell ref="X2925:X2926"/>
    <mergeCell ref="Y2925:Y2926"/>
    <mergeCell ref="Z2925:Z2926"/>
    <mergeCell ref="AA2925:AA2926"/>
    <mergeCell ref="AB2925:AB2926"/>
    <mergeCell ref="X2910:X2911"/>
    <mergeCell ref="Y2910:Y2911"/>
    <mergeCell ref="Z2910:Z2911"/>
    <mergeCell ref="B2918:AK2918"/>
    <mergeCell ref="D2920:F2920"/>
    <mergeCell ref="D2921:E2921"/>
    <mergeCell ref="B2922:C2922"/>
    <mergeCell ref="D2922:K2922"/>
    <mergeCell ref="B2923:C2923"/>
    <mergeCell ref="D2923:Q2923"/>
    <mergeCell ref="B2924:C2926"/>
    <mergeCell ref="D2924:D2926"/>
    <mergeCell ref="E2924:E2926"/>
    <mergeCell ref="F2924:R2924"/>
    <mergeCell ref="S2924:AC2924"/>
    <mergeCell ref="AD2924:AG2924"/>
    <mergeCell ref="AH2924:AJ2924"/>
    <mergeCell ref="F2925:F2926"/>
    <mergeCell ref="B2916:C2916"/>
    <mergeCell ref="D2916:G2916"/>
    <mergeCell ref="O2925:O2926"/>
    <mergeCell ref="P2925:P2926"/>
    <mergeCell ref="Q2925:Q2926"/>
    <mergeCell ref="R2925:R2926"/>
    <mergeCell ref="S2925:S2926"/>
    <mergeCell ref="T2925:T2926"/>
    <mergeCell ref="AI2877:AI2878"/>
    <mergeCell ref="AA2877:AA2878"/>
    <mergeCell ref="J2877:J2878"/>
    <mergeCell ref="AB2877:AB2878"/>
    <mergeCell ref="H2877:H2878"/>
    <mergeCell ref="B2831:C2833"/>
    <mergeCell ref="D2831:D2833"/>
    <mergeCell ref="E2831:E2833"/>
    <mergeCell ref="F2831:R2831"/>
    <mergeCell ref="S2831:AC2831"/>
    <mergeCell ref="AD2831:AG2831"/>
    <mergeCell ref="AH2831:AJ2831"/>
    <mergeCell ref="F2832:F2833"/>
    <mergeCell ref="G2832:G2833"/>
    <mergeCell ref="H2832:H2833"/>
    <mergeCell ref="I2832:I2833"/>
    <mergeCell ref="J2832:J2833"/>
    <mergeCell ref="B2829:C2829"/>
    <mergeCell ref="B2830:C2830"/>
    <mergeCell ref="AC2832:AC2833"/>
    <mergeCell ref="AD2832:AD2833"/>
    <mergeCell ref="AE2832:AE2833"/>
    <mergeCell ref="AF2832:AF2833"/>
    <mergeCell ref="AG2832:AG2833"/>
    <mergeCell ref="AH2832:AH2833"/>
    <mergeCell ref="AI2832:AI2833"/>
    <mergeCell ref="AJ2832:AJ2833"/>
    <mergeCell ref="Z2832:Z2833"/>
    <mergeCell ref="AA2832:AA2833"/>
    <mergeCell ref="F2861:F2862"/>
    <mergeCell ref="G2861:G2862"/>
    <mergeCell ref="H2861:H2862"/>
    <mergeCell ref="I2861:I2862"/>
    <mergeCell ref="J2861:J2862"/>
    <mergeCell ref="B2834:C2834"/>
    <mergeCell ref="B2837:C2837"/>
    <mergeCell ref="W2832:W2833"/>
    <mergeCell ref="B2852:C2852"/>
    <mergeCell ref="D2852:G2852"/>
    <mergeCell ref="B2841:C2841"/>
    <mergeCell ref="K2832:K2833"/>
    <mergeCell ref="L2832:L2833"/>
    <mergeCell ref="M2832:N2832"/>
    <mergeCell ref="O2832:O2833"/>
    <mergeCell ref="P2832:P2833"/>
    <mergeCell ref="Q2832:Q2833"/>
    <mergeCell ref="R2832:R2833"/>
    <mergeCell ref="S2832:S2833"/>
    <mergeCell ref="T2832:T2833"/>
    <mergeCell ref="U2832:U2833"/>
    <mergeCell ref="V2832:V2833"/>
    <mergeCell ref="D2849:G2849"/>
    <mergeCell ref="B2835:C2835"/>
    <mergeCell ref="B2836:C2836"/>
    <mergeCell ref="B2838:C2838"/>
    <mergeCell ref="B2839:C2839"/>
    <mergeCell ref="AI2861:AI2862"/>
    <mergeCell ref="AJ2861:AJ2862"/>
    <mergeCell ref="AB2861:AB2862"/>
    <mergeCell ref="AC2861:AC2862"/>
    <mergeCell ref="AD2861:AD2862"/>
    <mergeCell ref="AE2861:AE2862"/>
    <mergeCell ref="AF2861:AF2862"/>
    <mergeCell ref="AG2861:AG2862"/>
    <mergeCell ref="AH2861:AH2862"/>
    <mergeCell ref="AB2832:AB2833"/>
    <mergeCell ref="X2832:X2833"/>
    <mergeCell ref="Y2832:Y2833"/>
    <mergeCell ref="B2825:AK2825"/>
    <mergeCell ref="D2827:F2827"/>
    <mergeCell ref="B2828:C2828"/>
    <mergeCell ref="D2828:E2828"/>
    <mergeCell ref="B2500:C2502"/>
    <mergeCell ref="D2500:D2502"/>
    <mergeCell ref="E2500:E2502"/>
    <mergeCell ref="F2500:R2500"/>
    <mergeCell ref="S2500:AC2500"/>
    <mergeCell ref="AD2500:AG2500"/>
    <mergeCell ref="AH2500:AJ2500"/>
    <mergeCell ref="F2501:F2502"/>
    <mergeCell ref="G2501:G2502"/>
    <mergeCell ref="H2501:H2502"/>
    <mergeCell ref="I2501:I2502"/>
    <mergeCell ref="J2501:J2502"/>
    <mergeCell ref="K2501:K2502"/>
    <mergeCell ref="U2501:U2502"/>
    <mergeCell ref="V2501:V2502"/>
    <mergeCell ref="Q2501:Q2502"/>
    <mergeCell ref="W2501:W2502"/>
    <mergeCell ref="R2501:R2502"/>
    <mergeCell ref="X2501:X2502"/>
    <mergeCell ref="Y2501:Y2502"/>
    <mergeCell ref="Z2501:Z2502"/>
    <mergeCell ref="P2501:P2502"/>
    <mergeCell ref="AC2501:AC2502"/>
    <mergeCell ref="AD2501:AD2502"/>
    <mergeCell ref="T2501:T2502"/>
    <mergeCell ref="AH2501:AH2502"/>
    <mergeCell ref="AE2501:AE2502"/>
    <mergeCell ref="B2497:C2497"/>
    <mergeCell ref="B2498:C2498"/>
    <mergeCell ref="B2523:C2523"/>
    <mergeCell ref="AF2501:AF2502"/>
    <mergeCell ref="AG2501:AG2502"/>
    <mergeCell ref="AH2796:AJ2796"/>
    <mergeCell ref="AI2797:AI2798"/>
    <mergeCell ref="D2734:G2734"/>
    <mergeCell ref="D2735:G2735"/>
    <mergeCell ref="E2745:E2747"/>
    <mergeCell ref="F2745:R2745"/>
    <mergeCell ref="S2745:AC2745"/>
    <mergeCell ref="D2673:F2673"/>
    <mergeCell ref="B2674:C2674"/>
    <mergeCell ref="D2674:E2674"/>
    <mergeCell ref="B2675:C2675"/>
    <mergeCell ref="D2675:K2675"/>
    <mergeCell ref="D2676:Q2676"/>
    <mergeCell ref="AJ2797:AJ2798"/>
    <mergeCell ref="AG2797:AG2798"/>
    <mergeCell ref="AH2797:AH2798"/>
    <mergeCell ref="B2794:C2794"/>
    <mergeCell ref="AD2796:AG2796"/>
    <mergeCell ref="AJ2768:AJ2769"/>
    <mergeCell ref="L2768:L2769"/>
    <mergeCell ref="M2768:N2768"/>
    <mergeCell ref="O2768:O2769"/>
    <mergeCell ref="P2768:P2769"/>
    <mergeCell ref="Q2768:Q2769"/>
    <mergeCell ref="R2768:R2769"/>
    <mergeCell ref="S2768:S2769"/>
    <mergeCell ref="J2768:J2769"/>
    <mergeCell ref="K2768:K2769"/>
    <mergeCell ref="S2501:S2502"/>
    <mergeCell ref="U2517:U2518"/>
    <mergeCell ref="W2517:W2518"/>
    <mergeCell ref="AJ2501:AJ2502"/>
    <mergeCell ref="S2483:S2484"/>
    <mergeCell ref="D2497:E2497"/>
    <mergeCell ref="D2498:K2498"/>
    <mergeCell ref="F2483:F2484"/>
    <mergeCell ref="G2483:G2484"/>
    <mergeCell ref="AJ2483:AJ2484"/>
    <mergeCell ref="T2483:T2484"/>
    <mergeCell ref="U2483:U2484"/>
    <mergeCell ref="V2483:V2484"/>
    <mergeCell ref="W2483:W2484"/>
    <mergeCell ref="X2483:X2484"/>
    <mergeCell ref="Y2483:Y2484"/>
    <mergeCell ref="H2483:H2484"/>
    <mergeCell ref="B2438:C2438"/>
    <mergeCell ref="B2439:C2439"/>
    <mergeCell ref="B2431:C2431"/>
    <mergeCell ref="B2432:C2432"/>
    <mergeCell ref="B2433:C2433"/>
    <mergeCell ref="D2416:F2416"/>
    <mergeCell ref="B2417:C2417"/>
    <mergeCell ref="D2417:E2417"/>
    <mergeCell ref="B2418:C2418"/>
    <mergeCell ref="K2453:K2454"/>
    <mergeCell ref="AD2453:AD2454"/>
    <mergeCell ref="AH2468:AH2469"/>
    <mergeCell ref="AI2468:AI2469"/>
    <mergeCell ref="AJ2468:AJ2469"/>
    <mergeCell ref="AA2468:AA2469"/>
    <mergeCell ref="AB2468:AB2469"/>
    <mergeCell ref="AE2453:AE2454"/>
    <mergeCell ref="AF2453:AF2454"/>
    <mergeCell ref="B2464:C2464"/>
    <mergeCell ref="B2465:C2465"/>
    <mergeCell ref="P2483:P2484"/>
    <mergeCell ref="Q2483:Q2484"/>
    <mergeCell ref="B2458:C2458"/>
    <mergeCell ref="D2458:G2458"/>
    <mergeCell ref="B2459:C2459"/>
    <mergeCell ref="D2459:G2459"/>
    <mergeCell ref="D2473:G2473"/>
    <mergeCell ref="B2474:C2474"/>
    <mergeCell ref="D2474:G2474"/>
    <mergeCell ref="Z2483:Z2484"/>
    <mergeCell ref="AA2483:AA2484"/>
    <mergeCell ref="AB2483:AB2484"/>
    <mergeCell ref="AC2483:AC2484"/>
    <mergeCell ref="AD2483:AD2484"/>
    <mergeCell ref="AE2483:AE2484"/>
    <mergeCell ref="AF2483:AF2484"/>
    <mergeCell ref="AG2483:AG2484"/>
    <mergeCell ref="AG2453:AG2454"/>
    <mergeCell ref="AA2453:AA2454"/>
    <mergeCell ref="AB2453:AB2454"/>
    <mergeCell ref="B2476:AK2476"/>
    <mergeCell ref="AD2468:AD2469"/>
    <mergeCell ref="D2478:F2478"/>
    <mergeCell ref="B2479:C2479"/>
    <mergeCell ref="D2496:F2496"/>
    <mergeCell ref="D2499:Q2499"/>
    <mergeCell ref="M2501:N2501"/>
    <mergeCell ref="D2489:G2489"/>
    <mergeCell ref="B2490:C2490"/>
    <mergeCell ref="D2490:G2490"/>
    <mergeCell ref="B2491:C2491"/>
    <mergeCell ref="D2491:G2491"/>
    <mergeCell ref="B2492:C2492"/>
    <mergeCell ref="D2492:G2492"/>
    <mergeCell ref="K2483:K2484"/>
    <mergeCell ref="L2483:L2484"/>
    <mergeCell ref="M2483:N2483"/>
    <mergeCell ref="O2483:O2484"/>
    <mergeCell ref="B2485:C2485"/>
    <mergeCell ref="B2488:C2488"/>
    <mergeCell ref="H2468:H2469"/>
    <mergeCell ref="I2468:I2469"/>
    <mergeCell ref="J2468:J2469"/>
    <mergeCell ref="I2483:I2484"/>
    <mergeCell ref="J2483:J2484"/>
    <mergeCell ref="B2434:C2434"/>
    <mergeCell ref="B2435:C2435"/>
    <mergeCell ref="B2436:C2436"/>
    <mergeCell ref="AE2468:AE2469"/>
    <mergeCell ref="AF2468:AF2469"/>
    <mergeCell ref="G2453:G2454"/>
    <mergeCell ref="H2453:H2454"/>
    <mergeCell ref="I2453:I2454"/>
    <mergeCell ref="J2453:J2454"/>
    <mergeCell ref="T2468:T2469"/>
    <mergeCell ref="U2468:U2469"/>
    <mergeCell ref="V2468:V2469"/>
    <mergeCell ref="U2453:U2454"/>
    <mergeCell ref="V2453:V2454"/>
    <mergeCell ref="W2453:W2454"/>
    <mergeCell ref="X2453:X2454"/>
    <mergeCell ref="Y2453:Y2454"/>
    <mergeCell ref="Z2453:Z2454"/>
    <mergeCell ref="B2440:C2440"/>
    <mergeCell ref="W2468:W2469"/>
    <mergeCell ref="X2468:X2469"/>
    <mergeCell ref="Y2468:Y2469"/>
    <mergeCell ref="Z2468:Z2469"/>
    <mergeCell ref="M2453:N2453"/>
    <mergeCell ref="O2453:O2454"/>
    <mergeCell ref="P2453:P2454"/>
    <mergeCell ref="Q2453:Q2454"/>
    <mergeCell ref="R2453:R2454"/>
    <mergeCell ref="S2453:S2454"/>
    <mergeCell ref="T2453:T2454"/>
    <mergeCell ref="B2486:C2486"/>
    <mergeCell ref="D2472:G2472"/>
    <mergeCell ref="B2473:C2473"/>
    <mergeCell ref="D2451:Q2451"/>
    <mergeCell ref="B2452:C2454"/>
    <mergeCell ref="D2452:D2454"/>
    <mergeCell ref="R2483:R2484"/>
    <mergeCell ref="B2487:C2487"/>
    <mergeCell ref="Q2421:Q2422"/>
    <mergeCell ref="R2421:R2422"/>
    <mergeCell ref="S2421:S2422"/>
    <mergeCell ref="T2421:T2422"/>
    <mergeCell ref="U2421:U2422"/>
    <mergeCell ref="V2421:V2422"/>
    <mergeCell ref="W2421:W2422"/>
    <mergeCell ref="X2421:X2422"/>
    <mergeCell ref="Y2421:Y2422"/>
    <mergeCell ref="Z2421:Z2422"/>
    <mergeCell ref="AA2421:AA2422"/>
    <mergeCell ref="AB2421:AB2422"/>
    <mergeCell ref="AC2421:AC2422"/>
    <mergeCell ref="AD2421:AD2422"/>
    <mergeCell ref="AE2421:AE2422"/>
    <mergeCell ref="AF2421:AF2422"/>
    <mergeCell ref="M2421:N2421"/>
    <mergeCell ref="O2421:O2422"/>
    <mergeCell ref="P2421:P2422"/>
    <mergeCell ref="L2453:L2454"/>
    <mergeCell ref="AH2421:AH2422"/>
    <mergeCell ref="AI2421:AI2422"/>
    <mergeCell ref="D2482:D2484"/>
    <mergeCell ref="E2482:E2484"/>
    <mergeCell ref="F2482:R2482"/>
    <mergeCell ref="S2482:AC2482"/>
    <mergeCell ref="AD2482:AG2482"/>
    <mergeCell ref="AH2482:AJ2482"/>
    <mergeCell ref="D2479:E2479"/>
    <mergeCell ref="B2480:C2480"/>
    <mergeCell ref="D2480:K2480"/>
    <mergeCell ref="B2481:C2481"/>
    <mergeCell ref="D2481:Q2481"/>
    <mergeCell ref="B2482:C2484"/>
    <mergeCell ref="AG2468:AG2469"/>
    <mergeCell ref="B2424:C2424"/>
    <mergeCell ref="B2425:C2425"/>
    <mergeCell ref="B2426:C2426"/>
    <mergeCell ref="AH2483:AH2484"/>
    <mergeCell ref="AI2483:AI2484"/>
    <mergeCell ref="AJ2421:AJ2422"/>
    <mergeCell ref="B2423:C2423"/>
    <mergeCell ref="AH2453:AH2454"/>
    <mergeCell ref="AI2453:AI2454"/>
    <mergeCell ref="B2470:C2470"/>
    <mergeCell ref="D2471:G2471"/>
    <mergeCell ref="B2472:C2472"/>
    <mergeCell ref="AC2468:AC2469"/>
    <mergeCell ref="B2450:C2450"/>
    <mergeCell ref="B2451:C2451"/>
    <mergeCell ref="K2468:K2469"/>
    <mergeCell ref="L2468:L2469"/>
    <mergeCell ref="M2468:N2468"/>
    <mergeCell ref="O2468:O2469"/>
    <mergeCell ref="P2468:P2469"/>
    <mergeCell ref="Q2468:Q2469"/>
    <mergeCell ref="R2468:R2469"/>
    <mergeCell ref="S2468:S2469"/>
    <mergeCell ref="AH2452:AJ2452"/>
    <mergeCell ref="AJ2453:AJ2454"/>
    <mergeCell ref="B2461:AK2461"/>
    <mergeCell ref="D2463:F2463"/>
    <mergeCell ref="D2464:E2464"/>
    <mergeCell ref="D2465:K2465"/>
    <mergeCell ref="B2466:C2466"/>
    <mergeCell ref="D2466:Q2466"/>
    <mergeCell ref="B2467:C2469"/>
    <mergeCell ref="D2467:D2469"/>
    <mergeCell ref="E2467:E2469"/>
    <mergeCell ref="F2467:R2467"/>
    <mergeCell ref="S2467:AC2467"/>
    <mergeCell ref="AD2467:AG2467"/>
    <mergeCell ref="AH2467:AJ2467"/>
    <mergeCell ref="F2468:F2469"/>
    <mergeCell ref="G2468:G2469"/>
    <mergeCell ref="E2452:E2454"/>
    <mergeCell ref="F2452:R2452"/>
    <mergeCell ref="S2452:AC2452"/>
    <mergeCell ref="AD2452:AG2452"/>
    <mergeCell ref="F2453:F2454"/>
    <mergeCell ref="AC2453:AC2454"/>
    <mergeCell ref="B2455:C2455"/>
    <mergeCell ref="D2456:G2456"/>
    <mergeCell ref="B2457:C2457"/>
    <mergeCell ref="D2457:G2457"/>
    <mergeCell ref="B2236:C2236"/>
    <mergeCell ref="B2237:C2237"/>
    <mergeCell ref="B2238:C2238"/>
    <mergeCell ref="B2239:C2239"/>
    <mergeCell ref="B2240:C2240"/>
    <mergeCell ref="B2241:C2241"/>
    <mergeCell ref="B2242:C2242"/>
    <mergeCell ref="B2446:AK2446"/>
    <mergeCell ref="D2448:F2448"/>
    <mergeCell ref="B2449:C2449"/>
    <mergeCell ref="D2449:E2449"/>
    <mergeCell ref="D2450:K2450"/>
    <mergeCell ref="D2441:G2441"/>
    <mergeCell ref="B2442:C2442"/>
    <mergeCell ref="D2442:G2442"/>
    <mergeCell ref="B2443:C2443"/>
    <mergeCell ref="D2443:G2443"/>
    <mergeCell ref="B2444:C2444"/>
    <mergeCell ref="D2444:G2444"/>
    <mergeCell ref="B2343:C2343"/>
    <mergeCell ref="D2410:G2410"/>
    <mergeCell ref="D2384:F2384"/>
    <mergeCell ref="B2385:C2385"/>
    <mergeCell ref="D2385:E2385"/>
    <mergeCell ref="B2386:C2386"/>
    <mergeCell ref="D2386:K2386"/>
    <mergeCell ref="B2387:C2387"/>
    <mergeCell ref="D2387:Q2387"/>
    <mergeCell ref="B2388:C2390"/>
    <mergeCell ref="D2388:D2390"/>
    <mergeCell ref="E2388:E2390"/>
    <mergeCell ref="F2388:R2388"/>
    <mergeCell ref="B2408:C2408"/>
    <mergeCell ref="B2404:C2404"/>
    <mergeCell ref="B2405:C2405"/>
    <mergeCell ref="B2406:C2406"/>
    <mergeCell ref="B2407:C2407"/>
    <mergeCell ref="B2437:C2437"/>
    <mergeCell ref="AH2354:AH2355"/>
    <mergeCell ref="AI2354:AI2355"/>
    <mergeCell ref="I2389:I2390"/>
    <mergeCell ref="J2389:J2390"/>
    <mergeCell ref="K2389:K2390"/>
    <mergeCell ref="L2389:L2390"/>
    <mergeCell ref="B2427:C2427"/>
    <mergeCell ref="B2428:C2428"/>
    <mergeCell ref="B2429:C2429"/>
    <mergeCell ref="B2430:C2430"/>
    <mergeCell ref="S2354:S2355"/>
    <mergeCell ref="T2354:T2355"/>
    <mergeCell ref="U2354:U2355"/>
    <mergeCell ref="V2354:V2355"/>
    <mergeCell ref="W2354:W2355"/>
    <mergeCell ref="X2354:X2355"/>
    <mergeCell ref="Y2354:Y2355"/>
    <mergeCell ref="Z2354:Z2355"/>
    <mergeCell ref="AA2354:AA2355"/>
    <mergeCell ref="K2354:K2355"/>
    <mergeCell ref="L2354:L2355"/>
    <mergeCell ref="M2354:N2354"/>
    <mergeCell ref="O2354:O2355"/>
    <mergeCell ref="P2354:P2355"/>
    <mergeCell ref="B2363:AK2363"/>
    <mergeCell ref="E2365:G2365"/>
    <mergeCell ref="AH2089:AH2090"/>
    <mergeCell ref="AI2089:AI2090"/>
    <mergeCell ref="B2041:C2041"/>
    <mergeCell ref="B2042:C2042"/>
    <mergeCell ref="AD2038:AD2039"/>
    <mergeCell ref="AE2038:AE2039"/>
    <mergeCell ref="AF2038:AF2039"/>
    <mergeCell ref="AG2038:AG2039"/>
    <mergeCell ref="Q2038:Q2039"/>
    <mergeCell ref="R2038:R2039"/>
    <mergeCell ref="S2038:S2039"/>
    <mergeCell ref="T2038:T2039"/>
    <mergeCell ref="U2038:U2039"/>
    <mergeCell ref="AB2107:AB2108"/>
    <mergeCell ref="AC2107:AC2108"/>
    <mergeCell ref="AD2107:AD2108"/>
    <mergeCell ref="B2085:C2085"/>
    <mergeCell ref="X2107:X2108"/>
    <mergeCell ref="T2107:T2108"/>
    <mergeCell ref="B2097:C2097"/>
    <mergeCell ref="D2097:G2097"/>
    <mergeCell ref="B2096:C2096"/>
    <mergeCell ref="AD2072:AG2072"/>
    <mergeCell ref="B2040:C2040"/>
    <mergeCell ref="Y2073:Y2074"/>
    <mergeCell ref="Z2073:Z2074"/>
    <mergeCell ref="AA2073:AA2074"/>
    <mergeCell ref="AB2073:AB2074"/>
    <mergeCell ref="AC2073:AC2074"/>
    <mergeCell ref="AD2073:AD2074"/>
    <mergeCell ref="AD2089:AD2090"/>
    <mergeCell ref="AI2073:AI2074"/>
    <mergeCell ref="AJ2089:AJ2090"/>
    <mergeCell ref="D2084:F2084"/>
    <mergeCell ref="J2107:J2108"/>
    <mergeCell ref="K2107:K2108"/>
    <mergeCell ref="L2107:L2108"/>
    <mergeCell ref="M2107:N2107"/>
    <mergeCell ref="V2107:V2108"/>
    <mergeCell ref="W2107:W2108"/>
    <mergeCell ref="AE2107:AE2108"/>
    <mergeCell ref="AF2107:AF2108"/>
    <mergeCell ref="AG2107:AG2108"/>
    <mergeCell ref="B2094:C2094"/>
    <mergeCell ref="D2095:G2095"/>
    <mergeCell ref="B2091:C2091"/>
    <mergeCell ref="B2092:C2092"/>
    <mergeCell ref="B2093:C2093"/>
    <mergeCell ref="U2107:U2108"/>
    <mergeCell ref="D2077:G2077"/>
    <mergeCell ref="B2078:C2078"/>
    <mergeCell ref="D2078:G2078"/>
    <mergeCell ref="AG2089:AG2090"/>
    <mergeCell ref="P2089:P2090"/>
    <mergeCell ref="Q2089:Q2090"/>
    <mergeCell ref="R2089:R2090"/>
    <mergeCell ref="S2089:S2090"/>
    <mergeCell ref="T2089:T2090"/>
    <mergeCell ref="U2089:U2090"/>
    <mergeCell ref="V2089:V2090"/>
    <mergeCell ref="W2089:W2090"/>
    <mergeCell ref="X2089:X2090"/>
    <mergeCell ref="Y2089:Y2090"/>
    <mergeCell ref="D2096:G2096"/>
    <mergeCell ref="B2234:C2234"/>
    <mergeCell ref="B2221:C2221"/>
    <mergeCell ref="B2187:AK2187"/>
    <mergeCell ref="D2189:F2189"/>
    <mergeCell ref="B2190:C2190"/>
    <mergeCell ref="D2190:E2190"/>
    <mergeCell ref="B2151:C2151"/>
    <mergeCell ref="B2152:C2152"/>
    <mergeCell ref="B2153:C2153"/>
    <mergeCell ref="B2154:C2154"/>
    <mergeCell ref="B2155:C2155"/>
    <mergeCell ref="B2156:C2156"/>
    <mergeCell ref="B2157:C2157"/>
    <mergeCell ref="B2158:C2158"/>
    <mergeCell ref="B2128:C2128"/>
    <mergeCell ref="B2129:C2129"/>
    <mergeCell ref="B2130:C2130"/>
    <mergeCell ref="B2131:C2131"/>
    <mergeCell ref="D2227:F2227"/>
    <mergeCell ref="B2228:C2228"/>
    <mergeCell ref="D2228:E2228"/>
    <mergeCell ref="B2229:C2229"/>
    <mergeCell ref="D2229:K2229"/>
    <mergeCell ref="B2230:C2230"/>
    <mergeCell ref="D2230:Q2230"/>
    <mergeCell ref="B2231:C2233"/>
    <mergeCell ref="D2231:D2233"/>
    <mergeCell ref="E2231:E2233"/>
    <mergeCell ref="F2231:R2231"/>
    <mergeCell ref="S2231:AC2231"/>
    <mergeCell ref="T2232:T2233"/>
    <mergeCell ref="AE2073:AE2074"/>
    <mergeCell ref="AF2073:AF2074"/>
    <mergeCell ref="AG2073:AG2074"/>
    <mergeCell ref="B2088:C2090"/>
    <mergeCell ref="D2088:D2090"/>
    <mergeCell ref="E2088:E2090"/>
    <mergeCell ref="F2088:R2088"/>
    <mergeCell ref="S2088:AC2088"/>
    <mergeCell ref="AD2088:AG2088"/>
    <mergeCell ref="AH2088:AJ2088"/>
    <mergeCell ref="F2089:F2090"/>
    <mergeCell ref="G2089:G2090"/>
    <mergeCell ref="AJ2073:AJ2074"/>
    <mergeCell ref="B2079:C2079"/>
    <mergeCell ref="D2079:G2079"/>
    <mergeCell ref="S2073:S2074"/>
    <mergeCell ref="M2073:N2073"/>
    <mergeCell ref="B2072:C2074"/>
    <mergeCell ref="D2072:D2074"/>
    <mergeCell ref="E2072:E2074"/>
    <mergeCell ref="B2115:C2115"/>
    <mergeCell ref="D2115:G2115"/>
    <mergeCell ref="D2085:E2085"/>
    <mergeCell ref="B2086:C2086"/>
    <mergeCell ref="D2086:K2086"/>
    <mergeCell ref="B2087:C2087"/>
    <mergeCell ref="D2087:Q2087"/>
    <mergeCell ref="AD2232:AD2233"/>
    <mergeCell ref="AE2232:AE2233"/>
    <mergeCell ref="AF2232:AF2233"/>
    <mergeCell ref="AG2232:AG2233"/>
    <mergeCell ref="AH2232:AH2233"/>
    <mergeCell ref="D2113:G2113"/>
    <mergeCell ref="AE2089:AE2090"/>
    <mergeCell ref="AF2089:AF2090"/>
    <mergeCell ref="B2082:AK2082"/>
    <mergeCell ref="AH2107:AH2108"/>
    <mergeCell ref="AI2107:AI2108"/>
    <mergeCell ref="S2107:S2108"/>
    <mergeCell ref="O2107:O2108"/>
    <mergeCell ref="P2107:P2108"/>
    <mergeCell ref="Q2107:Q2108"/>
    <mergeCell ref="R2107:R2108"/>
    <mergeCell ref="H2089:H2090"/>
    <mergeCell ref="I2089:I2090"/>
    <mergeCell ref="Z2089:Z2090"/>
    <mergeCell ref="AA2089:AA2090"/>
    <mergeCell ref="AB2089:AB2090"/>
    <mergeCell ref="AC2089:AC2090"/>
    <mergeCell ref="B2021:C2023"/>
    <mergeCell ref="K2038:K2039"/>
    <mergeCell ref="AB2038:AB2039"/>
    <mergeCell ref="AC2038:AC2039"/>
    <mergeCell ref="AH2038:AH2039"/>
    <mergeCell ref="AI2038:AI2039"/>
    <mergeCell ref="AJ2038:AJ2039"/>
    <mergeCell ref="D2044:G2044"/>
    <mergeCell ref="B2045:C2045"/>
    <mergeCell ref="D2045:G2045"/>
    <mergeCell ref="B2046:C2046"/>
    <mergeCell ref="D2046:G2046"/>
    <mergeCell ref="O2073:O2074"/>
    <mergeCell ref="P2073:P2074"/>
    <mergeCell ref="Q2073:Q2074"/>
    <mergeCell ref="R2073:R2074"/>
    <mergeCell ref="AD2056:AD2058"/>
    <mergeCell ref="AE2056:AE2058"/>
    <mergeCell ref="AF2056:AF2058"/>
    <mergeCell ref="AG2056:AG2058"/>
    <mergeCell ref="D2061:G2061"/>
    <mergeCell ref="B2062:C2062"/>
    <mergeCell ref="D2062:G2062"/>
    <mergeCell ref="B2063:C2063"/>
    <mergeCell ref="D2063:G2063"/>
    <mergeCell ref="B2066:AK2066"/>
    <mergeCell ref="D2068:F2068"/>
    <mergeCell ref="B2069:C2069"/>
    <mergeCell ref="D2069:E2069"/>
    <mergeCell ref="B2070:C2070"/>
    <mergeCell ref="D2070:K2070"/>
    <mergeCell ref="B2071:C2071"/>
    <mergeCell ref="D2071:Q2071"/>
    <mergeCell ref="AH2056:AH2058"/>
    <mergeCell ref="AI2056:AI2058"/>
    <mergeCell ref="D2052:E2052"/>
    <mergeCell ref="B2053:C2053"/>
    <mergeCell ref="D2053:K2053"/>
    <mergeCell ref="B2054:C2054"/>
    <mergeCell ref="F2072:R2072"/>
    <mergeCell ref="S2072:AC2072"/>
    <mergeCell ref="D2051:F2051"/>
    <mergeCell ref="B2052:C2052"/>
    <mergeCell ref="B2060:C2060"/>
    <mergeCell ref="B2049:AK2049"/>
    <mergeCell ref="AH2072:AJ2072"/>
    <mergeCell ref="F2073:F2074"/>
    <mergeCell ref="G2073:G2074"/>
    <mergeCell ref="H2073:H2074"/>
    <mergeCell ref="D2054:Q2054"/>
    <mergeCell ref="B2055:C2058"/>
    <mergeCell ref="D2055:D2058"/>
    <mergeCell ref="E2055:E2058"/>
    <mergeCell ref="F2055:R2055"/>
    <mergeCell ref="S2055:AC2055"/>
    <mergeCell ref="AD2055:AG2055"/>
    <mergeCell ref="AH2055:AJ2055"/>
    <mergeCell ref="F2056:F2058"/>
    <mergeCell ref="G2056:G2058"/>
    <mergeCell ref="H2056:H2058"/>
    <mergeCell ref="I2056:I2058"/>
    <mergeCell ref="J2056:J2058"/>
    <mergeCell ref="K2056:K2058"/>
    <mergeCell ref="L2056:L2058"/>
    <mergeCell ref="B2059:C2059"/>
    <mergeCell ref="T2073:T2074"/>
    <mergeCell ref="U2073:U2074"/>
    <mergeCell ref="B2035:C2035"/>
    <mergeCell ref="B2036:C2036"/>
    <mergeCell ref="Q2056:Q2058"/>
    <mergeCell ref="R2056:R2058"/>
    <mergeCell ref="S2056:S2058"/>
    <mergeCell ref="T2056:T2058"/>
    <mergeCell ref="U2056:U2058"/>
    <mergeCell ref="V2056:V2058"/>
    <mergeCell ref="W2056:W2058"/>
    <mergeCell ref="X2056:X2058"/>
    <mergeCell ref="Y2056:Y2058"/>
    <mergeCell ref="Z2056:Z2058"/>
    <mergeCell ref="AA2056:AA2058"/>
    <mergeCell ref="L2038:L2039"/>
    <mergeCell ref="M2038:N2038"/>
    <mergeCell ref="O2038:O2039"/>
    <mergeCell ref="P2038:P2039"/>
    <mergeCell ref="I2073:I2074"/>
    <mergeCell ref="J2073:J2074"/>
    <mergeCell ref="K2073:K2074"/>
    <mergeCell ref="L2073:L2074"/>
    <mergeCell ref="V2038:V2039"/>
    <mergeCell ref="W2038:W2039"/>
    <mergeCell ref="X2038:X2039"/>
    <mergeCell ref="Y2038:Y2039"/>
    <mergeCell ref="Z2038:Z2039"/>
    <mergeCell ref="AA2038:AA2039"/>
    <mergeCell ref="B2043:C2043"/>
    <mergeCell ref="B2031:AK2031"/>
    <mergeCell ref="D2033:F2033"/>
    <mergeCell ref="B2034:C2034"/>
    <mergeCell ref="D2034:E2034"/>
    <mergeCell ref="D2035:K2035"/>
    <mergeCell ref="D2036:Q2036"/>
    <mergeCell ref="B2037:C2039"/>
    <mergeCell ref="D2037:D2039"/>
    <mergeCell ref="E2037:E2039"/>
    <mergeCell ref="F2037:R2037"/>
    <mergeCell ref="S2037:AC2037"/>
    <mergeCell ref="AD2037:AG2037"/>
    <mergeCell ref="AH2037:AJ2037"/>
    <mergeCell ref="F2038:F2039"/>
    <mergeCell ref="G2038:G2039"/>
    <mergeCell ref="H2038:H2039"/>
    <mergeCell ref="I2038:I2039"/>
    <mergeCell ref="J2038:J2039"/>
    <mergeCell ref="M2056:N2056"/>
    <mergeCell ref="O2056:O2058"/>
    <mergeCell ref="P2056:P2058"/>
    <mergeCell ref="AJ2056:AJ2058"/>
    <mergeCell ref="AB2056:AB2058"/>
    <mergeCell ref="AC2056:AC2058"/>
    <mergeCell ref="V2073:V2074"/>
    <mergeCell ref="W2073:W2074"/>
    <mergeCell ref="X2073:X2074"/>
    <mergeCell ref="AH2073:AH2074"/>
    <mergeCell ref="B1411:C1411"/>
    <mergeCell ref="D1411:H1411"/>
    <mergeCell ref="B2015:AK2015"/>
    <mergeCell ref="D2017:F2017"/>
    <mergeCell ref="B2018:C2018"/>
    <mergeCell ref="D2018:E2018"/>
    <mergeCell ref="B2019:C2019"/>
    <mergeCell ref="B1991:C1991"/>
    <mergeCell ref="B1992:C1992"/>
    <mergeCell ref="D1418:F1418"/>
    <mergeCell ref="B1412:C1412"/>
    <mergeCell ref="D1412:H1412"/>
    <mergeCell ref="B1699:C1699"/>
    <mergeCell ref="B1689:C1689"/>
    <mergeCell ref="B1732:C1732"/>
    <mergeCell ref="B1580:C1580"/>
    <mergeCell ref="B1596:C1596"/>
    <mergeCell ref="B1653:C1653"/>
    <mergeCell ref="B1655:C1655"/>
    <mergeCell ref="B1656:C1656"/>
    <mergeCell ref="Z1647:Z1648"/>
    <mergeCell ref="AA1647:AA1648"/>
    <mergeCell ref="AB1647:AB1648"/>
    <mergeCell ref="AC1647:AC1648"/>
    <mergeCell ref="AD1647:AD1648"/>
    <mergeCell ref="AE1647:AE1648"/>
    <mergeCell ref="D1955:G1955"/>
    <mergeCell ref="B1956:C1956"/>
    <mergeCell ref="D1956:G1956"/>
    <mergeCell ref="B1957:C1957"/>
    <mergeCell ref="D1957:G1957"/>
    <mergeCell ref="O1983:O1984"/>
    <mergeCell ref="R1983:R1984"/>
    <mergeCell ref="S1983:S1984"/>
    <mergeCell ref="T1983:T1984"/>
    <mergeCell ref="U1983:U1984"/>
    <mergeCell ref="B1969:C1969"/>
    <mergeCell ref="B1430:C1430"/>
    <mergeCell ref="B1392:C1392"/>
    <mergeCell ref="B1395:C1395"/>
    <mergeCell ref="D1395:H1395"/>
    <mergeCell ref="P1372:P1373"/>
    <mergeCell ref="Q1372:Q1373"/>
    <mergeCell ref="R1372:R1373"/>
    <mergeCell ref="B1363:AF1363"/>
    <mergeCell ref="R1355:R1356"/>
    <mergeCell ref="S1355:S1356"/>
    <mergeCell ref="T1355:T1356"/>
    <mergeCell ref="U1355:U1356"/>
    <mergeCell ref="V1355:V1356"/>
    <mergeCell ref="B1330:C1330"/>
    <mergeCell ref="B1374:C1374"/>
    <mergeCell ref="B1377:C1377"/>
    <mergeCell ref="D1377:H1377"/>
    <mergeCell ref="B1338:C1338"/>
    <mergeCell ref="E1336:E1337"/>
    <mergeCell ref="F1336:F1337"/>
    <mergeCell ref="G1336:G1337"/>
    <mergeCell ref="H1336:H1337"/>
    <mergeCell ref="I1336:I1337"/>
    <mergeCell ref="J1336:J1337"/>
    <mergeCell ref="K1336:L1336"/>
    <mergeCell ref="M1336:M1337"/>
    <mergeCell ref="N1336:N1337"/>
    <mergeCell ref="O1336:O1337"/>
    <mergeCell ref="P1336:P1337"/>
    <mergeCell ref="Q1336:Q1337"/>
    <mergeCell ref="B1341:C1341"/>
    <mergeCell ref="D1341:H1341"/>
    <mergeCell ref="B1381:AF1381"/>
    <mergeCell ref="D1383:F1383"/>
    <mergeCell ref="D1387:Q1387"/>
    <mergeCell ref="B1389:C1391"/>
    <mergeCell ref="D1389:D1391"/>
    <mergeCell ref="E1389:P1389"/>
    <mergeCell ref="Q1389:Y1389"/>
    <mergeCell ref="Z1389:AB1389"/>
    <mergeCell ref="AC1389:AE1389"/>
    <mergeCell ref="E1390:E1391"/>
    <mergeCell ref="F1390:F1391"/>
    <mergeCell ref="G1390:G1391"/>
    <mergeCell ref="H1390:H1391"/>
    <mergeCell ref="I1390:I1391"/>
    <mergeCell ref="J1390:J1391"/>
    <mergeCell ref="K1390:L1390"/>
    <mergeCell ref="M1390:M1391"/>
    <mergeCell ref="N1390:N1391"/>
    <mergeCell ref="O1390:O1391"/>
    <mergeCell ref="P1390:P1391"/>
    <mergeCell ref="Q1390:Q1391"/>
    <mergeCell ref="R1390:R1391"/>
    <mergeCell ref="S1390:S1391"/>
    <mergeCell ref="T1390:T1391"/>
    <mergeCell ref="B1831:C1831"/>
    <mergeCell ref="B1339:C1339"/>
    <mergeCell ref="B1739:C1739"/>
    <mergeCell ref="D1739:E1739"/>
    <mergeCell ref="B1740:C1740"/>
    <mergeCell ref="D1740:K1740"/>
    <mergeCell ref="B1741:C1741"/>
    <mergeCell ref="AB1355:AB1356"/>
    <mergeCell ref="B1369:C1369"/>
    <mergeCell ref="D1371:D1373"/>
    <mergeCell ref="E1371:P1371"/>
    <mergeCell ref="Q1371:Y1371"/>
    <mergeCell ref="G1355:G1356"/>
    <mergeCell ref="H1355:H1356"/>
    <mergeCell ref="I1355:I1356"/>
    <mergeCell ref="J1355:J1356"/>
    <mergeCell ref="K1355:L1355"/>
    <mergeCell ref="M1355:M1356"/>
    <mergeCell ref="N1355:N1356"/>
    <mergeCell ref="O1355:O1356"/>
    <mergeCell ref="P1355:P1356"/>
    <mergeCell ref="Q1355:Q1356"/>
    <mergeCell ref="K1372:L1372"/>
    <mergeCell ref="M1372:M1373"/>
    <mergeCell ref="N1372:N1373"/>
    <mergeCell ref="O1372:O1373"/>
    <mergeCell ref="V1372:V1373"/>
    <mergeCell ref="W1372:W1373"/>
    <mergeCell ref="AC1355:AC1356"/>
    <mergeCell ref="AD1355:AD1356"/>
    <mergeCell ref="AE1355:AE1356"/>
    <mergeCell ref="B1357:C1357"/>
    <mergeCell ref="D1367:F1367"/>
    <mergeCell ref="AA1372:AA1373"/>
    <mergeCell ref="AB1372:AB1373"/>
    <mergeCell ref="AC1372:AC1373"/>
    <mergeCell ref="AD1372:AD1373"/>
    <mergeCell ref="AE1372:AE1373"/>
    <mergeCell ref="Z1371:AB1371"/>
    <mergeCell ref="X1372:X1373"/>
    <mergeCell ref="D1365:F1365"/>
    <mergeCell ref="B1366:C1366"/>
    <mergeCell ref="B1367:C1367"/>
    <mergeCell ref="B1219:AF1219"/>
    <mergeCell ref="D1221:F1221"/>
    <mergeCell ref="B1222:C1222"/>
    <mergeCell ref="B1223:C1223"/>
    <mergeCell ref="B1225:C1225"/>
    <mergeCell ref="D1225:Q1225"/>
    <mergeCell ref="B1227:C1229"/>
    <mergeCell ref="D1227:D1229"/>
    <mergeCell ref="E1227:P1227"/>
    <mergeCell ref="Q1227:Y1227"/>
    <mergeCell ref="Z1227:AB1227"/>
    <mergeCell ref="AC1227:AE1227"/>
    <mergeCell ref="E1228:E1229"/>
    <mergeCell ref="F1228:F1229"/>
    <mergeCell ref="G1228:G1229"/>
    <mergeCell ref="H1228:H1229"/>
    <mergeCell ref="I1228:I1229"/>
    <mergeCell ref="AB1300:AB1301"/>
    <mergeCell ref="K1228:L1228"/>
    <mergeCell ref="AC1264:AC1265"/>
    <mergeCell ref="AE1300:AE1301"/>
    <mergeCell ref="AD1264:AD1265"/>
    <mergeCell ref="AE1264:AE1265"/>
    <mergeCell ref="B1266:C1266"/>
    <mergeCell ref="B1269:C1269"/>
    <mergeCell ref="D1269:H1269"/>
    <mergeCell ref="D1258:F1258"/>
    <mergeCell ref="B1259:C1259"/>
    <mergeCell ref="Y1228:Y1229"/>
    <mergeCell ref="Z1228:Z1229"/>
    <mergeCell ref="AA1228:AA1229"/>
    <mergeCell ref="AB1228:AB1229"/>
    <mergeCell ref="AC1228:AC1229"/>
    <mergeCell ref="B1270:C1270"/>
    <mergeCell ref="D1270:H1270"/>
    <mergeCell ref="B1255:AF1255"/>
    <mergeCell ref="D1257:F1257"/>
    <mergeCell ref="B1258:C1258"/>
    <mergeCell ref="B1261:C1261"/>
    <mergeCell ref="D1261:Q1261"/>
    <mergeCell ref="B1263:C1265"/>
    <mergeCell ref="D1263:D1265"/>
    <mergeCell ref="E1263:P1263"/>
    <mergeCell ref="Q1263:Y1263"/>
    <mergeCell ref="Z1263:AB1263"/>
    <mergeCell ref="AC1263:AE1263"/>
    <mergeCell ref="E1264:E1265"/>
    <mergeCell ref="F1264:F1265"/>
    <mergeCell ref="G1264:G1265"/>
    <mergeCell ref="M1228:M1229"/>
    <mergeCell ref="N1228:N1229"/>
    <mergeCell ref="O1228:O1229"/>
    <mergeCell ref="P1228:P1229"/>
    <mergeCell ref="Q1228:Q1229"/>
    <mergeCell ref="R1228:R1229"/>
    <mergeCell ref="S1228:S1229"/>
    <mergeCell ref="T1228:T1229"/>
    <mergeCell ref="D1287:H1287"/>
    <mergeCell ref="B1288:C1288"/>
    <mergeCell ref="B1233:C1233"/>
    <mergeCell ref="D1233:H1233"/>
    <mergeCell ref="B1234:C1234"/>
    <mergeCell ref="D1234:H1234"/>
    <mergeCell ref="T1264:T1265"/>
    <mergeCell ref="H1246:H1247"/>
    <mergeCell ref="I1246:I1247"/>
    <mergeCell ref="J1246:J1247"/>
    <mergeCell ref="K1246:L1246"/>
    <mergeCell ref="M1246:M1247"/>
    <mergeCell ref="N1246:N1247"/>
    <mergeCell ref="O1246:O1247"/>
    <mergeCell ref="P1246:P1247"/>
    <mergeCell ref="Q1246:Q1247"/>
    <mergeCell ref="R1246:R1247"/>
    <mergeCell ref="S1246:S1247"/>
    <mergeCell ref="T1246:T1247"/>
    <mergeCell ref="U1246:U1247"/>
    <mergeCell ref="V1246:V1247"/>
    <mergeCell ref="W1246:W1247"/>
    <mergeCell ref="X1246:X1247"/>
    <mergeCell ref="Y1246:Y1247"/>
    <mergeCell ref="Z1246:Z1247"/>
    <mergeCell ref="H1264:H1265"/>
    <mergeCell ref="AD1228:AD1229"/>
    <mergeCell ref="AE1228:AE1229"/>
    <mergeCell ref="M1264:M1265"/>
    <mergeCell ref="N1264:N1265"/>
    <mergeCell ref="O1264:O1265"/>
    <mergeCell ref="P1264:P1265"/>
    <mergeCell ref="Q1264:Q1265"/>
    <mergeCell ref="R1264:R1265"/>
    <mergeCell ref="S1264:S1265"/>
    <mergeCell ref="I1264:I1265"/>
    <mergeCell ref="J1264:J1265"/>
    <mergeCell ref="B1248:C1248"/>
    <mergeCell ref="B1251:C1251"/>
    <mergeCell ref="D1251:H1251"/>
    <mergeCell ref="B1252:C1252"/>
    <mergeCell ref="D1252:H1252"/>
    <mergeCell ref="U1264:U1265"/>
    <mergeCell ref="V1264:V1265"/>
    <mergeCell ref="W1264:W1265"/>
    <mergeCell ref="X1264:X1265"/>
    <mergeCell ref="Y1264:Y1265"/>
    <mergeCell ref="B1237:AF1237"/>
    <mergeCell ref="D1239:F1239"/>
    <mergeCell ref="B1240:C1240"/>
    <mergeCell ref="B1241:C1241"/>
    <mergeCell ref="B1243:C1243"/>
    <mergeCell ref="D1243:Q1243"/>
    <mergeCell ref="B1245:C1247"/>
    <mergeCell ref="D1245:D1247"/>
    <mergeCell ref="E1245:P1245"/>
    <mergeCell ref="Q1245:Y1245"/>
    <mergeCell ref="Z1245:AB1245"/>
    <mergeCell ref="AC1245:AE1245"/>
    <mergeCell ref="E1246:E1247"/>
    <mergeCell ref="F1246:F1247"/>
    <mergeCell ref="G1246:G1247"/>
    <mergeCell ref="Z1264:Z1265"/>
    <mergeCell ref="AA1264:AA1265"/>
    <mergeCell ref="AB1264:AB1265"/>
    <mergeCell ref="B1216:C1216"/>
    <mergeCell ref="D1216:H1216"/>
    <mergeCell ref="B1183:AF1183"/>
    <mergeCell ref="D1185:F1185"/>
    <mergeCell ref="B1186:C1186"/>
    <mergeCell ref="B1187:C1187"/>
    <mergeCell ref="B1189:C1189"/>
    <mergeCell ref="D1189:Q1189"/>
    <mergeCell ref="B1191:C1193"/>
    <mergeCell ref="D1191:D1193"/>
    <mergeCell ref="E1191:P1191"/>
    <mergeCell ref="Q1191:Y1191"/>
    <mergeCell ref="Z1191:AB1191"/>
    <mergeCell ref="AC1191:AE1191"/>
    <mergeCell ref="E1192:E1193"/>
    <mergeCell ref="F1192:F1193"/>
    <mergeCell ref="G1192:G1193"/>
    <mergeCell ref="H1192:H1193"/>
    <mergeCell ref="I1192:I1193"/>
    <mergeCell ref="J1192:J1193"/>
    <mergeCell ref="K1192:L1192"/>
    <mergeCell ref="S1210:S1211"/>
    <mergeCell ref="T1210:T1211"/>
    <mergeCell ref="U1210:U1211"/>
    <mergeCell ref="V1210:V1211"/>
    <mergeCell ref="W1210:W1211"/>
    <mergeCell ref="X1210:X1211"/>
    <mergeCell ref="Y1210:Y1211"/>
    <mergeCell ref="Z1210:Z1211"/>
    <mergeCell ref="U1192:U1193"/>
    <mergeCell ref="V1192:V1193"/>
    <mergeCell ref="AA1246:AA1247"/>
    <mergeCell ref="AB1246:AB1247"/>
    <mergeCell ref="AC1246:AC1247"/>
    <mergeCell ref="AD1246:AD1247"/>
    <mergeCell ref="AE1246:AE1247"/>
    <mergeCell ref="U1228:U1229"/>
    <mergeCell ref="V1228:V1229"/>
    <mergeCell ref="W1228:W1229"/>
    <mergeCell ref="X1228:X1229"/>
    <mergeCell ref="D1203:F1203"/>
    <mergeCell ref="B1204:C1204"/>
    <mergeCell ref="B1205:C1205"/>
    <mergeCell ref="B1207:C1207"/>
    <mergeCell ref="D1207:Q1207"/>
    <mergeCell ref="B1209:C1211"/>
    <mergeCell ref="D1209:D1211"/>
    <mergeCell ref="E1209:P1209"/>
    <mergeCell ref="Q1209:Y1209"/>
    <mergeCell ref="Z1209:AB1209"/>
    <mergeCell ref="AC1209:AE1209"/>
    <mergeCell ref="E1210:E1211"/>
    <mergeCell ref="F1210:F1211"/>
    <mergeCell ref="G1210:G1211"/>
    <mergeCell ref="H1210:H1211"/>
    <mergeCell ref="I1210:I1211"/>
    <mergeCell ref="J1210:J1211"/>
    <mergeCell ref="K1210:L1210"/>
    <mergeCell ref="M1210:M1211"/>
    <mergeCell ref="N1210:N1211"/>
    <mergeCell ref="O1210:O1211"/>
    <mergeCell ref="P1210:P1211"/>
    <mergeCell ref="Q1210:Q1211"/>
    <mergeCell ref="J1228:J1229"/>
    <mergeCell ref="N1174:N1175"/>
    <mergeCell ref="O1174:O1175"/>
    <mergeCell ref="W1174:W1175"/>
    <mergeCell ref="X1174:X1175"/>
    <mergeCell ref="Y1174:Y1175"/>
    <mergeCell ref="Z1174:Z1175"/>
    <mergeCell ref="AA1174:AA1175"/>
    <mergeCell ref="AB1174:AB1175"/>
    <mergeCell ref="W1192:W1193"/>
    <mergeCell ref="B1194:C1194"/>
    <mergeCell ref="B1197:C1197"/>
    <mergeCell ref="D1197:H1197"/>
    <mergeCell ref="B1198:C1198"/>
    <mergeCell ref="D1198:H1198"/>
    <mergeCell ref="B1201:AF1201"/>
    <mergeCell ref="B1212:C1212"/>
    <mergeCell ref="B1215:C1215"/>
    <mergeCell ref="D1215:H1215"/>
    <mergeCell ref="X1192:X1193"/>
    <mergeCell ref="Y1192:Y1193"/>
    <mergeCell ref="Z1192:Z1193"/>
    <mergeCell ref="AA1192:AA1193"/>
    <mergeCell ref="AB1192:AB1193"/>
    <mergeCell ref="AC1192:AC1193"/>
    <mergeCell ref="B1180:C1180"/>
    <mergeCell ref="D1180:H1180"/>
    <mergeCell ref="M1192:M1193"/>
    <mergeCell ref="N1192:N1193"/>
    <mergeCell ref="O1192:O1193"/>
    <mergeCell ref="P1192:P1193"/>
    <mergeCell ref="Q1192:Q1193"/>
    <mergeCell ref="R1192:R1193"/>
    <mergeCell ref="S1192:S1193"/>
    <mergeCell ref="T1192:T1193"/>
    <mergeCell ref="AD1192:AD1193"/>
    <mergeCell ref="AE1192:AE1193"/>
    <mergeCell ref="R1210:R1211"/>
    <mergeCell ref="B1195:C1195"/>
    <mergeCell ref="D1204:F1204"/>
    <mergeCell ref="D1205:F1205"/>
    <mergeCell ref="B1213:C1213"/>
    <mergeCell ref="D1186:F1186"/>
    <mergeCell ref="D1187:F1187"/>
    <mergeCell ref="AA1210:AA1211"/>
    <mergeCell ref="AB1210:AB1211"/>
    <mergeCell ref="AC1210:AC1211"/>
    <mergeCell ref="AD1210:AD1211"/>
    <mergeCell ref="AE1210:AE1211"/>
    <mergeCell ref="D1135:F1135"/>
    <mergeCell ref="B1148:AF1148"/>
    <mergeCell ref="D1150:F1150"/>
    <mergeCell ref="B1151:C1151"/>
    <mergeCell ref="B1152:C1152"/>
    <mergeCell ref="B1154:C1154"/>
    <mergeCell ref="D1154:Q1154"/>
    <mergeCell ref="B1156:C1158"/>
    <mergeCell ref="D1156:D1158"/>
    <mergeCell ref="E1156:P1156"/>
    <mergeCell ref="Q1156:Y1156"/>
    <mergeCell ref="Z1156:AB1156"/>
    <mergeCell ref="AC1156:AE1156"/>
    <mergeCell ref="E1157:E1158"/>
    <mergeCell ref="F1157:F1158"/>
    <mergeCell ref="G1157:G1158"/>
    <mergeCell ref="AC1174:AC1175"/>
    <mergeCell ref="D1179:H1179"/>
    <mergeCell ref="P1174:P1175"/>
    <mergeCell ref="Q1174:Q1175"/>
    <mergeCell ref="R1174:R1175"/>
    <mergeCell ref="S1174:S1175"/>
    <mergeCell ref="AD1174:AD1175"/>
    <mergeCell ref="AE1174:AE1175"/>
    <mergeCell ref="Z1157:Z1158"/>
    <mergeCell ref="AA1157:AA1158"/>
    <mergeCell ref="AB1157:AB1158"/>
    <mergeCell ref="AC1157:AC1158"/>
    <mergeCell ref="AD1157:AD1158"/>
    <mergeCell ref="AE1157:AE1158"/>
    <mergeCell ref="B1159:C1159"/>
    <mergeCell ref="B1161:C1161"/>
    <mergeCell ref="D1161:H1161"/>
    <mergeCell ref="B1162:C1162"/>
    <mergeCell ref="D1162:H1162"/>
    <mergeCell ref="B1165:AF1165"/>
    <mergeCell ref="D1167:F1167"/>
    <mergeCell ref="B1168:C1168"/>
    <mergeCell ref="B1169:C1169"/>
    <mergeCell ref="B1171:C1171"/>
    <mergeCell ref="D1171:Q1171"/>
    <mergeCell ref="W1157:W1158"/>
    <mergeCell ref="X1157:X1158"/>
    <mergeCell ref="Y1157:Y1158"/>
    <mergeCell ref="T1174:T1175"/>
    <mergeCell ref="U1174:U1175"/>
    <mergeCell ref="V1174:V1175"/>
    <mergeCell ref="H1157:H1158"/>
    <mergeCell ref="I1157:I1158"/>
    <mergeCell ref="B1173:C1175"/>
    <mergeCell ref="D1173:D1175"/>
    <mergeCell ref="E1173:P1173"/>
    <mergeCell ref="Q1173:Y1173"/>
    <mergeCell ref="Z1173:AB1173"/>
    <mergeCell ref="AC1173:AE1173"/>
    <mergeCell ref="E1174:E1175"/>
    <mergeCell ref="F1174:F1175"/>
    <mergeCell ref="G1174:G1175"/>
    <mergeCell ref="H1174:H1175"/>
    <mergeCell ref="I1174:I1175"/>
    <mergeCell ref="J1174:J1175"/>
    <mergeCell ref="K1174:L1174"/>
    <mergeCell ref="M1174:M1175"/>
    <mergeCell ref="B1142:C1142"/>
    <mergeCell ref="B1144:C1144"/>
    <mergeCell ref="D1144:H1144"/>
    <mergeCell ref="B1145:C1145"/>
    <mergeCell ref="D1145:H1145"/>
    <mergeCell ref="M1157:M1158"/>
    <mergeCell ref="N1157:N1158"/>
    <mergeCell ref="O1157:O1158"/>
    <mergeCell ref="P1157:P1158"/>
    <mergeCell ref="Q1157:Q1158"/>
    <mergeCell ref="R1157:R1158"/>
    <mergeCell ref="S1157:S1158"/>
    <mergeCell ref="T1157:T1158"/>
    <mergeCell ref="U1157:U1158"/>
    <mergeCell ref="V1157:V1158"/>
    <mergeCell ref="B1179:C1179"/>
    <mergeCell ref="D2010:G2010"/>
    <mergeCell ref="D2011:G2011"/>
    <mergeCell ref="B1950:C1950"/>
    <mergeCell ref="B1999:AK1999"/>
    <mergeCell ref="D2001:F2001"/>
    <mergeCell ref="B2002:C2002"/>
    <mergeCell ref="D2002:E2002"/>
    <mergeCell ref="J1157:J1158"/>
    <mergeCell ref="K1157:L1157"/>
    <mergeCell ref="B1131:AF1131"/>
    <mergeCell ref="D1133:F1133"/>
    <mergeCell ref="B1134:C1134"/>
    <mergeCell ref="B1135:C1135"/>
    <mergeCell ref="B1137:C1137"/>
    <mergeCell ref="D1137:Q1137"/>
    <mergeCell ref="B1139:C1141"/>
    <mergeCell ref="D1139:D1141"/>
    <mergeCell ref="E1139:P1139"/>
    <mergeCell ref="Q1139:Y1139"/>
    <mergeCell ref="Z1139:AB1139"/>
    <mergeCell ref="AC1139:AE1139"/>
    <mergeCell ref="E1140:E1141"/>
    <mergeCell ref="F1140:F1141"/>
    <mergeCell ref="G1140:G1141"/>
    <mergeCell ref="H1140:H1141"/>
    <mergeCell ref="I1140:I1141"/>
    <mergeCell ref="J1140:J1141"/>
    <mergeCell ref="K1140:L1140"/>
    <mergeCell ref="M1140:M1141"/>
    <mergeCell ref="N1140:N1141"/>
    <mergeCell ref="O1140:O1141"/>
    <mergeCell ref="P1140:P1141"/>
    <mergeCell ref="Q1140:Q1141"/>
    <mergeCell ref="R1140:R1141"/>
    <mergeCell ref="S1140:S1141"/>
    <mergeCell ref="T1140:T1141"/>
    <mergeCell ref="U1140:U1141"/>
    <mergeCell ref="V1140:V1141"/>
    <mergeCell ref="W1140:W1141"/>
    <mergeCell ref="X1140:X1141"/>
    <mergeCell ref="Y1140:Y1141"/>
    <mergeCell ref="Z1140:Z1141"/>
    <mergeCell ref="AA1140:AA1141"/>
    <mergeCell ref="AB1140:AB1141"/>
    <mergeCell ref="AC1140:AC1141"/>
    <mergeCell ref="AD1140:AD1141"/>
    <mergeCell ref="AE1140:AE1141"/>
    <mergeCell ref="D1134:F1134"/>
    <mergeCell ref="B1954:C1954"/>
    <mergeCell ref="AG2022:AG2023"/>
    <mergeCell ref="AH2022:AH2023"/>
    <mergeCell ref="AI2022:AI2023"/>
    <mergeCell ref="AJ2022:AJ2023"/>
    <mergeCell ref="W2006:W2007"/>
    <mergeCell ref="X2006:X2007"/>
    <mergeCell ref="Y2006:Y2007"/>
    <mergeCell ref="Z2006:Z2007"/>
    <mergeCell ref="AA2006:AA2007"/>
    <mergeCell ref="AB2006:AB2007"/>
    <mergeCell ref="AC2006:AC2007"/>
    <mergeCell ref="AD2006:AD2007"/>
    <mergeCell ref="AE2006:AE2007"/>
    <mergeCell ref="AF2006:AF2007"/>
    <mergeCell ref="AG2006:AG2007"/>
    <mergeCell ref="AH2006:AH2007"/>
    <mergeCell ref="AI2006:AI2007"/>
    <mergeCell ref="AJ2006:AJ2007"/>
    <mergeCell ref="Y2022:Y2023"/>
    <mergeCell ref="Z2022:Z2023"/>
    <mergeCell ref="AA2022:AA2023"/>
    <mergeCell ref="AB2022:AB2023"/>
    <mergeCell ref="AC2022:AC2023"/>
    <mergeCell ref="S2021:AC2021"/>
    <mergeCell ref="AD2021:AG2021"/>
    <mergeCell ref="AH2021:AJ2021"/>
    <mergeCell ref="M2022:N2022"/>
    <mergeCell ref="O2022:O2023"/>
    <mergeCell ref="P2022:P2023"/>
    <mergeCell ref="Q2022:Q2023"/>
    <mergeCell ref="R2022:R2023"/>
    <mergeCell ref="S2022:S2023"/>
    <mergeCell ref="T2022:T2023"/>
    <mergeCell ref="U2022:U2023"/>
    <mergeCell ref="V2022:V2023"/>
    <mergeCell ref="D2020:Q2020"/>
    <mergeCell ref="D2021:D2023"/>
    <mergeCell ref="E2021:E2023"/>
    <mergeCell ref="F2021:R2021"/>
    <mergeCell ref="W2022:W2023"/>
    <mergeCell ref="X2022:X2023"/>
    <mergeCell ref="D2019:K2019"/>
    <mergeCell ref="AD2022:AD2023"/>
    <mergeCell ref="AE2022:AE2023"/>
    <mergeCell ref="AF2022:AF2023"/>
    <mergeCell ref="F2022:F2023"/>
    <mergeCell ref="G2022:G2023"/>
    <mergeCell ref="H2022:H2023"/>
    <mergeCell ref="I2022:I2023"/>
    <mergeCell ref="J2022:J2023"/>
    <mergeCell ref="K2022:K2023"/>
    <mergeCell ref="L2022:L2023"/>
    <mergeCell ref="B1960:AK1960"/>
    <mergeCell ref="D1962:F1962"/>
    <mergeCell ref="D1963:E1963"/>
    <mergeCell ref="D1964:K1964"/>
    <mergeCell ref="B1965:C1965"/>
    <mergeCell ref="D1965:Q1965"/>
    <mergeCell ref="B1966:C1968"/>
    <mergeCell ref="D1966:D1968"/>
    <mergeCell ref="E1966:E1968"/>
    <mergeCell ref="F1966:R1966"/>
    <mergeCell ref="S1966:AC1966"/>
    <mergeCell ref="AH2005:AJ2005"/>
    <mergeCell ref="R2006:R2007"/>
    <mergeCell ref="S2006:S2007"/>
    <mergeCell ref="T2006:T2007"/>
    <mergeCell ref="U2006:U2007"/>
    <mergeCell ref="V2006:V2007"/>
    <mergeCell ref="D1996:G1996"/>
    <mergeCell ref="B1985:C1985"/>
    <mergeCell ref="D1994:G1994"/>
    <mergeCell ref="B1995:C1995"/>
    <mergeCell ref="D1995:G1995"/>
    <mergeCell ref="B1976:AK1976"/>
    <mergeCell ref="D1979:E1979"/>
    <mergeCell ref="D1980:K1980"/>
    <mergeCell ref="B1981:C1981"/>
    <mergeCell ref="D1981:Q1981"/>
    <mergeCell ref="B1982:C1984"/>
    <mergeCell ref="D1982:D1984"/>
    <mergeCell ref="F1983:F1984"/>
    <mergeCell ref="G1983:G1984"/>
    <mergeCell ref="H1983:H1984"/>
    <mergeCell ref="I1983:I1984"/>
    <mergeCell ref="J1983:J1984"/>
    <mergeCell ref="K1983:K1984"/>
    <mergeCell ref="L1983:L1984"/>
    <mergeCell ref="M1983:N1983"/>
    <mergeCell ref="X1983:X1984"/>
    <mergeCell ref="Y1983:Y1984"/>
    <mergeCell ref="AD1983:AD1984"/>
    <mergeCell ref="AE1983:AE1984"/>
    <mergeCell ref="AF1983:AF1984"/>
    <mergeCell ref="AG1983:AG1984"/>
    <mergeCell ref="AH1983:AH1984"/>
    <mergeCell ref="AI1983:AI1984"/>
    <mergeCell ref="AJ1983:AJ1984"/>
    <mergeCell ref="AH1982:AJ1982"/>
    <mergeCell ref="P1983:P1984"/>
    <mergeCell ref="Q1983:Q1984"/>
    <mergeCell ref="D2003:K2003"/>
    <mergeCell ref="D2004:Q2004"/>
    <mergeCell ref="B2005:C2007"/>
    <mergeCell ref="D2005:D2007"/>
    <mergeCell ref="E2005:E2007"/>
    <mergeCell ref="F2005:R2005"/>
    <mergeCell ref="S2005:AC2005"/>
    <mergeCell ref="B1993:C1993"/>
    <mergeCell ref="B1989:C1989"/>
    <mergeCell ref="B1990:C1990"/>
    <mergeCell ref="M1967:N1967"/>
    <mergeCell ref="O1967:O1968"/>
    <mergeCell ref="P1967:P1968"/>
    <mergeCell ref="Q1967:Q1968"/>
    <mergeCell ref="R1967:R1968"/>
    <mergeCell ref="S1967:S1968"/>
    <mergeCell ref="T1967:T1968"/>
    <mergeCell ref="U1967:U1968"/>
    <mergeCell ref="V1967:V1968"/>
    <mergeCell ref="W1967:W1968"/>
    <mergeCell ref="X1967:X1968"/>
    <mergeCell ref="F1982:R1982"/>
    <mergeCell ref="S1982:AC1982"/>
    <mergeCell ref="AD1982:AG1982"/>
    <mergeCell ref="AD1966:AG1966"/>
    <mergeCell ref="AH1966:AJ1966"/>
    <mergeCell ref="F1967:F1968"/>
    <mergeCell ref="Y1967:Y1968"/>
    <mergeCell ref="Z1967:Z1968"/>
    <mergeCell ref="AA1967:AA1968"/>
    <mergeCell ref="AB1967:AB1968"/>
    <mergeCell ref="AC1967:AC1968"/>
    <mergeCell ref="AD1967:AD1968"/>
    <mergeCell ref="AE1967:AE1968"/>
    <mergeCell ref="AF1967:AF1968"/>
    <mergeCell ref="AG1967:AG1968"/>
    <mergeCell ref="AH1967:AH1968"/>
    <mergeCell ref="AI1967:AI1968"/>
    <mergeCell ref="AJ1967:AJ1968"/>
    <mergeCell ref="G1967:G1968"/>
    <mergeCell ref="H1967:H1968"/>
    <mergeCell ref="F2006:F2007"/>
    <mergeCell ref="G2006:G2007"/>
    <mergeCell ref="H2006:H2007"/>
    <mergeCell ref="I2006:I2007"/>
    <mergeCell ref="J2006:J2007"/>
    <mergeCell ref="K2006:K2007"/>
    <mergeCell ref="L2006:L2007"/>
    <mergeCell ref="M2006:N2006"/>
    <mergeCell ref="O2006:O2007"/>
    <mergeCell ref="P2006:P2007"/>
    <mergeCell ref="Q2006:Q2007"/>
    <mergeCell ref="I1967:I1968"/>
    <mergeCell ref="J1967:J1968"/>
    <mergeCell ref="K1967:K1968"/>
    <mergeCell ref="L1967:L1968"/>
    <mergeCell ref="D1971:G1971"/>
    <mergeCell ref="D1972:G1972"/>
    <mergeCell ref="D1973:G1973"/>
    <mergeCell ref="V1983:V1984"/>
    <mergeCell ref="W1983:W1984"/>
    <mergeCell ref="Z1983:Z1984"/>
    <mergeCell ref="AA1983:AA1984"/>
    <mergeCell ref="AB1983:AB1984"/>
    <mergeCell ref="AC1983:AC1984"/>
    <mergeCell ref="E1982:E1984"/>
    <mergeCell ref="S1952:S1953"/>
    <mergeCell ref="T1952:T1953"/>
    <mergeCell ref="U1952:U1953"/>
    <mergeCell ref="V1952:V1953"/>
    <mergeCell ref="W1952:W1953"/>
    <mergeCell ref="X1952:X1953"/>
    <mergeCell ref="Y1952:Y1953"/>
    <mergeCell ref="Z1952:Z1953"/>
    <mergeCell ref="AA1952:AA1953"/>
    <mergeCell ref="AB1952:AB1953"/>
    <mergeCell ref="AC1952:AC1953"/>
    <mergeCell ref="AD1952:AD1953"/>
    <mergeCell ref="AE1952:AE1953"/>
    <mergeCell ref="B1951:C1953"/>
    <mergeCell ref="D1951:D1953"/>
    <mergeCell ref="E1951:E1953"/>
    <mergeCell ref="F1951:R1951"/>
    <mergeCell ref="S1951:AC1951"/>
    <mergeCell ref="AD1951:AG1951"/>
    <mergeCell ref="U1424:U1425"/>
    <mergeCell ref="AG1952:AG1953"/>
    <mergeCell ref="F1952:F1953"/>
    <mergeCell ref="N1318:N1319"/>
    <mergeCell ref="O1318:O1319"/>
    <mergeCell ref="P1318:P1319"/>
    <mergeCell ref="Q1318:Q1319"/>
    <mergeCell ref="I1300:I1301"/>
    <mergeCell ref="J1300:J1301"/>
    <mergeCell ref="K1300:L1300"/>
    <mergeCell ref="M1300:M1301"/>
    <mergeCell ref="N1300:N1301"/>
    <mergeCell ref="O1300:O1301"/>
    <mergeCell ref="P1300:P1301"/>
    <mergeCell ref="Q1300:Q1301"/>
    <mergeCell ref="R1300:R1301"/>
    <mergeCell ref="S1300:S1301"/>
    <mergeCell ref="B1303:C1303"/>
    <mergeCell ref="B1306:C1306"/>
    <mergeCell ref="D1306:H1306"/>
    <mergeCell ref="B1299:C1301"/>
    <mergeCell ref="D1608:F1608"/>
    <mergeCell ref="D1384:F1384"/>
    <mergeCell ref="D1385:F1385"/>
    <mergeCell ref="D1366:F1366"/>
    <mergeCell ref="B1342:C1342"/>
    <mergeCell ref="D1342:H1342"/>
    <mergeCell ref="B1934:C1934"/>
    <mergeCell ref="D1934:K1934"/>
    <mergeCell ref="B1935:C1935"/>
    <mergeCell ref="D1935:Q1935"/>
    <mergeCell ref="Z1299:AB1299"/>
    <mergeCell ref="AC1299:AE1299"/>
    <mergeCell ref="E1300:E1301"/>
    <mergeCell ref="F1300:F1301"/>
    <mergeCell ref="G1300:G1301"/>
    <mergeCell ref="H1300:H1301"/>
    <mergeCell ref="E1299:P1299"/>
    <mergeCell ref="Q1299:Y1299"/>
    <mergeCell ref="AA1390:AA1391"/>
    <mergeCell ref="AB1390:AB1391"/>
    <mergeCell ref="AC1390:AC1391"/>
    <mergeCell ref="AD1390:AD1391"/>
    <mergeCell ref="AE1390:AE1391"/>
    <mergeCell ref="B1378:C1378"/>
    <mergeCell ref="D1331:F1331"/>
    <mergeCell ref="D1312:F1312"/>
    <mergeCell ref="D1313:F1313"/>
    <mergeCell ref="B1321:C1321"/>
    <mergeCell ref="B1324:C1324"/>
    <mergeCell ref="D1324:H1324"/>
    <mergeCell ref="B1291:AF1291"/>
    <mergeCell ref="D1293:F1293"/>
    <mergeCell ref="D1297:Q1297"/>
    <mergeCell ref="D1295:F1295"/>
    <mergeCell ref="T1300:T1301"/>
    <mergeCell ref="U1300:U1301"/>
    <mergeCell ref="V1300:V1301"/>
    <mergeCell ref="W1300:W1301"/>
    <mergeCell ref="X1300:X1301"/>
    <mergeCell ref="Y1300:Y1301"/>
    <mergeCell ref="Z1300:Z1301"/>
    <mergeCell ref="AA1300:AA1301"/>
    <mergeCell ref="R1318:R1319"/>
    <mergeCell ref="S1318:S1319"/>
    <mergeCell ref="T1318:T1319"/>
    <mergeCell ref="U1318:U1319"/>
    <mergeCell ref="T1336:T1337"/>
    <mergeCell ref="U1336:U1337"/>
    <mergeCell ref="V1336:V1337"/>
    <mergeCell ref="Z1318:Z1319"/>
    <mergeCell ref="AA1318:AA1319"/>
    <mergeCell ref="AB1318:AB1319"/>
    <mergeCell ref="AC1318:AC1319"/>
    <mergeCell ref="AD1318:AD1319"/>
    <mergeCell ref="AE1318:AE1319"/>
    <mergeCell ref="D1311:F1311"/>
    <mergeCell ref="B1312:C1312"/>
    <mergeCell ref="B1313:C1313"/>
    <mergeCell ref="B1315:C1315"/>
    <mergeCell ref="D1315:Q1315"/>
    <mergeCell ref="B1317:C1319"/>
    <mergeCell ref="D1317:D1319"/>
    <mergeCell ref="E1317:P1317"/>
    <mergeCell ref="Q1317:Y1317"/>
    <mergeCell ref="Z1317:AB1317"/>
    <mergeCell ref="B1320:C1320"/>
    <mergeCell ref="B1323:C1323"/>
    <mergeCell ref="D1323:H1323"/>
    <mergeCell ref="B1302:C1302"/>
    <mergeCell ref="B1305:C1305"/>
    <mergeCell ref="D1305:H1305"/>
    <mergeCell ref="D1294:F1294"/>
    <mergeCell ref="D1333:Q1333"/>
    <mergeCell ref="D1299:D1301"/>
    <mergeCell ref="B1335:C1337"/>
    <mergeCell ref="B1297:C1297"/>
    <mergeCell ref="B1294:C1294"/>
    <mergeCell ref="B1295:C1295"/>
    <mergeCell ref="V1318:V1319"/>
    <mergeCell ref="W1318:W1319"/>
    <mergeCell ref="X1318:X1319"/>
    <mergeCell ref="Y1318:Y1319"/>
    <mergeCell ref="B1309:AF1309"/>
    <mergeCell ref="AC1317:AE1317"/>
    <mergeCell ref="E1318:E1319"/>
    <mergeCell ref="F1318:F1319"/>
    <mergeCell ref="G1318:G1319"/>
    <mergeCell ref="H1318:H1319"/>
    <mergeCell ref="I1318:I1319"/>
    <mergeCell ref="J1318:J1319"/>
    <mergeCell ref="E1936:E1938"/>
    <mergeCell ref="F1936:R1936"/>
    <mergeCell ref="S1936:AC1936"/>
    <mergeCell ref="AD1936:AG1936"/>
    <mergeCell ref="AH1936:AJ1936"/>
    <mergeCell ref="F1937:F1938"/>
    <mergeCell ref="G1937:G1938"/>
    <mergeCell ref="H1937:H1938"/>
    <mergeCell ref="I1937:I1938"/>
    <mergeCell ref="B1948:C1948"/>
    <mergeCell ref="P1952:P1953"/>
    <mergeCell ref="Q1952:Q1953"/>
    <mergeCell ref="R1952:R1953"/>
    <mergeCell ref="D1940:G1940"/>
    <mergeCell ref="B1941:C1941"/>
    <mergeCell ref="D1941:G1941"/>
    <mergeCell ref="B1942:C1942"/>
    <mergeCell ref="D1942:G1942"/>
    <mergeCell ref="AH1951:AJ1951"/>
    <mergeCell ref="E1281:P1281"/>
    <mergeCell ref="Q1281:Y1281"/>
    <mergeCell ref="Z1281:AB1281"/>
    <mergeCell ref="AC1281:AE1281"/>
    <mergeCell ref="E1282:E1283"/>
    <mergeCell ref="F1282:F1283"/>
    <mergeCell ref="G1282:G1283"/>
    <mergeCell ref="H1282:H1283"/>
    <mergeCell ref="I1282:I1283"/>
    <mergeCell ref="J1282:J1283"/>
    <mergeCell ref="K1282:L1282"/>
    <mergeCell ref="M1282:M1283"/>
    <mergeCell ref="N1282:N1283"/>
    <mergeCell ref="O1282:O1283"/>
    <mergeCell ref="P1282:P1283"/>
    <mergeCell ref="Q1282:Q1283"/>
    <mergeCell ref="R1282:R1283"/>
    <mergeCell ref="S1282:S1283"/>
    <mergeCell ref="V1282:V1283"/>
    <mergeCell ref="W1282:W1283"/>
    <mergeCell ref="X1282:X1283"/>
    <mergeCell ref="Y1282:Y1283"/>
    <mergeCell ref="Z1282:Z1283"/>
    <mergeCell ref="AA1282:AA1283"/>
    <mergeCell ref="AB1282:AB1283"/>
    <mergeCell ref="AC1282:AC1283"/>
    <mergeCell ref="AD1282:AD1283"/>
    <mergeCell ref="AE1282:AE1283"/>
    <mergeCell ref="B1327:AF1327"/>
    <mergeCell ref="D1329:F1329"/>
    <mergeCell ref="B1331:C1331"/>
    <mergeCell ref="B1333:C1333"/>
    <mergeCell ref="D1330:F1330"/>
    <mergeCell ref="O1952:O1953"/>
    <mergeCell ref="R1937:R1938"/>
    <mergeCell ref="S1937:S1938"/>
    <mergeCell ref="T1937:T1938"/>
    <mergeCell ref="U1937:U1938"/>
    <mergeCell ref="V1937:V1938"/>
    <mergeCell ref="W1937:W1938"/>
    <mergeCell ref="B1284:C1284"/>
    <mergeCell ref="B1287:C1287"/>
    <mergeCell ref="AG1906:AG1907"/>
    <mergeCell ref="X1937:X1938"/>
    <mergeCell ref="Y1937:Y1938"/>
    <mergeCell ref="Z1937:Z1938"/>
    <mergeCell ref="AA1937:AA1938"/>
    <mergeCell ref="AB1937:AB1938"/>
    <mergeCell ref="AC1937:AC1938"/>
    <mergeCell ref="AD1937:AD1938"/>
    <mergeCell ref="AE1937:AE1938"/>
    <mergeCell ref="AF1937:AF1938"/>
    <mergeCell ref="AG1937:AG1938"/>
    <mergeCell ref="AF1952:AF1953"/>
    <mergeCell ref="B1910:C1910"/>
    <mergeCell ref="D1911:G1911"/>
    <mergeCell ref="B1857:C1857"/>
    <mergeCell ref="B1858:C1858"/>
    <mergeCell ref="D1240:F1240"/>
    <mergeCell ref="D1241:F1241"/>
    <mergeCell ref="B1945:AK1945"/>
    <mergeCell ref="D1947:F1947"/>
    <mergeCell ref="D1948:E1948"/>
    <mergeCell ref="B1949:C1949"/>
    <mergeCell ref="D1949:K1949"/>
    <mergeCell ref="D1950:Q1950"/>
    <mergeCell ref="K1264:L1264"/>
    <mergeCell ref="D1335:D1337"/>
    <mergeCell ref="E1335:P1335"/>
    <mergeCell ref="Q1335:Y1335"/>
    <mergeCell ref="Z1335:AB1335"/>
    <mergeCell ref="D1349:F1349"/>
    <mergeCell ref="D1350:F1350"/>
    <mergeCell ref="D1259:F1259"/>
    <mergeCell ref="B1273:AF1273"/>
    <mergeCell ref="D1275:F1275"/>
    <mergeCell ref="B1276:C1276"/>
    <mergeCell ref="D1276:F1276"/>
    <mergeCell ref="B1277:C1277"/>
    <mergeCell ref="D1277:F1277"/>
    <mergeCell ref="B1279:C1279"/>
    <mergeCell ref="D1279:Q1279"/>
    <mergeCell ref="B1281:C1283"/>
    <mergeCell ref="D1281:D1283"/>
    <mergeCell ref="D1927:G1927"/>
    <mergeCell ref="P1921:P1922"/>
    <mergeCell ref="Q1921:Q1922"/>
    <mergeCell ref="R1921:R1922"/>
    <mergeCell ref="S1921:S1922"/>
    <mergeCell ref="AI1937:AI1938"/>
    <mergeCell ref="AH1952:AH1953"/>
    <mergeCell ref="AI1952:AI1953"/>
    <mergeCell ref="AJ1952:AJ1953"/>
    <mergeCell ref="B1930:AK1930"/>
    <mergeCell ref="D1932:F1932"/>
    <mergeCell ref="B1933:C1933"/>
    <mergeCell ref="D1288:H1288"/>
    <mergeCell ref="AJ1937:AJ1938"/>
    <mergeCell ref="U1921:U1922"/>
    <mergeCell ref="V1921:V1922"/>
    <mergeCell ref="W1921:W1922"/>
    <mergeCell ref="X1921:X1922"/>
    <mergeCell ref="Y1921:Y1922"/>
    <mergeCell ref="Z1921:Z1922"/>
    <mergeCell ref="AA1921:AA1922"/>
    <mergeCell ref="AB1921:AB1922"/>
    <mergeCell ref="AG1921:AG1922"/>
    <mergeCell ref="AH1921:AH1922"/>
    <mergeCell ref="AI1921:AI1922"/>
    <mergeCell ref="AJ1921:AJ1922"/>
    <mergeCell ref="B1923:C1923"/>
    <mergeCell ref="D1925:G1925"/>
    <mergeCell ref="B1926:C1926"/>
    <mergeCell ref="D1926:G1926"/>
    <mergeCell ref="AF1921:AF1922"/>
    <mergeCell ref="B1919:C1919"/>
    <mergeCell ref="B1914:AK1914"/>
    <mergeCell ref="D1916:F1916"/>
    <mergeCell ref="D1917:E1917"/>
    <mergeCell ref="B1918:C1918"/>
    <mergeCell ref="D1918:K1918"/>
    <mergeCell ref="D1919:Q1919"/>
    <mergeCell ref="B1920:C1922"/>
    <mergeCell ref="AH1920:AJ1920"/>
    <mergeCell ref="B1917:C1917"/>
    <mergeCell ref="J1906:J1907"/>
    <mergeCell ref="K1906:K1907"/>
    <mergeCell ref="L1906:L1907"/>
    <mergeCell ref="M1906:N1906"/>
    <mergeCell ref="T1921:T1922"/>
    <mergeCell ref="O1906:O1907"/>
    <mergeCell ref="P1906:P1907"/>
    <mergeCell ref="Q1906:Q1907"/>
    <mergeCell ref="R1906:R1907"/>
    <mergeCell ref="AH1937:AH1938"/>
    <mergeCell ref="AD1890:AG1890"/>
    <mergeCell ref="AH1890:AJ1890"/>
    <mergeCell ref="F1891:F1892"/>
    <mergeCell ref="G1891:G1892"/>
    <mergeCell ref="H1891:H1892"/>
    <mergeCell ref="I1891:I1892"/>
    <mergeCell ref="J1891:J1892"/>
    <mergeCell ref="K1891:K1892"/>
    <mergeCell ref="L1891:L1892"/>
    <mergeCell ref="M1891:N1891"/>
    <mergeCell ref="O1891:O1892"/>
    <mergeCell ref="P1891:P1892"/>
    <mergeCell ref="Q1891:Q1892"/>
    <mergeCell ref="R1891:R1892"/>
    <mergeCell ref="S1891:S1892"/>
    <mergeCell ref="T1891:T1892"/>
    <mergeCell ref="U1891:U1892"/>
    <mergeCell ref="V1891:V1892"/>
    <mergeCell ref="AD1891:AD1892"/>
    <mergeCell ref="AE1891:AE1892"/>
    <mergeCell ref="AF1891:AF1892"/>
    <mergeCell ref="AG1891:AG1892"/>
    <mergeCell ref="AH1891:AH1892"/>
    <mergeCell ref="AI1891:AI1892"/>
    <mergeCell ref="AJ1891:AJ1892"/>
    <mergeCell ref="AJ1906:AJ1907"/>
    <mergeCell ref="B1908:C1908"/>
    <mergeCell ref="B1911:C1911"/>
    <mergeCell ref="AD1921:AD1922"/>
    <mergeCell ref="AE1921:AE1922"/>
    <mergeCell ref="D1920:D1922"/>
    <mergeCell ref="E1920:E1922"/>
    <mergeCell ref="F1920:R1920"/>
    <mergeCell ref="S1920:AC1920"/>
    <mergeCell ref="AD1920:AG1920"/>
    <mergeCell ref="F1921:F1922"/>
    <mergeCell ref="AD1829:AD1830"/>
    <mergeCell ref="B1896:C1896"/>
    <mergeCell ref="D1896:G1896"/>
    <mergeCell ref="B1828:C1830"/>
    <mergeCell ref="D1828:D1830"/>
    <mergeCell ref="E1828:E1830"/>
    <mergeCell ref="F1828:R1828"/>
    <mergeCell ref="S1828:AC1828"/>
    <mergeCell ref="AD1828:AG1828"/>
    <mergeCell ref="AH1828:AJ1828"/>
    <mergeCell ref="F1829:F1830"/>
    <mergeCell ref="G1829:G1830"/>
    <mergeCell ref="H1829:H1830"/>
    <mergeCell ref="I1829:I1830"/>
    <mergeCell ref="J1829:J1830"/>
    <mergeCell ref="K1829:K1830"/>
    <mergeCell ref="B1852:C1852"/>
    <mergeCell ref="B1854:C1854"/>
    <mergeCell ref="D1909:G1909"/>
    <mergeCell ref="D1910:G1910"/>
    <mergeCell ref="B1899:AK1899"/>
    <mergeCell ref="D1901:F1901"/>
    <mergeCell ref="D1902:E1902"/>
    <mergeCell ref="D1903:K1903"/>
    <mergeCell ref="D1904:Q1904"/>
    <mergeCell ref="B1905:C1907"/>
    <mergeCell ref="D1905:D1907"/>
    <mergeCell ref="E1905:E1907"/>
    <mergeCell ref="F1905:R1905"/>
    <mergeCell ref="S1905:AC1905"/>
    <mergeCell ref="AD1905:AG1905"/>
    <mergeCell ref="AH1905:AJ1905"/>
    <mergeCell ref="F1906:F1907"/>
    <mergeCell ref="G1906:G1907"/>
    <mergeCell ref="H1906:H1907"/>
    <mergeCell ref="I1906:I1907"/>
    <mergeCell ref="D1894:G1894"/>
    <mergeCell ref="B1895:C1895"/>
    <mergeCell ref="D1895:G1895"/>
    <mergeCell ref="B1884:AK1884"/>
    <mergeCell ref="D1886:F1886"/>
    <mergeCell ref="D1887:E1887"/>
    <mergeCell ref="D1888:K1888"/>
    <mergeCell ref="S1906:S1907"/>
    <mergeCell ref="T1906:T1907"/>
    <mergeCell ref="U1906:U1907"/>
    <mergeCell ref="V1906:V1907"/>
    <mergeCell ref="W1906:W1907"/>
    <mergeCell ref="X1906:X1907"/>
    <mergeCell ref="Y1906:Y1907"/>
    <mergeCell ref="AH1906:AH1907"/>
    <mergeCell ref="AI1906:AI1907"/>
    <mergeCell ref="B1846:C1846"/>
    <mergeCell ref="B1902:C1902"/>
    <mergeCell ref="B1903:C1903"/>
    <mergeCell ref="B1904:C1904"/>
    <mergeCell ref="B1887:C1887"/>
    <mergeCell ref="B1888:C1888"/>
    <mergeCell ref="Z1906:Z1907"/>
    <mergeCell ref="AA1906:AA1907"/>
    <mergeCell ref="AC1906:AC1907"/>
    <mergeCell ref="AD1906:AD1907"/>
    <mergeCell ref="AE1906:AE1907"/>
    <mergeCell ref="AF1906:AF1907"/>
    <mergeCell ref="D1881:G1881"/>
    <mergeCell ref="B1924:C1924"/>
    <mergeCell ref="B2391:C2391"/>
    <mergeCell ref="B2392:C2392"/>
    <mergeCell ref="B2393:C2393"/>
    <mergeCell ref="B1863:C1863"/>
    <mergeCell ref="B1864:C1864"/>
    <mergeCell ref="B1865:C1865"/>
    <mergeCell ref="B1866:C1866"/>
    <mergeCell ref="B1867:C1867"/>
    <mergeCell ref="B1868:C1868"/>
    <mergeCell ref="B1869:C1869"/>
    <mergeCell ref="B1870:C1870"/>
    <mergeCell ref="B1871:C1871"/>
    <mergeCell ref="B1872:C1872"/>
    <mergeCell ref="B1873:C1873"/>
    <mergeCell ref="B1874:C1874"/>
    <mergeCell ref="B1875:C1875"/>
    <mergeCell ref="B1876:C1876"/>
    <mergeCell ref="B1877:C1877"/>
    <mergeCell ref="L1829:L1830"/>
    <mergeCell ref="B1878:C1878"/>
    <mergeCell ref="U1829:U1830"/>
    <mergeCell ref="V1829:V1830"/>
    <mergeCell ref="W1829:W1830"/>
    <mergeCell ref="X1829:X1830"/>
    <mergeCell ref="Y1829:Y1830"/>
    <mergeCell ref="Z1829:Z1830"/>
    <mergeCell ref="AA1829:AA1830"/>
    <mergeCell ref="AB1829:AB1830"/>
    <mergeCell ref="AC1829:AC1830"/>
    <mergeCell ref="AC1891:AC1892"/>
    <mergeCell ref="W1891:W1892"/>
    <mergeCell ref="X1891:X1892"/>
    <mergeCell ref="Y1891:Y1892"/>
    <mergeCell ref="Z1891:Z1892"/>
    <mergeCell ref="AA1891:AA1892"/>
    <mergeCell ref="AB1891:AB1892"/>
    <mergeCell ref="G1921:G1922"/>
    <mergeCell ref="H1921:H1922"/>
    <mergeCell ref="I1921:I1922"/>
    <mergeCell ref="J1921:J1922"/>
    <mergeCell ref="K1921:K1922"/>
    <mergeCell ref="L1921:L1922"/>
    <mergeCell ref="M1921:N1921"/>
    <mergeCell ref="O1921:O1922"/>
    <mergeCell ref="J1937:J1938"/>
    <mergeCell ref="K1937:K1938"/>
    <mergeCell ref="L1937:L1938"/>
    <mergeCell ref="M1937:N1937"/>
    <mergeCell ref="O1937:O1938"/>
    <mergeCell ref="P1937:P1938"/>
    <mergeCell ref="G1952:G1953"/>
    <mergeCell ref="H1952:H1953"/>
    <mergeCell ref="I1952:I1953"/>
    <mergeCell ref="J1952:J1953"/>
    <mergeCell ref="K1952:K1953"/>
    <mergeCell ref="L1952:L1953"/>
    <mergeCell ref="M1952:N1952"/>
    <mergeCell ref="AB1906:AB1907"/>
    <mergeCell ref="AC1921:AC1922"/>
    <mergeCell ref="B1936:C1938"/>
    <mergeCell ref="D1936:D1938"/>
    <mergeCell ref="D1933:E1933"/>
    <mergeCell ref="B1832:C1832"/>
    <mergeCell ref="B1833:C1833"/>
    <mergeCell ref="B1834:C1834"/>
    <mergeCell ref="B1835:C1835"/>
    <mergeCell ref="B1837:C1837"/>
    <mergeCell ref="B1839:C1839"/>
    <mergeCell ref="B1840:C1840"/>
    <mergeCell ref="B1841:C1841"/>
    <mergeCell ref="B1842:C1842"/>
    <mergeCell ref="B1843:C1843"/>
    <mergeCell ref="B1844:C1844"/>
    <mergeCell ref="B1845:C1845"/>
    <mergeCell ref="B1848:C1848"/>
    <mergeCell ref="B1849:C1849"/>
    <mergeCell ref="B1850:C1850"/>
    <mergeCell ref="B1851:C1851"/>
    <mergeCell ref="B1853:C1853"/>
    <mergeCell ref="B1855:C1855"/>
    <mergeCell ref="B1856:C1856"/>
    <mergeCell ref="B1859:C1859"/>
    <mergeCell ref="B1860:C1860"/>
    <mergeCell ref="B1861:C1861"/>
    <mergeCell ref="B1862:C1862"/>
    <mergeCell ref="B1838:C1838"/>
    <mergeCell ref="B1927:C1927"/>
    <mergeCell ref="B1939:C1939"/>
    <mergeCell ref="B1986:C1986"/>
    <mergeCell ref="B1987:C1987"/>
    <mergeCell ref="B1988:C1988"/>
    <mergeCell ref="B1964:C1964"/>
    <mergeCell ref="B1847:C1847"/>
    <mergeCell ref="B1822:AK1822"/>
    <mergeCell ref="D1824:F1824"/>
    <mergeCell ref="B1825:C1825"/>
    <mergeCell ref="D1825:E1825"/>
    <mergeCell ref="B1826:C1826"/>
    <mergeCell ref="D1826:K1826"/>
    <mergeCell ref="B1827:C1827"/>
    <mergeCell ref="D1827:Q1827"/>
    <mergeCell ref="B1836:C1836"/>
    <mergeCell ref="M1829:N1829"/>
    <mergeCell ref="O1829:O1830"/>
    <mergeCell ref="P1829:P1830"/>
    <mergeCell ref="Q1829:Q1830"/>
    <mergeCell ref="R1829:R1830"/>
    <mergeCell ref="S1829:S1830"/>
    <mergeCell ref="T1829:T1830"/>
    <mergeCell ref="B1889:C1889"/>
    <mergeCell ref="D1889:Q1889"/>
    <mergeCell ref="B1890:C1892"/>
    <mergeCell ref="D1890:D1892"/>
    <mergeCell ref="E1890:E1892"/>
    <mergeCell ref="F1890:R1890"/>
    <mergeCell ref="S1890:AC1890"/>
    <mergeCell ref="AE1829:AE1830"/>
    <mergeCell ref="AF1829:AF1830"/>
    <mergeCell ref="AG1829:AG1830"/>
    <mergeCell ref="AH1829:AH1830"/>
    <mergeCell ref="AI1829:AI1830"/>
    <mergeCell ref="AJ1829:AJ1830"/>
    <mergeCell ref="D1879:G1879"/>
    <mergeCell ref="B1880:C1880"/>
    <mergeCell ref="D1880:G1880"/>
    <mergeCell ref="B1881:C1881"/>
    <mergeCell ref="B1125:C1125"/>
    <mergeCell ref="B1128:C1128"/>
    <mergeCell ref="D1128:H1128"/>
    <mergeCell ref="B1097:AF1097"/>
    <mergeCell ref="D1099:F1099"/>
    <mergeCell ref="B1100:C1100"/>
    <mergeCell ref="D1100:F1100"/>
    <mergeCell ref="B1101:C1101"/>
    <mergeCell ref="D1101:F1101"/>
    <mergeCell ref="B1103:C1103"/>
    <mergeCell ref="D1103:Q1103"/>
    <mergeCell ref="B1105:C1107"/>
    <mergeCell ref="D1105:D1107"/>
    <mergeCell ref="E1105:P1105"/>
    <mergeCell ref="Q1105:Y1105"/>
    <mergeCell ref="Z1105:AB1105"/>
    <mergeCell ref="AC1105:AE1105"/>
    <mergeCell ref="E1106:E1107"/>
    <mergeCell ref="F1106:F1107"/>
    <mergeCell ref="G1106:G1107"/>
    <mergeCell ref="H1106:H1107"/>
    <mergeCell ref="I1106:I1107"/>
    <mergeCell ref="B1127:C1127"/>
    <mergeCell ref="D1127:H1127"/>
    <mergeCell ref="B1114:AF1114"/>
    <mergeCell ref="B1118:C1118"/>
    <mergeCell ref="D1118:F1118"/>
    <mergeCell ref="B1120:C1120"/>
    <mergeCell ref="D1120:Q1120"/>
    <mergeCell ref="B1122:C1124"/>
    <mergeCell ref="D1122:D1124"/>
    <mergeCell ref="E1122:P1122"/>
    <mergeCell ref="E1123:E1124"/>
    <mergeCell ref="F1123:F1124"/>
    <mergeCell ref="G1123:G1124"/>
    <mergeCell ref="H1123:H1124"/>
    <mergeCell ref="I1123:I1124"/>
    <mergeCell ref="J1123:J1124"/>
    <mergeCell ref="K1123:L1123"/>
    <mergeCell ref="M1123:M1124"/>
    <mergeCell ref="D1116:F1116"/>
    <mergeCell ref="B1117:C1117"/>
    <mergeCell ref="D1117:F1117"/>
    <mergeCell ref="N1123:N1124"/>
    <mergeCell ref="O1123:O1124"/>
    <mergeCell ref="P1123:P1124"/>
    <mergeCell ref="Q1123:Q1124"/>
    <mergeCell ref="R1123:R1124"/>
    <mergeCell ref="S1123:S1124"/>
    <mergeCell ref="B1108:C1108"/>
    <mergeCell ref="B1110:C1110"/>
    <mergeCell ref="D1110:H1110"/>
    <mergeCell ref="B1111:C1111"/>
    <mergeCell ref="D1111:H1111"/>
    <mergeCell ref="B1091:C1091"/>
    <mergeCell ref="B1093:C1093"/>
    <mergeCell ref="D1093:H1093"/>
    <mergeCell ref="B1094:C1094"/>
    <mergeCell ref="D1094:H1094"/>
    <mergeCell ref="J1106:J1107"/>
    <mergeCell ref="K1106:L1106"/>
    <mergeCell ref="M1106:M1107"/>
    <mergeCell ref="N1106:N1107"/>
    <mergeCell ref="O1106:O1107"/>
    <mergeCell ref="P1106:P1107"/>
    <mergeCell ref="Q1106:Q1107"/>
    <mergeCell ref="Z1106:Z1107"/>
    <mergeCell ref="AA1106:AA1107"/>
    <mergeCell ref="V1123:V1124"/>
    <mergeCell ref="W1123:W1124"/>
    <mergeCell ref="X1123:X1124"/>
    <mergeCell ref="Y1123:Y1124"/>
    <mergeCell ref="Z1123:Z1124"/>
    <mergeCell ref="AA1123:AA1124"/>
    <mergeCell ref="AB1123:AB1124"/>
    <mergeCell ref="AC1123:AC1124"/>
    <mergeCell ref="AD1123:AD1124"/>
    <mergeCell ref="AE1123:AE1124"/>
    <mergeCell ref="Q1122:Y1122"/>
    <mergeCell ref="Z1122:AB1122"/>
    <mergeCell ref="AC1122:AE1122"/>
    <mergeCell ref="T1123:T1124"/>
    <mergeCell ref="U1123:U1124"/>
    <mergeCell ref="AB1106:AB1107"/>
    <mergeCell ref="AC1106:AC1107"/>
    <mergeCell ref="AD1106:AD1107"/>
    <mergeCell ref="AE1106:AE1107"/>
    <mergeCell ref="R1106:R1107"/>
    <mergeCell ref="S1106:S1107"/>
    <mergeCell ref="T1106:T1107"/>
    <mergeCell ref="B1080:AF1080"/>
    <mergeCell ref="D1082:F1082"/>
    <mergeCell ref="B1083:C1083"/>
    <mergeCell ref="D1083:F1083"/>
    <mergeCell ref="B1084:C1084"/>
    <mergeCell ref="D1084:F1084"/>
    <mergeCell ref="B1086:C1086"/>
    <mergeCell ref="D1086:Q1086"/>
    <mergeCell ref="B1088:C1090"/>
    <mergeCell ref="D1088:D1090"/>
    <mergeCell ref="E1088:P1088"/>
    <mergeCell ref="Q1088:Y1088"/>
    <mergeCell ref="Z1088:AB1088"/>
    <mergeCell ref="AC1088:AE1088"/>
    <mergeCell ref="E1089:E1090"/>
    <mergeCell ref="F1089:F1090"/>
    <mergeCell ref="G1089:G1090"/>
    <mergeCell ref="U1106:U1107"/>
    <mergeCell ref="V1106:V1107"/>
    <mergeCell ref="W1106:W1107"/>
    <mergeCell ref="X1106:X1107"/>
    <mergeCell ref="Y1106:Y1107"/>
    <mergeCell ref="V1072:V1073"/>
    <mergeCell ref="W1072:W1073"/>
    <mergeCell ref="Z1072:Z1073"/>
    <mergeCell ref="D1065:F1065"/>
    <mergeCell ref="B1067:C1067"/>
    <mergeCell ref="X1072:X1073"/>
    <mergeCell ref="Y1072:Y1073"/>
    <mergeCell ref="AC1055:AC1056"/>
    <mergeCell ref="AD1055:AD1056"/>
    <mergeCell ref="AE1055:AE1056"/>
    <mergeCell ref="AA1072:AA1073"/>
    <mergeCell ref="AB1072:AB1073"/>
    <mergeCell ref="AC1072:AC1073"/>
    <mergeCell ref="AD1072:AD1073"/>
    <mergeCell ref="AE1072:AE1073"/>
    <mergeCell ref="B1076:C1076"/>
    <mergeCell ref="D1076:H1076"/>
    <mergeCell ref="B1077:C1077"/>
    <mergeCell ref="D1077:H1077"/>
    <mergeCell ref="X1089:X1090"/>
    <mergeCell ref="Y1089:Y1090"/>
    <mergeCell ref="Z1089:Z1090"/>
    <mergeCell ref="AA1089:AA1090"/>
    <mergeCell ref="AB1089:AB1090"/>
    <mergeCell ref="AC1089:AC1090"/>
    <mergeCell ref="AD1089:AD1090"/>
    <mergeCell ref="AE1089:AE1090"/>
    <mergeCell ref="R1089:R1090"/>
    <mergeCell ref="S1089:S1090"/>
    <mergeCell ref="T1089:T1090"/>
    <mergeCell ref="U1089:U1090"/>
    <mergeCell ref="V1089:V1090"/>
    <mergeCell ref="W1089:W1090"/>
    <mergeCell ref="H1089:H1090"/>
    <mergeCell ref="I1089:I1090"/>
    <mergeCell ref="J1089:J1090"/>
    <mergeCell ref="K1089:L1089"/>
    <mergeCell ref="M1089:M1090"/>
    <mergeCell ref="N1089:N1090"/>
    <mergeCell ref="O1089:O1090"/>
    <mergeCell ref="P1089:P1090"/>
    <mergeCell ref="Q1089:Q1090"/>
    <mergeCell ref="B1046:AF1046"/>
    <mergeCell ref="D1048:F1048"/>
    <mergeCell ref="B1049:C1049"/>
    <mergeCell ref="D1049:F1049"/>
    <mergeCell ref="B1050:C1050"/>
    <mergeCell ref="D1050:F1050"/>
    <mergeCell ref="B1052:C1052"/>
    <mergeCell ref="D1052:Q1052"/>
    <mergeCell ref="B1054:C1056"/>
    <mergeCell ref="D1054:D1056"/>
    <mergeCell ref="E1054:P1054"/>
    <mergeCell ref="Q1054:Y1054"/>
    <mergeCell ref="Z1054:AB1054"/>
    <mergeCell ref="AC1054:AE1054"/>
    <mergeCell ref="E1055:E1056"/>
    <mergeCell ref="F1055:F1056"/>
    <mergeCell ref="G1055:G1056"/>
    <mergeCell ref="H1055:H1056"/>
    <mergeCell ref="I1055:I1056"/>
    <mergeCell ref="J1055:J1056"/>
    <mergeCell ref="K1055:L1055"/>
    <mergeCell ref="M1055:M1056"/>
    <mergeCell ref="N1055:N1056"/>
    <mergeCell ref="B1074:C1074"/>
    <mergeCell ref="B1063:AF1063"/>
    <mergeCell ref="B1066:C1066"/>
    <mergeCell ref="D1066:F1066"/>
    <mergeCell ref="D1067:F1067"/>
    <mergeCell ref="B1069:C1069"/>
    <mergeCell ref="D1069:Q1069"/>
    <mergeCell ref="B1071:C1073"/>
    <mergeCell ref="D1071:D1073"/>
    <mergeCell ref="E1071:P1071"/>
    <mergeCell ref="Q1071:Y1071"/>
    <mergeCell ref="Z1071:AB1071"/>
    <mergeCell ref="AC1071:AE1071"/>
    <mergeCell ref="E1072:E1073"/>
    <mergeCell ref="F1072:F1073"/>
    <mergeCell ref="G1072:G1073"/>
    <mergeCell ref="H1072:H1073"/>
    <mergeCell ref="I1072:I1073"/>
    <mergeCell ref="J1072:J1073"/>
    <mergeCell ref="K1072:L1072"/>
    <mergeCell ref="M1072:M1073"/>
    <mergeCell ref="N1072:N1073"/>
    <mergeCell ref="O1072:O1073"/>
    <mergeCell ref="P1072:P1073"/>
    <mergeCell ref="Q1072:Q1073"/>
    <mergeCell ref="R1072:R1073"/>
    <mergeCell ref="S1072:S1073"/>
    <mergeCell ref="T1072:T1073"/>
    <mergeCell ref="U1072:U1073"/>
    <mergeCell ref="S1038:S1039"/>
    <mergeCell ref="T1038:T1039"/>
    <mergeCell ref="U1038:U1039"/>
    <mergeCell ref="V1038:V1039"/>
    <mergeCell ref="W1038:W1039"/>
    <mergeCell ref="X1038:X1039"/>
    <mergeCell ref="Y1038:Y1039"/>
    <mergeCell ref="Z1038:Z1039"/>
    <mergeCell ref="AA1038:AA1039"/>
    <mergeCell ref="AB1038:AB1039"/>
    <mergeCell ref="AC1038:AC1039"/>
    <mergeCell ref="AD1038:AD1039"/>
    <mergeCell ref="AE1038:AE1039"/>
    <mergeCell ref="B1040:C1040"/>
    <mergeCell ref="B1042:C1042"/>
    <mergeCell ref="D1042:H1042"/>
    <mergeCell ref="B1043:C1043"/>
    <mergeCell ref="D1043:H1043"/>
    <mergeCell ref="B1057:C1057"/>
    <mergeCell ref="B1059:C1059"/>
    <mergeCell ref="D1059:H1059"/>
    <mergeCell ref="B1060:C1060"/>
    <mergeCell ref="D1060:H1060"/>
    <mergeCell ref="B1029:AF1029"/>
    <mergeCell ref="D1031:F1031"/>
    <mergeCell ref="B1032:C1032"/>
    <mergeCell ref="D1032:F1032"/>
    <mergeCell ref="B1033:C1033"/>
    <mergeCell ref="D1033:F1033"/>
    <mergeCell ref="B1035:C1035"/>
    <mergeCell ref="D1035:Q1035"/>
    <mergeCell ref="B1037:C1039"/>
    <mergeCell ref="D1037:D1039"/>
    <mergeCell ref="E1037:P1037"/>
    <mergeCell ref="Q1037:Y1037"/>
    <mergeCell ref="Z1037:AB1037"/>
    <mergeCell ref="AC1037:AE1037"/>
    <mergeCell ref="E1038:E1039"/>
    <mergeCell ref="F1038:F1039"/>
    <mergeCell ref="G1038:G1039"/>
    <mergeCell ref="H1038:H1039"/>
    <mergeCell ref="I1038:I1039"/>
    <mergeCell ref="J1038:J1039"/>
    <mergeCell ref="K1038:L1038"/>
    <mergeCell ref="M1038:M1039"/>
    <mergeCell ref="N1038:N1039"/>
    <mergeCell ref="O1038:O1039"/>
    <mergeCell ref="P1038:P1039"/>
    <mergeCell ref="Q1038:Q1039"/>
    <mergeCell ref="R1038:R1039"/>
    <mergeCell ref="O1055:O1056"/>
    <mergeCell ref="P1055:P1056"/>
    <mergeCell ref="Q1055:Q1056"/>
    <mergeCell ref="R1055:R1056"/>
    <mergeCell ref="S1055:S1056"/>
    <mergeCell ref="T1055:T1056"/>
    <mergeCell ref="U1055:U1056"/>
    <mergeCell ref="V1055:V1056"/>
    <mergeCell ref="W1055:W1056"/>
    <mergeCell ref="X1055:X1056"/>
    <mergeCell ref="Y1055:Y1056"/>
    <mergeCell ref="Z1055:Z1056"/>
    <mergeCell ref="AA1055:AA1056"/>
    <mergeCell ref="AB1055:AB1056"/>
    <mergeCell ref="X1021:X1022"/>
    <mergeCell ref="Y1021:Y1022"/>
    <mergeCell ref="Z1021:Z1022"/>
    <mergeCell ref="AA1021:AA1022"/>
    <mergeCell ref="AB1021:AB1022"/>
    <mergeCell ref="AC1021:AC1022"/>
    <mergeCell ref="AD1021:AD1022"/>
    <mergeCell ref="AE1021:AE1022"/>
    <mergeCell ref="B1023:C1023"/>
    <mergeCell ref="B1025:C1025"/>
    <mergeCell ref="D1025:H1025"/>
    <mergeCell ref="B1026:C1026"/>
    <mergeCell ref="D1026:H1026"/>
    <mergeCell ref="B960:AF960"/>
    <mergeCell ref="D962:F962"/>
    <mergeCell ref="B963:C963"/>
    <mergeCell ref="D963:F963"/>
    <mergeCell ref="B964:C964"/>
    <mergeCell ref="D964:F964"/>
    <mergeCell ref="B966:C966"/>
    <mergeCell ref="D966:Q966"/>
    <mergeCell ref="B968:C970"/>
    <mergeCell ref="D968:D970"/>
    <mergeCell ref="E968:P968"/>
    <mergeCell ref="Q968:Y968"/>
    <mergeCell ref="Z968:AB968"/>
    <mergeCell ref="AC968:AE968"/>
    <mergeCell ref="E969:E970"/>
    <mergeCell ref="F969:F970"/>
    <mergeCell ref="G969:G970"/>
    <mergeCell ref="H969:H970"/>
    <mergeCell ref="I969:I970"/>
    <mergeCell ref="B1012:AF1012"/>
    <mergeCell ref="D1014:F1014"/>
    <mergeCell ref="B1015:C1015"/>
    <mergeCell ref="D1015:F1015"/>
    <mergeCell ref="B1016:C1016"/>
    <mergeCell ref="D1016:F1016"/>
    <mergeCell ref="B1018:C1018"/>
    <mergeCell ref="D1018:Q1018"/>
    <mergeCell ref="B1020:C1022"/>
    <mergeCell ref="D1020:D1022"/>
    <mergeCell ref="E1020:P1020"/>
    <mergeCell ref="Q1020:Y1020"/>
    <mergeCell ref="Z1020:AB1020"/>
    <mergeCell ref="AC1020:AE1020"/>
    <mergeCell ref="E1021:E1022"/>
    <mergeCell ref="F1021:F1022"/>
    <mergeCell ref="G1021:G1022"/>
    <mergeCell ref="H1021:H1022"/>
    <mergeCell ref="I1021:I1022"/>
    <mergeCell ref="J1021:J1022"/>
    <mergeCell ref="K1021:L1021"/>
    <mergeCell ref="M1021:M1022"/>
    <mergeCell ref="N1021:N1022"/>
    <mergeCell ref="O1021:O1022"/>
    <mergeCell ref="P1021:P1022"/>
    <mergeCell ref="Q1021:Q1022"/>
    <mergeCell ref="R1021:R1022"/>
    <mergeCell ref="S1021:S1022"/>
    <mergeCell ref="T1021:T1022"/>
    <mergeCell ref="U1021:U1022"/>
    <mergeCell ref="V1021:V1022"/>
    <mergeCell ref="W1021:W1022"/>
    <mergeCell ref="AD917:AD918"/>
    <mergeCell ref="AE917:AE918"/>
    <mergeCell ref="AB969:AB970"/>
    <mergeCell ref="AC969:AC970"/>
    <mergeCell ref="AD969:AD970"/>
    <mergeCell ref="AE969:AE970"/>
    <mergeCell ref="B971:C971"/>
    <mergeCell ref="B1008:C1008"/>
    <mergeCell ref="D1008:H1008"/>
    <mergeCell ref="B1009:C1009"/>
    <mergeCell ref="D1009:H1009"/>
    <mergeCell ref="B908:AF908"/>
    <mergeCell ref="D910:F910"/>
    <mergeCell ref="B911:C911"/>
    <mergeCell ref="D911:F911"/>
    <mergeCell ref="B912:C912"/>
    <mergeCell ref="D912:F912"/>
    <mergeCell ref="B914:C914"/>
    <mergeCell ref="D914:Q914"/>
    <mergeCell ref="B916:C918"/>
    <mergeCell ref="D916:D918"/>
    <mergeCell ref="E916:P916"/>
    <mergeCell ref="Q916:Y916"/>
    <mergeCell ref="Z916:AB916"/>
    <mergeCell ref="AC916:AE916"/>
    <mergeCell ref="E917:E918"/>
    <mergeCell ref="F917:F918"/>
    <mergeCell ref="G917:G918"/>
    <mergeCell ref="H917:H918"/>
    <mergeCell ref="I917:I918"/>
    <mergeCell ref="J917:J918"/>
    <mergeCell ref="K917:L917"/>
    <mergeCell ref="M917:M918"/>
    <mergeCell ref="N917:N918"/>
    <mergeCell ref="J969:J970"/>
    <mergeCell ref="K969:L969"/>
    <mergeCell ref="M969:M970"/>
    <mergeCell ref="N969:N970"/>
    <mergeCell ref="O969:O970"/>
    <mergeCell ref="P969:P970"/>
    <mergeCell ref="Q969:Q970"/>
    <mergeCell ref="R969:R970"/>
    <mergeCell ref="S969:S970"/>
    <mergeCell ref="T969:T970"/>
    <mergeCell ref="U969:U970"/>
    <mergeCell ref="V969:V970"/>
    <mergeCell ref="W969:W970"/>
    <mergeCell ref="X969:X970"/>
    <mergeCell ref="Y969:Y970"/>
    <mergeCell ref="Z969:Z970"/>
    <mergeCell ref="AA969:AA970"/>
    <mergeCell ref="B954:C954"/>
    <mergeCell ref="B919:C919"/>
    <mergeCell ref="T899:T900"/>
    <mergeCell ref="U899:U900"/>
    <mergeCell ref="V899:V900"/>
    <mergeCell ref="W899:W900"/>
    <mergeCell ref="X899:X900"/>
    <mergeCell ref="Y899:Y900"/>
    <mergeCell ref="Z899:Z900"/>
    <mergeCell ref="AA899:AA900"/>
    <mergeCell ref="AB899:AB900"/>
    <mergeCell ref="AC899:AC900"/>
    <mergeCell ref="AD899:AD900"/>
    <mergeCell ref="AE899:AE900"/>
    <mergeCell ref="B901:C901"/>
    <mergeCell ref="B904:C904"/>
    <mergeCell ref="D904:H904"/>
    <mergeCell ref="B905:C905"/>
    <mergeCell ref="D905:H905"/>
    <mergeCell ref="B956:C956"/>
    <mergeCell ref="D956:H956"/>
    <mergeCell ref="B957:C957"/>
    <mergeCell ref="D957:H957"/>
    <mergeCell ref="B890:AF890"/>
    <mergeCell ref="D892:F892"/>
    <mergeCell ref="B893:C893"/>
    <mergeCell ref="D893:F893"/>
    <mergeCell ref="B894:C894"/>
    <mergeCell ref="D894:F894"/>
    <mergeCell ref="B896:C896"/>
    <mergeCell ref="D896:Q896"/>
    <mergeCell ref="B898:C900"/>
    <mergeCell ref="D898:D900"/>
    <mergeCell ref="E898:P898"/>
    <mergeCell ref="Q898:Y898"/>
    <mergeCell ref="Z898:AB898"/>
    <mergeCell ref="AC898:AE898"/>
    <mergeCell ref="E899:E900"/>
    <mergeCell ref="F899:F900"/>
    <mergeCell ref="G899:G900"/>
    <mergeCell ref="H899:H900"/>
    <mergeCell ref="I899:I900"/>
    <mergeCell ref="J899:J900"/>
    <mergeCell ref="K899:L899"/>
    <mergeCell ref="M899:M900"/>
    <mergeCell ref="N899:N900"/>
    <mergeCell ref="O899:O900"/>
    <mergeCell ref="P899:P900"/>
    <mergeCell ref="Q899:Q900"/>
    <mergeCell ref="R899:R900"/>
    <mergeCell ref="S899:S900"/>
    <mergeCell ref="O917:O918"/>
    <mergeCell ref="P917:P918"/>
    <mergeCell ref="Q917:Q918"/>
    <mergeCell ref="R917:R918"/>
    <mergeCell ref="S917:S918"/>
    <mergeCell ref="T917:T918"/>
    <mergeCell ref="U917:U918"/>
    <mergeCell ref="V917:V918"/>
    <mergeCell ref="W917:W918"/>
    <mergeCell ref="X917:X918"/>
    <mergeCell ref="Y917:Y918"/>
    <mergeCell ref="Z917:Z918"/>
    <mergeCell ref="AA917:AA918"/>
    <mergeCell ref="AB917:AB918"/>
    <mergeCell ref="AC917:AC918"/>
    <mergeCell ref="B883:C883"/>
    <mergeCell ref="B886:C886"/>
    <mergeCell ref="D886:H886"/>
    <mergeCell ref="B887:C887"/>
    <mergeCell ref="D887:H887"/>
    <mergeCell ref="B855:AF855"/>
    <mergeCell ref="D857:F857"/>
    <mergeCell ref="B858:C858"/>
    <mergeCell ref="D858:F858"/>
    <mergeCell ref="B859:C859"/>
    <mergeCell ref="D859:F859"/>
    <mergeCell ref="B861:C861"/>
    <mergeCell ref="D861:Q861"/>
    <mergeCell ref="B863:C865"/>
    <mergeCell ref="D863:D865"/>
    <mergeCell ref="E863:P863"/>
    <mergeCell ref="Q863:Y863"/>
    <mergeCell ref="Z863:AB863"/>
    <mergeCell ref="AC863:AE863"/>
    <mergeCell ref="E864:E865"/>
    <mergeCell ref="F864:F865"/>
    <mergeCell ref="G864:G865"/>
    <mergeCell ref="H864:H865"/>
    <mergeCell ref="I864:I865"/>
    <mergeCell ref="B872:AF872"/>
    <mergeCell ref="B875:C875"/>
    <mergeCell ref="D875:F875"/>
    <mergeCell ref="B876:C876"/>
    <mergeCell ref="D876:F876"/>
    <mergeCell ref="B878:C878"/>
    <mergeCell ref="D878:Q878"/>
    <mergeCell ref="B880:C882"/>
    <mergeCell ref="D880:D882"/>
    <mergeCell ref="E880:P880"/>
    <mergeCell ref="Q880:Y880"/>
    <mergeCell ref="Z880:AB880"/>
    <mergeCell ref="AC880:AE880"/>
    <mergeCell ref="E881:E882"/>
    <mergeCell ref="F881:F882"/>
    <mergeCell ref="G881:G882"/>
    <mergeCell ref="H881:H882"/>
    <mergeCell ref="I881:I882"/>
    <mergeCell ref="J881:J882"/>
    <mergeCell ref="K881:L881"/>
    <mergeCell ref="M881:M882"/>
    <mergeCell ref="N881:N882"/>
    <mergeCell ref="O881:O882"/>
    <mergeCell ref="P881:P882"/>
    <mergeCell ref="Q881:Q882"/>
    <mergeCell ref="R881:R882"/>
    <mergeCell ref="S881:S882"/>
    <mergeCell ref="T881:T882"/>
    <mergeCell ref="U881:U882"/>
    <mergeCell ref="V881:V882"/>
    <mergeCell ref="W881:W882"/>
    <mergeCell ref="B866:C866"/>
    <mergeCell ref="D874:G874"/>
    <mergeCell ref="B884:C884"/>
    <mergeCell ref="J864:J865"/>
    <mergeCell ref="K864:L864"/>
    <mergeCell ref="M864:M865"/>
    <mergeCell ref="N864:N865"/>
    <mergeCell ref="O864:O865"/>
    <mergeCell ref="P864:P865"/>
    <mergeCell ref="X881:X882"/>
    <mergeCell ref="Y881:Y882"/>
    <mergeCell ref="Z881:Z882"/>
    <mergeCell ref="AA881:AA882"/>
    <mergeCell ref="AB881:AB882"/>
    <mergeCell ref="AC881:AC882"/>
    <mergeCell ref="AD881:AD882"/>
    <mergeCell ref="AE881:AE882"/>
    <mergeCell ref="B785:AF785"/>
    <mergeCell ref="D787:F787"/>
    <mergeCell ref="B788:C788"/>
    <mergeCell ref="D788:F788"/>
    <mergeCell ref="B789:C789"/>
    <mergeCell ref="D789:F789"/>
    <mergeCell ref="B791:C791"/>
    <mergeCell ref="D791:Q791"/>
    <mergeCell ref="B793:C795"/>
    <mergeCell ref="D793:D795"/>
    <mergeCell ref="E793:P793"/>
    <mergeCell ref="Q793:Y793"/>
    <mergeCell ref="Z793:AB793"/>
    <mergeCell ref="AC793:AE793"/>
    <mergeCell ref="E794:E795"/>
    <mergeCell ref="F794:F795"/>
    <mergeCell ref="G794:G795"/>
    <mergeCell ref="H794:H795"/>
    <mergeCell ref="I794:I795"/>
    <mergeCell ref="J794:J795"/>
    <mergeCell ref="K794:L794"/>
    <mergeCell ref="O846:O847"/>
    <mergeCell ref="P846:P847"/>
    <mergeCell ref="Q846:Q847"/>
    <mergeCell ref="R846:R847"/>
    <mergeCell ref="S846:S847"/>
    <mergeCell ref="T846:T847"/>
    <mergeCell ref="U846:U847"/>
    <mergeCell ref="V846:V847"/>
    <mergeCell ref="W846:W847"/>
    <mergeCell ref="X846:X847"/>
    <mergeCell ref="Y846:Y847"/>
    <mergeCell ref="Z846:Z847"/>
    <mergeCell ref="AA846:AA847"/>
    <mergeCell ref="AB846:AB847"/>
    <mergeCell ref="AC846:AC847"/>
    <mergeCell ref="AD846:AD847"/>
    <mergeCell ref="D868:H868"/>
    <mergeCell ref="B869:C869"/>
    <mergeCell ref="D869:H869"/>
    <mergeCell ref="B837:AF837"/>
    <mergeCell ref="D839:F839"/>
    <mergeCell ref="B840:C840"/>
    <mergeCell ref="D840:F840"/>
    <mergeCell ref="B841:C841"/>
    <mergeCell ref="D841:F841"/>
    <mergeCell ref="AD794:AD795"/>
    <mergeCell ref="AE794:AE795"/>
    <mergeCell ref="B796:C796"/>
    <mergeCell ref="B833:C833"/>
    <mergeCell ref="D833:H833"/>
    <mergeCell ref="B834:C834"/>
    <mergeCell ref="D834:H834"/>
    <mergeCell ref="Q864:Q865"/>
    <mergeCell ref="R864:R865"/>
    <mergeCell ref="S864:S865"/>
    <mergeCell ref="T864:T865"/>
    <mergeCell ref="U864:U865"/>
    <mergeCell ref="V864:V865"/>
    <mergeCell ref="W864:W865"/>
    <mergeCell ref="X864:X865"/>
    <mergeCell ref="Y864:Y865"/>
    <mergeCell ref="Z864:Z865"/>
    <mergeCell ref="AA864:AA865"/>
    <mergeCell ref="B851:C851"/>
    <mergeCell ref="D851:H851"/>
    <mergeCell ref="B852:C852"/>
    <mergeCell ref="D852:H852"/>
    <mergeCell ref="AB864:AB865"/>
    <mergeCell ref="AC864:AC865"/>
    <mergeCell ref="AD864:AD865"/>
    <mergeCell ref="AE864:AE865"/>
    <mergeCell ref="M794:M795"/>
    <mergeCell ref="N794:N795"/>
    <mergeCell ref="O794:O795"/>
    <mergeCell ref="P794:P795"/>
    <mergeCell ref="Q794:Q795"/>
    <mergeCell ref="R794:R795"/>
    <mergeCell ref="S794:S795"/>
    <mergeCell ref="T794:T795"/>
    <mergeCell ref="U794:U795"/>
    <mergeCell ref="V794:V795"/>
    <mergeCell ref="W794:W795"/>
    <mergeCell ref="X794:X795"/>
    <mergeCell ref="Y794:Y795"/>
    <mergeCell ref="Z794:Z795"/>
    <mergeCell ref="AA794:AA795"/>
    <mergeCell ref="AB794:AB795"/>
    <mergeCell ref="AC794:AC795"/>
    <mergeCell ref="AB776:AB777"/>
    <mergeCell ref="AC776:AC777"/>
    <mergeCell ref="AD776:AD777"/>
    <mergeCell ref="AE776:AE777"/>
    <mergeCell ref="B778:C778"/>
    <mergeCell ref="B781:C781"/>
    <mergeCell ref="D781:H781"/>
    <mergeCell ref="B782:C782"/>
    <mergeCell ref="D782:H782"/>
    <mergeCell ref="B779:C779"/>
    <mergeCell ref="AE846:AE847"/>
    <mergeCell ref="B843:C843"/>
    <mergeCell ref="D843:Q843"/>
    <mergeCell ref="B845:C847"/>
    <mergeCell ref="D845:D847"/>
    <mergeCell ref="E845:P845"/>
    <mergeCell ref="Q845:Y845"/>
    <mergeCell ref="Z845:AB845"/>
    <mergeCell ref="AC845:AE845"/>
    <mergeCell ref="E846:E847"/>
    <mergeCell ref="F846:F847"/>
    <mergeCell ref="G846:G847"/>
    <mergeCell ref="H846:H847"/>
    <mergeCell ref="I846:I847"/>
    <mergeCell ref="J846:J847"/>
    <mergeCell ref="K846:L846"/>
    <mergeCell ref="M846:M847"/>
    <mergeCell ref="N846:N847"/>
    <mergeCell ref="B829:C829"/>
    <mergeCell ref="B830:C830"/>
    <mergeCell ref="B831:C831"/>
    <mergeCell ref="B756:C758"/>
    <mergeCell ref="D756:D758"/>
    <mergeCell ref="E756:P756"/>
    <mergeCell ref="Q756:Y756"/>
    <mergeCell ref="Z756:AB756"/>
    <mergeCell ref="AC756:AE756"/>
    <mergeCell ref="E757:E758"/>
    <mergeCell ref="F757:F758"/>
    <mergeCell ref="G757:G758"/>
    <mergeCell ref="H757:H758"/>
    <mergeCell ref="I757:I758"/>
    <mergeCell ref="J757:J758"/>
    <mergeCell ref="K757:L757"/>
    <mergeCell ref="M757:M758"/>
    <mergeCell ref="N757:N758"/>
    <mergeCell ref="J776:J777"/>
    <mergeCell ref="K776:L776"/>
    <mergeCell ref="M776:M777"/>
    <mergeCell ref="N776:N777"/>
    <mergeCell ref="O776:O777"/>
    <mergeCell ref="P776:P777"/>
    <mergeCell ref="Q776:Q777"/>
    <mergeCell ref="R776:R777"/>
    <mergeCell ref="S776:S777"/>
    <mergeCell ref="T776:T777"/>
    <mergeCell ref="U776:U777"/>
    <mergeCell ref="V776:V777"/>
    <mergeCell ref="W776:W777"/>
    <mergeCell ref="X776:X777"/>
    <mergeCell ref="Y776:Y777"/>
    <mergeCell ref="Z776:Z777"/>
    <mergeCell ref="AA776:AA777"/>
    <mergeCell ref="B759:C759"/>
    <mergeCell ref="B761:C761"/>
    <mergeCell ref="B760:C760"/>
    <mergeCell ref="B767:AF767"/>
    <mergeCell ref="D769:F769"/>
    <mergeCell ref="B770:C770"/>
    <mergeCell ref="D770:F770"/>
    <mergeCell ref="B771:C771"/>
    <mergeCell ref="D771:F771"/>
    <mergeCell ref="B773:C773"/>
    <mergeCell ref="D773:Q773"/>
    <mergeCell ref="B775:C777"/>
    <mergeCell ref="D775:D777"/>
    <mergeCell ref="E775:P775"/>
    <mergeCell ref="Q775:Y775"/>
    <mergeCell ref="Z775:AB775"/>
    <mergeCell ref="AC775:AE775"/>
    <mergeCell ref="E776:E777"/>
    <mergeCell ref="F776:F777"/>
    <mergeCell ref="G776:G777"/>
    <mergeCell ref="H776:H777"/>
    <mergeCell ref="I776:I777"/>
    <mergeCell ref="AC740:AC741"/>
    <mergeCell ref="AD740:AD741"/>
    <mergeCell ref="AE740:AE741"/>
    <mergeCell ref="B742:C742"/>
    <mergeCell ref="B744:C744"/>
    <mergeCell ref="D744:H744"/>
    <mergeCell ref="B745:C745"/>
    <mergeCell ref="D745:H745"/>
    <mergeCell ref="B763:C763"/>
    <mergeCell ref="D763:H763"/>
    <mergeCell ref="B764:C764"/>
    <mergeCell ref="D764:H764"/>
    <mergeCell ref="B731:AF731"/>
    <mergeCell ref="D733:F733"/>
    <mergeCell ref="B734:C734"/>
    <mergeCell ref="D734:F734"/>
    <mergeCell ref="B735:C735"/>
    <mergeCell ref="D735:F735"/>
    <mergeCell ref="B737:C737"/>
    <mergeCell ref="D737:Q737"/>
    <mergeCell ref="B739:C741"/>
    <mergeCell ref="D739:D741"/>
    <mergeCell ref="E739:P739"/>
    <mergeCell ref="Q739:Y739"/>
    <mergeCell ref="Z739:AB739"/>
    <mergeCell ref="AC739:AE739"/>
    <mergeCell ref="E740:E741"/>
    <mergeCell ref="F740:F741"/>
    <mergeCell ref="G740:G741"/>
    <mergeCell ref="H740:H741"/>
    <mergeCell ref="I740:I741"/>
    <mergeCell ref="J740:J741"/>
    <mergeCell ref="K740:L740"/>
    <mergeCell ref="M740:M741"/>
    <mergeCell ref="N740:N741"/>
    <mergeCell ref="O740:O741"/>
    <mergeCell ref="P740:P741"/>
    <mergeCell ref="Q740:Q741"/>
    <mergeCell ref="R740:R741"/>
    <mergeCell ref="O757:O758"/>
    <mergeCell ref="P757:P758"/>
    <mergeCell ref="Q757:Q758"/>
    <mergeCell ref="R757:R758"/>
    <mergeCell ref="S757:S758"/>
    <mergeCell ref="T757:T758"/>
    <mergeCell ref="U757:U758"/>
    <mergeCell ref="V757:V758"/>
    <mergeCell ref="W757:W758"/>
    <mergeCell ref="X757:X758"/>
    <mergeCell ref="Y757:Y758"/>
    <mergeCell ref="Z757:Z758"/>
    <mergeCell ref="AA757:AA758"/>
    <mergeCell ref="AB757:AB758"/>
    <mergeCell ref="AC757:AC758"/>
    <mergeCell ref="AD757:AD758"/>
    <mergeCell ref="AE757:AE758"/>
    <mergeCell ref="B748:AF748"/>
    <mergeCell ref="D750:F750"/>
    <mergeCell ref="B751:C751"/>
    <mergeCell ref="D751:F751"/>
    <mergeCell ref="B752:C752"/>
    <mergeCell ref="D752:F752"/>
    <mergeCell ref="B754:C754"/>
    <mergeCell ref="D754:Q754"/>
    <mergeCell ref="AD723:AD724"/>
    <mergeCell ref="AE723:AE724"/>
    <mergeCell ref="B725:C725"/>
    <mergeCell ref="B727:C727"/>
    <mergeCell ref="D727:H727"/>
    <mergeCell ref="B728:C728"/>
    <mergeCell ref="D728:H728"/>
    <mergeCell ref="B697:AF697"/>
    <mergeCell ref="D699:F699"/>
    <mergeCell ref="B700:C700"/>
    <mergeCell ref="D700:F700"/>
    <mergeCell ref="B701:C701"/>
    <mergeCell ref="D701:F701"/>
    <mergeCell ref="B703:C703"/>
    <mergeCell ref="D703:Q703"/>
    <mergeCell ref="B705:C707"/>
    <mergeCell ref="D705:D707"/>
    <mergeCell ref="E705:P705"/>
    <mergeCell ref="Q705:Y705"/>
    <mergeCell ref="Z705:AB705"/>
    <mergeCell ref="AC705:AE705"/>
    <mergeCell ref="E706:E707"/>
    <mergeCell ref="F706:F707"/>
    <mergeCell ref="G706:G707"/>
    <mergeCell ref="H706:H707"/>
    <mergeCell ref="I706:I707"/>
    <mergeCell ref="B714:AF714"/>
    <mergeCell ref="D716:F716"/>
    <mergeCell ref="B717:C717"/>
    <mergeCell ref="D717:F717"/>
    <mergeCell ref="B718:C718"/>
    <mergeCell ref="D718:F718"/>
    <mergeCell ref="B720:C720"/>
    <mergeCell ref="D720:Q720"/>
    <mergeCell ref="B722:C724"/>
    <mergeCell ref="D722:D724"/>
    <mergeCell ref="E722:P722"/>
    <mergeCell ref="Q722:Y722"/>
    <mergeCell ref="Z722:AB722"/>
    <mergeCell ref="AC722:AE722"/>
    <mergeCell ref="E723:E724"/>
    <mergeCell ref="F723:F724"/>
    <mergeCell ref="G723:G724"/>
    <mergeCell ref="H723:H724"/>
    <mergeCell ref="I723:I724"/>
    <mergeCell ref="J723:J724"/>
    <mergeCell ref="K723:L723"/>
    <mergeCell ref="M723:M724"/>
    <mergeCell ref="N723:N724"/>
    <mergeCell ref="O723:O724"/>
    <mergeCell ref="P723:P724"/>
    <mergeCell ref="Q723:Q724"/>
    <mergeCell ref="R723:R724"/>
    <mergeCell ref="S723:S724"/>
    <mergeCell ref="T723:T724"/>
    <mergeCell ref="U723:U724"/>
    <mergeCell ref="V723:V724"/>
    <mergeCell ref="W723:W724"/>
    <mergeCell ref="AD706:AD707"/>
    <mergeCell ref="AE706:AE707"/>
    <mergeCell ref="B708:C708"/>
    <mergeCell ref="B710:C710"/>
    <mergeCell ref="D710:H710"/>
    <mergeCell ref="B711:C711"/>
    <mergeCell ref="B661:AF661"/>
    <mergeCell ref="D663:F663"/>
    <mergeCell ref="B664:C664"/>
    <mergeCell ref="D664:F664"/>
    <mergeCell ref="B665:C665"/>
    <mergeCell ref="D665:F665"/>
    <mergeCell ref="B667:C667"/>
    <mergeCell ref="D667:Q667"/>
    <mergeCell ref="B669:C671"/>
    <mergeCell ref="D669:D671"/>
    <mergeCell ref="E669:P669"/>
    <mergeCell ref="Q669:Y669"/>
    <mergeCell ref="Z669:AB669"/>
    <mergeCell ref="AC669:AE669"/>
    <mergeCell ref="E670:E671"/>
    <mergeCell ref="F670:F671"/>
    <mergeCell ref="G670:G671"/>
    <mergeCell ref="H670:H671"/>
    <mergeCell ref="I670:I671"/>
    <mergeCell ref="J670:J671"/>
    <mergeCell ref="K670:L670"/>
    <mergeCell ref="AD670:AD671"/>
    <mergeCell ref="AE670:AE671"/>
    <mergeCell ref="B672:C672"/>
    <mergeCell ref="B675:C675"/>
    <mergeCell ref="D675:H675"/>
    <mergeCell ref="B676:C676"/>
    <mergeCell ref="O688:O689"/>
    <mergeCell ref="P688:P689"/>
    <mergeCell ref="Q688:Q689"/>
    <mergeCell ref="R688:R689"/>
    <mergeCell ref="S688:S689"/>
    <mergeCell ref="T688:T689"/>
    <mergeCell ref="U688:U689"/>
    <mergeCell ref="V688:V689"/>
    <mergeCell ref="W688:W689"/>
    <mergeCell ref="X688:X689"/>
    <mergeCell ref="Y688:Y689"/>
    <mergeCell ref="Z688:Z689"/>
    <mergeCell ref="AA688:AA689"/>
    <mergeCell ref="AB688:AB689"/>
    <mergeCell ref="AC688:AC689"/>
    <mergeCell ref="AD688:AD689"/>
    <mergeCell ref="AE688:AE689"/>
    <mergeCell ref="AC670:AC671"/>
    <mergeCell ref="B679:AF679"/>
    <mergeCell ref="D681:F681"/>
    <mergeCell ref="B682:C682"/>
    <mergeCell ref="D682:F682"/>
    <mergeCell ref="B683:C683"/>
    <mergeCell ref="D683:F683"/>
    <mergeCell ref="B685:C685"/>
    <mergeCell ref="D685:Q685"/>
    <mergeCell ref="B687:C689"/>
    <mergeCell ref="D687:D689"/>
    <mergeCell ref="E687:P687"/>
    <mergeCell ref="Q687:Y687"/>
    <mergeCell ref="Z687:AB687"/>
    <mergeCell ref="AC687:AE687"/>
    <mergeCell ref="E688:E689"/>
    <mergeCell ref="F688:F689"/>
    <mergeCell ref="G688:G689"/>
    <mergeCell ref="H688:H689"/>
    <mergeCell ref="I688:I689"/>
    <mergeCell ref="D676:H676"/>
    <mergeCell ref="M670:M671"/>
    <mergeCell ref="N670:N671"/>
    <mergeCell ref="O670:O671"/>
    <mergeCell ref="P670:P671"/>
    <mergeCell ref="Q670:Q671"/>
    <mergeCell ref="R670:R671"/>
    <mergeCell ref="S670:S671"/>
    <mergeCell ref="T670:T671"/>
    <mergeCell ref="U670:U671"/>
    <mergeCell ref="V670:V671"/>
    <mergeCell ref="W670:W671"/>
    <mergeCell ref="X670:X671"/>
    <mergeCell ref="Y670:Y671"/>
    <mergeCell ref="Z670:Z671"/>
    <mergeCell ref="AA670:AA671"/>
    <mergeCell ref="AB670:AB671"/>
    <mergeCell ref="B690:C690"/>
    <mergeCell ref="B693:C693"/>
    <mergeCell ref="D693:H693"/>
    <mergeCell ref="B694:C694"/>
    <mergeCell ref="D694:H694"/>
    <mergeCell ref="AB706:AB707"/>
    <mergeCell ref="AC706:AC707"/>
    <mergeCell ref="X723:X724"/>
    <mergeCell ref="Y723:Y724"/>
    <mergeCell ref="Z723:Z724"/>
    <mergeCell ref="AA723:AA724"/>
    <mergeCell ref="AB723:AB724"/>
    <mergeCell ref="AC723:AC724"/>
    <mergeCell ref="S740:S741"/>
    <mergeCell ref="T740:T741"/>
    <mergeCell ref="D711:H711"/>
    <mergeCell ref="J688:J689"/>
    <mergeCell ref="K688:L688"/>
    <mergeCell ref="M688:M689"/>
    <mergeCell ref="N688:N689"/>
    <mergeCell ref="J706:J707"/>
    <mergeCell ref="K706:L706"/>
    <mergeCell ref="M706:M707"/>
    <mergeCell ref="N706:N707"/>
    <mergeCell ref="O706:O707"/>
    <mergeCell ref="P706:P707"/>
    <mergeCell ref="Q706:Q707"/>
    <mergeCell ref="R706:R707"/>
    <mergeCell ref="S706:S707"/>
    <mergeCell ref="T706:T707"/>
    <mergeCell ref="U706:U707"/>
    <mergeCell ref="V706:V707"/>
    <mergeCell ref="W706:W707"/>
    <mergeCell ref="X706:X707"/>
    <mergeCell ref="Y706:Y707"/>
    <mergeCell ref="Z706:Z707"/>
    <mergeCell ref="AA706:AA707"/>
    <mergeCell ref="U740:U741"/>
    <mergeCell ref="V740:V741"/>
    <mergeCell ref="W740:W741"/>
    <mergeCell ref="X740:X741"/>
    <mergeCell ref="Y740:Y741"/>
    <mergeCell ref="Z740:Z741"/>
    <mergeCell ref="AA740:AA741"/>
    <mergeCell ref="AB740:AB741"/>
    <mergeCell ref="B691:C691"/>
    <mergeCell ref="B673:C673"/>
    <mergeCell ref="B535:C535"/>
    <mergeCell ref="D535:H535"/>
    <mergeCell ref="AA523:AA524"/>
    <mergeCell ref="AB523:AB524"/>
    <mergeCell ref="AC523:AC524"/>
    <mergeCell ref="AD523:AD524"/>
    <mergeCell ref="AE523:AE524"/>
    <mergeCell ref="B525:C525"/>
    <mergeCell ref="B534:C534"/>
    <mergeCell ref="D534:H534"/>
    <mergeCell ref="AE547:AE548"/>
    <mergeCell ref="B549:C549"/>
    <mergeCell ref="B658:C658"/>
    <mergeCell ref="D658:H658"/>
    <mergeCell ref="D517:F517"/>
    <mergeCell ref="B518:C518"/>
    <mergeCell ref="D518:F518"/>
    <mergeCell ref="N547:N548"/>
    <mergeCell ref="O547:O548"/>
    <mergeCell ref="P547:P548"/>
    <mergeCell ref="Q547:Q548"/>
    <mergeCell ref="R547:R548"/>
    <mergeCell ref="S547:S548"/>
    <mergeCell ref="T547:T548"/>
    <mergeCell ref="U547:U548"/>
    <mergeCell ref="V547:V548"/>
    <mergeCell ref="W547:W548"/>
    <mergeCell ref="X547:X548"/>
    <mergeCell ref="Y547:Y548"/>
    <mergeCell ref="Z547:Z548"/>
    <mergeCell ref="AA547:AA548"/>
    <mergeCell ref="AB547:AB548"/>
    <mergeCell ref="AC547:AC548"/>
    <mergeCell ref="AD547:AD548"/>
    <mergeCell ref="B657:C657"/>
    <mergeCell ref="D657:H657"/>
    <mergeCell ref="B538:AF538"/>
    <mergeCell ref="B542:C542"/>
    <mergeCell ref="D542:F542"/>
    <mergeCell ref="B544:C544"/>
    <mergeCell ref="D544:Q544"/>
    <mergeCell ref="B546:C548"/>
    <mergeCell ref="D546:D548"/>
    <mergeCell ref="E546:P546"/>
    <mergeCell ref="Q546:Y546"/>
    <mergeCell ref="Z546:AB546"/>
    <mergeCell ref="AC546:AE546"/>
    <mergeCell ref="E547:E548"/>
    <mergeCell ref="F547:F548"/>
    <mergeCell ref="G547:G548"/>
    <mergeCell ref="H547:H548"/>
    <mergeCell ref="I547:I548"/>
    <mergeCell ref="J547:J548"/>
    <mergeCell ref="K547:L547"/>
    <mergeCell ref="M547:M548"/>
    <mergeCell ref="D540:F540"/>
    <mergeCell ref="B541:C541"/>
    <mergeCell ref="D541:F541"/>
    <mergeCell ref="B550:C550"/>
    <mergeCell ref="B551:C551"/>
    <mergeCell ref="B552:C552"/>
    <mergeCell ref="B553:C553"/>
    <mergeCell ref="AD490:AD491"/>
    <mergeCell ref="B507:C507"/>
    <mergeCell ref="B511:C511"/>
    <mergeCell ref="D511:H511"/>
    <mergeCell ref="B481:AF481"/>
    <mergeCell ref="D483:F483"/>
    <mergeCell ref="B484:C484"/>
    <mergeCell ref="B487:C487"/>
    <mergeCell ref="D487:Q487"/>
    <mergeCell ref="B489:C491"/>
    <mergeCell ref="D489:D491"/>
    <mergeCell ref="E489:P489"/>
    <mergeCell ref="Q489:Y489"/>
    <mergeCell ref="Z489:AB489"/>
    <mergeCell ref="AC489:AE489"/>
    <mergeCell ref="E490:E491"/>
    <mergeCell ref="F490:F491"/>
    <mergeCell ref="G490:G491"/>
    <mergeCell ref="H490:H491"/>
    <mergeCell ref="I490:I491"/>
    <mergeCell ref="J490:J491"/>
    <mergeCell ref="K490:L490"/>
    <mergeCell ref="M490:M491"/>
    <mergeCell ref="D484:F484"/>
    <mergeCell ref="B485:C485"/>
    <mergeCell ref="D485:F485"/>
    <mergeCell ref="B514:AF514"/>
    <mergeCell ref="D516:F516"/>
    <mergeCell ref="B517:C517"/>
    <mergeCell ref="B520:C520"/>
    <mergeCell ref="D520:Q520"/>
    <mergeCell ref="B522:C524"/>
    <mergeCell ref="D522:D524"/>
    <mergeCell ref="E522:P522"/>
    <mergeCell ref="Q522:Y522"/>
    <mergeCell ref="Z522:AB522"/>
    <mergeCell ref="AC522:AE522"/>
    <mergeCell ref="E523:E524"/>
    <mergeCell ref="F523:F524"/>
    <mergeCell ref="G523:G524"/>
    <mergeCell ref="H523:H524"/>
    <mergeCell ref="I523:I524"/>
    <mergeCell ref="J523:J524"/>
    <mergeCell ref="K523:L523"/>
    <mergeCell ref="M523:M524"/>
    <mergeCell ref="N523:N524"/>
    <mergeCell ref="O523:O524"/>
    <mergeCell ref="P523:P524"/>
    <mergeCell ref="Q523:Q524"/>
    <mergeCell ref="R523:R524"/>
    <mergeCell ref="S523:S524"/>
    <mergeCell ref="T523:T524"/>
    <mergeCell ref="U523:U524"/>
    <mergeCell ref="V523:V524"/>
    <mergeCell ref="W523:W524"/>
    <mergeCell ref="X523:X524"/>
    <mergeCell ref="Y523:Y524"/>
    <mergeCell ref="Z523:Z524"/>
    <mergeCell ref="T426:T427"/>
    <mergeCell ref="U426:U427"/>
    <mergeCell ref="V426:V427"/>
    <mergeCell ref="W426:W427"/>
    <mergeCell ref="X426:X427"/>
    <mergeCell ref="Y426:Y427"/>
    <mergeCell ref="Z426:Z427"/>
    <mergeCell ref="AA426:AA427"/>
    <mergeCell ref="AB426:AB427"/>
    <mergeCell ref="AC426:AC427"/>
    <mergeCell ref="AD426:AD427"/>
    <mergeCell ref="AE426:AE427"/>
    <mergeCell ref="B477:C477"/>
    <mergeCell ref="D477:H477"/>
    <mergeCell ref="B478:C478"/>
    <mergeCell ref="D478:H478"/>
    <mergeCell ref="AE490:AE491"/>
    <mergeCell ref="B492:C492"/>
    <mergeCell ref="B510:C510"/>
    <mergeCell ref="D510:H510"/>
    <mergeCell ref="B417:AF417"/>
    <mergeCell ref="D419:F419"/>
    <mergeCell ref="B420:C420"/>
    <mergeCell ref="D420:F420"/>
    <mergeCell ref="B421:C421"/>
    <mergeCell ref="D421:F421"/>
    <mergeCell ref="B423:C423"/>
    <mergeCell ref="D423:Q423"/>
    <mergeCell ref="B425:C427"/>
    <mergeCell ref="D425:D427"/>
    <mergeCell ref="E425:P425"/>
    <mergeCell ref="Q425:Y425"/>
    <mergeCell ref="Z425:AB425"/>
    <mergeCell ref="AC425:AE425"/>
    <mergeCell ref="E426:E427"/>
    <mergeCell ref="F426:F427"/>
    <mergeCell ref="G426:G427"/>
    <mergeCell ref="H426:H427"/>
    <mergeCell ref="I426:I427"/>
    <mergeCell ref="J426:J427"/>
    <mergeCell ref="K426:L426"/>
    <mergeCell ref="M426:M427"/>
    <mergeCell ref="N426:N427"/>
    <mergeCell ref="O426:O427"/>
    <mergeCell ref="P426:P427"/>
    <mergeCell ref="Q426:Q427"/>
    <mergeCell ref="R426:R427"/>
    <mergeCell ref="S426:S427"/>
    <mergeCell ref="N490:N491"/>
    <mergeCell ref="O490:O491"/>
    <mergeCell ref="P490:P491"/>
    <mergeCell ref="Q490:Q491"/>
    <mergeCell ref="R490:R491"/>
    <mergeCell ref="S490:S491"/>
    <mergeCell ref="T490:T491"/>
    <mergeCell ref="U490:U491"/>
    <mergeCell ref="V490:V491"/>
    <mergeCell ref="W490:W491"/>
    <mergeCell ref="X490:X491"/>
    <mergeCell ref="Y490:Y491"/>
    <mergeCell ref="Z490:Z491"/>
    <mergeCell ref="AA490:AA491"/>
    <mergeCell ref="AB490:AB491"/>
    <mergeCell ref="AC490:AC491"/>
    <mergeCell ref="B414:C414"/>
    <mergeCell ref="D414:H414"/>
    <mergeCell ref="B394:AF394"/>
    <mergeCell ref="D396:F396"/>
    <mergeCell ref="B397:C397"/>
    <mergeCell ref="B400:C400"/>
    <mergeCell ref="D400:Q400"/>
    <mergeCell ref="B402:C404"/>
    <mergeCell ref="D402:D404"/>
    <mergeCell ref="E402:P402"/>
    <mergeCell ref="Q402:Y402"/>
    <mergeCell ref="Z402:AB402"/>
    <mergeCell ref="AC402:AE402"/>
    <mergeCell ref="E403:E404"/>
    <mergeCell ref="F403:F404"/>
    <mergeCell ref="G403:G404"/>
    <mergeCell ref="H403:H404"/>
    <mergeCell ref="I403:I404"/>
    <mergeCell ref="J403:J404"/>
    <mergeCell ref="K403:L403"/>
    <mergeCell ref="M403:M404"/>
    <mergeCell ref="N403:N404"/>
    <mergeCell ref="B398:C398"/>
    <mergeCell ref="AA385:AA386"/>
    <mergeCell ref="AB385:AB386"/>
    <mergeCell ref="AC385:AC386"/>
    <mergeCell ref="AD385:AD386"/>
    <mergeCell ref="AE385:AE386"/>
    <mergeCell ref="B390:C390"/>
    <mergeCell ref="D390:H390"/>
    <mergeCell ref="B391:C391"/>
    <mergeCell ref="D391:H391"/>
    <mergeCell ref="D397:F397"/>
    <mergeCell ref="D398:F398"/>
    <mergeCell ref="B388:C388"/>
    <mergeCell ref="B387:C387"/>
    <mergeCell ref="O385:O386"/>
    <mergeCell ref="P385:P386"/>
    <mergeCell ref="Q385:Q386"/>
    <mergeCell ref="R385:R386"/>
    <mergeCell ref="S385:S386"/>
    <mergeCell ref="T385:T386"/>
    <mergeCell ref="U385:U386"/>
    <mergeCell ref="V385:V386"/>
    <mergeCell ref="W385:W386"/>
    <mergeCell ref="X385:X386"/>
    <mergeCell ref="Y385:Y386"/>
    <mergeCell ref="Z385:Z386"/>
    <mergeCell ref="B376:AF376"/>
    <mergeCell ref="B379:C379"/>
    <mergeCell ref="B382:C382"/>
    <mergeCell ref="D382:Q382"/>
    <mergeCell ref="B384:C386"/>
    <mergeCell ref="D384:D386"/>
    <mergeCell ref="E384:P384"/>
    <mergeCell ref="Q384:Y384"/>
    <mergeCell ref="Z384:AB384"/>
    <mergeCell ref="AC384:AE384"/>
    <mergeCell ref="E385:E386"/>
    <mergeCell ref="F385:F386"/>
    <mergeCell ref="G385:G386"/>
    <mergeCell ref="H385:H386"/>
    <mergeCell ref="B369:C369"/>
    <mergeCell ref="B373:C373"/>
    <mergeCell ref="D373:H373"/>
    <mergeCell ref="D379:F379"/>
    <mergeCell ref="D380:F380"/>
    <mergeCell ref="B413:C413"/>
    <mergeCell ref="D413:H413"/>
    <mergeCell ref="D378:F378"/>
    <mergeCell ref="B380:C380"/>
    <mergeCell ref="O403:O404"/>
    <mergeCell ref="P403:P404"/>
    <mergeCell ref="Q403:Q404"/>
    <mergeCell ref="R403:R404"/>
    <mergeCell ref="S403:S404"/>
    <mergeCell ref="T403:T404"/>
    <mergeCell ref="U403:U404"/>
    <mergeCell ref="V403:V404"/>
    <mergeCell ref="W403:W404"/>
    <mergeCell ref="X403:X404"/>
    <mergeCell ref="Y403:Y404"/>
    <mergeCell ref="Z403:Z404"/>
    <mergeCell ref="AA403:AA404"/>
    <mergeCell ref="AB403:AB404"/>
    <mergeCell ref="AC403:AC404"/>
    <mergeCell ref="AD403:AD404"/>
    <mergeCell ref="AE403:AE404"/>
    <mergeCell ref="B370:C370"/>
    <mergeCell ref="I385:I386"/>
    <mergeCell ref="J385:J386"/>
    <mergeCell ref="K385:L385"/>
    <mergeCell ref="M385:M386"/>
    <mergeCell ref="N385:N386"/>
    <mergeCell ref="B337:C337"/>
    <mergeCell ref="D337:H337"/>
    <mergeCell ref="B336:C336"/>
    <mergeCell ref="D336:H336"/>
    <mergeCell ref="B334:C334"/>
    <mergeCell ref="AA349:AA350"/>
    <mergeCell ref="AB349:AB350"/>
    <mergeCell ref="AC349:AC350"/>
    <mergeCell ref="AD349:AD350"/>
    <mergeCell ref="AE349:AE350"/>
    <mergeCell ref="D343:F343"/>
    <mergeCell ref="D344:F344"/>
    <mergeCell ref="B352:C352"/>
    <mergeCell ref="B343:C343"/>
    <mergeCell ref="B372:C372"/>
    <mergeCell ref="D372:H372"/>
    <mergeCell ref="B358:AF358"/>
    <mergeCell ref="B362:C362"/>
    <mergeCell ref="B364:C364"/>
    <mergeCell ref="D364:Q364"/>
    <mergeCell ref="B366:C368"/>
    <mergeCell ref="D366:D368"/>
    <mergeCell ref="E366:P366"/>
    <mergeCell ref="Q366:Y366"/>
    <mergeCell ref="Z366:AB366"/>
    <mergeCell ref="AC366:AE366"/>
    <mergeCell ref="E367:E368"/>
    <mergeCell ref="F367:F368"/>
    <mergeCell ref="G367:G368"/>
    <mergeCell ref="H367:H368"/>
    <mergeCell ref="I367:I368"/>
    <mergeCell ref="J367:J368"/>
    <mergeCell ref="K367:L367"/>
    <mergeCell ref="M367:M368"/>
    <mergeCell ref="N367:N368"/>
    <mergeCell ref="O367:O368"/>
    <mergeCell ref="P367:P368"/>
    <mergeCell ref="Q367:Q368"/>
    <mergeCell ref="R367:R368"/>
    <mergeCell ref="S367:S368"/>
    <mergeCell ref="T367:T368"/>
    <mergeCell ref="U367:U368"/>
    <mergeCell ref="V367:V368"/>
    <mergeCell ref="W367:W368"/>
    <mergeCell ref="X367:X368"/>
    <mergeCell ref="Y367:Y368"/>
    <mergeCell ref="Z367:Z368"/>
    <mergeCell ref="AA367:AA368"/>
    <mergeCell ref="AB367:AB368"/>
    <mergeCell ref="AC367:AC368"/>
    <mergeCell ref="AD367:AD368"/>
    <mergeCell ref="AE367:AE368"/>
    <mergeCell ref="B355:C355"/>
    <mergeCell ref="D355:H355"/>
    <mergeCell ref="D361:F361"/>
    <mergeCell ref="D362:F362"/>
    <mergeCell ref="D360:F360"/>
    <mergeCell ref="B361:C361"/>
    <mergeCell ref="B354:C354"/>
    <mergeCell ref="D354:H354"/>
    <mergeCell ref="B340:AF340"/>
    <mergeCell ref="B344:C344"/>
    <mergeCell ref="B346:C346"/>
    <mergeCell ref="D346:Q346"/>
    <mergeCell ref="B348:C350"/>
    <mergeCell ref="D348:D350"/>
    <mergeCell ref="E348:P348"/>
    <mergeCell ref="Q348:Y348"/>
    <mergeCell ref="Z348:AB348"/>
    <mergeCell ref="AC348:AE348"/>
    <mergeCell ref="E349:E350"/>
    <mergeCell ref="F349:F350"/>
    <mergeCell ref="G349:G350"/>
    <mergeCell ref="H349:H350"/>
    <mergeCell ref="I349:I350"/>
    <mergeCell ref="J349:J350"/>
    <mergeCell ref="K349:L349"/>
    <mergeCell ref="M349:M350"/>
    <mergeCell ref="N349:N350"/>
    <mergeCell ref="O349:O350"/>
    <mergeCell ref="P349:P350"/>
    <mergeCell ref="Q349:Q350"/>
    <mergeCell ref="R349:R350"/>
    <mergeCell ref="S349:S350"/>
    <mergeCell ref="T349:T350"/>
    <mergeCell ref="U349:U350"/>
    <mergeCell ref="V349:V350"/>
    <mergeCell ref="W349:W350"/>
    <mergeCell ref="X349:X350"/>
    <mergeCell ref="Y349:Y350"/>
    <mergeCell ref="Z349:Z350"/>
    <mergeCell ref="B351:C351"/>
    <mergeCell ref="D342:F342"/>
    <mergeCell ref="B323:AF323"/>
    <mergeCell ref="B327:C327"/>
    <mergeCell ref="B329:C329"/>
    <mergeCell ref="D329:Q329"/>
    <mergeCell ref="B331:C333"/>
    <mergeCell ref="D331:D333"/>
    <mergeCell ref="E331:P331"/>
    <mergeCell ref="Q331:Y331"/>
    <mergeCell ref="Z331:AB331"/>
    <mergeCell ref="AC331:AE331"/>
    <mergeCell ref="E332:E333"/>
    <mergeCell ref="F332:F333"/>
    <mergeCell ref="G332:G333"/>
    <mergeCell ref="H332:H333"/>
    <mergeCell ref="I332:I333"/>
    <mergeCell ref="J332:J333"/>
    <mergeCell ref="K332:L332"/>
    <mergeCell ref="M332:M333"/>
    <mergeCell ref="N332:N333"/>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D325:F325"/>
    <mergeCell ref="D326:F326"/>
    <mergeCell ref="D327:F327"/>
    <mergeCell ref="B326:C326"/>
    <mergeCell ref="B13:AF13"/>
    <mergeCell ref="D15:F15"/>
    <mergeCell ref="B16:C16"/>
    <mergeCell ref="D16:F16"/>
    <mergeCell ref="B320:C320"/>
    <mergeCell ref="D320:H320"/>
    <mergeCell ref="R315:R316"/>
    <mergeCell ref="S315:S316"/>
    <mergeCell ref="T315:T316"/>
    <mergeCell ref="U315:U316"/>
    <mergeCell ref="V315:V316"/>
    <mergeCell ref="W315:W316"/>
    <mergeCell ref="X315:X316"/>
    <mergeCell ref="Y315:Y316"/>
    <mergeCell ref="Z315:Z316"/>
    <mergeCell ref="AA315:AA316"/>
    <mergeCell ref="AB315:AB316"/>
    <mergeCell ref="AC315:AC316"/>
    <mergeCell ref="AD315:AD316"/>
    <mergeCell ref="AE315:AE316"/>
    <mergeCell ref="B317:C317"/>
    <mergeCell ref="B319:C319"/>
    <mergeCell ref="D319:H319"/>
    <mergeCell ref="B306:AF306"/>
    <mergeCell ref="D308:F308"/>
    <mergeCell ref="B309:C309"/>
    <mergeCell ref="D309:F309"/>
    <mergeCell ref="B310:C310"/>
    <mergeCell ref="D310:F310"/>
    <mergeCell ref="B312:C312"/>
    <mergeCell ref="D312:Q312"/>
    <mergeCell ref="B314:C316"/>
    <mergeCell ref="D314:D316"/>
    <mergeCell ref="E314:P314"/>
    <mergeCell ref="Q314:Y314"/>
    <mergeCell ref="Z314:AB314"/>
    <mergeCell ref="AC314:AE314"/>
    <mergeCell ref="E315:E316"/>
    <mergeCell ref="F315:F316"/>
    <mergeCell ref="G315:G316"/>
    <mergeCell ref="H315:H316"/>
    <mergeCell ref="I315:I316"/>
    <mergeCell ref="J315:J316"/>
    <mergeCell ref="K315:L315"/>
    <mergeCell ref="M315:M316"/>
    <mergeCell ref="N315:N316"/>
    <mergeCell ref="O315:O316"/>
    <mergeCell ref="P315:P316"/>
    <mergeCell ref="Q315:Q316"/>
    <mergeCell ref="AC127:AE127"/>
    <mergeCell ref="E128:E129"/>
    <mergeCell ref="F128:F129"/>
    <mergeCell ref="G128:G129"/>
    <mergeCell ref="H128:H129"/>
    <mergeCell ref="I128:I129"/>
    <mergeCell ref="J128:J129"/>
    <mergeCell ref="K128:L128"/>
    <mergeCell ref="M128:M129"/>
    <mergeCell ref="N128:N129"/>
    <mergeCell ref="O128:O129"/>
    <mergeCell ref="P128:P129"/>
    <mergeCell ref="Q128:Q129"/>
    <mergeCell ref="R128:R129"/>
    <mergeCell ref="S128:S129"/>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64:C64"/>
    <mergeCell ref="D64:H64"/>
    <mergeCell ref="B65:C65"/>
    <mergeCell ref="D65:H65"/>
    <mergeCell ref="B68:AF68"/>
    <mergeCell ref="D70:F70"/>
    <mergeCell ref="B71:C71"/>
    <mergeCell ref="D71:F71"/>
    <mergeCell ref="B72:C72"/>
    <mergeCell ref="D72:F72"/>
    <mergeCell ref="B74:C74"/>
    <mergeCell ref="D74:Q74"/>
    <mergeCell ref="B76:C78"/>
    <mergeCell ref="D76:D78"/>
    <mergeCell ref="E76:P76"/>
    <mergeCell ref="Q76:Y76"/>
    <mergeCell ref="Z76:AB76"/>
    <mergeCell ref="AC76:AE76"/>
    <mergeCell ref="E77:E78"/>
    <mergeCell ref="F77:F78"/>
    <mergeCell ref="G77:G78"/>
    <mergeCell ref="H77:H78"/>
    <mergeCell ref="I77:I78"/>
    <mergeCell ref="J77:J78"/>
    <mergeCell ref="K77:L77"/>
    <mergeCell ref="M77:M78"/>
    <mergeCell ref="N77:N78"/>
    <mergeCell ref="O77:O78"/>
    <mergeCell ref="P77:P78"/>
    <mergeCell ref="Q77:Q78"/>
    <mergeCell ref="R77:R78"/>
    <mergeCell ref="S77:S78"/>
    <mergeCell ref="T77:T78"/>
    <mergeCell ref="U77:U78"/>
    <mergeCell ref="V77:V78"/>
    <mergeCell ref="W77:W78"/>
    <mergeCell ref="X77:X78"/>
    <mergeCell ref="Y77:Y78"/>
    <mergeCell ref="Z77:Z78"/>
    <mergeCell ref="AA77:AA78"/>
    <mergeCell ref="AB77:AB78"/>
    <mergeCell ref="AC77:AC78"/>
    <mergeCell ref="AD77:AD78"/>
    <mergeCell ref="AE77:AE78"/>
    <mergeCell ref="B96:C96"/>
    <mergeCell ref="B98:C98"/>
    <mergeCell ref="D98:H98"/>
    <mergeCell ref="B99:C99"/>
    <mergeCell ref="D99:H99"/>
    <mergeCell ref="B79:C79"/>
    <mergeCell ref="B81:C81"/>
    <mergeCell ref="D81:H81"/>
    <mergeCell ref="B82:C82"/>
    <mergeCell ref="D82:H82"/>
    <mergeCell ref="B85:AF85"/>
    <mergeCell ref="D87:F87"/>
    <mergeCell ref="B88:C88"/>
    <mergeCell ref="D88:F88"/>
    <mergeCell ref="B89:C89"/>
    <mergeCell ref="D89:F89"/>
    <mergeCell ref="B91:C91"/>
    <mergeCell ref="D91:Q91"/>
    <mergeCell ref="B93:C95"/>
    <mergeCell ref="D93:D95"/>
    <mergeCell ref="E93:P93"/>
    <mergeCell ref="Q93:Y93"/>
    <mergeCell ref="Z93:AB93"/>
    <mergeCell ref="AC93:AE93"/>
    <mergeCell ref="E94:E95"/>
    <mergeCell ref="F94:F95"/>
    <mergeCell ref="G94:G95"/>
    <mergeCell ref="H94:H95"/>
    <mergeCell ref="I94:I95"/>
    <mergeCell ref="J94:J95"/>
    <mergeCell ref="K94:L94"/>
    <mergeCell ref="M94:M95"/>
    <mergeCell ref="N94:N95"/>
    <mergeCell ref="O94:O95"/>
    <mergeCell ref="P94:P95"/>
    <mergeCell ref="Q94:Q95"/>
    <mergeCell ref="R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B554:C554"/>
    <mergeCell ref="B555:C555"/>
    <mergeCell ref="B556:C556"/>
    <mergeCell ref="B557:C557"/>
    <mergeCell ref="B558:C558"/>
    <mergeCell ref="B559:C559"/>
    <mergeCell ref="B560:C560"/>
    <mergeCell ref="B561:C561"/>
    <mergeCell ref="B562:C562"/>
    <mergeCell ref="B563:C563"/>
    <mergeCell ref="B564:C564"/>
    <mergeCell ref="B565:C565"/>
    <mergeCell ref="B566:C566"/>
    <mergeCell ref="B567:C567"/>
    <mergeCell ref="B568:C568"/>
    <mergeCell ref="B569:C569"/>
    <mergeCell ref="B570:C570"/>
    <mergeCell ref="B571:C571"/>
    <mergeCell ref="B572:C572"/>
    <mergeCell ref="B573:C573"/>
    <mergeCell ref="B574:C574"/>
    <mergeCell ref="B575:C575"/>
    <mergeCell ref="B576:C576"/>
    <mergeCell ref="B577:C577"/>
    <mergeCell ref="B578:C578"/>
    <mergeCell ref="B579:C579"/>
    <mergeCell ref="B580:C580"/>
    <mergeCell ref="B581:C581"/>
    <mergeCell ref="B582:C582"/>
    <mergeCell ref="B583:C583"/>
    <mergeCell ref="B584:C584"/>
    <mergeCell ref="B585:C585"/>
    <mergeCell ref="B586:C586"/>
    <mergeCell ref="B652:C652"/>
    <mergeCell ref="B587:C587"/>
    <mergeCell ref="B588:C588"/>
    <mergeCell ref="B589:C589"/>
    <mergeCell ref="B590:C590"/>
    <mergeCell ref="B591:C591"/>
    <mergeCell ref="B592:C592"/>
    <mergeCell ref="B593:C593"/>
    <mergeCell ref="B594:C594"/>
    <mergeCell ref="B595:C595"/>
    <mergeCell ref="B596:C596"/>
    <mergeCell ref="B597:C597"/>
    <mergeCell ref="B598:C598"/>
    <mergeCell ref="B599:C599"/>
    <mergeCell ref="B600:C600"/>
    <mergeCell ref="B601:C601"/>
    <mergeCell ref="B602:C602"/>
    <mergeCell ref="B603:C603"/>
    <mergeCell ref="B604:C604"/>
    <mergeCell ref="B605:C605"/>
    <mergeCell ref="B606:C606"/>
    <mergeCell ref="B607:C607"/>
    <mergeCell ref="B608:C608"/>
    <mergeCell ref="B609:C609"/>
    <mergeCell ref="B610:C610"/>
    <mergeCell ref="B611:C611"/>
    <mergeCell ref="B612:C612"/>
    <mergeCell ref="B613:C613"/>
    <mergeCell ref="B614:C614"/>
    <mergeCell ref="B615:C615"/>
    <mergeCell ref="B616:C616"/>
    <mergeCell ref="B617:C617"/>
    <mergeCell ref="B618:C618"/>
    <mergeCell ref="B619:C619"/>
    <mergeCell ref="B653:C653"/>
    <mergeCell ref="B654:C654"/>
    <mergeCell ref="B655:C655"/>
    <mergeCell ref="B526:C526"/>
    <mergeCell ref="B527:C527"/>
    <mergeCell ref="B528:C528"/>
    <mergeCell ref="B529:C529"/>
    <mergeCell ref="B530:C530"/>
    <mergeCell ref="B531:C531"/>
    <mergeCell ref="B532:C532"/>
    <mergeCell ref="B493:C493"/>
    <mergeCell ref="B494:C494"/>
    <mergeCell ref="B495:C495"/>
    <mergeCell ref="B496:C496"/>
    <mergeCell ref="B497:C497"/>
    <mergeCell ref="B498:C498"/>
    <mergeCell ref="B499:C499"/>
    <mergeCell ref="B500:C500"/>
    <mergeCell ref="B501:C501"/>
    <mergeCell ref="B502:C502"/>
    <mergeCell ref="B503:C503"/>
    <mergeCell ref="B504:C504"/>
    <mergeCell ref="B505:C505"/>
    <mergeCell ref="B506:C506"/>
    <mergeCell ref="B508:C508"/>
    <mergeCell ref="B405:C405"/>
    <mergeCell ref="B406:C406"/>
    <mergeCell ref="B407:C407"/>
    <mergeCell ref="B408:C408"/>
    <mergeCell ref="B409:C409"/>
    <mergeCell ref="B410:C410"/>
    <mergeCell ref="B411:C411"/>
    <mergeCell ref="B620:C620"/>
    <mergeCell ref="B621:C621"/>
    <mergeCell ref="B622:C622"/>
    <mergeCell ref="B623:C623"/>
    <mergeCell ref="B624:C624"/>
    <mergeCell ref="B625:C625"/>
    <mergeCell ref="B626:C626"/>
    <mergeCell ref="B627:C627"/>
    <mergeCell ref="B628:C628"/>
    <mergeCell ref="B629:C629"/>
    <mergeCell ref="B630:C630"/>
    <mergeCell ref="B631:C631"/>
    <mergeCell ref="B632:C632"/>
    <mergeCell ref="B633:C633"/>
    <mergeCell ref="B634:C634"/>
    <mergeCell ref="B635:C635"/>
    <mergeCell ref="B636:C636"/>
    <mergeCell ref="B637:C637"/>
    <mergeCell ref="B638:C638"/>
    <mergeCell ref="B639:C639"/>
    <mergeCell ref="B640:C640"/>
    <mergeCell ref="B641:C641"/>
    <mergeCell ref="B642:C642"/>
    <mergeCell ref="B643:C643"/>
    <mergeCell ref="B644:C644"/>
    <mergeCell ref="B645:C645"/>
    <mergeCell ref="B646:C646"/>
    <mergeCell ref="B647:C647"/>
    <mergeCell ref="B648:C648"/>
    <mergeCell ref="B649:C649"/>
    <mergeCell ref="B650:C650"/>
    <mergeCell ref="B651:C651"/>
  </mergeCells>
  <phoneticPr fontId="0" type="noConversion"/>
  <dataValidations count="37">
    <dataValidation type="date" operator="greaterThan" allowBlank="1" showInputMessage="1" showErrorMessage="1" sqref="D1754 D1902 D1979 D2284 D2299 D2334 D2417 D2385 D2513 D2644 D2891 D259 D89 D1331 D1313 D1295 D1259 D1241 D1205 D1169 D751 D718 D1277 D1134 D1067 D1050 D327 D310 D293 D276 D242 D225 D208 D191 D157 D174 D140 D123 D106 D1223 D1152 D1101 D1117 D1084 D1033 D964 D788 D735">
      <formula1>E78</formula1>
    </dataValidation>
    <dataValidation type="date" operator="greaterThan" allowBlank="1" showInputMessage="1" showErrorMessage="1" sqref="D2873 D2857 D2954 D2970 D2986 D2937 D3047 D3001 D3016 D2742 D2689 D2674 D2705 D2720 D2764 E2377 D2793 D2034 D2121 D1917 E2367:E2368 D2497 D1963 D1401:D1402 D1418:D1419 D1795 D2828 D2529 D2609 D2018 D1948 D1933 D1825 D1773 D789 D911:D912 D893:D894 D875:D876 D858:D859 D841">
      <formula1>#REF!</formula1>
    </dataValidation>
    <dataValidation type="decimal" operator="greaterThan" showInputMessage="1" showErrorMessage="1" sqref="X3960">
      <formula1>X3961</formula1>
    </dataValidation>
    <dataValidation type="decimal" operator="greaterThan" showInputMessage="1" showErrorMessage="1" sqref="AJ3944:AJ3945">
      <formula1>AD3947</formula1>
    </dataValidation>
    <dataValidation type="decimal" operator="greaterThan" allowBlank="1" showInputMessage="1" showErrorMessage="1" sqref="AE3960 AG3960">
      <formula1>AE3961</formula1>
    </dataValidation>
    <dataValidation type="decimal" operator="greaterThan" showInputMessage="1" showErrorMessage="1" sqref="O3960">
      <formula1>XEW3961</formula1>
    </dataValidation>
    <dataValidation type="date" operator="greaterThan" allowBlank="1" showInputMessage="1" showErrorMessage="1" sqref="D2085 D2350 D2627 D3262 D1330 D1312 D1294 D1258 D683 D1739 D1609 D1385 D1276 D1240 D1222 D1187 D1151 D1032 D1437 D734 D717 D1564 D1549 D326 D309 D292 D275 D241 D224 D207 D190 D156 D173 D139 D122 D105 D88 D258 D1350 D1519 D1204 D1168 D1100 D1083 D1066 D1049 D963 D771 D701">
      <formula1>E76</formula1>
    </dataValidation>
    <dataValidation type="date" operator="greaterThan" allowBlank="1" showInputMessage="1" showErrorMessage="1" sqref="D2069 D3208 D1349 D1724 D1504 D1186 D1384 D682 D770 D700">
      <formula1>E669</formula1>
    </dataValidation>
    <dataValidation type="date" operator="greaterThan" allowBlank="1" showInputMessage="1" showErrorMessage="1" sqref="D2209 D2228 D1488 D1470">
      <formula1>E1455</formula1>
    </dataValidation>
    <dataValidation type="date" operator="greaterThan" allowBlank="1" showInputMessage="1" showErrorMessage="1" sqref="D2052 D2103 D2269 D3228">
      <formula1>E2038</formula1>
    </dataValidation>
    <dataValidation type="date" operator="greaterThan" allowBlank="1" showInputMessage="1" showErrorMessage="1" sqref="D3189">
      <formula1>E3168</formula1>
    </dataValidation>
    <dataValidation type="date" operator="greaterThan" allowBlank="1" showInputMessage="1" showErrorMessage="1" sqref="D3162 D3112">
      <formula1>E3068</formula1>
    </dataValidation>
    <dataValidation type="date" operator="greaterThan" allowBlank="1" showInputMessage="1" showErrorMessage="1" sqref="D2464 D2479 D2659 D3031 D3244 D752 D1118 D1135">
      <formula1>E742</formula1>
    </dataValidation>
    <dataValidation type="date" operator="greaterThan" allowBlank="1" showInputMessage="1" showErrorMessage="1" sqref="D2449 D1452 D517">
      <formula1>E490</formula1>
    </dataValidation>
    <dataValidation type="date" operator="greaterThan" allowBlank="1" showInputMessage="1" showErrorMessage="1" sqref="D2251 D2144 D2167 D2190">
      <formula1>E2125</formula1>
    </dataValidation>
    <dataValidation type="date" operator="greaterThan" allowBlank="1" showInputMessage="1" showErrorMessage="1" sqref="D2319">
      <formula1>E2303</formula1>
    </dataValidation>
    <dataValidation type="date" operator="greaterThan" allowBlank="1" showInputMessage="1" showErrorMessage="1" sqref="D1887 D485">
      <formula1>E427</formula1>
    </dataValidation>
    <dataValidation type="date" operator="greaterThan" allowBlank="1" showInputMessage="1" showErrorMessage="1" sqref="D1367 D1015">
      <formula1>E969</formula1>
    </dataValidation>
    <dataValidation type="date" operator="greaterThan" allowBlank="1" showInputMessage="1" showErrorMessage="1" sqref="D1810">
      <formula1>E1744</formula1>
    </dataValidation>
    <dataValidation type="date" operator="greaterThan" allowBlank="1" showInputMessage="1" showErrorMessage="1" sqref="D2002 D541">
      <formula1>E523</formula1>
    </dataValidation>
    <dataValidation type="date" operator="greaterThan" allowBlank="1" showInputMessage="1" showErrorMessage="1" sqref="D2545 D2577 D2906 D2921">
      <formula1>E2536</formula1>
    </dataValidation>
    <dataValidation type="date" operator="greaterThan" allowBlank="1" showInputMessage="1" showErrorMessage="1" sqref="D1708">
      <formula1>E1646</formula1>
    </dataValidation>
    <dataValidation type="date" operator="greaterThan" allowBlank="1" showInputMessage="1" showErrorMessage="1" sqref="D1643">
      <formula1>E1612</formula1>
    </dataValidation>
    <dataValidation type="date" operator="greaterThan" allowBlank="1" showInputMessage="1" showErrorMessage="1" sqref="D1366">
      <formula1>E1319</formula1>
    </dataValidation>
    <dataValidation type="date" operator="greaterThan" allowBlank="1" showInputMessage="1" showErrorMessage="1" sqref="D1594">
      <formula1>E1425</formula1>
    </dataValidation>
    <dataValidation type="date" operator="greaterThan" allowBlank="1" showInputMessage="1" showErrorMessage="1" sqref="D542">
      <formula1>E525</formula1>
    </dataValidation>
    <dataValidation type="date" operator="greaterThan" allowBlank="1" showInputMessage="1" showErrorMessage="1" sqref="D664">
      <formula1>E547</formula1>
    </dataValidation>
    <dataValidation type="date" operator="greaterThan" allowBlank="1" showInputMessage="1" showErrorMessage="1" sqref="D1579">
      <formula1>E1425</formula1>
    </dataValidation>
    <dataValidation type="date" operator="greaterThan" allowBlank="1" showInputMessage="1" showErrorMessage="1" sqref="D1534">
      <formula1>E1425</formula1>
    </dataValidation>
    <dataValidation type="date" operator="greaterThan" allowBlank="1" showInputMessage="1" showErrorMessage="1" sqref="D1016 D840">
      <formula1>E795</formula1>
    </dataValidation>
    <dataValidation type="date" operator="greaterThan" allowBlank="1" showInputMessage="1" showErrorMessage="1" sqref="D665">
      <formula1>E549</formula1>
    </dataValidation>
    <dataValidation type="date" operator="greaterThan" allowBlank="1" showInputMessage="1" showErrorMessage="1" sqref="D518">
      <formula1>E492</formula1>
    </dataValidation>
    <dataValidation type="date" operator="greaterThan" allowBlank="1" showInputMessage="1" showErrorMessage="1" sqref="D484">
      <formula1>E425</formula1>
    </dataValidation>
    <dataValidation type="date" operator="greaterThan" allowBlank="1" showInputMessage="1" showErrorMessage="1" sqref="D421 D398 D380 D362 D344 D17">
      <formula1>#REF!</formula1>
    </dataValidation>
    <dataValidation type="date" operator="greaterThan" allowBlank="1" showInputMessage="1" showErrorMessage="1" sqref="D420 D397 D379 D361 D343 D16">
      <formula1>#REF!</formula1>
    </dataValidation>
    <dataValidation type="date" operator="greaterThan" allowBlank="1" showInputMessage="1" showErrorMessage="1" sqref="D71">
      <formula1>E21</formula1>
    </dataValidation>
    <dataValidation type="date" operator="greaterThan" allowBlank="1" showInputMessage="1" showErrorMessage="1" sqref="D72">
      <formula1>E23</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3270"/>
  <sheetViews>
    <sheetView showGridLines="0" zoomScale="90" zoomScaleNormal="90" workbookViewId="0">
      <selection activeCell="L1" sqref="L1"/>
    </sheetView>
  </sheetViews>
  <sheetFormatPr baseColWidth="10" defaultRowHeight="12.75" x14ac:dyDescent="0.2"/>
  <cols>
    <col min="1" max="1" width="3.42578125" customWidth="1"/>
    <col min="2" max="2" width="23.140625" customWidth="1"/>
    <col min="3" max="3" width="32.140625" customWidth="1"/>
    <col min="4" max="4" width="24.140625" customWidth="1"/>
    <col min="5" max="5" width="23.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349" customFormat="1" x14ac:dyDescent="0.2">
      <c r="B1" s="2451"/>
      <c r="C1" s="2451"/>
      <c r="D1" s="2451"/>
      <c r="E1" s="2451"/>
      <c r="F1" s="2451"/>
      <c r="G1" s="2451"/>
      <c r="H1" s="2451"/>
      <c r="I1" s="2451"/>
      <c r="J1" s="2451"/>
      <c r="K1" s="2451"/>
      <c r="L1" s="2451"/>
      <c r="M1" s="2454"/>
      <c r="N1" s="2451"/>
      <c r="O1" s="2451"/>
      <c r="P1" s="2451"/>
      <c r="Q1" s="2451"/>
      <c r="R1" s="2451"/>
      <c r="S1" s="2451"/>
      <c r="T1" s="2451"/>
    </row>
    <row r="2" spans="2:32" s="2349" customFormat="1" ht="18" x14ac:dyDescent="0.25">
      <c r="B2" s="2417" t="s">
        <v>4964</v>
      </c>
      <c r="C2" s="2451"/>
      <c r="D2" s="2451"/>
      <c r="E2" s="2451"/>
      <c r="F2" s="2451"/>
      <c r="G2" s="2451"/>
      <c r="H2" s="2451"/>
      <c r="I2" s="2451"/>
      <c r="J2" s="2451"/>
      <c r="K2" s="2451"/>
      <c r="L2" s="2451"/>
      <c r="M2" s="2451"/>
      <c r="N2" s="2451"/>
      <c r="O2" s="2451"/>
      <c r="P2" s="2451"/>
      <c r="Q2" s="2451"/>
      <c r="R2" s="2451"/>
      <c r="S2" s="2451"/>
      <c r="T2" s="2451"/>
    </row>
    <row r="3" spans="2:32" s="2349" customFormat="1" ht="14.25" x14ac:dyDescent="0.2">
      <c r="B3" s="2416" t="s">
        <v>4968</v>
      </c>
      <c r="C3" s="2451"/>
      <c r="D3" s="2451"/>
      <c r="E3" s="2451"/>
      <c r="F3" s="2451"/>
      <c r="G3" s="2451"/>
      <c r="H3" s="2451"/>
      <c r="I3" s="2451"/>
      <c r="J3" s="2451"/>
      <c r="K3" s="2451"/>
      <c r="L3" s="2451"/>
      <c r="M3" s="2451"/>
      <c r="N3" s="2451"/>
      <c r="O3" s="2451"/>
      <c r="P3" s="2451"/>
      <c r="Q3" s="2451"/>
      <c r="R3" s="2451"/>
      <c r="S3" s="2451"/>
      <c r="T3" s="2451"/>
    </row>
    <row r="4" spans="2:32" s="2349" customFormat="1" ht="14.25" x14ac:dyDescent="0.2">
      <c r="B4" s="2414"/>
      <c r="C4" s="2451"/>
      <c r="D4" s="2451"/>
      <c r="E4" s="2451"/>
      <c r="F4" s="2451"/>
      <c r="G4" s="2451"/>
      <c r="H4" s="2451"/>
      <c r="I4" s="2451"/>
      <c r="J4" s="2451"/>
      <c r="K4" s="2451"/>
      <c r="L4" s="2451"/>
      <c r="M4" s="2451"/>
      <c r="N4" s="2451"/>
      <c r="O4" s="2451"/>
      <c r="P4" s="2451"/>
      <c r="Q4" s="2451"/>
      <c r="R4" s="2451"/>
      <c r="S4" s="2451"/>
      <c r="T4" s="2451"/>
    </row>
    <row r="5" spans="2:32" s="2349" customFormat="1" ht="14.25" x14ac:dyDescent="0.2">
      <c r="B5" s="2414"/>
      <c r="C5" s="2451"/>
      <c r="D5" s="2451"/>
      <c r="E5" s="2451"/>
      <c r="F5" s="2451"/>
      <c r="G5" s="2451"/>
      <c r="H5" s="2451"/>
      <c r="I5" s="2451"/>
      <c r="J5" s="2451"/>
      <c r="K5" s="2451"/>
      <c r="L5" s="2451"/>
      <c r="M5" s="2451"/>
      <c r="N5" s="2451"/>
      <c r="O5" s="2451"/>
      <c r="P5" s="2451"/>
      <c r="Q5" s="2451"/>
      <c r="R5" s="2451"/>
      <c r="S5" s="2451"/>
      <c r="T5" s="2451"/>
    </row>
    <row r="6" spans="2:32" s="2349" customFormat="1" ht="14.25" x14ac:dyDescent="0.2">
      <c r="B6" s="2415"/>
      <c r="C6" s="2451"/>
      <c r="D6" s="2451"/>
      <c r="E6" s="2451"/>
      <c r="F6" s="2451"/>
      <c r="G6" s="2451"/>
      <c r="H6" s="2451"/>
      <c r="I6" s="2451"/>
      <c r="J6" s="2451"/>
      <c r="K6" s="2451"/>
      <c r="L6" s="2451"/>
      <c r="M6" s="2451"/>
      <c r="N6" s="2451"/>
      <c r="O6" s="2451"/>
      <c r="P6" s="2451"/>
      <c r="Q6" s="2451"/>
      <c r="R6" s="2451"/>
      <c r="S6" s="2451"/>
      <c r="T6" s="2451"/>
    </row>
    <row r="7" spans="2:32" s="2349" customFormat="1" ht="14.25" x14ac:dyDescent="0.2">
      <c r="B7" s="2415"/>
      <c r="C7" s="2451"/>
      <c r="D7" s="2451"/>
      <c r="E7" s="2451"/>
      <c r="F7" s="2451"/>
      <c r="G7" s="2451"/>
      <c r="H7" s="2451"/>
      <c r="I7" s="2451"/>
      <c r="J7" s="2451"/>
      <c r="K7" s="2451"/>
      <c r="L7" s="2451"/>
      <c r="M7" s="2451"/>
      <c r="N7" s="2451"/>
      <c r="O7" s="2451"/>
      <c r="P7" s="2451"/>
      <c r="Q7" s="2451"/>
      <c r="R7" s="2451"/>
      <c r="S7" s="2451"/>
      <c r="T7" s="2451"/>
    </row>
    <row r="8" spans="2:32" s="2349" customFormat="1" x14ac:dyDescent="0.2">
      <c r="B8" s="2418" t="str">
        <f>+Inicio!B8</f>
        <v xml:space="preserve">          Fecha de publicación: Septiembre de 2014</v>
      </c>
      <c r="C8" s="2451"/>
      <c r="D8" s="2451"/>
      <c r="E8" s="2451"/>
      <c r="F8" s="2451"/>
      <c r="G8" s="2451"/>
      <c r="H8" s="2451"/>
      <c r="I8" s="2451"/>
      <c r="J8" s="2451"/>
      <c r="K8" s="2451"/>
      <c r="L8" s="2451"/>
      <c r="M8" s="2451"/>
      <c r="N8" s="2451"/>
      <c r="O8" s="2451"/>
      <c r="P8" s="2451"/>
      <c r="Q8" s="2451"/>
      <c r="R8" s="2451"/>
      <c r="S8" s="2451"/>
      <c r="T8" s="2451"/>
    </row>
    <row r="9" spans="2:32" s="2349" customFormat="1" x14ac:dyDescent="0.2">
      <c r="B9" s="2451"/>
      <c r="C9" s="2451"/>
      <c r="D9" s="2451"/>
      <c r="E9" s="2451"/>
      <c r="F9" s="2451"/>
      <c r="G9" s="2451"/>
      <c r="H9" s="2451"/>
      <c r="I9" s="2451"/>
      <c r="J9" s="2451"/>
      <c r="K9" s="2451"/>
      <c r="L9" s="2451"/>
      <c r="M9" s="2451"/>
      <c r="N9" s="2451"/>
      <c r="O9" s="2451"/>
      <c r="P9" s="2451"/>
      <c r="Q9" s="2451"/>
      <c r="R9" s="2451"/>
      <c r="S9" s="2451"/>
      <c r="T9" s="2451"/>
    </row>
    <row r="10" spans="2:32" s="2349" customFormat="1" x14ac:dyDescent="0.2">
      <c r="B10" s="2451"/>
      <c r="C10" s="2451"/>
      <c r="D10" s="2451"/>
      <c r="E10" s="2451"/>
      <c r="F10" s="2451"/>
      <c r="G10" s="2451"/>
      <c r="H10" s="2451"/>
      <c r="I10" s="2451"/>
      <c r="J10" s="2451"/>
      <c r="K10" s="2451"/>
      <c r="L10" s="2451"/>
      <c r="M10" s="2451"/>
      <c r="N10" s="2451"/>
      <c r="O10" s="2451"/>
      <c r="P10" s="2451"/>
      <c r="Q10" s="2451"/>
      <c r="R10" s="2451"/>
      <c r="S10" s="2451"/>
      <c r="T10" s="2451"/>
    </row>
    <row r="11" spans="2:32" x14ac:dyDescent="0.2">
      <c r="B11" s="2452"/>
      <c r="C11" s="2452"/>
      <c r="D11" s="2452"/>
      <c r="E11" s="2452"/>
      <c r="F11" s="2452"/>
      <c r="G11" s="2452"/>
      <c r="H11" s="2452"/>
      <c r="I11" s="2453"/>
      <c r="J11" s="2452"/>
      <c r="K11" s="2452"/>
      <c r="L11" s="2452"/>
      <c r="M11" s="2452"/>
      <c r="N11" s="2452"/>
      <c r="O11" s="2452"/>
      <c r="P11" s="2452"/>
      <c r="Q11" s="2452"/>
      <c r="R11" s="2452"/>
      <c r="S11" s="2452"/>
      <c r="T11" s="2452"/>
    </row>
    <row r="12" spans="2:32" s="2393" customFormat="1" ht="13.5" thickBot="1" x14ac:dyDescent="0.25">
      <c r="B12" s="2470"/>
      <c r="I12" s="2802"/>
    </row>
    <row r="13" spans="2:32" s="2393" customFormat="1" ht="20.25" x14ac:dyDescent="0.2">
      <c r="B13" s="4169" t="s">
        <v>5058</v>
      </c>
      <c r="C13" s="4170"/>
      <c r="D13" s="4170"/>
      <c r="E13" s="4170"/>
      <c r="F13" s="4170"/>
      <c r="G13" s="4170"/>
      <c r="H13" s="4170"/>
      <c r="I13" s="4170"/>
      <c r="J13" s="4170"/>
      <c r="K13" s="4170"/>
      <c r="L13" s="4170"/>
      <c r="M13" s="4170"/>
      <c r="N13" s="4170"/>
      <c r="O13" s="4170"/>
      <c r="P13" s="4170"/>
      <c r="Q13" s="4170"/>
      <c r="R13" s="4170"/>
      <c r="S13" s="4170"/>
      <c r="T13" s="4170"/>
      <c r="U13" s="4170"/>
      <c r="V13" s="4170"/>
      <c r="W13" s="4170"/>
      <c r="X13" s="4170"/>
      <c r="Y13" s="4170"/>
      <c r="Z13" s="4170"/>
      <c r="AA13" s="4170"/>
      <c r="AB13" s="4170"/>
      <c r="AC13" s="4170"/>
      <c r="AD13" s="4170"/>
      <c r="AE13" s="4170"/>
      <c r="AF13" s="4171"/>
    </row>
    <row r="14" spans="2:32" s="2393" customFormat="1" x14ac:dyDescent="0.2">
      <c r="B14" s="3967"/>
      <c r="C14" s="3968"/>
      <c r="D14" s="3968"/>
      <c r="E14" s="3968"/>
      <c r="F14" s="3968"/>
      <c r="G14" s="2501"/>
      <c r="H14" s="2501"/>
      <c r="I14" s="2501"/>
      <c r="J14" s="2501"/>
      <c r="K14" s="2501"/>
      <c r="L14" s="2501"/>
      <c r="M14" s="2501"/>
      <c r="N14" s="2501"/>
      <c r="O14" s="2501"/>
      <c r="P14" s="2501"/>
      <c r="Q14" s="2501"/>
      <c r="R14" s="2501"/>
      <c r="S14" s="2501"/>
      <c r="T14" s="2501"/>
      <c r="U14" s="2501"/>
      <c r="V14" s="2501"/>
      <c r="W14" s="2501"/>
      <c r="X14" s="2501"/>
      <c r="Y14" s="2501"/>
      <c r="Z14" s="2501"/>
      <c r="AA14" s="2501"/>
      <c r="AB14" s="2501"/>
      <c r="AC14" s="2501"/>
      <c r="AD14" s="2501"/>
      <c r="AE14" s="2501"/>
      <c r="AF14" s="2502"/>
    </row>
    <row r="15" spans="2:32" s="2393" customFormat="1" x14ac:dyDescent="0.2">
      <c r="B15" s="2563" t="s">
        <v>5078</v>
      </c>
      <c r="C15" s="3968"/>
      <c r="D15" s="4172" t="s">
        <v>6942</v>
      </c>
      <c r="E15" s="4172"/>
      <c r="F15" s="4172"/>
      <c r="G15" s="2501"/>
      <c r="H15" s="2501"/>
      <c r="I15" s="2501"/>
      <c r="J15" s="2501"/>
      <c r="K15" s="2501"/>
      <c r="L15" s="2501"/>
      <c r="M15" s="2501"/>
      <c r="N15" s="2501"/>
      <c r="O15" s="2501"/>
      <c r="P15" s="2501"/>
      <c r="Q15" s="2501"/>
      <c r="R15" s="2501"/>
      <c r="S15" s="2501"/>
      <c r="T15" s="2501"/>
      <c r="U15" s="2501"/>
      <c r="V15" s="2501"/>
      <c r="W15" s="2501"/>
      <c r="X15" s="2501"/>
      <c r="Y15" s="2501"/>
      <c r="Z15" s="2501"/>
      <c r="AA15" s="2501"/>
      <c r="AB15" s="2501"/>
      <c r="AC15" s="2501"/>
      <c r="AD15" s="2501"/>
      <c r="AE15" s="2501"/>
      <c r="AF15" s="2502"/>
    </row>
    <row r="16" spans="2:32" s="2393" customFormat="1" x14ac:dyDescent="0.2">
      <c r="B16" s="4173" t="s">
        <v>5061</v>
      </c>
      <c r="C16" s="4174"/>
      <c r="D16" s="5125">
        <v>41902</v>
      </c>
      <c r="E16" s="5125"/>
      <c r="F16" s="5125"/>
      <c r="G16" s="2561"/>
      <c r="H16" s="2501"/>
      <c r="I16" s="2501"/>
      <c r="J16" s="2501"/>
      <c r="K16" s="2501"/>
      <c r="L16" s="2501"/>
      <c r="M16" s="2501"/>
      <c r="N16" s="2501"/>
      <c r="O16" s="2501"/>
      <c r="P16" s="2501"/>
      <c r="Q16" s="2501"/>
      <c r="R16" s="2501"/>
      <c r="S16" s="2501"/>
      <c r="T16" s="2501"/>
      <c r="U16" s="2501"/>
      <c r="V16" s="2501"/>
      <c r="W16" s="2501"/>
      <c r="X16" s="2501"/>
      <c r="Y16" s="2501"/>
      <c r="Z16" s="2501"/>
      <c r="AA16" s="2501"/>
      <c r="AB16" s="2501"/>
      <c r="AC16" s="2501"/>
      <c r="AD16" s="2501"/>
      <c r="AE16" s="2501"/>
      <c r="AF16" s="2502"/>
    </row>
    <row r="17" spans="2:32" s="2393" customFormat="1" x14ac:dyDescent="0.2">
      <c r="B17" s="4176" t="s">
        <v>5059</v>
      </c>
      <c r="C17" s="4177"/>
      <c r="D17" s="5126">
        <v>41943</v>
      </c>
      <c r="E17" s="5126"/>
      <c r="F17" s="5126"/>
      <c r="G17" s="2501"/>
      <c r="H17" s="2501"/>
      <c r="I17" s="2501"/>
      <c r="J17" s="2501"/>
      <c r="K17" s="2501"/>
      <c r="L17" s="2501"/>
      <c r="M17" s="2501"/>
      <c r="N17" s="2501"/>
      <c r="O17" s="2501"/>
      <c r="P17" s="2501"/>
      <c r="Q17" s="2501"/>
      <c r="R17" s="2501"/>
      <c r="S17" s="2501"/>
      <c r="T17" s="2501"/>
      <c r="U17" s="2501"/>
      <c r="V17" s="2501"/>
      <c r="W17" s="2501"/>
      <c r="X17" s="2501"/>
      <c r="Y17" s="2501"/>
      <c r="Z17" s="2501"/>
      <c r="AA17" s="2501"/>
      <c r="AB17" s="2501"/>
      <c r="AC17" s="2501"/>
      <c r="AD17" s="2501"/>
      <c r="AE17" s="2501"/>
      <c r="AF17" s="2502"/>
    </row>
    <row r="18" spans="2:32" s="2393" customFormat="1" ht="13.5" thickBot="1" x14ac:dyDescent="0.25">
      <c r="B18" s="3967"/>
      <c r="C18" s="3968"/>
      <c r="D18" s="3968"/>
      <c r="E18" s="3968"/>
      <c r="F18" s="3968"/>
      <c r="G18" s="2501"/>
      <c r="H18" s="2501"/>
      <c r="I18" s="2501"/>
      <c r="J18" s="2501"/>
      <c r="K18" s="2501"/>
      <c r="L18" s="2501"/>
      <c r="M18" s="2501"/>
      <c r="N18" s="2501"/>
      <c r="O18" s="2501"/>
      <c r="P18" s="2501"/>
      <c r="Q18" s="2501"/>
      <c r="R18" s="2501"/>
      <c r="S18" s="2501"/>
      <c r="T18" s="2501"/>
      <c r="U18" s="2501"/>
      <c r="V18" s="2501"/>
      <c r="W18" s="2501"/>
      <c r="X18" s="2501"/>
      <c r="Y18" s="2501"/>
      <c r="Z18" s="2501"/>
      <c r="AA18" s="2501"/>
      <c r="AB18" s="2501"/>
      <c r="AC18" s="2501"/>
      <c r="AD18" s="2501"/>
      <c r="AE18" s="2501"/>
      <c r="AF18" s="2502"/>
    </row>
    <row r="19" spans="2:32" s="2393" customFormat="1" ht="66" customHeight="1" thickBot="1" x14ac:dyDescent="0.25">
      <c r="B19" s="4179" t="s">
        <v>5060</v>
      </c>
      <c r="C19" s="4180"/>
      <c r="D19" s="4181" t="s">
        <v>6943</v>
      </c>
      <c r="E19" s="4182"/>
      <c r="F19" s="4182"/>
      <c r="G19" s="4182"/>
      <c r="H19" s="4182"/>
      <c r="I19" s="4182"/>
      <c r="J19" s="4182"/>
      <c r="K19" s="4182"/>
      <c r="L19" s="4182"/>
      <c r="M19" s="4182"/>
      <c r="N19" s="4182"/>
      <c r="O19" s="4182"/>
      <c r="P19" s="4182"/>
      <c r="Q19" s="4183"/>
      <c r="R19" s="2501"/>
      <c r="S19" s="2501"/>
      <c r="T19" s="2501"/>
      <c r="U19" s="2501"/>
      <c r="V19" s="2501"/>
      <c r="W19" s="2501"/>
      <c r="X19" s="2501"/>
      <c r="Y19" s="2501"/>
      <c r="Z19" s="2501"/>
      <c r="AA19" s="2501"/>
      <c r="AB19" s="2501"/>
      <c r="AC19" s="2501"/>
      <c r="AD19" s="2501"/>
      <c r="AE19" s="2501"/>
      <c r="AF19" s="2502"/>
    </row>
    <row r="20" spans="2:32" s="2393" customFormat="1" ht="13.5" thickBot="1" x14ac:dyDescent="0.25">
      <c r="B20" s="3967"/>
      <c r="C20" s="3968"/>
      <c r="D20" s="3968"/>
      <c r="E20" s="3968"/>
      <c r="F20" s="3968"/>
      <c r="G20" s="2501"/>
      <c r="H20" s="2501"/>
      <c r="I20" s="2501"/>
      <c r="J20" s="2501"/>
      <c r="K20" s="2501"/>
      <c r="L20" s="2501"/>
      <c r="M20" s="2501"/>
      <c r="N20" s="2501"/>
      <c r="O20" s="2501"/>
      <c r="P20" s="2501"/>
      <c r="Q20" s="2501"/>
      <c r="R20" s="2565"/>
      <c r="S20" s="2501"/>
      <c r="T20" s="2501"/>
      <c r="U20" s="2501"/>
      <c r="V20" s="2501"/>
      <c r="W20" s="2501"/>
      <c r="X20" s="2501"/>
      <c r="Y20" s="2501"/>
      <c r="Z20" s="2501"/>
      <c r="AA20" s="2501"/>
      <c r="AB20" s="2501"/>
      <c r="AC20" s="2501"/>
      <c r="AD20" s="2501"/>
      <c r="AE20" s="2501"/>
      <c r="AF20" s="2502"/>
    </row>
    <row r="21" spans="2:32" s="2393" customFormat="1" ht="13.5" thickBot="1" x14ac:dyDescent="0.25">
      <c r="B21" s="4184" t="s">
        <v>5062</v>
      </c>
      <c r="C21" s="4185"/>
      <c r="D21" s="4188" t="s">
        <v>5063</v>
      </c>
      <c r="E21" s="4190" t="s">
        <v>224</v>
      </c>
      <c r="F21" s="4191"/>
      <c r="G21" s="4191"/>
      <c r="H21" s="4191"/>
      <c r="I21" s="4191"/>
      <c r="J21" s="4191"/>
      <c r="K21" s="4191"/>
      <c r="L21" s="4191"/>
      <c r="M21" s="4191"/>
      <c r="N21" s="4191"/>
      <c r="O21" s="4191"/>
      <c r="P21" s="4192"/>
      <c r="Q21" s="4193" t="s">
        <v>340</v>
      </c>
      <c r="R21" s="4194"/>
      <c r="S21" s="4195"/>
      <c r="T21" s="4195"/>
      <c r="U21" s="4195"/>
      <c r="V21" s="4195"/>
      <c r="W21" s="4195"/>
      <c r="X21" s="4195"/>
      <c r="Y21" s="4196"/>
      <c r="Z21" s="4193" t="s">
        <v>225</v>
      </c>
      <c r="AA21" s="4195"/>
      <c r="AB21" s="4196"/>
      <c r="AC21" s="4197" t="s">
        <v>4982</v>
      </c>
      <c r="AD21" s="4198"/>
      <c r="AE21" s="4199"/>
      <c r="AF21" s="2502"/>
    </row>
    <row r="22" spans="2:32" s="2393" customFormat="1" ht="13.5" thickBot="1" x14ac:dyDescent="0.25">
      <c r="B22" s="4186"/>
      <c r="C22" s="4187"/>
      <c r="D22" s="4188"/>
      <c r="E22" s="4188" t="s">
        <v>5000</v>
      </c>
      <c r="F22" s="4188" t="s">
        <v>5001</v>
      </c>
      <c r="G22" s="4200" t="s">
        <v>5003</v>
      </c>
      <c r="H22" s="4200" t="s">
        <v>5064</v>
      </c>
      <c r="I22" s="4202" t="s">
        <v>5065</v>
      </c>
      <c r="J22" s="4202" t="s">
        <v>5066</v>
      </c>
      <c r="K22" s="4202" t="s">
        <v>5006</v>
      </c>
      <c r="L22" s="4202"/>
      <c r="M22" s="4202" t="s">
        <v>5067</v>
      </c>
      <c r="N22" s="4202" t="s">
        <v>5068</v>
      </c>
      <c r="O22" s="4202" t="s">
        <v>5069</v>
      </c>
      <c r="P22" s="4202" t="s">
        <v>5070</v>
      </c>
      <c r="Q22" s="4189" t="s">
        <v>5012</v>
      </c>
      <c r="R22" s="4189" t="s">
        <v>5013</v>
      </c>
      <c r="S22" s="4189" t="s">
        <v>5014</v>
      </c>
      <c r="T22" s="4189" t="s">
        <v>5071</v>
      </c>
      <c r="U22" s="4189" t="s">
        <v>5072</v>
      </c>
      <c r="V22" s="4189" t="s">
        <v>5017</v>
      </c>
      <c r="W22" s="4189" t="s">
        <v>5019</v>
      </c>
      <c r="X22" s="4200" t="s">
        <v>5073</v>
      </c>
      <c r="Y22" s="4200" t="s">
        <v>5074</v>
      </c>
      <c r="Z22" s="4189" t="s">
        <v>5075</v>
      </c>
      <c r="AA22" s="4189" t="s">
        <v>5076</v>
      </c>
      <c r="AB22" s="4189" t="s">
        <v>5077</v>
      </c>
      <c r="AC22" s="4189" t="s">
        <v>1150</v>
      </c>
      <c r="AD22" s="4189" t="s">
        <v>4983</v>
      </c>
      <c r="AE22" s="4189" t="s">
        <v>4984</v>
      </c>
      <c r="AF22" s="2502"/>
    </row>
    <row r="23" spans="2:32" s="2393" customFormat="1" ht="13.5" thickBot="1" x14ac:dyDescent="0.25">
      <c r="B23" s="4186"/>
      <c r="C23" s="4187"/>
      <c r="D23" s="4189"/>
      <c r="E23" s="4189"/>
      <c r="F23" s="4189"/>
      <c r="G23" s="4201"/>
      <c r="H23" s="4201"/>
      <c r="I23" s="4200"/>
      <c r="J23" s="4200"/>
      <c r="K23" s="3971" t="s">
        <v>5026</v>
      </c>
      <c r="L23" s="3972" t="s">
        <v>2793</v>
      </c>
      <c r="M23" s="4200"/>
      <c r="N23" s="4200"/>
      <c r="O23" s="4200"/>
      <c r="P23" s="4200"/>
      <c r="Q23" s="4203"/>
      <c r="R23" s="4203"/>
      <c r="S23" s="4203"/>
      <c r="T23" s="4203"/>
      <c r="U23" s="4203"/>
      <c r="V23" s="4203"/>
      <c r="W23" s="4203"/>
      <c r="X23" s="4201"/>
      <c r="Y23" s="4201"/>
      <c r="Z23" s="4203"/>
      <c r="AA23" s="4203"/>
      <c r="AB23" s="4203"/>
      <c r="AC23" s="4203"/>
      <c r="AD23" s="4203"/>
      <c r="AE23" s="4203"/>
      <c r="AF23" s="2502"/>
    </row>
    <row r="24" spans="2:32" s="2393" customFormat="1" x14ac:dyDescent="0.2">
      <c r="B24" s="4214" t="s">
        <v>6944</v>
      </c>
      <c r="C24" s="4215"/>
      <c r="D24" s="4010" t="s">
        <v>6945</v>
      </c>
      <c r="E24" s="4011"/>
      <c r="F24" s="3057"/>
      <c r="G24" s="4098"/>
      <c r="H24" s="4098">
        <v>30</v>
      </c>
      <c r="I24" s="4011"/>
      <c r="J24" s="4011"/>
      <c r="K24" s="3057"/>
      <c r="L24" s="4098"/>
      <c r="M24" s="4011"/>
      <c r="N24" s="4011"/>
      <c r="O24" s="4011"/>
      <c r="P24" s="4011"/>
      <c r="Q24" s="4011"/>
      <c r="R24" s="3057"/>
      <c r="S24" s="3057"/>
      <c r="T24" s="4011"/>
      <c r="U24" s="4011"/>
      <c r="V24" s="3057"/>
      <c r="W24" s="3057"/>
      <c r="X24" s="4011"/>
      <c r="Y24" s="4011"/>
      <c r="Z24" s="3057"/>
      <c r="AA24" s="4011"/>
      <c r="AB24" s="4011"/>
      <c r="AC24" s="4099"/>
      <c r="AD24" s="4099"/>
      <c r="AE24" s="4100"/>
      <c r="AF24" s="2502"/>
    </row>
    <row r="25" spans="2:32" s="2393" customFormat="1" x14ac:dyDescent="0.2">
      <c r="B25" s="5689" t="s">
        <v>6946</v>
      </c>
      <c r="C25" s="5690"/>
      <c r="D25" s="4000" t="s">
        <v>6947</v>
      </c>
      <c r="E25" s="2960"/>
      <c r="F25" s="3052"/>
      <c r="G25" s="4101"/>
      <c r="H25" s="4101"/>
      <c r="I25" s="2960"/>
      <c r="J25" s="2960"/>
      <c r="K25" s="3052"/>
      <c r="L25" s="4101"/>
      <c r="M25" s="2960"/>
      <c r="N25" s="2960"/>
      <c r="O25" s="2960"/>
      <c r="P25" s="2960"/>
      <c r="Q25" s="2960"/>
      <c r="R25" s="3052"/>
      <c r="S25" s="3052"/>
      <c r="T25" s="2960"/>
      <c r="U25" s="2960"/>
      <c r="V25" s="3052"/>
      <c r="W25" s="3052">
        <v>300</v>
      </c>
      <c r="X25" s="2960"/>
      <c r="Y25" s="2960"/>
      <c r="Z25" s="3052"/>
      <c r="AA25" s="2960"/>
      <c r="AB25" s="2960"/>
      <c r="AC25" s="4094"/>
      <c r="AD25" s="4094"/>
      <c r="AE25" s="4095"/>
      <c r="AF25" s="2502"/>
    </row>
    <row r="26" spans="2:32" s="2393" customFormat="1" ht="13.5" thickBot="1" x14ac:dyDescent="0.25">
      <c r="B26" s="4218" t="s">
        <v>6948</v>
      </c>
      <c r="C26" s="4219"/>
      <c r="D26" s="4024" t="s">
        <v>6949</v>
      </c>
      <c r="E26" s="3062"/>
      <c r="F26" s="3061"/>
      <c r="G26" s="4102"/>
      <c r="H26" s="4102"/>
      <c r="I26" s="3062"/>
      <c r="J26" s="3062"/>
      <c r="K26" s="3061"/>
      <c r="L26" s="4102"/>
      <c r="M26" s="3062"/>
      <c r="N26" s="3062"/>
      <c r="O26" s="3062"/>
      <c r="P26" s="3062"/>
      <c r="Q26" s="3062"/>
      <c r="R26" s="3061"/>
      <c r="S26" s="3061"/>
      <c r="T26" s="3062"/>
      <c r="U26" s="3062"/>
      <c r="V26" s="3061"/>
      <c r="W26" s="3061"/>
      <c r="X26" s="3062"/>
      <c r="Y26" s="3062"/>
      <c r="Z26" s="3061">
        <v>30</v>
      </c>
      <c r="AA26" s="3062"/>
      <c r="AB26" s="3062"/>
      <c r="AC26" s="4103"/>
      <c r="AD26" s="4103"/>
      <c r="AE26" s="4104"/>
      <c r="AF26" s="2502"/>
    </row>
    <row r="27" spans="2:32" s="2393" customFormat="1" x14ac:dyDescent="0.2">
      <c r="B27" s="2564"/>
      <c r="C27" s="2496"/>
      <c r="D27" s="2496"/>
      <c r="E27" s="2496"/>
      <c r="F27" s="2496"/>
      <c r="G27" s="2497"/>
      <c r="H27" s="2497"/>
      <c r="I27" s="2497"/>
      <c r="J27" s="2497"/>
      <c r="K27" s="2496"/>
      <c r="L27" s="2497"/>
      <c r="M27" s="2497"/>
      <c r="N27" s="2497"/>
      <c r="O27" s="2497"/>
      <c r="P27" s="2497"/>
      <c r="Q27" s="2561"/>
      <c r="R27" s="2561"/>
      <c r="S27" s="2561"/>
      <c r="T27" s="2561"/>
      <c r="U27" s="2561"/>
      <c r="V27" s="2561"/>
      <c r="W27" s="2561"/>
      <c r="X27" s="2561"/>
      <c r="Y27" s="2561"/>
      <c r="Z27" s="2561"/>
      <c r="AA27" s="2561"/>
      <c r="AB27" s="2561"/>
      <c r="AC27" s="2561"/>
      <c r="AD27" s="2561"/>
      <c r="AE27" s="2561"/>
      <c r="AF27" s="2502"/>
    </row>
    <row r="28" spans="2:32" s="2393" customFormat="1" x14ac:dyDescent="0.2">
      <c r="B28" s="4166" t="s">
        <v>4985</v>
      </c>
      <c r="C28" s="4167"/>
      <c r="D28" s="4168" t="s">
        <v>6851</v>
      </c>
      <c r="E28" s="4168"/>
      <c r="F28" s="4168"/>
      <c r="G28" s="4168"/>
      <c r="H28" s="4168"/>
      <c r="I28" s="2562"/>
      <c r="J28" s="2562"/>
      <c r="K28" s="2562"/>
      <c r="L28" s="2562"/>
      <c r="M28" s="2562"/>
      <c r="N28" s="2562"/>
      <c r="O28" s="2562"/>
      <c r="P28" s="2562"/>
      <c r="Q28" s="2561"/>
      <c r="R28" s="2561"/>
      <c r="S28" s="2561"/>
      <c r="T28" s="2561"/>
      <c r="U28" s="2561"/>
      <c r="V28" s="2561"/>
      <c r="W28" s="2561"/>
      <c r="X28" s="2561"/>
      <c r="Y28" s="2561"/>
      <c r="Z28" s="2561"/>
      <c r="AA28" s="2561"/>
      <c r="AB28" s="2561"/>
      <c r="AC28" s="2561"/>
      <c r="AD28" s="2561"/>
      <c r="AE28" s="2561"/>
      <c r="AF28" s="2502"/>
    </row>
    <row r="29" spans="2:32" s="2393" customFormat="1" x14ac:dyDescent="0.2">
      <c r="B29" s="4166" t="s">
        <v>4986</v>
      </c>
      <c r="C29" s="4167"/>
      <c r="D29" s="4168" t="s">
        <v>5347</v>
      </c>
      <c r="E29" s="4168"/>
      <c r="F29" s="4168"/>
      <c r="G29" s="4168"/>
      <c r="H29" s="4168"/>
      <c r="I29" s="2562"/>
      <c r="J29" s="2562"/>
      <c r="K29" s="2562"/>
      <c r="L29" s="2562"/>
      <c r="M29" s="2562"/>
      <c r="N29" s="2562"/>
      <c r="O29" s="2562"/>
      <c r="P29" s="2562"/>
      <c r="Q29" s="2561"/>
      <c r="R29" s="2561"/>
      <c r="S29" s="2561"/>
      <c r="T29" s="2561"/>
      <c r="U29" s="2561"/>
      <c r="V29" s="2561"/>
      <c r="W29" s="2561"/>
      <c r="X29" s="2561"/>
      <c r="Y29" s="2561"/>
      <c r="Z29" s="2561"/>
      <c r="AA29" s="2561"/>
      <c r="AB29" s="2561"/>
      <c r="AC29" s="2561"/>
      <c r="AD29" s="2561"/>
      <c r="AE29" s="2561"/>
      <c r="AF29" s="2502"/>
    </row>
    <row r="30" spans="2:32" s="2393" customFormat="1" ht="13.5" thickBot="1" x14ac:dyDescent="0.25">
      <c r="B30" s="3969"/>
      <c r="C30" s="3970"/>
      <c r="D30" s="3970"/>
      <c r="E30" s="3970"/>
      <c r="F30" s="3970"/>
      <c r="G30" s="2565"/>
      <c r="H30" s="2565"/>
      <c r="I30" s="2565"/>
      <c r="J30" s="2565"/>
      <c r="K30" s="2565"/>
      <c r="L30" s="2565"/>
      <c r="M30" s="2565"/>
      <c r="N30" s="2565"/>
      <c r="O30" s="2565"/>
      <c r="P30" s="2565"/>
      <c r="Q30" s="2565"/>
      <c r="R30" s="2565"/>
      <c r="S30" s="2565"/>
      <c r="T30" s="2565"/>
      <c r="U30" s="2565"/>
      <c r="V30" s="2565"/>
      <c r="W30" s="2565"/>
      <c r="X30" s="2565"/>
      <c r="Y30" s="2565"/>
      <c r="Z30" s="2565"/>
      <c r="AA30" s="2565"/>
      <c r="AB30" s="2565"/>
      <c r="AC30" s="2565"/>
      <c r="AD30" s="2565"/>
      <c r="AE30" s="2565"/>
      <c r="AF30" s="2507"/>
    </row>
    <row r="31" spans="2:32" s="2393" customFormat="1" ht="13.5" thickBot="1" x14ac:dyDescent="0.25">
      <c r="B31" s="2470"/>
      <c r="I31" s="2802"/>
    </row>
    <row r="32" spans="2:32" s="2393" customFormat="1" ht="20.25" x14ac:dyDescent="0.2">
      <c r="B32" s="4169" t="s">
        <v>5058</v>
      </c>
      <c r="C32" s="4170"/>
      <c r="D32" s="4170"/>
      <c r="E32" s="4170"/>
      <c r="F32" s="4170"/>
      <c r="G32" s="4170"/>
      <c r="H32" s="4170"/>
      <c r="I32" s="4170"/>
      <c r="J32" s="4170"/>
      <c r="K32" s="4170"/>
      <c r="L32" s="4170"/>
      <c r="M32" s="4170"/>
      <c r="N32" s="4170"/>
      <c r="O32" s="4170"/>
      <c r="P32" s="4170"/>
      <c r="Q32" s="4170"/>
      <c r="R32" s="4170"/>
      <c r="S32" s="4170"/>
      <c r="T32" s="4170"/>
      <c r="U32" s="4170"/>
      <c r="V32" s="4170"/>
      <c r="W32" s="4170"/>
      <c r="X32" s="4170"/>
      <c r="Y32" s="4170"/>
      <c r="Z32" s="4170"/>
      <c r="AA32" s="4170"/>
      <c r="AB32" s="4170"/>
      <c r="AC32" s="4170"/>
      <c r="AD32" s="4170"/>
      <c r="AE32" s="4170"/>
      <c r="AF32" s="4171"/>
    </row>
    <row r="33" spans="2:32" s="2393" customFormat="1" x14ac:dyDescent="0.2">
      <c r="B33" s="3967"/>
      <c r="C33" s="3968"/>
      <c r="D33" s="3968"/>
      <c r="E33" s="3968"/>
      <c r="F33" s="3968"/>
      <c r="G33" s="2501"/>
      <c r="H33" s="2501"/>
      <c r="I33" s="2501"/>
      <c r="J33" s="2501"/>
      <c r="K33" s="2501"/>
      <c r="L33" s="2501"/>
      <c r="M33" s="2501"/>
      <c r="N33" s="2501"/>
      <c r="O33" s="2501"/>
      <c r="P33" s="2501"/>
      <c r="Q33" s="2501"/>
      <c r="R33" s="2501"/>
      <c r="S33" s="2501"/>
      <c r="T33" s="2501"/>
      <c r="U33" s="2501"/>
      <c r="V33" s="2501"/>
      <c r="W33" s="2501"/>
      <c r="X33" s="2501"/>
      <c r="Y33" s="2501"/>
      <c r="Z33" s="2501"/>
      <c r="AA33" s="2501"/>
      <c r="AB33" s="2501"/>
      <c r="AC33" s="2501"/>
      <c r="AD33" s="2501"/>
      <c r="AE33" s="2501"/>
      <c r="AF33" s="2502"/>
    </row>
    <row r="34" spans="2:32" s="2393" customFormat="1" x14ac:dyDescent="0.2">
      <c r="B34" s="2563" t="s">
        <v>5078</v>
      </c>
      <c r="C34" s="3968"/>
      <c r="D34" s="4172" t="s">
        <v>6934</v>
      </c>
      <c r="E34" s="4172"/>
      <c r="F34" s="4172"/>
      <c r="G34" s="2501"/>
      <c r="H34" s="2501"/>
      <c r="I34" s="2501"/>
      <c r="J34" s="2501"/>
      <c r="K34" s="2501"/>
      <c r="L34" s="2501"/>
      <c r="M34" s="2501"/>
      <c r="N34" s="2501"/>
      <c r="O34" s="2501"/>
      <c r="P34" s="2501"/>
      <c r="Q34" s="2501"/>
      <c r="R34" s="2501"/>
      <c r="S34" s="2501"/>
      <c r="T34" s="2501"/>
      <c r="U34" s="2501"/>
      <c r="V34" s="2501"/>
      <c r="W34" s="2501"/>
      <c r="X34" s="2501"/>
      <c r="Y34" s="2501"/>
      <c r="Z34" s="2501"/>
      <c r="AA34" s="2501"/>
      <c r="AB34" s="2501"/>
      <c r="AC34" s="2501"/>
      <c r="AD34" s="2501"/>
      <c r="AE34" s="2501"/>
      <c r="AF34" s="2502"/>
    </row>
    <row r="35" spans="2:32" s="2393" customFormat="1" x14ac:dyDescent="0.2">
      <c r="B35" s="4173" t="s">
        <v>5061</v>
      </c>
      <c r="C35" s="4174"/>
      <c r="D35" s="5125">
        <v>41902</v>
      </c>
      <c r="E35" s="5125"/>
      <c r="F35" s="5125"/>
      <c r="G35" s="2561"/>
      <c r="H35" s="2501"/>
      <c r="I35" s="2501"/>
      <c r="J35" s="2501"/>
      <c r="K35" s="2501"/>
      <c r="L35" s="2501"/>
      <c r="M35" s="2501"/>
      <c r="N35" s="2501"/>
      <c r="O35" s="2501"/>
      <c r="P35" s="2501"/>
      <c r="Q35" s="2501"/>
      <c r="R35" s="2501"/>
      <c r="S35" s="2501"/>
      <c r="T35" s="2501"/>
      <c r="U35" s="2501"/>
      <c r="V35" s="2501"/>
      <c r="W35" s="2501"/>
      <c r="X35" s="2501"/>
      <c r="Y35" s="2501"/>
      <c r="Z35" s="2501"/>
      <c r="AA35" s="2501"/>
      <c r="AB35" s="2501"/>
      <c r="AC35" s="2501"/>
      <c r="AD35" s="2501"/>
      <c r="AE35" s="2501"/>
      <c r="AF35" s="2502"/>
    </row>
    <row r="36" spans="2:32" s="2393" customFormat="1" x14ac:dyDescent="0.2">
      <c r="B36" s="4176" t="s">
        <v>5059</v>
      </c>
      <c r="C36" s="4177"/>
      <c r="D36" s="5126">
        <v>41943</v>
      </c>
      <c r="E36" s="5126"/>
      <c r="F36" s="5126"/>
      <c r="G36" s="2501"/>
      <c r="H36" s="2501"/>
      <c r="I36" s="2501"/>
      <c r="J36" s="2501"/>
      <c r="K36" s="2501"/>
      <c r="L36" s="2501"/>
      <c r="M36" s="2501"/>
      <c r="N36" s="2501"/>
      <c r="O36" s="2501"/>
      <c r="P36" s="2501"/>
      <c r="Q36" s="2501"/>
      <c r="R36" s="2501"/>
      <c r="S36" s="2501"/>
      <c r="T36" s="2501"/>
      <c r="U36" s="2501"/>
      <c r="V36" s="2501"/>
      <c r="W36" s="2501"/>
      <c r="X36" s="2501"/>
      <c r="Y36" s="2501"/>
      <c r="Z36" s="2501"/>
      <c r="AA36" s="2501"/>
      <c r="AB36" s="2501"/>
      <c r="AC36" s="2501"/>
      <c r="AD36" s="2501"/>
      <c r="AE36" s="2501"/>
      <c r="AF36" s="2502"/>
    </row>
    <row r="37" spans="2:32" s="2393" customFormat="1" ht="13.5" thickBot="1" x14ac:dyDescent="0.25">
      <c r="B37" s="3967"/>
      <c r="C37" s="3968"/>
      <c r="D37" s="3968"/>
      <c r="E37" s="3968"/>
      <c r="F37" s="3968"/>
      <c r="G37" s="2501"/>
      <c r="H37" s="2501"/>
      <c r="I37" s="2501"/>
      <c r="J37" s="2501"/>
      <c r="K37" s="2501"/>
      <c r="L37" s="2501"/>
      <c r="M37" s="2501"/>
      <c r="N37" s="2501"/>
      <c r="O37" s="2501"/>
      <c r="P37" s="2501"/>
      <c r="Q37" s="2501"/>
      <c r="R37" s="2501"/>
      <c r="S37" s="2501"/>
      <c r="T37" s="2501"/>
      <c r="U37" s="2501"/>
      <c r="V37" s="2501"/>
      <c r="W37" s="2501"/>
      <c r="X37" s="2501"/>
      <c r="Y37" s="2501"/>
      <c r="Z37" s="2501"/>
      <c r="AA37" s="2501"/>
      <c r="AB37" s="2501"/>
      <c r="AC37" s="2501"/>
      <c r="AD37" s="2501"/>
      <c r="AE37" s="2501"/>
      <c r="AF37" s="2502"/>
    </row>
    <row r="38" spans="2:32" s="2393" customFormat="1" ht="13.5" thickBot="1" x14ac:dyDescent="0.25">
      <c r="B38" s="4179" t="s">
        <v>5060</v>
      </c>
      <c r="C38" s="4180"/>
      <c r="D38" s="4181" t="s">
        <v>6935</v>
      </c>
      <c r="E38" s="4182"/>
      <c r="F38" s="4182"/>
      <c r="G38" s="4182"/>
      <c r="H38" s="4182"/>
      <c r="I38" s="4182"/>
      <c r="J38" s="4182"/>
      <c r="K38" s="4182"/>
      <c r="L38" s="4182"/>
      <c r="M38" s="4182"/>
      <c r="N38" s="4182"/>
      <c r="O38" s="4182"/>
      <c r="P38" s="4182"/>
      <c r="Q38" s="4183"/>
      <c r="R38" s="2501"/>
      <c r="S38" s="2501"/>
      <c r="T38" s="2501"/>
      <c r="U38" s="2501"/>
      <c r="V38" s="2501"/>
      <c r="W38" s="2501"/>
      <c r="X38" s="2501"/>
      <c r="Y38" s="2501"/>
      <c r="Z38" s="2501"/>
      <c r="AA38" s="2501"/>
      <c r="AB38" s="2501"/>
      <c r="AC38" s="2501"/>
      <c r="AD38" s="2501"/>
      <c r="AE38" s="2501"/>
      <c r="AF38" s="2502"/>
    </row>
    <row r="39" spans="2:32" s="2393" customFormat="1" ht="13.5" thickBot="1" x14ac:dyDescent="0.25">
      <c r="B39" s="3967"/>
      <c r="C39" s="3968"/>
      <c r="D39" s="3968"/>
      <c r="E39" s="3968"/>
      <c r="F39" s="3968"/>
      <c r="G39" s="2501"/>
      <c r="H39" s="2501"/>
      <c r="I39" s="2501"/>
      <c r="J39" s="2501"/>
      <c r="K39" s="2501"/>
      <c r="L39" s="2501"/>
      <c r="M39" s="2501"/>
      <c r="N39" s="2501"/>
      <c r="O39" s="2501"/>
      <c r="P39" s="2501"/>
      <c r="Q39" s="2501"/>
      <c r="R39" s="2565"/>
      <c r="S39" s="2501"/>
      <c r="T39" s="2501"/>
      <c r="U39" s="2501"/>
      <c r="V39" s="2501"/>
      <c r="W39" s="2501"/>
      <c r="X39" s="2501"/>
      <c r="Y39" s="2501"/>
      <c r="Z39" s="2501"/>
      <c r="AA39" s="2501"/>
      <c r="AB39" s="2501"/>
      <c r="AC39" s="2501"/>
      <c r="AD39" s="2501"/>
      <c r="AE39" s="2501"/>
      <c r="AF39" s="2502"/>
    </row>
    <row r="40" spans="2:32" s="2393" customFormat="1" ht="13.5" thickBot="1" x14ac:dyDescent="0.25">
      <c r="B40" s="4184" t="s">
        <v>5062</v>
      </c>
      <c r="C40" s="4185"/>
      <c r="D40" s="4188" t="s">
        <v>5063</v>
      </c>
      <c r="E40" s="4190" t="s">
        <v>224</v>
      </c>
      <c r="F40" s="4191"/>
      <c r="G40" s="4191"/>
      <c r="H40" s="4191"/>
      <c r="I40" s="4191"/>
      <c r="J40" s="4191"/>
      <c r="K40" s="4191"/>
      <c r="L40" s="4191"/>
      <c r="M40" s="4191"/>
      <c r="N40" s="4191"/>
      <c r="O40" s="4191"/>
      <c r="P40" s="4192"/>
      <c r="Q40" s="4193" t="s">
        <v>340</v>
      </c>
      <c r="R40" s="4194"/>
      <c r="S40" s="4195"/>
      <c r="T40" s="4195"/>
      <c r="U40" s="4195"/>
      <c r="V40" s="4195"/>
      <c r="W40" s="4195"/>
      <c r="X40" s="4195"/>
      <c r="Y40" s="4196"/>
      <c r="Z40" s="4193" t="s">
        <v>225</v>
      </c>
      <c r="AA40" s="4195"/>
      <c r="AB40" s="4196"/>
      <c r="AC40" s="4197" t="s">
        <v>4982</v>
      </c>
      <c r="AD40" s="4198"/>
      <c r="AE40" s="4199"/>
      <c r="AF40" s="2502"/>
    </row>
    <row r="41" spans="2:32" s="2393" customFormat="1" ht="13.5" thickBot="1" x14ac:dyDescent="0.25">
      <c r="B41" s="4186"/>
      <c r="C41" s="4187"/>
      <c r="D41" s="4188"/>
      <c r="E41" s="4188" t="s">
        <v>5000</v>
      </c>
      <c r="F41" s="4188" t="s">
        <v>5001</v>
      </c>
      <c r="G41" s="4200" t="s">
        <v>5003</v>
      </c>
      <c r="H41" s="4200" t="s">
        <v>5064</v>
      </c>
      <c r="I41" s="4202" t="s">
        <v>5065</v>
      </c>
      <c r="J41" s="4202" t="s">
        <v>5066</v>
      </c>
      <c r="K41" s="4202" t="s">
        <v>5006</v>
      </c>
      <c r="L41" s="4202"/>
      <c r="M41" s="4202" t="s">
        <v>5067</v>
      </c>
      <c r="N41" s="4202" t="s">
        <v>5068</v>
      </c>
      <c r="O41" s="4202" t="s">
        <v>5069</v>
      </c>
      <c r="P41" s="4202" t="s">
        <v>5070</v>
      </c>
      <c r="Q41" s="4189" t="s">
        <v>5012</v>
      </c>
      <c r="R41" s="4189" t="s">
        <v>5013</v>
      </c>
      <c r="S41" s="4189" t="s">
        <v>5014</v>
      </c>
      <c r="T41" s="4189" t="s">
        <v>5071</v>
      </c>
      <c r="U41" s="4189" t="s">
        <v>5072</v>
      </c>
      <c r="V41" s="4189" t="s">
        <v>5017</v>
      </c>
      <c r="W41" s="4189" t="s">
        <v>5019</v>
      </c>
      <c r="X41" s="4200" t="s">
        <v>5073</v>
      </c>
      <c r="Y41" s="4200" t="s">
        <v>5074</v>
      </c>
      <c r="Z41" s="4189" t="s">
        <v>5075</v>
      </c>
      <c r="AA41" s="4189" t="s">
        <v>5076</v>
      </c>
      <c r="AB41" s="4189" t="s">
        <v>5077</v>
      </c>
      <c r="AC41" s="4189" t="s">
        <v>1150</v>
      </c>
      <c r="AD41" s="4189" t="s">
        <v>4983</v>
      </c>
      <c r="AE41" s="4189" t="s">
        <v>4984</v>
      </c>
      <c r="AF41" s="2502"/>
    </row>
    <row r="42" spans="2:32" s="2393" customFormat="1" ht="13.5" thickBot="1" x14ac:dyDescent="0.25">
      <c r="B42" s="4186"/>
      <c r="C42" s="4187"/>
      <c r="D42" s="4189"/>
      <c r="E42" s="4189"/>
      <c r="F42" s="4189"/>
      <c r="G42" s="4201"/>
      <c r="H42" s="4201"/>
      <c r="I42" s="4200"/>
      <c r="J42" s="4200"/>
      <c r="K42" s="3971" t="s">
        <v>5026</v>
      </c>
      <c r="L42" s="3972" t="s">
        <v>2793</v>
      </c>
      <c r="M42" s="4200"/>
      <c r="N42" s="4200"/>
      <c r="O42" s="4200"/>
      <c r="P42" s="4200"/>
      <c r="Q42" s="4203"/>
      <c r="R42" s="4203"/>
      <c r="S42" s="4203"/>
      <c r="T42" s="4203"/>
      <c r="U42" s="4203"/>
      <c r="V42" s="4203"/>
      <c r="W42" s="4203"/>
      <c r="X42" s="4201"/>
      <c r="Y42" s="4201"/>
      <c r="Z42" s="4203"/>
      <c r="AA42" s="4203"/>
      <c r="AB42" s="4203"/>
      <c r="AC42" s="4203"/>
      <c r="AD42" s="4203"/>
      <c r="AE42" s="4203"/>
      <c r="AF42" s="2502"/>
    </row>
    <row r="43" spans="2:32" s="2393" customFormat="1" x14ac:dyDescent="0.2">
      <c r="B43" s="4214" t="s">
        <v>6936</v>
      </c>
      <c r="C43" s="4215"/>
      <c r="D43" s="4010" t="s">
        <v>6937</v>
      </c>
      <c r="E43" s="4011"/>
      <c r="F43" s="3057"/>
      <c r="G43" s="4098"/>
      <c r="H43" s="4098">
        <v>10</v>
      </c>
      <c r="I43" s="4011"/>
      <c r="J43" s="4011"/>
      <c r="K43" s="3057"/>
      <c r="L43" s="4098"/>
      <c r="M43" s="4011"/>
      <c r="N43" s="4011"/>
      <c r="O43" s="4011"/>
      <c r="P43" s="4011"/>
      <c r="Q43" s="4011"/>
      <c r="R43" s="3057"/>
      <c r="S43" s="3057"/>
      <c r="T43" s="4011"/>
      <c r="U43" s="4011"/>
      <c r="V43" s="3057"/>
      <c r="W43" s="3057"/>
      <c r="X43" s="4011"/>
      <c r="Y43" s="4011"/>
      <c r="Z43" s="3057"/>
      <c r="AA43" s="4011"/>
      <c r="AB43" s="4011"/>
      <c r="AC43" s="4099"/>
      <c r="AD43" s="4099"/>
      <c r="AE43" s="4100"/>
      <c r="AF43" s="2502"/>
    </row>
    <row r="44" spans="2:32" s="2393" customFormat="1" x14ac:dyDescent="0.2">
      <c r="B44" s="5689" t="s">
        <v>6938</v>
      </c>
      <c r="C44" s="5690"/>
      <c r="D44" s="4000" t="s">
        <v>6939</v>
      </c>
      <c r="E44" s="2960"/>
      <c r="F44" s="3052"/>
      <c r="G44" s="4101"/>
      <c r="H44" s="4101"/>
      <c r="I44" s="2960"/>
      <c r="J44" s="2960"/>
      <c r="K44" s="3052"/>
      <c r="L44" s="4101"/>
      <c r="M44" s="2960"/>
      <c r="N44" s="2960"/>
      <c r="O44" s="2960"/>
      <c r="P44" s="2960"/>
      <c r="Q44" s="2960"/>
      <c r="R44" s="3052"/>
      <c r="S44" s="3052"/>
      <c r="T44" s="2960"/>
      <c r="U44" s="2960"/>
      <c r="V44" s="3052"/>
      <c r="W44" s="3052">
        <v>100</v>
      </c>
      <c r="X44" s="2960"/>
      <c r="Y44" s="2960"/>
      <c r="Z44" s="3052"/>
      <c r="AA44" s="2960"/>
      <c r="AB44" s="2960"/>
      <c r="AC44" s="4094"/>
      <c r="AD44" s="4094"/>
      <c r="AE44" s="4095"/>
      <c r="AF44" s="2502"/>
    </row>
    <row r="45" spans="2:32" s="2393" customFormat="1" ht="13.5" thickBot="1" x14ac:dyDescent="0.25">
      <c r="B45" s="4218" t="s">
        <v>6940</v>
      </c>
      <c r="C45" s="4219"/>
      <c r="D45" s="4024" t="s">
        <v>6941</v>
      </c>
      <c r="E45" s="3062"/>
      <c r="F45" s="3061"/>
      <c r="G45" s="4102"/>
      <c r="H45" s="4102"/>
      <c r="I45" s="3062"/>
      <c r="J45" s="3062"/>
      <c r="K45" s="3061"/>
      <c r="L45" s="4102"/>
      <c r="M45" s="3062"/>
      <c r="N45" s="3062"/>
      <c r="O45" s="3062"/>
      <c r="P45" s="3062"/>
      <c r="Q45" s="3062"/>
      <c r="R45" s="3061"/>
      <c r="S45" s="3061"/>
      <c r="T45" s="3062"/>
      <c r="U45" s="3062"/>
      <c r="V45" s="3061"/>
      <c r="W45" s="3061"/>
      <c r="X45" s="3062"/>
      <c r="Y45" s="3062"/>
      <c r="Z45" s="3061">
        <v>10</v>
      </c>
      <c r="AA45" s="3062"/>
      <c r="AB45" s="3062"/>
      <c r="AC45" s="4103"/>
      <c r="AD45" s="4103"/>
      <c r="AE45" s="4104"/>
      <c r="AF45" s="2502"/>
    </row>
    <row r="46" spans="2:32" s="2393" customFormat="1" x14ac:dyDescent="0.2">
      <c r="B46" s="2564"/>
      <c r="C46" s="2496"/>
      <c r="D46" s="2496"/>
      <c r="E46" s="2496"/>
      <c r="F46" s="2496"/>
      <c r="G46" s="2497"/>
      <c r="H46" s="2497"/>
      <c r="I46" s="2497"/>
      <c r="J46" s="2497"/>
      <c r="K46" s="2496"/>
      <c r="L46" s="2497"/>
      <c r="M46" s="2497"/>
      <c r="N46" s="2497"/>
      <c r="O46" s="2497"/>
      <c r="P46" s="2497"/>
      <c r="Q46" s="2561"/>
      <c r="R46" s="2561"/>
      <c r="S46" s="2561"/>
      <c r="T46" s="2561"/>
      <c r="U46" s="2561"/>
      <c r="V46" s="2561"/>
      <c r="W46" s="2561"/>
      <c r="X46" s="2561"/>
      <c r="Y46" s="2561"/>
      <c r="Z46" s="2561"/>
      <c r="AA46" s="2561"/>
      <c r="AB46" s="2561"/>
      <c r="AC46" s="2561"/>
      <c r="AD46" s="2561"/>
      <c r="AE46" s="2561"/>
      <c r="AF46" s="2502"/>
    </row>
    <row r="47" spans="2:32" s="2393" customFormat="1" x14ac:dyDescent="0.2">
      <c r="B47" s="4166" t="s">
        <v>4985</v>
      </c>
      <c r="C47" s="4167"/>
      <c r="D47" s="4168" t="s">
        <v>6851</v>
      </c>
      <c r="E47" s="4168"/>
      <c r="F47" s="4168"/>
      <c r="G47" s="4168"/>
      <c r="H47" s="4168"/>
      <c r="I47" s="2562"/>
      <c r="J47" s="2562"/>
      <c r="K47" s="2562"/>
      <c r="L47" s="2562"/>
      <c r="M47" s="2562"/>
      <c r="N47" s="2562"/>
      <c r="O47" s="2562"/>
      <c r="P47" s="2562"/>
      <c r="Q47" s="2561"/>
      <c r="R47" s="2561"/>
      <c r="S47" s="2561"/>
      <c r="T47" s="2561"/>
      <c r="U47" s="2561"/>
      <c r="V47" s="2561"/>
      <c r="W47" s="2561"/>
      <c r="X47" s="2561"/>
      <c r="Y47" s="2561"/>
      <c r="Z47" s="2561"/>
      <c r="AA47" s="2561"/>
      <c r="AB47" s="2561"/>
      <c r="AC47" s="2561"/>
      <c r="AD47" s="2561"/>
      <c r="AE47" s="2561"/>
      <c r="AF47" s="2502"/>
    </row>
    <row r="48" spans="2:32" s="2393" customFormat="1" x14ac:dyDescent="0.2">
      <c r="B48" s="4166" t="s">
        <v>4986</v>
      </c>
      <c r="C48" s="4167"/>
      <c r="D48" s="4168" t="s">
        <v>5347</v>
      </c>
      <c r="E48" s="4168"/>
      <c r="F48" s="4168"/>
      <c r="G48" s="4168"/>
      <c r="H48" s="4168"/>
      <c r="I48" s="2562"/>
      <c r="J48" s="2562"/>
      <c r="K48" s="2562"/>
      <c r="L48" s="2562"/>
      <c r="M48" s="2562"/>
      <c r="N48" s="2562"/>
      <c r="O48" s="2562"/>
      <c r="P48" s="2562"/>
      <c r="Q48" s="2561"/>
      <c r="R48" s="2561"/>
      <c r="S48" s="2561"/>
      <c r="T48" s="2561"/>
      <c r="U48" s="2561"/>
      <c r="V48" s="2561"/>
      <c r="W48" s="2561"/>
      <c r="X48" s="2561"/>
      <c r="Y48" s="2561"/>
      <c r="Z48" s="2561"/>
      <c r="AA48" s="2561"/>
      <c r="AB48" s="2561"/>
      <c r="AC48" s="2561"/>
      <c r="AD48" s="2561"/>
      <c r="AE48" s="2561"/>
      <c r="AF48" s="2502"/>
    </row>
    <row r="49" spans="2:32" s="2393" customFormat="1" ht="13.5" thickBot="1" x14ac:dyDescent="0.25">
      <c r="B49" s="3969"/>
      <c r="C49" s="3970"/>
      <c r="D49" s="3970"/>
      <c r="E49" s="3970"/>
      <c r="F49" s="3970"/>
      <c r="G49" s="2565"/>
      <c r="H49" s="2565"/>
      <c r="I49" s="2565"/>
      <c r="J49" s="2565"/>
      <c r="K49" s="2565"/>
      <c r="L49" s="2565"/>
      <c r="M49" s="2565"/>
      <c r="N49" s="2565"/>
      <c r="O49" s="2565"/>
      <c r="P49" s="2565"/>
      <c r="Q49" s="2565"/>
      <c r="R49" s="2565"/>
      <c r="S49" s="2565"/>
      <c r="T49" s="2565"/>
      <c r="U49" s="2565"/>
      <c r="V49" s="2565"/>
      <c r="W49" s="2565"/>
      <c r="X49" s="2565"/>
      <c r="Y49" s="2565"/>
      <c r="Z49" s="2565"/>
      <c r="AA49" s="2565"/>
      <c r="AB49" s="2565"/>
      <c r="AC49" s="2565"/>
      <c r="AD49" s="2565"/>
      <c r="AE49" s="2565"/>
      <c r="AF49" s="2507"/>
    </row>
    <row r="50" spans="2:32" s="2393" customFormat="1" ht="13.5" thickBot="1" x14ac:dyDescent="0.25">
      <c r="B50" s="2470"/>
      <c r="I50" s="2802"/>
    </row>
    <row r="51" spans="2:32" s="2393" customFormat="1" ht="20.25" x14ac:dyDescent="0.2">
      <c r="B51" s="4169" t="s">
        <v>5058</v>
      </c>
      <c r="C51" s="4170"/>
      <c r="D51" s="4170"/>
      <c r="E51" s="4170"/>
      <c r="F51" s="4170"/>
      <c r="G51" s="4170"/>
      <c r="H51" s="4170"/>
      <c r="I51" s="4170"/>
      <c r="J51" s="4170"/>
      <c r="K51" s="4170"/>
      <c r="L51" s="4170"/>
      <c r="M51" s="4170"/>
      <c r="N51" s="4170"/>
      <c r="O51" s="4170"/>
      <c r="P51" s="4170"/>
      <c r="Q51" s="4170"/>
      <c r="R51" s="4170"/>
      <c r="S51" s="4170"/>
      <c r="T51" s="4170"/>
      <c r="U51" s="4170"/>
      <c r="V51" s="4170"/>
      <c r="W51" s="4170"/>
      <c r="X51" s="4170"/>
      <c r="Y51" s="4170"/>
      <c r="Z51" s="4170"/>
      <c r="AA51" s="4170"/>
      <c r="AB51" s="4170"/>
      <c r="AC51" s="4170"/>
      <c r="AD51" s="4170"/>
      <c r="AE51" s="4170"/>
      <c r="AF51" s="4171"/>
    </row>
    <row r="52" spans="2:32" s="2393" customFormat="1" x14ac:dyDescent="0.2">
      <c r="B52" s="3967"/>
      <c r="C52" s="3968"/>
      <c r="D52" s="3968"/>
      <c r="E52" s="3968"/>
      <c r="F52" s="3968"/>
      <c r="G52" s="2501"/>
      <c r="H52" s="2501"/>
      <c r="I52" s="2501"/>
      <c r="J52" s="2501"/>
      <c r="K52" s="2501"/>
      <c r="L52" s="2501"/>
      <c r="M52" s="2501"/>
      <c r="N52" s="2501"/>
      <c r="O52" s="2501"/>
      <c r="P52" s="2501"/>
      <c r="Q52" s="2501"/>
      <c r="R52" s="2501"/>
      <c r="S52" s="2501"/>
      <c r="T52" s="2501"/>
      <c r="U52" s="2501"/>
      <c r="V52" s="2501"/>
      <c r="W52" s="2501"/>
      <c r="X52" s="2501"/>
      <c r="Y52" s="2501"/>
      <c r="Z52" s="2501"/>
      <c r="AA52" s="2501"/>
      <c r="AB52" s="2501"/>
      <c r="AC52" s="2501"/>
      <c r="AD52" s="2501"/>
      <c r="AE52" s="2501"/>
      <c r="AF52" s="2502"/>
    </row>
    <row r="53" spans="2:32" s="2393" customFormat="1" x14ac:dyDescent="0.2">
      <c r="B53" s="2563" t="s">
        <v>5078</v>
      </c>
      <c r="C53" s="3968"/>
      <c r="D53" s="4172" t="s">
        <v>7158</v>
      </c>
      <c r="E53" s="4172"/>
      <c r="F53" s="4172"/>
      <c r="G53" s="2501"/>
      <c r="H53" s="2501"/>
      <c r="I53" s="2501"/>
      <c r="J53" s="2501"/>
      <c r="K53" s="2501"/>
      <c r="L53" s="2501"/>
      <c r="M53" s="2501"/>
      <c r="N53" s="2501"/>
      <c r="O53" s="2501"/>
      <c r="P53" s="2501"/>
      <c r="Q53" s="2501"/>
      <c r="R53" s="2501"/>
      <c r="S53" s="2501"/>
      <c r="T53" s="2501"/>
      <c r="U53" s="2501"/>
      <c r="V53" s="2501"/>
      <c r="W53" s="2501"/>
      <c r="X53" s="2501"/>
      <c r="Y53" s="2501"/>
      <c r="Z53" s="2501"/>
      <c r="AA53" s="2501"/>
      <c r="AB53" s="2501"/>
      <c r="AC53" s="2501"/>
      <c r="AD53" s="2501"/>
      <c r="AE53" s="2501"/>
      <c r="AF53" s="2502"/>
    </row>
    <row r="54" spans="2:32" s="2393" customFormat="1" x14ac:dyDescent="0.2">
      <c r="B54" s="4173" t="s">
        <v>5061</v>
      </c>
      <c r="C54" s="4174"/>
      <c r="D54" s="5125">
        <v>41883</v>
      </c>
      <c r="E54" s="5125"/>
      <c r="F54" s="5125"/>
      <c r="G54" s="2561"/>
      <c r="H54" s="2501"/>
      <c r="I54" s="2501"/>
      <c r="J54" s="2501"/>
      <c r="K54" s="2501"/>
      <c r="L54" s="2501"/>
      <c r="M54" s="2501"/>
      <c r="N54" s="2501"/>
      <c r="O54" s="2501"/>
      <c r="P54" s="2501"/>
      <c r="Q54" s="2501"/>
      <c r="R54" s="2501"/>
      <c r="S54" s="2501"/>
      <c r="T54" s="2501"/>
      <c r="U54" s="2501"/>
      <c r="V54" s="2501"/>
      <c r="W54" s="2501"/>
      <c r="X54" s="2501"/>
      <c r="Y54" s="2501"/>
      <c r="Z54" s="2501"/>
      <c r="AA54" s="2501"/>
      <c r="AB54" s="2501"/>
      <c r="AC54" s="2501"/>
      <c r="AD54" s="2501"/>
      <c r="AE54" s="2501"/>
      <c r="AF54" s="2502"/>
    </row>
    <row r="55" spans="2:32" s="2393" customFormat="1" x14ac:dyDescent="0.2">
      <c r="B55" s="4176" t="s">
        <v>5059</v>
      </c>
      <c r="C55" s="4177"/>
      <c r="D55" s="5125">
        <v>41952</v>
      </c>
      <c r="E55" s="5125"/>
      <c r="F55" s="5125"/>
      <c r="G55" s="2501"/>
      <c r="H55" s="2501"/>
      <c r="I55" s="2501"/>
      <c r="J55" s="2501"/>
      <c r="K55" s="2501"/>
      <c r="L55" s="2501"/>
      <c r="M55" s="2501"/>
      <c r="N55" s="2501"/>
      <c r="O55" s="2501"/>
      <c r="P55" s="2501"/>
      <c r="Q55" s="2501"/>
      <c r="R55" s="2501"/>
      <c r="S55" s="2501"/>
      <c r="T55" s="2501"/>
      <c r="U55" s="2501"/>
      <c r="V55" s="2501"/>
      <c r="W55" s="2501"/>
      <c r="X55" s="2501"/>
      <c r="Y55" s="2501"/>
      <c r="Z55" s="2501"/>
      <c r="AA55" s="2501"/>
      <c r="AB55" s="2501"/>
      <c r="AC55" s="2501"/>
      <c r="AD55" s="2501"/>
      <c r="AE55" s="2501"/>
      <c r="AF55" s="2502"/>
    </row>
    <row r="56" spans="2:32" s="2393" customFormat="1" ht="13.5" thickBot="1" x14ac:dyDescent="0.25">
      <c r="B56" s="3967"/>
      <c r="C56" s="3968"/>
      <c r="D56" s="3968"/>
      <c r="E56" s="3968"/>
      <c r="F56" s="3968"/>
      <c r="G56" s="2501"/>
      <c r="H56" s="2501"/>
      <c r="I56" s="2501"/>
      <c r="J56" s="2501"/>
      <c r="K56" s="2501"/>
      <c r="L56" s="2501"/>
      <c r="M56" s="2501"/>
      <c r="N56" s="2501"/>
      <c r="O56" s="2501"/>
      <c r="P56" s="2501"/>
      <c r="Q56" s="2501"/>
      <c r="R56" s="2501"/>
      <c r="S56" s="2501"/>
      <c r="T56" s="2501"/>
      <c r="U56" s="2501"/>
      <c r="V56" s="2501"/>
      <c r="W56" s="2501"/>
      <c r="X56" s="2501"/>
      <c r="Y56" s="2501"/>
      <c r="Z56" s="2501"/>
      <c r="AA56" s="2501"/>
      <c r="AB56" s="2501"/>
      <c r="AC56" s="2501"/>
      <c r="AD56" s="2501"/>
      <c r="AE56" s="2501"/>
      <c r="AF56" s="2502"/>
    </row>
    <row r="57" spans="2:32" s="2393" customFormat="1" ht="64.5" customHeight="1" thickBot="1" x14ac:dyDescent="0.25">
      <c r="B57" s="4179" t="s">
        <v>5060</v>
      </c>
      <c r="C57" s="4180"/>
      <c r="D57" s="4181" t="s">
        <v>7159</v>
      </c>
      <c r="E57" s="4182"/>
      <c r="F57" s="4182"/>
      <c r="G57" s="4182"/>
      <c r="H57" s="4182"/>
      <c r="I57" s="4182"/>
      <c r="J57" s="4182"/>
      <c r="K57" s="4182"/>
      <c r="L57" s="4182"/>
      <c r="M57" s="4182"/>
      <c r="N57" s="4182"/>
      <c r="O57" s="4182"/>
      <c r="P57" s="4182"/>
      <c r="Q57" s="4183"/>
      <c r="R57" s="2501"/>
      <c r="S57" s="2501"/>
      <c r="T57" s="2501"/>
      <c r="U57" s="2501"/>
      <c r="V57" s="2501"/>
      <c r="W57" s="2501"/>
      <c r="X57" s="2501"/>
      <c r="Y57" s="2501"/>
      <c r="Z57" s="2501"/>
      <c r="AA57" s="2501"/>
      <c r="AB57" s="2501"/>
      <c r="AC57" s="2501"/>
      <c r="AD57" s="2501"/>
      <c r="AE57" s="2501"/>
      <c r="AF57" s="2502"/>
    </row>
    <row r="58" spans="2:32" s="2393" customFormat="1" ht="13.5" thickBot="1" x14ac:dyDescent="0.25">
      <c r="B58" s="3967"/>
      <c r="C58" s="3968"/>
      <c r="D58" s="3968"/>
      <c r="E58" s="3968"/>
      <c r="F58" s="3968"/>
      <c r="G58" s="2501"/>
      <c r="H58" s="2501"/>
      <c r="I58" s="2501"/>
      <c r="J58" s="2501"/>
      <c r="K58" s="2501"/>
      <c r="L58" s="2501"/>
      <c r="M58" s="2501"/>
      <c r="N58" s="2501"/>
      <c r="O58" s="2501"/>
      <c r="P58" s="2501"/>
      <c r="Q58" s="2501"/>
      <c r="R58" s="2565"/>
      <c r="S58" s="2501"/>
      <c r="T58" s="2501"/>
      <c r="U58" s="2501"/>
      <c r="V58" s="2501"/>
      <c r="W58" s="2501"/>
      <c r="X58" s="2501"/>
      <c r="Y58" s="2501"/>
      <c r="Z58" s="2501"/>
      <c r="AA58" s="2501"/>
      <c r="AB58" s="2501"/>
      <c r="AC58" s="2501"/>
      <c r="AD58" s="2501"/>
      <c r="AE58" s="2501"/>
      <c r="AF58" s="2502"/>
    </row>
    <row r="59" spans="2:32" s="2393" customFormat="1" ht="13.5" thickBot="1" x14ac:dyDescent="0.25">
      <c r="B59" s="4184" t="s">
        <v>5062</v>
      </c>
      <c r="C59" s="4185"/>
      <c r="D59" s="4188" t="s">
        <v>5063</v>
      </c>
      <c r="E59" s="4190" t="s">
        <v>224</v>
      </c>
      <c r="F59" s="4191"/>
      <c r="G59" s="4191"/>
      <c r="H59" s="4191"/>
      <c r="I59" s="4191"/>
      <c r="J59" s="4191"/>
      <c r="K59" s="4191"/>
      <c r="L59" s="4191"/>
      <c r="M59" s="4191"/>
      <c r="N59" s="4191"/>
      <c r="O59" s="4191"/>
      <c r="P59" s="4192"/>
      <c r="Q59" s="4193" t="s">
        <v>340</v>
      </c>
      <c r="R59" s="4194"/>
      <c r="S59" s="4195"/>
      <c r="T59" s="4195"/>
      <c r="U59" s="4195"/>
      <c r="V59" s="4195"/>
      <c r="W59" s="4195"/>
      <c r="X59" s="4195"/>
      <c r="Y59" s="4196"/>
      <c r="Z59" s="4193" t="s">
        <v>225</v>
      </c>
      <c r="AA59" s="4195"/>
      <c r="AB59" s="4196"/>
      <c r="AC59" s="4197" t="s">
        <v>4982</v>
      </c>
      <c r="AD59" s="4198"/>
      <c r="AE59" s="4199"/>
      <c r="AF59" s="2502"/>
    </row>
    <row r="60" spans="2:32" s="2393" customFormat="1" ht="13.5" thickBot="1" x14ac:dyDescent="0.25">
      <c r="B60" s="4186"/>
      <c r="C60" s="4187"/>
      <c r="D60" s="4188"/>
      <c r="E60" s="4188" t="s">
        <v>5000</v>
      </c>
      <c r="F60" s="4188" t="s">
        <v>5001</v>
      </c>
      <c r="G60" s="4200" t="s">
        <v>5003</v>
      </c>
      <c r="H60" s="4200" t="s">
        <v>5064</v>
      </c>
      <c r="I60" s="4202" t="s">
        <v>5065</v>
      </c>
      <c r="J60" s="4202" t="s">
        <v>5066</v>
      </c>
      <c r="K60" s="4202" t="s">
        <v>5006</v>
      </c>
      <c r="L60" s="4202"/>
      <c r="M60" s="4202" t="s">
        <v>5067</v>
      </c>
      <c r="N60" s="4202" t="s">
        <v>5068</v>
      </c>
      <c r="O60" s="4202" t="s">
        <v>5069</v>
      </c>
      <c r="P60" s="4202" t="s">
        <v>5070</v>
      </c>
      <c r="Q60" s="4189" t="s">
        <v>5012</v>
      </c>
      <c r="R60" s="4189" t="s">
        <v>5013</v>
      </c>
      <c r="S60" s="4189" t="s">
        <v>5014</v>
      </c>
      <c r="T60" s="4189" t="s">
        <v>5071</v>
      </c>
      <c r="U60" s="4189" t="s">
        <v>5072</v>
      </c>
      <c r="V60" s="4189" t="s">
        <v>5017</v>
      </c>
      <c r="W60" s="4189" t="s">
        <v>5019</v>
      </c>
      <c r="X60" s="4200" t="s">
        <v>5073</v>
      </c>
      <c r="Y60" s="4200" t="s">
        <v>5074</v>
      </c>
      <c r="Z60" s="4189" t="s">
        <v>5075</v>
      </c>
      <c r="AA60" s="4189" t="s">
        <v>5076</v>
      </c>
      <c r="AB60" s="4189" t="s">
        <v>5077</v>
      </c>
      <c r="AC60" s="4189" t="s">
        <v>1150</v>
      </c>
      <c r="AD60" s="4189" t="s">
        <v>4983</v>
      </c>
      <c r="AE60" s="4189" t="s">
        <v>4984</v>
      </c>
      <c r="AF60" s="2502"/>
    </row>
    <row r="61" spans="2:32" s="2393" customFormat="1" ht="13.5" thickBot="1" x14ac:dyDescent="0.25">
      <c r="B61" s="4186"/>
      <c r="C61" s="4187"/>
      <c r="D61" s="4189"/>
      <c r="E61" s="4189"/>
      <c r="F61" s="4189"/>
      <c r="G61" s="4201"/>
      <c r="H61" s="4201"/>
      <c r="I61" s="4200"/>
      <c r="J61" s="4200"/>
      <c r="K61" s="3971" t="s">
        <v>5026</v>
      </c>
      <c r="L61" s="3972" t="s">
        <v>2793</v>
      </c>
      <c r="M61" s="4200"/>
      <c r="N61" s="4200"/>
      <c r="O61" s="4200"/>
      <c r="P61" s="4200"/>
      <c r="Q61" s="4203"/>
      <c r="R61" s="4203"/>
      <c r="S61" s="4203"/>
      <c r="T61" s="4203"/>
      <c r="U61" s="4203"/>
      <c r="V61" s="4203"/>
      <c r="W61" s="4203"/>
      <c r="X61" s="4201"/>
      <c r="Y61" s="4201"/>
      <c r="Z61" s="4203"/>
      <c r="AA61" s="4203"/>
      <c r="AB61" s="4203"/>
      <c r="AC61" s="4203"/>
      <c r="AD61" s="4203"/>
      <c r="AE61" s="4203"/>
      <c r="AF61" s="2502"/>
    </row>
    <row r="62" spans="2:32" s="2393" customFormat="1" ht="13.5" thickBot="1" x14ac:dyDescent="0.25">
      <c r="B62" s="4164" t="s">
        <v>7160</v>
      </c>
      <c r="C62" s="4165"/>
      <c r="D62" s="3073" t="s">
        <v>6094</v>
      </c>
      <c r="E62" s="3055"/>
      <c r="F62" s="3074"/>
      <c r="G62" s="4087"/>
      <c r="H62" s="4087"/>
      <c r="I62" s="3055"/>
      <c r="J62" s="3055"/>
      <c r="K62" s="3074"/>
      <c r="L62" s="4087"/>
      <c r="M62" s="3055"/>
      <c r="N62" s="3055"/>
      <c r="O62" s="3055"/>
      <c r="P62" s="3055"/>
      <c r="Q62" s="3055"/>
      <c r="R62" s="3074"/>
      <c r="S62" s="3074"/>
      <c r="T62" s="3055"/>
      <c r="U62" s="3055"/>
      <c r="V62" s="3074"/>
      <c r="W62" s="3074"/>
      <c r="X62" s="3055"/>
      <c r="Y62" s="3055"/>
      <c r="Z62" s="3074"/>
      <c r="AA62" s="3055"/>
      <c r="AB62" s="3055"/>
      <c r="AC62" s="4088"/>
      <c r="AD62" s="4088"/>
      <c r="AE62" s="4088"/>
      <c r="AF62" s="2502"/>
    </row>
    <row r="63" spans="2:32" s="2393" customFormat="1" x14ac:dyDescent="0.2">
      <c r="B63" s="2564"/>
      <c r="C63" s="2496"/>
      <c r="D63" s="2496"/>
      <c r="E63" s="2496"/>
      <c r="F63" s="2496"/>
      <c r="G63" s="2497"/>
      <c r="H63" s="2497"/>
      <c r="I63" s="2497"/>
      <c r="J63" s="2497"/>
      <c r="K63" s="2496"/>
      <c r="L63" s="2497"/>
      <c r="M63" s="2497"/>
      <c r="N63" s="2497"/>
      <c r="O63" s="2497"/>
      <c r="P63" s="2497"/>
      <c r="Q63" s="2561"/>
      <c r="R63" s="2561"/>
      <c r="S63" s="2561"/>
      <c r="T63" s="2561"/>
      <c r="U63" s="2561"/>
      <c r="V63" s="2561"/>
      <c r="W63" s="2561"/>
      <c r="X63" s="2561"/>
      <c r="Y63" s="2561"/>
      <c r="Z63" s="2561"/>
      <c r="AA63" s="2561"/>
      <c r="AB63" s="2561"/>
      <c r="AC63" s="2561"/>
      <c r="AD63" s="2561"/>
      <c r="AE63" s="2561"/>
      <c r="AF63" s="2502"/>
    </row>
    <row r="64" spans="2:32" s="2393" customFormat="1" x14ac:dyDescent="0.2">
      <c r="B64" s="4166" t="s">
        <v>4985</v>
      </c>
      <c r="C64" s="4167"/>
      <c r="D64" s="4168" t="s">
        <v>1866</v>
      </c>
      <c r="E64" s="4168"/>
      <c r="F64" s="4168"/>
      <c r="G64" s="4168"/>
      <c r="H64" s="4168"/>
      <c r="I64" s="2562"/>
      <c r="J64" s="2562"/>
      <c r="K64" s="2562"/>
      <c r="L64" s="2562"/>
      <c r="M64" s="2562"/>
      <c r="N64" s="2562"/>
      <c r="O64" s="2562"/>
      <c r="P64" s="2562"/>
      <c r="Q64" s="2561"/>
      <c r="R64" s="2561"/>
      <c r="S64" s="2561"/>
      <c r="T64" s="2561"/>
      <c r="U64" s="2561"/>
      <c r="V64" s="2561"/>
      <c r="W64" s="2561"/>
      <c r="X64" s="2561"/>
      <c r="Y64" s="2561"/>
      <c r="Z64" s="2561"/>
      <c r="AA64" s="2561"/>
      <c r="AB64" s="2561"/>
      <c r="AC64" s="2561"/>
      <c r="AD64" s="2561"/>
      <c r="AE64" s="2561"/>
      <c r="AF64" s="2502"/>
    </row>
    <row r="65" spans="2:32" s="2393" customFormat="1" x14ac:dyDescent="0.2">
      <c r="B65" s="4166" t="s">
        <v>4986</v>
      </c>
      <c r="C65" s="4167"/>
      <c r="D65" s="4168" t="s">
        <v>1866</v>
      </c>
      <c r="E65" s="4168"/>
      <c r="F65" s="4168"/>
      <c r="G65" s="4168"/>
      <c r="H65" s="4168"/>
      <c r="I65" s="2562"/>
      <c r="J65" s="2562"/>
      <c r="K65" s="2562"/>
      <c r="L65" s="2562"/>
      <c r="M65" s="2562"/>
      <c r="N65" s="2562"/>
      <c r="O65" s="2562"/>
      <c r="P65" s="2562"/>
      <c r="Q65" s="2561"/>
      <c r="R65" s="2561"/>
      <c r="S65" s="2561"/>
      <c r="T65" s="2561"/>
      <c r="U65" s="2561"/>
      <c r="V65" s="2561"/>
      <c r="W65" s="2561"/>
      <c r="X65" s="2561"/>
      <c r="Y65" s="2561"/>
      <c r="Z65" s="2561"/>
      <c r="AA65" s="2561"/>
      <c r="AB65" s="2561"/>
      <c r="AC65" s="2561"/>
      <c r="AD65" s="2561"/>
      <c r="AE65" s="2561"/>
      <c r="AF65" s="2502"/>
    </row>
    <row r="66" spans="2:32" s="2393" customFormat="1" ht="13.5" thickBot="1" x14ac:dyDescent="0.25">
      <c r="B66" s="3969"/>
      <c r="C66" s="3970"/>
      <c r="D66" s="3970"/>
      <c r="E66" s="3970"/>
      <c r="F66" s="3970"/>
      <c r="G66" s="2565"/>
      <c r="H66" s="2565"/>
      <c r="I66" s="2565"/>
      <c r="J66" s="2565"/>
      <c r="K66" s="2565"/>
      <c r="L66" s="2565"/>
      <c r="M66" s="2565"/>
      <c r="N66" s="2565"/>
      <c r="O66" s="2565"/>
      <c r="P66" s="2565"/>
      <c r="Q66" s="2565"/>
      <c r="R66" s="2565"/>
      <c r="S66" s="2565"/>
      <c r="T66" s="2565"/>
      <c r="U66" s="2565"/>
      <c r="V66" s="2565"/>
      <c r="W66" s="2565"/>
      <c r="X66" s="2565"/>
      <c r="Y66" s="2565"/>
      <c r="Z66" s="2565"/>
      <c r="AA66" s="2565"/>
      <c r="AB66" s="2565"/>
      <c r="AC66" s="2565"/>
      <c r="AD66" s="2565"/>
      <c r="AE66" s="2565"/>
      <c r="AF66" s="2507"/>
    </row>
    <row r="67" spans="2:32" s="2393" customFormat="1" ht="13.5" thickBot="1" x14ac:dyDescent="0.25">
      <c r="B67" s="2470"/>
      <c r="I67" s="2802"/>
    </row>
    <row r="68" spans="2:32" s="2393" customFormat="1" ht="20.25" x14ac:dyDescent="0.2">
      <c r="B68" s="4169" t="s">
        <v>5058</v>
      </c>
      <c r="C68" s="4170"/>
      <c r="D68" s="4170"/>
      <c r="E68" s="4170"/>
      <c r="F68" s="4170"/>
      <c r="G68" s="4170"/>
      <c r="H68" s="4170"/>
      <c r="I68" s="4170"/>
      <c r="J68" s="4170"/>
      <c r="K68" s="4170"/>
      <c r="L68" s="4170"/>
      <c r="M68" s="4170"/>
      <c r="N68" s="4170"/>
      <c r="O68" s="4170"/>
      <c r="P68" s="4170"/>
      <c r="Q68" s="4170"/>
      <c r="R68" s="4170"/>
      <c r="S68" s="4170"/>
      <c r="T68" s="4170"/>
      <c r="U68" s="4170"/>
      <c r="V68" s="4170"/>
      <c r="W68" s="4170"/>
      <c r="X68" s="4170"/>
      <c r="Y68" s="4170"/>
      <c r="Z68" s="4170"/>
      <c r="AA68" s="4170"/>
      <c r="AB68" s="4170"/>
      <c r="AC68" s="4170"/>
      <c r="AD68" s="4170"/>
      <c r="AE68" s="4170"/>
      <c r="AF68" s="4171"/>
    </row>
    <row r="69" spans="2:32" s="2393" customFormat="1" x14ac:dyDescent="0.2">
      <c r="B69" s="3967"/>
      <c r="C69" s="3968"/>
      <c r="D69" s="3968"/>
      <c r="E69" s="3968"/>
      <c r="F69" s="3968"/>
      <c r="G69" s="2501"/>
      <c r="H69" s="2501"/>
      <c r="I69" s="2501"/>
      <c r="J69" s="2501"/>
      <c r="K69" s="2501"/>
      <c r="L69" s="2501"/>
      <c r="M69" s="2501"/>
      <c r="N69" s="2501"/>
      <c r="O69" s="2501"/>
      <c r="P69" s="2501"/>
      <c r="Q69" s="2501"/>
      <c r="R69" s="2501"/>
      <c r="S69" s="2501"/>
      <c r="T69" s="2501"/>
      <c r="U69" s="2501"/>
      <c r="V69" s="2501"/>
      <c r="W69" s="2501"/>
      <c r="X69" s="2501"/>
      <c r="Y69" s="2501"/>
      <c r="Z69" s="2501"/>
      <c r="AA69" s="2501"/>
      <c r="AB69" s="2501"/>
      <c r="AC69" s="2501"/>
      <c r="AD69" s="2501"/>
      <c r="AE69" s="2501"/>
      <c r="AF69" s="2502"/>
    </row>
    <row r="70" spans="2:32" s="2393" customFormat="1" x14ac:dyDescent="0.2">
      <c r="B70" s="2563" t="s">
        <v>5078</v>
      </c>
      <c r="C70" s="3968"/>
      <c r="D70" s="4172" t="s">
        <v>7156</v>
      </c>
      <c r="E70" s="4172"/>
      <c r="F70" s="4172"/>
      <c r="G70" s="2501"/>
      <c r="H70" s="2501"/>
      <c r="I70" s="2501"/>
      <c r="J70" s="2501"/>
      <c r="K70" s="2501"/>
      <c r="L70" s="2501"/>
      <c r="M70" s="2501"/>
      <c r="N70" s="2501"/>
      <c r="O70" s="2501"/>
      <c r="P70" s="2501"/>
      <c r="Q70" s="2501"/>
      <c r="R70" s="2501"/>
      <c r="S70" s="2501"/>
      <c r="T70" s="2501"/>
      <c r="U70" s="2501"/>
      <c r="V70" s="2501"/>
      <c r="W70" s="2501"/>
      <c r="X70" s="2501"/>
      <c r="Y70" s="2501"/>
      <c r="Z70" s="2501"/>
      <c r="AA70" s="2501"/>
      <c r="AB70" s="2501"/>
      <c r="AC70" s="2501"/>
      <c r="AD70" s="2501"/>
      <c r="AE70" s="2501"/>
      <c r="AF70" s="2502"/>
    </row>
    <row r="71" spans="2:32" s="2393" customFormat="1" x14ac:dyDescent="0.2">
      <c r="B71" s="4173" t="s">
        <v>5061</v>
      </c>
      <c r="C71" s="4174"/>
      <c r="D71" s="5125">
        <v>41897</v>
      </c>
      <c r="E71" s="5125"/>
      <c r="F71" s="5125"/>
      <c r="G71" s="2561"/>
      <c r="H71" s="2501"/>
      <c r="I71" s="2501"/>
      <c r="J71" s="2501"/>
      <c r="K71" s="2501"/>
      <c r="L71" s="2501"/>
      <c r="M71" s="2501"/>
      <c r="N71" s="2501"/>
      <c r="O71" s="2501"/>
      <c r="P71" s="2501"/>
      <c r="Q71" s="2501"/>
      <c r="R71" s="2501"/>
      <c r="S71" s="2501"/>
      <c r="T71" s="2501"/>
      <c r="U71" s="2501"/>
      <c r="V71" s="2501"/>
      <c r="W71" s="2501"/>
      <c r="X71" s="2501"/>
      <c r="Y71" s="2501"/>
      <c r="Z71" s="2501"/>
      <c r="AA71" s="2501"/>
      <c r="AB71" s="2501"/>
      <c r="AC71" s="2501"/>
      <c r="AD71" s="2501"/>
      <c r="AE71" s="2501"/>
      <c r="AF71" s="2502"/>
    </row>
    <row r="72" spans="2:32" s="2393" customFormat="1" x14ac:dyDescent="0.2">
      <c r="B72" s="4176" t="s">
        <v>5059</v>
      </c>
      <c r="C72" s="4177"/>
      <c r="D72" s="5126">
        <v>41943</v>
      </c>
      <c r="E72" s="5126"/>
      <c r="F72" s="5126"/>
      <c r="G72" s="2501"/>
      <c r="H72" s="2501"/>
      <c r="I72" s="2501"/>
      <c r="J72" s="2501"/>
      <c r="K72" s="2501"/>
      <c r="L72" s="2501"/>
      <c r="M72" s="2501"/>
      <c r="N72" s="2501"/>
      <c r="O72" s="2501"/>
      <c r="P72" s="2501"/>
      <c r="Q72" s="2501"/>
      <c r="R72" s="2501"/>
      <c r="S72" s="2501"/>
      <c r="T72" s="2501"/>
      <c r="U72" s="2501"/>
      <c r="V72" s="2501"/>
      <c r="W72" s="2501"/>
      <c r="X72" s="2501"/>
      <c r="Y72" s="2501"/>
      <c r="Z72" s="2501"/>
      <c r="AA72" s="2501"/>
      <c r="AB72" s="2501"/>
      <c r="AC72" s="2501"/>
      <c r="AD72" s="2501"/>
      <c r="AE72" s="2501"/>
      <c r="AF72" s="2502"/>
    </row>
    <row r="73" spans="2:32" s="2393" customFormat="1" ht="13.5" thickBot="1" x14ac:dyDescent="0.25">
      <c r="B73" s="3967"/>
      <c r="C73" s="3968"/>
      <c r="D73" s="3968"/>
      <c r="E73" s="3968"/>
      <c r="F73" s="3968"/>
      <c r="G73" s="2501"/>
      <c r="H73" s="2501"/>
      <c r="I73" s="2501"/>
      <c r="J73" s="2501"/>
      <c r="K73" s="2501"/>
      <c r="L73" s="2501"/>
      <c r="M73" s="2501"/>
      <c r="N73" s="2501"/>
      <c r="O73" s="2501"/>
      <c r="P73" s="2501"/>
      <c r="Q73" s="2501"/>
      <c r="R73" s="2501"/>
      <c r="S73" s="2501"/>
      <c r="T73" s="2501"/>
      <c r="U73" s="2501"/>
      <c r="V73" s="2501"/>
      <c r="W73" s="2501"/>
      <c r="X73" s="2501"/>
      <c r="Y73" s="2501"/>
      <c r="Z73" s="2501"/>
      <c r="AA73" s="2501"/>
      <c r="AB73" s="2501"/>
      <c r="AC73" s="2501"/>
      <c r="AD73" s="2501"/>
      <c r="AE73" s="2501"/>
      <c r="AF73" s="2502"/>
    </row>
    <row r="74" spans="2:32" s="2393" customFormat="1" ht="13.5" thickBot="1" x14ac:dyDescent="0.25">
      <c r="B74" s="4179" t="s">
        <v>5060</v>
      </c>
      <c r="C74" s="4180"/>
      <c r="D74" s="5119" t="s">
        <v>7157</v>
      </c>
      <c r="E74" s="4182"/>
      <c r="F74" s="4182"/>
      <c r="G74" s="4182"/>
      <c r="H74" s="4182"/>
      <c r="I74" s="4182"/>
      <c r="J74" s="4182"/>
      <c r="K74" s="4182"/>
      <c r="L74" s="4182"/>
      <c r="M74" s="4182"/>
      <c r="N74" s="4182"/>
      <c r="O74" s="4182"/>
      <c r="P74" s="4182"/>
      <c r="Q74" s="4183"/>
      <c r="R74" s="2501"/>
      <c r="S74" s="2501"/>
      <c r="T74" s="2501"/>
      <c r="U74" s="2501"/>
      <c r="V74" s="2501"/>
      <c r="W74" s="2501"/>
      <c r="X74" s="2501"/>
      <c r="Y74" s="2501"/>
      <c r="Z74" s="2501"/>
      <c r="AA74" s="2501"/>
      <c r="AB74" s="2501"/>
      <c r="AC74" s="2501"/>
      <c r="AD74" s="2501"/>
      <c r="AE74" s="2501"/>
      <c r="AF74" s="2502"/>
    </row>
    <row r="75" spans="2:32" s="2393" customFormat="1" ht="13.5" thickBot="1" x14ac:dyDescent="0.25">
      <c r="B75" s="3967"/>
      <c r="C75" s="3968"/>
      <c r="D75" s="3968"/>
      <c r="E75" s="3968"/>
      <c r="F75" s="3968"/>
      <c r="G75" s="2501"/>
      <c r="H75" s="2501"/>
      <c r="I75" s="2501"/>
      <c r="J75" s="2501"/>
      <c r="K75" s="2501"/>
      <c r="L75" s="2501"/>
      <c r="M75" s="2501"/>
      <c r="N75" s="2501"/>
      <c r="O75" s="2501"/>
      <c r="P75" s="2501"/>
      <c r="Q75" s="2501"/>
      <c r="R75" s="2565"/>
      <c r="S75" s="2501"/>
      <c r="T75" s="2501"/>
      <c r="U75" s="2501"/>
      <c r="V75" s="2501"/>
      <c r="W75" s="2501"/>
      <c r="X75" s="2501"/>
      <c r="Y75" s="2501"/>
      <c r="Z75" s="2501"/>
      <c r="AA75" s="2501"/>
      <c r="AB75" s="2501"/>
      <c r="AC75" s="2501"/>
      <c r="AD75" s="2501"/>
      <c r="AE75" s="2501"/>
      <c r="AF75" s="2502"/>
    </row>
    <row r="76" spans="2:32" s="2393" customFormat="1" ht="13.5" thickBot="1" x14ac:dyDescent="0.25">
      <c r="B76" s="4184" t="s">
        <v>5062</v>
      </c>
      <c r="C76" s="4185"/>
      <c r="D76" s="4188" t="s">
        <v>5063</v>
      </c>
      <c r="E76" s="4190" t="s">
        <v>224</v>
      </c>
      <c r="F76" s="4191"/>
      <c r="G76" s="4191"/>
      <c r="H76" s="4191"/>
      <c r="I76" s="4191"/>
      <c r="J76" s="4191"/>
      <c r="K76" s="4191"/>
      <c r="L76" s="4191"/>
      <c r="M76" s="4191"/>
      <c r="N76" s="4191"/>
      <c r="O76" s="4191"/>
      <c r="P76" s="4192"/>
      <c r="Q76" s="4193" t="s">
        <v>340</v>
      </c>
      <c r="R76" s="4194"/>
      <c r="S76" s="4195"/>
      <c r="T76" s="4195"/>
      <c r="U76" s="4195"/>
      <c r="V76" s="4195"/>
      <c r="W76" s="4195"/>
      <c r="X76" s="4195"/>
      <c r="Y76" s="4196"/>
      <c r="Z76" s="4193" t="s">
        <v>225</v>
      </c>
      <c r="AA76" s="4195"/>
      <c r="AB76" s="4196"/>
      <c r="AC76" s="4197" t="s">
        <v>4982</v>
      </c>
      <c r="AD76" s="4198"/>
      <c r="AE76" s="4199"/>
      <c r="AF76" s="2502"/>
    </row>
    <row r="77" spans="2:32" s="2393" customFormat="1" ht="13.5" thickBot="1" x14ac:dyDescent="0.25">
      <c r="B77" s="4186"/>
      <c r="C77" s="4187"/>
      <c r="D77" s="4188"/>
      <c r="E77" s="4188" t="s">
        <v>5000</v>
      </c>
      <c r="F77" s="4188" t="s">
        <v>5001</v>
      </c>
      <c r="G77" s="4200" t="s">
        <v>5003</v>
      </c>
      <c r="H77" s="4200" t="s">
        <v>5064</v>
      </c>
      <c r="I77" s="4202" t="s">
        <v>5065</v>
      </c>
      <c r="J77" s="4202" t="s">
        <v>5066</v>
      </c>
      <c r="K77" s="4202" t="s">
        <v>5006</v>
      </c>
      <c r="L77" s="4202"/>
      <c r="M77" s="4202" t="s">
        <v>5067</v>
      </c>
      <c r="N77" s="4202" t="s">
        <v>5068</v>
      </c>
      <c r="O77" s="4202" t="s">
        <v>5069</v>
      </c>
      <c r="P77" s="4202" t="s">
        <v>5070</v>
      </c>
      <c r="Q77" s="4189" t="s">
        <v>5012</v>
      </c>
      <c r="R77" s="4189" t="s">
        <v>5013</v>
      </c>
      <c r="S77" s="4189" t="s">
        <v>5014</v>
      </c>
      <c r="T77" s="4189" t="s">
        <v>5071</v>
      </c>
      <c r="U77" s="4189" t="s">
        <v>5072</v>
      </c>
      <c r="V77" s="4189" t="s">
        <v>5017</v>
      </c>
      <c r="W77" s="4189" t="s">
        <v>5019</v>
      </c>
      <c r="X77" s="4200" t="s">
        <v>5073</v>
      </c>
      <c r="Y77" s="4200" t="s">
        <v>5074</v>
      </c>
      <c r="Z77" s="4189" t="s">
        <v>5075</v>
      </c>
      <c r="AA77" s="4189" t="s">
        <v>5076</v>
      </c>
      <c r="AB77" s="4189" t="s">
        <v>5077</v>
      </c>
      <c r="AC77" s="4189" t="s">
        <v>1150</v>
      </c>
      <c r="AD77" s="4189" t="s">
        <v>4983</v>
      </c>
      <c r="AE77" s="4189" t="s">
        <v>4984</v>
      </c>
      <c r="AF77" s="2502"/>
    </row>
    <row r="78" spans="2:32" s="2393" customFormat="1" ht="13.5" thickBot="1" x14ac:dyDescent="0.25">
      <c r="B78" s="4186"/>
      <c r="C78" s="4187"/>
      <c r="D78" s="4189"/>
      <c r="E78" s="4189"/>
      <c r="F78" s="4189"/>
      <c r="G78" s="4201"/>
      <c r="H78" s="4201"/>
      <c r="I78" s="4200"/>
      <c r="J78" s="4200"/>
      <c r="K78" s="3971" t="s">
        <v>5026</v>
      </c>
      <c r="L78" s="3972" t="s">
        <v>2793</v>
      </c>
      <c r="M78" s="4200"/>
      <c r="N78" s="4200"/>
      <c r="O78" s="4200"/>
      <c r="P78" s="4200"/>
      <c r="Q78" s="4203"/>
      <c r="R78" s="4203"/>
      <c r="S78" s="4203"/>
      <c r="T78" s="4203"/>
      <c r="U78" s="4203"/>
      <c r="V78" s="4203"/>
      <c r="W78" s="4203"/>
      <c r="X78" s="4201"/>
      <c r="Y78" s="4201"/>
      <c r="Z78" s="4203"/>
      <c r="AA78" s="4203"/>
      <c r="AB78" s="4203"/>
      <c r="AC78" s="4203"/>
      <c r="AD78" s="4203"/>
      <c r="AE78" s="4203"/>
      <c r="AF78" s="2502"/>
    </row>
    <row r="79" spans="2:32" s="2393" customFormat="1" ht="13.5" thickBot="1" x14ac:dyDescent="0.25">
      <c r="B79" s="4164" t="s">
        <v>7156</v>
      </c>
      <c r="C79" s="4165"/>
      <c r="D79" s="3073" t="s">
        <v>1529</v>
      </c>
      <c r="E79" s="3055"/>
      <c r="F79" s="3074"/>
      <c r="G79" s="4087"/>
      <c r="H79" s="4087"/>
      <c r="I79" s="3055"/>
      <c r="J79" s="3055"/>
      <c r="K79" s="3074"/>
      <c r="L79" s="4087"/>
      <c r="M79" s="3055"/>
      <c r="N79" s="3055"/>
      <c r="O79" s="3055"/>
      <c r="P79" s="3055"/>
      <c r="Q79" s="3055"/>
      <c r="R79" s="3074"/>
      <c r="S79" s="3074"/>
      <c r="T79" s="3055"/>
      <c r="U79" s="3055"/>
      <c r="V79" s="3074"/>
      <c r="W79" s="3074"/>
      <c r="X79" s="3055"/>
      <c r="Y79" s="3055"/>
      <c r="Z79" s="3074"/>
      <c r="AA79" s="3055"/>
      <c r="AB79" s="3055"/>
      <c r="AC79" s="4088"/>
      <c r="AD79" s="4088"/>
      <c r="AE79" s="4088"/>
      <c r="AF79" s="2502"/>
    </row>
    <row r="80" spans="2:32" s="2393" customFormat="1" x14ac:dyDescent="0.2">
      <c r="B80" s="2564"/>
      <c r="C80" s="2496"/>
      <c r="D80" s="2496"/>
      <c r="E80" s="2496"/>
      <c r="F80" s="2496"/>
      <c r="G80" s="2497"/>
      <c r="H80" s="2497"/>
      <c r="I80" s="2497"/>
      <c r="J80" s="2497"/>
      <c r="K80" s="2496"/>
      <c r="L80" s="2497"/>
      <c r="M80" s="2497"/>
      <c r="N80" s="2497"/>
      <c r="O80" s="2497"/>
      <c r="P80" s="2497"/>
      <c r="Q80" s="2561"/>
      <c r="R80" s="2561"/>
      <c r="S80" s="2561"/>
      <c r="T80" s="2561"/>
      <c r="U80" s="2561"/>
      <c r="V80" s="2561"/>
      <c r="W80" s="2561"/>
      <c r="X80" s="2561"/>
      <c r="Y80" s="2561"/>
      <c r="Z80" s="2561"/>
      <c r="AA80" s="2561"/>
      <c r="AB80" s="2561"/>
      <c r="AC80" s="2561"/>
      <c r="AD80" s="2561"/>
      <c r="AE80" s="2561"/>
      <c r="AF80" s="2502"/>
    </row>
    <row r="81" spans="2:32" s="2393" customFormat="1" x14ac:dyDescent="0.2">
      <c r="B81" s="4166" t="s">
        <v>4985</v>
      </c>
      <c r="C81" s="4167"/>
      <c r="D81" s="4168" t="s">
        <v>1866</v>
      </c>
      <c r="E81" s="4168"/>
      <c r="F81" s="4168"/>
      <c r="G81" s="4168"/>
      <c r="H81" s="4168"/>
      <c r="I81" s="2562"/>
      <c r="J81" s="2562"/>
      <c r="K81" s="2562"/>
      <c r="L81" s="2562"/>
      <c r="M81" s="2562"/>
      <c r="N81" s="2562"/>
      <c r="O81" s="2562"/>
      <c r="P81" s="2562"/>
      <c r="Q81" s="2561"/>
      <c r="R81" s="2561"/>
      <c r="S81" s="2561"/>
      <c r="T81" s="2561"/>
      <c r="U81" s="2561"/>
      <c r="V81" s="2561"/>
      <c r="W81" s="2561"/>
      <c r="X81" s="2561"/>
      <c r="Y81" s="2561"/>
      <c r="Z81" s="2561"/>
      <c r="AA81" s="2561"/>
      <c r="AB81" s="2561"/>
      <c r="AC81" s="2561"/>
      <c r="AD81" s="2561"/>
      <c r="AE81" s="2561"/>
      <c r="AF81" s="2502"/>
    </row>
    <row r="82" spans="2:32" s="2393" customFormat="1" x14ac:dyDescent="0.2">
      <c r="B82" s="4166" t="s">
        <v>4986</v>
      </c>
      <c r="C82" s="4167"/>
      <c r="D82" s="4168" t="s">
        <v>1866</v>
      </c>
      <c r="E82" s="4168"/>
      <c r="F82" s="4168"/>
      <c r="G82" s="4168"/>
      <c r="H82" s="4168"/>
      <c r="I82" s="2562"/>
      <c r="J82" s="2562"/>
      <c r="K82" s="2562"/>
      <c r="L82" s="2562"/>
      <c r="M82" s="2562"/>
      <c r="N82" s="2562"/>
      <c r="O82" s="2562"/>
      <c r="P82" s="2562"/>
      <c r="Q82" s="2561"/>
      <c r="R82" s="2561"/>
      <c r="S82" s="2561"/>
      <c r="T82" s="2561"/>
      <c r="U82" s="2561"/>
      <c r="V82" s="2561"/>
      <c r="W82" s="2561"/>
      <c r="X82" s="2561"/>
      <c r="Y82" s="2561"/>
      <c r="Z82" s="2561"/>
      <c r="AA82" s="2561"/>
      <c r="AB82" s="2561"/>
      <c r="AC82" s="2561"/>
      <c r="AD82" s="2561"/>
      <c r="AE82" s="2561"/>
      <c r="AF82" s="2502"/>
    </row>
    <row r="83" spans="2:32" s="2393" customFormat="1" ht="13.5" thickBot="1" x14ac:dyDescent="0.25">
      <c r="B83" s="3969"/>
      <c r="C83" s="3970"/>
      <c r="D83" s="3970"/>
      <c r="E83" s="3970"/>
      <c r="F83" s="3970"/>
      <c r="G83" s="2565"/>
      <c r="H83" s="2565"/>
      <c r="I83" s="2565"/>
      <c r="J83" s="2565"/>
      <c r="K83" s="2565"/>
      <c r="L83" s="2565"/>
      <c r="M83" s="2565"/>
      <c r="N83" s="2565"/>
      <c r="O83" s="2565"/>
      <c r="P83" s="2565"/>
      <c r="Q83" s="2565"/>
      <c r="R83" s="2565"/>
      <c r="S83" s="2565"/>
      <c r="T83" s="2565"/>
      <c r="U83" s="2565"/>
      <c r="V83" s="2565"/>
      <c r="W83" s="2565"/>
      <c r="X83" s="2565"/>
      <c r="Y83" s="2565"/>
      <c r="Z83" s="2565"/>
      <c r="AA83" s="2565"/>
      <c r="AB83" s="2565"/>
      <c r="AC83" s="2565"/>
      <c r="AD83" s="2565"/>
      <c r="AE83" s="2565"/>
      <c r="AF83" s="2507"/>
    </row>
    <row r="84" spans="2:32" s="2393" customFormat="1" ht="13.5" thickBot="1" x14ac:dyDescent="0.25">
      <c r="B84" s="2470"/>
      <c r="I84" s="2802"/>
    </row>
    <row r="85" spans="2:32" s="2393" customFormat="1" ht="20.25" x14ac:dyDescent="0.2">
      <c r="B85" s="4169" t="s">
        <v>5058</v>
      </c>
      <c r="C85" s="4170"/>
      <c r="D85" s="4170"/>
      <c r="E85" s="4170"/>
      <c r="F85" s="4170"/>
      <c r="G85" s="4170"/>
      <c r="H85" s="4170"/>
      <c r="I85" s="4170"/>
      <c r="J85" s="4170"/>
      <c r="K85" s="4170"/>
      <c r="L85" s="4170"/>
      <c r="M85" s="4170"/>
      <c r="N85" s="4170"/>
      <c r="O85" s="4170"/>
      <c r="P85" s="4170"/>
      <c r="Q85" s="4170"/>
      <c r="R85" s="4170"/>
      <c r="S85" s="4170"/>
      <c r="T85" s="4170"/>
      <c r="U85" s="4170"/>
      <c r="V85" s="4170"/>
      <c r="W85" s="4170"/>
      <c r="X85" s="4170"/>
      <c r="Y85" s="4170"/>
      <c r="Z85" s="4170"/>
      <c r="AA85" s="4170"/>
      <c r="AB85" s="4170"/>
      <c r="AC85" s="4170"/>
      <c r="AD85" s="4170"/>
      <c r="AE85" s="4170"/>
      <c r="AF85" s="4171"/>
    </row>
    <row r="86" spans="2:32" s="2393" customFormat="1" x14ac:dyDescent="0.2">
      <c r="B86" s="3967"/>
      <c r="C86" s="3968"/>
      <c r="D86" s="3968"/>
      <c r="E86" s="3968"/>
      <c r="F86" s="3968"/>
      <c r="G86" s="2501"/>
      <c r="H86" s="2501"/>
      <c r="I86" s="2501"/>
      <c r="J86" s="2501"/>
      <c r="K86" s="2501"/>
      <c r="L86" s="2501"/>
      <c r="M86" s="2501"/>
      <c r="N86" s="2501"/>
      <c r="O86" s="2501"/>
      <c r="P86" s="2501"/>
      <c r="Q86" s="2501"/>
      <c r="R86" s="2501"/>
      <c r="S86" s="2501"/>
      <c r="T86" s="2501"/>
      <c r="U86" s="2501"/>
      <c r="V86" s="2501"/>
      <c r="W86" s="2501"/>
      <c r="X86" s="2501"/>
      <c r="Y86" s="2501"/>
      <c r="Z86" s="2501"/>
      <c r="AA86" s="2501"/>
      <c r="AB86" s="2501"/>
      <c r="AC86" s="2501"/>
      <c r="AD86" s="2501"/>
      <c r="AE86" s="2501"/>
      <c r="AF86" s="2502"/>
    </row>
    <row r="87" spans="2:32" s="2393" customFormat="1" x14ac:dyDescent="0.2">
      <c r="B87" s="2563" t="s">
        <v>5078</v>
      </c>
      <c r="C87" s="3968"/>
      <c r="D87" s="4172" t="s">
        <v>7154</v>
      </c>
      <c r="E87" s="4172"/>
      <c r="F87" s="4172"/>
      <c r="G87" s="2501"/>
      <c r="H87" s="2501"/>
      <c r="I87" s="2501"/>
      <c r="J87" s="2501"/>
      <c r="K87" s="2501"/>
      <c r="L87" s="2501"/>
      <c r="M87" s="2501"/>
      <c r="N87" s="2501"/>
      <c r="O87" s="2501"/>
      <c r="P87" s="2501"/>
      <c r="Q87" s="2501"/>
      <c r="R87" s="2501"/>
      <c r="S87" s="2501"/>
      <c r="T87" s="2501"/>
      <c r="U87" s="2501"/>
      <c r="V87" s="2501"/>
      <c r="W87" s="2501"/>
      <c r="X87" s="2501"/>
      <c r="Y87" s="2501"/>
      <c r="Z87" s="2501"/>
      <c r="AA87" s="2501"/>
      <c r="AB87" s="2501"/>
      <c r="AC87" s="2501"/>
      <c r="AD87" s="2501"/>
      <c r="AE87" s="2501"/>
      <c r="AF87" s="2502"/>
    </row>
    <row r="88" spans="2:32" s="2393" customFormat="1" x14ac:dyDescent="0.2">
      <c r="B88" s="4173" t="s">
        <v>5061</v>
      </c>
      <c r="C88" s="4174"/>
      <c r="D88" s="5125">
        <v>41883</v>
      </c>
      <c r="E88" s="5125"/>
      <c r="F88" s="5125"/>
      <c r="G88" s="2561"/>
      <c r="H88" s="2501"/>
      <c r="I88" s="2501"/>
      <c r="J88" s="2501"/>
      <c r="K88" s="2501"/>
      <c r="L88" s="2501"/>
      <c r="M88" s="2501"/>
      <c r="N88" s="2501"/>
      <c r="O88" s="2501"/>
      <c r="P88" s="2501"/>
      <c r="Q88" s="2501"/>
      <c r="R88" s="2501"/>
      <c r="S88" s="2501"/>
      <c r="T88" s="2501"/>
      <c r="U88" s="2501"/>
      <c r="V88" s="2501"/>
      <c r="W88" s="2501"/>
      <c r="X88" s="2501"/>
      <c r="Y88" s="2501"/>
      <c r="Z88" s="2501"/>
      <c r="AA88" s="2501"/>
      <c r="AB88" s="2501"/>
      <c r="AC88" s="2501"/>
      <c r="AD88" s="2501"/>
      <c r="AE88" s="2501"/>
      <c r="AF88" s="2502"/>
    </row>
    <row r="89" spans="2:32" s="2393" customFormat="1" x14ac:dyDescent="0.2">
      <c r="B89" s="4176" t="s">
        <v>5059</v>
      </c>
      <c r="C89" s="4177"/>
      <c r="D89" s="5126">
        <v>41943</v>
      </c>
      <c r="E89" s="5126"/>
      <c r="F89" s="5126"/>
      <c r="G89" s="2501"/>
      <c r="H89" s="2501"/>
      <c r="I89" s="2501"/>
      <c r="J89" s="2501"/>
      <c r="K89" s="2501"/>
      <c r="L89" s="2501"/>
      <c r="M89" s="2501"/>
      <c r="N89" s="2501"/>
      <c r="O89" s="2501"/>
      <c r="P89" s="2501"/>
      <c r="Q89" s="2501"/>
      <c r="R89" s="2501"/>
      <c r="S89" s="2501"/>
      <c r="T89" s="2501"/>
      <c r="U89" s="2501"/>
      <c r="V89" s="2501"/>
      <c r="W89" s="2501"/>
      <c r="X89" s="2501"/>
      <c r="Y89" s="2501"/>
      <c r="Z89" s="2501"/>
      <c r="AA89" s="2501"/>
      <c r="AB89" s="2501"/>
      <c r="AC89" s="2501"/>
      <c r="AD89" s="2501"/>
      <c r="AE89" s="2501"/>
      <c r="AF89" s="2502"/>
    </row>
    <row r="90" spans="2:32" s="2393" customFormat="1" ht="13.5" thickBot="1" x14ac:dyDescent="0.25">
      <c r="B90" s="3967"/>
      <c r="C90" s="3968"/>
      <c r="D90" s="3968"/>
      <c r="E90" s="3968"/>
      <c r="F90" s="3968"/>
      <c r="G90" s="2501"/>
      <c r="H90" s="2501"/>
      <c r="I90" s="2501"/>
      <c r="J90" s="2501"/>
      <c r="K90" s="2501"/>
      <c r="L90" s="2501"/>
      <c r="M90" s="2501"/>
      <c r="N90" s="2501"/>
      <c r="O90" s="2501"/>
      <c r="P90" s="2501"/>
      <c r="Q90" s="2501"/>
      <c r="R90" s="2501"/>
      <c r="S90" s="2501"/>
      <c r="T90" s="2501"/>
      <c r="U90" s="2501"/>
      <c r="V90" s="2501"/>
      <c r="W90" s="2501"/>
      <c r="X90" s="2501"/>
      <c r="Y90" s="2501"/>
      <c r="Z90" s="2501"/>
      <c r="AA90" s="2501"/>
      <c r="AB90" s="2501"/>
      <c r="AC90" s="2501"/>
      <c r="AD90" s="2501"/>
      <c r="AE90" s="2501"/>
      <c r="AF90" s="2502"/>
    </row>
    <row r="91" spans="2:32" s="2393" customFormat="1" ht="30.75" customHeight="1" thickBot="1" x14ac:dyDescent="0.25">
      <c r="B91" s="4179" t="s">
        <v>5060</v>
      </c>
      <c r="C91" s="4180"/>
      <c r="D91" s="4181" t="s">
        <v>7155</v>
      </c>
      <c r="E91" s="4182"/>
      <c r="F91" s="4182"/>
      <c r="G91" s="4182"/>
      <c r="H91" s="4182"/>
      <c r="I91" s="4182"/>
      <c r="J91" s="4182"/>
      <c r="K91" s="4182"/>
      <c r="L91" s="4182"/>
      <c r="M91" s="4182"/>
      <c r="N91" s="4182"/>
      <c r="O91" s="4182"/>
      <c r="P91" s="4182"/>
      <c r="Q91" s="4183"/>
      <c r="R91" s="2501"/>
      <c r="S91" s="2501"/>
      <c r="T91" s="2501"/>
      <c r="U91" s="2501"/>
      <c r="V91" s="2501"/>
      <c r="W91" s="2501"/>
      <c r="X91" s="2501"/>
      <c r="Y91" s="2501"/>
      <c r="Z91" s="2501"/>
      <c r="AA91" s="2501"/>
      <c r="AB91" s="2501"/>
      <c r="AC91" s="2501"/>
      <c r="AD91" s="2501"/>
      <c r="AE91" s="2501"/>
      <c r="AF91" s="2502"/>
    </row>
    <row r="92" spans="2:32" s="2393" customFormat="1" ht="13.5" thickBot="1" x14ac:dyDescent="0.25">
      <c r="B92" s="3967"/>
      <c r="C92" s="3968"/>
      <c r="D92" s="3968"/>
      <c r="E92" s="3968"/>
      <c r="F92" s="3968"/>
      <c r="G92" s="2501"/>
      <c r="H92" s="2501"/>
      <c r="I92" s="2501"/>
      <c r="J92" s="2501"/>
      <c r="K92" s="2501"/>
      <c r="L92" s="2501"/>
      <c r="M92" s="2501"/>
      <c r="N92" s="2501"/>
      <c r="O92" s="2501"/>
      <c r="P92" s="2501"/>
      <c r="Q92" s="2501"/>
      <c r="R92" s="2565"/>
      <c r="S92" s="2501"/>
      <c r="T92" s="2501"/>
      <c r="U92" s="2501"/>
      <c r="V92" s="2501"/>
      <c r="W92" s="2501"/>
      <c r="X92" s="2501"/>
      <c r="Y92" s="2501"/>
      <c r="Z92" s="2501"/>
      <c r="AA92" s="2501"/>
      <c r="AB92" s="2501"/>
      <c r="AC92" s="2501"/>
      <c r="AD92" s="2501"/>
      <c r="AE92" s="2501"/>
      <c r="AF92" s="2502"/>
    </row>
    <row r="93" spans="2:32" s="2393" customFormat="1" ht="13.5" thickBot="1" x14ac:dyDescent="0.25">
      <c r="B93" s="4184" t="s">
        <v>5062</v>
      </c>
      <c r="C93" s="4185"/>
      <c r="D93" s="4188" t="s">
        <v>5063</v>
      </c>
      <c r="E93" s="4190" t="s">
        <v>224</v>
      </c>
      <c r="F93" s="4191"/>
      <c r="G93" s="4191"/>
      <c r="H93" s="4191"/>
      <c r="I93" s="4191"/>
      <c r="J93" s="4191"/>
      <c r="K93" s="4191"/>
      <c r="L93" s="4191"/>
      <c r="M93" s="4191"/>
      <c r="N93" s="4191"/>
      <c r="O93" s="4191"/>
      <c r="P93" s="4192"/>
      <c r="Q93" s="4193" t="s">
        <v>340</v>
      </c>
      <c r="R93" s="4194"/>
      <c r="S93" s="4195"/>
      <c r="T93" s="4195"/>
      <c r="U93" s="4195"/>
      <c r="V93" s="4195"/>
      <c r="W93" s="4195"/>
      <c r="X93" s="4195"/>
      <c r="Y93" s="4196"/>
      <c r="Z93" s="4193" t="s">
        <v>225</v>
      </c>
      <c r="AA93" s="4195"/>
      <c r="AB93" s="4196"/>
      <c r="AC93" s="4197" t="s">
        <v>4982</v>
      </c>
      <c r="AD93" s="4198"/>
      <c r="AE93" s="4199"/>
      <c r="AF93" s="2502"/>
    </row>
    <row r="94" spans="2:32" s="2393" customFormat="1" ht="13.5" thickBot="1" x14ac:dyDescent="0.25">
      <c r="B94" s="4186"/>
      <c r="C94" s="4187"/>
      <c r="D94" s="4188"/>
      <c r="E94" s="4188" t="s">
        <v>5000</v>
      </c>
      <c r="F94" s="4188" t="s">
        <v>5001</v>
      </c>
      <c r="G94" s="4200" t="s">
        <v>5003</v>
      </c>
      <c r="H94" s="4200" t="s">
        <v>5064</v>
      </c>
      <c r="I94" s="4202" t="s">
        <v>5065</v>
      </c>
      <c r="J94" s="4202" t="s">
        <v>5066</v>
      </c>
      <c r="K94" s="4202" t="s">
        <v>5006</v>
      </c>
      <c r="L94" s="4202"/>
      <c r="M94" s="4202" t="s">
        <v>5067</v>
      </c>
      <c r="N94" s="4202" t="s">
        <v>5068</v>
      </c>
      <c r="O94" s="4202" t="s">
        <v>5069</v>
      </c>
      <c r="P94" s="4202" t="s">
        <v>5070</v>
      </c>
      <c r="Q94" s="4189" t="s">
        <v>5012</v>
      </c>
      <c r="R94" s="4189" t="s">
        <v>5013</v>
      </c>
      <c r="S94" s="4189" t="s">
        <v>5014</v>
      </c>
      <c r="T94" s="4189" t="s">
        <v>5071</v>
      </c>
      <c r="U94" s="4189" t="s">
        <v>5072</v>
      </c>
      <c r="V94" s="4189" t="s">
        <v>5017</v>
      </c>
      <c r="W94" s="4189" t="s">
        <v>5019</v>
      </c>
      <c r="X94" s="4200" t="s">
        <v>5073</v>
      </c>
      <c r="Y94" s="4200" t="s">
        <v>5074</v>
      </c>
      <c r="Z94" s="4189" t="s">
        <v>5075</v>
      </c>
      <c r="AA94" s="4189" t="s">
        <v>5076</v>
      </c>
      <c r="AB94" s="4189" t="s">
        <v>5077</v>
      </c>
      <c r="AC94" s="4189" t="s">
        <v>1150</v>
      </c>
      <c r="AD94" s="4189" t="s">
        <v>4983</v>
      </c>
      <c r="AE94" s="4189" t="s">
        <v>4984</v>
      </c>
      <c r="AF94" s="2502"/>
    </row>
    <row r="95" spans="2:32" s="2393" customFormat="1" ht="13.5" thickBot="1" x14ac:dyDescent="0.25">
      <c r="B95" s="4186"/>
      <c r="C95" s="4187"/>
      <c r="D95" s="4189"/>
      <c r="E95" s="4189"/>
      <c r="F95" s="4189"/>
      <c r="G95" s="4201"/>
      <c r="H95" s="4201"/>
      <c r="I95" s="4200"/>
      <c r="J95" s="4200"/>
      <c r="K95" s="3971" t="s">
        <v>5026</v>
      </c>
      <c r="L95" s="3972" t="s">
        <v>2793</v>
      </c>
      <c r="M95" s="4200"/>
      <c r="N95" s="4200"/>
      <c r="O95" s="4200"/>
      <c r="P95" s="4200"/>
      <c r="Q95" s="4203"/>
      <c r="R95" s="4203"/>
      <c r="S95" s="4203"/>
      <c r="T95" s="4203"/>
      <c r="U95" s="4203"/>
      <c r="V95" s="4203"/>
      <c r="W95" s="4203"/>
      <c r="X95" s="4201"/>
      <c r="Y95" s="4201"/>
      <c r="Z95" s="4203"/>
      <c r="AA95" s="4203"/>
      <c r="AB95" s="4203"/>
      <c r="AC95" s="4203"/>
      <c r="AD95" s="4203"/>
      <c r="AE95" s="4203"/>
      <c r="AF95" s="2502"/>
    </row>
    <row r="96" spans="2:32" s="2393" customFormat="1" ht="13.5" thickBot="1" x14ac:dyDescent="0.25">
      <c r="B96" s="5659" t="s">
        <v>7154</v>
      </c>
      <c r="C96" s="5659"/>
      <c r="D96" s="3073" t="s">
        <v>1529</v>
      </c>
      <c r="E96" s="3055"/>
      <c r="F96" s="3074"/>
      <c r="G96" s="4087"/>
      <c r="H96" s="4087"/>
      <c r="I96" s="3055"/>
      <c r="J96" s="3055"/>
      <c r="K96" s="3074"/>
      <c r="L96" s="4087"/>
      <c r="M96" s="3055"/>
      <c r="N96" s="3055"/>
      <c r="O96" s="3055"/>
      <c r="P96" s="3055"/>
      <c r="Q96" s="3055"/>
      <c r="R96" s="3074"/>
      <c r="S96" s="3074"/>
      <c r="T96" s="3055"/>
      <c r="U96" s="3055"/>
      <c r="V96" s="3074"/>
      <c r="W96" s="3074"/>
      <c r="X96" s="3055"/>
      <c r="Y96" s="3055"/>
      <c r="Z96" s="3074"/>
      <c r="AA96" s="3055"/>
      <c r="AB96" s="3055"/>
      <c r="AC96" s="4088"/>
      <c r="AD96" s="4088"/>
      <c r="AE96" s="4088"/>
      <c r="AF96" s="2502"/>
    </row>
    <row r="97" spans="2:32" s="2393" customFormat="1" x14ac:dyDescent="0.2">
      <c r="B97" s="2564"/>
      <c r="C97" s="2496"/>
      <c r="D97" s="2496"/>
      <c r="E97" s="2496"/>
      <c r="F97" s="2496"/>
      <c r="G97" s="2497"/>
      <c r="H97" s="2497"/>
      <c r="I97" s="2497"/>
      <c r="J97" s="2497"/>
      <c r="K97" s="2496"/>
      <c r="L97" s="2497"/>
      <c r="M97" s="2497"/>
      <c r="N97" s="2497"/>
      <c r="O97" s="2497"/>
      <c r="P97" s="2497"/>
      <c r="Q97" s="2561"/>
      <c r="R97" s="2561"/>
      <c r="S97" s="2561"/>
      <c r="T97" s="2561"/>
      <c r="U97" s="2561"/>
      <c r="V97" s="2561"/>
      <c r="W97" s="2561"/>
      <c r="X97" s="2561"/>
      <c r="Y97" s="2561"/>
      <c r="Z97" s="2561"/>
      <c r="AA97" s="2561"/>
      <c r="AB97" s="2561"/>
      <c r="AC97" s="2561"/>
      <c r="AD97" s="2561"/>
      <c r="AE97" s="2561"/>
      <c r="AF97" s="2502"/>
    </row>
    <row r="98" spans="2:32" s="2393" customFormat="1" x14ac:dyDescent="0.2">
      <c r="B98" s="4166" t="s">
        <v>4985</v>
      </c>
      <c r="C98" s="4167"/>
      <c r="D98" s="4168" t="s">
        <v>5081</v>
      </c>
      <c r="E98" s="4168"/>
      <c r="F98" s="4168"/>
      <c r="G98" s="4168"/>
      <c r="H98" s="4168"/>
      <c r="I98" s="2562"/>
      <c r="J98" s="2562"/>
      <c r="K98" s="2562"/>
      <c r="L98" s="2562"/>
      <c r="M98" s="2562"/>
      <c r="N98" s="2562"/>
      <c r="O98" s="2562"/>
      <c r="P98" s="2562"/>
      <c r="Q98" s="2561"/>
      <c r="R98" s="2561"/>
      <c r="S98" s="2561"/>
      <c r="T98" s="2561"/>
      <c r="U98" s="2561"/>
      <c r="V98" s="2561"/>
      <c r="W98" s="2561"/>
      <c r="X98" s="2561"/>
      <c r="Y98" s="2561"/>
      <c r="Z98" s="2561"/>
      <c r="AA98" s="2561"/>
      <c r="AB98" s="2561"/>
      <c r="AC98" s="2561"/>
      <c r="AD98" s="2561"/>
      <c r="AE98" s="2561"/>
      <c r="AF98" s="2502"/>
    </row>
    <row r="99" spans="2:32" s="2393" customFormat="1" x14ac:dyDescent="0.2">
      <c r="B99" s="4166" t="s">
        <v>4986</v>
      </c>
      <c r="C99" s="4167"/>
      <c r="D99" s="4168" t="s">
        <v>5081</v>
      </c>
      <c r="E99" s="4168"/>
      <c r="F99" s="4168"/>
      <c r="G99" s="4168"/>
      <c r="H99" s="4168"/>
      <c r="I99" s="2562"/>
      <c r="J99" s="2562"/>
      <c r="K99" s="2562"/>
      <c r="L99" s="2562"/>
      <c r="M99" s="2562"/>
      <c r="N99" s="2562"/>
      <c r="O99" s="2562"/>
      <c r="P99" s="2562"/>
      <c r="Q99" s="2561"/>
      <c r="R99" s="2561"/>
      <c r="S99" s="2561"/>
      <c r="T99" s="2561"/>
      <c r="U99" s="2561"/>
      <c r="V99" s="2561"/>
      <c r="W99" s="2561"/>
      <c r="X99" s="2561"/>
      <c r="Y99" s="2561"/>
      <c r="Z99" s="2561"/>
      <c r="AA99" s="2561"/>
      <c r="AB99" s="2561"/>
      <c r="AC99" s="2561"/>
      <c r="AD99" s="2561"/>
      <c r="AE99" s="2561"/>
      <c r="AF99" s="2502"/>
    </row>
    <row r="100" spans="2:32" s="2393" customFormat="1" ht="13.5" thickBot="1" x14ac:dyDescent="0.25">
      <c r="B100" s="3969"/>
      <c r="C100" s="3970"/>
      <c r="D100" s="3970"/>
      <c r="E100" s="3970"/>
      <c r="F100" s="3970"/>
      <c r="G100" s="2565"/>
      <c r="H100" s="2565"/>
      <c r="I100" s="2565"/>
      <c r="J100" s="2565"/>
      <c r="K100" s="2565"/>
      <c r="L100" s="2565"/>
      <c r="M100" s="2565"/>
      <c r="N100" s="2565"/>
      <c r="O100" s="2565"/>
      <c r="P100" s="2565"/>
      <c r="Q100" s="2565"/>
      <c r="R100" s="2565"/>
      <c r="S100" s="2565"/>
      <c r="T100" s="2565"/>
      <c r="U100" s="2565"/>
      <c r="V100" s="2565"/>
      <c r="W100" s="2565"/>
      <c r="X100" s="2565"/>
      <c r="Y100" s="2565"/>
      <c r="Z100" s="2565"/>
      <c r="AA100" s="2565"/>
      <c r="AB100" s="2565"/>
      <c r="AC100" s="2565"/>
      <c r="AD100" s="2565"/>
      <c r="AE100" s="2565"/>
      <c r="AF100" s="2507"/>
    </row>
    <row r="101" spans="2:32" s="2393" customFormat="1" ht="13.5" thickBot="1" x14ac:dyDescent="0.25">
      <c r="B101" s="2470"/>
      <c r="I101" s="2802"/>
    </row>
    <row r="102" spans="2:32" s="2393" customFormat="1" ht="20.25" x14ac:dyDescent="0.2">
      <c r="B102" s="4169" t="s">
        <v>5058</v>
      </c>
      <c r="C102" s="4170"/>
      <c r="D102" s="4170"/>
      <c r="E102" s="4170"/>
      <c r="F102" s="4170"/>
      <c r="G102" s="4170"/>
      <c r="H102" s="4170"/>
      <c r="I102" s="4170"/>
      <c r="J102" s="4170"/>
      <c r="K102" s="4170"/>
      <c r="L102" s="4170"/>
      <c r="M102" s="4170"/>
      <c r="N102" s="4170"/>
      <c r="O102" s="4170"/>
      <c r="P102" s="4170"/>
      <c r="Q102" s="4170"/>
      <c r="R102" s="4170"/>
      <c r="S102" s="4170"/>
      <c r="T102" s="4170"/>
      <c r="U102" s="4170"/>
      <c r="V102" s="4170"/>
      <c r="W102" s="4170"/>
      <c r="X102" s="4170"/>
      <c r="Y102" s="4170"/>
      <c r="Z102" s="4170"/>
      <c r="AA102" s="4170"/>
      <c r="AB102" s="4170"/>
      <c r="AC102" s="4170"/>
      <c r="AD102" s="4170"/>
      <c r="AE102" s="4170"/>
      <c r="AF102" s="4171"/>
    </row>
    <row r="103" spans="2:32" s="2393" customFormat="1" x14ac:dyDescent="0.2">
      <c r="B103" s="3967"/>
      <c r="C103" s="3968"/>
      <c r="D103" s="3968"/>
      <c r="E103" s="3968"/>
      <c r="F103" s="3968"/>
      <c r="G103" s="2501"/>
      <c r="H103" s="2501"/>
      <c r="I103" s="2501"/>
      <c r="J103" s="2501"/>
      <c r="K103" s="2501"/>
      <c r="L103" s="2501"/>
      <c r="M103" s="2501"/>
      <c r="N103" s="2501"/>
      <c r="O103" s="2501"/>
      <c r="P103" s="2501"/>
      <c r="Q103" s="2501"/>
      <c r="R103" s="2501"/>
      <c r="S103" s="2501"/>
      <c r="T103" s="2501"/>
      <c r="U103" s="2501"/>
      <c r="V103" s="2501"/>
      <c r="W103" s="2501"/>
      <c r="X103" s="2501"/>
      <c r="Y103" s="2501"/>
      <c r="Z103" s="2501"/>
      <c r="AA103" s="2501"/>
      <c r="AB103" s="2501"/>
      <c r="AC103" s="2501"/>
      <c r="AD103" s="2501"/>
      <c r="AE103" s="2501"/>
      <c r="AF103" s="2502"/>
    </row>
    <row r="104" spans="2:32" s="2393" customFormat="1" x14ac:dyDescent="0.2">
      <c r="B104" s="2563" t="s">
        <v>5078</v>
      </c>
      <c r="C104" s="3968"/>
      <c r="D104" s="4172" t="s">
        <v>7152</v>
      </c>
      <c r="E104" s="4172"/>
      <c r="F104" s="4172"/>
      <c r="G104" s="2501"/>
      <c r="H104" s="2501"/>
      <c r="I104" s="2501"/>
      <c r="J104" s="2501"/>
      <c r="K104" s="2501"/>
      <c r="L104" s="2501"/>
      <c r="M104" s="2501"/>
      <c r="N104" s="2501"/>
      <c r="O104" s="2501"/>
      <c r="P104" s="2501"/>
      <c r="Q104" s="2501"/>
      <c r="R104" s="2501"/>
      <c r="S104" s="2501"/>
      <c r="T104" s="2501"/>
      <c r="U104" s="2501"/>
      <c r="V104" s="2501"/>
      <c r="W104" s="2501"/>
      <c r="X104" s="2501"/>
      <c r="Y104" s="2501"/>
      <c r="Z104" s="2501"/>
      <c r="AA104" s="2501"/>
      <c r="AB104" s="2501"/>
      <c r="AC104" s="2501"/>
      <c r="AD104" s="2501"/>
      <c r="AE104" s="2501"/>
      <c r="AF104" s="2502"/>
    </row>
    <row r="105" spans="2:32" s="2393" customFormat="1" x14ac:dyDescent="0.2">
      <c r="B105" s="4173" t="s">
        <v>5061</v>
      </c>
      <c r="C105" s="4174"/>
      <c r="D105" s="5125">
        <v>41899</v>
      </c>
      <c r="E105" s="5125"/>
      <c r="F105" s="5125"/>
      <c r="G105" s="2561"/>
      <c r="H105" s="2501"/>
      <c r="I105" s="2501"/>
      <c r="J105" s="2501"/>
      <c r="K105" s="2501"/>
      <c r="L105" s="2501"/>
      <c r="M105" s="2501"/>
      <c r="N105" s="2501"/>
      <c r="O105" s="2501"/>
      <c r="P105" s="2501"/>
      <c r="Q105" s="2501"/>
      <c r="R105" s="2501"/>
      <c r="S105" s="2501"/>
      <c r="T105" s="2501"/>
      <c r="U105" s="2501"/>
      <c r="V105" s="2501"/>
      <c r="W105" s="2501"/>
      <c r="X105" s="2501"/>
      <c r="Y105" s="2501"/>
      <c r="Z105" s="2501"/>
      <c r="AA105" s="2501"/>
      <c r="AB105" s="2501"/>
      <c r="AC105" s="2501"/>
      <c r="AD105" s="2501"/>
      <c r="AE105" s="2501"/>
      <c r="AF105" s="2502"/>
    </row>
    <row r="106" spans="2:32" s="2393" customFormat="1" x14ac:dyDescent="0.2">
      <c r="B106" s="4176" t="s">
        <v>5059</v>
      </c>
      <c r="C106" s="4177"/>
      <c r="D106" s="5126">
        <v>41943</v>
      </c>
      <c r="E106" s="5126"/>
      <c r="F106" s="5126"/>
      <c r="G106" s="2501"/>
      <c r="H106" s="2501"/>
      <c r="I106" s="2501"/>
      <c r="J106" s="2501"/>
      <c r="K106" s="2501"/>
      <c r="L106" s="2501"/>
      <c r="M106" s="2501"/>
      <c r="N106" s="2501"/>
      <c r="O106" s="2501"/>
      <c r="P106" s="2501"/>
      <c r="Q106" s="2501"/>
      <c r="R106" s="2501"/>
      <c r="S106" s="2501"/>
      <c r="T106" s="2501"/>
      <c r="U106" s="2501"/>
      <c r="V106" s="2501"/>
      <c r="W106" s="2501"/>
      <c r="X106" s="2501"/>
      <c r="Y106" s="2501"/>
      <c r="Z106" s="2501"/>
      <c r="AA106" s="2501"/>
      <c r="AB106" s="2501"/>
      <c r="AC106" s="2501"/>
      <c r="AD106" s="2501"/>
      <c r="AE106" s="2501"/>
      <c r="AF106" s="2502"/>
    </row>
    <row r="107" spans="2:32" s="2393" customFormat="1" ht="13.5" thickBot="1" x14ac:dyDescent="0.25">
      <c r="B107" s="3967"/>
      <c r="C107" s="3968"/>
      <c r="D107" s="3968"/>
      <c r="E107" s="3968"/>
      <c r="F107" s="3968"/>
      <c r="G107" s="2501"/>
      <c r="H107" s="2501"/>
      <c r="I107" s="2501"/>
      <c r="J107" s="2501"/>
      <c r="K107" s="2501"/>
      <c r="L107" s="2501"/>
      <c r="M107" s="2501"/>
      <c r="N107" s="2501"/>
      <c r="O107" s="2501"/>
      <c r="P107" s="2501"/>
      <c r="Q107" s="2501"/>
      <c r="R107" s="2501"/>
      <c r="S107" s="2501"/>
      <c r="T107" s="2501"/>
      <c r="U107" s="2501"/>
      <c r="V107" s="2501"/>
      <c r="W107" s="2501"/>
      <c r="X107" s="2501"/>
      <c r="Y107" s="2501"/>
      <c r="Z107" s="2501"/>
      <c r="AA107" s="2501"/>
      <c r="AB107" s="2501"/>
      <c r="AC107" s="2501"/>
      <c r="AD107" s="2501"/>
      <c r="AE107" s="2501"/>
      <c r="AF107" s="2502"/>
    </row>
    <row r="108" spans="2:32" s="2393" customFormat="1" ht="13.5" thickBot="1" x14ac:dyDescent="0.25">
      <c r="B108" s="4179" t="s">
        <v>5060</v>
      </c>
      <c r="C108" s="4180"/>
      <c r="D108" s="4181" t="s">
        <v>7153</v>
      </c>
      <c r="E108" s="4182"/>
      <c r="F108" s="4182"/>
      <c r="G108" s="4182"/>
      <c r="H108" s="4182"/>
      <c r="I108" s="4182"/>
      <c r="J108" s="4182"/>
      <c r="K108" s="4182"/>
      <c r="L108" s="4182"/>
      <c r="M108" s="4182"/>
      <c r="N108" s="4182"/>
      <c r="O108" s="4182"/>
      <c r="P108" s="4182"/>
      <c r="Q108" s="4183"/>
      <c r="R108" s="2501"/>
      <c r="S108" s="2501"/>
      <c r="T108" s="2501"/>
      <c r="U108" s="2501"/>
      <c r="V108" s="2501"/>
      <c r="W108" s="2501"/>
      <c r="X108" s="2501"/>
      <c r="Y108" s="2501"/>
      <c r="Z108" s="2501"/>
      <c r="AA108" s="2501"/>
      <c r="AB108" s="2501"/>
      <c r="AC108" s="2501"/>
      <c r="AD108" s="2501"/>
      <c r="AE108" s="2501"/>
      <c r="AF108" s="2502"/>
    </row>
    <row r="109" spans="2:32" s="2393" customFormat="1" ht="13.5" thickBot="1" x14ac:dyDescent="0.25">
      <c r="B109" s="3967"/>
      <c r="C109" s="3968"/>
      <c r="D109" s="3968"/>
      <c r="E109" s="3968"/>
      <c r="F109" s="3968"/>
      <c r="G109" s="2501"/>
      <c r="H109" s="2501"/>
      <c r="I109" s="2501"/>
      <c r="J109" s="2501"/>
      <c r="K109" s="2501"/>
      <c r="L109" s="2501"/>
      <c r="M109" s="2501"/>
      <c r="N109" s="2501"/>
      <c r="O109" s="2501"/>
      <c r="P109" s="2501"/>
      <c r="Q109" s="2501"/>
      <c r="R109" s="2565"/>
      <c r="S109" s="2501"/>
      <c r="T109" s="2501"/>
      <c r="U109" s="2501"/>
      <c r="V109" s="2501"/>
      <c r="W109" s="2501"/>
      <c r="X109" s="2501"/>
      <c r="Y109" s="2501"/>
      <c r="Z109" s="2501"/>
      <c r="AA109" s="2501"/>
      <c r="AB109" s="2501"/>
      <c r="AC109" s="2501"/>
      <c r="AD109" s="2501"/>
      <c r="AE109" s="2501"/>
      <c r="AF109" s="2502"/>
    </row>
    <row r="110" spans="2:32" s="2393" customFormat="1" ht="13.5" thickBot="1" x14ac:dyDescent="0.25">
      <c r="B110" s="4184" t="s">
        <v>5062</v>
      </c>
      <c r="C110" s="4185"/>
      <c r="D110" s="4188" t="s">
        <v>5063</v>
      </c>
      <c r="E110" s="4190" t="s">
        <v>224</v>
      </c>
      <c r="F110" s="4191"/>
      <c r="G110" s="4191"/>
      <c r="H110" s="4191"/>
      <c r="I110" s="4191"/>
      <c r="J110" s="4191"/>
      <c r="K110" s="4191"/>
      <c r="L110" s="4191"/>
      <c r="M110" s="4191"/>
      <c r="N110" s="4191"/>
      <c r="O110" s="4191"/>
      <c r="P110" s="4192"/>
      <c r="Q110" s="4193" t="s">
        <v>340</v>
      </c>
      <c r="R110" s="4194"/>
      <c r="S110" s="4195"/>
      <c r="T110" s="4195"/>
      <c r="U110" s="4195"/>
      <c r="V110" s="4195"/>
      <c r="W110" s="4195"/>
      <c r="X110" s="4195"/>
      <c r="Y110" s="4196"/>
      <c r="Z110" s="4193" t="s">
        <v>225</v>
      </c>
      <c r="AA110" s="4195"/>
      <c r="AB110" s="4196"/>
      <c r="AC110" s="4197" t="s">
        <v>4982</v>
      </c>
      <c r="AD110" s="4198"/>
      <c r="AE110" s="4199"/>
      <c r="AF110" s="2502"/>
    </row>
    <row r="111" spans="2:32" s="2393" customFormat="1" ht="13.5" thickBot="1" x14ac:dyDescent="0.25">
      <c r="B111" s="4186"/>
      <c r="C111" s="4187"/>
      <c r="D111" s="4188"/>
      <c r="E111" s="4188" t="s">
        <v>5000</v>
      </c>
      <c r="F111" s="4188" t="s">
        <v>5001</v>
      </c>
      <c r="G111" s="4200" t="s">
        <v>5003</v>
      </c>
      <c r="H111" s="4200" t="s">
        <v>5064</v>
      </c>
      <c r="I111" s="4202" t="s">
        <v>5065</v>
      </c>
      <c r="J111" s="4202" t="s">
        <v>5066</v>
      </c>
      <c r="K111" s="4202" t="s">
        <v>5006</v>
      </c>
      <c r="L111" s="4202"/>
      <c r="M111" s="4202" t="s">
        <v>5067</v>
      </c>
      <c r="N111" s="4202" t="s">
        <v>5068</v>
      </c>
      <c r="O111" s="4202" t="s">
        <v>5069</v>
      </c>
      <c r="P111" s="4202" t="s">
        <v>5070</v>
      </c>
      <c r="Q111" s="4189" t="s">
        <v>5012</v>
      </c>
      <c r="R111" s="4189" t="s">
        <v>5013</v>
      </c>
      <c r="S111" s="4189" t="s">
        <v>5014</v>
      </c>
      <c r="T111" s="4189" t="s">
        <v>5071</v>
      </c>
      <c r="U111" s="4189" t="s">
        <v>5072</v>
      </c>
      <c r="V111" s="4189" t="s">
        <v>5017</v>
      </c>
      <c r="W111" s="4189" t="s">
        <v>5019</v>
      </c>
      <c r="X111" s="4200" t="s">
        <v>5073</v>
      </c>
      <c r="Y111" s="4200" t="s">
        <v>5074</v>
      </c>
      <c r="Z111" s="4189" t="s">
        <v>5075</v>
      </c>
      <c r="AA111" s="4189" t="s">
        <v>5076</v>
      </c>
      <c r="AB111" s="4189" t="s">
        <v>5077</v>
      </c>
      <c r="AC111" s="4189" t="s">
        <v>1150</v>
      </c>
      <c r="AD111" s="4189" t="s">
        <v>4983</v>
      </c>
      <c r="AE111" s="4189" t="s">
        <v>4984</v>
      </c>
      <c r="AF111" s="2502"/>
    </row>
    <row r="112" spans="2:32" s="2393" customFormat="1" ht="13.5" thickBot="1" x14ac:dyDescent="0.25">
      <c r="B112" s="4186"/>
      <c r="C112" s="4187"/>
      <c r="D112" s="4189"/>
      <c r="E112" s="4189"/>
      <c r="F112" s="4189"/>
      <c r="G112" s="4201"/>
      <c r="H112" s="4201"/>
      <c r="I112" s="4200"/>
      <c r="J112" s="4200"/>
      <c r="K112" s="3971" t="s">
        <v>5026</v>
      </c>
      <c r="L112" s="3972" t="s">
        <v>2793</v>
      </c>
      <c r="M112" s="4200"/>
      <c r="N112" s="4200"/>
      <c r="O112" s="4200"/>
      <c r="P112" s="4200"/>
      <c r="Q112" s="4203"/>
      <c r="R112" s="4203"/>
      <c r="S112" s="4203"/>
      <c r="T112" s="4203"/>
      <c r="U112" s="4203"/>
      <c r="V112" s="4203"/>
      <c r="W112" s="4203"/>
      <c r="X112" s="4201"/>
      <c r="Y112" s="4201"/>
      <c r="Z112" s="4203"/>
      <c r="AA112" s="4203"/>
      <c r="AB112" s="4203"/>
      <c r="AC112" s="4203"/>
      <c r="AD112" s="4203"/>
      <c r="AE112" s="4203"/>
      <c r="AF112" s="2502"/>
    </row>
    <row r="113" spans="2:32" s="2393" customFormat="1" ht="13.5" thickBot="1" x14ac:dyDescent="0.25">
      <c r="B113" s="4274" t="s">
        <v>7152</v>
      </c>
      <c r="C113" s="4275"/>
      <c r="D113" s="3265" t="s">
        <v>6094</v>
      </c>
      <c r="E113" s="3979"/>
      <c r="F113" s="3980"/>
      <c r="G113" s="3980"/>
      <c r="H113" s="3981"/>
      <c r="I113" s="3979"/>
      <c r="J113" s="3979"/>
      <c r="K113" s="3981"/>
      <c r="L113" s="3981"/>
      <c r="M113" s="3979"/>
      <c r="N113" s="3979"/>
      <c r="O113" s="3979"/>
      <c r="P113" s="3979"/>
      <c r="Q113" s="2929"/>
      <c r="R113" s="3070"/>
      <c r="S113" s="3984"/>
      <c r="T113" s="2929"/>
      <c r="U113" s="2929"/>
      <c r="V113" s="3984"/>
      <c r="W113" s="3984"/>
      <c r="X113" s="2929"/>
      <c r="Y113" s="2929"/>
      <c r="Z113" s="3985"/>
      <c r="AA113" s="3986"/>
      <c r="AB113" s="3986"/>
      <c r="AC113" s="4092"/>
      <c r="AD113" s="4092"/>
      <c r="AE113" s="4093"/>
      <c r="AF113" s="2502"/>
    </row>
    <row r="114" spans="2:32" s="2393" customFormat="1" x14ac:dyDescent="0.2">
      <c r="B114" s="2564"/>
      <c r="C114" s="2496"/>
      <c r="D114" s="2496"/>
      <c r="E114" s="2496"/>
      <c r="F114" s="2496"/>
      <c r="G114" s="2497"/>
      <c r="H114" s="2497"/>
      <c r="I114" s="2497"/>
      <c r="J114" s="2497"/>
      <c r="K114" s="2496"/>
      <c r="L114" s="2497"/>
      <c r="M114" s="2497"/>
      <c r="N114" s="2497"/>
      <c r="O114" s="2497"/>
      <c r="P114" s="2497"/>
      <c r="Q114" s="2561"/>
      <c r="R114" s="2561"/>
      <c r="S114" s="2561"/>
      <c r="T114" s="2561"/>
      <c r="U114" s="2561"/>
      <c r="V114" s="2561"/>
      <c r="W114" s="2561"/>
      <c r="X114" s="2561"/>
      <c r="Y114" s="2561"/>
      <c r="Z114" s="2561"/>
      <c r="AA114" s="2561"/>
      <c r="AB114" s="2561"/>
      <c r="AC114" s="2561"/>
      <c r="AD114" s="2561"/>
      <c r="AE114" s="2561"/>
      <c r="AF114" s="2502"/>
    </row>
    <row r="115" spans="2:32" s="2393" customFormat="1" x14ac:dyDescent="0.2">
      <c r="B115" s="4166" t="s">
        <v>4985</v>
      </c>
      <c r="C115" s="4167"/>
      <c r="D115" s="4168" t="s">
        <v>1866</v>
      </c>
      <c r="E115" s="4168"/>
      <c r="F115" s="4168"/>
      <c r="G115" s="4168"/>
      <c r="H115" s="4168"/>
      <c r="I115" s="2562"/>
      <c r="J115" s="2562"/>
      <c r="K115" s="2562"/>
      <c r="L115" s="2562"/>
      <c r="M115" s="2562"/>
      <c r="N115" s="2562"/>
      <c r="O115" s="2562"/>
      <c r="P115" s="2562"/>
      <c r="Q115" s="2561"/>
      <c r="R115" s="2561"/>
      <c r="S115" s="2561"/>
      <c r="T115" s="2561"/>
      <c r="U115" s="2561"/>
      <c r="V115" s="2561"/>
      <c r="W115" s="2561"/>
      <c r="X115" s="2561"/>
      <c r="Y115" s="2561"/>
      <c r="Z115" s="2561"/>
      <c r="AA115" s="2561"/>
      <c r="AB115" s="2561"/>
      <c r="AC115" s="2561"/>
      <c r="AD115" s="2561"/>
      <c r="AE115" s="2561"/>
      <c r="AF115" s="2502"/>
    </row>
    <row r="116" spans="2:32" s="2393" customFormat="1" x14ac:dyDescent="0.2">
      <c r="B116" s="4166" t="s">
        <v>4986</v>
      </c>
      <c r="C116" s="4167"/>
      <c r="D116" s="4168" t="s">
        <v>1866</v>
      </c>
      <c r="E116" s="4168"/>
      <c r="F116" s="4168"/>
      <c r="G116" s="4168"/>
      <c r="H116" s="4168"/>
      <c r="I116" s="2562"/>
      <c r="J116" s="2562"/>
      <c r="K116" s="2562"/>
      <c r="L116" s="2562"/>
      <c r="M116" s="2562"/>
      <c r="N116" s="2562"/>
      <c r="O116" s="2562"/>
      <c r="P116" s="2562"/>
      <c r="Q116" s="2561"/>
      <c r="R116" s="2561"/>
      <c r="S116" s="2561"/>
      <c r="T116" s="2561"/>
      <c r="U116" s="2561"/>
      <c r="V116" s="2561"/>
      <c r="W116" s="2561"/>
      <c r="X116" s="2561"/>
      <c r="Y116" s="2561"/>
      <c r="Z116" s="2561"/>
      <c r="AA116" s="2561"/>
      <c r="AB116" s="2561"/>
      <c r="AC116" s="2561"/>
      <c r="AD116" s="2561"/>
      <c r="AE116" s="2561"/>
      <c r="AF116" s="2502"/>
    </row>
    <row r="117" spans="2:32" s="2393" customFormat="1" ht="13.5" thickBot="1" x14ac:dyDescent="0.25">
      <c r="B117" s="3969"/>
      <c r="C117" s="3970"/>
      <c r="D117" s="3970"/>
      <c r="E117" s="3970"/>
      <c r="F117" s="3970"/>
      <c r="G117" s="2565"/>
      <c r="H117" s="2565"/>
      <c r="I117" s="2565"/>
      <c r="J117" s="2565"/>
      <c r="K117" s="2565"/>
      <c r="L117" s="2565"/>
      <c r="M117" s="2565"/>
      <c r="N117" s="2565"/>
      <c r="O117" s="2565"/>
      <c r="P117" s="2565"/>
      <c r="Q117" s="2565"/>
      <c r="R117" s="2565"/>
      <c r="S117" s="2565"/>
      <c r="T117" s="2565"/>
      <c r="U117" s="2565"/>
      <c r="V117" s="2565"/>
      <c r="W117" s="2565"/>
      <c r="X117" s="2565"/>
      <c r="Y117" s="2565"/>
      <c r="Z117" s="2565"/>
      <c r="AA117" s="2565"/>
      <c r="AB117" s="2565"/>
      <c r="AC117" s="2565"/>
      <c r="AD117" s="2565"/>
      <c r="AE117" s="2565"/>
      <c r="AF117" s="2507"/>
    </row>
    <row r="118" spans="2:32" s="2393" customFormat="1" ht="13.5" thickBot="1" x14ac:dyDescent="0.25">
      <c r="B118" s="2470"/>
      <c r="I118" s="2802"/>
    </row>
    <row r="119" spans="2:32" s="2393" customFormat="1" ht="20.25" x14ac:dyDescent="0.2">
      <c r="B119" s="4169" t="s">
        <v>5058</v>
      </c>
      <c r="C119" s="4170"/>
      <c r="D119" s="4170"/>
      <c r="E119" s="4170"/>
      <c r="F119" s="4170"/>
      <c r="G119" s="4170"/>
      <c r="H119" s="4170"/>
      <c r="I119" s="4170"/>
      <c r="J119" s="4170"/>
      <c r="K119" s="4170"/>
      <c r="L119" s="4170"/>
      <c r="M119" s="4170"/>
      <c r="N119" s="4170"/>
      <c r="O119" s="4170"/>
      <c r="P119" s="4170"/>
      <c r="Q119" s="4170"/>
      <c r="R119" s="4170"/>
      <c r="S119" s="4170"/>
      <c r="T119" s="4170"/>
      <c r="U119" s="4170"/>
      <c r="V119" s="4170"/>
      <c r="W119" s="4170"/>
      <c r="X119" s="4170"/>
      <c r="Y119" s="4170"/>
      <c r="Z119" s="4170"/>
      <c r="AA119" s="4170"/>
      <c r="AB119" s="4170"/>
      <c r="AC119" s="4170"/>
      <c r="AD119" s="4170"/>
      <c r="AE119" s="4170"/>
      <c r="AF119" s="4171"/>
    </row>
    <row r="120" spans="2:32" s="2393" customFormat="1" x14ac:dyDescent="0.2">
      <c r="B120" s="3967"/>
      <c r="C120" s="3968"/>
      <c r="D120" s="3968"/>
      <c r="E120" s="3968"/>
      <c r="F120" s="3968"/>
      <c r="G120" s="2501"/>
      <c r="H120" s="2501"/>
      <c r="I120" s="2501"/>
      <c r="J120" s="2501"/>
      <c r="K120" s="2501"/>
      <c r="L120" s="2501"/>
      <c r="M120" s="2501"/>
      <c r="N120" s="2501"/>
      <c r="O120" s="2501"/>
      <c r="P120" s="2501"/>
      <c r="Q120" s="2501"/>
      <c r="R120" s="2501"/>
      <c r="S120" s="2501"/>
      <c r="T120" s="2501"/>
      <c r="U120" s="2501"/>
      <c r="V120" s="2501"/>
      <c r="W120" s="2501"/>
      <c r="X120" s="2501"/>
      <c r="Y120" s="2501"/>
      <c r="Z120" s="2501"/>
      <c r="AA120" s="2501"/>
      <c r="AB120" s="2501"/>
      <c r="AC120" s="2501"/>
      <c r="AD120" s="2501"/>
      <c r="AE120" s="2501"/>
      <c r="AF120" s="2502"/>
    </row>
    <row r="121" spans="2:32" s="2393" customFormat="1" x14ac:dyDescent="0.2">
      <c r="B121" s="2563" t="s">
        <v>5078</v>
      </c>
      <c r="C121" s="3968"/>
      <c r="D121" s="4172" t="s">
        <v>6859</v>
      </c>
      <c r="E121" s="4172"/>
      <c r="F121" s="4172"/>
      <c r="G121" s="2501"/>
      <c r="H121" s="2501"/>
      <c r="I121" s="2501"/>
      <c r="J121" s="2501"/>
      <c r="K121" s="2501"/>
      <c r="L121" s="2501"/>
      <c r="M121" s="2501"/>
      <c r="N121" s="2501"/>
      <c r="O121" s="2501"/>
      <c r="P121" s="2501"/>
      <c r="Q121" s="2501"/>
      <c r="R121" s="2501"/>
      <c r="S121" s="2501"/>
      <c r="T121" s="2501"/>
      <c r="U121" s="2501"/>
      <c r="V121" s="2501"/>
      <c r="W121" s="2501"/>
      <c r="X121" s="2501"/>
      <c r="Y121" s="2501"/>
      <c r="Z121" s="2501"/>
      <c r="AA121" s="2501"/>
      <c r="AB121" s="2501"/>
      <c r="AC121" s="2501"/>
      <c r="AD121" s="2501"/>
      <c r="AE121" s="2501"/>
      <c r="AF121" s="2502"/>
    </row>
    <row r="122" spans="2:32" s="2393" customFormat="1" x14ac:dyDescent="0.2">
      <c r="B122" s="4173" t="s">
        <v>5061</v>
      </c>
      <c r="C122" s="4174"/>
      <c r="D122" s="5126">
        <v>41891</v>
      </c>
      <c r="E122" s="5126"/>
      <c r="F122" s="5126"/>
      <c r="G122" s="2561"/>
      <c r="H122" s="2501"/>
      <c r="I122" s="2501"/>
      <c r="J122" s="2501"/>
      <c r="K122" s="2501"/>
      <c r="L122" s="2501"/>
      <c r="M122" s="2501"/>
      <c r="N122" s="2501"/>
      <c r="O122" s="2501"/>
      <c r="P122" s="2501"/>
      <c r="Q122" s="2501"/>
      <c r="R122" s="2501"/>
      <c r="S122" s="2501"/>
      <c r="T122" s="2501"/>
      <c r="U122" s="2501"/>
      <c r="V122" s="2501"/>
      <c r="W122" s="2501"/>
      <c r="X122" s="2501"/>
      <c r="Y122" s="2501"/>
      <c r="Z122" s="2501"/>
      <c r="AA122" s="2501"/>
      <c r="AB122" s="2501"/>
      <c r="AC122" s="2501"/>
      <c r="AD122" s="2501"/>
      <c r="AE122" s="2501"/>
      <c r="AF122" s="2502"/>
    </row>
    <row r="123" spans="2:32" s="2393" customFormat="1" x14ac:dyDescent="0.2">
      <c r="B123" s="4176" t="s">
        <v>5059</v>
      </c>
      <c r="C123" s="4177"/>
      <c r="D123" s="5126">
        <v>41952</v>
      </c>
      <c r="E123" s="5126"/>
      <c r="F123" s="5126"/>
      <c r="G123" s="2501"/>
      <c r="H123" s="2501"/>
      <c r="I123" s="2501"/>
      <c r="J123" s="2501"/>
      <c r="K123" s="2501"/>
      <c r="L123" s="2501"/>
      <c r="M123" s="2501"/>
      <c r="N123" s="2501"/>
      <c r="O123" s="2501"/>
      <c r="P123" s="2501"/>
      <c r="Q123" s="2501"/>
      <c r="R123" s="2501"/>
      <c r="S123" s="2501"/>
      <c r="T123" s="2501"/>
      <c r="U123" s="2501"/>
      <c r="V123" s="2501"/>
      <c r="W123" s="2501"/>
      <c r="X123" s="2501"/>
      <c r="Y123" s="2501"/>
      <c r="Z123" s="2501"/>
      <c r="AA123" s="2501"/>
      <c r="AB123" s="2501"/>
      <c r="AC123" s="2501"/>
      <c r="AD123" s="2501"/>
      <c r="AE123" s="2501"/>
      <c r="AF123" s="2502"/>
    </row>
    <row r="124" spans="2:32" s="2393" customFormat="1" ht="13.5" thickBot="1" x14ac:dyDescent="0.25">
      <c r="B124" s="3967"/>
      <c r="C124" s="3968"/>
      <c r="D124" s="3968"/>
      <c r="E124" s="3968"/>
      <c r="F124" s="3968"/>
      <c r="G124" s="2501"/>
      <c r="H124" s="2501"/>
      <c r="I124" s="2501"/>
      <c r="J124" s="2501"/>
      <c r="K124" s="2501"/>
      <c r="L124" s="2501"/>
      <c r="M124" s="2501"/>
      <c r="N124" s="2501"/>
      <c r="O124" s="2501"/>
      <c r="P124" s="2501"/>
      <c r="Q124" s="2501"/>
      <c r="R124" s="2501"/>
      <c r="S124" s="2501"/>
      <c r="T124" s="2501"/>
      <c r="U124" s="2501"/>
      <c r="V124" s="2501"/>
      <c r="W124" s="2501"/>
      <c r="X124" s="2501"/>
      <c r="Y124" s="2501"/>
      <c r="Z124" s="2501"/>
      <c r="AA124" s="2501"/>
      <c r="AB124" s="2501"/>
      <c r="AC124" s="2501"/>
      <c r="AD124" s="2501"/>
      <c r="AE124" s="2501"/>
      <c r="AF124" s="2502"/>
    </row>
    <row r="125" spans="2:32" s="2393" customFormat="1" ht="36" customHeight="1" thickBot="1" x14ac:dyDescent="0.25">
      <c r="B125" s="4179" t="s">
        <v>5060</v>
      </c>
      <c r="C125" s="4180"/>
      <c r="D125" s="4181" t="s">
        <v>6950</v>
      </c>
      <c r="E125" s="4182"/>
      <c r="F125" s="4182"/>
      <c r="G125" s="4182"/>
      <c r="H125" s="4182"/>
      <c r="I125" s="4182"/>
      <c r="J125" s="4182"/>
      <c r="K125" s="4182"/>
      <c r="L125" s="4182"/>
      <c r="M125" s="4182"/>
      <c r="N125" s="4182"/>
      <c r="O125" s="4182"/>
      <c r="P125" s="4182"/>
      <c r="Q125" s="4183"/>
      <c r="R125" s="2501"/>
      <c r="S125" s="2501"/>
      <c r="T125" s="2501"/>
      <c r="U125" s="2501"/>
      <c r="V125" s="2501"/>
      <c r="W125" s="2501"/>
      <c r="X125" s="2501"/>
      <c r="Y125" s="2501"/>
      <c r="Z125" s="2501"/>
      <c r="AA125" s="2501"/>
      <c r="AB125" s="2501"/>
      <c r="AC125" s="2501"/>
      <c r="AD125" s="2501"/>
      <c r="AE125" s="2501"/>
      <c r="AF125" s="2502"/>
    </row>
    <row r="126" spans="2:32" s="2393" customFormat="1" ht="13.5" thickBot="1" x14ac:dyDescent="0.25">
      <c r="B126" s="3967"/>
      <c r="C126" s="3968"/>
      <c r="D126" s="3968"/>
      <c r="E126" s="3968"/>
      <c r="F126" s="3968"/>
      <c r="G126" s="2501"/>
      <c r="H126" s="2501"/>
      <c r="I126" s="2501"/>
      <c r="J126" s="2501"/>
      <c r="K126" s="2501"/>
      <c r="L126" s="2501"/>
      <c r="M126" s="2501"/>
      <c r="N126" s="2501"/>
      <c r="O126" s="2501"/>
      <c r="P126" s="2501"/>
      <c r="Q126" s="2501"/>
      <c r="R126" s="2565"/>
      <c r="S126" s="2501"/>
      <c r="T126" s="2501"/>
      <c r="U126" s="2501"/>
      <c r="V126" s="2501"/>
      <c r="W126" s="2501"/>
      <c r="X126" s="2501"/>
      <c r="Y126" s="2501"/>
      <c r="Z126" s="2501"/>
      <c r="AA126" s="2501"/>
      <c r="AB126" s="2501"/>
      <c r="AC126" s="2501"/>
      <c r="AD126" s="2501"/>
      <c r="AE126" s="2501"/>
      <c r="AF126" s="2502"/>
    </row>
    <row r="127" spans="2:32" s="2393" customFormat="1" ht="13.5" thickBot="1" x14ac:dyDescent="0.25">
      <c r="B127" s="4184" t="s">
        <v>5062</v>
      </c>
      <c r="C127" s="4185"/>
      <c r="D127" s="4188" t="s">
        <v>5063</v>
      </c>
      <c r="E127" s="4190" t="s">
        <v>224</v>
      </c>
      <c r="F127" s="4191"/>
      <c r="G127" s="4191"/>
      <c r="H127" s="4191"/>
      <c r="I127" s="4191"/>
      <c r="J127" s="4191"/>
      <c r="K127" s="4191"/>
      <c r="L127" s="4191"/>
      <c r="M127" s="4191"/>
      <c r="N127" s="4191"/>
      <c r="O127" s="4191"/>
      <c r="P127" s="4192"/>
      <c r="Q127" s="4193" t="s">
        <v>340</v>
      </c>
      <c r="R127" s="4194"/>
      <c r="S127" s="4195"/>
      <c r="T127" s="4195"/>
      <c r="U127" s="4195"/>
      <c r="V127" s="4195"/>
      <c r="W127" s="4195"/>
      <c r="X127" s="4195"/>
      <c r="Y127" s="4196"/>
      <c r="Z127" s="4193" t="s">
        <v>225</v>
      </c>
      <c r="AA127" s="4195"/>
      <c r="AB127" s="4196"/>
      <c r="AC127" s="4197" t="s">
        <v>4982</v>
      </c>
      <c r="AD127" s="4198"/>
      <c r="AE127" s="4199"/>
      <c r="AF127" s="2502"/>
    </row>
    <row r="128" spans="2:32" s="2393" customFormat="1" ht="13.5" thickBot="1" x14ac:dyDescent="0.25">
      <c r="B128" s="4186"/>
      <c r="C128" s="4187"/>
      <c r="D128" s="4188"/>
      <c r="E128" s="4188" t="s">
        <v>5000</v>
      </c>
      <c r="F128" s="4188" t="s">
        <v>5001</v>
      </c>
      <c r="G128" s="4200" t="s">
        <v>5003</v>
      </c>
      <c r="H128" s="4200" t="s">
        <v>5064</v>
      </c>
      <c r="I128" s="4202" t="s">
        <v>5065</v>
      </c>
      <c r="J128" s="4202" t="s">
        <v>5066</v>
      </c>
      <c r="K128" s="4202" t="s">
        <v>5006</v>
      </c>
      <c r="L128" s="4202"/>
      <c r="M128" s="4202" t="s">
        <v>5067</v>
      </c>
      <c r="N128" s="4202" t="s">
        <v>5068</v>
      </c>
      <c r="O128" s="4202" t="s">
        <v>5069</v>
      </c>
      <c r="P128" s="4202" t="s">
        <v>5070</v>
      </c>
      <c r="Q128" s="4189" t="s">
        <v>5012</v>
      </c>
      <c r="R128" s="4189" t="s">
        <v>5013</v>
      </c>
      <c r="S128" s="4189" t="s">
        <v>5014</v>
      </c>
      <c r="T128" s="4189" t="s">
        <v>5071</v>
      </c>
      <c r="U128" s="4189" t="s">
        <v>5072</v>
      </c>
      <c r="V128" s="4189" t="s">
        <v>5017</v>
      </c>
      <c r="W128" s="4189" t="s">
        <v>5019</v>
      </c>
      <c r="X128" s="4200" t="s">
        <v>5073</v>
      </c>
      <c r="Y128" s="4200" t="s">
        <v>5074</v>
      </c>
      <c r="Z128" s="4189" t="s">
        <v>5075</v>
      </c>
      <c r="AA128" s="4189" t="s">
        <v>5076</v>
      </c>
      <c r="AB128" s="4189" t="s">
        <v>5077</v>
      </c>
      <c r="AC128" s="4189" t="s">
        <v>1150</v>
      </c>
      <c r="AD128" s="4189" t="s">
        <v>4983</v>
      </c>
      <c r="AE128" s="4189" t="s">
        <v>4984</v>
      </c>
      <c r="AF128" s="2502"/>
    </row>
    <row r="129" spans="2:32" s="2393" customFormat="1" ht="13.5" thickBot="1" x14ac:dyDescent="0.25">
      <c r="B129" s="4186"/>
      <c r="C129" s="4187"/>
      <c r="D129" s="4189"/>
      <c r="E129" s="4189"/>
      <c r="F129" s="4189"/>
      <c r="G129" s="4201"/>
      <c r="H129" s="4201"/>
      <c r="I129" s="4200"/>
      <c r="J129" s="4200"/>
      <c r="K129" s="3971" t="s">
        <v>5026</v>
      </c>
      <c r="L129" s="3972" t="s">
        <v>2793</v>
      </c>
      <c r="M129" s="4200"/>
      <c r="N129" s="4200"/>
      <c r="O129" s="4200"/>
      <c r="P129" s="4200"/>
      <c r="Q129" s="4203"/>
      <c r="R129" s="4203"/>
      <c r="S129" s="4203"/>
      <c r="T129" s="4203"/>
      <c r="U129" s="4203"/>
      <c r="V129" s="4203"/>
      <c r="W129" s="4203"/>
      <c r="X129" s="4201"/>
      <c r="Y129" s="4201"/>
      <c r="Z129" s="4203"/>
      <c r="AA129" s="4203"/>
      <c r="AB129" s="4203"/>
      <c r="AC129" s="4203"/>
      <c r="AD129" s="4203"/>
      <c r="AE129" s="4203"/>
      <c r="AF129" s="2502"/>
    </row>
    <row r="130" spans="2:32" s="2393" customFormat="1" ht="13.5" thickBot="1" x14ac:dyDescent="0.25">
      <c r="B130" s="4164" t="s">
        <v>6859</v>
      </c>
      <c r="C130" s="4165"/>
      <c r="D130" s="3073" t="s">
        <v>1529</v>
      </c>
      <c r="E130" s="3055"/>
      <c r="F130" s="3074"/>
      <c r="G130" s="4087"/>
      <c r="H130" s="4087"/>
      <c r="I130" s="3055"/>
      <c r="J130" s="3055"/>
      <c r="K130" s="3074"/>
      <c r="L130" s="4087"/>
      <c r="M130" s="3055"/>
      <c r="N130" s="3055"/>
      <c r="O130" s="3055"/>
      <c r="P130" s="3055"/>
      <c r="Q130" s="3055"/>
      <c r="R130" s="3074"/>
      <c r="S130" s="3074"/>
      <c r="T130" s="3055"/>
      <c r="U130" s="3055"/>
      <c r="V130" s="3074"/>
      <c r="W130" s="3074"/>
      <c r="X130" s="3055"/>
      <c r="Y130" s="3055"/>
      <c r="Z130" s="3074"/>
      <c r="AA130" s="3055"/>
      <c r="AB130" s="3055"/>
      <c r="AC130" s="4088"/>
      <c r="AD130" s="4088"/>
      <c r="AE130" s="4088"/>
      <c r="AF130" s="2502"/>
    </row>
    <row r="131" spans="2:32" s="2393" customFormat="1" x14ac:dyDescent="0.2">
      <c r="B131" s="2564"/>
      <c r="C131" s="2496"/>
      <c r="D131" s="2496"/>
      <c r="E131" s="2496"/>
      <c r="F131" s="2496"/>
      <c r="G131" s="2497"/>
      <c r="H131" s="2497"/>
      <c r="I131" s="2497"/>
      <c r="J131" s="2497"/>
      <c r="K131" s="2496"/>
      <c r="L131" s="2497"/>
      <c r="M131" s="2497"/>
      <c r="N131" s="2497"/>
      <c r="O131" s="2497"/>
      <c r="P131" s="2497"/>
      <c r="Q131" s="2561"/>
      <c r="R131" s="2561"/>
      <c r="S131" s="2561"/>
      <c r="T131" s="2561"/>
      <c r="U131" s="2561"/>
      <c r="V131" s="2561"/>
      <c r="W131" s="2561"/>
      <c r="X131" s="2561"/>
      <c r="Y131" s="2561"/>
      <c r="Z131" s="2561"/>
      <c r="AA131" s="2561"/>
      <c r="AB131" s="2561"/>
      <c r="AC131" s="2561"/>
      <c r="AD131" s="2561"/>
      <c r="AE131" s="2561"/>
      <c r="AF131" s="2502"/>
    </row>
    <row r="132" spans="2:32" s="2393" customFormat="1" x14ac:dyDescent="0.2">
      <c r="B132" s="4166" t="s">
        <v>4985</v>
      </c>
      <c r="C132" s="4167"/>
      <c r="D132" s="4168" t="s">
        <v>1866</v>
      </c>
      <c r="E132" s="4168"/>
      <c r="F132" s="4168"/>
      <c r="G132" s="4168"/>
      <c r="H132" s="4168"/>
      <c r="I132" s="2562"/>
      <c r="J132" s="2562"/>
      <c r="K132" s="2562"/>
      <c r="L132" s="2562"/>
      <c r="M132" s="2562"/>
      <c r="N132" s="2562"/>
      <c r="O132" s="2562"/>
      <c r="P132" s="2562"/>
      <c r="Q132" s="2561"/>
      <c r="R132" s="2561"/>
      <c r="S132" s="2561"/>
      <c r="T132" s="2561"/>
      <c r="U132" s="2561"/>
      <c r="V132" s="2561"/>
      <c r="W132" s="2561"/>
      <c r="X132" s="2561"/>
      <c r="Y132" s="2561"/>
      <c r="Z132" s="2561"/>
      <c r="AA132" s="2561"/>
      <c r="AB132" s="2561"/>
      <c r="AC132" s="2561"/>
      <c r="AD132" s="2561"/>
      <c r="AE132" s="2561"/>
      <c r="AF132" s="2502"/>
    </row>
    <row r="133" spans="2:32" s="2393" customFormat="1" x14ac:dyDescent="0.2">
      <c r="B133" s="4166" t="s">
        <v>4986</v>
      </c>
      <c r="C133" s="4167"/>
      <c r="D133" s="4168" t="s">
        <v>1866</v>
      </c>
      <c r="E133" s="4168"/>
      <c r="F133" s="4168"/>
      <c r="G133" s="4168"/>
      <c r="H133" s="4168"/>
      <c r="I133" s="2562"/>
      <c r="J133" s="2562"/>
      <c r="K133" s="2562"/>
      <c r="L133" s="2562"/>
      <c r="M133" s="2562"/>
      <c r="N133" s="2562"/>
      <c r="O133" s="2562"/>
      <c r="P133" s="2562"/>
      <c r="Q133" s="2561"/>
      <c r="R133" s="2561"/>
      <c r="S133" s="2561"/>
      <c r="T133" s="2561"/>
      <c r="U133" s="2561"/>
      <c r="V133" s="2561"/>
      <c r="W133" s="2561"/>
      <c r="X133" s="2561"/>
      <c r="Y133" s="2561"/>
      <c r="Z133" s="2561"/>
      <c r="AA133" s="2561"/>
      <c r="AB133" s="2561"/>
      <c r="AC133" s="2561"/>
      <c r="AD133" s="2561"/>
      <c r="AE133" s="2561"/>
      <c r="AF133" s="2502"/>
    </row>
    <row r="134" spans="2:32" s="2393" customFormat="1" ht="13.5" thickBot="1" x14ac:dyDescent="0.25">
      <c r="B134" s="3969"/>
      <c r="C134" s="3970"/>
      <c r="D134" s="3970"/>
      <c r="E134" s="3970"/>
      <c r="F134" s="3970"/>
      <c r="G134" s="2565"/>
      <c r="H134" s="2565"/>
      <c r="I134" s="2565"/>
      <c r="J134" s="2565"/>
      <c r="K134" s="2565"/>
      <c r="L134" s="2565"/>
      <c r="M134" s="2565"/>
      <c r="N134" s="2565"/>
      <c r="O134" s="2565"/>
      <c r="P134" s="2565"/>
      <c r="Q134" s="2565"/>
      <c r="R134" s="2565"/>
      <c r="S134" s="2565"/>
      <c r="T134" s="2565"/>
      <c r="U134" s="2565"/>
      <c r="V134" s="2565"/>
      <c r="W134" s="2565"/>
      <c r="X134" s="2565"/>
      <c r="Y134" s="2565"/>
      <c r="Z134" s="2565"/>
      <c r="AA134" s="2565"/>
      <c r="AB134" s="2565"/>
      <c r="AC134" s="2565"/>
      <c r="AD134" s="2565"/>
      <c r="AE134" s="2565"/>
      <c r="AF134" s="2507"/>
    </row>
    <row r="135" spans="2:32" s="2393" customFormat="1" ht="13.5" thickBot="1" x14ac:dyDescent="0.25">
      <c r="B135" s="2470"/>
      <c r="I135" s="2802"/>
    </row>
    <row r="136" spans="2:32" s="2393" customFormat="1" ht="20.25" x14ac:dyDescent="0.2">
      <c r="B136" s="4169" t="s">
        <v>5058</v>
      </c>
      <c r="C136" s="4170"/>
      <c r="D136" s="4170"/>
      <c r="E136" s="4170"/>
      <c r="F136" s="4170"/>
      <c r="G136" s="4170"/>
      <c r="H136" s="4170"/>
      <c r="I136" s="4170"/>
      <c r="J136" s="4170"/>
      <c r="K136" s="4170"/>
      <c r="L136" s="4170"/>
      <c r="M136" s="4170"/>
      <c r="N136" s="4170"/>
      <c r="O136" s="4170"/>
      <c r="P136" s="4170"/>
      <c r="Q136" s="4170"/>
      <c r="R136" s="4170"/>
      <c r="S136" s="4170"/>
      <c r="T136" s="4170"/>
      <c r="U136" s="4170"/>
      <c r="V136" s="4170"/>
      <c r="W136" s="4170"/>
      <c r="X136" s="4170"/>
      <c r="Y136" s="4170"/>
      <c r="Z136" s="4170"/>
      <c r="AA136" s="4170"/>
      <c r="AB136" s="4170"/>
      <c r="AC136" s="4170"/>
      <c r="AD136" s="4170"/>
      <c r="AE136" s="4170"/>
      <c r="AF136" s="4171"/>
    </row>
    <row r="137" spans="2:32" s="2393" customFormat="1" x14ac:dyDescent="0.2">
      <c r="B137" s="3967"/>
      <c r="C137" s="3968"/>
      <c r="D137" s="3968"/>
      <c r="E137" s="3968"/>
      <c r="F137" s="3968"/>
      <c r="G137" s="2501"/>
      <c r="H137" s="2501"/>
      <c r="I137" s="2501"/>
      <c r="J137" s="2501"/>
      <c r="K137" s="2501"/>
      <c r="L137" s="2501"/>
      <c r="M137" s="2501"/>
      <c r="N137" s="2501"/>
      <c r="O137" s="2501"/>
      <c r="P137" s="2501"/>
      <c r="Q137" s="2501"/>
      <c r="R137" s="2501"/>
      <c r="S137" s="2501"/>
      <c r="T137" s="2501"/>
      <c r="U137" s="2501"/>
      <c r="V137" s="2501"/>
      <c r="W137" s="2501"/>
      <c r="X137" s="2501"/>
      <c r="Y137" s="2501"/>
      <c r="Z137" s="2501"/>
      <c r="AA137" s="2501"/>
      <c r="AB137" s="2501"/>
      <c r="AC137" s="2501"/>
      <c r="AD137" s="2501"/>
      <c r="AE137" s="2501"/>
      <c r="AF137" s="2502"/>
    </row>
    <row r="138" spans="2:32" s="2393" customFormat="1" x14ac:dyDescent="0.2">
      <c r="B138" s="2563" t="s">
        <v>5078</v>
      </c>
      <c r="C138" s="3968"/>
      <c r="D138" s="4172" t="s">
        <v>7140</v>
      </c>
      <c r="E138" s="4172"/>
      <c r="F138" s="4172"/>
      <c r="G138" s="2501"/>
      <c r="H138" s="2501"/>
      <c r="I138" s="2501"/>
      <c r="J138" s="2501"/>
      <c r="K138" s="2501"/>
      <c r="L138" s="2501"/>
      <c r="M138" s="2501"/>
      <c r="N138" s="2501"/>
      <c r="O138" s="2501"/>
      <c r="P138" s="2501"/>
      <c r="Q138" s="2501"/>
      <c r="R138" s="2501"/>
      <c r="S138" s="2501"/>
      <c r="T138" s="2501"/>
      <c r="U138" s="2501"/>
      <c r="V138" s="2501"/>
      <c r="W138" s="2501"/>
      <c r="X138" s="2501"/>
      <c r="Y138" s="2501"/>
      <c r="Z138" s="2501"/>
      <c r="AA138" s="2501"/>
      <c r="AB138" s="2501"/>
      <c r="AC138" s="2501"/>
      <c r="AD138" s="2501"/>
      <c r="AE138" s="2501"/>
      <c r="AF138" s="2502"/>
    </row>
    <row r="139" spans="2:32" s="2393" customFormat="1" x14ac:dyDescent="0.2">
      <c r="B139" s="4173" t="s">
        <v>5061</v>
      </c>
      <c r="C139" s="4174"/>
      <c r="D139" s="5125">
        <v>41895</v>
      </c>
      <c r="E139" s="5125"/>
      <c r="F139" s="5125"/>
      <c r="G139" s="2561"/>
      <c r="H139" s="2501"/>
      <c r="I139" s="2501"/>
      <c r="J139" s="2501"/>
      <c r="K139" s="2501"/>
      <c r="L139" s="2501"/>
      <c r="M139" s="2501"/>
      <c r="N139" s="2501"/>
      <c r="O139" s="2501"/>
      <c r="P139" s="2501"/>
      <c r="Q139" s="2501"/>
      <c r="R139" s="2501"/>
      <c r="S139" s="2501"/>
      <c r="T139" s="2501"/>
      <c r="U139" s="2501"/>
      <c r="V139" s="2501"/>
      <c r="W139" s="2501"/>
      <c r="X139" s="2501"/>
      <c r="Y139" s="2501"/>
      <c r="Z139" s="2501"/>
      <c r="AA139" s="2501"/>
      <c r="AB139" s="2501"/>
      <c r="AC139" s="2501"/>
      <c r="AD139" s="2501"/>
      <c r="AE139" s="2501"/>
      <c r="AF139" s="2502"/>
    </row>
    <row r="140" spans="2:32" s="2393" customFormat="1" x14ac:dyDescent="0.2">
      <c r="B140" s="4176" t="s">
        <v>5059</v>
      </c>
      <c r="C140" s="4177"/>
      <c r="D140" s="5126">
        <v>41896</v>
      </c>
      <c r="E140" s="5126"/>
      <c r="F140" s="5126"/>
      <c r="G140" s="2501"/>
      <c r="H140" s="2501"/>
      <c r="I140" s="2501"/>
      <c r="J140" s="2501"/>
      <c r="K140" s="2501"/>
      <c r="L140" s="2501"/>
      <c r="M140" s="2501"/>
      <c r="N140" s="2501"/>
      <c r="O140" s="2501"/>
      <c r="P140" s="2501"/>
      <c r="Q140" s="2501"/>
      <c r="R140" s="2501"/>
      <c r="S140" s="2501"/>
      <c r="T140" s="2501"/>
      <c r="U140" s="2501"/>
      <c r="V140" s="2501"/>
      <c r="W140" s="2501"/>
      <c r="X140" s="2501"/>
      <c r="Y140" s="2501"/>
      <c r="Z140" s="2501"/>
      <c r="AA140" s="2501"/>
      <c r="AB140" s="2501"/>
      <c r="AC140" s="2501"/>
      <c r="AD140" s="2501"/>
      <c r="AE140" s="2501"/>
      <c r="AF140" s="2502"/>
    </row>
    <row r="141" spans="2:32" s="2393" customFormat="1" ht="13.5" thickBot="1" x14ac:dyDescent="0.25">
      <c r="B141" s="3967"/>
      <c r="C141" s="3968"/>
      <c r="D141" s="3968"/>
      <c r="E141" s="3968"/>
      <c r="F141" s="3968"/>
      <c r="G141" s="2501"/>
      <c r="H141" s="2501"/>
      <c r="I141" s="2501"/>
      <c r="J141" s="2501"/>
      <c r="K141" s="2501"/>
      <c r="L141" s="2501"/>
      <c r="M141" s="2501"/>
      <c r="N141" s="2501"/>
      <c r="O141" s="2501"/>
      <c r="P141" s="2501"/>
      <c r="Q141" s="2501"/>
      <c r="R141" s="2501"/>
      <c r="S141" s="2501"/>
      <c r="T141" s="2501"/>
      <c r="U141" s="2501"/>
      <c r="V141" s="2501"/>
      <c r="W141" s="2501"/>
      <c r="X141" s="2501"/>
      <c r="Y141" s="2501"/>
      <c r="Z141" s="2501"/>
      <c r="AA141" s="2501"/>
      <c r="AB141" s="2501"/>
      <c r="AC141" s="2501"/>
      <c r="AD141" s="2501"/>
      <c r="AE141" s="2501"/>
      <c r="AF141" s="2502"/>
    </row>
    <row r="142" spans="2:32" s="2393" customFormat="1" ht="45" customHeight="1" thickBot="1" x14ac:dyDescent="0.25">
      <c r="B142" s="4179" t="s">
        <v>5060</v>
      </c>
      <c r="C142" s="4180"/>
      <c r="D142" s="4181" t="s">
        <v>7141</v>
      </c>
      <c r="E142" s="4182"/>
      <c r="F142" s="4182"/>
      <c r="G142" s="4182"/>
      <c r="H142" s="4182"/>
      <c r="I142" s="4182"/>
      <c r="J142" s="4182"/>
      <c r="K142" s="4182"/>
      <c r="L142" s="4182"/>
      <c r="M142" s="4182"/>
      <c r="N142" s="4182"/>
      <c r="O142" s="4182"/>
      <c r="P142" s="4182"/>
      <c r="Q142" s="4183"/>
      <c r="R142" s="2501"/>
      <c r="S142" s="2501"/>
      <c r="T142" s="2501"/>
      <c r="U142" s="2501"/>
      <c r="V142" s="2501"/>
      <c r="W142" s="2501"/>
      <c r="X142" s="2501"/>
      <c r="Y142" s="2501"/>
      <c r="Z142" s="2501"/>
      <c r="AA142" s="2501"/>
      <c r="AB142" s="2501"/>
      <c r="AC142" s="2501"/>
      <c r="AD142" s="2501"/>
      <c r="AE142" s="2501"/>
      <c r="AF142" s="2502"/>
    </row>
    <row r="143" spans="2:32" s="2393" customFormat="1" ht="13.5" thickBot="1" x14ac:dyDescent="0.25">
      <c r="B143" s="3967"/>
      <c r="C143" s="3968"/>
      <c r="D143" s="3968"/>
      <c r="E143" s="3968"/>
      <c r="F143" s="3968"/>
      <c r="G143" s="2501"/>
      <c r="H143" s="2501"/>
      <c r="I143" s="2501"/>
      <c r="J143" s="2501"/>
      <c r="K143" s="2501"/>
      <c r="L143" s="2501"/>
      <c r="M143" s="2501"/>
      <c r="N143" s="2501"/>
      <c r="O143" s="2501"/>
      <c r="P143" s="2501"/>
      <c r="Q143" s="2501"/>
      <c r="R143" s="2565"/>
      <c r="S143" s="2501"/>
      <c r="T143" s="2501"/>
      <c r="U143" s="2501"/>
      <c r="V143" s="2501"/>
      <c r="W143" s="2501"/>
      <c r="X143" s="2501"/>
      <c r="Y143" s="2501"/>
      <c r="Z143" s="2501"/>
      <c r="AA143" s="2501"/>
      <c r="AB143" s="2501"/>
      <c r="AC143" s="2501"/>
      <c r="AD143" s="2501"/>
      <c r="AE143" s="2501"/>
      <c r="AF143" s="2502"/>
    </row>
    <row r="144" spans="2:32" s="2393" customFormat="1" ht="13.5" thickBot="1" x14ac:dyDescent="0.25">
      <c r="B144" s="4184" t="s">
        <v>5062</v>
      </c>
      <c r="C144" s="4185"/>
      <c r="D144" s="4188" t="s">
        <v>5063</v>
      </c>
      <c r="E144" s="4190" t="s">
        <v>224</v>
      </c>
      <c r="F144" s="4191"/>
      <c r="G144" s="4191"/>
      <c r="H144" s="4191"/>
      <c r="I144" s="4191"/>
      <c r="J144" s="4191"/>
      <c r="K144" s="4191"/>
      <c r="L144" s="4191"/>
      <c r="M144" s="4191"/>
      <c r="N144" s="4191"/>
      <c r="O144" s="4191"/>
      <c r="P144" s="4192"/>
      <c r="Q144" s="4193" t="s">
        <v>340</v>
      </c>
      <c r="R144" s="4194"/>
      <c r="S144" s="4195"/>
      <c r="T144" s="4195"/>
      <c r="U144" s="4195"/>
      <c r="V144" s="4195"/>
      <c r="W144" s="4195"/>
      <c r="X144" s="4195"/>
      <c r="Y144" s="4196"/>
      <c r="Z144" s="4193" t="s">
        <v>225</v>
      </c>
      <c r="AA144" s="4195"/>
      <c r="AB144" s="4196"/>
      <c r="AC144" s="4197" t="s">
        <v>4982</v>
      </c>
      <c r="AD144" s="4198"/>
      <c r="AE144" s="4199"/>
      <c r="AF144" s="2502"/>
    </row>
    <row r="145" spans="2:32" s="2393" customFormat="1" ht="13.5" thickBot="1" x14ac:dyDescent="0.25">
      <c r="B145" s="4186"/>
      <c r="C145" s="4187"/>
      <c r="D145" s="4188"/>
      <c r="E145" s="4188" t="s">
        <v>5000</v>
      </c>
      <c r="F145" s="4188" t="s">
        <v>5001</v>
      </c>
      <c r="G145" s="4200" t="s">
        <v>5003</v>
      </c>
      <c r="H145" s="4200" t="s">
        <v>5064</v>
      </c>
      <c r="I145" s="4202" t="s">
        <v>5065</v>
      </c>
      <c r="J145" s="4202" t="s">
        <v>5066</v>
      </c>
      <c r="K145" s="4202" t="s">
        <v>5006</v>
      </c>
      <c r="L145" s="4202"/>
      <c r="M145" s="4202" t="s">
        <v>5067</v>
      </c>
      <c r="N145" s="4202" t="s">
        <v>5068</v>
      </c>
      <c r="O145" s="4202" t="s">
        <v>5069</v>
      </c>
      <c r="P145" s="4202" t="s">
        <v>5070</v>
      </c>
      <c r="Q145" s="4189" t="s">
        <v>5012</v>
      </c>
      <c r="R145" s="4189" t="s">
        <v>5013</v>
      </c>
      <c r="S145" s="4189" t="s">
        <v>5014</v>
      </c>
      <c r="T145" s="4189" t="s">
        <v>5071</v>
      </c>
      <c r="U145" s="4189" t="s">
        <v>5072</v>
      </c>
      <c r="V145" s="4189" t="s">
        <v>5017</v>
      </c>
      <c r="W145" s="4189" t="s">
        <v>5019</v>
      </c>
      <c r="X145" s="4200" t="s">
        <v>5073</v>
      </c>
      <c r="Y145" s="4200" t="s">
        <v>5074</v>
      </c>
      <c r="Z145" s="4189" t="s">
        <v>5075</v>
      </c>
      <c r="AA145" s="4189" t="s">
        <v>5076</v>
      </c>
      <c r="AB145" s="4189" t="s">
        <v>5077</v>
      </c>
      <c r="AC145" s="4189" t="s">
        <v>1150</v>
      </c>
      <c r="AD145" s="4189" t="s">
        <v>4983</v>
      </c>
      <c r="AE145" s="4189" t="s">
        <v>4984</v>
      </c>
      <c r="AF145" s="2502"/>
    </row>
    <row r="146" spans="2:32" s="2393" customFormat="1" ht="13.5" thickBot="1" x14ac:dyDescent="0.25">
      <c r="B146" s="4186"/>
      <c r="C146" s="4187"/>
      <c r="D146" s="4189"/>
      <c r="E146" s="4189"/>
      <c r="F146" s="4189"/>
      <c r="G146" s="4201"/>
      <c r="H146" s="4201"/>
      <c r="I146" s="4200"/>
      <c r="J146" s="4200"/>
      <c r="K146" s="3971" t="s">
        <v>5026</v>
      </c>
      <c r="L146" s="3972" t="s">
        <v>2793</v>
      </c>
      <c r="M146" s="4200"/>
      <c r="N146" s="4200"/>
      <c r="O146" s="4200"/>
      <c r="P146" s="4200"/>
      <c r="Q146" s="4203"/>
      <c r="R146" s="4203"/>
      <c r="S146" s="4203"/>
      <c r="T146" s="4203"/>
      <c r="U146" s="4203"/>
      <c r="V146" s="4203"/>
      <c r="W146" s="4203"/>
      <c r="X146" s="4201"/>
      <c r="Y146" s="4201"/>
      <c r="Z146" s="4203"/>
      <c r="AA146" s="4203"/>
      <c r="AB146" s="4203"/>
      <c r="AC146" s="4203"/>
      <c r="AD146" s="4203"/>
      <c r="AE146" s="4203"/>
      <c r="AF146" s="2502"/>
    </row>
    <row r="147" spans="2:32" s="2393" customFormat="1" x14ac:dyDescent="0.2">
      <c r="B147" s="5662" t="s">
        <v>7140</v>
      </c>
      <c r="C147" s="5662"/>
      <c r="D147" s="3067" t="s">
        <v>6094</v>
      </c>
      <c r="E147" s="3068"/>
      <c r="F147" s="3069"/>
      <c r="G147" s="4089"/>
      <c r="H147" s="4089"/>
      <c r="I147" s="3068"/>
      <c r="J147" s="3068"/>
      <c r="K147" s="3069"/>
      <c r="L147" s="4089"/>
      <c r="M147" s="3068"/>
      <c r="N147" s="3068"/>
      <c r="O147" s="3068"/>
      <c r="P147" s="3068"/>
      <c r="Q147" s="4096"/>
      <c r="R147" s="4097"/>
      <c r="S147" s="4097"/>
      <c r="T147" s="4096"/>
      <c r="U147" s="4096"/>
      <c r="V147" s="4097"/>
      <c r="W147" s="3069"/>
      <c r="X147" s="4096"/>
      <c r="Y147" s="4096"/>
      <c r="Z147" s="3069"/>
      <c r="AA147" s="3068"/>
      <c r="AB147" s="3068"/>
      <c r="AC147" s="4090"/>
      <c r="AD147" s="4090"/>
      <c r="AE147" s="4090"/>
      <c r="AF147" s="2502"/>
    </row>
    <row r="148" spans="2:32" s="2393" customFormat="1" x14ac:dyDescent="0.2">
      <c r="B148" s="2564"/>
      <c r="C148" s="2496"/>
      <c r="D148" s="2496"/>
      <c r="E148" s="2496"/>
      <c r="F148" s="2496"/>
      <c r="G148" s="2497"/>
      <c r="H148" s="2497"/>
      <c r="I148" s="2497"/>
      <c r="J148" s="2497"/>
      <c r="K148" s="2496"/>
      <c r="L148" s="2497"/>
      <c r="M148" s="2497"/>
      <c r="N148" s="2497"/>
      <c r="O148" s="2497"/>
      <c r="P148" s="2497"/>
      <c r="Q148" s="2561"/>
      <c r="R148" s="2561"/>
      <c r="S148" s="2561"/>
      <c r="T148" s="2561"/>
      <c r="U148" s="2561"/>
      <c r="V148" s="2561"/>
      <c r="W148" s="2561"/>
      <c r="X148" s="2561"/>
      <c r="Y148" s="2561"/>
      <c r="Z148" s="2561"/>
      <c r="AA148" s="2561"/>
      <c r="AB148" s="2561"/>
      <c r="AC148" s="2561"/>
      <c r="AD148" s="2561"/>
      <c r="AE148" s="2561"/>
      <c r="AF148" s="2502"/>
    </row>
    <row r="149" spans="2:32" s="2393" customFormat="1" x14ac:dyDescent="0.2">
      <c r="B149" s="4166" t="s">
        <v>4985</v>
      </c>
      <c r="C149" s="4167"/>
      <c r="D149" s="4168" t="s">
        <v>1866</v>
      </c>
      <c r="E149" s="4168"/>
      <c r="F149" s="4168"/>
      <c r="G149" s="4168"/>
      <c r="H149" s="4168"/>
      <c r="I149" s="2562"/>
      <c r="J149" s="2562"/>
      <c r="K149" s="2562"/>
      <c r="L149" s="2562"/>
      <c r="M149" s="2562"/>
      <c r="N149" s="2562"/>
      <c r="O149" s="2562"/>
      <c r="P149" s="2562"/>
      <c r="Q149" s="2561"/>
      <c r="R149" s="2561"/>
      <c r="S149" s="2561"/>
      <c r="T149" s="2561"/>
      <c r="U149" s="2561"/>
      <c r="V149" s="2561"/>
      <c r="W149" s="2561"/>
      <c r="X149" s="2561"/>
      <c r="Y149" s="2561"/>
      <c r="Z149" s="2561"/>
      <c r="AA149" s="2561"/>
      <c r="AB149" s="2561"/>
      <c r="AC149" s="2561"/>
      <c r="AD149" s="2561"/>
      <c r="AE149" s="2561"/>
      <c r="AF149" s="2502"/>
    </row>
    <row r="150" spans="2:32" s="2393" customFormat="1" x14ac:dyDescent="0.2">
      <c r="B150" s="4166" t="s">
        <v>4986</v>
      </c>
      <c r="C150" s="4167"/>
      <c r="D150" s="4168" t="s">
        <v>1866</v>
      </c>
      <c r="E150" s="4168"/>
      <c r="F150" s="4168"/>
      <c r="G150" s="4168"/>
      <c r="H150" s="4168"/>
      <c r="I150" s="2562"/>
      <c r="J150" s="2562"/>
      <c r="K150" s="2562"/>
      <c r="L150" s="2562"/>
      <c r="M150" s="2562"/>
      <c r="N150" s="2562"/>
      <c r="O150" s="2562"/>
      <c r="P150" s="2562"/>
      <c r="Q150" s="2561"/>
      <c r="R150" s="2561"/>
      <c r="S150" s="2561"/>
      <c r="T150" s="2561"/>
      <c r="U150" s="2561"/>
      <c r="V150" s="2561"/>
      <c r="W150" s="2561"/>
      <c r="X150" s="2561"/>
      <c r="Y150" s="2561"/>
      <c r="Z150" s="2561"/>
      <c r="AA150" s="2561"/>
      <c r="AB150" s="2561"/>
      <c r="AC150" s="2561"/>
      <c r="AD150" s="2561"/>
      <c r="AE150" s="2561"/>
      <c r="AF150" s="2502"/>
    </row>
    <row r="151" spans="2:32" s="2393" customFormat="1" ht="13.5" thickBot="1" x14ac:dyDescent="0.25">
      <c r="B151" s="3969"/>
      <c r="C151" s="3970"/>
      <c r="D151" s="3970"/>
      <c r="E151" s="3970"/>
      <c r="F151" s="3970"/>
      <c r="G151" s="2565"/>
      <c r="H151" s="2565"/>
      <c r="I151" s="2565"/>
      <c r="J151" s="2565"/>
      <c r="K151" s="2565"/>
      <c r="L151" s="2565"/>
      <c r="M151" s="2565"/>
      <c r="N151" s="2565"/>
      <c r="O151" s="2565"/>
      <c r="P151" s="2565"/>
      <c r="Q151" s="2565"/>
      <c r="R151" s="2565"/>
      <c r="S151" s="2565"/>
      <c r="T151" s="2565"/>
      <c r="U151" s="2565"/>
      <c r="V151" s="2565"/>
      <c r="W151" s="2565"/>
      <c r="X151" s="2565"/>
      <c r="Y151" s="2565"/>
      <c r="Z151" s="2565"/>
      <c r="AA151" s="2565"/>
      <c r="AB151" s="2565"/>
      <c r="AC151" s="2565"/>
      <c r="AD151" s="2565"/>
      <c r="AE151" s="2565"/>
      <c r="AF151" s="2507"/>
    </row>
    <row r="152" spans="2:32" s="2393" customFormat="1" ht="13.5" thickBot="1" x14ac:dyDescent="0.25">
      <c r="B152" s="2470"/>
      <c r="I152" s="2802"/>
    </row>
    <row r="153" spans="2:32" s="2393" customFormat="1" ht="20.25" x14ac:dyDescent="0.2">
      <c r="B153" s="4169" t="s">
        <v>5058</v>
      </c>
      <c r="C153" s="4170"/>
      <c r="D153" s="4170"/>
      <c r="E153" s="4170"/>
      <c r="F153" s="4170"/>
      <c r="G153" s="4170"/>
      <c r="H153" s="4170"/>
      <c r="I153" s="4170"/>
      <c r="J153" s="4170"/>
      <c r="K153" s="4170"/>
      <c r="L153" s="4170"/>
      <c r="M153" s="4170"/>
      <c r="N153" s="4170"/>
      <c r="O153" s="4170"/>
      <c r="P153" s="4170"/>
      <c r="Q153" s="4170"/>
      <c r="R153" s="4170"/>
      <c r="S153" s="4170"/>
      <c r="T153" s="4170"/>
      <c r="U153" s="4170"/>
      <c r="V153" s="4170"/>
      <c r="W153" s="4170"/>
      <c r="X153" s="4170"/>
      <c r="Y153" s="4170"/>
      <c r="Z153" s="4170"/>
      <c r="AA153" s="4170"/>
      <c r="AB153" s="4170"/>
      <c r="AC153" s="4170"/>
      <c r="AD153" s="4170"/>
      <c r="AE153" s="4170"/>
      <c r="AF153" s="4171"/>
    </row>
    <row r="154" spans="2:32" s="2393" customFormat="1" x14ac:dyDescent="0.2">
      <c r="B154" s="3967"/>
      <c r="C154" s="3968"/>
      <c r="D154" s="3968"/>
      <c r="E154" s="3968"/>
      <c r="F154" s="3968"/>
      <c r="G154" s="2501"/>
      <c r="H154" s="2501"/>
      <c r="I154" s="2501"/>
      <c r="J154" s="2501"/>
      <c r="K154" s="2501"/>
      <c r="L154" s="2501"/>
      <c r="M154" s="2501"/>
      <c r="N154" s="2501"/>
      <c r="O154" s="2501"/>
      <c r="P154" s="2501"/>
      <c r="Q154" s="2501"/>
      <c r="R154" s="2501"/>
      <c r="S154" s="2501"/>
      <c r="T154" s="2501"/>
      <c r="U154" s="2501"/>
      <c r="V154" s="2501"/>
      <c r="W154" s="2501"/>
      <c r="X154" s="2501"/>
      <c r="Y154" s="2501"/>
      <c r="Z154" s="2501"/>
      <c r="AA154" s="2501"/>
      <c r="AB154" s="2501"/>
      <c r="AC154" s="2501"/>
      <c r="AD154" s="2501"/>
      <c r="AE154" s="2501"/>
      <c r="AF154" s="2502"/>
    </row>
    <row r="155" spans="2:32" s="2393" customFormat="1" x14ac:dyDescent="0.2">
      <c r="B155" s="2563" t="s">
        <v>5078</v>
      </c>
      <c r="C155" s="3968"/>
      <c r="D155" s="4172" t="s">
        <v>7149</v>
      </c>
      <c r="E155" s="4172"/>
      <c r="F155" s="4172"/>
      <c r="G155" s="2501"/>
      <c r="H155" s="2501"/>
      <c r="I155" s="2501"/>
      <c r="J155" s="2501"/>
      <c r="K155" s="2501"/>
      <c r="L155" s="2501"/>
      <c r="M155" s="2501"/>
      <c r="N155" s="2501"/>
      <c r="O155" s="2501"/>
      <c r="P155" s="2501"/>
      <c r="Q155" s="2501"/>
      <c r="R155" s="2501"/>
      <c r="S155" s="2501"/>
      <c r="T155" s="2501"/>
      <c r="U155" s="2501"/>
      <c r="V155" s="2501"/>
      <c r="W155" s="2501"/>
      <c r="X155" s="2501"/>
      <c r="Y155" s="2501"/>
      <c r="Z155" s="2501"/>
      <c r="AA155" s="2501"/>
      <c r="AB155" s="2501"/>
      <c r="AC155" s="2501"/>
      <c r="AD155" s="2501"/>
      <c r="AE155" s="2501"/>
      <c r="AF155" s="2502"/>
    </row>
    <row r="156" spans="2:32" s="2393" customFormat="1" x14ac:dyDescent="0.2">
      <c r="B156" s="4173" t="s">
        <v>5061</v>
      </c>
      <c r="C156" s="4174"/>
      <c r="D156" s="5125">
        <v>41883</v>
      </c>
      <c r="E156" s="5125"/>
      <c r="F156" s="5125"/>
      <c r="G156" s="2561"/>
      <c r="H156" s="2501"/>
      <c r="I156" s="2501"/>
      <c r="J156" s="2501"/>
      <c r="K156" s="2501"/>
      <c r="L156" s="2501"/>
      <c r="M156" s="2501"/>
      <c r="N156" s="2501"/>
      <c r="O156" s="2501"/>
      <c r="P156" s="2501"/>
      <c r="Q156" s="2501"/>
      <c r="R156" s="2501"/>
      <c r="S156" s="2501"/>
      <c r="T156" s="2501"/>
      <c r="U156" s="2501"/>
      <c r="V156" s="2501"/>
      <c r="W156" s="2501"/>
      <c r="X156" s="2501"/>
      <c r="Y156" s="2501"/>
      <c r="Z156" s="2501"/>
      <c r="AA156" s="2501"/>
      <c r="AB156" s="2501"/>
      <c r="AC156" s="2501"/>
      <c r="AD156" s="2501"/>
      <c r="AE156" s="2501"/>
      <c r="AF156" s="2502"/>
    </row>
    <row r="157" spans="2:32" s="2393" customFormat="1" x14ac:dyDescent="0.2">
      <c r="B157" s="4176" t="s">
        <v>5059</v>
      </c>
      <c r="C157" s="4177"/>
      <c r="D157" s="5126">
        <v>41912</v>
      </c>
      <c r="E157" s="5126"/>
      <c r="F157" s="5126"/>
      <c r="G157" s="2501"/>
      <c r="H157" s="2501"/>
      <c r="I157" s="2501"/>
      <c r="J157" s="2501"/>
      <c r="K157" s="2501"/>
      <c r="L157" s="2501"/>
      <c r="M157" s="2501"/>
      <c r="N157" s="2501"/>
      <c r="O157" s="2501"/>
      <c r="P157" s="2501"/>
      <c r="Q157" s="2501"/>
      <c r="R157" s="2501"/>
      <c r="S157" s="2501"/>
      <c r="T157" s="2501"/>
      <c r="U157" s="2501"/>
      <c r="V157" s="2501"/>
      <c r="W157" s="2501"/>
      <c r="X157" s="2501"/>
      <c r="Y157" s="2501"/>
      <c r="Z157" s="2501"/>
      <c r="AA157" s="2501"/>
      <c r="AB157" s="2501"/>
      <c r="AC157" s="2501"/>
      <c r="AD157" s="2501"/>
      <c r="AE157" s="2501"/>
      <c r="AF157" s="2502"/>
    </row>
    <row r="158" spans="2:32" s="2393" customFormat="1" ht="13.5" thickBot="1" x14ac:dyDescent="0.25">
      <c r="B158" s="3967"/>
      <c r="C158" s="3968"/>
      <c r="D158" s="3968"/>
      <c r="E158" s="3968"/>
      <c r="F158" s="3968"/>
      <c r="G158" s="2501"/>
      <c r="H158" s="2501"/>
      <c r="I158" s="2501"/>
      <c r="J158" s="2501"/>
      <c r="K158" s="2501"/>
      <c r="L158" s="2501"/>
      <c r="M158" s="2501"/>
      <c r="N158" s="2501"/>
      <c r="O158" s="2501"/>
      <c r="P158" s="2501"/>
      <c r="Q158" s="2501"/>
      <c r="R158" s="2501"/>
      <c r="S158" s="2501"/>
      <c r="T158" s="2501"/>
      <c r="U158" s="2501"/>
      <c r="V158" s="2501"/>
      <c r="W158" s="2501"/>
      <c r="X158" s="2501"/>
      <c r="Y158" s="2501"/>
      <c r="Z158" s="2501"/>
      <c r="AA158" s="2501"/>
      <c r="AB158" s="2501"/>
      <c r="AC158" s="2501"/>
      <c r="AD158" s="2501"/>
      <c r="AE158" s="2501"/>
      <c r="AF158" s="2502"/>
    </row>
    <row r="159" spans="2:32" s="2393" customFormat="1" ht="37.5" customHeight="1" thickBot="1" x14ac:dyDescent="0.25">
      <c r="B159" s="4179" t="s">
        <v>5060</v>
      </c>
      <c r="C159" s="4180"/>
      <c r="D159" s="4181" t="s">
        <v>7150</v>
      </c>
      <c r="E159" s="4182"/>
      <c r="F159" s="4182"/>
      <c r="G159" s="4182"/>
      <c r="H159" s="4182"/>
      <c r="I159" s="4182"/>
      <c r="J159" s="4182"/>
      <c r="K159" s="4182"/>
      <c r="L159" s="4182"/>
      <c r="M159" s="4182"/>
      <c r="N159" s="4182"/>
      <c r="O159" s="4182"/>
      <c r="P159" s="4182"/>
      <c r="Q159" s="4183"/>
      <c r="R159" s="2501"/>
      <c r="S159" s="2501"/>
      <c r="T159" s="2501"/>
      <c r="U159" s="2501"/>
      <c r="V159" s="2501"/>
      <c r="W159" s="2501"/>
      <c r="X159" s="2501"/>
      <c r="Y159" s="2501"/>
      <c r="Z159" s="2501"/>
      <c r="AA159" s="2501"/>
      <c r="AB159" s="2501"/>
      <c r="AC159" s="2501"/>
      <c r="AD159" s="2501"/>
      <c r="AE159" s="2501"/>
      <c r="AF159" s="2502"/>
    </row>
    <row r="160" spans="2:32" s="2393" customFormat="1" ht="13.5" thickBot="1" x14ac:dyDescent="0.25">
      <c r="B160" s="3967"/>
      <c r="C160" s="3968"/>
      <c r="D160" s="3968"/>
      <c r="E160" s="3968"/>
      <c r="F160" s="3968"/>
      <c r="G160" s="2501"/>
      <c r="H160" s="2501"/>
      <c r="I160" s="2501"/>
      <c r="J160" s="2501"/>
      <c r="K160" s="2501"/>
      <c r="L160" s="2501"/>
      <c r="M160" s="2501"/>
      <c r="N160" s="2501"/>
      <c r="O160" s="2501"/>
      <c r="P160" s="2501"/>
      <c r="Q160" s="2501"/>
      <c r="R160" s="2565"/>
      <c r="S160" s="2501"/>
      <c r="T160" s="2501"/>
      <c r="U160" s="2501"/>
      <c r="V160" s="2501"/>
      <c r="W160" s="2501"/>
      <c r="X160" s="2501"/>
      <c r="Y160" s="2501"/>
      <c r="Z160" s="2501"/>
      <c r="AA160" s="2501"/>
      <c r="AB160" s="2501"/>
      <c r="AC160" s="2501"/>
      <c r="AD160" s="2501"/>
      <c r="AE160" s="2501"/>
      <c r="AF160" s="2502"/>
    </row>
    <row r="161" spans="2:32" s="2393" customFormat="1" ht="13.5" thickBot="1" x14ac:dyDescent="0.25">
      <c r="B161" s="4184" t="s">
        <v>5062</v>
      </c>
      <c r="C161" s="4185"/>
      <c r="D161" s="4188" t="s">
        <v>5063</v>
      </c>
      <c r="E161" s="4190" t="s">
        <v>224</v>
      </c>
      <c r="F161" s="4191"/>
      <c r="G161" s="4191"/>
      <c r="H161" s="4191"/>
      <c r="I161" s="4191"/>
      <c r="J161" s="4191"/>
      <c r="K161" s="4191"/>
      <c r="L161" s="4191"/>
      <c r="M161" s="4191"/>
      <c r="N161" s="4191"/>
      <c r="O161" s="4191"/>
      <c r="P161" s="4192"/>
      <c r="Q161" s="4193" t="s">
        <v>340</v>
      </c>
      <c r="R161" s="4194"/>
      <c r="S161" s="4195"/>
      <c r="T161" s="4195"/>
      <c r="U161" s="4195"/>
      <c r="V161" s="4195"/>
      <c r="W161" s="4195"/>
      <c r="X161" s="4195"/>
      <c r="Y161" s="4196"/>
      <c r="Z161" s="4193" t="s">
        <v>225</v>
      </c>
      <c r="AA161" s="4195"/>
      <c r="AB161" s="4196"/>
      <c r="AC161" s="4197" t="s">
        <v>4982</v>
      </c>
      <c r="AD161" s="4198"/>
      <c r="AE161" s="4199"/>
      <c r="AF161" s="2502"/>
    </row>
    <row r="162" spans="2:32" s="2393" customFormat="1" ht="13.5" thickBot="1" x14ac:dyDescent="0.25">
      <c r="B162" s="4186"/>
      <c r="C162" s="4187"/>
      <c r="D162" s="4188"/>
      <c r="E162" s="4188" t="s">
        <v>5000</v>
      </c>
      <c r="F162" s="4188" t="s">
        <v>5001</v>
      </c>
      <c r="G162" s="4200" t="s">
        <v>5003</v>
      </c>
      <c r="H162" s="4200" t="s">
        <v>5064</v>
      </c>
      <c r="I162" s="4202" t="s">
        <v>5065</v>
      </c>
      <c r="J162" s="4202" t="s">
        <v>5066</v>
      </c>
      <c r="K162" s="4202" t="s">
        <v>5006</v>
      </c>
      <c r="L162" s="4202"/>
      <c r="M162" s="4202" t="s">
        <v>5067</v>
      </c>
      <c r="N162" s="4202" t="s">
        <v>5068</v>
      </c>
      <c r="O162" s="4202" t="s">
        <v>5069</v>
      </c>
      <c r="P162" s="4202" t="s">
        <v>5070</v>
      </c>
      <c r="Q162" s="4189" t="s">
        <v>5012</v>
      </c>
      <c r="R162" s="4189" t="s">
        <v>5013</v>
      </c>
      <c r="S162" s="4189" t="s">
        <v>5014</v>
      </c>
      <c r="T162" s="4189" t="s">
        <v>5071</v>
      </c>
      <c r="U162" s="4189" t="s">
        <v>5072</v>
      </c>
      <c r="V162" s="4189" t="s">
        <v>5017</v>
      </c>
      <c r="W162" s="4189" t="s">
        <v>5019</v>
      </c>
      <c r="X162" s="4200" t="s">
        <v>5073</v>
      </c>
      <c r="Y162" s="4200" t="s">
        <v>5074</v>
      </c>
      <c r="Z162" s="4189" t="s">
        <v>5075</v>
      </c>
      <c r="AA162" s="4189" t="s">
        <v>5076</v>
      </c>
      <c r="AB162" s="4189" t="s">
        <v>5077</v>
      </c>
      <c r="AC162" s="4189" t="s">
        <v>1150</v>
      </c>
      <c r="AD162" s="4189" t="s">
        <v>4983</v>
      </c>
      <c r="AE162" s="4189" t="s">
        <v>4984</v>
      </c>
      <c r="AF162" s="2502"/>
    </row>
    <row r="163" spans="2:32" s="2393" customFormat="1" ht="13.5" thickBot="1" x14ac:dyDescent="0.25">
      <c r="B163" s="4186"/>
      <c r="C163" s="4187"/>
      <c r="D163" s="4189"/>
      <c r="E163" s="4189"/>
      <c r="F163" s="4189"/>
      <c r="G163" s="4201"/>
      <c r="H163" s="4201"/>
      <c r="I163" s="4200"/>
      <c r="J163" s="4200"/>
      <c r="K163" s="3971" t="s">
        <v>5026</v>
      </c>
      <c r="L163" s="3972" t="s">
        <v>2793</v>
      </c>
      <c r="M163" s="4200"/>
      <c r="N163" s="4200"/>
      <c r="O163" s="4200"/>
      <c r="P163" s="4200"/>
      <c r="Q163" s="4203"/>
      <c r="R163" s="4203"/>
      <c r="S163" s="4203"/>
      <c r="T163" s="4203"/>
      <c r="U163" s="4203"/>
      <c r="V163" s="4203"/>
      <c r="W163" s="4203"/>
      <c r="X163" s="4201"/>
      <c r="Y163" s="4201"/>
      <c r="Z163" s="4203"/>
      <c r="AA163" s="4203"/>
      <c r="AB163" s="4203"/>
      <c r="AC163" s="4203"/>
      <c r="AD163" s="4203"/>
      <c r="AE163" s="4203"/>
      <c r="AF163" s="2502"/>
    </row>
    <row r="164" spans="2:32" s="2393" customFormat="1" x14ac:dyDescent="0.2">
      <c r="B164" s="5678" t="s">
        <v>7149</v>
      </c>
      <c r="C164" s="5679"/>
      <c r="D164" s="3067" t="s">
        <v>7151</v>
      </c>
      <c r="E164" s="3068"/>
      <c r="F164" s="3069"/>
      <c r="G164" s="4089"/>
      <c r="H164" s="4089"/>
      <c r="I164" s="3068"/>
      <c r="J164" s="3068"/>
      <c r="K164" s="3069"/>
      <c r="L164" s="4089"/>
      <c r="M164" s="3068"/>
      <c r="N164" s="3068"/>
      <c r="O164" s="3068"/>
      <c r="P164" s="3068"/>
      <c r="Q164" s="3068"/>
      <c r="R164" s="3069"/>
      <c r="S164" s="3069"/>
      <c r="T164" s="3068"/>
      <c r="U164" s="3068"/>
      <c r="V164" s="3069"/>
      <c r="W164" s="3069"/>
      <c r="X164" s="3068"/>
      <c r="Y164" s="3068"/>
      <c r="Z164" s="3069"/>
      <c r="AA164" s="3068"/>
      <c r="AB164" s="3068"/>
      <c r="AC164" s="4090"/>
      <c r="AD164" s="4090"/>
      <c r="AE164" s="4090"/>
      <c r="AF164" s="2502"/>
    </row>
    <row r="165" spans="2:32" s="2393" customFormat="1" x14ac:dyDescent="0.2">
      <c r="B165" s="2564"/>
      <c r="C165" s="2496"/>
      <c r="D165" s="2496"/>
      <c r="E165" s="2496"/>
      <c r="F165" s="2496"/>
      <c r="G165" s="2497"/>
      <c r="H165" s="2497"/>
      <c r="I165" s="2497"/>
      <c r="J165" s="2497"/>
      <c r="K165" s="2496"/>
      <c r="L165" s="2497"/>
      <c r="M165" s="2497"/>
      <c r="N165" s="2497"/>
      <c r="O165" s="2497"/>
      <c r="P165" s="2497"/>
      <c r="Q165" s="2561"/>
      <c r="R165" s="2561"/>
      <c r="S165" s="2561"/>
      <c r="T165" s="2561"/>
      <c r="U165" s="2561"/>
      <c r="V165" s="2561"/>
      <c r="W165" s="2561"/>
      <c r="X165" s="2561"/>
      <c r="Y165" s="2561"/>
      <c r="Z165" s="2561"/>
      <c r="AA165" s="2561"/>
      <c r="AB165" s="2561"/>
      <c r="AC165" s="2561"/>
      <c r="AD165" s="2561"/>
      <c r="AE165" s="2561"/>
      <c r="AF165" s="2502"/>
    </row>
    <row r="166" spans="2:32" s="2393" customFormat="1" x14ac:dyDescent="0.2">
      <c r="B166" s="4166" t="s">
        <v>4985</v>
      </c>
      <c r="C166" s="4167"/>
      <c r="D166" s="4168" t="s">
        <v>1866</v>
      </c>
      <c r="E166" s="4168"/>
      <c r="F166" s="4168"/>
      <c r="G166" s="4168"/>
      <c r="H166" s="4168"/>
      <c r="I166" s="2562"/>
      <c r="J166" s="2562"/>
      <c r="K166" s="2562"/>
      <c r="L166" s="2562"/>
      <c r="M166" s="2562"/>
      <c r="N166" s="2562"/>
      <c r="O166" s="2562"/>
      <c r="P166" s="2562"/>
      <c r="Q166" s="2561"/>
      <c r="R166" s="2561"/>
      <c r="S166" s="2561"/>
      <c r="T166" s="2561"/>
      <c r="U166" s="2561"/>
      <c r="V166" s="2561"/>
      <c r="W166" s="2561"/>
      <c r="X166" s="2561"/>
      <c r="Y166" s="2561"/>
      <c r="Z166" s="2561"/>
      <c r="AA166" s="2561"/>
      <c r="AB166" s="2561"/>
      <c r="AC166" s="2561"/>
      <c r="AD166" s="2561"/>
      <c r="AE166" s="2561"/>
      <c r="AF166" s="2502"/>
    </row>
    <row r="167" spans="2:32" s="2393" customFormat="1" x14ac:dyDescent="0.2">
      <c r="B167" s="4166" t="s">
        <v>4986</v>
      </c>
      <c r="C167" s="4167"/>
      <c r="D167" s="4168" t="s">
        <v>1866</v>
      </c>
      <c r="E167" s="4168"/>
      <c r="F167" s="4168"/>
      <c r="G167" s="4168"/>
      <c r="H167" s="4168"/>
      <c r="I167" s="2562"/>
      <c r="J167" s="2562"/>
      <c r="K167" s="2562"/>
      <c r="L167" s="2562"/>
      <c r="M167" s="2562"/>
      <c r="N167" s="2562"/>
      <c r="O167" s="2562"/>
      <c r="P167" s="2562"/>
      <c r="Q167" s="2561"/>
      <c r="R167" s="2561"/>
      <c r="S167" s="2561"/>
      <c r="T167" s="2561"/>
      <c r="U167" s="2561"/>
      <c r="V167" s="2561"/>
      <c r="W167" s="2561"/>
      <c r="X167" s="2561"/>
      <c r="Y167" s="2561"/>
      <c r="Z167" s="2561"/>
      <c r="AA167" s="2561"/>
      <c r="AB167" s="2561"/>
      <c r="AC167" s="2561"/>
      <c r="AD167" s="2561"/>
      <c r="AE167" s="2561"/>
      <c r="AF167" s="2502"/>
    </row>
    <row r="168" spans="2:32" s="2393" customFormat="1" ht="13.5" thickBot="1" x14ac:dyDescent="0.25">
      <c r="B168" s="3969"/>
      <c r="C168" s="3970"/>
      <c r="D168" s="3970"/>
      <c r="E168" s="3970"/>
      <c r="F168" s="3970"/>
      <c r="G168" s="2565"/>
      <c r="H168" s="2565"/>
      <c r="I168" s="2565"/>
      <c r="J168" s="2565"/>
      <c r="K168" s="2565"/>
      <c r="L168" s="2565"/>
      <c r="M168" s="2565"/>
      <c r="N168" s="2565"/>
      <c r="O168" s="2565"/>
      <c r="P168" s="2565"/>
      <c r="Q168" s="2565"/>
      <c r="R168" s="2565"/>
      <c r="S168" s="2565"/>
      <c r="T168" s="2565"/>
      <c r="U168" s="2565"/>
      <c r="V168" s="2565"/>
      <c r="W168" s="2565"/>
      <c r="X168" s="2565"/>
      <c r="Y168" s="2565"/>
      <c r="Z168" s="2565"/>
      <c r="AA168" s="2565"/>
      <c r="AB168" s="2565"/>
      <c r="AC168" s="2565"/>
      <c r="AD168" s="2565"/>
      <c r="AE168" s="2565"/>
      <c r="AF168" s="2507"/>
    </row>
    <row r="169" spans="2:32" s="2393" customFormat="1" ht="13.5" thickBot="1" x14ac:dyDescent="0.25">
      <c r="B169" s="2470"/>
      <c r="I169" s="2802"/>
    </row>
    <row r="170" spans="2:32" s="2393" customFormat="1" ht="20.25" x14ac:dyDescent="0.2">
      <c r="B170" s="4169" t="s">
        <v>5058</v>
      </c>
      <c r="C170" s="4170"/>
      <c r="D170" s="4170"/>
      <c r="E170" s="4170"/>
      <c r="F170" s="4170"/>
      <c r="G170" s="4170"/>
      <c r="H170" s="4170"/>
      <c r="I170" s="4170"/>
      <c r="J170" s="4170"/>
      <c r="K170" s="4170"/>
      <c r="L170" s="4170"/>
      <c r="M170" s="4170"/>
      <c r="N170" s="4170"/>
      <c r="O170" s="4170"/>
      <c r="P170" s="4170"/>
      <c r="Q170" s="4170"/>
      <c r="R170" s="4170"/>
      <c r="S170" s="4170"/>
      <c r="T170" s="4170"/>
      <c r="U170" s="4170"/>
      <c r="V170" s="4170"/>
      <c r="W170" s="4170"/>
      <c r="X170" s="4170"/>
      <c r="Y170" s="4170"/>
      <c r="Z170" s="4170"/>
      <c r="AA170" s="4170"/>
      <c r="AB170" s="4170"/>
      <c r="AC170" s="4170"/>
      <c r="AD170" s="4170"/>
      <c r="AE170" s="4170"/>
      <c r="AF170" s="4171"/>
    </row>
    <row r="171" spans="2:32" s="2393" customFormat="1" x14ac:dyDescent="0.2">
      <c r="B171" s="3967"/>
      <c r="C171" s="3968"/>
      <c r="D171" s="3968"/>
      <c r="E171" s="3968"/>
      <c r="F171" s="3968"/>
      <c r="G171" s="2501"/>
      <c r="H171" s="2501"/>
      <c r="I171" s="2501"/>
      <c r="J171" s="2501"/>
      <c r="K171" s="2501"/>
      <c r="L171" s="2501"/>
      <c r="M171" s="2501"/>
      <c r="N171" s="2501"/>
      <c r="O171" s="2501"/>
      <c r="P171" s="2501"/>
      <c r="Q171" s="2501"/>
      <c r="R171" s="2501"/>
      <c r="S171" s="2501"/>
      <c r="T171" s="2501"/>
      <c r="U171" s="2501"/>
      <c r="V171" s="2501"/>
      <c r="W171" s="2501"/>
      <c r="X171" s="2501"/>
      <c r="Y171" s="2501"/>
      <c r="Z171" s="2501"/>
      <c r="AA171" s="2501"/>
      <c r="AB171" s="2501"/>
      <c r="AC171" s="2501"/>
      <c r="AD171" s="2501"/>
      <c r="AE171" s="2501"/>
      <c r="AF171" s="2502"/>
    </row>
    <row r="172" spans="2:32" s="2393" customFormat="1" x14ac:dyDescent="0.2">
      <c r="B172" s="2563" t="s">
        <v>5078</v>
      </c>
      <c r="C172" s="3968"/>
      <c r="D172" s="4172" t="s">
        <v>7147</v>
      </c>
      <c r="E172" s="4172"/>
      <c r="F172" s="4172"/>
      <c r="G172" s="2501"/>
      <c r="H172" s="2501"/>
      <c r="I172" s="2501"/>
      <c r="J172" s="2501"/>
      <c r="K172" s="2501"/>
      <c r="L172" s="2501"/>
      <c r="M172" s="2501"/>
      <c r="N172" s="2501"/>
      <c r="O172" s="2501"/>
      <c r="P172" s="2501"/>
      <c r="Q172" s="2501"/>
      <c r="R172" s="2501"/>
      <c r="S172" s="2501"/>
      <c r="T172" s="2501"/>
      <c r="U172" s="2501"/>
      <c r="V172" s="2501"/>
      <c r="W172" s="2501"/>
      <c r="X172" s="2501"/>
      <c r="Y172" s="2501"/>
      <c r="Z172" s="2501"/>
      <c r="AA172" s="2501"/>
      <c r="AB172" s="2501"/>
      <c r="AC172" s="2501"/>
      <c r="AD172" s="2501"/>
      <c r="AE172" s="2501"/>
      <c r="AF172" s="2502"/>
    </row>
    <row r="173" spans="2:32" s="2393" customFormat="1" x14ac:dyDescent="0.2">
      <c r="B173" s="4173" t="s">
        <v>5061</v>
      </c>
      <c r="C173" s="4174"/>
      <c r="D173" s="5125">
        <v>41883</v>
      </c>
      <c r="E173" s="5125"/>
      <c r="F173" s="5125"/>
      <c r="G173" s="2561"/>
      <c r="H173" s="2501"/>
      <c r="I173" s="2501"/>
      <c r="J173" s="2501"/>
      <c r="K173" s="2501"/>
      <c r="L173" s="2501"/>
      <c r="M173" s="2501"/>
      <c r="N173" s="2501"/>
      <c r="O173" s="2501"/>
      <c r="P173" s="2501"/>
      <c r="Q173" s="2501"/>
      <c r="R173" s="2501"/>
      <c r="S173" s="2501"/>
      <c r="T173" s="2501"/>
      <c r="U173" s="2501"/>
      <c r="V173" s="2501"/>
      <c r="W173" s="2501"/>
      <c r="X173" s="2501"/>
      <c r="Y173" s="2501"/>
      <c r="Z173" s="2501"/>
      <c r="AA173" s="2501"/>
      <c r="AB173" s="2501"/>
      <c r="AC173" s="2501"/>
      <c r="AD173" s="2501"/>
      <c r="AE173" s="2501"/>
      <c r="AF173" s="2502"/>
    </row>
    <row r="174" spans="2:32" s="2393" customFormat="1" x14ac:dyDescent="0.2">
      <c r="B174" s="4176" t="s">
        <v>5059</v>
      </c>
      <c r="C174" s="4177"/>
      <c r="D174" s="5126">
        <v>41943</v>
      </c>
      <c r="E174" s="5126"/>
      <c r="F174" s="5126"/>
      <c r="G174" s="2501"/>
      <c r="H174" s="2501"/>
      <c r="I174" s="2501"/>
      <c r="J174" s="2501"/>
      <c r="K174" s="2501"/>
      <c r="L174" s="2501"/>
      <c r="M174" s="2501"/>
      <c r="N174" s="2501"/>
      <c r="O174" s="2501"/>
      <c r="P174" s="2501"/>
      <c r="Q174" s="2501"/>
      <c r="R174" s="2501"/>
      <c r="S174" s="2501"/>
      <c r="T174" s="2501"/>
      <c r="U174" s="2501"/>
      <c r="V174" s="2501"/>
      <c r="W174" s="2501"/>
      <c r="X174" s="2501"/>
      <c r="Y174" s="2501"/>
      <c r="Z174" s="2501"/>
      <c r="AA174" s="2501"/>
      <c r="AB174" s="2501"/>
      <c r="AC174" s="2501"/>
      <c r="AD174" s="2501"/>
      <c r="AE174" s="2501"/>
      <c r="AF174" s="2502"/>
    </row>
    <row r="175" spans="2:32" s="2393" customFormat="1" ht="13.5" thickBot="1" x14ac:dyDescent="0.25">
      <c r="B175" s="3967"/>
      <c r="C175" s="3968"/>
      <c r="D175" s="3968"/>
      <c r="E175" s="3968"/>
      <c r="F175" s="3968"/>
      <c r="G175" s="2501"/>
      <c r="H175" s="2501"/>
      <c r="I175" s="2501"/>
      <c r="J175" s="2501"/>
      <c r="K175" s="2501"/>
      <c r="L175" s="2501"/>
      <c r="M175" s="2501"/>
      <c r="N175" s="2501"/>
      <c r="O175" s="2501"/>
      <c r="P175" s="2501"/>
      <c r="Q175" s="2501"/>
      <c r="R175" s="2501"/>
      <c r="S175" s="2501"/>
      <c r="T175" s="2501"/>
      <c r="U175" s="2501"/>
      <c r="V175" s="2501"/>
      <c r="W175" s="2501"/>
      <c r="X175" s="2501"/>
      <c r="Y175" s="2501"/>
      <c r="Z175" s="2501"/>
      <c r="AA175" s="2501"/>
      <c r="AB175" s="2501"/>
      <c r="AC175" s="2501"/>
      <c r="AD175" s="2501"/>
      <c r="AE175" s="2501"/>
      <c r="AF175" s="2502"/>
    </row>
    <row r="176" spans="2:32" s="2393" customFormat="1" ht="51.75" customHeight="1" thickBot="1" x14ac:dyDescent="0.25">
      <c r="B176" s="4179" t="s">
        <v>5060</v>
      </c>
      <c r="C176" s="4180"/>
      <c r="D176" s="4181" t="s">
        <v>7148</v>
      </c>
      <c r="E176" s="4182"/>
      <c r="F176" s="4182"/>
      <c r="G176" s="4182"/>
      <c r="H176" s="4182"/>
      <c r="I176" s="4182"/>
      <c r="J176" s="4182"/>
      <c r="K176" s="4182"/>
      <c r="L176" s="4182"/>
      <c r="M176" s="4182"/>
      <c r="N176" s="4182"/>
      <c r="O176" s="4182"/>
      <c r="P176" s="4182"/>
      <c r="Q176" s="4183"/>
      <c r="R176" s="2501"/>
      <c r="S176" s="2501"/>
      <c r="T176" s="2501"/>
      <c r="U176" s="2501"/>
      <c r="V176" s="2501"/>
      <c r="W176" s="2501"/>
      <c r="X176" s="2501"/>
      <c r="Y176" s="2501"/>
      <c r="Z176" s="2501"/>
      <c r="AA176" s="2501"/>
      <c r="AB176" s="2501"/>
      <c r="AC176" s="2501"/>
      <c r="AD176" s="2501"/>
      <c r="AE176" s="2501"/>
      <c r="AF176" s="2502"/>
    </row>
    <row r="177" spans="2:32" s="2393" customFormat="1" ht="13.5" thickBot="1" x14ac:dyDescent="0.25">
      <c r="B177" s="3967"/>
      <c r="C177" s="3968"/>
      <c r="D177" s="3968"/>
      <c r="E177" s="3968"/>
      <c r="F177" s="3968"/>
      <c r="G177" s="2501"/>
      <c r="H177" s="2501"/>
      <c r="I177" s="2501"/>
      <c r="J177" s="2501"/>
      <c r="K177" s="2501"/>
      <c r="L177" s="2501"/>
      <c r="M177" s="2501"/>
      <c r="N177" s="2501"/>
      <c r="O177" s="2501"/>
      <c r="P177" s="2501"/>
      <c r="Q177" s="2501"/>
      <c r="R177" s="2565"/>
      <c r="S177" s="2501"/>
      <c r="T177" s="2501"/>
      <c r="U177" s="2501"/>
      <c r="V177" s="2501"/>
      <c r="W177" s="2501"/>
      <c r="X177" s="2501"/>
      <c r="Y177" s="2501"/>
      <c r="Z177" s="2501"/>
      <c r="AA177" s="2501"/>
      <c r="AB177" s="2501"/>
      <c r="AC177" s="2501"/>
      <c r="AD177" s="2501"/>
      <c r="AE177" s="2501"/>
      <c r="AF177" s="2502"/>
    </row>
    <row r="178" spans="2:32" s="2393" customFormat="1" ht="13.5" thickBot="1" x14ac:dyDescent="0.25">
      <c r="B178" s="4184" t="s">
        <v>5062</v>
      </c>
      <c r="C178" s="4185"/>
      <c r="D178" s="4188" t="s">
        <v>5063</v>
      </c>
      <c r="E178" s="4190" t="s">
        <v>224</v>
      </c>
      <c r="F178" s="4191"/>
      <c r="G178" s="4191"/>
      <c r="H178" s="4191"/>
      <c r="I178" s="4191"/>
      <c r="J178" s="4191"/>
      <c r="K178" s="4191"/>
      <c r="L178" s="4191"/>
      <c r="M178" s="4191"/>
      <c r="N178" s="4191"/>
      <c r="O178" s="4191"/>
      <c r="P178" s="4192"/>
      <c r="Q178" s="4193" t="s">
        <v>340</v>
      </c>
      <c r="R178" s="4194"/>
      <c r="S178" s="4195"/>
      <c r="T178" s="4195"/>
      <c r="U178" s="4195"/>
      <c r="V178" s="4195"/>
      <c r="W178" s="4195"/>
      <c r="X178" s="4195"/>
      <c r="Y178" s="4196"/>
      <c r="Z178" s="4193" t="s">
        <v>225</v>
      </c>
      <c r="AA178" s="4195"/>
      <c r="AB178" s="4196"/>
      <c r="AC178" s="4197" t="s">
        <v>4982</v>
      </c>
      <c r="AD178" s="4198"/>
      <c r="AE178" s="4199"/>
      <c r="AF178" s="2502"/>
    </row>
    <row r="179" spans="2:32" s="2393" customFormat="1" ht="13.5" thickBot="1" x14ac:dyDescent="0.25">
      <c r="B179" s="4186"/>
      <c r="C179" s="4187"/>
      <c r="D179" s="4188"/>
      <c r="E179" s="4188" t="s">
        <v>5000</v>
      </c>
      <c r="F179" s="4188" t="s">
        <v>5001</v>
      </c>
      <c r="G179" s="4200" t="s">
        <v>5003</v>
      </c>
      <c r="H179" s="4200" t="s">
        <v>5064</v>
      </c>
      <c r="I179" s="4202" t="s">
        <v>5065</v>
      </c>
      <c r="J179" s="4202" t="s">
        <v>5066</v>
      </c>
      <c r="K179" s="4202" t="s">
        <v>5006</v>
      </c>
      <c r="L179" s="4202"/>
      <c r="M179" s="4202" t="s">
        <v>5067</v>
      </c>
      <c r="N179" s="4202" t="s">
        <v>5068</v>
      </c>
      <c r="O179" s="4202" t="s">
        <v>5069</v>
      </c>
      <c r="P179" s="4202" t="s">
        <v>5070</v>
      </c>
      <c r="Q179" s="4189" t="s">
        <v>5012</v>
      </c>
      <c r="R179" s="4189" t="s">
        <v>5013</v>
      </c>
      <c r="S179" s="4189" t="s">
        <v>5014</v>
      </c>
      <c r="T179" s="4189" t="s">
        <v>5071</v>
      </c>
      <c r="U179" s="4189" t="s">
        <v>5072</v>
      </c>
      <c r="V179" s="4189" t="s">
        <v>5017</v>
      </c>
      <c r="W179" s="4189" t="s">
        <v>5019</v>
      </c>
      <c r="X179" s="4200" t="s">
        <v>5073</v>
      </c>
      <c r="Y179" s="4200" t="s">
        <v>5074</v>
      </c>
      <c r="Z179" s="4189" t="s">
        <v>5075</v>
      </c>
      <c r="AA179" s="4189" t="s">
        <v>5076</v>
      </c>
      <c r="AB179" s="4189" t="s">
        <v>5077</v>
      </c>
      <c r="AC179" s="4189" t="s">
        <v>1150</v>
      </c>
      <c r="AD179" s="4189" t="s">
        <v>4983</v>
      </c>
      <c r="AE179" s="4189" t="s">
        <v>4984</v>
      </c>
      <c r="AF179" s="2502"/>
    </row>
    <row r="180" spans="2:32" s="2393" customFormat="1" ht="13.5" thickBot="1" x14ac:dyDescent="0.25">
      <c r="B180" s="4186"/>
      <c r="C180" s="4187"/>
      <c r="D180" s="4189"/>
      <c r="E180" s="4189"/>
      <c r="F180" s="4189"/>
      <c r="G180" s="4201"/>
      <c r="H180" s="4201"/>
      <c r="I180" s="4200"/>
      <c r="J180" s="4200"/>
      <c r="K180" s="3971" t="s">
        <v>5026</v>
      </c>
      <c r="L180" s="3972" t="s">
        <v>2793</v>
      </c>
      <c r="M180" s="4200"/>
      <c r="N180" s="4200"/>
      <c r="O180" s="4200"/>
      <c r="P180" s="4200"/>
      <c r="Q180" s="4203"/>
      <c r="R180" s="4203"/>
      <c r="S180" s="4203"/>
      <c r="T180" s="4203"/>
      <c r="U180" s="4203"/>
      <c r="V180" s="4203"/>
      <c r="W180" s="4203"/>
      <c r="X180" s="4201"/>
      <c r="Y180" s="4201"/>
      <c r="Z180" s="4203"/>
      <c r="AA180" s="4203"/>
      <c r="AB180" s="4203"/>
      <c r="AC180" s="4203"/>
      <c r="AD180" s="4203"/>
      <c r="AE180" s="4203"/>
      <c r="AF180" s="2502"/>
    </row>
    <row r="181" spans="2:32" s="2393" customFormat="1" ht="13.5" thickBot="1" x14ac:dyDescent="0.25">
      <c r="B181" s="4274" t="s">
        <v>7147</v>
      </c>
      <c r="C181" s="4275"/>
      <c r="D181" s="3265" t="s">
        <v>6094</v>
      </c>
      <c r="E181" s="3979"/>
      <c r="F181" s="3980"/>
      <c r="G181" s="3980"/>
      <c r="H181" s="3981"/>
      <c r="I181" s="3979"/>
      <c r="J181" s="3979"/>
      <c r="K181" s="3981"/>
      <c r="L181" s="3981"/>
      <c r="M181" s="3979"/>
      <c r="N181" s="3979"/>
      <c r="O181" s="3979"/>
      <c r="P181" s="3979"/>
      <c r="Q181" s="2929"/>
      <c r="R181" s="3070"/>
      <c r="S181" s="3984"/>
      <c r="T181" s="2929"/>
      <c r="U181" s="2929"/>
      <c r="V181" s="3984"/>
      <c r="W181" s="3984"/>
      <c r="X181" s="2929"/>
      <c r="Y181" s="2929"/>
      <c r="Z181" s="3985"/>
      <c r="AA181" s="3986"/>
      <c r="AB181" s="3986"/>
      <c r="AC181" s="4092"/>
      <c r="AD181" s="4092"/>
      <c r="AE181" s="4093"/>
      <c r="AF181" s="2502"/>
    </row>
    <row r="182" spans="2:32" s="2393" customFormat="1" x14ac:dyDescent="0.2">
      <c r="B182" s="2564"/>
      <c r="C182" s="2496"/>
      <c r="D182" s="2496"/>
      <c r="E182" s="2496"/>
      <c r="F182" s="2496"/>
      <c r="G182" s="2497"/>
      <c r="H182" s="2497"/>
      <c r="I182" s="2497"/>
      <c r="J182" s="2497"/>
      <c r="K182" s="2496"/>
      <c r="L182" s="2497"/>
      <c r="M182" s="2497"/>
      <c r="N182" s="2497"/>
      <c r="O182" s="2497"/>
      <c r="P182" s="2497"/>
      <c r="Q182" s="2561"/>
      <c r="R182" s="2561"/>
      <c r="S182" s="2561"/>
      <c r="T182" s="2561"/>
      <c r="U182" s="2561"/>
      <c r="V182" s="2561"/>
      <c r="W182" s="2561"/>
      <c r="X182" s="2561"/>
      <c r="Y182" s="2561"/>
      <c r="Z182" s="2561"/>
      <c r="AA182" s="2561"/>
      <c r="AB182" s="2561"/>
      <c r="AC182" s="2561"/>
      <c r="AD182" s="2561"/>
      <c r="AE182" s="2561"/>
      <c r="AF182" s="2502"/>
    </row>
    <row r="183" spans="2:32" s="2393" customFormat="1" x14ac:dyDescent="0.2">
      <c r="B183" s="4166" t="s">
        <v>4985</v>
      </c>
      <c r="C183" s="4167"/>
      <c r="D183" s="4168" t="s">
        <v>1866</v>
      </c>
      <c r="E183" s="4168"/>
      <c r="F183" s="4168"/>
      <c r="G183" s="4168"/>
      <c r="H183" s="4168"/>
      <c r="I183" s="2562"/>
      <c r="J183" s="2562"/>
      <c r="K183" s="2562"/>
      <c r="L183" s="2562"/>
      <c r="M183" s="2562"/>
      <c r="N183" s="2562"/>
      <c r="O183" s="2562"/>
      <c r="P183" s="2562"/>
      <c r="Q183" s="2561"/>
      <c r="R183" s="2561"/>
      <c r="S183" s="2561"/>
      <c r="T183" s="2561"/>
      <c r="U183" s="2561"/>
      <c r="V183" s="2561"/>
      <c r="W183" s="2561"/>
      <c r="X183" s="2561"/>
      <c r="Y183" s="2561"/>
      <c r="Z183" s="2561"/>
      <c r="AA183" s="2561"/>
      <c r="AB183" s="2561"/>
      <c r="AC183" s="2561"/>
      <c r="AD183" s="2561"/>
      <c r="AE183" s="2561"/>
      <c r="AF183" s="2502"/>
    </row>
    <row r="184" spans="2:32" s="2393" customFormat="1" x14ac:dyDescent="0.2">
      <c r="B184" s="4166" t="s">
        <v>4986</v>
      </c>
      <c r="C184" s="4167"/>
      <c r="D184" s="4168" t="s">
        <v>1866</v>
      </c>
      <c r="E184" s="4168"/>
      <c r="F184" s="4168"/>
      <c r="G184" s="4168"/>
      <c r="H184" s="4168"/>
      <c r="I184" s="2562"/>
      <c r="J184" s="2562"/>
      <c r="K184" s="2562"/>
      <c r="L184" s="2562"/>
      <c r="M184" s="2562"/>
      <c r="N184" s="2562"/>
      <c r="O184" s="2562"/>
      <c r="P184" s="2562"/>
      <c r="Q184" s="2561"/>
      <c r="R184" s="2561"/>
      <c r="S184" s="2561"/>
      <c r="T184" s="2561"/>
      <c r="U184" s="2561"/>
      <c r="V184" s="2561"/>
      <c r="W184" s="2561"/>
      <c r="X184" s="2561"/>
      <c r="Y184" s="2561"/>
      <c r="Z184" s="2561"/>
      <c r="AA184" s="2561"/>
      <c r="AB184" s="2561"/>
      <c r="AC184" s="2561"/>
      <c r="AD184" s="2561"/>
      <c r="AE184" s="2561"/>
      <c r="AF184" s="2502"/>
    </row>
    <row r="185" spans="2:32" s="2393" customFormat="1" ht="13.5" thickBot="1" x14ac:dyDescent="0.25">
      <c r="B185" s="3969"/>
      <c r="C185" s="3970"/>
      <c r="D185" s="3970"/>
      <c r="E185" s="3970"/>
      <c r="F185" s="3970"/>
      <c r="G185" s="2565"/>
      <c r="H185" s="2565"/>
      <c r="I185" s="2565"/>
      <c r="J185" s="2565"/>
      <c r="K185" s="2565"/>
      <c r="L185" s="2565"/>
      <c r="M185" s="2565"/>
      <c r="N185" s="2565"/>
      <c r="O185" s="2565"/>
      <c r="P185" s="2565"/>
      <c r="Q185" s="2565"/>
      <c r="R185" s="2565"/>
      <c r="S185" s="2565"/>
      <c r="T185" s="2565"/>
      <c r="U185" s="2565"/>
      <c r="V185" s="2565"/>
      <c r="W185" s="2565"/>
      <c r="X185" s="2565"/>
      <c r="Y185" s="2565"/>
      <c r="Z185" s="2565"/>
      <c r="AA185" s="2565"/>
      <c r="AB185" s="2565"/>
      <c r="AC185" s="2565"/>
      <c r="AD185" s="2565"/>
      <c r="AE185" s="2565"/>
      <c r="AF185" s="2507"/>
    </row>
    <row r="186" spans="2:32" s="2393" customFormat="1" ht="13.5" thickBot="1" x14ac:dyDescent="0.25">
      <c r="B186" s="2470"/>
      <c r="I186" s="2802"/>
    </row>
    <row r="187" spans="2:32" s="2393" customFormat="1" ht="20.25" x14ac:dyDescent="0.2">
      <c r="B187" s="4169" t="s">
        <v>5058</v>
      </c>
      <c r="C187" s="4170"/>
      <c r="D187" s="4170"/>
      <c r="E187" s="4170"/>
      <c r="F187" s="4170"/>
      <c r="G187" s="4170"/>
      <c r="H187" s="4170"/>
      <c r="I187" s="4170"/>
      <c r="J187" s="4170"/>
      <c r="K187" s="4170"/>
      <c r="L187" s="4170"/>
      <c r="M187" s="4170"/>
      <c r="N187" s="4170"/>
      <c r="O187" s="4170"/>
      <c r="P187" s="4170"/>
      <c r="Q187" s="4170"/>
      <c r="R187" s="4170"/>
      <c r="S187" s="4170"/>
      <c r="T187" s="4170"/>
      <c r="U187" s="4170"/>
      <c r="V187" s="4170"/>
      <c r="W187" s="4170"/>
      <c r="X187" s="4170"/>
      <c r="Y187" s="4170"/>
      <c r="Z187" s="4170"/>
      <c r="AA187" s="4170"/>
      <c r="AB187" s="4170"/>
      <c r="AC187" s="4170"/>
      <c r="AD187" s="4170"/>
      <c r="AE187" s="4170"/>
      <c r="AF187" s="4171"/>
    </row>
    <row r="188" spans="2:32" s="2393" customFormat="1" x14ac:dyDescent="0.2">
      <c r="B188" s="3967"/>
      <c r="C188" s="3968"/>
      <c r="D188" s="3968"/>
      <c r="E188" s="3968"/>
      <c r="F188" s="3968"/>
      <c r="G188" s="2501"/>
      <c r="H188" s="2501"/>
      <c r="I188" s="2501"/>
      <c r="J188" s="2501"/>
      <c r="K188" s="2501"/>
      <c r="L188" s="2501"/>
      <c r="M188" s="2501"/>
      <c r="N188" s="2501"/>
      <c r="O188" s="2501"/>
      <c r="P188" s="2501"/>
      <c r="Q188" s="2501"/>
      <c r="R188" s="2501"/>
      <c r="S188" s="2501"/>
      <c r="T188" s="2501"/>
      <c r="U188" s="2501"/>
      <c r="V188" s="2501"/>
      <c r="W188" s="2501"/>
      <c r="X188" s="2501"/>
      <c r="Y188" s="2501"/>
      <c r="Z188" s="2501"/>
      <c r="AA188" s="2501"/>
      <c r="AB188" s="2501"/>
      <c r="AC188" s="2501"/>
      <c r="AD188" s="2501"/>
      <c r="AE188" s="2501"/>
      <c r="AF188" s="2502"/>
    </row>
    <row r="189" spans="2:32" s="2393" customFormat="1" x14ac:dyDescent="0.2">
      <c r="B189" s="2563" t="s">
        <v>5078</v>
      </c>
      <c r="C189" s="3968"/>
      <c r="D189" s="4172" t="s">
        <v>7144</v>
      </c>
      <c r="E189" s="4172"/>
      <c r="F189" s="4172"/>
      <c r="G189" s="2501"/>
      <c r="H189" s="2501"/>
      <c r="I189" s="2501"/>
      <c r="J189" s="2501"/>
      <c r="K189" s="2501"/>
      <c r="L189" s="2501"/>
      <c r="M189" s="2501"/>
      <c r="N189" s="2501"/>
      <c r="O189" s="2501"/>
      <c r="P189" s="2501"/>
      <c r="Q189" s="2501"/>
      <c r="R189" s="2501"/>
      <c r="S189" s="2501"/>
      <c r="T189" s="2501"/>
      <c r="U189" s="2501"/>
      <c r="V189" s="2501"/>
      <c r="W189" s="2501"/>
      <c r="X189" s="2501"/>
      <c r="Y189" s="2501"/>
      <c r="Z189" s="2501"/>
      <c r="AA189" s="2501"/>
      <c r="AB189" s="2501"/>
      <c r="AC189" s="2501"/>
      <c r="AD189" s="2501"/>
      <c r="AE189" s="2501"/>
      <c r="AF189" s="2502"/>
    </row>
    <row r="190" spans="2:32" s="2393" customFormat="1" x14ac:dyDescent="0.2">
      <c r="B190" s="4173" t="s">
        <v>5061</v>
      </c>
      <c r="C190" s="4174"/>
      <c r="D190" s="5125">
        <v>41883</v>
      </c>
      <c r="E190" s="5125"/>
      <c r="F190" s="5125"/>
      <c r="G190" s="2561"/>
      <c r="H190" s="2501"/>
      <c r="I190" s="2501"/>
      <c r="J190" s="2501"/>
      <c r="K190" s="2501"/>
      <c r="L190" s="2501"/>
      <c r="M190" s="2501"/>
      <c r="N190" s="2501"/>
      <c r="O190" s="2501"/>
      <c r="P190" s="2501"/>
      <c r="Q190" s="2501"/>
      <c r="R190" s="2501"/>
      <c r="S190" s="2501"/>
      <c r="T190" s="2501"/>
      <c r="U190" s="2501"/>
      <c r="V190" s="2501"/>
      <c r="W190" s="2501"/>
      <c r="X190" s="2501"/>
      <c r="Y190" s="2501"/>
      <c r="Z190" s="2501"/>
      <c r="AA190" s="2501"/>
      <c r="AB190" s="2501"/>
      <c r="AC190" s="2501"/>
      <c r="AD190" s="2501"/>
      <c r="AE190" s="2501"/>
      <c r="AF190" s="2502"/>
    </row>
    <row r="191" spans="2:32" s="2393" customFormat="1" x14ac:dyDescent="0.2">
      <c r="B191" s="4176" t="s">
        <v>5059</v>
      </c>
      <c r="C191" s="4177"/>
      <c r="D191" s="5126">
        <v>41912</v>
      </c>
      <c r="E191" s="5126"/>
      <c r="F191" s="5126"/>
      <c r="G191" s="2501"/>
      <c r="H191" s="2501"/>
      <c r="I191" s="2501"/>
      <c r="J191" s="2501"/>
      <c r="K191" s="2501"/>
      <c r="L191" s="2501"/>
      <c r="M191" s="2501"/>
      <c r="N191" s="2501"/>
      <c r="O191" s="2501"/>
      <c r="P191" s="2501"/>
      <c r="Q191" s="2501"/>
      <c r="R191" s="2501"/>
      <c r="S191" s="2501"/>
      <c r="T191" s="2501"/>
      <c r="U191" s="2501"/>
      <c r="V191" s="2501"/>
      <c r="W191" s="2501"/>
      <c r="X191" s="2501"/>
      <c r="Y191" s="2501"/>
      <c r="Z191" s="2501"/>
      <c r="AA191" s="2501"/>
      <c r="AB191" s="2501"/>
      <c r="AC191" s="2501"/>
      <c r="AD191" s="2501"/>
      <c r="AE191" s="2501"/>
      <c r="AF191" s="2502"/>
    </row>
    <row r="192" spans="2:32" s="2393" customFormat="1" ht="13.5" thickBot="1" x14ac:dyDescent="0.25">
      <c r="B192" s="3967"/>
      <c r="C192" s="3968"/>
      <c r="D192" s="3968"/>
      <c r="E192" s="3968"/>
      <c r="F192" s="3968"/>
      <c r="G192" s="2501"/>
      <c r="H192" s="2501"/>
      <c r="I192" s="2501"/>
      <c r="J192" s="2501"/>
      <c r="K192" s="2501"/>
      <c r="L192" s="2501"/>
      <c r="M192" s="2501"/>
      <c r="N192" s="2501"/>
      <c r="O192" s="2501"/>
      <c r="P192" s="2501"/>
      <c r="Q192" s="2501"/>
      <c r="R192" s="2501"/>
      <c r="S192" s="2501"/>
      <c r="T192" s="2501"/>
      <c r="U192" s="2501"/>
      <c r="V192" s="2501"/>
      <c r="W192" s="2501"/>
      <c r="X192" s="2501"/>
      <c r="Y192" s="2501"/>
      <c r="Z192" s="2501"/>
      <c r="AA192" s="2501"/>
      <c r="AB192" s="2501"/>
      <c r="AC192" s="2501"/>
      <c r="AD192" s="2501"/>
      <c r="AE192" s="2501"/>
      <c r="AF192" s="2502"/>
    </row>
    <row r="193" spans="2:32" s="2393" customFormat="1" ht="45.75" customHeight="1" thickBot="1" x14ac:dyDescent="0.25">
      <c r="B193" s="4179" t="s">
        <v>5060</v>
      </c>
      <c r="C193" s="4180"/>
      <c r="D193" s="4181" t="s">
        <v>7145</v>
      </c>
      <c r="E193" s="4182"/>
      <c r="F193" s="4182"/>
      <c r="G193" s="4182"/>
      <c r="H193" s="4182"/>
      <c r="I193" s="4182"/>
      <c r="J193" s="4182"/>
      <c r="K193" s="4182"/>
      <c r="L193" s="4182"/>
      <c r="M193" s="4182"/>
      <c r="N193" s="4182"/>
      <c r="O193" s="4182"/>
      <c r="P193" s="4182"/>
      <c r="Q193" s="4183"/>
      <c r="R193" s="2501"/>
      <c r="S193" s="2501"/>
      <c r="T193" s="2501"/>
      <c r="U193" s="2501"/>
      <c r="V193" s="2501"/>
      <c r="W193" s="2501"/>
      <c r="X193" s="2501"/>
      <c r="Y193" s="2501"/>
      <c r="Z193" s="2501"/>
      <c r="AA193" s="2501"/>
      <c r="AB193" s="2501"/>
      <c r="AC193" s="2501"/>
      <c r="AD193" s="2501"/>
      <c r="AE193" s="2501"/>
      <c r="AF193" s="2502"/>
    </row>
    <row r="194" spans="2:32" s="2393" customFormat="1" ht="13.5" thickBot="1" x14ac:dyDescent="0.25">
      <c r="B194" s="3967"/>
      <c r="C194" s="3968"/>
      <c r="D194" s="3968"/>
      <c r="E194" s="3968"/>
      <c r="F194" s="3968"/>
      <c r="G194" s="2501"/>
      <c r="H194" s="2501"/>
      <c r="I194" s="2501"/>
      <c r="J194" s="2501"/>
      <c r="K194" s="2501"/>
      <c r="L194" s="2501"/>
      <c r="M194" s="2501"/>
      <c r="N194" s="2501"/>
      <c r="O194" s="2501"/>
      <c r="P194" s="2501"/>
      <c r="Q194" s="2501"/>
      <c r="R194" s="2565"/>
      <c r="S194" s="2501"/>
      <c r="T194" s="2501"/>
      <c r="U194" s="2501"/>
      <c r="V194" s="2501"/>
      <c r="W194" s="2501"/>
      <c r="X194" s="2501"/>
      <c r="Y194" s="2501"/>
      <c r="Z194" s="2501"/>
      <c r="AA194" s="2501"/>
      <c r="AB194" s="2501"/>
      <c r="AC194" s="2501"/>
      <c r="AD194" s="2501"/>
      <c r="AE194" s="2501"/>
      <c r="AF194" s="2502"/>
    </row>
    <row r="195" spans="2:32" s="2393" customFormat="1" ht="13.5" thickBot="1" x14ac:dyDescent="0.25">
      <c r="B195" s="4184" t="s">
        <v>5062</v>
      </c>
      <c r="C195" s="4185"/>
      <c r="D195" s="4188" t="s">
        <v>5063</v>
      </c>
      <c r="E195" s="4190" t="s">
        <v>224</v>
      </c>
      <c r="F195" s="4191"/>
      <c r="G195" s="4191"/>
      <c r="H195" s="4191"/>
      <c r="I195" s="4191"/>
      <c r="J195" s="4191"/>
      <c r="K195" s="4191"/>
      <c r="L195" s="4191"/>
      <c r="M195" s="4191"/>
      <c r="N195" s="4191"/>
      <c r="O195" s="4191"/>
      <c r="P195" s="4192"/>
      <c r="Q195" s="4193" t="s">
        <v>340</v>
      </c>
      <c r="R195" s="4194"/>
      <c r="S195" s="4195"/>
      <c r="T195" s="4195"/>
      <c r="U195" s="4195"/>
      <c r="V195" s="4195"/>
      <c r="W195" s="4195"/>
      <c r="X195" s="4195"/>
      <c r="Y195" s="4196"/>
      <c r="Z195" s="4193" t="s">
        <v>225</v>
      </c>
      <c r="AA195" s="4195"/>
      <c r="AB195" s="4196"/>
      <c r="AC195" s="4197" t="s">
        <v>4982</v>
      </c>
      <c r="AD195" s="4198"/>
      <c r="AE195" s="4199"/>
      <c r="AF195" s="2502"/>
    </row>
    <row r="196" spans="2:32" s="2393" customFormat="1" ht="13.5" thickBot="1" x14ac:dyDescent="0.25">
      <c r="B196" s="4186"/>
      <c r="C196" s="4187"/>
      <c r="D196" s="4188"/>
      <c r="E196" s="4188" t="s">
        <v>5000</v>
      </c>
      <c r="F196" s="4188" t="s">
        <v>5001</v>
      </c>
      <c r="G196" s="4200" t="s">
        <v>5003</v>
      </c>
      <c r="H196" s="4200" t="s">
        <v>5064</v>
      </c>
      <c r="I196" s="4202" t="s">
        <v>5065</v>
      </c>
      <c r="J196" s="4202" t="s">
        <v>5066</v>
      </c>
      <c r="K196" s="4202" t="s">
        <v>5006</v>
      </c>
      <c r="L196" s="4202"/>
      <c r="M196" s="4202" t="s">
        <v>5067</v>
      </c>
      <c r="N196" s="4202" t="s">
        <v>5068</v>
      </c>
      <c r="O196" s="4202" t="s">
        <v>5069</v>
      </c>
      <c r="P196" s="4202" t="s">
        <v>5070</v>
      </c>
      <c r="Q196" s="4189" t="s">
        <v>5012</v>
      </c>
      <c r="R196" s="4189" t="s">
        <v>5013</v>
      </c>
      <c r="S196" s="4189" t="s">
        <v>5014</v>
      </c>
      <c r="T196" s="4189" t="s">
        <v>5071</v>
      </c>
      <c r="U196" s="4189" t="s">
        <v>5072</v>
      </c>
      <c r="V196" s="4189" t="s">
        <v>5017</v>
      </c>
      <c r="W196" s="4189" t="s">
        <v>5019</v>
      </c>
      <c r="X196" s="4200" t="s">
        <v>5073</v>
      </c>
      <c r="Y196" s="4200" t="s">
        <v>5074</v>
      </c>
      <c r="Z196" s="4189" t="s">
        <v>5075</v>
      </c>
      <c r="AA196" s="4189" t="s">
        <v>5076</v>
      </c>
      <c r="AB196" s="4189" t="s">
        <v>5077</v>
      </c>
      <c r="AC196" s="4189" t="s">
        <v>1150</v>
      </c>
      <c r="AD196" s="4189" t="s">
        <v>4983</v>
      </c>
      <c r="AE196" s="4189" t="s">
        <v>4984</v>
      </c>
      <c r="AF196" s="2502"/>
    </row>
    <row r="197" spans="2:32" s="2393" customFormat="1" ht="13.5" thickBot="1" x14ac:dyDescent="0.25">
      <c r="B197" s="4186"/>
      <c r="C197" s="4187"/>
      <c r="D197" s="4189"/>
      <c r="E197" s="4189"/>
      <c r="F197" s="4189"/>
      <c r="G197" s="4201"/>
      <c r="H197" s="4201"/>
      <c r="I197" s="4200"/>
      <c r="J197" s="4200"/>
      <c r="K197" s="3971" t="s">
        <v>5026</v>
      </c>
      <c r="L197" s="3972" t="s">
        <v>2793</v>
      </c>
      <c r="M197" s="4200"/>
      <c r="N197" s="4200"/>
      <c r="O197" s="4200"/>
      <c r="P197" s="4200"/>
      <c r="Q197" s="4203"/>
      <c r="R197" s="4203"/>
      <c r="S197" s="4203"/>
      <c r="T197" s="4203"/>
      <c r="U197" s="4203"/>
      <c r="V197" s="4203"/>
      <c r="W197" s="4203"/>
      <c r="X197" s="4201"/>
      <c r="Y197" s="4201"/>
      <c r="Z197" s="4203"/>
      <c r="AA197" s="4203"/>
      <c r="AB197" s="4203"/>
      <c r="AC197" s="4203"/>
      <c r="AD197" s="4203"/>
      <c r="AE197" s="4203"/>
      <c r="AF197" s="2502"/>
    </row>
    <row r="198" spans="2:32" s="2393" customFormat="1" ht="13.5" thickBot="1" x14ac:dyDescent="0.25">
      <c r="B198" s="4164" t="s">
        <v>7144</v>
      </c>
      <c r="C198" s="4165"/>
      <c r="D198" s="3073" t="s">
        <v>1529</v>
      </c>
      <c r="E198" s="3055"/>
      <c r="F198" s="3074"/>
      <c r="G198" s="4087"/>
      <c r="H198" s="4087"/>
      <c r="I198" s="3055"/>
      <c r="J198" s="3055"/>
      <c r="K198" s="3074"/>
      <c r="L198" s="4087"/>
      <c r="M198" s="3055"/>
      <c r="N198" s="3055"/>
      <c r="O198" s="3055"/>
      <c r="P198" s="3055"/>
      <c r="Q198" s="3055"/>
      <c r="R198" s="3074"/>
      <c r="S198" s="3074"/>
      <c r="T198" s="3055"/>
      <c r="U198" s="3055"/>
      <c r="V198" s="3074"/>
      <c r="W198" s="3074">
        <v>800</v>
      </c>
      <c r="X198" s="3055"/>
      <c r="Y198" s="3055"/>
      <c r="Z198" s="3074">
        <v>80</v>
      </c>
      <c r="AA198" s="3055"/>
      <c r="AB198" s="3055"/>
      <c r="AC198" s="4088"/>
      <c r="AD198" s="4088"/>
      <c r="AE198" s="4088"/>
      <c r="AF198" s="2502"/>
    </row>
    <row r="199" spans="2:32" s="2393" customFormat="1" x14ac:dyDescent="0.2">
      <c r="B199" s="2564"/>
      <c r="C199" s="2496"/>
      <c r="D199" s="2496"/>
      <c r="E199" s="2496"/>
      <c r="F199" s="2496"/>
      <c r="G199" s="2497"/>
      <c r="H199" s="2497"/>
      <c r="I199" s="2497"/>
      <c r="J199" s="2497"/>
      <c r="K199" s="2496"/>
      <c r="L199" s="2497"/>
      <c r="M199" s="2497"/>
      <c r="N199" s="2497"/>
      <c r="O199" s="2497"/>
      <c r="P199" s="2497"/>
      <c r="Q199" s="2561"/>
      <c r="R199" s="2561"/>
      <c r="S199" s="2561"/>
      <c r="T199" s="2561"/>
      <c r="U199" s="2561"/>
      <c r="V199" s="2561"/>
      <c r="W199" s="2561"/>
      <c r="X199" s="2561"/>
      <c r="Y199" s="2561"/>
      <c r="Z199" s="2561"/>
      <c r="AA199" s="2561"/>
      <c r="AB199" s="2561"/>
      <c r="AC199" s="2561"/>
      <c r="AD199" s="2561"/>
      <c r="AE199" s="2561"/>
      <c r="AF199" s="2502"/>
    </row>
    <row r="200" spans="2:32" s="2393" customFormat="1" x14ac:dyDescent="0.2">
      <c r="B200" s="4166" t="s">
        <v>4985</v>
      </c>
      <c r="C200" s="4167"/>
      <c r="D200" s="4168" t="s">
        <v>7146</v>
      </c>
      <c r="E200" s="4168"/>
      <c r="F200" s="4168"/>
      <c r="G200" s="4168"/>
      <c r="H200" s="4168"/>
      <c r="I200" s="2562"/>
      <c r="J200" s="2562"/>
      <c r="K200" s="2562"/>
      <c r="L200" s="2562"/>
      <c r="M200" s="2562"/>
      <c r="N200" s="2562"/>
      <c r="O200" s="2562"/>
      <c r="P200" s="2562"/>
      <c r="Q200" s="2561"/>
      <c r="R200" s="2561"/>
      <c r="S200" s="2561"/>
      <c r="T200" s="2561"/>
      <c r="U200" s="2561"/>
      <c r="V200" s="2561"/>
      <c r="W200" s="2561"/>
      <c r="X200" s="2561"/>
      <c r="Y200" s="2561"/>
      <c r="Z200" s="2561"/>
      <c r="AA200" s="2561"/>
      <c r="AB200" s="2561"/>
      <c r="AC200" s="2561"/>
      <c r="AD200" s="2561"/>
      <c r="AE200" s="2561"/>
      <c r="AF200" s="2502"/>
    </row>
    <row r="201" spans="2:32" s="2393" customFormat="1" x14ac:dyDescent="0.2">
      <c r="B201" s="4166" t="s">
        <v>4986</v>
      </c>
      <c r="C201" s="4167"/>
      <c r="D201" s="4168" t="s">
        <v>1866</v>
      </c>
      <c r="E201" s="4168"/>
      <c r="F201" s="4168"/>
      <c r="G201" s="4168"/>
      <c r="H201" s="4168"/>
      <c r="I201" s="2562"/>
      <c r="J201" s="2562"/>
      <c r="K201" s="2562"/>
      <c r="L201" s="2562"/>
      <c r="M201" s="2562"/>
      <c r="N201" s="2562"/>
      <c r="O201" s="2562"/>
      <c r="P201" s="2562"/>
      <c r="Q201" s="2561"/>
      <c r="R201" s="2561"/>
      <c r="S201" s="2561"/>
      <c r="T201" s="2561"/>
      <c r="U201" s="2561"/>
      <c r="V201" s="2561"/>
      <c r="W201" s="2561"/>
      <c r="X201" s="2561"/>
      <c r="Y201" s="2561"/>
      <c r="Z201" s="2561"/>
      <c r="AA201" s="2561"/>
      <c r="AB201" s="2561"/>
      <c r="AC201" s="2561"/>
      <c r="AD201" s="2561"/>
      <c r="AE201" s="2561"/>
      <c r="AF201" s="2502"/>
    </row>
    <row r="202" spans="2:32" s="2393" customFormat="1" ht="13.5" thickBot="1" x14ac:dyDescent="0.25">
      <c r="B202" s="3969"/>
      <c r="C202" s="3970"/>
      <c r="D202" s="3970"/>
      <c r="E202" s="3970"/>
      <c r="F202" s="3970"/>
      <c r="G202" s="2565"/>
      <c r="H202" s="2565"/>
      <c r="I202" s="2565"/>
      <c r="J202" s="2565"/>
      <c r="K202" s="2565"/>
      <c r="L202" s="2565"/>
      <c r="M202" s="2565"/>
      <c r="N202" s="2565"/>
      <c r="O202" s="2565"/>
      <c r="P202" s="2565"/>
      <c r="Q202" s="2565"/>
      <c r="R202" s="2565"/>
      <c r="S202" s="2565"/>
      <c r="T202" s="2565"/>
      <c r="U202" s="2565"/>
      <c r="V202" s="2565"/>
      <c r="W202" s="2565"/>
      <c r="X202" s="2565"/>
      <c r="Y202" s="2565"/>
      <c r="Z202" s="2565"/>
      <c r="AA202" s="2565"/>
      <c r="AB202" s="2565"/>
      <c r="AC202" s="2565"/>
      <c r="AD202" s="2565"/>
      <c r="AE202" s="2565"/>
      <c r="AF202" s="2507"/>
    </row>
    <row r="203" spans="2:32" s="2393" customFormat="1" ht="13.5" thickBot="1" x14ac:dyDescent="0.25">
      <c r="B203" s="2470"/>
      <c r="I203" s="2802"/>
    </row>
    <row r="204" spans="2:32" s="2393" customFormat="1" ht="20.25" x14ac:dyDescent="0.2">
      <c r="B204" s="4169" t="s">
        <v>5058</v>
      </c>
      <c r="C204" s="4170"/>
      <c r="D204" s="4170"/>
      <c r="E204" s="4170"/>
      <c r="F204" s="4170"/>
      <c r="G204" s="4170"/>
      <c r="H204" s="4170"/>
      <c r="I204" s="4170"/>
      <c r="J204" s="4170"/>
      <c r="K204" s="4170"/>
      <c r="L204" s="4170"/>
      <c r="M204" s="4170"/>
      <c r="N204" s="4170"/>
      <c r="O204" s="4170"/>
      <c r="P204" s="4170"/>
      <c r="Q204" s="4170"/>
      <c r="R204" s="4170"/>
      <c r="S204" s="4170"/>
      <c r="T204" s="4170"/>
      <c r="U204" s="4170"/>
      <c r="V204" s="4170"/>
      <c r="W204" s="4170"/>
      <c r="X204" s="4170"/>
      <c r="Y204" s="4170"/>
      <c r="Z204" s="4170"/>
      <c r="AA204" s="4170"/>
      <c r="AB204" s="4170"/>
      <c r="AC204" s="4170"/>
      <c r="AD204" s="4170"/>
      <c r="AE204" s="4170"/>
      <c r="AF204" s="4171"/>
    </row>
    <row r="205" spans="2:32" s="2393" customFormat="1" x14ac:dyDescent="0.2">
      <c r="B205" s="3967"/>
      <c r="C205" s="3968"/>
      <c r="D205" s="3968"/>
      <c r="E205" s="3968"/>
      <c r="F205" s="3968"/>
      <c r="G205" s="2501"/>
      <c r="H205" s="2501"/>
      <c r="I205" s="2501"/>
      <c r="J205" s="2501"/>
      <c r="K205" s="2501"/>
      <c r="L205" s="2501"/>
      <c r="M205" s="2501"/>
      <c r="N205" s="2501"/>
      <c r="O205" s="2501"/>
      <c r="P205" s="2501"/>
      <c r="Q205" s="2501"/>
      <c r="R205" s="2501"/>
      <c r="S205" s="2501"/>
      <c r="T205" s="2501"/>
      <c r="U205" s="2501"/>
      <c r="V205" s="2501"/>
      <c r="W205" s="2501"/>
      <c r="X205" s="2501"/>
      <c r="Y205" s="2501"/>
      <c r="Z205" s="2501"/>
      <c r="AA205" s="2501"/>
      <c r="AB205" s="2501"/>
      <c r="AC205" s="2501"/>
      <c r="AD205" s="2501"/>
      <c r="AE205" s="2501"/>
      <c r="AF205" s="2502"/>
    </row>
    <row r="206" spans="2:32" s="2393" customFormat="1" x14ac:dyDescent="0.2">
      <c r="B206" s="2563" t="s">
        <v>5078</v>
      </c>
      <c r="C206" s="3968"/>
      <c r="D206" s="4172" t="s">
        <v>7142</v>
      </c>
      <c r="E206" s="4172"/>
      <c r="F206" s="4172"/>
      <c r="G206" s="2501"/>
      <c r="H206" s="2501"/>
      <c r="I206" s="2501"/>
      <c r="J206" s="2501"/>
      <c r="K206" s="2501"/>
      <c r="L206" s="2501"/>
      <c r="M206" s="2501"/>
      <c r="N206" s="2501"/>
      <c r="O206" s="2501"/>
      <c r="P206" s="2501"/>
      <c r="Q206" s="2501"/>
      <c r="R206" s="2501"/>
      <c r="S206" s="2501"/>
      <c r="T206" s="2501"/>
      <c r="U206" s="2501"/>
      <c r="V206" s="2501"/>
      <c r="W206" s="2501"/>
      <c r="X206" s="2501"/>
      <c r="Y206" s="2501"/>
      <c r="Z206" s="2501"/>
      <c r="AA206" s="2501"/>
      <c r="AB206" s="2501"/>
      <c r="AC206" s="2501"/>
      <c r="AD206" s="2501"/>
      <c r="AE206" s="2501"/>
      <c r="AF206" s="2502"/>
    </row>
    <row r="207" spans="2:32" s="2393" customFormat="1" x14ac:dyDescent="0.2">
      <c r="B207" s="4173" t="s">
        <v>5061</v>
      </c>
      <c r="C207" s="4174"/>
      <c r="D207" s="5125">
        <v>41883</v>
      </c>
      <c r="E207" s="5125"/>
      <c r="F207" s="5125"/>
      <c r="G207" s="2561"/>
      <c r="H207" s="2501"/>
      <c r="I207" s="2501"/>
      <c r="J207" s="2501"/>
      <c r="K207" s="2501"/>
      <c r="L207" s="2501"/>
      <c r="M207" s="2501"/>
      <c r="N207" s="2501"/>
      <c r="O207" s="2501"/>
      <c r="P207" s="2501"/>
      <c r="Q207" s="2501"/>
      <c r="R207" s="2501"/>
      <c r="S207" s="2501"/>
      <c r="T207" s="2501"/>
      <c r="U207" s="2501"/>
      <c r="V207" s="2501"/>
      <c r="W207" s="2501"/>
      <c r="X207" s="2501"/>
      <c r="Y207" s="2501"/>
      <c r="Z207" s="2501"/>
      <c r="AA207" s="2501"/>
      <c r="AB207" s="2501"/>
      <c r="AC207" s="2501"/>
      <c r="AD207" s="2501"/>
      <c r="AE207" s="2501"/>
      <c r="AF207" s="2502"/>
    </row>
    <row r="208" spans="2:32" s="2393" customFormat="1" x14ac:dyDescent="0.2">
      <c r="B208" s="4176" t="s">
        <v>5059</v>
      </c>
      <c r="C208" s="4177"/>
      <c r="D208" s="5126">
        <v>41952</v>
      </c>
      <c r="E208" s="5126"/>
      <c r="F208" s="5126"/>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2501"/>
      <c r="AD208" s="2501"/>
      <c r="AE208" s="2501"/>
      <c r="AF208" s="2502"/>
    </row>
    <row r="209" spans="2:32" s="2393" customFormat="1" ht="13.5" thickBot="1" x14ac:dyDescent="0.25">
      <c r="B209" s="3967"/>
      <c r="C209" s="3968"/>
      <c r="D209" s="3968"/>
      <c r="E209" s="3968"/>
      <c r="F209" s="3968"/>
      <c r="G209" s="2501"/>
      <c r="H209" s="2501"/>
      <c r="I209" s="2501"/>
      <c r="J209" s="2501"/>
      <c r="K209" s="2501"/>
      <c r="L209" s="2501"/>
      <c r="M209" s="2501"/>
      <c r="N209" s="2501"/>
      <c r="O209" s="2501"/>
      <c r="P209" s="2501"/>
      <c r="Q209" s="2501"/>
      <c r="R209" s="2501"/>
      <c r="S209" s="2501"/>
      <c r="T209" s="2501"/>
      <c r="U209" s="2501"/>
      <c r="V209" s="2501"/>
      <c r="W209" s="2501"/>
      <c r="X209" s="2501"/>
      <c r="Y209" s="2501"/>
      <c r="Z209" s="2501"/>
      <c r="AA209" s="2501"/>
      <c r="AB209" s="2501"/>
      <c r="AC209" s="2501"/>
      <c r="AD209" s="2501"/>
      <c r="AE209" s="2501"/>
      <c r="AF209" s="2502"/>
    </row>
    <row r="210" spans="2:32" s="2393" customFormat="1" ht="13.5" thickBot="1" x14ac:dyDescent="0.25">
      <c r="B210" s="4179" t="s">
        <v>5060</v>
      </c>
      <c r="C210" s="4180"/>
      <c r="D210" s="4181" t="s">
        <v>7143</v>
      </c>
      <c r="E210" s="4182"/>
      <c r="F210" s="4182"/>
      <c r="G210" s="4182"/>
      <c r="H210" s="4182"/>
      <c r="I210" s="4182"/>
      <c r="J210" s="4182"/>
      <c r="K210" s="4182"/>
      <c r="L210" s="4182"/>
      <c r="M210" s="4182"/>
      <c r="N210" s="4182"/>
      <c r="O210" s="4182"/>
      <c r="P210" s="4182"/>
      <c r="Q210" s="4183"/>
      <c r="R210" s="2501"/>
      <c r="S210" s="2501"/>
      <c r="T210" s="2501"/>
      <c r="U210" s="2501"/>
      <c r="V210" s="2501"/>
      <c r="W210" s="2501"/>
      <c r="X210" s="2501"/>
      <c r="Y210" s="2501"/>
      <c r="Z210" s="2501"/>
      <c r="AA210" s="2501"/>
      <c r="AB210" s="2501"/>
      <c r="AC210" s="2501"/>
      <c r="AD210" s="2501"/>
      <c r="AE210" s="2501"/>
      <c r="AF210" s="2502"/>
    </row>
    <row r="211" spans="2:32" s="2393" customFormat="1" ht="13.5" thickBot="1" x14ac:dyDescent="0.25">
      <c r="B211" s="3967"/>
      <c r="C211" s="3968"/>
      <c r="D211" s="3968"/>
      <c r="E211" s="3968"/>
      <c r="F211" s="3968"/>
      <c r="G211" s="2501"/>
      <c r="H211" s="2501"/>
      <c r="I211" s="2501"/>
      <c r="J211" s="2501"/>
      <c r="K211" s="2501"/>
      <c r="L211" s="2501"/>
      <c r="M211" s="2501"/>
      <c r="N211" s="2501"/>
      <c r="O211" s="2501"/>
      <c r="P211" s="2501"/>
      <c r="Q211" s="2501"/>
      <c r="R211" s="2565"/>
      <c r="S211" s="2501"/>
      <c r="T211" s="2501"/>
      <c r="U211" s="2501"/>
      <c r="V211" s="2501"/>
      <c r="W211" s="2501"/>
      <c r="X211" s="2501"/>
      <c r="Y211" s="2501"/>
      <c r="Z211" s="2501"/>
      <c r="AA211" s="2501"/>
      <c r="AB211" s="2501"/>
      <c r="AC211" s="2501"/>
      <c r="AD211" s="2501"/>
      <c r="AE211" s="2501"/>
      <c r="AF211" s="2502"/>
    </row>
    <row r="212" spans="2:32" s="2393" customFormat="1" ht="13.5" thickBot="1" x14ac:dyDescent="0.25">
      <c r="B212" s="4184" t="s">
        <v>5062</v>
      </c>
      <c r="C212" s="4185"/>
      <c r="D212" s="4188" t="s">
        <v>5063</v>
      </c>
      <c r="E212" s="4190" t="s">
        <v>224</v>
      </c>
      <c r="F212" s="4191"/>
      <c r="G212" s="4191"/>
      <c r="H212" s="4191"/>
      <c r="I212" s="4191"/>
      <c r="J212" s="4191"/>
      <c r="K212" s="4191"/>
      <c r="L212" s="4191"/>
      <c r="M212" s="4191"/>
      <c r="N212" s="4191"/>
      <c r="O212" s="4191"/>
      <c r="P212" s="4192"/>
      <c r="Q212" s="4193" t="s">
        <v>340</v>
      </c>
      <c r="R212" s="4194"/>
      <c r="S212" s="4195"/>
      <c r="T212" s="4195"/>
      <c r="U212" s="4195"/>
      <c r="V212" s="4195"/>
      <c r="W212" s="4195"/>
      <c r="X212" s="4195"/>
      <c r="Y212" s="4196"/>
      <c r="Z212" s="4193" t="s">
        <v>225</v>
      </c>
      <c r="AA212" s="4195"/>
      <c r="AB212" s="4196"/>
      <c r="AC212" s="4197" t="s">
        <v>4982</v>
      </c>
      <c r="AD212" s="4198"/>
      <c r="AE212" s="4199"/>
      <c r="AF212" s="2502"/>
    </row>
    <row r="213" spans="2:32" s="2393" customFormat="1" ht="13.5" thickBot="1" x14ac:dyDescent="0.25">
      <c r="B213" s="4186"/>
      <c r="C213" s="4187"/>
      <c r="D213" s="4188"/>
      <c r="E213" s="4188" t="s">
        <v>5000</v>
      </c>
      <c r="F213" s="4188" t="s">
        <v>5001</v>
      </c>
      <c r="G213" s="4200" t="s">
        <v>5003</v>
      </c>
      <c r="H213" s="4200" t="s">
        <v>5064</v>
      </c>
      <c r="I213" s="4202" t="s">
        <v>5065</v>
      </c>
      <c r="J213" s="4202" t="s">
        <v>5066</v>
      </c>
      <c r="K213" s="4202" t="s">
        <v>5006</v>
      </c>
      <c r="L213" s="4202"/>
      <c r="M213" s="4202" t="s">
        <v>5067</v>
      </c>
      <c r="N213" s="4202" t="s">
        <v>5068</v>
      </c>
      <c r="O213" s="4202" t="s">
        <v>5069</v>
      </c>
      <c r="P213" s="4202" t="s">
        <v>5070</v>
      </c>
      <c r="Q213" s="4189" t="s">
        <v>5012</v>
      </c>
      <c r="R213" s="4189" t="s">
        <v>5013</v>
      </c>
      <c r="S213" s="4189" t="s">
        <v>5014</v>
      </c>
      <c r="T213" s="4189" t="s">
        <v>5071</v>
      </c>
      <c r="U213" s="4189" t="s">
        <v>5072</v>
      </c>
      <c r="V213" s="4189" t="s">
        <v>5017</v>
      </c>
      <c r="W213" s="4189" t="s">
        <v>5019</v>
      </c>
      <c r="X213" s="4200" t="s">
        <v>5073</v>
      </c>
      <c r="Y213" s="4200" t="s">
        <v>5074</v>
      </c>
      <c r="Z213" s="4189" t="s">
        <v>5075</v>
      </c>
      <c r="AA213" s="4189" t="s">
        <v>5076</v>
      </c>
      <c r="AB213" s="4189" t="s">
        <v>5077</v>
      </c>
      <c r="AC213" s="4189" t="s">
        <v>1150</v>
      </c>
      <c r="AD213" s="4189" t="s">
        <v>4983</v>
      </c>
      <c r="AE213" s="4189" t="s">
        <v>4984</v>
      </c>
      <c r="AF213" s="2502"/>
    </row>
    <row r="214" spans="2:32" s="2393" customFormat="1" ht="13.5" thickBot="1" x14ac:dyDescent="0.25">
      <c r="B214" s="4186"/>
      <c r="C214" s="4187"/>
      <c r="D214" s="4189"/>
      <c r="E214" s="4189"/>
      <c r="F214" s="4189"/>
      <c r="G214" s="4201"/>
      <c r="H214" s="4201"/>
      <c r="I214" s="4200"/>
      <c r="J214" s="4200"/>
      <c r="K214" s="3971" t="s">
        <v>5026</v>
      </c>
      <c r="L214" s="3972" t="s">
        <v>2793</v>
      </c>
      <c r="M214" s="4200"/>
      <c r="N214" s="4200"/>
      <c r="O214" s="4200"/>
      <c r="P214" s="4200"/>
      <c r="Q214" s="4203"/>
      <c r="R214" s="4203"/>
      <c r="S214" s="4203"/>
      <c r="T214" s="4203"/>
      <c r="U214" s="4203"/>
      <c r="V214" s="4203"/>
      <c r="W214" s="4203"/>
      <c r="X214" s="4201"/>
      <c r="Y214" s="4201"/>
      <c r="Z214" s="4203"/>
      <c r="AA214" s="4203"/>
      <c r="AB214" s="4203"/>
      <c r="AC214" s="4203"/>
      <c r="AD214" s="4203"/>
      <c r="AE214" s="4203"/>
      <c r="AF214" s="2502"/>
    </row>
    <row r="215" spans="2:32" s="2393" customFormat="1" ht="13.5" thickBot="1" x14ac:dyDescent="0.25">
      <c r="B215" s="4274" t="s">
        <v>7142</v>
      </c>
      <c r="C215" s="4275"/>
      <c r="D215" s="3265" t="s">
        <v>6094</v>
      </c>
      <c r="E215" s="3979"/>
      <c r="F215" s="3980"/>
      <c r="G215" s="3980"/>
      <c r="H215" s="3981"/>
      <c r="I215" s="3979"/>
      <c r="J215" s="3979"/>
      <c r="K215" s="3981"/>
      <c r="L215" s="3981"/>
      <c r="M215" s="3979"/>
      <c r="N215" s="3979"/>
      <c r="O215" s="3979"/>
      <c r="P215" s="3979"/>
      <c r="Q215" s="2929"/>
      <c r="R215" s="3070"/>
      <c r="S215" s="3984"/>
      <c r="T215" s="2929"/>
      <c r="U215" s="2929"/>
      <c r="V215" s="3984"/>
      <c r="W215" s="3984"/>
      <c r="X215" s="2929"/>
      <c r="Y215" s="2929"/>
      <c r="Z215" s="3985"/>
      <c r="AA215" s="3986"/>
      <c r="AB215" s="3986"/>
      <c r="AC215" s="4092"/>
      <c r="AD215" s="4092"/>
      <c r="AE215" s="4093"/>
      <c r="AF215" s="2502"/>
    </row>
    <row r="216" spans="2:32" s="2393" customFormat="1" x14ac:dyDescent="0.2">
      <c r="B216" s="2564"/>
      <c r="C216" s="2496"/>
      <c r="D216" s="2496"/>
      <c r="E216" s="2496"/>
      <c r="F216" s="2496"/>
      <c r="G216" s="2497"/>
      <c r="H216" s="2497"/>
      <c r="I216" s="2497"/>
      <c r="J216" s="2497"/>
      <c r="K216" s="2496"/>
      <c r="L216" s="2497"/>
      <c r="M216" s="2497"/>
      <c r="N216" s="2497"/>
      <c r="O216" s="2497"/>
      <c r="P216" s="2497"/>
      <c r="Q216" s="2561"/>
      <c r="R216" s="2561"/>
      <c r="S216" s="2561"/>
      <c r="T216" s="2561"/>
      <c r="U216" s="2561"/>
      <c r="V216" s="2561"/>
      <c r="W216" s="2561"/>
      <c r="X216" s="2561"/>
      <c r="Y216" s="2561"/>
      <c r="Z216" s="2561"/>
      <c r="AA216" s="2561"/>
      <c r="AB216" s="2561"/>
      <c r="AC216" s="2561"/>
      <c r="AD216" s="2561"/>
      <c r="AE216" s="2561"/>
      <c r="AF216" s="2502"/>
    </row>
    <row r="217" spans="2:32" s="2393" customFormat="1" x14ac:dyDescent="0.2">
      <c r="B217" s="4166" t="s">
        <v>4985</v>
      </c>
      <c r="C217" s="4167"/>
      <c r="D217" s="4168" t="s">
        <v>1866</v>
      </c>
      <c r="E217" s="4168"/>
      <c r="F217" s="4168"/>
      <c r="G217" s="4168"/>
      <c r="H217" s="4168"/>
      <c r="I217" s="2562"/>
      <c r="J217" s="2562"/>
      <c r="K217" s="2562"/>
      <c r="L217" s="2562"/>
      <c r="M217" s="2562"/>
      <c r="N217" s="2562"/>
      <c r="O217" s="2562"/>
      <c r="P217" s="2562"/>
      <c r="Q217" s="2561"/>
      <c r="R217" s="2561"/>
      <c r="S217" s="2561"/>
      <c r="T217" s="2561"/>
      <c r="U217" s="2561"/>
      <c r="V217" s="2561"/>
      <c r="W217" s="2561"/>
      <c r="X217" s="2561"/>
      <c r="Y217" s="2561"/>
      <c r="Z217" s="2561"/>
      <c r="AA217" s="2561"/>
      <c r="AB217" s="2561"/>
      <c r="AC217" s="2561"/>
      <c r="AD217" s="2561"/>
      <c r="AE217" s="2561"/>
      <c r="AF217" s="2502"/>
    </row>
    <row r="218" spans="2:32" s="2393" customFormat="1" x14ac:dyDescent="0.2">
      <c r="B218" s="4166" t="s">
        <v>4986</v>
      </c>
      <c r="C218" s="4167"/>
      <c r="D218" s="4168" t="s">
        <v>1866</v>
      </c>
      <c r="E218" s="4168"/>
      <c r="F218" s="4168"/>
      <c r="G218" s="4168"/>
      <c r="H218" s="4168"/>
      <c r="I218" s="2562"/>
      <c r="J218" s="2562"/>
      <c r="K218" s="2562"/>
      <c r="L218" s="2562"/>
      <c r="M218" s="2562"/>
      <c r="N218" s="2562"/>
      <c r="O218" s="2562"/>
      <c r="P218" s="2562"/>
      <c r="Q218" s="2561"/>
      <c r="R218" s="2561"/>
      <c r="S218" s="2561"/>
      <c r="T218" s="2561"/>
      <c r="U218" s="2561"/>
      <c r="V218" s="2561"/>
      <c r="W218" s="2561"/>
      <c r="X218" s="2561"/>
      <c r="Y218" s="2561"/>
      <c r="Z218" s="2561"/>
      <c r="AA218" s="2561"/>
      <c r="AB218" s="2561"/>
      <c r="AC218" s="2561"/>
      <c r="AD218" s="2561"/>
      <c r="AE218" s="2561"/>
      <c r="AF218" s="2502"/>
    </row>
    <row r="219" spans="2:32" s="2393" customFormat="1" ht="13.5" thickBot="1" x14ac:dyDescent="0.25">
      <c r="B219" s="3969"/>
      <c r="C219" s="3970"/>
      <c r="D219" s="3970"/>
      <c r="E219" s="3970"/>
      <c r="F219" s="3970"/>
      <c r="G219" s="2565"/>
      <c r="H219" s="2565"/>
      <c r="I219" s="2565"/>
      <c r="J219" s="2565"/>
      <c r="K219" s="2565"/>
      <c r="L219" s="2565"/>
      <c r="M219" s="2565"/>
      <c r="N219" s="2565"/>
      <c r="O219" s="2565"/>
      <c r="P219" s="2565"/>
      <c r="Q219" s="2565"/>
      <c r="R219" s="2565"/>
      <c r="S219" s="2565"/>
      <c r="T219" s="2565"/>
      <c r="U219" s="2565"/>
      <c r="V219" s="2565"/>
      <c r="W219" s="2565"/>
      <c r="X219" s="2565"/>
      <c r="Y219" s="2565"/>
      <c r="Z219" s="2565"/>
      <c r="AA219" s="2565"/>
      <c r="AB219" s="2565"/>
      <c r="AC219" s="2565"/>
      <c r="AD219" s="2565"/>
      <c r="AE219" s="2565"/>
      <c r="AF219" s="2507"/>
    </row>
    <row r="220" spans="2:32" s="2393" customFormat="1" ht="13.5" thickBot="1" x14ac:dyDescent="0.25">
      <c r="B220" s="2470"/>
      <c r="I220" s="2802"/>
    </row>
    <row r="221" spans="2:32" s="2393" customFormat="1" ht="20.25" x14ac:dyDescent="0.2">
      <c r="B221" s="4169" t="s">
        <v>5058</v>
      </c>
      <c r="C221" s="4170"/>
      <c r="D221" s="4170"/>
      <c r="E221" s="4170"/>
      <c r="F221" s="4170"/>
      <c r="G221" s="4170"/>
      <c r="H221" s="4170"/>
      <c r="I221" s="4170"/>
      <c r="J221" s="4170"/>
      <c r="K221" s="4170"/>
      <c r="L221" s="4170"/>
      <c r="M221" s="4170"/>
      <c r="N221" s="4170"/>
      <c r="O221" s="4170"/>
      <c r="P221" s="4170"/>
      <c r="Q221" s="4170"/>
      <c r="R221" s="4170"/>
      <c r="S221" s="4170"/>
      <c r="T221" s="4170"/>
      <c r="U221" s="4170"/>
      <c r="V221" s="4170"/>
      <c r="W221" s="4170"/>
      <c r="X221" s="4170"/>
      <c r="Y221" s="4170"/>
      <c r="Z221" s="4170"/>
      <c r="AA221" s="4170"/>
      <c r="AB221" s="4170"/>
      <c r="AC221" s="4170"/>
      <c r="AD221" s="4170"/>
      <c r="AE221" s="4170"/>
      <c r="AF221" s="4171"/>
    </row>
    <row r="222" spans="2:32" s="2393" customFormat="1" x14ac:dyDescent="0.2">
      <c r="B222" s="3967"/>
      <c r="C222" s="3968"/>
      <c r="D222" s="3968"/>
      <c r="E222" s="3968"/>
      <c r="F222" s="3968"/>
      <c r="G222" s="2501"/>
      <c r="H222" s="2501"/>
      <c r="I222" s="2501"/>
      <c r="J222" s="2501"/>
      <c r="K222" s="2501"/>
      <c r="L222" s="2501"/>
      <c r="M222" s="2501"/>
      <c r="N222" s="2501"/>
      <c r="O222" s="2501"/>
      <c r="P222" s="2501"/>
      <c r="Q222" s="2501"/>
      <c r="R222" s="2501"/>
      <c r="S222" s="2501"/>
      <c r="T222" s="2501"/>
      <c r="U222" s="2501"/>
      <c r="V222" s="2501"/>
      <c r="W222" s="2501"/>
      <c r="X222" s="2501"/>
      <c r="Y222" s="2501"/>
      <c r="Z222" s="2501"/>
      <c r="AA222" s="2501"/>
      <c r="AB222" s="2501"/>
      <c r="AC222" s="2501"/>
      <c r="AD222" s="2501"/>
      <c r="AE222" s="2501"/>
      <c r="AF222" s="2502"/>
    </row>
    <row r="223" spans="2:32" s="2393" customFormat="1" x14ac:dyDescent="0.2">
      <c r="B223" s="2563" t="s">
        <v>5078</v>
      </c>
      <c r="C223" s="3968"/>
      <c r="D223" s="4172" t="s">
        <v>7140</v>
      </c>
      <c r="E223" s="4172"/>
      <c r="F223" s="4172"/>
      <c r="G223" s="2501"/>
      <c r="H223" s="2501"/>
      <c r="I223" s="2501"/>
      <c r="J223" s="2501"/>
      <c r="K223" s="2501"/>
      <c r="L223" s="2501"/>
      <c r="M223" s="2501"/>
      <c r="N223" s="2501"/>
      <c r="O223" s="2501"/>
      <c r="P223" s="2501"/>
      <c r="Q223" s="2501"/>
      <c r="R223" s="2501"/>
      <c r="S223" s="2501"/>
      <c r="T223" s="2501"/>
      <c r="U223" s="2501"/>
      <c r="V223" s="2501"/>
      <c r="W223" s="2501"/>
      <c r="X223" s="2501"/>
      <c r="Y223" s="2501"/>
      <c r="Z223" s="2501"/>
      <c r="AA223" s="2501"/>
      <c r="AB223" s="2501"/>
      <c r="AC223" s="2501"/>
      <c r="AD223" s="2501"/>
      <c r="AE223" s="2501"/>
      <c r="AF223" s="2502"/>
    </row>
    <row r="224" spans="2:32" s="2393" customFormat="1" x14ac:dyDescent="0.2">
      <c r="B224" s="4173" t="s">
        <v>5061</v>
      </c>
      <c r="C224" s="4174"/>
      <c r="D224" s="5125">
        <v>41888</v>
      </c>
      <c r="E224" s="5125"/>
      <c r="F224" s="5125"/>
      <c r="G224" s="2561"/>
      <c r="H224" s="2501"/>
      <c r="I224" s="2501"/>
      <c r="J224" s="2501"/>
      <c r="K224" s="2501"/>
      <c r="L224" s="2501"/>
      <c r="M224" s="2501"/>
      <c r="N224" s="2501"/>
      <c r="O224" s="2501"/>
      <c r="P224" s="2501"/>
      <c r="Q224" s="2501"/>
      <c r="R224" s="2501"/>
      <c r="S224" s="2501"/>
      <c r="T224" s="2501"/>
      <c r="U224" s="2501"/>
      <c r="V224" s="2501"/>
      <c r="W224" s="2501"/>
      <c r="X224" s="2501"/>
      <c r="Y224" s="2501"/>
      <c r="Z224" s="2501"/>
      <c r="AA224" s="2501"/>
      <c r="AB224" s="2501"/>
      <c r="AC224" s="2501"/>
      <c r="AD224" s="2501"/>
      <c r="AE224" s="2501"/>
      <c r="AF224" s="2502"/>
    </row>
    <row r="225" spans="2:32" s="2393" customFormat="1" x14ac:dyDescent="0.2">
      <c r="B225" s="4176" t="s">
        <v>5059</v>
      </c>
      <c r="C225" s="4177"/>
      <c r="D225" s="5126">
        <v>41889</v>
      </c>
      <c r="E225" s="5126"/>
      <c r="F225" s="5126"/>
      <c r="G225" s="2501"/>
      <c r="H225" s="2501"/>
      <c r="I225" s="2501"/>
      <c r="J225" s="2501"/>
      <c r="K225" s="2501"/>
      <c r="L225" s="2501"/>
      <c r="M225" s="2501"/>
      <c r="N225" s="2501"/>
      <c r="O225" s="2501"/>
      <c r="P225" s="2501"/>
      <c r="Q225" s="2501"/>
      <c r="R225" s="2501"/>
      <c r="S225" s="2501"/>
      <c r="T225" s="2501"/>
      <c r="U225" s="2501"/>
      <c r="V225" s="2501"/>
      <c r="W225" s="2501"/>
      <c r="X225" s="2501"/>
      <c r="Y225" s="2501"/>
      <c r="Z225" s="2501"/>
      <c r="AA225" s="2501"/>
      <c r="AB225" s="2501"/>
      <c r="AC225" s="2501"/>
      <c r="AD225" s="2501"/>
      <c r="AE225" s="2501"/>
      <c r="AF225" s="2502"/>
    </row>
    <row r="226" spans="2:32" s="2393" customFormat="1" ht="13.5" thickBot="1" x14ac:dyDescent="0.25">
      <c r="B226" s="3967"/>
      <c r="C226" s="3968"/>
      <c r="D226" s="3968"/>
      <c r="E226" s="3968"/>
      <c r="F226" s="3968"/>
      <c r="G226" s="2501"/>
      <c r="H226" s="2501"/>
      <c r="I226" s="2501"/>
      <c r="J226" s="2501"/>
      <c r="K226" s="2501"/>
      <c r="L226" s="2501"/>
      <c r="M226" s="2501"/>
      <c r="N226" s="2501"/>
      <c r="O226" s="2501"/>
      <c r="P226" s="2501"/>
      <c r="Q226" s="2501"/>
      <c r="R226" s="2501"/>
      <c r="S226" s="2501"/>
      <c r="T226" s="2501"/>
      <c r="U226" s="2501"/>
      <c r="V226" s="2501"/>
      <c r="W226" s="2501"/>
      <c r="X226" s="2501"/>
      <c r="Y226" s="2501"/>
      <c r="Z226" s="2501"/>
      <c r="AA226" s="2501"/>
      <c r="AB226" s="2501"/>
      <c r="AC226" s="2501"/>
      <c r="AD226" s="2501"/>
      <c r="AE226" s="2501"/>
      <c r="AF226" s="2502"/>
    </row>
    <row r="227" spans="2:32" s="2393" customFormat="1" ht="13.5" thickBot="1" x14ac:dyDescent="0.25">
      <c r="B227" s="4179" t="s">
        <v>5060</v>
      </c>
      <c r="C227" s="4180"/>
      <c r="D227" s="4181" t="s">
        <v>7141</v>
      </c>
      <c r="E227" s="4182"/>
      <c r="F227" s="4182"/>
      <c r="G227" s="4182"/>
      <c r="H227" s="4182"/>
      <c r="I227" s="4182"/>
      <c r="J227" s="4182"/>
      <c r="K227" s="4182"/>
      <c r="L227" s="4182"/>
      <c r="M227" s="4182"/>
      <c r="N227" s="4182"/>
      <c r="O227" s="4182"/>
      <c r="P227" s="4182"/>
      <c r="Q227" s="4183"/>
      <c r="R227" s="2501"/>
      <c r="S227" s="2501"/>
      <c r="T227" s="2501"/>
      <c r="U227" s="2501"/>
      <c r="V227" s="2501"/>
      <c r="W227" s="2501"/>
      <c r="X227" s="2501"/>
      <c r="Y227" s="2501"/>
      <c r="Z227" s="2501"/>
      <c r="AA227" s="2501"/>
      <c r="AB227" s="2501"/>
      <c r="AC227" s="2501"/>
      <c r="AD227" s="2501"/>
      <c r="AE227" s="2501"/>
      <c r="AF227" s="2502"/>
    </row>
    <row r="228" spans="2:32" s="2393" customFormat="1" ht="13.5" thickBot="1" x14ac:dyDescent="0.25">
      <c r="B228" s="3967"/>
      <c r="C228" s="3968"/>
      <c r="D228" s="3968"/>
      <c r="E228" s="3968"/>
      <c r="F228" s="3968"/>
      <c r="G228" s="2501"/>
      <c r="H228" s="2501"/>
      <c r="I228" s="2501"/>
      <c r="J228" s="2501"/>
      <c r="K228" s="2501"/>
      <c r="L228" s="2501"/>
      <c r="M228" s="2501"/>
      <c r="N228" s="2501"/>
      <c r="O228" s="2501"/>
      <c r="P228" s="2501"/>
      <c r="Q228" s="2501"/>
      <c r="R228" s="2565"/>
      <c r="S228" s="2501"/>
      <c r="T228" s="2501"/>
      <c r="U228" s="2501"/>
      <c r="V228" s="2501"/>
      <c r="W228" s="2501"/>
      <c r="X228" s="2501"/>
      <c r="Y228" s="2501"/>
      <c r="Z228" s="2501"/>
      <c r="AA228" s="2501"/>
      <c r="AB228" s="2501"/>
      <c r="AC228" s="2501"/>
      <c r="AD228" s="2501"/>
      <c r="AE228" s="2501"/>
      <c r="AF228" s="2502"/>
    </row>
    <row r="229" spans="2:32" s="2393" customFormat="1" ht="13.5" thickBot="1" x14ac:dyDescent="0.25">
      <c r="B229" s="4184" t="s">
        <v>5062</v>
      </c>
      <c r="C229" s="4185"/>
      <c r="D229" s="4188" t="s">
        <v>5063</v>
      </c>
      <c r="E229" s="4190" t="s">
        <v>224</v>
      </c>
      <c r="F229" s="4191"/>
      <c r="G229" s="4191"/>
      <c r="H229" s="4191"/>
      <c r="I229" s="4191"/>
      <c r="J229" s="4191"/>
      <c r="K229" s="4191"/>
      <c r="L229" s="4191"/>
      <c r="M229" s="4191"/>
      <c r="N229" s="4191"/>
      <c r="O229" s="4191"/>
      <c r="P229" s="4192"/>
      <c r="Q229" s="4193" t="s">
        <v>340</v>
      </c>
      <c r="R229" s="4194"/>
      <c r="S229" s="4195"/>
      <c r="T229" s="4195"/>
      <c r="U229" s="4195"/>
      <c r="V229" s="4195"/>
      <c r="W229" s="4195"/>
      <c r="X229" s="4195"/>
      <c r="Y229" s="4196"/>
      <c r="Z229" s="4193" t="s">
        <v>225</v>
      </c>
      <c r="AA229" s="4195"/>
      <c r="AB229" s="4196"/>
      <c r="AC229" s="4197" t="s">
        <v>4982</v>
      </c>
      <c r="AD229" s="4198"/>
      <c r="AE229" s="4199"/>
      <c r="AF229" s="2502"/>
    </row>
    <row r="230" spans="2:32" s="2393" customFormat="1" ht="13.5" thickBot="1" x14ac:dyDescent="0.25">
      <c r="B230" s="4186"/>
      <c r="C230" s="4187"/>
      <c r="D230" s="4188"/>
      <c r="E230" s="4188" t="s">
        <v>5000</v>
      </c>
      <c r="F230" s="4188" t="s">
        <v>5001</v>
      </c>
      <c r="G230" s="4200" t="s">
        <v>5003</v>
      </c>
      <c r="H230" s="4200" t="s">
        <v>5064</v>
      </c>
      <c r="I230" s="4202" t="s">
        <v>5065</v>
      </c>
      <c r="J230" s="4202" t="s">
        <v>5066</v>
      </c>
      <c r="K230" s="4202" t="s">
        <v>5006</v>
      </c>
      <c r="L230" s="4202"/>
      <c r="M230" s="4202" t="s">
        <v>5067</v>
      </c>
      <c r="N230" s="4202" t="s">
        <v>5068</v>
      </c>
      <c r="O230" s="4202" t="s">
        <v>5069</v>
      </c>
      <c r="P230" s="4202" t="s">
        <v>5070</v>
      </c>
      <c r="Q230" s="4189" t="s">
        <v>5012</v>
      </c>
      <c r="R230" s="4189" t="s">
        <v>5013</v>
      </c>
      <c r="S230" s="4189" t="s">
        <v>5014</v>
      </c>
      <c r="T230" s="4189" t="s">
        <v>5071</v>
      </c>
      <c r="U230" s="4189" t="s">
        <v>5072</v>
      </c>
      <c r="V230" s="4189" t="s">
        <v>5017</v>
      </c>
      <c r="W230" s="4189" t="s">
        <v>5019</v>
      </c>
      <c r="X230" s="4200" t="s">
        <v>5073</v>
      </c>
      <c r="Y230" s="4200" t="s">
        <v>5074</v>
      </c>
      <c r="Z230" s="4189" t="s">
        <v>5075</v>
      </c>
      <c r="AA230" s="4189" t="s">
        <v>5076</v>
      </c>
      <c r="AB230" s="4189" t="s">
        <v>5077</v>
      </c>
      <c r="AC230" s="4189" t="s">
        <v>1150</v>
      </c>
      <c r="AD230" s="4189" t="s">
        <v>4983</v>
      </c>
      <c r="AE230" s="4189" t="s">
        <v>4984</v>
      </c>
      <c r="AF230" s="2502"/>
    </row>
    <row r="231" spans="2:32" s="2393" customFormat="1" ht="13.5" thickBot="1" x14ac:dyDescent="0.25">
      <c r="B231" s="4186"/>
      <c r="C231" s="4187"/>
      <c r="D231" s="4189"/>
      <c r="E231" s="4189"/>
      <c r="F231" s="4189"/>
      <c r="G231" s="4201"/>
      <c r="H231" s="4201"/>
      <c r="I231" s="4200"/>
      <c r="J231" s="4200"/>
      <c r="K231" s="3971" t="s">
        <v>5026</v>
      </c>
      <c r="L231" s="3972" t="s">
        <v>2793</v>
      </c>
      <c r="M231" s="4200"/>
      <c r="N231" s="4200"/>
      <c r="O231" s="4200"/>
      <c r="P231" s="4200"/>
      <c r="Q231" s="4203"/>
      <c r="R231" s="4203"/>
      <c r="S231" s="4203"/>
      <c r="T231" s="4203"/>
      <c r="U231" s="4203"/>
      <c r="V231" s="4203"/>
      <c r="W231" s="4203"/>
      <c r="X231" s="4201"/>
      <c r="Y231" s="4201"/>
      <c r="Z231" s="4203"/>
      <c r="AA231" s="4203"/>
      <c r="AB231" s="4203"/>
      <c r="AC231" s="4203"/>
      <c r="AD231" s="4203"/>
      <c r="AE231" s="4203"/>
      <c r="AF231" s="2502"/>
    </row>
    <row r="232" spans="2:32" s="2393" customFormat="1" x14ac:dyDescent="0.2">
      <c r="B232" s="5680" t="s">
        <v>7140</v>
      </c>
      <c r="C232" s="5680"/>
      <c r="D232" s="3067" t="s">
        <v>6094</v>
      </c>
      <c r="E232" s="3068"/>
      <c r="F232" s="3069"/>
      <c r="G232" s="4089"/>
      <c r="H232" s="4089"/>
      <c r="I232" s="3068"/>
      <c r="J232" s="3068"/>
      <c r="K232" s="3069"/>
      <c r="L232" s="4089"/>
      <c r="M232" s="3068"/>
      <c r="N232" s="3068"/>
      <c r="O232" s="3068"/>
      <c r="P232" s="3068"/>
      <c r="Q232" s="4096"/>
      <c r="R232" s="4097"/>
      <c r="S232" s="4097"/>
      <c r="T232" s="4096"/>
      <c r="U232" s="4096"/>
      <c r="V232" s="4097"/>
      <c r="W232" s="3069"/>
      <c r="X232" s="4096"/>
      <c r="Y232" s="4096"/>
      <c r="Z232" s="3069"/>
      <c r="AA232" s="3068"/>
      <c r="AB232" s="3068"/>
      <c r="AC232" s="4090"/>
      <c r="AD232" s="4090"/>
      <c r="AE232" s="4090"/>
      <c r="AF232" s="2502"/>
    </row>
    <row r="233" spans="2:32" s="2393" customFormat="1" x14ac:dyDescent="0.2">
      <c r="B233" s="2564"/>
      <c r="C233" s="2496"/>
      <c r="D233" s="2496"/>
      <c r="E233" s="2496"/>
      <c r="F233" s="2496"/>
      <c r="G233" s="2497"/>
      <c r="H233" s="2497"/>
      <c r="I233" s="2497"/>
      <c r="J233" s="2497"/>
      <c r="K233" s="2496"/>
      <c r="L233" s="2497"/>
      <c r="M233" s="2497"/>
      <c r="N233" s="2497"/>
      <c r="O233" s="2497"/>
      <c r="P233" s="2497"/>
      <c r="Q233" s="2561"/>
      <c r="R233" s="2561"/>
      <c r="S233" s="2561"/>
      <c r="T233" s="2561"/>
      <c r="U233" s="2561"/>
      <c r="V233" s="2561"/>
      <c r="W233" s="2561"/>
      <c r="X233" s="2561"/>
      <c r="Y233" s="2561"/>
      <c r="Z233" s="2561"/>
      <c r="AA233" s="2561"/>
      <c r="AB233" s="2561"/>
      <c r="AC233" s="2561"/>
      <c r="AD233" s="2561"/>
      <c r="AE233" s="2561"/>
      <c r="AF233" s="2502"/>
    </row>
    <row r="234" spans="2:32" s="2393" customFormat="1" x14ac:dyDescent="0.2">
      <c r="B234" s="4166" t="s">
        <v>4985</v>
      </c>
      <c r="C234" s="4167"/>
      <c r="D234" s="4168" t="s">
        <v>1866</v>
      </c>
      <c r="E234" s="4168"/>
      <c r="F234" s="4168"/>
      <c r="G234" s="4168"/>
      <c r="H234" s="4168"/>
      <c r="I234" s="2562"/>
      <c r="J234" s="2562"/>
      <c r="K234" s="2562"/>
      <c r="L234" s="2562"/>
      <c r="M234" s="2562"/>
      <c r="N234" s="2562"/>
      <c r="O234" s="2562"/>
      <c r="P234" s="2562"/>
      <c r="Q234" s="2561"/>
      <c r="R234" s="2561"/>
      <c r="S234" s="2561"/>
      <c r="T234" s="2561"/>
      <c r="U234" s="2561"/>
      <c r="V234" s="2561"/>
      <c r="W234" s="2561"/>
      <c r="X234" s="2561"/>
      <c r="Y234" s="2561"/>
      <c r="Z234" s="2561"/>
      <c r="AA234" s="2561"/>
      <c r="AB234" s="2561"/>
      <c r="AC234" s="2561"/>
      <c r="AD234" s="2561"/>
      <c r="AE234" s="2561"/>
      <c r="AF234" s="2502"/>
    </row>
    <row r="235" spans="2:32" s="2393" customFormat="1" x14ac:dyDescent="0.2">
      <c r="B235" s="4166" t="s">
        <v>4986</v>
      </c>
      <c r="C235" s="4167"/>
      <c r="D235" s="4168" t="s">
        <v>1866</v>
      </c>
      <c r="E235" s="4168"/>
      <c r="F235" s="4168"/>
      <c r="G235" s="4168"/>
      <c r="H235" s="4168"/>
      <c r="I235" s="2562"/>
      <c r="J235" s="2562"/>
      <c r="K235" s="2562"/>
      <c r="L235" s="2562"/>
      <c r="M235" s="2562"/>
      <c r="N235" s="2562"/>
      <c r="O235" s="2562"/>
      <c r="P235" s="2562"/>
      <c r="Q235" s="2561"/>
      <c r="R235" s="2561"/>
      <c r="S235" s="2561"/>
      <c r="T235" s="2561"/>
      <c r="U235" s="2561"/>
      <c r="V235" s="2561"/>
      <c r="W235" s="2561"/>
      <c r="X235" s="2561"/>
      <c r="Y235" s="2561"/>
      <c r="Z235" s="2561"/>
      <c r="AA235" s="2561"/>
      <c r="AB235" s="2561"/>
      <c r="AC235" s="2561"/>
      <c r="AD235" s="2561"/>
      <c r="AE235" s="2561"/>
      <c r="AF235" s="2502"/>
    </row>
    <row r="236" spans="2:32" s="2393" customFormat="1" ht="13.5" thickBot="1" x14ac:dyDescent="0.25">
      <c r="B236" s="3969"/>
      <c r="C236" s="3970"/>
      <c r="D236" s="3970"/>
      <c r="E236" s="3970"/>
      <c r="F236" s="3970"/>
      <c r="G236" s="2565"/>
      <c r="H236" s="2565"/>
      <c r="I236" s="2565"/>
      <c r="J236" s="2565"/>
      <c r="K236" s="2565"/>
      <c r="L236" s="2565"/>
      <c r="M236" s="2565"/>
      <c r="N236" s="2565"/>
      <c r="O236" s="2565"/>
      <c r="P236" s="2565"/>
      <c r="Q236" s="2565"/>
      <c r="R236" s="2565"/>
      <c r="S236" s="2565"/>
      <c r="T236" s="2565"/>
      <c r="U236" s="2565"/>
      <c r="V236" s="2565"/>
      <c r="W236" s="2565"/>
      <c r="X236" s="2565"/>
      <c r="Y236" s="2565"/>
      <c r="Z236" s="2565"/>
      <c r="AA236" s="2565"/>
      <c r="AB236" s="2565"/>
      <c r="AC236" s="2565"/>
      <c r="AD236" s="2565"/>
      <c r="AE236" s="2565"/>
      <c r="AF236" s="2507"/>
    </row>
    <row r="237" spans="2:32" s="2393" customFormat="1" ht="13.5" thickBot="1" x14ac:dyDescent="0.25">
      <c r="B237" s="2470"/>
      <c r="I237" s="2802"/>
    </row>
    <row r="238" spans="2:32" s="2393" customFormat="1" ht="20.25" x14ac:dyDescent="0.2">
      <c r="B238" s="4169" t="s">
        <v>5058</v>
      </c>
      <c r="C238" s="4170"/>
      <c r="D238" s="4170"/>
      <c r="E238" s="4170"/>
      <c r="F238" s="4170"/>
      <c r="G238" s="4170"/>
      <c r="H238" s="4170"/>
      <c r="I238" s="4170"/>
      <c r="J238" s="4170"/>
      <c r="K238" s="4170"/>
      <c r="L238" s="4170"/>
      <c r="M238" s="4170"/>
      <c r="N238" s="4170"/>
      <c r="O238" s="4170"/>
      <c r="P238" s="4170"/>
      <c r="Q238" s="4170"/>
      <c r="R238" s="4170"/>
      <c r="S238" s="4170"/>
      <c r="T238" s="4170"/>
      <c r="U238" s="4170"/>
      <c r="V238" s="4170"/>
      <c r="W238" s="4170"/>
      <c r="X238" s="4170"/>
      <c r="Y238" s="4170"/>
      <c r="Z238" s="4170"/>
      <c r="AA238" s="4170"/>
      <c r="AB238" s="4170"/>
      <c r="AC238" s="4170"/>
      <c r="AD238" s="4170"/>
      <c r="AE238" s="4170"/>
      <c r="AF238" s="4171"/>
    </row>
    <row r="239" spans="2:32" s="2393" customFormat="1" x14ac:dyDescent="0.2">
      <c r="B239" s="3967"/>
      <c r="C239" s="3968"/>
      <c r="D239" s="3968"/>
      <c r="E239" s="3968"/>
      <c r="F239" s="3968"/>
      <c r="G239" s="2501"/>
      <c r="H239" s="2501"/>
      <c r="I239" s="2501"/>
      <c r="J239" s="2501"/>
      <c r="K239" s="2501"/>
      <c r="L239" s="2501"/>
      <c r="M239" s="2501"/>
      <c r="N239" s="2501"/>
      <c r="O239" s="2501"/>
      <c r="P239" s="2501"/>
      <c r="Q239" s="2501"/>
      <c r="R239" s="2501"/>
      <c r="S239" s="2501"/>
      <c r="T239" s="2501"/>
      <c r="U239" s="2501"/>
      <c r="V239" s="2501"/>
      <c r="W239" s="2501"/>
      <c r="X239" s="2501"/>
      <c r="Y239" s="2501"/>
      <c r="Z239" s="2501"/>
      <c r="AA239" s="2501"/>
      <c r="AB239" s="2501"/>
      <c r="AC239" s="2501"/>
      <c r="AD239" s="2501"/>
      <c r="AE239" s="2501"/>
      <c r="AF239" s="2502"/>
    </row>
    <row r="240" spans="2:32" s="2393" customFormat="1" x14ac:dyDescent="0.2">
      <c r="B240" s="2563" t="s">
        <v>5078</v>
      </c>
      <c r="C240" s="3968"/>
      <c r="D240" s="4172" t="s">
        <v>7140</v>
      </c>
      <c r="E240" s="4172"/>
      <c r="F240" s="4172"/>
      <c r="G240" s="2501"/>
      <c r="H240" s="2501"/>
      <c r="I240" s="2501"/>
      <c r="J240" s="2501"/>
      <c r="K240" s="2501"/>
      <c r="L240" s="2501"/>
      <c r="M240" s="2501"/>
      <c r="N240" s="2501"/>
      <c r="O240" s="2501"/>
      <c r="P240" s="2501"/>
      <c r="Q240" s="2501"/>
      <c r="R240" s="2501"/>
      <c r="S240" s="2501"/>
      <c r="T240" s="2501"/>
      <c r="U240" s="2501"/>
      <c r="V240" s="2501"/>
      <c r="W240" s="2501"/>
      <c r="X240" s="2501"/>
      <c r="Y240" s="2501"/>
      <c r="Z240" s="2501"/>
      <c r="AA240" s="2501"/>
      <c r="AB240" s="2501"/>
      <c r="AC240" s="2501"/>
      <c r="AD240" s="2501"/>
      <c r="AE240" s="2501"/>
      <c r="AF240" s="2502"/>
    </row>
    <row r="241" spans="2:32" s="2393" customFormat="1" x14ac:dyDescent="0.2">
      <c r="B241" s="4173" t="s">
        <v>5061</v>
      </c>
      <c r="C241" s="4174"/>
      <c r="D241" s="5125">
        <v>41902</v>
      </c>
      <c r="E241" s="5125"/>
      <c r="F241" s="5125"/>
      <c r="G241" s="2561"/>
      <c r="H241" s="2501"/>
      <c r="I241" s="2501"/>
      <c r="J241" s="2501"/>
      <c r="K241" s="2501"/>
      <c r="L241" s="2501"/>
      <c r="M241" s="2501"/>
      <c r="N241" s="2501"/>
      <c r="O241" s="2501"/>
      <c r="P241" s="2501"/>
      <c r="Q241" s="2501"/>
      <c r="R241" s="2501"/>
      <c r="S241" s="2501"/>
      <c r="T241" s="2501"/>
      <c r="U241" s="2501"/>
      <c r="V241" s="2501"/>
      <c r="W241" s="2501"/>
      <c r="X241" s="2501"/>
      <c r="Y241" s="2501"/>
      <c r="Z241" s="2501"/>
      <c r="AA241" s="2501"/>
      <c r="AB241" s="2501"/>
      <c r="AC241" s="2501"/>
      <c r="AD241" s="2501"/>
      <c r="AE241" s="2501"/>
      <c r="AF241" s="2502"/>
    </row>
    <row r="242" spans="2:32" s="2393" customFormat="1" x14ac:dyDescent="0.2">
      <c r="B242" s="4176" t="s">
        <v>5059</v>
      </c>
      <c r="C242" s="4177"/>
      <c r="D242" s="5126">
        <v>41903</v>
      </c>
      <c r="E242" s="5126"/>
      <c r="F242" s="5126"/>
      <c r="G242" s="2501"/>
      <c r="H242" s="2501"/>
      <c r="I242" s="2501"/>
      <c r="J242" s="2501"/>
      <c r="K242" s="2501"/>
      <c r="L242" s="2501"/>
      <c r="M242" s="2501"/>
      <c r="N242" s="2501"/>
      <c r="O242" s="2501"/>
      <c r="P242" s="2501"/>
      <c r="Q242" s="2501"/>
      <c r="R242" s="2501"/>
      <c r="S242" s="2501"/>
      <c r="T242" s="2501"/>
      <c r="U242" s="2501"/>
      <c r="V242" s="2501"/>
      <c r="W242" s="2501"/>
      <c r="X242" s="2501"/>
      <c r="Y242" s="2501"/>
      <c r="Z242" s="2501"/>
      <c r="AA242" s="2501"/>
      <c r="AB242" s="2501"/>
      <c r="AC242" s="2501"/>
      <c r="AD242" s="2501"/>
      <c r="AE242" s="2501"/>
      <c r="AF242" s="2502"/>
    </row>
    <row r="243" spans="2:32" s="2393" customFormat="1" ht="13.5" thickBot="1" x14ac:dyDescent="0.25">
      <c r="B243" s="3967"/>
      <c r="C243" s="3968"/>
      <c r="D243" s="3968"/>
      <c r="E243" s="3968"/>
      <c r="F243" s="3968"/>
      <c r="G243" s="2501"/>
      <c r="H243" s="2501"/>
      <c r="I243" s="2501"/>
      <c r="J243" s="2501"/>
      <c r="K243" s="2501"/>
      <c r="L243" s="2501"/>
      <c r="M243" s="2501"/>
      <c r="N243" s="2501"/>
      <c r="O243" s="2501"/>
      <c r="P243" s="2501"/>
      <c r="Q243" s="2501"/>
      <c r="R243" s="2501"/>
      <c r="S243" s="2501"/>
      <c r="T243" s="2501"/>
      <c r="U243" s="2501"/>
      <c r="V243" s="2501"/>
      <c r="W243" s="2501"/>
      <c r="X243" s="2501"/>
      <c r="Y243" s="2501"/>
      <c r="Z243" s="2501"/>
      <c r="AA243" s="2501"/>
      <c r="AB243" s="2501"/>
      <c r="AC243" s="2501"/>
      <c r="AD243" s="2501"/>
      <c r="AE243" s="2501"/>
      <c r="AF243" s="2502"/>
    </row>
    <row r="244" spans="2:32" s="2393" customFormat="1" ht="13.5" thickBot="1" x14ac:dyDescent="0.25">
      <c r="B244" s="4179" t="s">
        <v>5060</v>
      </c>
      <c r="C244" s="4180"/>
      <c r="D244" s="4181" t="s">
        <v>7141</v>
      </c>
      <c r="E244" s="4182"/>
      <c r="F244" s="4182"/>
      <c r="G244" s="4182"/>
      <c r="H244" s="4182"/>
      <c r="I244" s="4182"/>
      <c r="J244" s="4182"/>
      <c r="K244" s="4182"/>
      <c r="L244" s="4182"/>
      <c r="M244" s="4182"/>
      <c r="N244" s="4182"/>
      <c r="O244" s="4182"/>
      <c r="P244" s="4182"/>
      <c r="Q244" s="4183"/>
      <c r="R244" s="2501"/>
      <c r="S244" s="2501"/>
      <c r="T244" s="2501"/>
      <c r="U244" s="2501"/>
      <c r="V244" s="2501"/>
      <c r="W244" s="2501"/>
      <c r="X244" s="2501"/>
      <c r="Y244" s="2501"/>
      <c r="Z244" s="2501"/>
      <c r="AA244" s="2501"/>
      <c r="AB244" s="2501"/>
      <c r="AC244" s="2501"/>
      <c r="AD244" s="2501"/>
      <c r="AE244" s="2501"/>
      <c r="AF244" s="2502"/>
    </row>
    <row r="245" spans="2:32" s="2393" customFormat="1" ht="13.5" thickBot="1" x14ac:dyDescent="0.25">
      <c r="B245" s="3967"/>
      <c r="C245" s="3968"/>
      <c r="D245" s="3968"/>
      <c r="E245" s="3968"/>
      <c r="F245" s="3968"/>
      <c r="G245" s="2501"/>
      <c r="H245" s="2501"/>
      <c r="I245" s="2501"/>
      <c r="J245" s="2501"/>
      <c r="K245" s="2501"/>
      <c r="L245" s="2501"/>
      <c r="M245" s="2501"/>
      <c r="N245" s="2501"/>
      <c r="O245" s="2501"/>
      <c r="P245" s="2501"/>
      <c r="Q245" s="2501"/>
      <c r="R245" s="2565"/>
      <c r="S245" s="2501"/>
      <c r="T245" s="2501"/>
      <c r="U245" s="2501"/>
      <c r="V245" s="2501"/>
      <c r="W245" s="2501"/>
      <c r="X245" s="2501"/>
      <c r="Y245" s="2501"/>
      <c r="Z245" s="2501"/>
      <c r="AA245" s="2501"/>
      <c r="AB245" s="2501"/>
      <c r="AC245" s="2501"/>
      <c r="AD245" s="2501"/>
      <c r="AE245" s="2501"/>
      <c r="AF245" s="2502"/>
    </row>
    <row r="246" spans="2:32" s="2393" customFormat="1" ht="13.5" thickBot="1" x14ac:dyDescent="0.25">
      <c r="B246" s="4184" t="s">
        <v>5062</v>
      </c>
      <c r="C246" s="4185"/>
      <c r="D246" s="4188" t="s">
        <v>5063</v>
      </c>
      <c r="E246" s="4190" t="s">
        <v>224</v>
      </c>
      <c r="F246" s="4191"/>
      <c r="G246" s="4191"/>
      <c r="H246" s="4191"/>
      <c r="I246" s="4191"/>
      <c r="J246" s="4191"/>
      <c r="K246" s="4191"/>
      <c r="L246" s="4191"/>
      <c r="M246" s="4191"/>
      <c r="N246" s="4191"/>
      <c r="O246" s="4191"/>
      <c r="P246" s="4192"/>
      <c r="Q246" s="4193" t="s">
        <v>340</v>
      </c>
      <c r="R246" s="4194"/>
      <c r="S246" s="4195"/>
      <c r="T246" s="4195"/>
      <c r="U246" s="4195"/>
      <c r="V246" s="4195"/>
      <c r="W246" s="4195"/>
      <c r="X246" s="4195"/>
      <c r="Y246" s="4196"/>
      <c r="Z246" s="4193" t="s">
        <v>225</v>
      </c>
      <c r="AA246" s="4195"/>
      <c r="AB246" s="4196"/>
      <c r="AC246" s="4197" t="s">
        <v>4982</v>
      </c>
      <c r="AD246" s="4198"/>
      <c r="AE246" s="4199"/>
      <c r="AF246" s="2502"/>
    </row>
    <row r="247" spans="2:32" s="2393" customFormat="1" ht="13.5" thickBot="1" x14ac:dyDescent="0.25">
      <c r="B247" s="4186"/>
      <c r="C247" s="4187"/>
      <c r="D247" s="4188"/>
      <c r="E247" s="4188" t="s">
        <v>5000</v>
      </c>
      <c r="F247" s="4188" t="s">
        <v>5001</v>
      </c>
      <c r="G247" s="4200" t="s">
        <v>5003</v>
      </c>
      <c r="H247" s="4200" t="s">
        <v>5064</v>
      </c>
      <c r="I247" s="4202" t="s">
        <v>5065</v>
      </c>
      <c r="J247" s="4202" t="s">
        <v>5066</v>
      </c>
      <c r="K247" s="4202" t="s">
        <v>5006</v>
      </c>
      <c r="L247" s="4202"/>
      <c r="M247" s="4202" t="s">
        <v>5067</v>
      </c>
      <c r="N247" s="4202" t="s">
        <v>5068</v>
      </c>
      <c r="O247" s="4202" t="s">
        <v>5069</v>
      </c>
      <c r="P247" s="4202" t="s">
        <v>5070</v>
      </c>
      <c r="Q247" s="4189" t="s">
        <v>5012</v>
      </c>
      <c r="R247" s="4189" t="s">
        <v>5013</v>
      </c>
      <c r="S247" s="4189" t="s">
        <v>5014</v>
      </c>
      <c r="T247" s="4189" t="s">
        <v>5071</v>
      </c>
      <c r="U247" s="4189" t="s">
        <v>5072</v>
      </c>
      <c r="V247" s="4189" t="s">
        <v>5017</v>
      </c>
      <c r="W247" s="4189" t="s">
        <v>5019</v>
      </c>
      <c r="X247" s="4200" t="s">
        <v>5073</v>
      </c>
      <c r="Y247" s="4200" t="s">
        <v>5074</v>
      </c>
      <c r="Z247" s="4189" t="s">
        <v>5075</v>
      </c>
      <c r="AA247" s="4189" t="s">
        <v>5076</v>
      </c>
      <c r="AB247" s="4189" t="s">
        <v>5077</v>
      </c>
      <c r="AC247" s="4189" t="s">
        <v>1150</v>
      </c>
      <c r="AD247" s="4189" t="s">
        <v>4983</v>
      </c>
      <c r="AE247" s="4189" t="s">
        <v>4984</v>
      </c>
      <c r="AF247" s="2502"/>
    </row>
    <row r="248" spans="2:32" s="2393" customFormat="1" ht="13.5" thickBot="1" x14ac:dyDescent="0.25">
      <c r="B248" s="4186"/>
      <c r="C248" s="4187"/>
      <c r="D248" s="4189"/>
      <c r="E248" s="4189"/>
      <c r="F248" s="4189"/>
      <c r="G248" s="4201"/>
      <c r="H248" s="4201"/>
      <c r="I248" s="4200"/>
      <c r="J248" s="4200"/>
      <c r="K248" s="3971" t="s">
        <v>5026</v>
      </c>
      <c r="L248" s="3972" t="s">
        <v>2793</v>
      </c>
      <c r="M248" s="4200"/>
      <c r="N248" s="4200"/>
      <c r="O248" s="4200"/>
      <c r="P248" s="4200"/>
      <c r="Q248" s="4203"/>
      <c r="R248" s="4203"/>
      <c r="S248" s="4203"/>
      <c r="T248" s="4203"/>
      <c r="U248" s="4203"/>
      <c r="V248" s="4203"/>
      <c r="W248" s="4203"/>
      <c r="X248" s="4201"/>
      <c r="Y248" s="4201"/>
      <c r="Z248" s="4203"/>
      <c r="AA248" s="4203"/>
      <c r="AB248" s="4203"/>
      <c r="AC248" s="4203"/>
      <c r="AD248" s="4203"/>
      <c r="AE248" s="4203"/>
      <c r="AF248" s="2502"/>
    </row>
    <row r="249" spans="2:32" s="2393" customFormat="1" ht="13.5" thickBot="1" x14ac:dyDescent="0.25">
      <c r="B249" s="5659" t="s">
        <v>7140</v>
      </c>
      <c r="C249" s="5659"/>
      <c r="D249" s="3073" t="s">
        <v>6094</v>
      </c>
      <c r="E249" s="3055"/>
      <c r="F249" s="3074"/>
      <c r="G249" s="4087"/>
      <c r="H249" s="4087"/>
      <c r="I249" s="3055"/>
      <c r="J249" s="3055"/>
      <c r="K249" s="3074"/>
      <c r="L249" s="4087"/>
      <c r="M249" s="3055"/>
      <c r="N249" s="3055"/>
      <c r="O249" s="3055"/>
      <c r="P249" s="3055"/>
      <c r="Q249" s="3915"/>
      <c r="R249" s="3916"/>
      <c r="S249" s="3916"/>
      <c r="T249" s="3915"/>
      <c r="U249" s="3915"/>
      <c r="V249" s="3916"/>
      <c r="W249" s="3074"/>
      <c r="X249" s="3915"/>
      <c r="Y249" s="3915"/>
      <c r="Z249" s="3074"/>
      <c r="AA249" s="3055"/>
      <c r="AB249" s="3055"/>
      <c r="AC249" s="4088"/>
      <c r="AD249" s="4088"/>
      <c r="AE249" s="4088"/>
      <c r="AF249" s="2502"/>
    </row>
    <row r="250" spans="2:32" s="2393" customFormat="1" x14ac:dyDescent="0.2">
      <c r="B250" s="2564"/>
      <c r="C250" s="2496"/>
      <c r="D250" s="2496"/>
      <c r="E250" s="2496"/>
      <c r="F250" s="2496"/>
      <c r="G250" s="2497"/>
      <c r="H250" s="2497"/>
      <c r="I250" s="2497"/>
      <c r="J250" s="2497"/>
      <c r="K250" s="2496"/>
      <c r="L250" s="2497"/>
      <c r="M250" s="2497"/>
      <c r="N250" s="2497"/>
      <c r="O250" s="2497"/>
      <c r="P250" s="2497"/>
      <c r="Q250" s="2561"/>
      <c r="R250" s="2561"/>
      <c r="S250" s="2561"/>
      <c r="T250" s="2561"/>
      <c r="U250" s="2561"/>
      <c r="V250" s="2561"/>
      <c r="W250" s="2561"/>
      <c r="X250" s="2561"/>
      <c r="Y250" s="2561"/>
      <c r="Z250" s="2561"/>
      <c r="AA250" s="2561"/>
      <c r="AB250" s="2561"/>
      <c r="AC250" s="2561"/>
      <c r="AD250" s="2561"/>
      <c r="AE250" s="2561"/>
      <c r="AF250" s="2502"/>
    </row>
    <row r="251" spans="2:32" s="2393" customFormat="1" x14ac:dyDescent="0.2">
      <c r="B251" s="4166" t="s">
        <v>4985</v>
      </c>
      <c r="C251" s="4167"/>
      <c r="D251" s="4168" t="s">
        <v>1866</v>
      </c>
      <c r="E251" s="4168"/>
      <c r="F251" s="4168"/>
      <c r="G251" s="4168"/>
      <c r="H251" s="4168"/>
      <c r="I251" s="2562"/>
      <c r="J251" s="2562"/>
      <c r="K251" s="2562"/>
      <c r="L251" s="2562"/>
      <c r="M251" s="2562"/>
      <c r="N251" s="2562"/>
      <c r="O251" s="2562"/>
      <c r="P251" s="2562"/>
      <c r="Q251" s="2561"/>
      <c r="R251" s="2561"/>
      <c r="S251" s="2561"/>
      <c r="T251" s="2561"/>
      <c r="U251" s="2561"/>
      <c r="V251" s="2561"/>
      <c r="W251" s="2561"/>
      <c r="X251" s="2561"/>
      <c r="Y251" s="2561"/>
      <c r="Z251" s="2561"/>
      <c r="AA251" s="2561"/>
      <c r="AB251" s="2561"/>
      <c r="AC251" s="2561"/>
      <c r="AD251" s="2561"/>
      <c r="AE251" s="2561"/>
      <c r="AF251" s="2502"/>
    </row>
    <row r="252" spans="2:32" s="2393" customFormat="1" x14ac:dyDescent="0.2">
      <c r="B252" s="4166" t="s">
        <v>4986</v>
      </c>
      <c r="C252" s="4167"/>
      <c r="D252" s="4168" t="s">
        <v>1866</v>
      </c>
      <c r="E252" s="4168"/>
      <c r="F252" s="4168"/>
      <c r="G252" s="4168"/>
      <c r="H252" s="4168"/>
      <c r="I252" s="2562"/>
      <c r="J252" s="2562"/>
      <c r="K252" s="2562"/>
      <c r="L252" s="2562"/>
      <c r="M252" s="2562"/>
      <c r="N252" s="2562"/>
      <c r="O252" s="2562"/>
      <c r="P252" s="2562"/>
      <c r="Q252" s="2561"/>
      <c r="R252" s="2561"/>
      <c r="S252" s="2561"/>
      <c r="T252" s="2561"/>
      <c r="U252" s="2561"/>
      <c r="V252" s="2561"/>
      <c r="W252" s="2561"/>
      <c r="X252" s="2561"/>
      <c r="Y252" s="2561"/>
      <c r="Z252" s="2561"/>
      <c r="AA252" s="2561"/>
      <c r="AB252" s="2561"/>
      <c r="AC252" s="2561"/>
      <c r="AD252" s="2561"/>
      <c r="AE252" s="2561"/>
      <c r="AF252" s="2502"/>
    </row>
    <row r="253" spans="2:32" s="2393" customFormat="1" ht="13.5" thickBot="1" x14ac:dyDescent="0.25">
      <c r="B253" s="3969"/>
      <c r="C253" s="3970"/>
      <c r="D253" s="3970"/>
      <c r="E253" s="3970"/>
      <c r="F253" s="3970"/>
      <c r="G253" s="2565"/>
      <c r="H253" s="2565"/>
      <c r="I253" s="2565"/>
      <c r="J253" s="2565"/>
      <c r="K253" s="2565"/>
      <c r="L253" s="2565"/>
      <c r="M253" s="2565"/>
      <c r="N253" s="2565"/>
      <c r="O253" s="2565"/>
      <c r="P253" s="2565"/>
      <c r="Q253" s="2565"/>
      <c r="R253" s="2565"/>
      <c r="S253" s="2565"/>
      <c r="T253" s="2565"/>
      <c r="U253" s="2565"/>
      <c r="V253" s="2565"/>
      <c r="W253" s="2565"/>
      <c r="X253" s="2565"/>
      <c r="Y253" s="2565"/>
      <c r="Z253" s="2565"/>
      <c r="AA253" s="2565"/>
      <c r="AB253" s="2565"/>
      <c r="AC253" s="2565"/>
      <c r="AD253" s="2565"/>
      <c r="AE253" s="2565"/>
      <c r="AF253" s="2507"/>
    </row>
    <row r="254" spans="2:32" s="2393" customFormat="1" ht="13.5" thickBot="1" x14ac:dyDescent="0.25">
      <c r="B254" s="2470"/>
      <c r="I254" s="2802"/>
    </row>
    <row r="255" spans="2:32" s="2393" customFormat="1" ht="20.25" x14ac:dyDescent="0.2">
      <c r="B255" s="4169" t="s">
        <v>5058</v>
      </c>
      <c r="C255" s="4170"/>
      <c r="D255" s="4170"/>
      <c r="E255" s="4170"/>
      <c r="F255" s="4170"/>
      <c r="G255" s="4170"/>
      <c r="H255" s="4170"/>
      <c r="I255" s="4170"/>
      <c r="J255" s="4170"/>
      <c r="K255" s="4170"/>
      <c r="L255" s="4170"/>
      <c r="M255" s="4170"/>
      <c r="N255" s="4170"/>
      <c r="O255" s="4170"/>
      <c r="P255" s="4170"/>
      <c r="Q255" s="4170"/>
      <c r="R255" s="4170"/>
      <c r="S255" s="4170"/>
      <c r="T255" s="4170"/>
      <c r="U255" s="4170"/>
      <c r="V255" s="4170"/>
      <c r="W255" s="4170"/>
      <c r="X255" s="4170"/>
      <c r="Y255" s="4170"/>
      <c r="Z255" s="4170"/>
      <c r="AA255" s="4170"/>
      <c r="AB255" s="4170"/>
      <c r="AC255" s="4170"/>
      <c r="AD255" s="4170"/>
      <c r="AE255" s="4170"/>
      <c r="AF255" s="4171"/>
    </row>
    <row r="256" spans="2:32" s="2393" customFormat="1" x14ac:dyDescent="0.2">
      <c r="B256" s="3967"/>
      <c r="C256" s="3968"/>
      <c r="D256" s="3968"/>
      <c r="E256" s="3968"/>
      <c r="F256" s="3968"/>
      <c r="G256" s="2501"/>
      <c r="H256" s="2501"/>
      <c r="I256" s="2501"/>
      <c r="J256" s="2501"/>
      <c r="K256" s="2501"/>
      <c r="L256" s="2501"/>
      <c r="M256" s="2501"/>
      <c r="N256" s="2501"/>
      <c r="O256" s="2501"/>
      <c r="P256" s="2501"/>
      <c r="Q256" s="2501"/>
      <c r="R256" s="2501"/>
      <c r="S256" s="2501"/>
      <c r="T256" s="2501"/>
      <c r="U256" s="2501"/>
      <c r="V256" s="2501"/>
      <c r="W256" s="2501"/>
      <c r="X256" s="2501"/>
      <c r="Y256" s="2501"/>
      <c r="Z256" s="2501"/>
      <c r="AA256" s="2501"/>
      <c r="AB256" s="2501"/>
      <c r="AC256" s="2501"/>
      <c r="AD256" s="2501"/>
      <c r="AE256" s="2501"/>
      <c r="AF256" s="2502"/>
    </row>
    <row r="257" spans="2:32" s="2393" customFormat="1" x14ac:dyDescent="0.2">
      <c r="B257" s="2563" t="s">
        <v>5078</v>
      </c>
      <c r="C257" s="3968"/>
      <c r="D257" s="4172" t="s">
        <v>7136</v>
      </c>
      <c r="E257" s="4172"/>
      <c r="F257" s="4172"/>
      <c r="G257" s="2501"/>
      <c r="H257" s="2501"/>
      <c r="I257" s="2501"/>
      <c r="J257" s="2501"/>
      <c r="K257" s="2501"/>
      <c r="L257" s="2501"/>
      <c r="M257" s="2501"/>
      <c r="N257" s="2501"/>
      <c r="O257" s="2501"/>
      <c r="P257" s="2501"/>
      <c r="Q257" s="2501"/>
      <c r="R257" s="2501"/>
      <c r="S257" s="2501"/>
      <c r="T257" s="2501"/>
      <c r="U257" s="2501"/>
      <c r="V257" s="2501"/>
      <c r="W257" s="2501"/>
      <c r="X257" s="2501"/>
      <c r="Y257" s="2501"/>
      <c r="Z257" s="2501"/>
      <c r="AA257" s="2501"/>
      <c r="AB257" s="2501"/>
      <c r="AC257" s="2501"/>
      <c r="AD257" s="2501"/>
      <c r="AE257" s="2501"/>
      <c r="AF257" s="2502"/>
    </row>
    <row r="258" spans="2:32" s="2393" customFormat="1" x14ac:dyDescent="0.2">
      <c r="B258" s="4173" t="s">
        <v>5061</v>
      </c>
      <c r="C258" s="4174"/>
      <c r="D258" s="4204">
        <v>41883</v>
      </c>
      <c r="E258" s="4204"/>
      <c r="F258" s="4204"/>
      <c r="G258" s="2561"/>
      <c r="H258" s="2501"/>
      <c r="I258" s="2501"/>
      <c r="J258" s="2501"/>
      <c r="K258" s="2501"/>
      <c r="L258" s="2501"/>
      <c r="M258" s="2501"/>
      <c r="N258" s="2501"/>
      <c r="O258" s="2501"/>
      <c r="P258" s="2501"/>
      <c r="Q258" s="2501"/>
      <c r="R258" s="2501"/>
      <c r="S258" s="2501"/>
      <c r="T258" s="2501"/>
      <c r="U258" s="2501"/>
      <c r="V258" s="2501"/>
      <c r="W258" s="2501"/>
      <c r="X258" s="2501"/>
      <c r="Y258" s="2501"/>
      <c r="Z258" s="2501"/>
      <c r="AA258" s="2501"/>
      <c r="AB258" s="2501"/>
      <c r="AC258" s="2501"/>
      <c r="AD258" s="2501"/>
      <c r="AE258" s="2501"/>
      <c r="AF258" s="2502"/>
    </row>
    <row r="259" spans="2:32" s="2393" customFormat="1" x14ac:dyDescent="0.2">
      <c r="B259" s="4176" t="s">
        <v>5059</v>
      </c>
      <c r="C259" s="4177"/>
      <c r="D259" s="4205">
        <v>41912</v>
      </c>
      <c r="E259" s="4205"/>
      <c r="F259" s="4205"/>
      <c r="G259" s="2501"/>
      <c r="H259" s="2501"/>
      <c r="I259" s="2501"/>
      <c r="J259" s="2501"/>
      <c r="K259" s="2501"/>
      <c r="L259" s="2501"/>
      <c r="M259" s="2501"/>
      <c r="N259" s="2501"/>
      <c r="O259" s="2501"/>
      <c r="P259" s="2501"/>
      <c r="Q259" s="2501"/>
      <c r="R259" s="2501"/>
      <c r="S259" s="2501"/>
      <c r="T259" s="2501"/>
      <c r="U259" s="2501"/>
      <c r="V259" s="2501"/>
      <c r="W259" s="2501"/>
      <c r="X259" s="2501"/>
      <c r="Y259" s="2501"/>
      <c r="Z259" s="2501"/>
      <c r="AA259" s="2501"/>
      <c r="AB259" s="2501"/>
      <c r="AC259" s="2501"/>
      <c r="AD259" s="2501"/>
      <c r="AE259" s="2501"/>
      <c r="AF259" s="2502"/>
    </row>
    <row r="260" spans="2:32" s="2393" customFormat="1" ht="13.5" thickBot="1" x14ac:dyDescent="0.25">
      <c r="B260" s="3967"/>
      <c r="C260" s="3968"/>
      <c r="D260" s="3968"/>
      <c r="E260" s="3968"/>
      <c r="F260" s="3968"/>
      <c r="G260" s="2501"/>
      <c r="H260" s="2501"/>
      <c r="I260" s="2501"/>
      <c r="J260" s="2501"/>
      <c r="K260" s="2501"/>
      <c r="L260" s="2501"/>
      <c r="M260" s="2501"/>
      <c r="N260" s="2501"/>
      <c r="O260" s="2501"/>
      <c r="P260" s="2501"/>
      <c r="Q260" s="2501"/>
      <c r="R260" s="2501"/>
      <c r="S260" s="2501"/>
      <c r="T260" s="2501"/>
      <c r="U260" s="2501"/>
      <c r="V260" s="2501"/>
      <c r="W260" s="2501"/>
      <c r="X260" s="2501"/>
      <c r="Y260" s="2501"/>
      <c r="Z260" s="2501"/>
      <c r="AA260" s="2501"/>
      <c r="AB260" s="2501"/>
      <c r="AC260" s="2501"/>
      <c r="AD260" s="2501"/>
      <c r="AE260" s="2501"/>
      <c r="AF260" s="2502"/>
    </row>
    <row r="261" spans="2:32" s="2393" customFormat="1" ht="13.5" thickBot="1" x14ac:dyDescent="0.25">
      <c r="B261" s="4179" t="s">
        <v>5060</v>
      </c>
      <c r="C261" s="4180"/>
      <c r="D261" s="4181" t="s">
        <v>7137</v>
      </c>
      <c r="E261" s="4182"/>
      <c r="F261" s="4182"/>
      <c r="G261" s="4182"/>
      <c r="H261" s="4182"/>
      <c r="I261" s="4182"/>
      <c r="J261" s="4182"/>
      <c r="K261" s="4182"/>
      <c r="L261" s="4182"/>
      <c r="M261" s="4182"/>
      <c r="N261" s="4182"/>
      <c r="O261" s="4182"/>
      <c r="P261" s="4182"/>
      <c r="Q261" s="4183"/>
      <c r="R261" s="2501"/>
      <c r="S261" s="2501"/>
      <c r="T261" s="2501"/>
      <c r="U261" s="2501"/>
      <c r="V261" s="2501"/>
      <c r="W261" s="2501"/>
      <c r="X261" s="2501"/>
      <c r="Y261" s="2501"/>
      <c r="Z261" s="2501"/>
      <c r="AA261" s="2501"/>
      <c r="AB261" s="2501"/>
      <c r="AC261" s="2501"/>
      <c r="AD261" s="2501"/>
      <c r="AE261" s="2501"/>
      <c r="AF261" s="2502"/>
    </row>
    <row r="262" spans="2:32" s="2393" customFormat="1" ht="13.5" thickBot="1" x14ac:dyDescent="0.25">
      <c r="B262" s="3967"/>
      <c r="C262" s="3968"/>
      <c r="D262" s="3968"/>
      <c r="E262" s="3968"/>
      <c r="F262" s="3968"/>
      <c r="G262" s="2501"/>
      <c r="H262" s="2501"/>
      <c r="I262" s="2501"/>
      <c r="J262" s="2501"/>
      <c r="K262" s="2501"/>
      <c r="L262" s="2501"/>
      <c r="M262" s="2501"/>
      <c r="N262" s="2501"/>
      <c r="O262" s="2501"/>
      <c r="P262" s="2501"/>
      <c r="Q262" s="2501"/>
      <c r="R262" s="2565"/>
      <c r="S262" s="2501"/>
      <c r="T262" s="2501"/>
      <c r="U262" s="2501"/>
      <c r="V262" s="2501"/>
      <c r="W262" s="2501"/>
      <c r="X262" s="2501"/>
      <c r="Y262" s="2501"/>
      <c r="Z262" s="2501"/>
      <c r="AA262" s="2501"/>
      <c r="AB262" s="2501"/>
      <c r="AC262" s="2501"/>
      <c r="AD262" s="2501"/>
      <c r="AE262" s="2501"/>
      <c r="AF262" s="2502"/>
    </row>
    <row r="263" spans="2:32" s="2393" customFormat="1" ht="13.5" thickBot="1" x14ac:dyDescent="0.25">
      <c r="B263" s="4184" t="s">
        <v>5062</v>
      </c>
      <c r="C263" s="4185"/>
      <c r="D263" s="4188" t="s">
        <v>5063</v>
      </c>
      <c r="E263" s="4190" t="s">
        <v>224</v>
      </c>
      <c r="F263" s="4191"/>
      <c r="G263" s="4191"/>
      <c r="H263" s="4191"/>
      <c r="I263" s="4191"/>
      <c r="J263" s="4191"/>
      <c r="K263" s="4191"/>
      <c r="L263" s="4191"/>
      <c r="M263" s="4191"/>
      <c r="N263" s="4191"/>
      <c r="O263" s="4191"/>
      <c r="P263" s="4192"/>
      <c r="Q263" s="4193" t="s">
        <v>340</v>
      </c>
      <c r="R263" s="4194"/>
      <c r="S263" s="4195"/>
      <c r="T263" s="4195"/>
      <c r="U263" s="4195"/>
      <c r="V263" s="4195"/>
      <c r="W263" s="4195"/>
      <c r="X263" s="4195"/>
      <c r="Y263" s="4196"/>
      <c r="Z263" s="4193" t="s">
        <v>225</v>
      </c>
      <c r="AA263" s="4195"/>
      <c r="AB263" s="4196"/>
      <c r="AC263" s="4197" t="s">
        <v>4982</v>
      </c>
      <c r="AD263" s="4198"/>
      <c r="AE263" s="4199"/>
      <c r="AF263" s="2502"/>
    </row>
    <row r="264" spans="2:32" s="2393" customFormat="1" ht="13.5" thickBot="1" x14ac:dyDescent="0.25">
      <c r="B264" s="4186"/>
      <c r="C264" s="4187"/>
      <c r="D264" s="4188"/>
      <c r="E264" s="4188" t="s">
        <v>5000</v>
      </c>
      <c r="F264" s="4188" t="s">
        <v>5001</v>
      </c>
      <c r="G264" s="4200" t="s">
        <v>5003</v>
      </c>
      <c r="H264" s="4200" t="s">
        <v>5064</v>
      </c>
      <c r="I264" s="4202" t="s">
        <v>5065</v>
      </c>
      <c r="J264" s="4202" t="s">
        <v>5066</v>
      </c>
      <c r="K264" s="4202" t="s">
        <v>5006</v>
      </c>
      <c r="L264" s="4202"/>
      <c r="M264" s="4202" t="s">
        <v>5067</v>
      </c>
      <c r="N264" s="4202" t="s">
        <v>5068</v>
      </c>
      <c r="O264" s="4202" t="s">
        <v>5069</v>
      </c>
      <c r="P264" s="4202" t="s">
        <v>5070</v>
      </c>
      <c r="Q264" s="4189" t="s">
        <v>5012</v>
      </c>
      <c r="R264" s="4189" t="s">
        <v>5013</v>
      </c>
      <c r="S264" s="4189" t="s">
        <v>5014</v>
      </c>
      <c r="T264" s="4189" t="s">
        <v>5071</v>
      </c>
      <c r="U264" s="4189" t="s">
        <v>5072</v>
      </c>
      <c r="V264" s="4189" t="s">
        <v>5017</v>
      </c>
      <c r="W264" s="4189" t="s">
        <v>5019</v>
      </c>
      <c r="X264" s="4200" t="s">
        <v>5073</v>
      </c>
      <c r="Y264" s="4200" t="s">
        <v>5074</v>
      </c>
      <c r="Z264" s="4189" t="s">
        <v>5075</v>
      </c>
      <c r="AA264" s="4189" t="s">
        <v>5076</v>
      </c>
      <c r="AB264" s="4189" t="s">
        <v>5077</v>
      </c>
      <c r="AC264" s="4189" t="s">
        <v>1150</v>
      </c>
      <c r="AD264" s="4189" t="s">
        <v>4983</v>
      </c>
      <c r="AE264" s="4189" t="s">
        <v>4984</v>
      </c>
      <c r="AF264" s="2502"/>
    </row>
    <row r="265" spans="2:32" s="2393" customFormat="1" ht="13.5" thickBot="1" x14ac:dyDescent="0.25">
      <c r="B265" s="4186"/>
      <c r="C265" s="4187"/>
      <c r="D265" s="4189"/>
      <c r="E265" s="4189"/>
      <c r="F265" s="4189"/>
      <c r="G265" s="4201"/>
      <c r="H265" s="4201"/>
      <c r="I265" s="4200"/>
      <c r="J265" s="4200"/>
      <c r="K265" s="3971" t="s">
        <v>5026</v>
      </c>
      <c r="L265" s="3972" t="s">
        <v>2793</v>
      </c>
      <c r="M265" s="4200"/>
      <c r="N265" s="4200"/>
      <c r="O265" s="4200"/>
      <c r="P265" s="4200"/>
      <c r="Q265" s="4203"/>
      <c r="R265" s="4203"/>
      <c r="S265" s="4203"/>
      <c r="T265" s="4203"/>
      <c r="U265" s="4203"/>
      <c r="V265" s="4203"/>
      <c r="W265" s="4203"/>
      <c r="X265" s="4201"/>
      <c r="Y265" s="4201"/>
      <c r="Z265" s="4203"/>
      <c r="AA265" s="4203"/>
      <c r="AB265" s="4203"/>
      <c r="AC265" s="4203"/>
      <c r="AD265" s="4203"/>
      <c r="AE265" s="4203"/>
      <c r="AF265" s="2502"/>
    </row>
    <row r="266" spans="2:32" s="2393" customFormat="1" ht="13.5" thickBot="1" x14ac:dyDescent="0.25">
      <c r="B266" s="4164" t="s">
        <v>7138</v>
      </c>
      <c r="C266" s="4165"/>
      <c r="D266" s="3073" t="s">
        <v>1529</v>
      </c>
      <c r="E266" s="3055"/>
      <c r="F266" s="3074"/>
      <c r="G266" s="4087"/>
      <c r="H266" s="4087"/>
      <c r="I266" s="3055"/>
      <c r="J266" s="3055"/>
      <c r="K266" s="3074"/>
      <c r="L266" s="4087"/>
      <c r="M266" s="3055"/>
      <c r="N266" s="3055"/>
      <c r="O266" s="3055"/>
      <c r="P266" s="3055"/>
      <c r="Q266" s="3055"/>
      <c r="R266" s="3074"/>
      <c r="S266" s="3074"/>
      <c r="T266" s="3055"/>
      <c r="U266" s="3055"/>
      <c r="V266" s="3074"/>
      <c r="W266" s="3074"/>
      <c r="X266" s="3055"/>
      <c r="Y266" s="3055"/>
      <c r="Z266" s="3074"/>
      <c r="AA266" s="3055"/>
      <c r="AB266" s="3055"/>
      <c r="AC266" s="4088"/>
      <c r="AD266" s="4088"/>
      <c r="AE266" s="4088"/>
      <c r="AF266" s="2502"/>
    </row>
    <row r="267" spans="2:32" s="2393" customFormat="1" x14ac:dyDescent="0.2">
      <c r="B267" s="2564"/>
      <c r="C267" s="2496"/>
      <c r="D267" s="2496"/>
      <c r="E267" s="2496"/>
      <c r="F267" s="2496"/>
      <c r="G267" s="2497"/>
      <c r="H267" s="2497"/>
      <c r="I267" s="2497"/>
      <c r="J267" s="2497"/>
      <c r="K267" s="2496"/>
      <c r="L267" s="2497"/>
      <c r="M267" s="2497"/>
      <c r="N267" s="2497"/>
      <c r="O267" s="2497"/>
      <c r="P267" s="2497"/>
      <c r="Q267" s="2561"/>
      <c r="R267" s="2561"/>
      <c r="S267" s="2561"/>
      <c r="T267" s="2561"/>
      <c r="U267" s="2561"/>
      <c r="V267" s="2561"/>
      <c r="W267" s="2561"/>
      <c r="X267" s="2561"/>
      <c r="Y267" s="2561"/>
      <c r="Z267" s="2561"/>
      <c r="AA267" s="2561"/>
      <c r="AB267" s="2561"/>
      <c r="AC267" s="2561"/>
      <c r="AD267" s="2561"/>
      <c r="AE267" s="2561"/>
      <c r="AF267" s="2502"/>
    </row>
    <row r="268" spans="2:32" s="2393" customFormat="1" x14ac:dyDescent="0.2">
      <c r="B268" s="4166" t="s">
        <v>4985</v>
      </c>
      <c r="C268" s="4167"/>
      <c r="D268" s="4168" t="s">
        <v>1866</v>
      </c>
      <c r="E268" s="4168"/>
      <c r="F268" s="4168"/>
      <c r="G268" s="4168"/>
      <c r="H268" s="4168"/>
      <c r="I268" s="2562"/>
      <c r="J268" s="2562"/>
      <c r="K268" s="2562"/>
      <c r="L268" s="2562"/>
      <c r="M268" s="2562"/>
      <c r="N268" s="2562"/>
      <c r="O268" s="2562"/>
      <c r="P268" s="2562"/>
      <c r="Q268" s="2561"/>
      <c r="R268" s="2561"/>
      <c r="S268" s="2561"/>
      <c r="T268" s="2561"/>
      <c r="U268" s="2561"/>
      <c r="V268" s="2561"/>
      <c r="W268" s="2561"/>
      <c r="X268" s="2561"/>
      <c r="Y268" s="2561"/>
      <c r="Z268" s="2561"/>
      <c r="AA268" s="2561"/>
      <c r="AB268" s="2561"/>
      <c r="AC268" s="2561"/>
      <c r="AD268" s="2561"/>
      <c r="AE268" s="2561"/>
      <c r="AF268" s="2502"/>
    </row>
    <row r="269" spans="2:32" s="2393" customFormat="1" x14ac:dyDescent="0.2">
      <c r="B269" s="4166" t="s">
        <v>4986</v>
      </c>
      <c r="C269" s="4167"/>
      <c r="D269" s="4168" t="s">
        <v>1866</v>
      </c>
      <c r="E269" s="4168"/>
      <c r="F269" s="4168"/>
      <c r="G269" s="4168"/>
      <c r="H269" s="4168"/>
      <c r="I269" s="2562"/>
      <c r="J269" s="2562"/>
      <c r="K269" s="2562"/>
      <c r="L269" s="2562"/>
      <c r="M269" s="2562"/>
      <c r="N269" s="2562"/>
      <c r="O269" s="2562"/>
      <c r="P269" s="2562"/>
      <c r="Q269" s="2561"/>
      <c r="R269" s="2561"/>
      <c r="S269" s="2561"/>
      <c r="T269" s="2561"/>
      <c r="U269" s="2561"/>
      <c r="V269" s="2561"/>
      <c r="W269" s="2561"/>
      <c r="X269" s="2561"/>
      <c r="Y269" s="2561"/>
      <c r="Z269" s="2561"/>
      <c r="AA269" s="2561"/>
      <c r="AB269" s="2561"/>
      <c r="AC269" s="2561"/>
      <c r="AD269" s="2561"/>
      <c r="AE269" s="2561"/>
      <c r="AF269" s="2502"/>
    </row>
    <row r="270" spans="2:32" s="2393" customFormat="1" ht="13.5" thickBot="1" x14ac:dyDescent="0.25">
      <c r="B270" s="3969"/>
      <c r="C270" s="3970"/>
      <c r="D270" s="3970"/>
      <c r="E270" s="3970"/>
      <c r="F270" s="3970"/>
      <c r="G270" s="2565"/>
      <c r="H270" s="2565"/>
      <c r="I270" s="2565"/>
      <c r="J270" s="2565"/>
      <c r="K270" s="2565"/>
      <c r="L270" s="2565"/>
      <c r="M270" s="2565"/>
      <c r="N270" s="2565"/>
      <c r="O270" s="2565"/>
      <c r="P270" s="2565"/>
      <c r="Q270" s="2565"/>
      <c r="R270" s="2565"/>
      <c r="S270" s="2565"/>
      <c r="T270" s="2565"/>
      <c r="U270" s="2565"/>
      <c r="V270" s="2565"/>
      <c r="W270" s="2565"/>
      <c r="X270" s="2565"/>
      <c r="Y270" s="2565"/>
      <c r="Z270" s="2565"/>
      <c r="AA270" s="2565"/>
      <c r="AB270" s="2565"/>
      <c r="AC270" s="2565"/>
      <c r="AD270" s="2565"/>
      <c r="AE270" s="2565"/>
      <c r="AF270" s="2507"/>
    </row>
    <row r="271" spans="2:32" s="2393" customFormat="1" ht="13.5" thickBot="1" x14ac:dyDescent="0.25">
      <c r="B271" s="2470"/>
      <c r="I271" s="2802"/>
    </row>
    <row r="272" spans="2:32" s="2393" customFormat="1" ht="20.25" x14ac:dyDescent="0.2">
      <c r="B272" s="4169" t="s">
        <v>5058</v>
      </c>
      <c r="C272" s="4170"/>
      <c r="D272" s="4170"/>
      <c r="E272" s="4170"/>
      <c r="F272" s="4170"/>
      <c r="G272" s="4170"/>
      <c r="H272" s="4170"/>
      <c r="I272" s="4170"/>
      <c r="J272" s="4170"/>
      <c r="K272" s="4170"/>
      <c r="L272" s="4170"/>
      <c r="M272" s="4170"/>
      <c r="N272" s="4170"/>
      <c r="O272" s="4170"/>
      <c r="P272" s="4170"/>
      <c r="Q272" s="4170"/>
      <c r="R272" s="4170"/>
      <c r="S272" s="4170"/>
      <c r="T272" s="4170"/>
      <c r="U272" s="4170"/>
      <c r="V272" s="4170"/>
      <c r="W272" s="4170"/>
      <c r="X272" s="4170"/>
      <c r="Y272" s="4170"/>
      <c r="Z272" s="4170"/>
      <c r="AA272" s="4170"/>
      <c r="AB272" s="4170"/>
      <c r="AC272" s="4170"/>
      <c r="AD272" s="4170"/>
      <c r="AE272" s="4170"/>
      <c r="AF272" s="4171"/>
    </row>
    <row r="273" spans="2:32" s="2393" customFormat="1" x14ac:dyDescent="0.2">
      <c r="B273" s="3967"/>
      <c r="C273" s="3968"/>
      <c r="D273" s="3968"/>
      <c r="E273" s="3968"/>
      <c r="F273" s="3968"/>
      <c r="G273" s="2501"/>
      <c r="H273" s="2501"/>
      <c r="I273" s="2501"/>
      <c r="J273" s="2501"/>
      <c r="K273" s="2501"/>
      <c r="L273" s="2501"/>
      <c r="M273" s="2501"/>
      <c r="N273" s="2501"/>
      <c r="O273" s="2501"/>
      <c r="P273" s="2501"/>
      <c r="Q273" s="2501"/>
      <c r="R273" s="2501"/>
      <c r="S273" s="2501"/>
      <c r="T273" s="2501"/>
      <c r="U273" s="2501"/>
      <c r="V273" s="2501"/>
      <c r="W273" s="2501"/>
      <c r="X273" s="2501"/>
      <c r="Y273" s="2501"/>
      <c r="Z273" s="2501"/>
      <c r="AA273" s="2501"/>
      <c r="AB273" s="2501"/>
      <c r="AC273" s="2501"/>
      <c r="AD273" s="2501"/>
      <c r="AE273" s="2501"/>
      <c r="AF273" s="2502"/>
    </row>
    <row r="274" spans="2:32" s="2393" customFormat="1" x14ac:dyDescent="0.2">
      <c r="B274" s="2563" t="s">
        <v>5078</v>
      </c>
      <c r="C274" s="3968"/>
      <c r="D274" s="4172" t="s">
        <v>6198</v>
      </c>
      <c r="E274" s="4172"/>
      <c r="F274" s="4172"/>
      <c r="G274" s="2501"/>
      <c r="H274" s="2501"/>
      <c r="I274" s="2501"/>
      <c r="J274" s="2501"/>
      <c r="K274" s="2501"/>
      <c r="L274" s="2501"/>
      <c r="M274" s="2501"/>
      <c r="N274" s="2501"/>
      <c r="O274" s="2501"/>
      <c r="P274" s="2501"/>
      <c r="Q274" s="2501"/>
      <c r="R274" s="2501"/>
      <c r="S274" s="2501"/>
      <c r="T274" s="2501"/>
      <c r="U274" s="2501"/>
      <c r="V274" s="2501"/>
      <c r="W274" s="2501"/>
      <c r="X274" s="2501"/>
      <c r="Y274" s="2501"/>
      <c r="Z274" s="2501"/>
      <c r="AA274" s="2501"/>
      <c r="AB274" s="2501"/>
      <c r="AC274" s="2501"/>
      <c r="AD274" s="2501"/>
      <c r="AE274" s="2501"/>
      <c r="AF274" s="2502"/>
    </row>
    <row r="275" spans="2:32" s="2393" customFormat="1" x14ac:dyDescent="0.2">
      <c r="B275" s="4173" t="s">
        <v>5061</v>
      </c>
      <c r="C275" s="4174"/>
      <c r="D275" s="5125">
        <v>41885</v>
      </c>
      <c r="E275" s="5125"/>
      <c r="F275" s="5125"/>
      <c r="G275" s="2561"/>
      <c r="H275" s="2501"/>
      <c r="I275" s="2501"/>
      <c r="J275" s="2501"/>
      <c r="K275" s="2501"/>
      <c r="L275" s="2501"/>
      <c r="M275" s="2501"/>
      <c r="N275" s="2501"/>
      <c r="O275" s="2501"/>
      <c r="P275" s="2501"/>
      <c r="Q275" s="2501"/>
      <c r="R275" s="2501"/>
      <c r="S275" s="2501"/>
      <c r="T275" s="2501"/>
      <c r="U275" s="2501"/>
      <c r="V275" s="2501"/>
      <c r="W275" s="2501"/>
      <c r="X275" s="2501"/>
      <c r="Y275" s="2501"/>
      <c r="Z275" s="2501"/>
      <c r="AA275" s="2501"/>
      <c r="AB275" s="2501"/>
      <c r="AC275" s="2501"/>
      <c r="AD275" s="2501"/>
      <c r="AE275" s="2501"/>
      <c r="AF275" s="2502"/>
    </row>
    <row r="276" spans="2:32" s="2393" customFormat="1" x14ac:dyDescent="0.2">
      <c r="B276" s="4176" t="s">
        <v>5059</v>
      </c>
      <c r="C276" s="4177"/>
      <c r="D276" s="5126">
        <v>41976</v>
      </c>
      <c r="E276" s="5126"/>
      <c r="F276" s="5126"/>
      <c r="G276" s="2501"/>
      <c r="H276" s="2501"/>
      <c r="I276" s="2501"/>
      <c r="J276" s="2501"/>
      <c r="K276" s="2501"/>
      <c r="L276" s="2501"/>
      <c r="M276" s="2501"/>
      <c r="N276" s="2501"/>
      <c r="O276" s="2501"/>
      <c r="P276" s="2501"/>
      <c r="Q276" s="2501"/>
      <c r="R276" s="2501"/>
      <c r="S276" s="2501"/>
      <c r="T276" s="2501"/>
      <c r="U276" s="2501"/>
      <c r="V276" s="2501"/>
      <c r="W276" s="2501"/>
      <c r="X276" s="2501"/>
      <c r="Y276" s="2501"/>
      <c r="Z276" s="2501"/>
      <c r="AA276" s="2501"/>
      <c r="AB276" s="2501"/>
      <c r="AC276" s="2501"/>
      <c r="AD276" s="2501"/>
      <c r="AE276" s="2501"/>
      <c r="AF276" s="2502"/>
    </row>
    <row r="277" spans="2:32" s="2393" customFormat="1" ht="13.5" thickBot="1" x14ac:dyDescent="0.25">
      <c r="B277" s="3967"/>
      <c r="C277" s="3968"/>
      <c r="D277" s="3968"/>
      <c r="E277" s="3968"/>
      <c r="F277" s="3968"/>
      <c r="G277" s="2501"/>
      <c r="H277" s="2501"/>
      <c r="I277" s="2501"/>
      <c r="J277" s="2501"/>
      <c r="K277" s="2501"/>
      <c r="L277" s="2501"/>
      <c r="M277" s="2501"/>
      <c r="N277" s="2501"/>
      <c r="O277" s="2501"/>
      <c r="P277" s="2501"/>
      <c r="Q277" s="2501"/>
      <c r="R277" s="2501"/>
      <c r="S277" s="2501"/>
      <c r="T277" s="2501"/>
      <c r="U277" s="2501"/>
      <c r="V277" s="2501"/>
      <c r="W277" s="2501"/>
      <c r="X277" s="2501"/>
      <c r="Y277" s="2501"/>
      <c r="Z277" s="2501"/>
      <c r="AA277" s="2501"/>
      <c r="AB277" s="2501"/>
      <c r="AC277" s="2501"/>
      <c r="AD277" s="2501"/>
      <c r="AE277" s="2501"/>
      <c r="AF277" s="2502"/>
    </row>
    <row r="278" spans="2:32" s="2393" customFormat="1" ht="51.75" customHeight="1" thickBot="1" x14ac:dyDescent="0.25">
      <c r="B278" s="4179" t="s">
        <v>5060</v>
      </c>
      <c r="C278" s="4180"/>
      <c r="D278" s="4181" t="s">
        <v>6587</v>
      </c>
      <c r="E278" s="4182"/>
      <c r="F278" s="4182"/>
      <c r="G278" s="4182"/>
      <c r="H278" s="4182"/>
      <c r="I278" s="4182"/>
      <c r="J278" s="4182"/>
      <c r="K278" s="4182"/>
      <c r="L278" s="4182"/>
      <c r="M278" s="4182"/>
      <c r="N278" s="4182"/>
      <c r="O278" s="4182"/>
      <c r="P278" s="4182"/>
      <c r="Q278" s="4183"/>
      <c r="R278" s="2501"/>
      <c r="S278" s="2501"/>
      <c r="T278" s="2501"/>
      <c r="U278" s="2501"/>
      <c r="V278" s="2501"/>
      <c r="W278" s="2501"/>
      <c r="X278" s="2501"/>
      <c r="Y278" s="2501"/>
      <c r="Z278" s="2501"/>
      <c r="AA278" s="2501"/>
      <c r="AB278" s="2501"/>
      <c r="AC278" s="2501"/>
      <c r="AD278" s="2501"/>
      <c r="AE278" s="2501"/>
      <c r="AF278" s="2502"/>
    </row>
    <row r="279" spans="2:32" s="2393" customFormat="1" ht="13.5" thickBot="1" x14ac:dyDescent="0.25">
      <c r="B279" s="3967"/>
      <c r="C279" s="3968"/>
      <c r="D279" s="3968"/>
      <c r="E279" s="3968"/>
      <c r="F279" s="3968"/>
      <c r="G279" s="2501"/>
      <c r="H279" s="2501"/>
      <c r="I279" s="2501"/>
      <c r="J279" s="2501"/>
      <c r="K279" s="2501"/>
      <c r="L279" s="2501"/>
      <c r="M279" s="2501"/>
      <c r="N279" s="2501"/>
      <c r="O279" s="2501"/>
      <c r="P279" s="2501"/>
      <c r="Q279" s="2501"/>
      <c r="R279" s="2565"/>
      <c r="S279" s="2501"/>
      <c r="T279" s="2501"/>
      <c r="U279" s="2501"/>
      <c r="V279" s="2501"/>
      <c r="W279" s="2501"/>
      <c r="X279" s="2501"/>
      <c r="Y279" s="2501"/>
      <c r="Z279" s="2501"/>
      <c r="AA279" s="2501"/>
      <c r="AB279" s="2501"/>
      <c r="AC279" s="2501"/>
      <c r="AD279" s="2501"/>
      <c r="AE279" s="2501"/>
      <c r="AF279" s="2502"/>
    </row>
    <row r="280" spans="2:32" s="2393" customFormat="1" ht="13.5" thickBot="1" x14ac:dyDescent="0.25">
      <c r="B280" s="4184" t="s">
        <v>5062</v>
      </c>
      <c r="C280" s="4185"/>
      <c r="D280" s="4188" t="s">
        <v>5063</v>
      </c>
      <c r="E280" s="4190" t="s">
        <v>224</v>
      </c>
      <c r="F280" s="4191"/>
      <c r="G280" s="4191"/>
      <c r="H280" s="4191"/>
      <c r="I280" s="4191"/>
      <c r="J280" s="4191"/>
      <c r="K280" s="4191"/>
      <c r="L280" s="4191"/>
      <c r="M280" s="4191"/>
      <c r="N280" s="4191"/>
      <c r="O280" s="4191"/>
      <c r="P280" s="4192"/>
      <c r="Q280" s="4193" t="s">
        <v>340</v>
      </c>
      <c r="R280" s="4194"/>
      <c r="S280" s="4195"/>
      <c r="T280" s="4195"/>
      <c r="U280" s="4195"/>
      <c r="V280" s="4195"/>
      <c r="W280" s="4195"/>
      <c r="X280" s="4195"/>
      <c r="Y280" s="4196"/>
      <c r="Z280" s="4193" t="s">
        <v>225</v>
      </c>
      <c r="AA280" s="4195"/>
      <c r="AB280" s="4196"/>
      <c r="AC280" s="4197" t="s">
        <v>4982</v>
      </c>
      <c r="AD280" s="4198"/>
      <c r="AE280" s="4199"/>
      <c r="AF280" s="2502"/>
    </row>
    <row r="281" spans="2:32" s="2393" customFormat="1" ht="13.5" thickBot="1" x14ac:dyDescent="0.25">
      <c r="B281" s="4186"/>
      <c r="C281" s="4187"/>
      <c r="D281" s="4188"/>
      <c r="E281" s="4188" t="s">
        <v>5000</v>
      </c>
      <c r="F281" s="4188" t="s">
        <v>5001</v>
      </c>
      <c r="G281" s="4200" t="s">
        <v>5003</v>
      </c>
      <c r="H281" s="4200" t="s">
        <v>5064</v>
      </c>
      <c r="I281" s="4202" t="s">
        <v>5065</v>
      </c>
      <c r="J281" s="4202" t="s">
        <v>5066</v>
      </c>
      <c r="K281" s="4202" t="s">
        <v>5006</v>
      </c>
      <c r="L281" s="4202"/>
      <c r="M281" s="4202" t="s">
        <v>5067</v>
      </c>
      <c r="N281" s="4202" t="s">
        <v>5068</v>
      </c>
      <c r="O281" s="4202" t="s">
        <v>5069</v>
      </c>
      <c r="P281" s="4202" t="s">
        <v>5070</v>
      </c>
      <c r="Q281" s="4189" t="s">
        <v>5012</v>
      </c>
      <c r="R281" s="4189" t="s">
        <v>5013</v>
      </c>
      <c r="S281" s="4189" t="s">
        <v>5014</v>
      </c>
      <c r="T281" s="4189" t="s">
        <v>5071</v>
      </c>
      <c r="U281" s="4189" t="s">
        <v>5072</v>
      </c>
      <c r="V281" s="4189" t="s">
        <v>5017</v>
      </c>
      <c r="W281" s="4189" t="s">
        <v>5019</v>
      </c>
      <c r="X281" s="4200" t="s">
        <v>5073</v>
      </c>
      <c r="Y281" s="4200" t="s">
        <v>5074</v>
      </c>
      <c r="Z281" s="4189" t="s">
        <v>5075</v>
      </c>
      <c r="AA281" s="4189" t="s">
        <v>5076</v>
      </c>
      <c r="AB281" s="4189" t="s">
        <v>5077</v>
      </c>
      <c r="AC281" s="4189" t="s">
        <v>1150</v>
      </c>
      <c r="AD281" s="4189" t="s">
        <v>4983</v>
      </c>
      <c r="AE281" s="4189" t="s">
        <v>4984</v>
      </c>
      <c r="AF281" s="2502"/>
    </row>
    <row r="282" spans="2:32" s="2393" customFormat="1" ht="13.5" thickBot="1" x14ac:dyDescent="0.25">
      <c r="B282" s="4186"/>
      <c r="C282" s="4187"/>
      <c r="D282" s="4189"/>
      <c r="E282" s="4189"/>
      <c r="F282" s="4189"/>
      <c r="G282" s="4201"/>
      <c r="H282" s="4201"/>
      <c r="I282" s="4200"/>
      <c r="J282" s="4200"/>
      <c r="K282" s="3971" t="s">
        <v>5026</v>
      </c>
      <c r="L282" s="3972" t="s">
        <v>2793</v>
      </c>
      <c r="M282" s="4200"/>
      <c r="N282" s="4200"/>
      <c r="O282" s="4200"/>
      <c r="P282" s="4200"/>
      <c r="Q282" s="4203"/>
      <c r="R282" s="4203"/>
      <c r="S282" s="4203"/>
      <c r="T282" s="4203"/>
      <c r="U282" s="4203"/>
      <c r="V282" s="4203"/>
      <c r="W282" s="4203"/>
      <c r="X282" s="4201"/>
      <c r="Y282" s="4201"/>
      <c r="Z282" s="4203"/>
      <c r="AA282" s="4203"/>
      <c r="AB282" s="4203"/>
      <c r="AC282" s="4203"/>
      <c r="AD282" s="4203"/>
      <c r="AE282" s="4203"/>
      <c r="AF282" s="2502"/>
    </row>
    <row r="283" spans="2:32" s="2393" customFormat="1" ht="13.5" thickBot="1" x14ac:dyDescent="0.25">
      <c r="B283" s="5659" t="s">
        <v>6199</v>
      </c>
      <c r="C283" s="5659"/>
      <c r="D283" s="3073" t="s">
        <v>1529</v>
      </c>
      <c r="E283" s="3055"/>
      <c r="F283" s="3074"/>
      <c r="G283" s="4087"/>
      <c r="H283" s="4087"/>
      <c r="I283" s="3055"/>
      <c r="J283" s="3055"/>
      <c r="K283" s="3074"/>
      <c r="L283" s="4087"/>
      <c r="M283" s="3055"/>
      <c r="N283" s="3055"/>
      <c r="O283" s="3055"/>
      <c r="P283" s="3055"/>
      <c r="Q283" s="3055"/>
      <c r="R283" s="3074"/>
      <c r="S283" s="3074"/>
      <c r="T283" s="3055"/>
      <c r="U283" s="3055"/>
      <c r="V283" s="3074"/>
      <c r="W283" s="3074"/>
      <c r="X283" s="3055"/>
      <c r="Y283" s="3055"/>
      <c r="Z283" s="3074"/>
      <c r="AA283" s="3055"/>
      <c r="AB283" s="3055"/>
      <c r="AC283" s="4088"/>
      <c r="AD283" s="4088"/>
      <c r="AE283" s="4088"/>
      <c r="AF283" s="2502"/>
    </row>
    <row r="284" spans="2:32" s="2393" customFormat="1" x14ac:dyDescent="0.2">
      <c r="B284" s="2564"/>
      <c r="C284" s="2496"/>
      <c r="D284" s="2496"/>
      <c r="E284" s="2496"/>
      <c r="F284" s="2496"/>
      <c r="G284" s="2497"/>
      <c r="H284" s="2497"/>
      <c r="I284" s="2497"/>
      <c r="J284" s="2497"/>
      <c r="K284" s="2496"/>
      <c r="L284" s="2497"/>
      <c r="M284" s="2497"/>
      <c r="N284" s="2497"/>
      <c r="O284" s="2497"/>
      <c r="P284" s="2497"/>
      <c r="Q284" s="2561"/>
      <c r="R284" s="2561"/>
      <c r="S284" s="2561"/>
      <c r="T284" s="2561"/>
      <c r="U284" s="2561"/>
      <c r="V284" s="2561"/>
      <c r="W284" s="2561"/>
      <c r="X284" s="2561"/>
      <c r="Y284" s="2561"/>
      <c r="Z284" s="2561"/>
      <c r="AA284" s="2561"/>
      <c r="AB284" s="2561"/>
      <c r="AC284" s="2561"/>
      <c r="AD284" s="2561"/>
      <c r="AE284" s="2561"/>
      <c r="AF284" s="2502"/>
    </row>
    <row r="285" spans="2:32" s="2393" customFormat="1" x14ac:dyDescent="0.2">
      <c r="B285" s="4166" t="s">
        <v>4985</v>
      </c>
      <c r="C285" s="4167"/>
      <c r="D285" s="4168" t="s">
        <v>1866</v>
      </c>
      <c r="E285" s="4168"/>
      <c r="F285" s="4168"/>
      <c r="G285" s="4168"/>
      <c r="H285" s="4168"/>
      <c r="I285" s="2562"/>
      <c r="J285" s="2562"/>
      <c r="K285" s="2562"/>
      <c r="L285" s="2562"/>
      <c r="M285" s="2562"/>
      <c r="N285" s="2562"/>
      <c r="O285" s="2562"/>
      <c r="P285" s="2562"/>
      <c r="Q285" s="2561"/>
      <c r="R285" s="2561"/>
      <c r="S285" s="2561"/>
      <c r="T285" s="2561"/>
      <c r="U285" s="2561"/>
      <c r="V285" s="2561"/>
      <c r="W285" s="2561"/>
      <c r="X285" s="2561"/>
      <c r="Y285" s="2561"/>
      <c r="Z285" s="2561"/>
      <c r="AA285" s="2561"/>
      <c r="AB285" s="2561"/>
      <c r="AC285" s="2561"/>
      <c r="AD285" s="2561"/>
      <c r="AE285" s="2561"/>
      <c r="AF285" s="2502"/>
    </row>
    <row r="286" spans="2:32" s="2393" customFormat="1" x14ac:dyDescent="0.2">
      <c r="B286" s="4166" t="s">
        <v>4986</v>
      </c>
      <c r="C286" s="4167"/>
      <c r="D286" s="4168" t="s">
        <v>1866</v>
      </c>
      <c r="E286" s="4168"/>
      <c r="F286" s="4168"/>
      <c r="G286" s="4168"/>
      <c r="H286" s="4168"/>
      <c r="I286" s="2562"/>
      <c r="J286" s="2562"/>
      <c r="K286" s="2562"/>
      <c r="L286" s="2562"/>
      <c r="M286" s="2562"/>
      <c r="N286" s="2562"/>
      <c r="O286" s="2562"/>
      <c r="P286" s="2562"/>
      <c r="Q286" s="2561"/>
      <c r="R286" s="2561"/>
      <c r="S286" s="2561"/>
      <c r="T286" s="2561"/>
      <c r="U286" s="2561"/>
      <c r="V286" s="2561"/>
      <c r="W286" s="2561"/>
      <c r="X286" s="2561"/>
      <c r="Y286" s="2561"/>
      <c r="Z286" s="2561"/>
      <c r="AA286" s="2561"/>
      <c r="AB286" s="2561"/>
      <c r="AC286" s="2561"/>
      <c r="AD286" s="2561"/>
      <c r="AE286" s="2561"/>
      <c r="AF286" s="2502"/>
    </row>
    <row r="287" spans="2:32" s="2393" customFormat="1" ht="13.5" thickBot="1" x14ac:dyDescent="0.25">
      <c r="B287" s="3969"/>
      <c r="C287" s="3970"/>
      <c r="D287" s="3970"/>
      <c r="E287" s="3970"/>
      <c r="F287" s="3970"/>
      <c r="G287" s="2565"/>
      <c r="H287" s="2565"/>
      <c r="I287" s="2565"/>
      <c r="J287" s="2565"/>
      <c r="K287" s="2565"/>
      <c r="L287" s="2565"/>
      <c r="M287" s="2565"/>
      <c r="N287" s="2565"/>
      <c r="O287" s="2565"/>
      <c r="P287" s="2565"/>
      <c r="Q287" s="2565"/>
      <c r="R287" s="2565"/>
      <c r="S287" s="2565"/>
      <c r="T287" s="2565"/>
      <c r="U287" s="2565"/>
      <c r="V287" s="2565"/>
      <c r="W287" s="2565"/>
      <c r="X287" s="2565"/>
      <c r="Y287" s="2565"/>
      <c r="Z287" s="2565"/>
      <c r="AA287" s="2565"/>
      <c r="AB287" s="2565"/>
      <c r="AC287" s="2565"/>
      <c r="AD287" s="2565"/>
      <c r="AE287" s="2565"/>
      <c r="AF287" s="2507"/>
    </row>
    <row r="288" spans="2:32" s="2393" customFormat="1" ht="13.5" thickBot="1" x14ac:dyDescent="0.25">
      <c r="B288" s="2470"/>
      <c r="I288" s="2802"/>
    </row>
    <row r="289" spans="2:32" s="2393" customFormat="1" ht="20.25" x14ac:dyDescent="0.2">
      <c r="B289" s="4169" t="s">
        <v>5058</v>
      </c>
      <c r="C289" s="4170"/>
      <c r="D289" s="4170"/>
      <c r="E289" s="4170"/>
      <c r="F289" s="4170"/>
      <c r="G289" s="4170"/>
      <c r="H289" s="4170"/>
      <c r="I289" s="4170"/>
      <c r="J289" s="4170"/>
      <c r="K289" s="4170"/>
      <c r="L289" s="4170"/>
      <c r="M289" s="4170"/>
      <c r="N289" s="4170"/>
      <c r="O289" s="4170"/>
      <c r="P289" s="4170"/>
      <c r="Q289" s="4170"/>
      <c r="R289" s="4170"/>
      <c r="S289" s="4170"/>
      <c r="T289" s="4170"/>
      <c r="U289" s="4170"/>
      <c r="V289" s="4170"/>
      <c r="W289" s="4170"/>
      <c r="X289" s="4170"/>
      <c r="Y289" s="4170"/>
      <c r="Z289" s="4170"/>
      <c r="AA289" s="4170"/>
      <c r="AB289" s="4170"/>
      <c r="AC289" s="4170"/>
      <c r="AD289" s="4170"/>
      <c r="AE289" s="4170"/>
      <c r="AF289" s="4171"/>
    </row>
    <row r="290" spans="2:32" s="2393" customFormat="1" x14ac:dyDescent="0.2">
      <c r="B290" s="3967"/>
      <c r="C290" s="3968"/>
      <c r="D290" s="3968"/>
      <c r="E290" s="3968"/>
      <c r="F290" s="3968"/>
      <c r="G290" s="2501"/>
      <c r="H290" s="2501"/>
      <c r="I290" s="2501"/>
      <c r="J290" s="2501"/>
      <c r="K290" s="2501"/>
      <c r="L290" s="2501"/>
      <c r="M290" s="2501"/>
      <c r="N290" s="2501"/>
      <c r="O290" s="2501"/>
      <c r="P290" s="2501"/>
      <c r="Q290" s="2501"/>
      <c r="R290" s="2501"/>
      <c r="S290" s="2501"/>
      <c r="T290" s="2501"/>
      <c r="U290" s="2501"/>
      <c r="V290" s="2501"/>
      <c r="W290" s="2501"/>
      <c r="X290" s="2501"/>
      <c r="Y290" s="2501"/>
      <c r="Z290" s="2501"/>
      <c r="AA290" s="2501"/>
      <c r="AB290" s="2501"/>
      <c r="AC290" s="2501"/>
      <c r="AD290" s="2501"/>
      <c r="AE290" s="2501"/>
      <c r="AF290" s="2502"/>
    </row>
    <row r="291" spans="2:32" s="2393" customFormat="1" x14ac:dyDescent="0.2">
      <c r="B291" s="2563" t="s">
        <v>5078</v>
      </c>
      <c r="C291" s="3968"/>
      <c r="D291" s="4172" t="s">
        <v>7134</v>
      </c>
      <c r="E291" s="4172"/>
      <c r="F291" s="4172"/>
      <c r="G291" s="2501"/>
      <c r="H291" s="2501"/>
      <c r="I291" s="2501"/>
      <c r="J291" s="2501"/>
      <c r="K291" s="2501"/>
      <c r="L291" s="2501"/>
      <c r="M291" s="2501"/>
      <c r="N291" s="2501"/>
      <c r="O291" s="2501"/>
      <c r="P291" s="2501"/>
      <c r="Q291" s="2501"/>
      <c r="R291" s="2501"/>
      <c r="S291" s="2501"/>
      <c r="T291" s="2501"/>
      <c r="U291" s="2501"/>
      <c r="V291" s="2501"/>
      <c r="W291" s="2501"/>
      <c r="X291" s="2501"/>
      <c r="Y291" s="2501"/>
      <c r="Z291" s="2501"/>
      <c r="AA291" s="2501"/>
      <c r="AB291" s="2501"/>
      <c r="AC291" s="2501"/>
      <c r="AD291" s="2501"/>
      <c r="AE291" s="2501"/>
      <c r="AF291" s="2502"/>
    </row>
    <row r="292" spans="2:32" s="2393" customFormat="1" x14ac:dyDescent="0.2">
      <c r="B292" s="4173" t="s">
        <v>5061</v>
      </c>
      <c r="C292" s="4174"/>
      <c r="D292" s="5125">
        <v>41893</v>
      </c>
      <c r="E292" s="5125"/>
      <c r="F292" s="5125"/>
      <c r="G292" s="256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1"/>
      <c r="AE292" s="2501"/>
      <c r="AF292" s="2502"/>
    </row>
    <row r="293" spans="2:32" s="2393" customFormat="1" x14ac:dyDescent="0.2">
      <c r="B293" s="4176" t="s">
        <v>5059</v>
      </c>
      <c r="C293" s="4177"/>
      <c r="D293" s="5126">
        <v>41898</v>
      </c>
      <c r="E293" s="5126"/>
      <c r="F293" s="5126"/>
      <c r="G293" s="2501"/>
      <c r="H293" s="2501"/>
      <c r="I293" s="2501"/>
      <c r="J293" s="2501"/>
      <c r="K293" s="2501"/>
      <c r="L293" s="2501"/>
      <c r="M293" s="2501"/>
      <c r="N293" s="2501"/>
      <c r="O293" s="2501"/>
      <c r="P293" s="2501"/>
      <c r="Q293" s="2501"/>
      <c r="R293" s="2501"/>
      <c r="S293" s="2501"/>
      <c r="T293" s="2501"/>
      <c r="U293" s="2501"/>
      <c r="V293" s="2501"/>
      <c r="W293" s="2501"/>
      <c r="X293" s="2501"/>
      <c r="Y293" s="2501"/>
      <c r="Z293" s="2501"/>
      <c r="AA293" s="2501"/>
      <c r="AB293" s="2501"/>
      <c r="AC293" s="2501"/>
      <c r="AD293" s="2501"/>
      <c r="AE293" s="2501"/>
      <c r="AF293" s="2502"/>
    </row>
    <row r="294" spans="2:32" s="2393" customFormat="1" ht="13.5" thickBot="1" x14ac:dyDescent="0.25">
      <c r="B294" s="3967"/>
      <c r="C294" s="3968"/>
      <c r="D294" s="3968"/>
      <c r="E294" s="3968"/>
      <c r="F294" s="3968"/>
      <c r="G294" s="2501"/>
      <c r="H294" s="2501"/>
      <c r="I294" s="2501"/>
      <c r="J294" s="2501"/>
      <c r="K294" s="2501"/>
      <c r="L294" s="2501"/>
      <c r="M294" s="2501"/>
      <c r="N294" s="2501"/>
      <c r="O294" s="2501"/>
      <c r="P294" s="2501"/>
      <c r="Q294" s="2501"/>
      <c r="R294" s="2501"/>
      <c r="S294" s="2501"/>
      <c r="T294" s="2501"/>
      <c r="U294" s="2501"/>
      <c r="V294" s="2501"/>
      <c r="W294" s="2501"/>
      <c r="X294" s="2501"/>
      <c r="Y294" s="2501"/>
      <c r="Z294" s="2501"/>
      <c r="AA294" s="2501"/>
      <c r="AB294" s="2501"/>
      <c r="AC294" s="2501"/>
      <c r="AD294" s="2501"/>
      <c r="AE294" s="2501"/>
      <c r="AF294" s="2502"/>
    </row>
    <row r="295" spans="2:32" s="2393" customFormat="1" ht="57.75" customHeight="1" thickBot="1" x14ac:dyDescent="0.25">
      <c r="B295" s="4179" t="s">
        <v>5060</v>
      </c>
      <c r="C295" s="4180"/>
      <c r="D295" s="4181" t="s">
        <v>7135</v>
      </c>
      <c r="E295" s="4182"/>
      <c r="F295" s="4182"/>
      <c r="G295" s="4182"/>
      <c r="H295" s="4182"/>
      <c r="I295" s="4182"/>
      <c r="J295" s="4182"/>
      <c r="K295" s="4182"/>
      <c r="L295" s="4182"/>
      <c r="M295" s="4182"/>
      <c r="N295" s="4182"/>
      <c r="O295" s="4182"/>
      <c r="P295" s="4182"/>
      <c r="Q295" s="4183"/>
      <c r="R295" s="2501"/>
      <c r="S295" s="2501"/>
      <c r="T295" s="2501"/>
      <c r="U295" s="2501"/>
      <c r="V295" s="2501"/>
      <c r="W295" s="2501"/>
      <c r="X295" s="2501"/>
      <c r="Y295" s="2501"/>
      <c r="Z295" s="2501"/>
      <c r="AA295" s="2501"/>
      <c r="AB295" s="2501"/>
      <c r="AC295" s="2501"/>
      <c r="AD295" s="2501"/>
      <c r="AE295" s="2501"/>
      <c r="AF295" s="2502"/>
    </row>
    <row r="296" spans="2:32" s="2393" customFormat="1" ht="13.5" thickBot="1" x14ac:dyDescent="0.25">
      <c r="B296" s="3967"/>
      <c r="C296" s="3968"/>
      <c r="D296" s="3968"/>
      <c r="E296" s="3968"/>
      <c r="F296" s="3968"/>
      <c r="G296" s="2501"/>
      <c r="H296" s="2501"/>
      <c r="I296" s="2501"/>
      <c r="J296" s="2501"/>
      <c r="K296" s="2501"/>
      <c r="L296" s="2501"/>
      <c r="M296" s="2501"/>
      <c r="N296" s="2501"/>
      <c r="O296" s="2501"/>
      <c r="P296" s="2501"/>
      <c r="Q296" s="2501"/>
      <c r="R296" s="2565"/>
      <c r="S296" s="2501"/>
      <c r="T296" s="2501"/>
      <c r="U296" s="2501"/>
      <c r="V296" s="2501"/>
      <c r="W296" s="2501"/>
      <c r="X296" s="2501"/>
      <c r="Y296" s="2501"/>
      <c r="Z296" s="2501"/>
      <c r="AA296" s="2501"/>
      <c r="AB296" s="2501"/>
      <c r="AC296" s="2501"/>
      <c r="AD296" s="2501"/>
      <c r="AE296" s="2501"/>
      <c r="AF296" s="2502"/>
    </row>
    <row r="297" spans="2:32" s="2393" customFormat="1" ht="13.5" thickBot="1" x14ac:dyDescent="0.25">
      <c r="B297" s="4184" t="s">
        <v>5062</v>
      </c>
      <c r="C297" s="4185"/>
      <c r="D297" s="4188" t="s">
        <v>5063</v>
      </c>
      <c r="E297" s="4190" t="s">
        <v>224</v>
      </c>
      <c r="F297" s="4191"/>
      <c r="G297" s="4191"/>
      <c r="H297" s="4191"/>
      <c r="I297" s="4191"/>
      <c r="J297" s="4191"/>
      <c r="K297" s="4191"/>
      <c r="L297" s="4191"/>
      <c r="M297" s="4191"/>
      <c r="N297" s="4191"/>
      <c r="O297" s="4191"/>
      <c r="P297" s="4192"/>
      <c r="Q297" s="4193" t="s">
        <v>340</v>
      </c>
      <c r="R297" s="4194"/>
      <c r="S297" s="4195"/>
      <c r="T297" s="4195"/>
      <c r="U297" s="4195"/>
      <c r="V297" s="4195"/>
      <c r="W297" s="4195"/>
      <c r="X297" s="4195"/>
      <c r="Y297" s="4196"/>
      <c r="Z297" s="4193" t="s">
        <v>225</v>
      </c>
      <c r="AA297" s="4195"/>
      <c r="AB297" s="4196"/>
      <c r="AC297" s="4197" t="s">
        <v>4982</v>
      </c>
      <c r="AD297" s="4198"/>
      <c r="AE297" s="4199"/>
      <c r="AF297" s="2502"/>
    </row>
    <row r="298" spans="2:32" s="2393" customFormat="1" ht="13.5" thickBot="1" x14ac:dyDescent="0.25">
      <c r="B298" s="4186"/>
      <c r="C298" s="4187"/>
      <c r="D298" s="4188"/>
      <c r="E298" s="4188" t="s">
        <v>5000</v>
      </c>
      <c r="F298" s="4188" t="s">
        <v>5001</v>
      </c>
      <c r="G298" s="4200" t="s">
        <v>5003</v>
      </c>
      <c r="H298" s="4200" t="s">
        <v>5064</v>
      </c>
      <c r="I298" s="4202" t="s">
        <v>5065</v>
      </c>
      <c r="J298" s="4202" t="s">
        <v>5066</v>
      </c>
      <c r="K298" s="4202" t="s">
        <v>5006</v>
      </c>
      <c r="L298" s="4202"/>
      <c r="M298" s="4202" t="s">
        <v>5067</v>
      </c>
      <c r="N298" s="4202" t="s">
        <v>5068</v>
      </c>
      <c r="O298" s="4202" t="s">
        <v>5069</v>
      </c>
      <c r="P298" s="4202" t="s">
        <v>5070</v>
      </c>
      <c r="Q298" s="4189" t="s">
        <v>5012</v>
      </c>
      <c r="R298" s="4189" t="s">
        <v>5013</v>
      </c>
      <c r="S298" s="4189" t="s">
        <v>5014</v>
      </c>
      <c r="T298" s="4189" t="s">
        <v>5071</v>
      </c>
      <c r="U298" s="4189" t="s">
        <v>5072</v>
      </c>
      <c r="V298" s="4189" t="s">
        <v>5017</v>
      </c>
      <c r="W298" s="4189" t="s">
        <v>5019</v>
      </c>
      <c r="X298" s="4200" t="s">
        <v>5073</v>
      </c>
      <c r="Y298" s="4200" t="s">
        <v>5074</v>
      </c>
      <c r="Z298" s="4189" t="s">
        <v>5075</v>
      </c>
      <c r="AA298" s="4189" t="s">
        <v>5076</v>
      </c>
      <c r="AB298" s="4189" t="s">
        <v>5077</v>
      </c>
      <c r="AC298" s="4189" t="s">
        <v>1150</v>
      </c>
      <c r="AD298" s="4189" t="s">
        <v>4983</v>
      </c>
      <c r="AE298" s="4189" t="s">
        <v>4984</v>
      </c>
      <c r="AF298" s="2502"/>
    </row>
    <row r="299" spans="2:32" s="2393" customFormat="1" x14ac:dyDescent="0.2">
      <c r="B299" s="4186"/>
      <c r="C299" s="4187"/>
      <c r="D299" s="4189"/>
      <c r="E299" s="4189"/>
      <c r="F299" s="4189"/>
      <c r="G299" s="4201"/>
      <c r="H299" s="4201"/>
      <c r="I299" s="4200"/>
      <c r="J299" s="4200"/>
      <c r="K299" s="3971" t="s">
        <v>5026</v>
      </c>
      <c r="L299" s="3972" t="s">
        <v>2793</v>
      </c>
      <c r="M299" s="4200"/>
      <c r="N299" s="4200"/>
      <c r="O299" s="4200"/>
      <c r="P299" s="4200"/>
      <c r="Q299" s="4203"/>
      <c r="R299" s="4203"/>
      <c r="S299" s="4203"/>
      <c r="T299" s="4203"/>
      <c r="U299" s="4203"/>
      <c r="V299" s="4203"/>
      <c r="W299" s="4203"/>
      <c r="X299" s="4201"/>
      <c r="Y299" s="4201"/>
      <c r="Z299" s="4203"/>
      <c r="AA299" s="4203"/>
      <c r="AB299" s="4203"/>
      <c r="AC299" s="4203"/>
      <c r="AD299" s="4203"/>
      <c r="AE299" s="4203"/>
      <c r="AF299" s="2502"/>
    </row>
    <row r="300" spans="2:32" s="2393" customFormat="1" x14ac:dyDescent="0.2">
      <c r="B300" s="4161" t="s">
        <v>7134</v>
      </c>
      <c r="C300" s="4160"/>
      <c r="D300" s="3104" t="s">
        <v>6094</v>
      </c>
      <c r="E300" s="4074"/>
      <c r="F300" s="4075"/>
      <c r="G300" s="4075"/>
      <c r="H300" s="4072"/>
      <c r="I300" s="4074"/>
      <c r="J300" s="4074"/>
      <c r="K300" s="4072"/>
      <c r="L300" s="4072"/>
      <c r="M300" s="4074"/>
      <c r="N300" s="4074"/>
      <c r="O300" s="4074"/>
      <c r="P300" s="4074"/>
      <c r="Q300" s="2960"/>
      <c r="R300" s="3052"/>
      <c r="S300" s="4077"/>
      <c r="T300" s="2960"/>
      <c r="U300" s="2960"/>
      <c r="V300" s="4077"/>
      <c r="W300" s="4077"/>
      <c r="X300" s="2960"/>
      <c r="Y300" s="2960"/>
      <c r="Z300" s="4078"/>
      <c r="AA300" s="4079"/>
      <c r="AB300" s="4079"/>
      <c r="AC300" s="4094"/>
      <c r="AD300" s="4094"/>
      <c r="AE300" s="4095"/>
      <c r="AF300" s="2502"/>
    </row>
    <row r="301" spans="2:32" s="2393" customFormat="1" x14ac:dyDescent="0.2">
      <c r="B301" s="2564"/>
      <c r="C301" s="2496"/>
      <c r="D301" s="2496"/>
      <c r="E301" s="2496"/>
      <c r="F301" s="2496"/>
      <c r="G301" s="2497"/>
      <c r="H301" s="2497"/>
      <c r="I301" s="2497"/>
      <c r="J301" s="2497"/>
      <c r="K301" s="2496"/>
      <c r="L301" s="2497"/>
      <c r="M301" s="2497"/>
      <c r="N301" s="2497"/>
      <c r="O301" s="2497"/>
      <c r="P301" s="2497"/>
      <c r="Q301" s="2561"/>
      <c r="R301" s="2561"/>
      <c r="S301" s="2561"/>
      <c r="T301" s="2561"/>
      <c r="U301" s="2561"/>
      <c r="V301" s="2561"/>
      <c r="W301" s="2561"/>
      <c r="X301" s="2561"/>
      <c r="Y301" s="2561"/>
      <c r="Z301" s="2561"/>
      <c r="AA301" s="2561"/>
      <c r="AB301" s="2561"/>
      <c r="AC301" s="2561"/>
      <c r="AD301" s="2561"/>
      <c r="AE301" s="2561"/>
      <c r="AF301" s="2502"/>
    </row>
    <row r="302" spans="2:32" s="2393" customFormat="1" x14ac:dyDescent="0.2">
      <c r="B302" s="4166" t="s">
        <v>4985</v>
      </c>
      <c r="C302" s="4167"/>
      <c r="D302" s="4168" t="s">
        <v>1866</v>
      </c>
      <c r="E302" s="4168"/>
      <c r="F302" s="4168"/>
      <c r="G302" s="4168"/>
      <c r="H302" s="4168"/>
      <c r="I302" s="2562"/>
      <c r="J302" s="2562"/>
      <c r="K302" s="2562"/>
      <c r="L302" s="2562"/>
      <c r="M302" s="2562"/>
      <c r="N302" s="2562"/>
      <c r="O302" s="2562"/>
      <c r="P302" s="2562"/>
      <c r="Q302" s="2561"/>
      <c r="R302" s="2561"/>
      <c r="S302" s="2561"/>
      <c r="T302" s="2561"/>
      <c r="U302" s="2561"/>
      <c r="V302" s="2561"/>
      <c r="W302" s="2561"/>
      <c r="X302" s="2561"/>
      <c r="Y302" s="2561"/>
      <c r="Z302" s="2561"/>
      <c r="AA302" s="2561"/>
      <c r="AB302" s="2561"/>
      <c r="AC302" s="2561"/>
      <c r="AD302" s="2561"/>
      <c r="AE302" s="2561"/>
      <c r="AF302" s="2502"/>
    </row>
    <row r="303" spans="2:32" s="2393" customFormat="1" x14ac:dyDescent="0.2">
      <c r="B303" s="4166" t="s">
        <v>4986</v>
      </c>
      <c r="C303" s="4167"/>
      <c r="D303" s="4168" t="s">
        <v>1866</v>
      </c>
      <c r="E303" s="4168"/>
      <c r="F303" s="4168"/>
      <c r="G303" s="4168"/>
      <c r="H303" s="4168"/>
      <c r="I303" s="2562"/>
      <c r="J303" s="2562"/>
      <c r="K303" s="2562"/>
      <c r="L303" s="2562"/>
      <c r="M303" s="2562"/>
      <c r="N303" s="2562"/>
      <c r="O303" s="2562"/>
      <c r="P303" s="2562"/>
      <c r="Q303" s="2561"/>
      <c r="R303" s="2561"/>
      <c r="S303" s="2561"/>
      <c r="T303" s="2561"/>
      <c r="U303" s="2561"/>
      <c r="V303" s="2561"/>
      <c r="W303" s="2561"/>
      <c r="X303" s="2561"/>
      <c r="Y303" s="2561"/>
      <c r="Z303" s="2561"/>
      <c r="AA303" s="2561"/>
      <c r="AB303" s="2561"/>
      <c r="AC303" s="2561"/>
      <c r="AD303" s="2561"/>
      <c r="AE303" s="2561"/>
      <c r="AF303" s="2502"/>
    </row>
    <row r="304" spans="2:32" s="2393" customFormat="1" ht="13.5" thickBot="1" x14ac:dyDescent="0.25">
      <c r="B304" s="3969"/>
      <c r="C304" s="3970"/>
      <c r="D304" s="3970"/>
      <c r="E304" s="3970"/>
      <c r="F304" s="3970"/>
      <c r="G304" s="2565"/>
      <c r="H304" s="2565"/>
      <c r="I304" s="2565"/>
      <c r="J304" s="2565"/>
      <c r="K304" s="2565"/>
      <c r="L304" s="2565"/>
      <c r="M304" s="2565"/>
      <c r="N304" s="2565"/>
      <c r="O304" s="2565"/>
      <c r="P304" s="2565"/>
      <c r="Q304" s="2565"/>
      <c r="R304" s="2565"/>
      <c r="S304" s="2565"/>
      <c r="T304" s="2565"/>
      <c r="U304" s="2565"/>
      <c r="V304" s="2565"/>
      <c r="W304" s="2565"/>
      <c r="X304" s="2565"/>
      <c r="Y304" s="2565"/>
      <c r="Z304" s="2565"/>
      <c r="AA304" s="2565"/>
      <c r="AB304" s="2565"/>
      <c r="AC304" s="2565"/>
      <c r="AD304" s="2565"/>
      <c r="AE304" s="2565"/>
      <c r="AF304" s="2507"/>
    </row>
    <row r="305" spans="2:32" s="2393" customFormat="1" ht="13.5" thickBot="1" x14ac:dyDescent="0.25">
      <c r="B305" s="2470"/>
      <c r="I305" s="2802"/>
    </row>
    <row r="306" spans="2:32" s="2393" customFormat="1" ht="20.25" x14ac:dyDescent="0.2">
      <c r="B306" s="4169" t="s">
        <v>5058</v>
      </c>
      <c r="C306" s="4170"/>
      <c r="D306" s="4170"/>
      <c r="E306" s="4170"/>
      <c r="F306" s="4170"/>
      <c r="G306" s="4170"/>
      <c r="H306" s="4170"/>
      <c r="I306" s="4170"/>
      <c r="J306" s="4170"/>
      <c r="K306" s="4170"/>
      <c r="L306" s="4170"/>
      <c r="M306" s="4170"/>
      <c r="N306" s="4170"/>
      <c r="O306" s="4170"/>
      <c r="P306" s="4170"/>
      <c r="Q306" s="4170"/>
      <c r="R306" s="4170"/>
      <c r="S306" s="4170"/>
      <c r="T306" s="4170"/>
      <c r="U306" s="4170"/>
      <c r="V306" s="4170"/>
      <c r="W306" s="4170"/>
      <c r="X306" s="4170"/>
      <c r="Y306" s="4170"/>
      <c r="Z306" s="4170"/>
      <c r="AA306" s="4170"/>
      <c r="AB306" s="4170"/>
      <c r="AC306" s="4170"/>
      <c r="AD306" s="4170"/>
      <c r="AE306" s="4170"/>
      <c r="AF306" s="4171"/>
    </row>
    <row r="307" spans="2:32" s="2393" customFormat="1" x14ac:dyDescent="0.2">
      <c r="B307" s="3967"/>
      <c r="C307" s="3968"/>
      <c r="D307" s="3968"/>
      <c r="E307" s="3968"/>
      <c r="F307" s="3968"/>
      <c r="G307" s="2501"/>
      <c r="H307" s="2501"/>
      <c r="I307" s="2501"/>
      <c r="J307" s="2501"/>
      <c r="K307" s="2501"/>
      <c r="L307" s="2501"/>
      <c r="M307" s="2501"/>
      <c r="N307" s="2501"/>
      <c r="O307" s="2501"/>
      <c r="P307" s="2501"/>
      <c r="Q307" s="2501"/>
      <c r="R307" s="2501"/>
      <c r="S307" s="2501"/>
      <c r="T307" s="2501"/>
      <c r="U307" s="2501"/>
      <c r="V307" s="2501"/>
      <c r="W307" s="2501"/>
      <c r="X307" s="2501"/>
      <c r="Y307" s="2501"/>
      <c r="Z307" s="2501"/>
      <c r="AA307" s="2501"/>
      <c r="AB307" s="2501"/>
      <c r="AC307" s="2501"/>
      <c r="AD307" s="2501"/>
      <c r="AE307" s="2501"/>
      <c r="AF307" s="2502"/>
    </row>
    <row r="308" spans="2:32" s="2393" customFormat="1" x14ac:dyDescent="0.2">
      <c r="B308" s="2563" t="s">
        <v>5078</v>
      </c>
      <c r="C308" s="3968"/>
      <c r="D308" s="4172" t="s">
        <v>7134</v>
      </c>
      <c r="E308" s="4172"/>
      <c r="F308" s="4172"/>
      <c r="G308" s="2501"/>
      <c r="H308" s="2501"/>
      <c r="I308" s="2501"/>
      <c r="J308" s="2501"/>
      <c r="K308" s="2501"/>
      <c r="L308" s="2501"/>
      <c r="M308" s="2501"/>
      <c r="N308" s="2501"/>
      <c r="O308" s="2501"/>
      <c r="P308" s="2501"/>
      <c r="Q308" s="2501"/>
      <c r="R308" s="2501"/>
      <c r="S308" s="2501"/>
      <c r="T308" s="2501"/>
      <c r="U308" s="2501"/>
      <c r="V308" s="2501"/>
      <c r="W308" s="2501"/>
      <c r="X308" s="2501"/>
      <c r="Y308" s="2501"/>
      <c r="Z308" s="2501"/>
      <c r="AA308" s="2501"/>
      <c r="AB308" s="2501"/>
      <c r="AC308" s="2501"/>
      <c r="AD308" s="2501"/>
      <c r="AE308" s="2501"/>
      <c r="AF308" s="2502"/>
    </row>
    <row r="309" spans="2:32" s="2393" customFormat="1" x14ac:dyDescent="0.2">
      <c r="B309" s="4173" t="s">
        <v>5061</v>
      </c>
      <c r="C309" s="4174"/>
      <c r="D309" s="5125">
        <v>41883</v>
      </c>
      <c r="E309" s="5125"/>
      <c r="F309" s="5125"/>
      <c r="G309" s="2561"/>
      <c r="H309" s="2501"/>
      <c r="I309" s="2501"/>
      <c r="J309" s="2501"/>
      <c r="K309" s="2501"/>
      <c r="L309" s="2501"/>
      <c r="M309" s="2501"/>
      <c r="N309" s="2501"/>
      <c r="O309" s="2501"/>
      <c r="P309" s="2501"/>
      <c r="Q309" s="2501"/>
      <c r="R309" s="2501"/>
      <c r="S309" s="2501"/>
      <c r="T309" s="2501"/>
      <c r="U309" s="2501"/>
      <c r="V309" s="2501"/>
      <c r="W309" s="2501"/>
      <c r="X309" s="2501"/>
      <c r="Y309" s="2501"/>
      <c r="Z309" s="2501"/>
      <c r="AA309" s="2501"/>
      <c r="AB309" s="2501"/>
      <c r="AC309" s="2501"/>
      <c r="AD309" s="2501"/>
      <c r="AE309" s="2501"/>
      <c r="AF309" s="2502"/>
    </row>
    <row r="310" spans="2:32" s="2393" customFormat="1" x14ac:dyDescent="0.2">
      <c r="B310" s="4176" t="s">
        <v>5059</v>
      </c>
      <c r="C310" s="4177"/>
      <c r="D310" s="5126">
        <v>41892</v>
      </c>
      <c r="E310" s="5126"/>
      <c r="F310" s="5126"/>
      <c r="G310" s="2501"/>
      <c r="H310" s="2501"/>
      <c r="I310" s="2501"/>
      <c r="J310" s="2501"/>
      <c r="K310" s="2501"/>
      <c r="L310" s="2501"/>
      <c r="M310" s="2501"/>
      <c r="N310" s="2501"/>
      <c r="O310" s="2501"/>
      <c r="P310" s="2501"/>
      <c r="Q310" s="2501"/>
      <c r="R310" s="2501"/>
      <c r="S310" s="2501"/>
      <c r="T310" s="2501"/>
      <c r="U310" s="2501"/>
      <c r="V310" s="2501"/>
      <c r="W310" s="2501"/>
      <c r="X310" s="2501"/>
      <c r="Y310" s="2501"/>
      <c r="Z310" s="2501"/>
      <c r="AA310" s="2501"/>
      <c r="AB310" s="2501"/>
      <c r="AC310" s="2501"/>
      <c r="AD310" s="2501"/>
      <c r="AE310" s="2501"/>
      <c r="AF310" s="2502"/>
    </row>
    <row r="311" spans="2:32" s="2393" customFormat="1" ht="13.5" thickBot="1" x14ac:dyDescent="0.25">
      <c r="B311" s="3967"/>
      <c r="C311" s="3968"/>
      <c r="D311" s="3968"/>
      <c r="E311" s="3968"/>
      <c r="F311" s="3968"/>
      <c r="G311" s="2501"/>
      <c r="H311" s="2501"/>
      <c r="I311" s="2501"/>
      <c r="J311" s="2501"/>
      <c r="K311" s="2501"/>
      <c r="L311" s="2501"/>
      <c r="M311" s="2501"/>
      <c r="N311" s="2501"/>
      <c r="O311" s="2501"/>
      <c r="P311" s="2501"/>
      <c r="Q311" s="2501"/>
      <c r="R311" s="2501"/>
      <c r="S311" s="2501"/>
      <c r="T311" s="2501"/>
      <c r="U311" s="2501"/>
      <c r="V311" s="2501"/>
      <c r="W311" s="2501"/>
      <c r="X311" s="2501"/>
      <c r="Y311" s="2501"/>
      <c r="Z311" s="2501"/>
      <c r="AA311" s="2501"/>
      <c r="AB311" s="2501"/>
      <c r="AC311" s="2501"/>
      <c r="AD311" s="2501"/>
      <c r="AE311" s="2501"/>
      <c r="AF311" s="2502"/>
    </row>
    <row r="312" spans="2:32" s="2393" customFormat="1" ht="46.5" customHeight="1" thickBot="1" x14ac:dyDescent="0.25">
      <c r="B312" s="4179" t="s">
        <v>5060</v>
      </c>
      <c r="C312" s="4180"/>
      <c r="D312" s="4181" t="s">
        <v>7135</v>
      </c>
      <c r="E312" s="4182"/>
      <c r="F312" s="4182"/>
      <c r="G312" s="4182"/>
      <c r="H312" s="4182"/>
      <c r="I312" s="4182"/>
      <c r="J312" s="4182"/>
      <c r="K312" s="4182"/>
      <c r="L312" s="4182"/>
      <c r="M312" s="4182"/>
      <c r="N312" s="4182"/>
      <c r="O312" s="4182"/>
      <c r="P312" s="4182"/>
      <c r="Q312" s="4183"/>
      <c r="R312" s="2501"/>
      <c r="S312" s="2501"/>
      <c r="T312" s="2501"/>
      <c r="U312" s="2501"/>
      <c r="V312" s="2501"/>
      <c r="W312" s="2501"/>
      <c r="X312" s="2501"/>
      <c r="Y312" s="2501"/>
      <c r="Z312" s="2501"/>
      <c r="AA312" s="2501"/>
      <c r="AB312" s="2501"/>
      <c r="AC312" s="2501"/>
      <c r="AD312" s="2501"/>
      <c r="AE312" s="2501"/>
      <c r="AF312" s="2502"/>
    </row>
    <row r="313" spans="2:32" s="2393" customFormat="1" ht="13.5" thickBot="1" x14ac:dyDescent="0.25">
      <c r="B313" s="3967"/>
      <c r="C313" s="3968"/>
      <c r="D313" s="3968"/>
      <c r="E313" s="3968"/>
      <c r="F313" s="3968"/>
      <c r="G313" s="2501"/>
      <c r="H313" s="2501"/>
      <c r="I313" s="2501"/>
      <c r="J313" s="2501"/>
      <c r="K313" s="2501"/>
      <c r="L313" s="2501"/>
      <c r="M313" s="2501"/>
      <c r="N313" s="2501"/>
      <c r="O313" s="2501"/>
      <c r="P313" s="2501"/>
      <c r="Q313" s="2501"/>
      <c r="R313" s="2565"/>
      <c r="S313" s="2501"/>
      <c r="T313" s="2501"/>
      <c r="U313" s="2501"/>
      <c r="V313" s="2501"/>
      <c r="W313" s="2501"/>
      <c r="X313" s="2501"/>
      <c r="Y313" s="2501"/>
      <c r="Z313" s="2501"/>
      <c r="AA313" s="2501"/>
      <c r="AB313" s="2501"/>
      <c r="AC313" s="2501"/>
      <c r="AD313" s="2501"/>
      <c r="AE313" s="2501"/>
      <c r="AF313" s="2502"/>
    </row>
    <row r="314" spans="2:32" s="2393" customFormat="1" ht="13.5" thickBot="1" x14ac:dyDescent="0.25">
      <c r="B314" s="4184" t="s">
        <v>5062</v>
      </c>
      <c r="C314" s="4185"/>
      <c r="D314" s="4188" t="s">
        <v>5063</v>
      </c>
      <c r="E314" s="4190" t="s">
        <v>224</v>
      </c>
      <c r="F314" s="4191"/>
      <c r="G314" s="4191"/>
      <c r="H314" s="4191"/>
      <c r="I314" s="4191"/>
      <c r="J314" s="4191"/>
      <c r="K314" s="4191"/>
      <c r="L314" s="4191"/>
      <c r="M314" s="4191"/>
      <c r="N314" s="4191"/>
      <c r="O314" s="4191"/>
      <c r="P314" s="4192"/>
      <c r="Q314" s="4193" t="s">
        <v>340</v>
      </c>
      <c r="R314" s="4194"/>
      <c r="S314" s="4195"/>
      <c r="T314" s="4195"/>
      <c r="U314" s="4195"/>
      <c r="V314" s="4195"/>
      <c r="W314" s="4195"/>
      <c r="X314" s="4195"/>
      <c r="Y314" s="4196"/>
      <c r="Z314" s="4193" t="s">
        <v>225</v>
      </c>
      <c r="AA314" s="4195"/>
      <c r="AB314" s="4196"/>
      <c r="AC314" s="4197" t="s">
        <v>4982</v>
      </c>
      <c r="AD314" s="4198"/>
      <c r="AE314" s="4199"/>
      <c r="AF314" s="2502"/>
    </row>
    <row r="315" spans="2:32" s="2393" customFormat="1" ht="13.5" thickBot="1" x14ac:dyDescent="0.25">
      <c r="B315" s="4186"/>
      <c r="C315" s="4187"/>
      <c r="D315" s="4188"/>
      <c r="E315" s="4188" t="s">
        <v>5000</v>
      </c>
      <c r="F315" s="4188" t="s">
        <v>5001</v>
      </c>
      <c r="G315" s="4200" t="s">
        <v>5003</v>
      </c>
      <c r="H315" s="4200" t="s">
        <v>5064</v>
      </c>
      <c r="I315" s="4202" t="s">
        <v>5065</v>
      </c>
      <c r="J315" s="4202" t="s">
        <v>5066</v>
      </c>
      <c r="K315" s="4202" t="s">
        <v>5006</v>
      </c>
      <c r="L315" s="4202"/>
      <c r="M315" s="4202" t="s">
        <v>5067</v>
      </c>
      <c r="N315" s="4202" t="s">
        <v>5068</v>
      </c>
      <c r="O315" s="4202" t="s">
        <v>5069</v>
      </c>
      <c r="P315" s="4202" t="s">
        <v>5070</v>
      </c>
      <c r="Q315" s="4189" t="s">
        <v>5012</v>
      </c>
      <c r="R315" s="4189" t="s">
        <v>5013</v>
      </c>
      <c r="S315" s="4189" t="s">
        <v>5014</v>
      </c>
      <c r="T315" s="4189" t="s">
        <v>5071</v>
      </c>
      <c r="U315" s="4189" t="s">
        <v>5072</v>
      </c>
      <c r="V315" s="4189" t="s">
        <v>5017</v>
      </c>
      <c r="W315" s="4189" t="s">
        <v>5019</v>
      </c>
      <c r="X315" s="4200" t="s">
        <v>5073</v>
      </c>
      <c r="Y315" s="4200" t="s">
        <v>5074</v>
      </c>
      <c r="Z315" s="4189" t="s">
        <v>5075</v>
      </c>
      <c r="AA315" s="4189" t="s">
        <v>5076</v>
      </c>
      <c r="AB315" s="4189" t="s">
        <v>5077</v>
      </c>
      <c r="AC315" s="4189" t="s">
        <v>1150</v>
      </c>
      <c r="AD315" s="4189" t="s">
        <v>4983</v>
      </c>
      <c r="AE315" s="4189" t="s">
        <v>4984</v>
      </c>
      <c r="AF315" s="2502"/>
    </row>
    <row r="316" spans="2:32" s="2393" customFormat="1" ht="13.5" thickBot="1" x14ac:dyDescent="0.25">
      <c r="B316" s="4186"/>
      <c r="C316" s="4187"/>
      <c r="D316" s="4189"/>
      <c r="E316" s="4189"/>
      <c r="F316" s="4189"/>
      <c r="G316" s="4201"/>
      <c r="H316" s="4201"/>
      <c r="I316" s="4200"/>
      <c r="J316" s="4200"/>
      <c r="K316" s="3971" t="s">
        <v>5026</v>
      </c>
      <c r="L316" s="3972" t="s">
        <v>2793</v>
      </c>
      <c r="M316" s="4200"/>
      <c r="N316" s="4200"/>
      <c r="O316" s="4200"/>
      <c r="P316" s="4200"/>
      <c r="Q316" s="4203"/>
      <c r="R316" s="4203"/>
      <c r="S316" s="4203"/>
      <c r="T316" s="4203"/>
      <c r="U316" s="4203"/>
      <c r="V316" s="4203"/>
      <c r="W316" s="4203"/>
      <c r="X316" s="4201"/>
      <c r="Y316" s="4201"/>
      <c r="Z316" s="4203"/>
      <c r="AA316" s="4203"/>
      <c r="AB316" s="4203"/>
      <c r="AC316" s="4203"/>
      <c r="AD316" s="4203"/>
      <c r="AE316" s="4203"/>
      <c r="AF316" s="2502"/>
    </row>
    <row r="317" spans="2:32" s="2393" customFormat="1" ht="13.5" thickBot="1" x14ac:dyDescent="0.25">
      <c r="B317" s="4274" t="s">
        <v>7134</v>
      </c>
      <c r="C317" s="4275"/>
      <c r="D317" s="3265" t="s">
        <v>6094</v>
      </c>
      <c r="E317" s="3979"/>
      <c r="F317" s="3980"/>
      <c r="G317" s="3980"/>
      <c r="H317" s="3981"/>
      <c r="I317" s="3979"/>
      <c r="J317" s="3979"/>
      <c r="K317" s="3981"/>
      <c r="L317" s="3981"/>
      <c r="M317" s="3979"/>
      <c r="N317" s="3979"/>
      <c r="O317" s="3979"/>
      <c r="P317" s="3979"/>
      <c r="Q317" s="2929"/>
      <c r="R317" s="3070"/>
      <c r="S317" s="3984"/>
      <c r="T317" s="2929"/>
      <c r="U317" s="2929"/>
      <c r="V317" s="3984"/>
      <c r="W317" s="3984"/>
      <c r="X317" s="2929"/>
      <c r="Y317" s="2929"/>
      <c r="Z317" s="3985"/>
      <c r="AA317" s="3986"/>
      <c r="AB317" s="3986"/>
      <c r="AC317" s="4092"/>
      <c r="AD317" s="4092"/>
      <c r="AE317" s="4093"/>
      <c r="AF317" s="2502"/>
    </row>
    <row r="318" spans="2:32" s="2393" customFormat="1" x14ac:dyDescent="0.2">
      <c r="B318" s="2564"/>
      <c r="C318" s="2496"/>
      <c r="D318" s="2496"/>
      <c r="E318" s="2496"/>
      <c r="F318" s="2496"/>
      <c r="G318" s="2497"/>
      <c r="H318" s="2497"/>
      <c r="I318" s="2497"/>
      <c r="J318" s="2497"/>
      <c r="K318" s="2496"/>
      <c r="L318" s="2497"/>
      <c r="M318" s="2497"/>
      <c r="N318" s="2497"/>
      <c r="O318" s="2497"/>
      <c r="P318" s="2497"/>
      <c r="Q318" s="2561"/>
      <c r="R318" s="2561"/>
      <c r="S318" s="2561"/>
      <c r="T318" s="2561"/>
      <c r="U318" s="2561"/>
      <c r="V318" s="2561"/>
      <c r="W318" s="2561"/>
      <c r="X318" s="2561"/>
      <c r="Y318" s="2561"/>
      <c r="Z318" s="2561"/>
      <c r="AA318" s="2561"/>
      <c r="AB318" s="2561"/>
      <c r="AC318" s="2561"/>
      <c r="AD318" s="2561"/>
      <c r="AE318" s="2561"/>
      <c r="AF318" s="2502"/>
    </row>
    <row r="319" spans="2:32" s="2393" customFormat="1" x14ac:dyDescent="0.2">
      <c r="B319" s="4166" t="s">
        <v>4985</v>
      </c>
      <c r="C319" s="4167"/>
      <c r="D319" s="4168" t="s">
        <v>1866</v>
      </c>
      <c r="E319" s="4168"/>
      <c r="F319" s="4168"/>
      <c r="G319" s="4168"/>
      <c r="H319" s="4168"/>
      <c r="I319" s="2562"/>
      <c r="J319" s="2562"/>
      <c r="K319" s="2562"/>
      <c r="L319" s="2562"/>
      <c r="M319" s="2562"/>
      <c r="N319" s="2562"/>
      <c r="O319" s="2562"/>
      <c r="P319" s="2562"/>
      <c r="Q319" s="2561"/>
      <c r="R319" s="2561"/>
      <c r="S319" s="2561"/>
      <c r="T319" s="2561"/>
      <c r="U319" s="2561"/>
      <c r="V319" s="2561"/>
      <c r="W319" s="2561"/>
      <c r="X319" s="2561"/>
      <c r="Y319" s="2561"/>
      <c r="Z319" s="2561"/>
      <c r="AA319" s="2561"/>
      <c r="AB319" s="2561"/>
      <c r="AC319" s="2561"/>
      <c r="AD319" s="2561"/>
      <c r="AE319" s="2561"/>
      <c r="AF319" s="2502"/>
    </row>
    <row r="320" spans="2:32" s="2393" customFormat="1" x14ac:dyDescent="0.2">
      <c r="B320" s="4166" t="s">
        <v>4986</v>
      </c>
      <c r="C320" s="4167"/>
      <c r="D320" s="4168" t="s">
        <v>1866</v>
      </c>
      <c r="E320" s="4168"/>
      <c r="F320" s="4168"/>
      <c r="G320" s="4168"/>
      <c r="H320" s="4168"/>
      <c r="I320" s="2562"/>
      <c r="J320" s="2562"/>
      <c r="K320" s="2562"/>
      <c r="L320" s="2562"/>
      <c r="M320" s="2562"/>
      <c r="N320" s="2562"/>
      <c r="O320" s="2562"/>
      <c r="P320" s="2562"/>
      <c r="Q320" s="2561"/>
      <c r="R320" s="2561"/>
      <c r="S320" s="2561"/>
      <c r="T320" s="2561"/>
      <c r="U320" s="2561"/>
      <c r="V320" s="2561"/>
      <c r="W320" s="2561"/>
      <c r="X320" s="2561"/>
      <c r="Y320" s="2561"/>
      <c r="Z320" s="2561"/>
      <c r="AA320" s="2561"/>
      <c r="AB320" s="2561"/>
      <c r="AC320" s="2561"/>
      <c r="AD320" s="2561"/>
      <c r="AE320" s="2561"/>
      <c r="AF320" s="2502"/>
    </row>
    <row r="321" spans="2:32" s="2393" customFormat="1" ht="13.5" thickBot="1" x14ac:dyDescent="0.25">
      <c r="B321" s="3969"/>
      <c r="C321" s="3970"/>
      <c r="D321" s="3970"/>
      <c r="E321" s="3970"/>
      <c r="F321" s="3970"/>
      <c r="G321" s="2565"/>
      <c r="H321" s="2565"/>
      <c r="I321" s="2565"/>
      <c r="J321" s="2565"/>
      <c r="K321" s="2565"/>
      <c r="L321" s="2565"/>
      <c r="M321" s="2565"/>
      <c r="N321" s="2565"/>
      <c r="O321" s="2565"/>
      <c r="P321" s="2565"/>
      <c r="Q321" s="2565"/>
      <c r="R321" s="2565"/>
      <c r="S321" s="2565"/>
      <c r="T321" s="2565"/>
      <c r="U321" s="2565"/>
      <c r="V321" s="2565"/>
      <c r="W321" s="2565"/>
      <c r="X321" s="2565"/>
      <c r="Y321" s="2565"/>
      <c r="Z321" s="2565"/>
      <c r="AA321" s="2565"/>
      <c r="AB321" s="2565"/>
      <c r="AC321" s="2565"/>
      <c r="AD321" s="2565"/>
      <c r="AE321" s="2565"/>
      <c r="AF321" s="2507"/>
    </row>
    <row r="322" spans="2:32" s="2393" customFormat="1" ht="13.5" thickBot="1" x14ac:dyDescent="0.25">
      <c r="B322" s="2470"/>
      <c r="I322" s="2802"/>
    </row>
    <row r="323" spans="2:32" s="2393" customFormat="1" ht="20.25" x14ac:dyDescent="0.2">
      <c r="B323" s="4169" t="s">
        <v>5058</v>
      </c>
      <c r="C323" s="4170"/>
      <c r="D323" s="4170"/>
      <c r="E323" s="4170"/>
      <c r="F323" s="4170"/>
      <c r="G323" s="4170"/>
      <c r="H323" s="4170"/>
      <c r="I323" s="4170"/>
      <c r="J323" s="4170"/>
      <c r="K323" s="4170"/>
      <c r="L323" s="4170"/>
      <c r="M323" s="4170"/>
      <c r="N323" s="4170"/>
      <c r="O323" s="4170"/>
      <c r="P323" s="4170"/>
      <c r="Q323" s="4170"/>
      <c r="R323" s="4170"/>
      <c r="S323" s="4170"/>
      <c r="T323" s="4170"/>
      <c r="U323" s="4170"/>
      <c r="V323" s="4170"/>
      <c r="W323" s="4170"/>
      <c r="X323" s="4170"/>
      <c r="Y323" s="4170"/>
      <c r="Z323" s="4170"/>
      <c r="AA323" s="4170"/>
      <c r="AB323" s="4170"/>
      <c r="AC323" s="4170"/>
      <c r="AD323" s="4170"/>
      <c r="AE323" s="4170"/>
      <c r="AF323" s="4171"/>
    </row>
    <row r="324" spans="2:32" s="2393" customFormat="1" x14ac:dyDescent="0.2">
      <c r="B324" s="3767"/>
      <c r="C324" s="3768"/>
      <c r="D324" s="3768"/>
      <c r="E324" s="3768"/>
      <c r="F324" s="3768"/>
      <c r="G324" s="2501"/>
      <c r="H324" s="2501"/>
      <c r="I324" s="2501"/>
      <c r="J324" s="2501"/>
      <c r="K324" s="2501"/>
      <c r="L324" s="2501"/>
      <c r="M324" s="2501"/>
      <c r="N324" s="2501"/>
      <c r="O324" s="2501"/>
      <c r="P324" s="2501"/>
      <c r="Q324" s="2501"/>
      <c r="R324" s="2501"/>
      <c r="S324" s="2501"/>
      <c r="T324" s="2501"/>
      <c r="U324" s="2501"/>
      <c r="V324" s="2501"/>
      <c r="W324" s="2501"/>
      <c r="X324" s="2501"/>
      <c r="Y324" s="2501"/>
      <c r="Z324" s="2501"/>
      <c r="AA324" s="2501"/>
      <c r="AB324" s="2501"/>
      <c r="AC324" s="2501"/>
      <c r="AD324" s="2501"/>
      <c r="AE324" s="2501"/>
      <c r="AF324" s="2502"/>
    </row>
    <row r="325" spans="2:32" s="2393" customFormat="1" x14ac:dyDescent="0.2">
      <c r="B325" s="2563" t="s">
        <v>5078</v>
      </c>
      <c r="C325" s="3768"/>
      <c r="D325" s="4172" t="s">
        <v>7132</v>
      </c>
      <c r="E325" s="4172"/>
      <c r="F325" s="4172"/>
      <c r="G325" s="2501"/>
      <c r="H325" s="2501"/>
      <c r="I325" s="2501"/>
      <c r="J325" s="2501"/>
      <c r="K325" s="2501"/>
      <c r="L325" s="2501"/>
      <c r="M325" s="2501"/>
      <c r="N325" s="2501"/>
      <c r="O325" s="2501"/>
      <c r="P325" s="2501"/>
      <c r="Q325" s="2501"/>
      <c r="R325" s="2501"/>
      <c r="S325" s="2501"/>
      <c r="T325" s="2501"/>
      <c r="U325" s="2501"/>
      <c r="V325" s="2501"/>
      <c r="W325" s="2501"/>
      <c r="X325" s="2501"/>
      <c r="Y325" s="2501"/>
      <c r="Z325" s="2501"/>
      <c r="AA325" s="2501"/>
      <c r="AB325" s="2501"/>
      <c r="AC325" s="2501"/>
      <c r="AD325" s="2501"/>
      <c r="AE325" s="2501"/>
      <c r="AF325" s="2502"/>
    </row>
    <row r="326" spans="2:32" s="2393" customFormat="1" x14ac:dyDescent="0.2">
      <c r="B326" s="4173" t="s">
        <v>5061</v>
      </c>
      <c r="C326" s="4174"/>
      <c r="D326" s="5125">
        <v>41911</v>
      </c>
      <c r="E326" s="5125"/>
      <c r="F326" s="5125"/>
      <c r="G326" s="2561"/>
      <c r="H326" s="2501"/>
      <c r="I326" s="2501"/>
      <c r="J326" s="2501"/>
      <c r="K326" s="2501"/>
      <c r="L326" s="2501"/>
      <c r="M326" s="2501"/>
      <c r="N326" s="2501"/>
      <c r="O326" s="2501"/>
      <c r="P326" s="2501"/>
      <c r="Q326" s="2501"/>
      <c r="R326" s="2501"/>
      <c r="S326" s="2501"/>
      <c r="T326" s="2501"/>
      <c r="U326" s="2501"/>
      <c r="V326" s="2501"/>
      <c r="W326" s="2501"/>
      <c r="X326" s="2501"/>
      <c r="Y326" s="2501"/>
      <c r="Z326" s="2501"/>
      <c r="AA326" s="2501"/>
      <c r="AB326" s="2501"/>
      <c r="AC326" s="2501"/>
      <c r="AD326" s="2501"/>
      <c r="AE326" s="2501"/>
      <c r="AF326" s="2502"/>
    </row>
    <row r="327" spans="2:32" s="2393" customFormat="1" x14ac:dyDescent="0.2">
      <c r="B327" s="4176" t="s">
        <v>5059</v>
      </c>
      <c r="C327" s="4177"/>
      <c r="D327" s="5126">
        <v>41972</v>
      </c>
      <c r="E327" s="5126"/>
      <c r="F327" s="5126"/>
      <c r="G327" s="2501"/>
      <c r="H327" s="2501"/>
      <c r="I327" s="2501"/>
      <c r="J327" s="2501"/>
      <c r="K327" s="2501"/>
      <c r="L327" s="2501"/>
      <c r="M327" s="2501"/>
      <c r="N327" s="2501"/>
      <c r="O327" s="2501"/>
      <c r="P327" s="2501"/>
      <c r="Q327" s="2501"/>
      <c r="R327" s="2501"/>
      <c r="S327" s="2501"/>
      <c r="T327" s="2501"/>
      <c r="U327" s="2501"/>
      <c r="V327" s="2501"/>
      <c r="W327" s="2501"/>
      <c r="X327" s="2501"/>
      <c r="Y327" s="2501"/>
      <c r="Z327" s="2501"/>
      <c r="AA327" s="2501"/>
      <c r="AB327" s="2501"/>
      <c r="AC327" s="2501"/>
      <c r="AD327" s="2501"/>
      <c r="AE327" s="2501"/>
      <c r="AF327" s="2502"/>
    </row>
    <row r="328" spans="2:32" s="2393" customFormat="1" ht="13.5" thickBot="1" x14ac:dyDescent="0.25">
      <c r="B328" s="3767"/>
      <c r="C328" s="3768"/>
      <c r="D328" s="3768"/>
      <c r="E328" s="3768"/>
      <c r="F328" s="3768"/>
      <c r="G328" s="2501"/>
      <c r="H328" s="2501"/>
      <c r="I328" s="2501"/>
      <c r="J328" s="2501"/>
      <c r="K328" s="2501"/>
      <c r="L328" s="2501"/>
      <c r="M328" s="2501"/>
      <c r="N328" s="2501"/>
      <c r="O328" s="2501"/>
      <c r="P328" s="2501"/>
      <c r="Q328" s="2501"/>
      <c r="R328" s="2501"/>
      <c r="S328" s="2501"/>
      <c r="T328" s="2501"/>
      <c r="U328" s="2501"/>
      <c r="V328" s="2501"/>
      <c r="W328" s="2501"/>
      <c r="X328" s="2501"/>
      <c r="Y328" s="2501"/>
      <c r="Z328" s="2501"/>
      <c r="AA328" s="2501"/>
      <c r="AB328" s="2501"/>
      <c r="AC328" s="2501"/>
      <c r="AD328" s="2501"/>
      <c r="AE328" s="2501"/>
      <c r="AF328" s="2502"/>
    </row>
    <row r="329" spans="2:32" s="2393" customFormat="1" ht="48" customHeight="1" thickBot="1" x14ac:dyDescent="0.25">
      <c r="B329" s="4179" t="s">
        <v>5060</v>
      </c>
      <c r="C329" s="4180"/>
      <c r="D329" s="4181" t="s">
        <v>7133</v>
      </c>
      <c r="E329" s="4182"/>
      <c r="F329" s="4182"/>
      <c r="G329" s="4182"/>
      <c r="H329" s="4182"/>
      <c r="I329" s="4182"/>
      <c r="J329" s="4182"/>
      <c r="K329" s="4182"/>
      <c r="L329" s="4182"/>
      <c r="M329" s="4182"/>
      <c r="N329" s="4182"/>
      <c r="O329" s="4182"/>
      <c r="P329" s="4182"/>
      <c r="Q329" s="4183"/>
      <c r="R329" s="2501"/>
      <c r="S329" s="2501"/>
      <c r="T329" s="2501"/>
      <c r="U329" s="2501"/>
      <c r="V329" s="2501"/>
      <c r="W329" s="2501"/>
      <c r="X329" s="2501"/>
      <c r="Y329" s="2501"/>
      <c r="Z329" s="2501"/>
      <c r="AA329" s="2501"/>
      <c r="AB329" s="2501"/>
      <c r="AC329" s="2501"/>
      <c r="AD329" s="2501"/>
      <c r="AE329" s="2501"/>
      <c r="AF329" s="2502"/>
    </row>
    <row r="330" spans="2:32" s="2393" customFormat="1" ht="13.5" thickBot="1" x14ac:dyDescent="0.25">
      <c r="B330" s="3767"/>
      <c r="C330" s="3768"/>
      <c r="D330" s="3768"/>
      <c r="E330" s="3768"/>
      <c r="F330" s="3768"/>
      <c r="G330" s="2501"/>
      <c r="H330" s="2501"/>
      <c r="I330" s="2501"/>
      <c r="J330" s="2501"/>
      <c r="K330" s="2501"/>
      <c r="L330" s="2501"/>
      <c r="M330" s="2501"/>
      <c r="N330" s="2501"/>
      <c r="O330" s="2501"/>
      <c r="P330" s="2501"/>
      <c r="Q330" s="2501"/>
      <c r="R330" s="2565"/>
      <c r="S330" s="2501"/>
      <c r="T330" s="2501"/>
      <c r="U330" s="2501"/>
      <c r="V330" s="2501"/>
      <c r="W330" s="2501"/>
      <c r="X330" s="2501"/>
      <c r="Y330" s="2501"/>
      <c r="Z330" s="2501"/>
      <c r="AA330" s="2501"/>
      <c r="AB330" s="2501"/>
      <c r="AC330" s="2501"/>
      <c r="AD330" s="2501"/>
      <c r="AE330" s="2501"/>
      <c r="AF330" s="2502"/>
    </row>
    <row r="331" spans="2:32" s="2393" customFormat="1" ht="13.5" thickBot="1" x14ac:dyDescent="0.25">
      <c r="B331" s="4184" t="s">
        <v>5062</v>
      </c>
      <c r="C331" s="4185"/>
      <c r="D331" s="4188" t="s">
        <v>5063</v>
      </c>
      <c r="E331" s="4190" t="s">
        <v>224</v>
      </c>
      <c r="F331" s="4191"/>
      <c r="G331" s="4191"/>
      <c r="H331" s="4191"/>
      <c r="I331" s="4191"/>
      <c r="J331" s="4191"/>
      <c r="K331" s="4191"/>
      <c r="L331" s="4191"/>
      <c r="M331" s="4191"/>
      <c r="N331" s="4191"/>
      <c r="O331" s="4191"/>
      <c r="P331" s="4192"/>
      <c r="Q331" s="4193" t="s">
        <v>340</v>
      </c>
      <c r="R331" s="4194"/>
      <c r="S331" s="4195"/>
      <c r="T331" s="4195"/>
      <c r="U331" s="4195"/>
      <c r="V331" s="4195"/>
      <c r="W331" s="4195"/>
      <c r="X331" s="4195"/>
      <c r="Y331" s="4196"/>
      <c r="Z331" s="4193" t="s">
        <v>225</v>
      </c>
      <c r="AA331" s="4195"/>
      <c r="AB331" s="4196"/>
      <c r="AC331" s="4197" t="s">
        <v>4982</v>
      </c>
      <c r="AD331" s="4198"/>
      <c r="AE331" s="4199"/>
      <c r="AF331" s="2502"/>
    </row>
    <row r="332" spans="2:32" s="2393" customFormat="1" ht="13.5" thickBot="1" x14ac:dyDescent="0.25">
      <c r="B332" s="4186"/>
      <c r="C332" s="4187"/>
      <c r="D332" s="4188"/>
      <c r="E332" s="4188" t="s">
        <v>5000</v>
      </c>
      <c r="F332" s="4188" t="s">
        <v>5001</v>
      </c>
      <c r="G332" s="4200" t="s">
        <v>5003</v>
      </c>
      <c r="H332" s="4200" t="s">
        <v>5064</v>
      </c>
      <c r="I332" s="4202" t="s">
        <v>5065</v>
      </c>
      <c r="J332" s="4202" t="s">
        <v>5066</v>
      </c>
      <c r="K332" s="4202" t="s">
        <v>5006</v>
      </c>
      <c r="L332" s="4202"/>
      <c r="M332" s="4202" t="s">
        <v>5067</v>
      </c>
      <c r="N332" s="4202" t="s">
        <v>5068</v>
      </c>
      <c r="O332" s="4202" t="s">
        <v>5069</v>
      </c>
      <c r="P332" s="4202" t="s">
        <v>5070</v>
      </c>
      <c r="Q332" s="4189" t="s">
        <v>5012</v>
      </c>
      <c r="R332" s="4189" t="s">
        <v>5013</v>
      </c>
      <c r="S332" s="4189" t="s">
        <v>5014</v>
      </c>
      <c r="T332" s="4189" t="s">
        <v>5071</v>
      </c>
      <c r="U332" s="4189" t="s">
        <v>5072</v>
      </c>
      <c r="V332" s="4189" t="s">
        <v>5017</v>
      </c>
      <c r="W332" s="4189" t="s">
        <v>5019</v>
      </c>
      <c r="X332" s="4200" t="s">
        <v>5073</v>
      </c>
      <c r="Y332" s="4200" t="s">
        <v>5074</v>
      </c>
      <c r="Z332" s="4189" t="s">
        <v>5075</v>
      </c>
      <c r="AA332" s="4189" t="s">
        <v>5076</v>
      </c>
      <c r="AB332" s="4189" t="s">
        <v>5077</v>
      </c>
      <c r="AC332" s="4189" t="s">
        <v>1150</v>
      </c>
      <c r="AD332" s="4189" t="s">
        <v>4983</v>
      </c>
      <c r="AE332" s="4189" t="s">
        <v>4984</v>
      </c>
      <c r="AF332" s="2502"/>
    </row>
    <row r="333" spans="2:32" s="2393" customFormat="1" ht="13.5" thickBot="1" x14ac:dyDescent="0.25">
      <c r="B333" s="4186"/>
      <c r="C333" s="4187"/>
      <c r="D333" s="4189"/>
      <c r="E333" s="4189"/>
      <c r="F333" s="4189"/>
      <c r="G333" s="4201"/>
      <c r="H333" s="4201"/>
      <c r="I333" s="4200"/>
      <c r="J333" s="4200"/>
      <c r="K333" s="3765" t="s">
        <v>5026</v>
      </c>
      <c r="L333" s="3766" t="s">
        <v>2793</v>
      </c>
      <c r="M333" s="4200"/>
      <c r="N333" s="4200"/>
      <c r="O333" s="4200"/>
      <c r="P333" s="4200"/>
      <c r="Q333" s="4203"/>
      <c r="R333" s="4203"/>
      <c r="S333" s="4203"/>
      <c r="T333" s="4203"/>
      <c r="U333" s="4203"/>
      <c r="V333" s="4203"/>
      <c r="W333" s="4203"/>
      <c r="X333" s="4201"/>
      <c r="Y333" s="4201"/>
      <c r="Z333" s="4203"/>
      <c r="AA333" s="4203"/>
      <c r="AB333" s="4203"/>
      <c r="AC333" s="4203"/>
      <c r="AD333" s="4203"/>
      <c r="AE333" s="4203"/>
      <c r="AF333" s="2502"/>
    </row>
    <row r="334" spans="2:32" s="2393" customFormat="1" ht="13.5" thickBot="1" x14ac:dyDescent="0.25">
      <c r="B334" s="4274" t="s">
        <v>7132</v>
      </c>
      <c r="C334" s="4275"/>
      <c r="D334" s="3265" t="s">
        <v>6094</v>
      </c>
      <c r="E334" s="3979"/>
      <c r="F334" s="3980"/>
      <c r="G334" s="3980"/>
      <c r="H334" s="3981"/>
      <c r="I334" s="3979"/>
      <c r="J334" s="3979"/>
      <c r="K334" s="3981"/>
      <c r="L334" s="3981"/>
      <c r="M334" s="3979"/>
      <c r="N334" s="3979"/>
      <c r="O334" s="3979"/>
      <c r="P334" s="3979"/>
      <c r="Q334" s="2929"/>
      <c r="R334" s="3070"/>
      <c r="S334" s="3984"/>
      <c r="T334" s="2929"/>
      <c r="U334" s="2929"/>
      <c r="V334" s="3984"/>
      <c r="W334" s="3984"/>
      <c r="X334" s="2929"/>
      <c r="Y334" s="2929"/>
      <c r="Z334" s="3985"/>
      <c r="AA334" s="4091">
        <v>0.5</v>
      </c>
      <c r="AB334" s="4091"/>
      <c r="AC334" s="4092"/>
      <c r="AD334" s="4092"/>
      <c r="AE334" s="4093"/>
      <c r="AF334" s="2502"/>
    </row>
    <row r="335" spans="2:32" s="2393" customFormat="1" x14ac:dyDescent="0.2">
      <c r="B335" s="2564"/>
      <c r="C335" s="2496"/>
      <c r="D335" s="2496"/>
      <c r="E335" s="2496"/>
      <c r="F335" s="2496"/>
      <c r="G335" s="2497"/>
      <c r="H335" s="2497"/>
      <c r="I335" s="2497"/>
      <c r="J335" s="2497"/>
      <c r="K335" s="2496"/>
      <c r="L335" s="2497"/>
      <c r="M335" s="2497"/>
      <c r="N335" s="2497"/>
      <c r="O335" s="2497"/>
      <c r="P335" s="2497"/>
      <c r="Q335" s="2561"/>
      <c r="R335" s="2561"/>
      <c r="S335" s="2561"/>
      <c r="T335" s="2561"/>
      <c r="U335" s="2561"/>
      <c r="V335" s="2561"/>
      <c r="W335" s="2561"/>
      <c r="X335" s="2561"/>
      <c r="Y335" s="2561"/>
      <c r="Z335" s="2561"/>
      <c r="AA335" s="2561"/>
      <c r="AB335" s="2561"/>
      <c r="AC335" s="2561"/>
      <c r="AD335" s="2561"/>
      <c r="AE335" s="2561"/>
      <c r="AF335" s="2502"/>
    </row>
    <row r="336" spans="2:32" s="2393" customFormat="1" x14ac:dyDescent="0.2">
      <c r="B336" s="4166" t="s">
        <v>4985</v>
      </c>
      <c r="C336" s="4167"/>
      <c r="D336" s="4168" t="s">
        <v>1866</v>
      </c>
      <c r="E336" s="4168"/>
      <c r="F336" s="4168"/>
      <c r="G336" s="4168"/>
      <c r="H336" s="4168"/>
      <c r="I336" s="2562"/>
      <c r="J336" s="2562"/>
      <c r="K336" s="2562"/>
      <c r="L336" s="2562"/>
      <c r="M336" s="2562"/>
      <c r="N336" s="2562"/>
      <c r="O336" s="2562"/>
      <c r="P336" s="2562"/>
      <c r="Q336" s="2561"/>
      <c r="R336" s="2561"/>
      <c r="S336" s="2561"/>
      <c r="T336" s="2561"/>
      <c r="U336" s="2561"/>
      <c r="V336" s="2561"/>
      <c r="W336" s="2561"/>
      <c r="X336" s="2561"/>
      <c r="Y336" s="2561"/>
      <c r="Z336" s="2561"/>
      <c r="AA336" s="2561"/>
      <c r="AB336" s="2561"/>
      <c r="AC336" s="2561"/>
      <c r="AD336" s="2561"/>
      <c r="AE336" s="2561"/>
      <c r="AF336" s="2502"/>
    </row>
    <row r="337" spans="2:32" s="2393" customFormat="1" x14ac:dyDescent="0.2">
      <c r="B337" s="4166" t="s">
        <v>4986</v>
      </c>
      <c r="C337" s="4167"/>
      <c r="D337" s="4168" t="s">
        <v>1866</v>
      </c>
      <c r="E337" s="4168"/>
      <c r="F337" s="4168"/>
      <c r="G337" s="4168"/>
      <c r="H337" s="4168"/>
      <c r="I337" s="2562"/>
      <c r="J337" s="2562"/>
      <c r="K337" s="2562"/>
      <c r="L337" s="2562"/>
      <c r="M337" s="2562"/>
      <c r="N337" s="2562"/>
      <c r="O337" s="2562"/>
      <c r="P337" s="2562"/>
      <c r="Q337" s="2561"/>
      <c r="R337" s="2561"/>
      <c r="S337" s="2561"/>
      <c r="T337" s="2561"/>
      <c r="U337" s="2561"/>
      <c r="V337" s="2561"/>
      <c r="W337" s="2561"/>
      <c r="X337" s="2561"/>
      <c r="Y337" s="2561"/>
      <c r="Z337" s="2561"/>
      <c r="AA337" s="2561"/>
      <c r="AB337" s="2561"/>
      <c r="AC337" s="2561"/>
      <c r="AD337" s="2561"/>
      <c r="AE337" s="2561"/>
      <c r="AF337" s="2502"/>
    </row>
    <row r="338" spans="2:32" s="2393" customFormat="1" ht="13.5" thickBot="1" x14ac:dyDescent="0.25">
      <c r="B338" s="3769"/>
      <c r="C338" s="3770"/>
      <c r="D338" s="3770"/>
      <c r="E338" s="3770"/>
      <c r="F338" s="3770"/>
      <c r="G338" s="2565"/>
      <c r="H338" s="2565"/>
      <c r="I338" s="2565"/>
      <c r="J338" s="2565"/>
      <c r="K338" s="2565"/>
      <c r="L338" s="2565"/>
      <c r="M338" s="2565"/>
      <c r="N338" s="2565"/>
      <c r="O338" s="2565"/>
      <c r="P338" s="2565"/>
      <c r="Q338" s="2565"/>
      <c r="R338" s="2565"/>
      <c r="S338" s="2565"/>
      <c r="T338" s="2565"/>
      <c r="U338" s="2565"/>
      <c r="V338" s="2565"/>
      <c r="W338" s="2565"/>
      <c r="X338" s="2565"/>
      <c r="Y338" s="2565"/>
      <c r="Z338" s="2565"/>
      <c r="AA338" s="2565"/>
      <c r="AB338" s="2565"/>
      <c r="AC338" s="2565"/>
      <c r="AD338" s="2565"/>
      <c r="AE338" s="2565"/>
      <c r="AF338" s="2507"/>
    </row>
    <row r="339" spans="2:32" s="2393" customFormat="1" ht="13.5" thickBot="1" x14ac:dyDescent="0.25">
      <c r="B339" s="3968"/>
      <c r="C339" s="3968"/>
      <c r="D339" s="3968"/>
      <c r="E339" s="3968"/>
      <c r="F339" s="3968"/>
      <c r="G339" s="2501"/>
      <c r="H339" s="2501"/>
      <c r="I339" s="2501"/>
      <c r="J339" s="2501"/>
      <c r="K339" s="2501"/>
      <c r="L339" s="2501"/>
      <c r="M339" s="2501"/>
      <c r="N339" s="2501"/>
      <c r="O339" s="2501"/>
      <c r="P339" s="2501"/>
      <c r="Q339" s="2501"/>
      <c r="R339" s="2501"/>
      <c r="S339" s="2501"/>
      <c r="T339" s="2501"/>
      <c r="U339" s="2501"/>
      <c r="V339" s="2501"/>
      <c r="W339" s="2501"/>
      <c r="X339" s="2501"/>
      <c r="Y339" s="2501"/>
      <c r="Z339" s="2501"/>
      <c r="AA339" s="2501"/>
      <c r="AB339" s="2501"/>
      <c r="AC339" s="2501"/>
      <c r="AD339" s="2501"/>
      <c r="AE339" s="2501"/>
      <c r="AF339" s="2501"/>
    </row>
    <row r="340" spans="2:32" s="2393" customFormat="1" ht="20.25" x14ac:dyDescent="0.2">
      <c r="B340" s="4169" t="s">
        <v>7124</v>
      </c>
      <c r="C340" s="4170"/>
      <c r="D340" s="4170"/>
      <c r="E340" s="4171"/>
      <c r="F340" s="3968"/>
      <c r="G340" s="2501"/>
      <c r="H340" s="2501"/>
      <c r="I340" s="2501"/>
      <c r="J340" s="2501"/>
      <c r="K340" s="2501"/>
      <c r="L340" s="2501"/>
      <c r="M340" s="2501"/>
      <c r="N340" s="2501"/>
      <c r="O340" s="2501"/>
      <c r="P340" s="2501"/>
      <c r="Q340" s="2501"/>
      <c r="R340" s="2501"/>
      <c r="S340" s="2501"/>
      <c r="T340" s="2501"/>
      <c r="U340" s="2501"/>
      <c r="V340" s="2501"/>
      <c r="W340" s="2501"/>
      <c r="X340" s="2501"/>
      <c r="Y340" s="2501"/>
      <c r="Z340" s="2501"/>
      <c r="AA340" s="2501"/>
      <c r="AB340" s="2501"/>
      <c r="AC340" s="2501"/>
      <c r="AD340" s="2501"/>
      <c r="AE340" s="2501"/>
      <c r="AF340" s="2501"/>
    </row>
    <row r="341" spans="2:32" s="2393" customFormat="1" x14ac:dyDescent="0.2">
      <c r="B341" s="2564"/>
      <c r="C341" s="2561"/>
      <c r="D341" s="5683"/>
      <c r="E341" s="5684"/>
      <c r="F341" s="3968"/>
      <c r="G341" s="2501"/>
      <c r="H341" s="2501"/>
      <c r="I341" s="2501"/>
      <c r="J341" s="2501"/>
      <c r="K341" s="2501"/>
      <c r="L341" s="2501"/>
      <c r="M341" s="2501"/>
      <c r="N341" s="2501"/>
      <c r="O341" s="2501"/>
      <c r="P341" s="2501"/>
      <c r="Q341" s="2501"/>
      <c r="R341" s="2501"/>
      <c r="S341" s="2501"/>
      <c r="T341" s="2501"/>
      <c r="U341" s="2501"/>
      <c r="V341" s="2501"/>
      <c r="W341" s="2501"/>
      <c r="X341" s="2501"/>
      <c r="Y341" s="2501"/>
      <c r="Z341" s="2501"/>
      <c r="AA341" s="2501"/>
      <c r="AB341" s="2501"/>
      <c r="AC341" s="2501"/>
      <c r="AD341" s="2501"/>
      <c r="AE341" s="2501"/>
      <c r="AF341" s="2501"/>
    </row>
    <row r="342" spans="2:32" s="2393" customFormat="1" x14ac:dyDescent="0.2">
      <c r="B342" s="2564"/>
      <c r="C342" s="3624" t="s">
        <v>7125</v>
      </c>
      <c r="D342" s="5685" t="s">
        <v>7139</v>
      </c>
      <c r="E342" s="5686"/>
      <c r="F342" s="3968"/>
      <c r="G342" s="2501"/>
      <c r="H342" s="2501"/>
      <c r="I342" s="2501"/>
      <c r="J342" s="2501"/>
      <c r="K342" s="2501"/>
      <c r="L342" s="2501"/>
      <c r="M342" s="2501"/>
      <c r="N342" s="2501"/>
      <c r="O342" s="2501"/>
      <c r="P342" s="2501"/>
      <c r="Q342" s="2501"/>
      <c r="R342" s="2501"/>
      <c r="S342" s="2501"/>
      <c r="T342" s="2501"/>
      <c r="U342" s="2501"/>
      <c r="V342" s="2501"/>
      <c r="W342" s="2501"/>
      <c r="X342" s="2501"/>
      <c r="Y342" s="2501"/>
      <c r="Z342" s="2501"/>
      <c r="AA342" s="2501"/>
      <c r="AB342" s="2501"/>
      <c r="AC342" s="2501"/>
      <c r="AD342" s="2501"/>
      <c r="AE342" s="2501"/>
      <c r="AF342" s="2501"/>
    </row>
    <row r="343" spans="2:32" s="2393" customFormat="1" x14ac:dyDescent="0.2">
      <c r="B343" s="2564"/>
      <c r="C343" s="3624" t="s">
        <v>7127</v>
      </c>
      <c r="D343" s="5131">
        <v>41883</v>
      </c>
      <c r="E343" s="5132"/>
      <c r="F343" s="3968"/>
      <c r="G343" s="2501"/>
      <c r="H343" s="2501"/>
      <c r="I343" s="2501"/>
      <c r="J343" s="2501"/>
      <c r="K343" s="2501"/>
      <c r="L343" s="2501"/>
      <c r="M343" s="2501"/>
      <c r="N343" s="2501"/>
      <c r="O343" s="2501"/>
      <c r="P343" s="2501"/>
      <c r="Q343" s="2501"/>
      <c r="R343" s="2501"/>
      <c r="S343" s="2501"/>
      <c r="T343" s="2501"/>
      <c r="U343" s="2501"/>
      <c r="V343" s="2501"/>
      <c r="W343" s="2501"/>
      <c r="X343" s="2501"/>
      <c r="Y343" s="2501"/>
      <c r="Z343" s="2501"/>
      <c r="AA343" s="2501"/>
      <c r="AB343" s="2501"/>
      <c r="AC343" s="2501"/>
      <c r="AD343" s="2501"/>
      <c r="AE343" s="2501"/>
      <c r="AF343" s="2501"/>
    </row>
    <row r="344" spans="2:32" s="2393" customFormat="1" x14ac:dyDescent="0.2">
      <c r="B344" s="2564"/>
      <c r="C344" s="3624" t="s">
        <v>6358</v>
      </c>
      <c r="D344" s="5131" t="s">
        <v>6583</v>
      </c>
      <c r="E344" s="5132"/>
      <c r="F344" s="3968"/>
      <c r="G344" s="2501"/>
      <c r="H344" s="2501"/>
      <c r="I344" s="2501"/>
      <c r="J344" s="2501"/>
      <c r="K344" s="2501"/>
      <c r="L344" s="2501"/>
      <c r="M344" s="2501"/>
      <c r="N344" s="2501"/>
      <c r="O344" s="2501"/>
      <c r="P344" s="2501"/>
      <c r="Q344" s="2501"/>
      <c r="R344" s="2501"/>
      <c r="S344" s="2501"/>
      <c r="T344" s="2501"/>
      <c r="U344" s="2501"/>
      <c r="V344" s="2501"/>
      <c r="W344" s="2501"/>
      <c r="X344" s="2501"/>
      <c r="Y344" s="2501"/>
      <c r="Z344" s="2501"/>
      <c r="AA344" s="2501"/>
      <c r="AB344" s="2501"/>
      <c r="AC344" s="2501"/>
      <c r="AD344" s="2501"/>
      <c r="AE344" s="2501"/>
      <c r="AF344" s="2501"/>
    </row>
    <row r="345" spans="2:32" s="2393" customFormat="1" x14ac:dyDescent="0.2">
      <c r="B345" s="2564"/>
      <c r="C345" s="3624" t="s">
        <v>5078</v>
      </c>
      <c r="D345" s="5131" t="s">
        <v>6584</v>
      </c>
      <c r="E345" s="5132"/>
      <c r="F345" s="3968"/>
      <c r="G345" s="2501"/>
      <c r="H345" s="2501"/>
      <c r="I345" s="2501"/>
      <c r="J345" s="2501"/>
      <c r="K345" s="2501"/>
      <c r="L345" s="2501"/>
      <c r="M345" s="2501"/>
      <c r="N345" s="2501"/>
      <c r="O345" s="2501"/>
      <c r="P345" s="2501"/>
      <c r="Q345" s="2501"/>
      <c r="R345" s="2501"/>
      <c r="S345" s="2501"/>
      <c r="T345" s="2501"/>
      <c r="U345" s="2501"/>
      <c r="V345" s="2501"/>
      <c r="W345" s="2501"/>
      <c r="X345" s="2501"/>
      <c r="Y345" s="2501"/>
      <c r="Z345" s="2501"/>
      <c r="AA345" s="2501"/>
      <c r="AB345" s="2501"/>
      <c r="AC345" s="2501"/>
      <c r="AD345" s="2501"/>
      <c r="AE345" s="2501"/>
      <c r="AF345" s="2501"/>
    </row>
    <row r="346" spans="2:32" s="2393" customFormat="1" x14ac:dyDescent="0.2">
      <c r="B346" s="2564"/>
      <c r="C346" s="3624" t="s">
        <v>7128</v>
      </c>
      <c r="D346" s="5131">
        <v>41883</v>
      </c>
      <c r="E346" s="5132"/>
      <c r="F346" s="3968"/>
      <c r="G346" s="2501"/>
      <c r="H346" s="2501"/>
      <c r="I346" s="2501"/>
      <c r="J346" s="2501"/>
      <c r="K346" s="2501"/>
      <c r="L346" s="2501"/>
      <c r="M346" s="2501"/>
      <c r="N346" s="2501"/>
      <c r="O346" s="2501"/>
      <c r="P346" s="2501"/>
      <c r="Q346" s="2501"/>
      <c r="R346" s="2501"/>
      <c r="S346" s="2501"/>
      <c r="T346" s="2501"/>
      <c r="U346" s="2501"/>
      <c r="V346" s="2501"/>
      <c r="W346" s="2501"/>
      <c r="X346" s="2501"/>
      <c r="Y346" s="2501"/>
      <c r="Z346" s="2501"/>
      <c r="AA346" s="2501"/>
      <c r="AB346" s="2501"/>
      <c r="AC346" s="2501"/>
      <c r="AD346" s="2501"/>
      <c r="AE346" s="2501"/>
      <c r="AF346" s="2501"/>
    </row>
    <row r="347" spans="2:32" s="2393" customFormat="1" x14ac:dyDescent="0.2">
      <c r="B347" s="2564"/>
      <c r="C347" s="3624" t="s">
        <v>7129</v>
      </c>
      <c r="D347" s="5131">
        <v>41887</v>
      </c>
      <c r="E347" s="5132"/>
      <c r="F347" s="3968"/>
      <c r="G347" s="2501"/>
      <c r="H347" s="2501"/>
      <c r="I347" s="2501"/>
      <c r="J347" s="2501"/>
      <c r="K347" s="2501"/>
      <c r="L347" s="2501"/>
      <c r="M347" s="2501"/>
      <c r="N347" s="2501"/>
      <c r="O347" s="2501"/>
      <c r="P347" s="2501"/>
      <c r="Q347" s="2501"/>
      <c r="R347" s="2501"/>
      <c r="S347" s="2501"/>
      <c r="T347" s="2501"/>
      <c r="U347" s="2501"/>
      <c r="V347" s="2501"/>
      <c r="W347" s="2501"/>
      <c r="X347" s="2501"/>
      <c r="Y347" s="2501"/>
      <c r="Z347" s="2501"/>
      <c r="AA347" s="2501"/>
      <c r="AB347" s="2501"/>
      <c r="AC347" s="2501"/>
      <c r="AD347" s="2501"/>
      <c r="AE347" s="2501"/>
      <c r="AF347" s="2501"/>
    </row>
    <row r="348" spans="2:32" s="2393" customFormat="1" x14ac:dyDescent="0.2">
      <c r="B348" s="2564"/>
      <c r="C348" s="3624"/>
      <c r="D348" s="5131"/>
      <c r="E348" s="5132"/>
      <c r="F348" s="3968"/>
      <c r="G348" s="2501"/>
      <c r="H348" s="2501"/>
      <c r="I348" s="2501"/>
      <c r="J348" s="2501"/>
      <c r="K348" s="2501"/>
      <c r="L348" s="2501"/>
      <c r="M348" s="2501"/>
      <c r="N348" s="2501"/>
      <c r="O348" s="2501"/>
      <c r="P348" s="2501"/>
      <c r="Q348" s="2501"/>
      <c r="R348" s="2501"/>
      <c r="S348" s="2501"/>
      <c r="T348" s="2501"/>
      <c r="U348" s="2501"/>
      <c r="V348" s="2501"/>
      <c r="W348" s="2501"/>
      <c r="X348" s="2501"/>
      <c r="Y348" s="2501"/>
      <c r="Z348" s="2501"/>
      <c r="AA348" s="2501"/>
      <c r="AB348" s="2501"/>
      <c r="AC348" s="2501"/>
      <c r="AD348" s="2501"/>
      <c r="AE348" s="2501"/>
      <c r="AF348" s="2501"/>
    </row>
    <row r="349" spans="2:32" s="2393" customFormat="1" ht="30" customHeight="1" x14ac:dyDescent="0.2">
      <c r="B349" s="2564"/>
      <c r="C349" s="3973" t="s">
        <v>1270</v>
      </c>
      <c r="D349" s="5685" t="s">
        <v>6585</v>
      </c>
      <c r="E349" s="5686"/>
      <c r="F349" s="3968"/>
      <c r="G349" s="2501"/>
      <c r="H349" s="2501"/>
      <c r="I349" s="2501"/>
      <c r="J349" s="2501"/>
      <c r="K349" s="2501"/>
      <c r="L349" s="2501"/>
      <c r="M349" s="2501"/>
      <c r="N349" s="2501"/>
      <c r="O349" s="2501"/>
      <c r="P349" s="2501"/>
      <c r="Q349" s="2501"/>
      <c r="R349" s="2501"/>
      <c r="S349" s="2501"/>
      <c r="T349" s="2501"/>
      <c r="U349" s="2501"/>
      <c r="V349" s="2501"/>
      <c r="W349" s="2501"/>
      <c r="X349" s="2501"/>
      <c r="Y349" s="2501"/>
      <c r="Z349" s="2501"/>
      <c r="AA349" s="2501"/>
      <c r="AB349" s="2501"/>
      <c r="AC349" s="2501"/>
      <c r="AD349" s="2501"/>
      <c r="AE349" s="2501"/>
      <c r="AF349" s="2501"/>
    </row>
    <row r="350" spans="2:32" s="2393" customFormat="1" x14ac:dyDescent="0.2">
      <c r="B350" s="2564"/>
      <c r="C350" s="3973"/>
      <c r="D350" s="5131"/>
      <c r="E350" s="5132"/>
      <c r="F350" s="3968"/>
      <c r="G350" s="2501"/>
      <c r="H350" s="2501"/>
      <c r="I350" s="2501"/>
      <c r="J350" s="2501"/>
      <c r="K350" s="2501"/>
      <c r="L350" s="2501"/>
      <c r="M350" s="2501"/>
      <c r="N350" s="2501"/>
      <c r="O350" s="2501"/>
      <c r="P350" s="2501"/>
      <c r="Q350" s="2501"/>
      <c r="R350" s="2501"/>
      <c r="S350" s="2501"/>
      <c r="T350" s="2501"/>
      <c r="U350" s="2501"/>
      <c r="V350" s="2501"/>
      <c r="W350" s="2501"/>
      <c r="X350" s="2501"/>
      <c r="Y350" s="2501"/>
      <c r="Z350" s="2501"/>
      <c r="AA350" s="2501"/>
      <c r="AB350" s="2501"/>
      <c r="AC350" s="2501"/>
      <c r="AD350" s="2501"/>
      <c r="AE350" s="2501"/>
      <c r="AF350" s="2501"/>
    </row>
    <row r="351" spans="2:32" s="2393" customFormat="1" ht="96.75" customHeight="1" x14ac:dyDescent="0.2">
      <c r="B351" s="2564"/>
      <c r="C351" s="3973" t="s">
        <v>4426</v>
      </c>
      <c r="D351" s="5687" t="s">
        <v>7130</v>
      </c>
      <c r="E351" s="5688"/>
      <c r="F351" s="3968"/>
      <c r="G351" s="2501"/>
      <c r="H351" s="2501"/>
      <c r="I351" s="2501"/>
      <c r="J351" s="2501"/>
      <c r="K351" s="2501"/>
      <c r="L351" s="2501"/>
      <c r="M351" s="2501"/>
      <c r="N351" s="2501"/>
      <c r="O351" s="2501"/>
      <c r="P351" s="2501"/>
      <c r="Q351" s="2501"/>
      <c r="R351" s="2501"/>
      <c r="S351" s="2501"/>
      <c r="T351" s="2501"/>
      <c r="U351" s="2501"/>
      <c r="V351" s="2501"/>
      <c r="W351" s="2501"/>
      <c r="X351" s="2501"/>
      <c r="Y351" s="2501"/>
      <c r="Z351" s="2501"/>
      <c r="AA351" s="2501"/>
      <c r="AB351" s="2501"/>
      <c r="AC351" s="2501"/>
      <c r="AD351" s="2501"/>
      <c r="AE351" s="2501"/>
      <c r="AF351" s="2501"/>
    </row>
    <row r="352" spans="2:32" s="2393" customFormat="1" x14ac:dyDescent="0.2">
      <c r="B352" s="2564"/>
      <c r="C352" s="3973"/>
      <c r="D352" s="5131"/>
      <c r="E352" s="5132"/>
      <c r="F352" s="3968"/>
      <c r="G352" s="2501"/>
      <c r="H352" s="2501"/>
      <c r="I352" s="2501"/>
      <c r="J352" s="2501"/>
      <c r="K352" s="2501"/>
      <c r="L352" s="2501"/>
      <c r="M352" s="2501"/>
      <c r="N352" s="2501"/>
      <c r="O352" s="2501"/>
      <c r="P352" s="2501"/>
      <c r="Q352" s="2501"/>
      <c r="R352" s="2501"/>
      <c r="S352" s="2501"/>
      <c r="T352" s="2501"/>
      <c r="U352" s="2501"/>
      <c r="V352" s="2501"/>
      <c r="W352" s="2501"/>
      <c r="X352" s="2501"/>
      <c r="Y352" s="2501"/>
      <c r="Z352" s="2501"/>
      <c r="AA352" s="2501"/>
      <c r="AB352" s="2501"/>
      <c r="AC352" s="2501"/>
      <c r="AD352" s="2501"/>
      <c r="AE352" s="2501"/>
      <c r="AF352" s="2501"/>
    </row>
    <row r="353" spans="2:32" s="2393" customFormat="1" ht="27.75" customHeight="1" x14ac:dyDescent="0.2">
      <c r="B353" s="2564"/>
      <c r="C353" s="3973" t="s">
        <v>2583</v>
      </c>
      <c r="D353" s="5687" t="s">
        <v>7131</v>
      </c>
      <c r="E353" s="5688"/>
      <c r="F353" s="3968"/>
      <c r="G353" s="2501"/>
      <c r="H353" s="2501"/>
      <c r="I353" s="2501"/>
      <c r="J353" s="2501"/>
      <c r="K353" s="2501"/>
      <c r="L353" s="2501"/>
      <c r="M353" s="2501"/>
      <c r="N353" s="2501"/>
      <c r="O353" s="2501"/>
      <c r="P353" s="2501"/>
      <c r="Q353" s="2501"/>
      <c r="R353" s="2501"/>
      <c r="S353" s="2501"/>
      <c r="T353" s="2501"/>
      <c r="U353" s="2501"/>
      <c r="V353" s="2501"/>
      <c r="W353" s="2501"/>
      <c r="X353" s="2501"/>
      <c r="Y353" s="2501"/>
      <c r="Z353" s="2501"/>
      <c r="AA353" s="2501"/>
      <c r="AB353" s="2501"/>
      <c r="AC353" s="2501"/>
      <c r="AD353" s="2501"/>
      <c r="AE353" s="2501"/>
      <c r="AF353" s="2501"/>
    </row>
    <row r="354" spans="2:32" s="2393" customFormat="1" ht="13.5" thickBot="1" x14ac:dyDescent="0.25">
      <c r="B354" s="3628"/>
      <c r="C354" s="3629"/>
      <c r="D354" s="5681"/>
      <c r="E354" s="5682"/>
      <c r="F354" s="3968"/>
      <c r="G354" s="2501"/>
      <c r="H354" s="2501"/>
      <c r="I354" s="2501"/>
      <c r="J354" s="2501"/>
      <c r="K354" s="2501"/>
      <c r="L354" s="2501"/>
      <c r="M354" s="2501"/>
      <c r="N354" s="2501"/>
      <c r="O354" s="2501"/>
      <c r="P354" s="2501"/>
      <c r="Q354" s="2501"/>
      <c r="R354" s="2501"/>
      <c r="S354" s="2501"/>
      <c r="T354" s="2501"/>
      <c r="U354" s="2501"/>
      <c r="V354" s="2501"/>
      <c r="W354" s="2501"/>
      <c r="X354" s="2501"/>
      <c r="Y354" s="2501"/>
      <c r="Z354" s="2501"/>
      <c r="AA354" s="2501"/>
      <c r="AB354" s="2501"/>
      <c r="AC354" s="2501"/>
      <c r="AD354" s="2501"/>
      <c r="AE354" s="2501"/>
      <c r="AF354" s="2501"/>
    </row>
    <row r="355" spans="2:32" s="2393" customFormat="1" ht="13.5" customHeight="1" thickBot="1" x14ac:dyDescent="0.25">
      <c r="B355" s="3968"/>
      <c r="C355" s="3968"/>
      <c r="D355" s="3968"/>
      <c r="E355" s="3968"/>
      <c r="F355" s="3968"/>
      <c r="G355" s="2501"/>
      <c r="H355" s="2501"/>
      <c r="I355" s="2501"/>
      <c r="J355" s="2501"/>
      <c r="K355" s="2501"/>
      <c r="L355" s="2501"/>
      <c r="M355" s="2501"/>
      <c r="N355" s="2501"/>
      <c r="O355" s="2501"/>
      <c r="P355" s="2501"/>
      <c r="Q355" s="2501"/>
      <c r="R355" s="2501"/>
      <c r="S355" s="2501"/>
      <c r="T355" s="2501"/>
      <c r="U355" s="2501"/>
      <c r="V355" s="2501"/>
      <c r="W355" s="2501"/>
      <c r="X355" s="2501"/>
      <c r="Y355" s="2501"/>
      <c r="Z355" s="2501"/>
      <c r="AA355" s="2501"/>
      <c r="AB355" s="2501"/>
      <c r="AC355" s="2501"/>
      <c r="AD355" s="2501"/>
      <c r="AE355" s="2501"/>
      <c r="AF355" s="2501"/>
    </row>
    <row r="356" spans="2:32" s="2393" customFormat="1" ht="20.25" x14ac:dyDescent="0.2">
      <c r="B356" s="4169" t="s">
        <v>7124</v>
      </c>
      <c r="C356" s="4170"/>
      <c r="D356" s="4170"/>
      <c r="E356" s="4171"/>
      <c r="F356" s="3968"/>
      <c r="G356" s="2501"/>
      <c r="H356" s="2501"/>
      <c r="I356" s="2501"/>
      <c r="J356" s="2501"/>
      <c r="K356" s="2501"/>
      <c r="L356" s="2501"/>
      <c r="M356" s="2501"/>
      <c r="N356" s="2501"/>
      <c r="O356" s="2501"/>
      <c r="P356" s="2501"/>
      <c r="Q356" s="2501"/>
      <c r="R356" s="2501"/>
      <c r="S356" s="2501"/>
      <c r="T356" s="2501"/>
      <c r="U356" s="2501"/>
      <c r="V356" s="2501"/>
      <c r="W356" s="2501"/>
      <c r="X356" s="2501"/>
      <c r="Y356" s="2501"/>
      <c r="Z356" s="2501"/>
      <c r="AA356" s="2501"/>
      <c r="AB356" s="2501"/>
      <c r="AC356" s="2501"/>
      <c r="AD356" s="2501"/>
      <c r="AE356" s="2501"/>
      <c r="AF356" s="2501"/>
    </row>
    <row r="357" spans="2:32" s="2393" customFormat="1" x14ac:dyDescent="0.2">
      <c r="B357" s="2564"/>
      <c r="C357" s="2561"/>
      <c r="D357" s="5683"/>
      <c r="E357" s="5684"/>
      <c r="F357" s="3968"/>
      <c r="G357" s="2501"/>
      <c r="H357" s="2501"/>
      <c r="I357" s="2501"/>
      <c r="J357" s="2501"/>
      <c r="K357" s="2501"/>
      <c r="L357" s="2501"/>
      <c r="M357" s="2501"/>
      <c r="N357" s="2501"/>
      <c r="O357" s="2501"/>
      <c r="P357" s="2501"/>
      <c r="Q357" s="2501"/>
      <c r="R357" s="2501"/>
      <c r="S357" s="2501"/>
      <c r="T357" s="2501"/>
      <c r="U357" s="2501"/>
      <c r="V357" s="2501"/>
      <c r="W357" s="2501"/>
      <c r="X357" s="2501"/>
      <c r="Y357" s="2501"/>
      <c r="Z357" s="2501"/>
      <c r="AA357" s="2501"/>
      <c r="AB357" s="2501"/>
      <c r="AC357" s="2501"/>
      <c r="AD357" s="2501"/>
      <c r="AE357" s="2501"/>
      <c r="AF357" s="2501"/>
    </row>
    <row r="358" spans="2:32" s="2393" customFormat="1" x14ac:dyDescent="0.2">
      <c r="B358" s="2564"/>
      <c r="C358" s="3624" t="s">
        <v>7125</v>
      </c>
      <c r="D358" s="5685" t="s">
        <v>7126</v>
      </c>
      <c r="E358" s="5686"/>
      <c r="F358" s="3968"/>
      <c r="G358" s="2501"/>
      <c r="H358" s="2501"/>
      <c r="I358" s="2501"/>
      <c r="J358" s="2501"/>
      <c r="K358" s="2501"/>
      <c r="L358" s="2501"/>
      <c r="M358" s="2501"/>
      <c r="N358" s="2501"/>
      <c r="O358" s="2501"/>
      <c r="P358" s="2501"/>
      <c r="Q358" s="2501"/>
      <c r="R358" s="2501"/>
      <c r="S358" s="2501"/>
      <c r="T358" s="2501"/>
      <c r="U358" s="2501"/>
      <c r="V358" s="2501"/>
      <c r="W358" s="2501"/>
      <c r="X358" s="2501"/>
      <c r="Y358" s="2501"/>
      <c r="Z358" s="2501"/>
      <c r="AA358" s="2501"/>
      <c r="AB358" s="2501"/>
      <c r="AC358" s="2501"/>
      <c r="AD358" s="2501"/>
      <c r="AE358" s="2501"/>
      <c r="AF358" s="2501"/>
    </row>
    <row r="359" spans="2:32" s="2393" customFormat="1" x14ac:dyDescent="0.2">
      <c r="B359" s="2564"/>
      <c r="C359" s="3624" t="s">
        <v>7127</v>
      </c>
      <c r="D359" s="5685">
        <v>41887</v>
      </c>
      <c r="E359" s="5686"/>
      <c r="F359" s="3968"/>
      <c r="G359" s="2501"/>
      <c r="H359" s="2501"/>
      <c r="I359" s="2501"/>
      <c r="J359" s="2501"/>
      <c r="K359" s="2501"/>
      <c r="L359" s="2501"/>
      <c r="M359" s="2501"/>
      <c r="N359" s="2501"/>
      <c r="O359" s="2501"/>
      <c r="P359" s="2501"/>
      <c r="Q359" s="2501"/>
      <c r="R359" s="2501"/>
      <c r="S359" s="2501"/>
      <c r="T359" s="2501"/>
      <c r="U359" s="2501"/>
      <c r="V359" s="2501"/>
      <c r="W359" s="2501"/>
      <c r="X359" s="2501"/>
      <c r="Y359" s="2501"/>
      <c r="Z359" s="2501"/>
      <c r="AA359" s="2501"/>
      <c r="AB359" s="2501"/>
      <c r="AC359" s="2501"/>
      <c r="AD359" s="2501"/>
      <c r="AE359" s="2501"/>
      <c r="AF359" s="2501"/>
    </row>
    <row r="360" spans="2:32" s="2393" customFormat="1" x14ac:dyDescent="0.2">
      <c r="B360" s="2564"/>
      <c r="C360" s="3624" t="s">
        <v>6358</v>
      </c>
      <c r="D360" s="5685" t="s">
        <v>6583</v>
      </c>
      <c r="E360" s="5686"/>
      <c r="F360" s="3968"/>
      <c r="G360" s="2501"/>
      <c r="H360" s="2501"/>
      <c r="I360" s="2501"/>
      <c r="J360" s="2501"/>
      <c r="K360" s="2501"/>
      <c r="L360" s="2501"/>
      <c r="M360" s="2501"/>
      <c r="N360" s="2501"/>
      <c r="O360" s="2501"/>
      <c r="P360" s="2501"/>
      <c r="Q360" s="2501"/>
      <c r="R360" s="2501"/>
      <c r="S360" s="2501"/>
      <c r="T360" s="2501"/>
      <c r="U360" s="2501"/>
      <c r="V360" s="2501"/>
      <c r="W360" s="2501"/>
      <c r="X360" s="2501"/>
      <c r="Y360" s="2501"/>
      <c r="Z360" s="2501"/>
      <c r="AA360" s="2501"/>
      <c r="AB360" s="2501"/>
      <c r="AC360" s="2501"/>
      <c r="AD360" s="2501"/>
      <c r="AE360" s="2501"/>
      <c r="AF360" s="2501"/>
    </row>
    <row r="361" spans="2:32" s="2393" customFormat="1" x14ac:dyDescent="0.2">
      <c r="B361" s="2564"/>
      <c r="C361" s="3624" t="s">
        <v>5078</v>
      </c>
      <c r="D361" s="5685" t="s">
        <v>6584</v>
      </c>
      <c r="E361" s="5686"/>
      <c r="F361" s="3968"/>
      <c r="G361" s="2501"/>
      <c r="H361" s="2501"/>
      <c r="I361" s="2501"/>
      <c r="J361" s="2501"/>
      <c r="K361" s="2501"/>
      <c r="L361" s="2501"/>
      <c r="M361" s="2501"/>
      <c r="N361" s="2501"/>
      <c r="O361" s="2501"/>
      <c r="P361" s="2501"/>
      <c r="Q361" s="2501"/>
      <c r="R361" s="2501"/>
      <c r="S361" s="2501"/>
      <c r="T361" s="2501"/>
      <c r="U361" s="2501"/>
      <c r="V361" s="2501"/>
      <c r="W361" s="2501"/>
      <c r="X361" s="2501"/>
      <c r="Y361" s="2501"/>
      <c r="Z361" s="2501"/>
      <c r="AA361" s="2501"/>
      <c r="AB361" s="2501"/>
      <c r="AC361" s="2501"/>
      <c r="AD361" s="2501"/>
      <c r="AE361" s="2501"/>
      <c r="AF361" s="2501"/>
    </row>
    <row r="362" spans="2:32" s="2393" customFormat="1" x14ac:dyDescent="0.2">
      <c r="B362" s="2564"/>
      <c r="C362" s="3624" t="s">
        <v>7128</v>
      </c>
      <c r="D362" s="5685">
        <v>41887</v>
      </c>
      <c r="E362" s="5686"/>
      <c r="F362" s="3968"/>
      <c r="G362" s="2501"/>
      <c r="H362" s="2501"/>
      <c r="I362" s="2501"/>
      <c r="J362" s="2501"/>
      <c r="K362" s="2501"/>
      <c r="L362" s="2501"/>
      <c r="M362" s="2501"/>
      <c r="N362" s="2501"/>
      <c r="O362" s="2501"/>
      <c r="P362" s="2501"/>
      <c r="Q362" s="2501"/>
      <c r="R362" s="2501"/>
      <c r="S362" s="2501"/>
      <c r="T362" s="2501"/>
      <c r="U362" s="2501"/>
      <c r="V362" s="2501"/>
      <c r="W362" s="2501"/>
      <c r="X362" s="2501"/>
      <c r="Y362" s="2501"/>
      <c r="Z362" s="2501"/>
      <c r="AA362" s="2501"/>
      <c r="AB362" s="2501"/>
      <c r="AC362" s="2501"/>
      <c r="AD362" s="2501"/>
      <c r="AE362" s="2501"/>
      <c r="AF362" s="2501"/>
    </row>
    <row r="363" spans="2:32" s="2393" customFormat="1" x14ac:dyDescent="0.2">
      <c r="B363" s="2564"/>
      <c r="C363" s="3624" t="s">
        <v>7129</v>
      </c>
      <c r="D363" s="5685">
        <v>41891</v>
      </c>
      <c r="E363" s="5686"/>
      <c r="F363" s="3968"/>
      <c r="G363" s="2501"/>
      <c r="H363" s="2501"/>
      <c r="I363" s="2501"/>
      <c r="J363" s="2501"/>
      <c r="K363" s="2501"/>
      <c r="L363" s="2501"/>
      <c r="M363" s="2501"/>
      <c r="N363" s="2501"/>
      <c r="O363" s="2501"/>
      <c r="P363" s="2501"/>
      <c r="Q363" s="2501"/>
      <c r="R363" s="2501"/>
      <c r="S363" s="2501"/>
      <c r="T363" s="2501"/>
      <c r="U363" s="2501"/>
      <c r="V363" s="2501"/>
      <c r="W363" s="2501"/>
      <c r="X363" s="2501"/>
      <c r="Y363" s="2501"/>
      <c r="Z363" s="2501"/>
      <c r="AA363" s="2501"/>
      <c r="AB363" s="2501"/>
      <c r="AC363" s="2501"/>
      <c r="AD363" s="2501"/>
      <c r="AE363" s="2501"/>
      <c r="AF363" s="2501"/>
    </row>
    <row r="364" spans="2:32" s="2393" customFormat="1" x14ac:dyDescent="0.2">
      <c r="B364" s="2564"/>
      <c r="C364" s="3624"/>
      <c r="D364" s="5685"/>
      <c r="E364" s="5686"/>
      <c r="F364" s="3968"/>
      <c r="G364" s="2501"/>
      <c r="H364" s="2501"/>
      <c r="I364" s="2501"/>
      <c r="J364" s="2501"/>
      <c r="K364" s="2501"/>
      <c r="L364" s="2501"/>
      <c r="M364" s="2501"/>
      <c r="N364" s="2501"/>
      <c r="O364" s="2501"/>
      <c r="P364" s="2501"/>
      <c r="Q364" s="2501"/>
      <c r="R364" s="2501"/>
      <c r="S364" s="2501"/>
      <c r="T364" s="2501"/>
      <c r="U364" s="2501"/>
      <c r="V364" s="2501"/>
      <c r="W364" s="2501"/>
      <c r="X364" s="2501"/>
      <c r="Y364" s="2501"/>
      <c r="Z364" s="2501"/>
      <c r="AA364" s="2501"/>
      <c r="AB364" s="2501"/>
      <c r="AC364" s="2501"/>
      <c r="AD364" s="2501"/>
      <c r="AE364" s="2501"/>
      <c r="AF364" s="2501"/>
    </row>
    <row r="365" spans="2:32" s="2393" customFormat="1" ht="28.5" customHeight="1" x14ac:dyDescent="0.2">
      <c r="B365" s="2564"/>
      <c r="C365" s="3973" t="s">
        <v>1270</v>
      </c>
      <c r="D365" s="5685" t="s">
        <v>6585</v>
      </c>
      <c r="E365" s="5686"/>
      <c r="F365" s="3968"/>
      <c r="G365" s="2501"/>
      <c r="H365" s="2501"/>
      <c r="I365" s="2501"/>
      <c r="J365" s="2501"/>
      <c r="K365" s="2501"/>
      <c r="L365" s="2501"/>
      <c r="M365" s="2501"/>
      <c r="N365" s="2501"/>
      <c r="O365" s="2501"/>
      <c r="P365" s="2501"/>
      <c r="Q365" s="2501"/>
      <c r="R365" s="2501"/>
      <c r="S365" s="2501"/>
      <c r="T365" s="2501"/>
      <c r="U365" s="2501"/>
      <c r="V365" s="2501"/>
      <c r="W365" s="2501"/>
      <c r="X365" s="2501"/>
      <c r="Y365" s="2501"/>
      <c r="Z365" s="2501"/>
      <c r="AA365" s="2501"/>
      <c r="AB365" s="2501"/>
      <c r="AC365" s="2501"/>
      <c r="AD365" s="2501"/>
      <c r="AE365" s="2501"/>
      <c r="AF365" s="2501"/>
    </row>
    <row r="366" spans="2:32" s="2393" customFormat="1" x14ac:dyDescent="0.2">
      <c r="B366" s="2564"/>
      <c r="C366" s="3973"/>
      <c r="D366" s="5685"/>
      <c r="E366" s="5686"/>
      <c r="F366" s="3968"/>
      <c r="G366" s="2501"/>
      <c r="H366" s="2501"/>
      <c r="I366" s="2501"/>
      <c r="J366" s="2501"/>
      <c r="K366" s="2501"/>
      <c r="L366" s="2501"/>
      <c r="M366" s="2501"/>
      <c r="N366" s="2501"/>
      <c r="O366" s="2501"/>
      <c r="P366" s="2501"/>
      <c r="Q366" s="2501"/>
      <c r="R366" s="2501"/>
      <c r="S366" s="2501"/>
      <c r="T366" s="2501"/>
      <c r="U366" s="2501"/>
      <c r="V366" s="2501"/>
      <c r="W366" s="2501"/>
      <c r="X366" s="2501"/>
      <c r="Y366" s="2501"/>
      <c r="Z366" s="2501"/>
      <c r="AA366" s="2501"/>
      <c r="AB366" s="2501"/>
      <c r="AC366" s="2501"/>
      <c r="AD366" s="2501"/>
      <c r="AE366" s="2501"/>
      <c r="AF366" s="2501"/>
    </row>
    <row r="367" spans="2:32" s="2393" customFormat="1" ht="155.25" customHeight="1" x14ac:dyDescent="0.2">
      <c r="B367" s="2564"/>
      <c r="C367" s="3973" t="s">
        <v>4426</v>
      </c>
      <c r="D367" s="5687" t="s">
        <v>7130</v>
      </c>
      <c r="E367" s="5688"/>
      <c r="F367" s="3968"/>
      <c r="G367" s="2501"/>
      <c r="H367" s="2501"/>
      <c r="I367" s="2501"/>
      <c r="J367" s="2501"/>
      <c r="K367" s="2501"/>
      <c r="L367" s="2501"/>
      <c r="M367" s="2501"/>
      <c r="N367" s="2501"/>
      <c r="O367" s="2501"/>
      <c r="P367" s="2501"/>
      <c r="Q367" s="2501"/>
      <c r="R367" s="2501"/>
      <c r="S367" s="2501"/>
      <c r="T367" s="2501"/>
      <c r="U367" s="2501"/>
      <c r="V367" s="2501"/>
      <c r="W367" s="2501"/>
      <c r="X367" s="2501"/>
      <c r="Y367" s="2501"/>
      <c r="Z367" s="2501"/>
      <c r="AA367" s="2501"/>
      <c r="AB367" s="2501"/>
      <c r="AC367" s="2501"/>
      <c r="AD367" s="2501"/>
      <c r="AE367" s="2501"/>
      <c r="AF367" s="2501"/>
    </row>
    <row r="368" spans="2:32" s="2393" customFormat="1" x14ac:dyDescent="0.2">
      <c r="B368" s="2564"/>
      <c r="C368" s="3973"/>
      <c r="D368" s="5685"/>
      <c r="E368" s="5686"/>
      <c r="F368" s="3968"/>
      <c r="G368" s="2501"/>
      <c r="H368" s="2501"/>
      <c r="I368" s="2501"/>
      <c r="J368" s="2501"/>
      <c r="K368" s="2501"/>
      <c r="L368" s="2501"/>
      <c r="M368" s="2501"/>
      <c r="N368" s="2501"/>
      <c r="O368" s="2501"/>
      <c r="P368" s="2501"/>
      <c r="Q368" s="2501"/>
      <c r="R368" s="2501"/>
      <c r="S368" s="2501"/>
      <c r="T368" s="2501"/>
      <c r="U368" s="2501"/>
      <c r="V368" s="2501"/>
      <c r="W368" s="2501"/>
      <c r="X368" s="2501"/>
      <c r="Y368" s="2501"/>
      <c r="Z368" s="2501"/>
      <c r="AA368" s="2501"/>
      <c r="AB368" s="2501"/>
      <c r="AC368" s="2501"/>
      <c r="AD368" s="2501"/>
      <c r="AE368" s="2501"/>
      <c r="AF368" s="2501"/>
    </row>
    <row r="369" spans="2:32" s="2393" customFormat="1" x14ac:dyDescent="0.2">
      <c r="B369" s="2564"/>
      <c r="C369" s="3973" t="s">
        <v>2583</v>
      </c>
      <c r="D369" s="5687" t="s">
        <v>7131</v>
      </c>
      <c r="E369" s="5688"/>
      <c r="F369" s="3968"/>
      <c r="G369" s="2501"/>
      <c r="H369" s="2501"/>
      <c r="I369" s="2501"/>
      <c r="J369" s="2501"/>
      <c r="K369" s="2501"/>
      <c r="L369" s="2501"/>
      <c r="M369" s="2501"/>
      <c r="N369" s="2501"/>
      <c r="O369" s="2501"/>
      <c r="P369" s="2501"/>
      <c r="Q369" s="2501"/>
      <c r="R369" s="2501"/>
      <c r="S369" s="2501"/>
      <c r="T369" s="2501"/>
      <c r="U369" s="2501"/>
      <c r="V369" s="2501"/>
      <c r="W369" s="2501"/>
      <c r="X369" s="2501"/>
      <c r="Y369" s="2501"/>
      <c r="Z369" s="2501"/>
      <c r="AA369" s="2501"/>
      <c r="AB369" s="2501"/>
      <c r="AC369" s="2501"/>
      <c r="AD369" s="2501"/>
      <c r="AE369" s="2501"/>
      <c r="AF369" s="2501"/>
    </row>
    <row r="370" spans="2:32" s="2393" customFormat="1" ht="9.75" customHeight="1" thickBot="1" x14ac:dyDescent="0.25">
      <c r="B370" s="3628"/>
      <c r="C370" s="3629"/>
      <c r="D370" s="5681"/>
      <c r="E370" s="5682"/>
      <c r="F370" s="3968"/>
      <c r="G370" s="2501"/>
      <c r="H370" s="2501"/>
      <c r="I370" s="2501"/>
      <c r="J370" s="2501"/>
      <c r="K370" s="2501"/>
      <c r="L370" s="2501"/>
      <c r="M370" s="2501"/>
      <c r="N370" s="2501"/>
      <c r="O370" s="2501"/>
      <c r="P370" s="2501"/>
      <c r="Q370" s="2501"/>
      <c r="R370" s="2501"/>
      <c r="S370" s="2501"/>
      <c r="T370" s="2501"/>
      <c r="U370" s="2501"/>
      <c r="V370" s="2501"/>
      <c r="W370" s="2501"/>
      <c r="X370" s="2501"/>
      <c r="Y370" s="2501"/>
      <c r="Z370" s="2501"/>
      <c r="AA370" s="2501"/>
      <c r="AB370" s="2501"/>
      <c r="AC370" s="2501"/>
      <c r="AD370" s="2501"/>
      <c r="AE370" s="2501"/>
      <c r="AF370" s="2501"/>
    </row>
    <row r="371" spans="2:32" s="2393" customFormat="1" ht="13.5" thickBot="1" x14ac:dyDescent="0.25">
      <c r="B371" s="3968"/>
      <c r="C371" s="3968"/>
      <c r="D371" s="3968"/>
      <c r="E371" s="3968"/>
      <c r="F371" s="3968"/>
      <c r="G371" s="2501"/>
      <c r="H371" s="2501"/>
      <c r="I371" s="2501"/>
      <c r="J371" s="2501"/>
      <c r="K371" s="2501"/>
      <c r="L371" s="2501"/>
      <c r="M371" s="2501"/>
      <c r="N371" s="2501"/>
      <c r="O371" s="2501"/>
      <c r="P371" s="2501"/>
      <c r="Q371" s="2501"/>
      <c r="R371" s="2501"/>
      <c r="S371" s="2501"/>
      <c r="T371" s="2501"/>
      <c r="U371" s="2501"/>
      <c r="V371" s="2501"/>
      <c r="W371" s="2501"/>
      <c r="X371" s="2501"/>
      <c r="Y371" s="2501"/>
      <c r="Z371" s="2501"/>
      <c r="AA371" s="2501"/>
      <c r="AB371" s="2501"/>
      <c r="AC371" s="2501"/>
      <c r="AD371" s="2501"/>
      <c r="AE371" s="2501"/>
      <c r="AF371" s="2501"/>
    </row>
    <row r="372" spans="2:32" s="2393" customFormat="1" ht="20.25" x14ac:dyDescent="0.2">
      <c r="B372" s="4169" t="s">
        <v>5058</v>
      </c>
      <c r="C372" s="4170"/>
      <c r="D372" s="4170"/>
      <c r="E372" s="4170"/>
      <c r="F372" s="4170"/>
      <c r="G372" s="4170"/>
      <c r="H372" s="4170"/>
      <c r="I372" s="4170"/>
      <c r="J372" s="4170"/>
      <c r="K372" s="4170"/>
      <c r="L372" s="4170"/>
      <c r="M372" s="4170"/>
      <c r="N372" s="4170"/>
      <c r="O372" s="4170"/>
      <c r="P372" s="4170"/>
      <c r="Q372" s="4170"/>
      <c r="R372" s="4170"/>
      <c r="S372" s="4170"/>
      <c r="T372" s="4170"/>
      <c r="U372" s="4170"/>
      <c r="V372" s="4170"/>
      <c r="W372" s="4170"/>
      <c r="X372" s="4170"/>
      <c r="Y372" s="4170"/>
      <c r="Z372" s="4170"/>
      <c r="AA372" s="4170"/>
      <c r="AB372" s="4170"/>
      <c r="AC372" s="4170"/>
      <c r="AD372" s="4170"/>
      <c r="AE372" s="4170"/>
      <c r="AF372" s="4171"/>
    </row>
    <row r="373" spans="2:32" s="2393" customFormat="1" x14ac:dyDescent="0.2">
      <c r="B373" s="3767"/>
      <c r="C373" s="3768"/>
      <c r="D373" s="3768"/>
      <c r="E373" s="3768"/>
      <c r="F373" s="3768"/>
      <c r="G373" s="2501"/>
      <c r="H373" s="2501"/>
      <c r="I373" s="2501"/>
      <c r="J373" s="2501"/>
      <c r="K373" s="2501"/>
      <c r="L373" s="2501"/>
      <c r="M373" s="2501"/>
      <c r="N373" s="2501"/>
      <c r="O373" s="2501"/>
      <c r="P373" s="2501"/>
      <c r="Q373" s="2501"/>
      <c r="R373" s="2501"/>
      <c r="S373" s="2501"/>
      <c r="T373" s="2501"/>
      <c r="U373" s="2501"/>
      <c r="V373" s="2501"/>
      <c r="W373" s="2501"/>
      <c r="X373" s="2501"/>
      <c r="Y373" s="2501"/>
      <c r="Z373" s="2501"/>
      <c r="AA373" s="2501"/>
      <c r="AB373" s="2501"/>
      <c r="AC373" s="2501"/>
      <c r="AD373" s="2501"/>
      <c r="AE373" s="2501"/>
      <c r="AF373" s="2502"/>
    </row>
    <row r="374" spans="2:32" s="2393" customFormat="1" ht="12.75" customHeight="1" x14ac:dyDescent="0.2">
      <c r="B374" s="2563" t="s">
        <v>5078</v>
      </c>
      <c r="C374" s="3768"/>
      <c r="D374" s="4172" t="s">
        <v>7121</v>
      </c>
      <c r="E374" s="4172"/>
      <c r="F374" s="4172"/>
      <c r="G374" s="2501"/>
      <c r="H374" s="2501"/>
      <c r="I374" s="2501"/>
      <c r="J374" s="2501"/>
      <c r="K374" s="2501"/>
      <c r="L374" s="2501"/>
      <c r="M374" s="2501"/>
      <c r="N374" s="2501"/>
      <c r="O374" s="2501"/>
      <c r="P374" s="2501"/>
      <c r="Q374" s="2501"/>
      <c r="R374" s="2501"/>
      <c r="S374" s="2501"/>
      <c r="T374" s="2501"/>
      <c r="U374" s="2501"/>
      <c r="V374" s="2501"/>
      <c r="W374" s="2501"/>
      <c r="X374" s="2501"/>
      <c r="Y374" s="2501"/>
      <c r="Z374" s="2501"/>
      <c r="AA374" s="2501"/>
      <c r="AB374" s="2501"/>
      <c r="AC374" s="2501"/>
      <c r="AD374" s="2501"/>
      <c r="AE374" s="2501"/>
      <c r="AF374" s="2502"/>
    </row>
    <row r="375" spans="2:32" s="2393" customFormat="1" ht="12.75" customHeight="1" x14ac:dyDescent="0.2">
      <c r="B375" s="4173" t="s">
        <v>5061</v>
      </c>
      <c r="C375" s="4174"/>
      <c r="D375" s="5125">
        <v>41902</v>
      </c>
      <c r="E375" s="5125"/>
      <c r="F375" s="5125"/>
      <c r="G375" s="2561"/>
      <c r="H375" s="2501"/>
      <c r="I375" s="2501"/>
      <c r="J375" s="2501"/>
      <c r="K375" s="2501"/>
      <c r="L375" s="2501"/>
      <c r="M375" s="2501"/>
      <c r="N375" s="2501"/>
      <c r="O375" s="2501"/>
      <c r="P375" s="2501"/>
      <c r="Q375" s="2501"/>
      <c r="R375" s="2501"/>
      <c r="S375" s="2501"/>
      <c r="T375" s="2501"/>
      <c r="U375" s="2501"/>
      <c r="V375" s="2501"/>
      <c r="W375" s="2501"/>
      <c r="X375" s="2501"/>
      <c r="Y375" s="2501"/>
      <c r="Z375" s="2501"/>
      <c r="AA375" s="2501"/>
      <c r="AB375" s="2501"/>
      <c r="AC375" s="2501"/>
      <c r="AD375" s="2501"/>
      <c r="AE375" s="2501"/>
      <c r="AF375" s="2502"/>
    </row>
    <row r="376" spans="2:32" s="2393" customFormat="1" ht="12.75" customHeight="1" x14ac:dyDescent="0.2">
      <c r="B376" s="4176" t="s">
        <v>5059</v>
      </c>
      <c r="C376" s="4177"/>
      <c r="D376" s="5125">
        <v>41902</v>
      </c>
      <c r="E376" s="5125"/>
      <c r="F376" s="5125"/>
      <c r="G376" s="2501"/>
      <c r="H376" s="2501"/>
      <c r="I376" s="2501"/>
      <c r="J376" s="2501"/>
      <c r="K376" s="2501"/>
      <c r="L376" s="2501"/>
      <c r="M376" s="2501"/>
      <c r="N376" s="2501"/>
      <c r="O376" s="2501"/>
      <c r="P376" s="2501"/>
      <c r="Q376" s="2501"/>
      <c r="R376" s="2501"/>
      <c r="S376" s="2501"/>
      <c r="T376" s="2501"/>
      <c r="U376" s="2501"/>
      <c r="V376" s="2501"/>
      <c r="W376" s="2501"/>
      <c r="X376" s="2501"/>
      <c r="Y376" s="2501"/>
      <c r="Z376" s="2501"/>
      <c r="AA376" s="2501"/>
      <c r="AB376" s="2501"/>
      <c r="AC376" s="2501"/>
      <c r="AD376" s="2501"/>
      <c r="AE376" s="2501"/>
      <c r="AF376" s="2502"/>
    </row>
    <row r="377" spans="2:32" s="2393" customFormat="1" ht="13.5" thickBot="1" x14ac:dyDescent="0.25">
      <c r="B377" s="3767"/>
      <c r="C377" s="3768"/>
      <c r="D377" s="3768"/>
      <c r="E377" s="3768"/>
      <c r="F377" s="3768"/>
      <c r="G377" s="2501"/>
      <c r="H377" s="2501"/>
      <c r="I377" s="2501"/>
      <c r="J377" s="2501"/>
      <c r="K377" s="2501"/>
      <c r="L377" s="2501"/>
      <c r="M377" s="2501"/>
      <c r="N377" s="2501"/>
      <c r="O377" s="2501"/>
      <c r="P377" s="2501"/>
      <c r="Q377" s="2501"/>
      <c r="R377" s="2501"/>
      <c r="S377" s="2501"/>
      <c r="T377" s="2501"/>
      <c r="U377" s="2501"/>
      <c r="V377" s="2501"/>
      <c r="W377" s="2501"/>
      <c r="X377" s="2501"/>
      <c r="Y377" s="2501"/>
      <c r="Z377" s="2501"/>
      <c r="AA377" s="2501"/>
      <c r="AB377" s="2501"/>
      <c r="AC377" s="2501"/>
      <c r="AD377" s="2501"/>
      <c r="AE377" s="2501"/>
      <c r="AF377" s="2502"/>
    </row>
    <row r="378" spans="2:32" s="2393" customFormat="1" ht="60" customHeight="1" thickBot="1" x14ac:dyDescent="0.25">
      <c r="B378" s="4179" t="s">
        <v>5060</v>
      </c>
      <c r="C378" s="4242"/>
      <c r="D378" s="4181" t="s">
        <v>7122</v>
      </c>
      <c r="E378" s="4182"/>
      <c r="F378" s="4182"/>
      <c r="G378" s="4182"/>
      <c r="H378" s="4182"/>
      <c r="I378" s="4182"/>
      <c r="J378" s="4182"/>
      <c r="K378" s="4182"/>
      <c r="L378" s="4182"/>
      <c r="M378" s="4182"/>
      <c r="N378" s="4182"/>
      <c r="O378" s="4182"/>
      <c r="P378" s="4182"/>
      <c r="Q378" s="4183"/>
      <c r="R378" s="2501"/>
      <c r="S378" s="2501"/>
      <c r="T378" s="2501"/>
      <c r="U378" s="2501"/>
      <c r="V378" s="2501"/>
      <c r="W378" s="2501"/>
      <c r="X378" s="2501"/>
      <c r="Y378" s="2501"/>
      <c r="Z378" s="2501"/>
      <c r="AA378" s="2501"/>
      <c r="AB378" s="2501"/>
      <c r="AC378" s="2501"/>
      <c r="AD378" s="2501"/>
      <c r="AE378" s="2501"/>
      <c r="AF378" s="2502"/>
    </row>
    <row r="379" spans="2:32" s="2393" customFormat="1" ht="13.5" thickBot="1" x14ac:dyDescent="0.25">
      <c r="B379" s="3767"/>
      <c r="C379" s="3768"/>
      <c r="D379" s="3768"/>
      <c r="E379" s="3768"/>
      <c r="F379" s="3768"/>
      <c r="G379" s="2501"/>
      <c r="H379" s="2501"/>
      <c r="I379" s="2501"/>
      <c r="J379" s="2501"/>
      <c r="K379" s="2501"/>
      <c r="L379" s="2501"/>
      <c r="M379" s="2501"/>
      <c r="N379" s="2501"/>
      <c r="O379" s="2501"/>
      <c r="P379" s="2501"/>
      <c r="Q379" s="2501"/>
      <c r="R379" s="2565"/>
      <c r="S379" s="2501"/>
      <c r="T379" s="2501"/>
      <c r="U379" s="2501"/>
      <c r="V379" s="2501"/>
      <c r="W379" s="2501"/>
      <c r="X379" s="2501"/>
      <c r="Y379" s="2501"/>
      <c r="Z379" s="2501"/>
      <c r="AA379" s="2501"/>
      <c r="AB379" s="2501"/>
      <c r="AC379" s="2501"/>
      <c r="AD379" s="2501"/>
      <c r="AE379" s="2501"/>
      <c r="AF379" s="2502"/>
    </row>
    <row r="380" spans="2:32" s="2393" customFormat="1" ht="13.5" customHeight="1" thickBot="1" x14ac:dyDescent="0.25">
      <c r="B380" s="4184" t="s">
        <v>5062</v>
      </c>
      <c r="C380" s="4185"/>
      <c r="D380" s="4189" t="s">
        <v>5063</v>
      </c>
      <c r="E380" s="4193" t="s">
        <v>224</v>
      </c>
      <c r="F380" s="4195"/>
      <c r="G380" s="4195"/>
      <c r="H380" s="4195"/>
      <c r="I380" s="4195"/>
      <c r="J380" s="4195"/>
      <c r="K380" s="4195"/>
      <c r="L380" s="4195"/>
      <c r="M380" s="4195"/>
      <c r="N380" s="4195"/>
      <c r="O380" s="4195"/>
      <c r="P380" s="4196"/>
      <c r="Q380" s="4193" t="s">
        <v>340</v>
      </c>
      <c r="R380" s="4195"/>
      <c r="S380" s="4195"/>
      <c r="T380" s="4195"/>
      <c r="U380" s="4195"/>
      <c r="V380" s="4195"/>
      <c r="W380" s="4195"/>
      <c r="X380" s="4195"/>
      <c r="Y380" s="4196"/>
      <c r="Z380" s="4193" t="s">
        <v>225</v>
      </c>
      <c r="AA380" s="4195"/>
      <c r="AB380" s="4196"/>
      <c r="AC380" s="4197" t="s">
        <v>4982</v>
      </c>
      <c r="AD380" s="4198"/>
      <c r="AE380" s="4199"/>
      <c r="AF380" s="2502"/>
    </row>
    <row r="381" spans="2:32" s="2393" customFormat="1" ht="13.5" customHeight="1" thickBot="1" x14ac:dyDescent="0.25">
      <c r="B381" s="4186"/>
      <c r="C381" s="4187"/>
      <c r="D381" s="4203"/>
      <c r="E381" s="4189" t="s">
        <v>5000</v>
      </c>
      <c r="F381" s="4189" t="s">
        <v>5001</v>
      </c>
      <c r="G381" s="4200" t="s">
        <v>5003</v>
      </c>
      <c r="H381" s="4200" t="s">
        <v>5064</v>
      </c>
      <c r="I381" s="4200" t="s">
        <v>5065</v>
      </c>
      <c r="J381" s="4200" t="s">
        <v>5066</v>
      </c>
      <c r="K381" s="5006" t="s">
        <v>5006</v>
      </c>
      <c r="L381" s="5007"/>
      <c r="M381" s="4200" t="s">
        <v>5067</v>
      </c>
      <c r="N381" s="4200" t="s">
        <v>5068</v>
      </c>
      <c r="O381" s="4200" t="s">
        <v>5069</v>
      </c>
      <c r="P381" s="4200" t="s">
        <v>5070</v>
      </c>
      <c r="Q381" s="4189" t="s">
        <v>5012</v>
      </c>
      <c r="R381" s="4189" t="s">
        <v>5013</v>
      </c>
      <c r="S381" s="4189" t="s">
        <v>5014</v>
      </c>
      <c r="T381" s="4189" t="s">
        <v>5071</v>
      </c>
      <c r="U381" s="4189" t="s">
        <v>5072</v>
      </c>
      <c r="V381" s="4189" t="s">
        <v>5017</v>
      </c>
      <c r="W381" s="4189" t="s">
        <v>5019</v>
      </c>
      <c r="X381" s="4200" t="s">
        <v>5073</v>
      </c>
      <c r="Y381" s="4200" t="s">
        <v>5074</v>
      </c>
      <c r="Z381" s="4189" t="s">
        <v>5075</v>
      </c>
      <c r="AA381" s="4189" t="s">
        <v>5076</v>
      </c>
      <c r="AB381" s="4189" t="s">
        <v>5077</v>
      </c>
      <c r="AC381" s="4189" t="s">
        <v>1150</v>
      </c>
      <c r="AD381" s="4189" t="s">
        <v>4983</v>
      </c>
      <c r="AE381" s="4189" t="s">
        <v>4984</v>
      </c>
      <c r="AF381" s="2502"/>
    </row>
    <row r="382" spans="2:32" s="2393" customFormat="1" ht="13.5" thickBot="1" x14ac:dyDescent="0.25">
      <c r="B382" s="5017"/>
      <c r="C382" s="5018"/>
      <c r="D382" s="4286"/>
      <c r="E382" s="4286"/>
      <c r="F382" s="4286"/>
      <c r="G382" s="4344"/>
      <c r="H382" s="4344"/>
      <c r="I382" s="4344"/>
      <c r="J382" s="4344"/>
      <c r="K382" s="3765" t="s">
        <v>5026</v>
      </c>
      <c r="L382" s="3766" t="s">
        <v>2793</v>
      </c>
      <c r="M382" s="4344"/>
      <c r="N382" s="4344"/>
      <c r="O382" s="4344"/>
      <c r="P382" s="4344"/>
      <c r="Q382" s="4286"/>
      <c r="R382" s="4286"/>
      <c r="S382" s="4286"/>
      <c r="T382" s="4286"/>
      <c r="U382" s="4286"/>
      <c r="V382" s="4286"/>
      <c r="W382" s="4286"/>
      <c r="X382" s="4344"/>
      <c r="Y382" s="4344"/>
      <c r="Z382" s="4286"/>
      <c r="AA382" s="4286"/>
      <c r="AB382" s="4286"/>
      <c r="AC382" s="4286"/>
      <c r="AD382" s="4286"/>
      <c r="AE382" s="4286"/>
      <c r="AF382" s="2502"/>
    </row>
    <row r="383" spans="2:32" s="2393" customFormat="1" ht="13.5" thickBot="1" x14ac:dyDescent="0.25">
      <c r="B383" s="5659" t="s">
        <v>7123</v>
      </c>
      <c r="C383" s="5659"/>
      <c r="D383" s="3073" t="s">
        <v>1529</v>
      </c>
      <c r="E383" s="3055"/>
      <c r="F383" s="3074"/>
      <c r="G383" s="4087"/>
      <c r="H383" s="4087"/>
      <c r="I383" s="3055"/>
      <c r="J383" s="3055"/>
      <c r="K383" s="3074"/>
      <c r="L383" s="4087"/>
      <c r="M383" s="3055"/>
      <c r="N383" s="3055"/>
      <c r="O383" s="3055"/>
      <c r="P383" s="3055"/>
      <c r="Q383" s="3055"/>
      <c r="R383" s="3074"/>
      <c r="S383" s="3074"/>
      <c r="T383" s="3055"/>
      <c r="U383" s="3055"/>
      <c r="V383" s="3074"/>
      <c r="W383" s="3074"/>
      <c r="X383" s="3055"/>
      <c r="Y383" s="3055"/>
      <c r="Z383" s="3074"/>
      <c r="AA383" s="3055"/>
      <c r="AB383" s="3055"/>
      <c r="AC383" s="4088"/>
      <c r="AD383" s="4088"/>
      <c r="AE383" s="4088"/>
      <c r="AF383" s="2502"/>
    </row>
    <row r="384" spans="2:32" s="2393" customFormat="1" x14ac:dyDescent="0.2">
      <c r="B384" s="2564"/>
      <c r="C384" s="2496"/>
      <c r="D384" s="2496"/>
      <c r="E384" s="2496"/>
      <c r="F384" s="2496"/>
      <c r="G384" s="2497"/>
      <c r="H384" s="2497"/>
      <c r="I384" s="2497"/>
      <c r="J384" s="2497"/>
      <c r="K384" s="2496"/>
      <c r="L384" s="2497"/>
      <c r="M384" s="2497"/>
      <c r="N384" s="2497"/>
      <c r="O384" s="2497"/>
      <c r="P384" s="2497"/>
      <c r="Q384" s="2561"/>
      <c r="R384" s="2561"/>
      <c r="S384" s="2561"/>
      <c r="T384" s="2561"/>
      <c r="U384" s="2561"/>
      <c r="V384" s="2561"/>
      <c r="W384" s="2561"/>
      <c r="X384" s="2561"/>
      <c r="Y384" s="2561"/>
      <c r="Z384" s="2561"/>
      <c r="AA384" s="2561"/>
      <c r="AB384" s="2561"/>
      <c r="AC384" s="2561"/>
      <c r="AD384" s="2561"/>
      <c r="AE384" s="2561"/>
      <c r="AF384" s="2502"/>
    </row>
    <row r="385" spans="2:32" s="2393" customFormat="1" x14ac:dyDescent="0.2">
      <c r="B385" s="4166" t="s">
        <v>4985</v>
      </c>
      <c r="C385" s="4167"/>
      <c r="D385" s="4168" t="s">
        <v>1866</v>
      </c>
      <c r="E385" s="4168"/>
      <c r="F385" s="4168"/>
      <c r="G385" s="4168"/>
      <c r="H385" s="4168"/>
      <c r="I385" s="2562"/>
      <c r="J385" s="2562"/>
      <c r="K385" s="2562"/>
      <c r="L385" s="2562"/>
      <c r="M385" s="2562"/>
      <c r="N385" s="2562"/>
      <c r="O385" s="2562"/>
      <c r="P385" s="2562"/>
      <c r="Q385" s="2561"/>
      <c r="R385" s="2561"/>
      <c r="S385" s="2561"/>
      <c r="T385" s="2561"/>
      <c r="U385" s="2561"/>
      <c r="V385" s="2561"/>
      <c r="W385" s="2561"/>
      <c r="X385" s="2561"/>
      <c r="Y385" s="2561"/>
      <c r="Z385" s="2561"/>
      <c r="AA385" s="2561"/>
      <c r="AB385" s="2561"/>
      <c r="AC385" s="2561"/>
      <c r="AD385" s="2561"/>
      <c r="AE385" s="2561"/>
      <c r="AF385" s="2502"/>
    </row>
    <row r="386" spans="2:32" s="2393" customFormat="1" x14ac:dyDescent="0.2">
      <c r="B386" s="4166" t="s">
        <v>4986</v>
      </c>
      <c r="C386" s="4167"/>
      <c r="D386" s="4168" t="s">
        <v>1866</v>
      </c>
      <c r="E386" s="4168"/>
      <c r="F386" s="4168"/>
      <c r="G386" s="4168"/>
      <c r="H386" s="4168"/>
      <c r="I386" s="2562"/>
      <c r="J386" s="2562"/>
      <c r="K386" s="2562"/>
      <c r="L386" s="2562"/>
      <c r="M386" s="2562"/>
      <c r="N386" s="2562"/>
      <c r="O386" s="2562"/>
      <c r="P386" s="2562"/>
      <c r="Q386" s="2561"/>
      <c r="R386" s="2561"/>
      <c r="S386" s="2561"/>
      <c r="T386" s="2561"/>
      <c r="U386" s="2561"/>
      <c r="V386" s="2561"/>
      <c r="W386" s="2561"/>
      <c r="X386" s="2561"/>
      <c r="Y386" s="2561"/>
      <c r="Z386" s="2561"/>
      <c r="AA386" s="2561"/>
      <c r="AB386" s="2561"/>
      <c r="AC386" s="2561"/>
      <c r="AD386" s="2561"/>
      <c r="AE386" s="2561"/>
      <c r="AF386" s="2502"/>
    </row>
    <row r="387" spans="2:32" s="2393" customFormat="1" ht="13.5" thickBot="1" x14ac:dyDescent="0.25">
      <c r="B387" s="3769"/>
      <c r="C387" s="3770"/>
      <c r="D387" s="3770"/>
      <c r="E387" s="3770"/>
      <c r="F387" s="3770"/>
      <c r="G387" s="2565"/>
      <c r="H387" s="2565"/>
      <c r="I387" s="2565"/>
      <c r="J387" s="2565"/>
      <c r="K387" s="2565"/>
      <c r="L387" s="2565"/>
      <c r="M387" s="2565"/>
      <c r="N387" s="2565"/>
      <c r="O387" s="2565"/>
      <c r="P387" s="2565"/>
      <c r="Q387" s="2565"/>
      <c r="R387" s="2565"/>
      <c r="S387" s="2565"/>
      <c r="T387" s="2565"/>
      <c r="U387" s="2565"/>
      <c r="V387" s="2565"/>
      <c r="W387" s="2565"/>
      <c r="X387" s="2565"/>
      <c r="Y387" s="2565"/>
      <c r="Z387" s="2565"/>
      <c r="AA387" s="2565"/>
      <c r="AB387" s="2565"/>
      <c r="AC387" s="2565"/>
      <c r="AD387" s="2565"/>
      <c r="AE387" s="2565"/>
      <c r="AF387" s="2507"/>
    </row>
    <row r="388" spans="2:32" s="2393" customFormat="1" ht="13.5" thickBot="1" x14ac:dyDescent="0.25">
      <c r="B388" s="2470"/>
      <c r="I388" s="2802"/>
    </row>
    <row r="389" spans="2:32" s="2393" customFormat="1" ht="20.25" x14ac:dyDescent="0.2">
      <c r="B389" s="4169" t="s">
        <v>5058</v>
      </c>
      <c r="C389" s="4170"/>
      <c r="D389" s="4170"/>
      <c r="E389" s="4170"/>
      <c r="F389" s="4170"/>
      <c r="G389" s="4170"/>
      <c r="H389" s="4170"/>
      <c r="I389" s="4170"/>
      <c r="J389" s="4170"/>
      <c r="K389" s="4170"/>
      <c r="L389" s="4170"/>
      <c r="M389" s="4170"/>
      <c r="N389" s="4170"/>
      <c r="O389" s="4170"/>
      <c r="P389" s="4170"/>
      <c r="Q389" s="4170"/>
      <c r="R389" s="4170"/>
      <c r="S389" s="4170"/>
      <c r="T389" s="4170"/>
      <c r="U389" s="4170"/>
      <c r="V389" s="4170"/>
      <c r="W389" s="4170"/>
      <c r="X389" s="4170"/>
      <c r="Y389" s="4170"/>
      <c r="Z389" s="4170"/>
      <c r="AA389" s="4170"/>
      <c r="AB389" s="4170"/>
      <c r="AC389" s="4170"/>
      <c r="AD389" s="4170"/>
      <c r="AE389" s="4170"/>
      <c r="AF389" s="4171"/>
    </row>
    <row r="390" spans="2:32" s="2393" customFormat="1" x14ac:dyDescent="0.2">
      <c r="B390" s="3767"/>
      <c r="C390" s="3768"/>
      <c r="D390" s="3768"/>
      <c r="E390" s="3768"/>
      <c r="F390" s="3768"/>
      <c r="G390" s="2501"/>
      <c r="H390" s="2501"/>
      <c r="I390" s="2501"/>
      <c r="J390" s="2501"/>
      <c r="K390" s="2501"/>
      <c r="L390" s="2501"/>
      <c r="M390" s="2501"/>
      <c r="N390" s="2501"/>
      <c r="O390" s="2501"/>
      <c r="P390" s="2501"/>
      <c r="Q390" s="2501"/>
      <c r="R390" s="2501"/>
      <c r="S390" s="2501"/>
      <c r="T390" s="2501"/>
      <c r="U390" s="2501"/>
      <c r="V390" s="2501"/>
      <c r="W390" s="2501"/>
      <c r="X390" s="2501"/>
      <c r="Y390" s="2501"/>
      <c r="Z390" s="2501"/>
      <c r="AA390" s="2501"/>
      <c r="AB390" s="2501"/>
      <c r="AC390" s="2501"/>
      <c r="AD390" s="2501"/>
      <c r="AE390" s="2501"/>
      <c r="AF390" s="2502"/>
    </row>
    <row r="391" spans="2:32" s="2393" customFormat="1" x14ac:dyDescent="0.2">
      <c r="B391" s="2563" t="s">
        <v>5078</v>
      </c>
      <c r="C391" s="3768"/>
      <c r="D391" s="4172" t="s">
        <v>7118</v>
      </c>
      <c r="E391" s="4172"/>
      <c r="F391" s="4172"/>
      <c r="G391" s="2501"/>
      <c r="H391" s="2501"/>
      <c r="I391" s="2501"/>
      <c r="J391" s="2501"/>
      <c r="K391" s="2501"/>
      <c r="L391" s="2501"/>
      <c r="M391" s="2501"/>
      <c r="N391" s="2501"/>
      <c r="O391" s="2501"/>
      <c r="P391" s="2501"/>
      <c r="Q391" s="2501"/>
      <c r="R391" s="2501"/>
      <c r="S391" s="2501"/>
      <c r="T391" s="2501"/>
      <c r="U391" s="2501"/>
      <c r="V391" s="2501"/>
      <c r="W391" s="2501"/>
      <c r="X391" s="2501"/>
      <c r="Y391" s="2501"/>
      <c r="Z391" s="2501"/>
      <c r="AA391" s="2501"/>
      <c r="AB391" s="2501"/>
      <c r="AC391" s="2501"/>
      <c r="AD391" s="2501"/>
      <c r="AE391" s="2501"/>
      <c r="AF391" s="2502"/>
    </row>
    <row r="392" spans="2:32" s="2393" customFormat="1" x14ac:dyDescent="0.2">
      <c r="B392" s="4173" t="s">
        <v>5061</v>
      </c>
      <c r="C392" s="4174"/>
      <c r="D392" s="5125">
        <v>41895</v>
      </c>
      <c r="E392" s="5125"/>
      <c r="F392" s="5125"/>
      <c r="G392" s="2561"/>
      <c r="H392" s="2501"/>
      <c r="I392" s="2501"/>
      <c r="J392" s="2501"/>
      <c r="K392" s="2501"/>
      <c r="L392" s="2501"/>
      <c r="M392" s="2501"/>
      <c r="N392" s="2501"/>
      <c r="O392" s="2501"/>
      <c r="P392" s="2501"/>
      <c r="Q392" s="2501"/>
      <c r="R392" s="2501"/>
      <c r="S392" s="2501"/>
      <c r="T392" s="2501"/>
      <c r="U392" s="2501"/>
      <c r="V392" s="2501"/>
      <c r="W392" s="2501"/>
      <c r="X392" s="2501"/>
      <c r="Y392" s="2501"/>
      <c r="Z392" s="2501"/>
      <c r="AA392" s="2501"/>
      <c r="AB392" s="2501"/>
      <c r="AC392" s="2501"/>
      <c r="AD392" s="2501"/>
      <c r="AE392" s="2501"/>
      <c r="AF392" s="2502"/>
    </row>
    <row r="393" spans="2:32" s="2393" customFormat="1" x14ac:dyDescent="0.2">
      <c r="B393" s="4176" t="s">
        <v>5059</v>
      </c>
      <c r="C393" s="4177"/>
      <c r="D393" s="5125">
        <v>41895</v>
      </c>
      <c r="E393" s="5125"/>
      <c r="F393" s="5125"/>
      <c r="G393" s="2501"/>
      <c r="H393" s="2501"/>
      <c r="I393" s="2501"/>
      <c r="J393" s="2501"/>
      <c r="K393" s="2501"/>
      <c r="L393" s="2501"/>
      <c r="M393" s="2501"/>
      <c r="N393" s="2501"/>
      <c r="O393" s="2501"/>
      <c r="P393" s="2501"/>
      <c r="Q393" s="2501"/>
      <c r="R393" s="2501"/>
      <c r="S393" s="2501"/>
      <c r="T393" s="2501"/>
      <c r="U393" s="2501"/>
      <c r="V393" s="2501"/>
      <c r="W393" s="2501"/>
      <c r="X393" s="2501"/>
      <c r="Y393" s="2501"/>
      <c r="Z393" s="2501"/>
      <c r="AA393" s="2501"/>
      <c r="AB393" s="2501"/>
      <c r="AC393" s="2501"/>
      <c r="AD393" s="2501"/>
      <c r="AE393" s="2501"/>
      <c r="AF393" s="2502"/>
    </row>
    <row r="394" spans="2:32" s="2393" customFormat="1" ht="13.5" thickBot="1" x14ac:dyDescent="0.25">
      <c r="B394" s="3767"/>
      <c r="C394" s="3768"/>
      <c r="D394" s="3768"/>
      <c r="E394" s="3768"/>
      <c r="F394" s="3768"/>
      <c r="G394" s="2501"/>
      <c r="H394" s="2501"/>
      <c r="I394" s="2501"/>
      <c r="J394" s="2501"/>
      <c r="K394" s="2501"/>
      <c r="L394" s="2501"/>
      <c r="M394" s="2501"/>
      <c r="N394" s="2501"/>
      <c r="O394" s="2501"/>
      <c r="P394" s="2501"/>
      <c r="Q394" s="2501"/>
      <c r="R394" s="2501"/>
      <c r="S394" s="2501"/>
      <c r="T394" s="2501"/>
      <c r="U394" s="2501"/>
      <c r="V394" s="2501"/>
      <c r="W394" s="2501"/>
      <c r="X394" s="2501"/>
      <c r="Y394" s="2501"/>
      <c r="Z394" s="2501"/>
      <c r="AA394" s="2501"/>
      <c r="AB394" s="2501"/>
      <c r="AC394" s="2501"/>
      <c r="AD394" s="2501"/>
      <c r="AE394" s="2501"/>
      <c r="AF394" s="2502"/>
    </row>
    <row r="395" spans="2:32" s="2393" customFormat="1" ht="13.5" thickBot="1" x14ac:dyDescent="0.25">
      <c r="B395" s="4179" t="s">
        <v>5060</v>
      </c>
      <c r="C395" s="4180"/>
      <c r="D395" s="4181" t="s">
        <v>7119</v>
      </c>
      <c r="E395" s="4182"/>
      <c r="F395" s="4182"/>
      <c r="G395" s="4182"/>
      <c r="H395" s="4182"/>
      <c r="I395" s="4182"/>
      <c r="J395" s="4182"/>
      <c r="K395" s="4182"/>
      <c r="L395" s="4182"/>
      <c r="M395" s="4182"/>
      <c r="N395" s="4182"/>
      <c r="O395" s="4182"/>
      <c r="P395" s="4182"/>
      <c r="Q395" s="4183"/>
      <c r="R395" s="2501"/>
      <c r="S395" s="2501"/>
      <c r="T395" s="2501"/>
      <c r="U395" s="2501"/>
      <c r="V395" s="2501"/>
      <c r="W395" s="2501"/>
      <c r="X395" s="2501"/>
      <c r="Y395" s="2501"/>
      <c r="Z395" s="2501"/>
      <c r="AA395" s="2501"/>
      <c r="AB395" s="2501"/>
      <c r="AC395" s="2501"/>
      <c r="AD395" s="2501"/>
      <c r="AE395" s="2501"/>
      <c r="AF395" s="2502"/>
    </row>
    <row r="396" spans="2:32" s="2393" customFormat="1" ht="13.5" thickBot="1" x14ac:dyDescent="0.25">
      <c r="B396" s="3767"/>
      <c r="C396" s="3768"/>
      <c r="D396" s="3768"/>
      <c r="E396" s="3768"/>
      <c r="F396" s="3768"/>
      <c r="G396" s="2501"/>
      <c r="H396" s="2501"/>
      <c r="I396" s="2501"/>
      <c r="J396" s="2501"/>
      <c r="K396" s="2501"/>
      <c r="L396" s="2501"/>
      <c r="M396" s="2501"/>
      <c r="N396" s="2501"/>
      <c r="O396" s="2501"/>
      <c r="P396" s="2501"/>
      <c r="Q396" s="2501"/>
      <c r="R396" s="2565"/>
      <c r="S396" s="2501"/>
      <c r="T396" s="2501"/>
      <c r="U396" s="2501"/>
      <c r="V396" s="2501"/>
      <c r="W396" s="2501"/>
      <c r="X396" s="2501"/>
      <c r="Y396" s="2501"/>
      <c r="Z396" s="2501"/>
      <c r="AA396" s="2501"/>
      <c r="AB396" s="2501"/>
      <c r="AC396" s="2501"/>
      <c r="AD396" s="2501"/>
      <c r="AE396" s="2501"/>
      <c r="AF396" s="2502"/>
    </row>
    <row r="397" spans="2:32" s="2393" customFormat="1" ht="13.5" thickBot="1" x14ac:dyDescent="0.25">
      <c r="B397" s="4184" t="s">
        <v>5062</v>
      </c>
      <c r="C397" s="4185"/>
      <c r="D397" s="4188" t="s">
        <v>5063</v>
      </c>
      <c r="E397" s="4190" t="s">
        <v>224</v>
      </c>
      <c r="F397" s="4191"/>
      <c r="G397" s="4191"/>
      <c r="H397" s="4191"/>
      <c r="I397" s="4191"/>
      <c r="J397" s="4191"/>
      <c r="K397" s="4191"/>
      <c r="L397" s="4191"/>
      <c r="M397" s="4191"/>
      <c r="N397" s="4191"/>
      <c r="O397" s="4191"/>
      <c r="P397" s="4192"/>
      <c r="Q397" s="4193" t="s">
        <v>340</v>
      </c>
      <c r="R397" s="4194"/>
      <c r="S397" s="4195"/>
      <c r="T397" s="4195"/>
      <c r="U397" s="4195"/>
      <c r="V397" s="4195"/>
      <c r="W397" s="4195"/>
      <c r="X397" s="4195"/>
      <c r="Y397" s="4196"/>
      <c r="Z397" s="4193" t="s">
        <v>225</v>
      </c>
      <c r="AA397" s="4195"/>
      <c r="AB397" s="4196"/>
      <c r="AC397" s="4197" t="s">
        <v>4982</v>
      </c>
      <c r="AD397" s="4198"/>
      <c r="AE397" s="4199"/>
      <c r="AF397" s="2502"/>
    </row>
    <row r="398" spans="2:32" s="2393" customFormat="1" ht="13.5" thickBot="1" x14ac:dyDescent="0.25">
      <c r="B398" s="4186"/>
      <c r="C398" s="4187"/>
      <c r="D398" s="4188"/>
      <c r="E398" s="4188" t="s">
        <v>5000</v>
      </c>
      <c r="F398" s="4188" t="s">
        <v>5001</v>
      </c>
      <c r="G398" s="4200" t="s">
        <v>5003</v>
      </c>
      <c r="H398" s="4200" t="s">
        <v>5064</v>
      </c>
      <c r="I398" s="4202" t="s">
        <v>5065</v>
      </c>
      <c r="J398" s="4202" t="s">
        <v>5066</v>
      </c>
      <c r="K398" s="4202" t="s">
        <v>5006</v>
      </c>
      <c r="L398" s="4202"/>
      <c r="M398" s="4202" t="s">
        <v>5067</v>
      </c>
      <c r="N398" s="4202" t="s">
        <v>5068</v>
      </c>
      <c r="O398" s="4202" t="s">
        <v>5069</v>
      </c>
      <c r="P398" s="4202" t="s">
        <v>5070</v>
      </c>
      <c r="Q398" s="4189" t="s">
        <v>5012</v>
      </c>
      <c r="R398" s="4189" t="s">
        <v>5013</v>
      </c>
      <c r="S398" s="4189" t="s">
        <v>5014</v>
      </c>
      <c r="T398" s="4189" t="s">
        <v>5071</v>
      </c>
      <c r="U398" s="4189" t="s">
        <v>5072</v>
      </c>
      <c r="V398" s="4189" t="s">
        <v>5017</v>
      </c>
      <c r="W398" s="4189" t="s">
        <v>5019</v>
      </c>
      <c r="X398" s="4200" t="s">
        <v>5073</v>
      </c>
      <c r="Y398" s="4200" t="s">
        <v>5074</v>
      </c>
      <c r="Z398" s="4189" t="s">
        <v>5075</v>
      </c>
      <c r="AA398" s="4189" t="s">
        <v>5076</v>
      </c>
      <c r="AB398" s="4189" t="s">
        <v>5077</v>
      </c>
      <c r="AC398" s="4189" t="s">
        <v>1150</v>
      </c>
      <c r="AD398" s="4189" t="s">
        <v>4983</v>
      </c>
      <c r="AE398" s="4189" t="s">
        <v>4984</v>
      </c>
      <c r="AF398" s="2502"/>
    </row>
    <row r="399" spans="2:32" s="2393" customFormat="1" ht="13.5" thickBot="1" x14ac:dyDescent="0.25">
      <c r="B399" s="4186"/>
      <c r="C399" s="4187"/>
      <c r="D399" s="4189"/>
      <c r="E399" s="4189"/>
      <c r="F399" s="4189"/>
      <c r="G399" s="4201"/>
      <c r="H399" s="4201"/>
      <c r="I399" s="4200"/>
      <c r="J399" s="4200"/>
      <c r="K399" s="3765" t="s">
        <v>5026</v>
      </c>
      <c r="L399" s="3766" t="s">
        <v>2793</v>
      </c>
      <c r="M399" s="4200"/>
      <c r="N399" s="4200"/>
      <c r="O399" s="4200"/>
      <c r="P399" s="4200"/>
      <c r="Q399" s="4203"/>
      <c r="R399" s="4203"/>
      <c r="S399" s="4203"/>
      <c r="T399" s="4203"/>
      <c r="U399" s="4203"/>
      <c r="V399" s="4203"/>
      <c r="W399" s="4203"/>
      <c r="X399" s="4201"/>
      <c r="Y399" s="4201"/>
      <c r="Z399" s="4203"/>
      <c r="AA399" s="4203"/>
      <c r="AB399" s="4203"/>
      <c r="AC399" s="4203"/>
      <c r="AD399" s="4203"/>
      <c r="AE399" s="4203"/>
      <c r="AF399" s="2502"/>
    </row>
    <row r="400" spans="2:32" s="2393" customFormat="1" x14ac:dyDescent="0.2">
      <c r="B400" s="5662" t="s">
        <v>7120</v>
      </c>
      <c r="C400" s="5662"/>
      <c r="D400" s="3067" t="s">
        <v>1529</v>
      </c>
      <c r="E400" s="3068"/>
      <c r="F400" s="3069"/>
      <c r="G400" s="4089"/>
      <c r="H400" s="4089"/>
      <c r="I400" s="3068"/>
      <c r="J400" s="3068"/>
      <c r="K400" s="3069"/>
      <c r="L400" s="4089"/>
      <c r="M400" s="3068"/>
      <c r="N400" s="3068"/>
      <c r="O400" s="3068"/>
      <c r="P400" s="3068"/>
      <c r="Q400" s="3068"/>
      <c r="R400" s="3069"/>
      <c r="S400" s="3069"/>
      <c r="T400" s="3068"/>
      <c r="U400" s="3068"/>
      <c r="V400" s="3069"/>
      <c r="W400" s="3069"/>
      <c r="X400" s="3068"/>
      <c r="Y400" s="3068"/>
      <c r="Z400" s="3069"/>
      <c r="AA400" s="3068"/>
      <c r="AB400" s="3068"/>
      <c r="AC400" s="4090"/>
      <c r="AD400" s="4090"/>
      <c r="AE400" s="4090"/>
      <c r="AF400" s="2502"/>
    </row>
    <row r="401" spans="2:32" s="2393" customFormat="1" x14ac:dyDescent="0.2">
      <c r="B401" s="2564"/>
      <c r="C401" s="2496"/>
      <c r="D401" s="2496"/>
      <c r="E401" s="2496"/>
      <c r="F401" s="2496"/>
      <c r="G401" s="2497"/>
      <c r="H401" s="2497"/>
      <c r="I401" s="2497"/>
      <c r="J401" s="2497"/>
      <c r="K401" s="2496"/>
      <c r="L401" s="2497"/>
      <c r="M401" s="2497"/>
      <c r="N401" s="2497"/>
      <c r="O401" s="2497"/>
      <c r="P401" s="2497"/>
      <c r="Q401" s="2561"/>
      <c r="R401" s="2561"/>
      <c r="S401" s="2561"/>
      <c r="T401" s="2561"/>
      <c r="U401" s="2561"/>
      <c r="V401" s="2561"/>
      <c r="W401" s="2561"/>
      <c r="X401" s="2561"/>
      <c r="Y401" s="2561"/>
      <c r="Z401" s="2561"/>
      <c r="AA401" s="2561"/>
      <c r="AB401" s="2561"/>
      <c r="AC401" s="2561"/>
      <c r="AD401" s="2561"/>
      <c r="AE401" s="2561"/>
      <c r="AF401" s="2502"/>
    </row>
    <row r="402" spans="2:32" s="2393" customFormat="1" x14ac:dyDescent="0.2">
      <c r="B402" s="4166" t="s">
        <v>4985</v>
      </c>
      <c r="C402" s="4167"/>
      <c r="D402" s="4168" t="s">
        <v>1866</v>
      </c>
      <c r="E402" s="4168"/>
      <c r="F402" s="4168"/>
      <c r="G402" s="4168"/>
      <c r="H402" s="4168"/>
      <c r="I402" s="2562"/>
      <c r="J402" s="2562"/>
      <c r="K402" s="2562"/>
      <c r="L402" s="2562"/>
      <c r="M402" s="2562"/>
      <c r="N402" s="2562"/>
      <c r="O402" s="2562"/>
      <c r="P402" s="2562"/>
      <c r="Q402" s="2561"/>
      <c r="R402" s="2561"/>
      <c r="S402" s="2561"/>
      <c r="T402" s="2561"/>
      <c r="U402" s="2561"/>
      <c r="V402" s="2561"/>
      <c r="W402" s="2561"/>
      <c r="X402" s="2561"/>
      <c r="Y402" s="2561"/>
      <c r="Z402" s="2561"/>
      <c r="AA402" s="2561"/>
      <c r="AB402" s="2561"/>
      <c r="AC402" s="2561"/>
      <c r="AD402" s="2561"/>
      <c r="AE402" s="2561"/>
      <c r="AF402" s="2502"/>
    </row>
    <row r="403" spans="2:32" s="2393" customFormat="1" x14ac:dyDescent="0.2">
      <c r="B403" s="4166" t="s">
        <v>4986</v>
      </c>
      <c r="C403" s="4167"/>
      <c r="D403" s="4168" t="s">
        <v>1866</v>
      </c>
      <c r="E403" s="4168"/>
      <c r="F403" s="4168"/>
      <c r="G403" s="4168"/>
      <c r="H403" s="4168"/>
      <c r="I403" s="2562"/>
      <c r="J403" s="2562"/>
      <c r="K403" s="2562"/>
      <c r="L403" s="2562"/>
      <c r="M403" s="2562"/>
      <c r="N403" s="2562"/>
      <c r="O403" s="2562"/>
      <c r="P403" s="2562"/>
      <c r="Q403" s="2561"/>
      <c r="R403" s="2561"/>
      <c r="S403" s="2561"/>
      <c r="T403" s="2561"/>
      <c r="U403" s="2561"/>
      <c r="V403" s="2561"/>
      <c r="W403" s="2561"/>
      <c r="X403" s="2561"/>
      <c r="Y403" s="2561"/>
      <c r="Z403" s="2561"/>
      <c r="AA403" s="2561"/>
      <c r="AB403" s="2561"/>
      <c r="AC403" s="2561"/>
      <c r="AD403" s="2561"/>
      <c r="AE403" s="2561"/>
      <c r="AF403" s="2502"/>
    </row>
    <row r="404" spans="2:32" s="2393" customFormat="1" ht="13.5" thickBot="1" x14ac:dyDescent="0.25">
      <c r="B404" s="3769"/>
      <c r="C404" s="3770"/>
      <c r="D404" s="3770"/>
      <c r="E404" s="3770"/>
      <c r="F404" s="3770"/>
      <c r="G404" s="2565"/>
      <c r="H404" s="2565"/>
      <c r="I404" s="2565"/>
      <c r="J404" s="2565"/>
      <c r="K404" s="2565"/>
      <c r="L404" s="2565"/>
      <c r="M404" s="2565"/>
      <c r="N404" s="2565"/>
      <c r="O404" s="2565"/>
      <c r="P404" s="2565"/>
      <c r="Q404" s="2565"/>
      <c r="R404" s="2565"/>
      <c r="S404" s="2565"/>
      <c r="T404" s="2565"/>
      <c r="U404" s="2565"/>
      <c r="V404" s="2565"/>
      <c r="W404" s="2565"/>
      <c r="X404" s="2565"/>
      <c r="Y404" s="2565"/>
      <c r="Z404" s="2565"/>
      <c r="AA404" s="2565"/>
      <c r="AB404" s="2565"/>
      <c r="AC404" s="2565"/>
      <c r="AD404" s="2565"/>
      <c r="AE404" s="2565"/>
      <c r="AF404" s="2507"/>
    </row>
    <row r="405" spans="2:32" s="2393" customFormat="1" ht="13.5" thickBot="1" x14ac:dyDescent="0.25">
      <c r="B405" s="2470"/>
      <c r="I405" s="2802"/>
    </row>
    <row r="406" spans="2:32" s="2393" customFormat="1" ht="20.25" x14ac:dyDescent="0.2">
      <c r="B406" s="4169" t="s">
        <v>5058</v>
      </c>
      <c r="C406" s="4170"/>
      <c r="D406" s="4170"/>
      <c r="E406" s="4170"/>
      <c r="F406" s="4170"/>
      <c r="G406" s="4170"/>
      <c r="H406" s="4170"/>
      <c r="I406" s="4170"/>
      <c r="J406" s="4170"/>
      <c r="K406" s="4170"/>
      <c r="L406" s="4170"/>
      <c r="M406" s="4170"/>
      <c r="N406" s="4170"/>
      <c r="O406" s="4170"/>
      <c r="P406" s="4170"/>
      <c r="Q406" s="4170"/>
      <c r="R406" s="4170"/>
      <c r="S406" s="4170"/>
      <c r="T406" s="4170"/>
      <c r="U406" s="4170"/>
      <c r="V406" s="4170"/>
      <c r="W406" s="4170"/>
      <c r="X406" s="4170"/>
      <c r="Y406" s="4170"/>
      <c r="Z406" s="4170"/>
      <c r="AA406" s="4170"/>
      <c r="AB406" s="4170"/>
      <c r="AC406" s="4170"/>
      <c r="AD406" s="4170"/>
      <c r="AE406" s="4170"/>
      <c r="AF406" s="4171"/>
    </row>
    <row r="407" spans="2:32" s="2393" customFormat="1" x14ac:dyDescent="0.2">
      <c r="B407" s="3767"/>
      <c r="C407" s="3768"/>
      <c r="D407" s="3768"/>
      <c r="E407" s="3768"/>
      <c r="F407" s="3768"/>
      <c r="G407" s="2501"/>
      <c r="H407" s="2501"/>
      <c r="I407" s="2501"/>
      <c r="J407" s="2501"/>
      <c r="K407" s="2501"/>
      <c r="L407" s="2501"/>
      <c r="M407" s="2501"/>
      <c r="N407" s="2501"/>
      <c r="O407" s="2501"/>
      <c r="P407" s="2501"/>
      <c r="Q407" s="2501"/>
      <c r="R407" s="2501"/>
      <c r="S407" s="2501"/>
      <c r="T407" s="2501"/>
      <c r="U407" s="2501"/>
      <c r="V407" s="2501"/>
      <c r="W407" s="2501"/>
      <c r="X407" s="2501"/>
      <c r="Y407" s="2501"/>
      <c r="Z407" s="2501"/>
      <c r="AA407" s="2501"/>
      <c r="AB407" s="2501"/>
      <c r="AC407" s="2501"/>
      <c r="AD407" s="2501"/>
      <c r="AE407" s="2501"/>
      <c r="AF407" s="2502"/>
    </row>
    <row r="408" spans="2:32" s="2393" customFormat="1" x14ac:dyDescent="0.2">
      <c r="B408" s="2563" t="s">
        <v>5078</v>
      </c>
      <c r="C408" s="3768"/>
      <c r="D408" s="4172" t="s">
        <v>7108</v>
      </c>
      <c r="E408" s="4172"/>
      <c r="F408" s="4172"/>
      <c r="G408" s="2501"/>
      <c r="H408" s="2501"/>
      <c r="I408" s="2501"/>
      <c r="J408" s="2501"/>
      <c r="K408" s="2501"/>
      <c r="L408" s="2501"/>
      <c r="M408" s="2501"/>
      <c r="N408" s="2501"/>
      <c r="O408" s="2501"/>
      <c r="P408" s="2501"/>
      <c r="Q408" s="2501"/>
      <c r="R408" s="2501"/>
      <c r="S408" s="2501"/>
      <c r="T408" s="2501"/>
      <c r="U408" s="2501"/>
      <c r="V408" s="2501"/>
      <c r="W408" s="2501"/>
      <c r="X408" s="2501"/>
      <c r="Y408" s="2501"/>
      <c r="Z408" s="2501"/>
      <c r="AA408" s="2501"/>
      <c r="AB408" s="2501"/>
      <c r="AC408" s="2501"/>
      <c r="AD408" s="2501"/>
      <c r="AE408" s="2501"/>
      <c r="AF408" s="2502"/>
    </row>
    <row r="409" spans="2:32" s="2393" customFormat="1" x14ac:dyDescent="0.2">
      <c r="B409" s="4173" t="s">
        <v>5061</v>
      </c>
      <c r="C409" s="4174"/>
      <c r="D409" s="5125">
        <v>41907</v>
      </c>
      <c r="E409" s="5125"/>
      <c r="F409" s="5125"/>
      <c r="G409" s="2561"/>
      <c r="H409" s="2501"/>
      <c r="I409" s="2501"/>
      <c r="J409" s="2501"/>
      <c r="K409" s="2501"/>
      <c r="L409" s="2501"/>
      <c r="M409" s="2501"/>
      <c r="N409" s="2501"/>
      <c r="O409" s="2501"/>
      <c r="P409" s="2501"/>
      <c r="Q409" s="2501"/>
      <c r="R409" s="2501"/>
      <c r="S409" s="2501"/>
      <c r="T409" s="2501"/>
      <c r="U409" s="2501"/>
      <c r="V409" s="2501"/>
      <c r="W409" s="2501"/>
      <c r="X409" s="2501"/>
      <c r="Y409" s="2501"/>
      <c r="Z409" s="2501"/>
      <c r="AA409" s="2501"/>
      <c r="AB409" s="2501"/>
      <c r="AC409" s="2501"/>
      <c r="AD409" s="2501"/>
      <c r="AE409" s="2501"/>
      <c r="AF409" s="2502"/>
    </row>
    <row r="410" spans="2:32" s="2393" customFormat="1" x14ac:dyDescent="0.2">
      <c r="B410" s="4176" t="s">
        <v>5059</v>
      </c>
      <c r="C410" s="4177"/>
      <c r="D410" s="5125">
        <v>41907</v>
      </c>
      <c r="E410" s="5125"/>
      <c r="F410" s="5125"/>
      <c r="G410" s="2501"/>
      <c r="H410" s="2501"/>
      <c r="I410" s="2501"/>
      <c r="J410" s="2501"/>
      <c r="K410" s="2501"/>
      <c r="L410" s="2501"/>
      <c r="M410" s="2501"/>
      <c r="N410" s="2501"/>
      <c r="O410" s="2501"/>
      <c r="P410" s="2501"/>
      <c r="Q410" s="2501"/>
      <c r="R410" s="2501"/>
      <c r="S410" s="2501"/>
      <c r="T410" s="2501"/>
      <c r="U410" s="2501"/>
      <c r="V410" s="2501"/>
      <c r="W410" s="2501"/>
      <c r="X410" s="2501"/>
      <c r="Y410" s="2501"/>
      <c r="Z410" s="2501"/>
      <c r="AA410" s="2501"/>
      <c r="AB410" s="2501"/>
      <c r="AC410" s="2501"/>
      <c r="AD410" s="2501"/>
      <c r="AE410" s="2501"/>
      <c r="AF410" s="2502"/>
    </row>
    <row r="411" spans="2:32" s="2393" customFormat="1" ht="13.5" thickBot="1" x14ac:dyDescent="0.25">
      <c r="B411" s="3767"/>
      <c r="C411" s="3768"/>
      <c r="D411" s="3768"/>
      <c r="E411" s="3768"/>
      <c r="F411" s="3768"/>
      <c r="G411" s="2501"/>
      <c r="H411" s="2501"/>
      <c r="I411" s="2501"/>
      <c r="J411" s="2501"/>
      <c r="K411" s="2501"/>
      <c r="L411" s="2501"/>
      <c r="M411" s="2501"/>
      <c r="N411" s="2501"/>
      <c r="O411" s="2501"/>
      <c r="P411" s="2501"/>
      <c r="Q411" s="2501"/>
      <c r="R411" s="2501"/>
      <c r="S411" s="2501"/>
      <c r="T411" s="2501"/>
      <c r="U411" s="2501"/>
      <c r="V411" s="2501"/>
      <c r="W411" s="2501"/>
      <c r="X411" s="2501"/>
      <c r="Y411" s="2501"/>
      <c r="Z411" s="2501"/>
      <c r="AA411" s="2501"/>
      <c r="AB411" s="2501"/>
      <c r="AC411" s="2501"/>
      <c r="AD411" s="2501"/>
      <c r="AE411" s="2501"/>
      <c r="AF411" s="2502"/>
    </row>
    <row r="412" spans="2:32" s="2393" customFormat="1" ht="37.5" customHeight="1" thickBot="1" x14ac:dyDescent="0.25">
      <c r="B412" s="4179" t="s">
        <v>5060</v>
      </c>
      <c r="C412" s="4180"/>
      <c r="D412" s="4181" t="s">
        <v>7117</v>
      </c>
      <c r="E412" s="4182"/>
      <c r="F412" s="4182"/>
      <c r="G412" s="4182"/>
      <c r="H412" s="4182"/>
      <c r="I412" s="4182"/>
      <c r="J412" s="4182"/>
      <c r="K412" s="4182"/>
      <c r="L412" s="4182"/>
      <c r="M412" s="4182"/>
      <c r="N412" s="4182"/>
      <c r="O412" s="4182"/>
      <c r="P412" s="4182"/>
      <c r="Q412" s="4183"/>
      <c r="R412" s="2501"/>
      <c r="S412" s="2501"/>
      <c r="T412" s="2501"/>
      <c r="U412" s="2501"/>
      <c r="V412" s="2501"/>
      <c r="W412" s="2501"/>
      <c r="X412" s="2501"/>
      <c r="Y412" s="2501"/>
      <c r="Z412" s="2501"/>
      <c r="AA412" s="2501"/>
      <c r="AB412" s="2501"/>
      <c r="AC412" s="2501"/>
      <c r="AD412" s="2501"/>
      <c r="AE412" s="2501"/>
      <c r="AF412" s="2502"/>
    </row>
    <row r="413" spans="2:32" s="2393" customFormat="1" ht="13.5" thickBot="1" x14ac:dyDescent="0.25">
      <c r="B413" s="3767"/>
      <c r="C413" s="3768"/>
      <c r="D413" s="3768"/>
      <c r="E413" s="3768"/>
      <c r="F413" s="3768"/>
      <c r="G413" s="2501"/>
      <c r="H413" s="2501"/>
      <c r="I413" s="2501"/>
      <c r="J413" s="2501"/>
      <c r="K413" s="2501"/>
      <c r="L413" s="2501"/>
      <c r="M413" s="2501"/>
      <c r="N413" s="2501"/>
      <c r="O413" s="2501"/>
      <c r="P413" s="2501"/>
      <c r="Q413" s="2501"/>
      <c r="R413" s="2565"/>
      <c r="S413" s="2501"/>
      <c r="T413" s="2501"/>
      <c r="U413" s="2501"/>
      <c r="V413" s="2501"/>
      <c r="W413" s="2501"/>
      <c r="X413" s="2501"/>
      <c r="Y413" s="2501"/>
      <c r="Z413" s="2501"/>
      <c r="AA413" s="2501"/>
      <c r="AB413" s="2501"/>
      <c r="AC413" s="2501"/>
      <c r="AD413" s="2501"/>
      <c r="AE413" s="2501"/>
      <c r="AF413" s="2502"/>
    </row>
    <row r="414" spans="2:32" s="2393" customFormat="1" ht="13.5" thickBot="1" x14ac:dyDescent="0.25">
      <c r="B414" s="4184" t="s">
        <v>5062</v>
      </c>
      <c r="C414" s="4185"/>
      <c r="D414" s="4188" t="s">
        <v>5063</v>
      </c>
      <c r="E414" s="4190" t="s">
        <v>224</v>
      </c>
      <c r="F414" s="4191"/>
      <c r="G414" s="4191"/>
      <c r="H414" s="4191"/>
      <c r="I414" s="4191"/>
      <c r="J414" s="4191"/>
      <c r="K414" s="4191"/>
      <c r="L414" s="4191"/>
      <c r="M414" s="4191"/>
      <c r="N414" s="4191"/>
      <c r="O414" s="4191"/>
      <c r="P414" s="4192"/>
      <c r="Q414" s="4193" t="s">
        <v>340</v>
      </c>
      <c r="R414" s="4194"/>
      <c r="S414" s="4195"/>
      <c r="T414" s="4195"/>
      <c r="U414" s="4195"/>
      <c r="V414" s="4195"/>
      <c r="W414" s="4195"/>
      <c r="X414" s="4195"/>
      <c r="Y414" s="4196"/>
      <c r="Z414" s="4193" t="s">
        <v>225</v>
      </c>
      <c r="AA414" s="4195"/>
      <c r="AB414" s="4196"/>
      <c r="AC414" s="4197" t="s">
        <v>4982</v>
      </c>
      <c r="AD414" s="4198"/>
      <c r="AE414" s="4199"/>
      <c r="AF414" s="2502"/>
    </row>
    <row r="415" spans="2:32" s="2393" customFormat="1" ht="13.5" thickBot="1" x14ac:dyDescent="0.25">
      <c r="B415" s="4186"/>
      <c r="C415" s="4187"/>
      <c r="D415" s="4188"/>
      <c r="E415" s="4188" t="s">
        <v>5000</v>
      </c>
      <c r="F415" s="4188" t="s">
        <v>5001</v>
      </c>
      <c r="G415" s="4200" t="s">
        <v>5003</v>
      </c>
      <c r="H415" s="4200" t="s">
        <v>5064</v>
      </c>
      <c r="I415" s="4202" t="s">
        <v>5065</v>
      </c>
      <c r="J415" s="4202" t="s">
        <v>5066</v>
      </c>
      <c r="K415" s="4202" t="s">
        <v>5006</v>
      </c>
      <c r="L415" s="4202"/>
      <c r="M415" s="4202" t="s">
        <v>5067</v>
      </c>
      <c r="N415" s="4202" t="s">
        <v>5068</v>
      </c>
      <c r="O415" s="4202" t="s">
        <v>5069</v>
      </c>
      <c r="P415" s="4202" t="s">
        <v>5070</v>
      </c>
      <c r="Q415" s="4189" t="s">
        <v>5012</v>
      </c>
      <c r="R415" s="4189" t="s">
        <v>5013</v>
      </c>
      <c r="S415" s="4189" t="s">
        <v>5014</v>
      </c>
      <c r="T415" s="4189" t="s">
        <v>5071</v>
      </c>
      <c r="U415" s="4189" t="s">
        <v>5072</v>
      </c>
      <c r="V415" s="4189" t="s">
        <v>5017</v>
      </c>
      <c r="W415" s="4189" t="s">
        <v>5019</v>
      </c>
      <c r="X415" s="4200" t="s">
        <v>5073</v>
      </c>
      <c r="Y415" s="4200" t="s">
        <v>5074</v>
      </c>
      <c r="Z415" s="4189" t="s">
        <v>5075</v>
      </c>
      <c r="AA415" s="4189" t="s">
        <v>5076</v>
      </c>
      <c r="AB415" s="4189" t="s">
        <v>5077</v>
      </c>
      <c r="AC415" s="4189" t="s">
        <v>1150</v>
      </c>
      <c r="AD415" s="4189" t="s">
        <v>4983</v>
      </c>
      <c r="AE415" s="4189" t="s">
        <v>4984</v>
      </c>
      <c r="AF415" s="2502"/>
    </row>
    <row r="416" spans="2:32" s="2393" customFormat="1" ht="13.5" thickBot="1" x14ac:dyDescent="0.25">
      <c r="B416" s="4186"/>
      <c r="C416" s="4187"/>
      <c r="D416" s="4189"/>
      <c r="E416" s="4189"/>
      <c r="F416" s="4189"/>
      <c r="G416" s="4201"/>
      <c r="H416" s="4201"/>
      <c r="I416" s="4200"/>
      <c r="J416" s="4200"/>
      <c r="K416" s="3765" t="s">
        <v>5026</v>
      </c>
      <c r="L416" s="3766" t="s">
        <v>2793</v>
      </c>
      <c r="M416" s="4200"/>
      <c r="N416" s="4200"/>
      <c r="O416" s="4200"/>
      <c r="P416" s="4200"/>
      <c r="Q416" s="4203"/>
      <c r="R416" s="4203"/>
      <c r="S416" s="4203"/>
      <c r="T416" s="4203"/>
      <c r="U416" s="4203"/>
      <c r="V416" s="4203"/>
      <c r="W416" s="4203"/>
      <c r="X416" s="4201"/>
      <c r="Y416" s="4201"/>
      <c r="Z416" s="4203"/>
      <c r="AA416" s="4203"/>
      <c r="AB416" s="4203"/>
      <c r="AC416" s="4203"/>
      <c r="AD416" s="4203"/>
      <c r="AE416" s="4203"/>
      <c r="AF416" s="2502"/>
    </row>
    <row r="417" spans="2:32" s="2393" customFormat="1" ht="13.5" thickBot="1" x14ac:dyDescent="0.25">
      <c r="B417" s="4164" t="s">
        <v>7108</v>
      </c>
      <c r="C417" s="4165"/>
      <c r="D417" s="3073" t="s">
        <v>1529</v>
      </c>
      <c r="E417" s="3055"/>
      <c r="F417" s="3074"/>
      <c r="G417" s="4087"/>
      <c r="H417" s="4087"/>
      <c r="I417" s="3055"/>
      <c r="J417" s="3055"/>
      <c r="K417" s="3074"/>
      <c r="L417" s="4087"/>
      <c r="M417" s="3055"/>
      <c r="N417" s="3055"/>
      <c r="O417" s="3055"/>
      <c r="P417" s="3055"/>
      <c r="Q417" s="3055"/>
      <c r="R417" s="3074"/>
      <c r="S417" s="3074"/>
      <c r="T417" s="3055"/>
      <c r="U417" s="3055"/>
      <c r="V417" s="3074"/>
      <c r="W417" s="3074"/>
      <c r="X417" s="3055"/>
      <c r="Y417" s="3055"/>
      <c r="Z417" s="3074"/>
      <c r="AA417" s="3055"/>
      <c r="AB417" s="3055"/>
      <c r="AC417" s="4088"/>
      <c r="AD417" s="4088"/>
      <c r="AE417" s="4088"/>
      <c r="AF417" s="2502"/>
    </row>
    <row r="418" spans="2:32" s="2393" customFormat="1" x14ac:dyDescent="0.2">
      <c r="B418" s="2564"/>
      <c r="C418" s="2496"/>
      <c r="D418" s="2496"/>
      <c r="E418" s="2496"/>
      <c r="F418" s="2496"/>
      <c r="G418" s="2497"/>
      <c r="H418" s="2497"/>
      <c r="I418" s="2497"/>
      <c r="J418" s="2497"/>
      <c r="K418" s="2496"/>
      <c r="L418" s="2497"/>
      <c r="M418" s="2497"/>
      <c r="N418" s="2497"/>
      <c r="O418" s="2497"/>
      <c r="P418" s="2497"/>
      <c r="Q418" s="2561"/>
      <c r="R418" s="2561"/>
      <c r="S418" s="2561"/>
      <c r="T418" s="2561"/>
      <c r="U418" s="2561"/>
      <c r="V418" s="2561"/>
      <c r="W418" s="2561"/>
      <c r="X418" s="2561"/>
      <c r="Y418" s="2561"/>
      <c r="Z418" s="2561"/>
      <c r="AA418" s="2561"/>
      <c r="AB418" s="2561"/>
      <c r="AC418" s="2561"/>
      <c r="AD418" s="2561"/>
      <c r="AE418" s="2561"/>
      <c r="AF418" s="2502"/>
    </row>
    <row r="419" spans="2:32" s="2393" customFormat="1" x14ac:dyDescent="0.2">
      <c r="B419" s="4166" t="s">
        <v>4985</v>
      </c>
      <c r="C419" s="4167"/>
      <c r="D419" s="4168" t="s">
        <v>1866</v>
      </c>
      <c r="E419" s="4168"/>
      <c r="F419" s="4168"/>
      <c r="G419" s="4168"/>
      <c r="H419" s="4168"/>
      <c r="I419" s="2562"/>
      <c r="J419" s="2562"/>
      <c r="K419" s="2562"/>
      <c r="L419" s="2562"/>
      <c r="M419" s="2562"/>
      <c r="N419" s="2562"/>
      <c r="O419" s="2562"/>
      <c r="P419" s="2562"/>
      <c r="Q419" s="2561"/>
      <c r="R419" s="2561"/>
      <c r="S419" s="2561"/>
      <c r="T419" s="2561"/>
      <c r="U419" s="2561"/>
      <c r="V419" s="2561"/>
      <c r="W419" s="2561"/>
      <c r="X419" s="2561"/>
      <c r="Y419" s="2561"/>
      <c r="Z419" s="2561"/>
      <c r="AA419" s="2561"/>
      <c r="AB419" s="2561"/>
      <c r="AC419" s="2561"/>
      <c r="AD419" s="2561"/>
      <c r="AE419" s="2561"/>
      <c r="AF419" s="2502"/>
    </row>
    <row r="420" spans="2:32" s="2393" customFormat="1" x14ac:dyDescent="0.2">
      <c r="B420" s="4166" t="s">
        <v>4986</v>
      </c>
      <c r="C420" s="4167"/>
      <c r="D420" s="4168" t="s">
        <v>1866</v>
      </c>
      <c r="E420" s="4168"/>
      <c r="F420" s="4168"/>
      <c r="G420" s="4168"/>
      <c r="H420" s="4168"/>
      <c r="I420" s="2562"/>
      <c r="J420" s="2562"/>
      <c r="K420" s="2562"/>
      <c r="L420" s="2562"/>
      <c r="M420" s="2562"/>
      <c r="N420" s="2562"/>
      <c r="O420" s="2562"/>
      <c r="P420" s="2562"/>
      <c r="Q420" s="2561"/>
      <c r="R420" s="2561"/>
      <c r="S420" s="2561"/>
      <c r="T420" s="2561"/>
      <c r="U420" s="2561"/>
      <c r="V420" s="2561"/>
      <c r="W420" s="2561"/>
      <c r="X420" s="2561"/>
      <c r="Y420" s="2561"/>
      <c r="Z420" s="2561"/>
      <c r="AA420" s="2561"/>
      <c r="AB420" s="2561"/>
      <c r="AC420" s="2561"/>
      <c r="AD420" s="2561"/>
      <c r="AE420" s="2561"/>
      <c r="AF420" s="2502"/>
    </row>
    <row r="421" spans="2:32" s="2393" customFormat="1" ht="13.5" thickBot="1" x14ac:dyDescent="0.25">
      <c r="B421" s="3769"/>
      <c r="C421" s="3770"/>
      <c r="D421" s="3770"/>
      <c r="E421" s="3770"/>
      <c r="F421" s="3770"/>
      <c r="G421" s="2565"/>
      <c r="H421" s="2565"/>
      <c r="I421" s="2565"/>
      <c r="J421" s="2565"/>
      <c r="K421" s="2565"/>
      <c r="L421" s="2565"/>
      <c r="M421" s="2565"/>
      <c r="N421" s="2565"/>
      <c r="O421" s="2565"/>
      <c r="P421" s="2565"/>
      <c r="Q421" s="2565"/>
      <c r="R421" s="2565"/>
      <c r="S421" s="2565"/>
      <c r="T421" s="2565"/>
      <c r="U421" s="2565"/>
      <c r="V421" s="2565"/>
      <c r="W421" s="2565"/>
      <c r="X421" s="2565"/>
      <c r="Y421" s="2565"/>
      <c r="Z421" s="2565"/>
      <c r="AA421" s="2565"/>
      <c r="AB421" s="2565"/>
      <c r="AC421" s="2565"/>
      <c r="AD421" s="2565"/>
      <c r="AE421" s="2565"/>
      <c r="AF421" s="2507"/>
    </row>
    <row r="422" spans="2:32" s="2393" customFormat="1" ht="13.5" thickBot="1" x14ac:dyDescent="0.25">
      <c r="B422" s="2470"/>
      <c r="I422" s="2802"/>
    </row>
    <row r="423" spans="2:32" s="2393" customFormat="1" ht="20.25" x14ac:dyDescent="0.2">
      <c r="B423" s="4169" t="s">
        <v>5058</v>
      </c>
      <c r="C423" s="4170"/>
      <c r="D423" s="4170"/>
      <c r="E423" s="4170"/>
      <c r="F423" s="4170"/>
      <c r="G423" s="4170"/>
      <c r="H423" s="4170"/>
      <c r="I423" s="4170"/>
      <c r="J423" s="4170"/>
      <c r="K423" s="4170"/>
      <c r="L423" s="4170"/>
      <c r="M423" s="4170"/>
      <c r="N423" s="4170"/>
      <c r="O423" s="4170"/>
      <c r="P423" s="4170"/>
      <c r="Q423" s="4170"/>
      <c r="R423" s="4170"/>
      <c r="S423" s="4170"/>
      <c r="T423" s="4170"/>
      <c r="U423" s="4170"/>
      <c r="V423" s="4170"/>
      <c r="W423" s="4170"/>
      <c r="X423" s="4170"/>
      <c r="Y423" s="4170"/>
      <c r="Z423" s="4170"/>
      <c r="AA423" s="4170"/>
      <c r="AB423" s="4170"/>
      <c r="AC423" s="4170"/>
      <c r="AD423" s="4170"/>
      <c r="AE423" s="4170"/>
      <c r="AF423" s="4171"/>
    </row>
    <row r="424" spans="2:32" s="2393" customFormat="1" x14ac:dyDescent="0.2">
      <c r="B424" s="3767"/>
      <c r="C424" s="3768"/>
      <c r="D424" s="3768"/>
      <c r="E424" s="3768"/>
      <c r="F424" s="3768"/>
      <c r="G424" s="2501"/>
      <c r="H424" s="2501"/>
      <c r="I424" s="2501"/>
      <c r="J424" s="2501"/>
      <c r="K424" s="2501"/>
      <c r="L424" s="2501"/>
      <c r="M424" s="2501"/>
      <c r="N424" s="2501"/>
      <c r="O424" s="2501"/>
      <c r="P424" s="2501"/>
      <c r="Q424" s="2501"/>
      <c r="R424" s="2501"/>
      <c r="S424" s="2501"/>
      <c r="T424" s="2501"/>
      <c r="U424" s="2501"/>
      <c r="V424" s="2501"/>
      <c r="W424" s="2501"/>
      <c r="X424" s="2501"/>
      <c r="Y424" s="2501"/>
      <c r="Z424" s="2501"/>
      <c r="AA424" s="2501"/>
      <c r="AB424" s="2501"/>
      <c r="AC424" s="2501"/>
      <c r="AD424" s="2501"/>
      <c r="AE424" s="2501"/>
      <c r="AF424" s="2502"/>
    </row>
    <row r="425" spans="2:32" s="2393" customFormat="1" x14ac:dyDescent="0.2">
      <c r="B425" s="2563" t="s">
        <v>5078</v>
      </c>
      <c r="C425" s="3768"/>
      <c r="D425" s="4172" t="s">
        <v>6845</v>
      </c>
      <c r="E425" s="4172"/>
      <c r="F425" s="4172"/>
      <c r="G425" s="2501"/>
      <c r="H425" s="2501"/>
      <c r="I425" s="2501"/>
      <c r="J425" s="2501"/>
      <c r="K425" s="2501"/>
      <c r="L425" s="2501"/>
      <c r="M425" s="2501"/>
      <c r="N425" s="2501"/>
      <c r="O425" s="2501"/>
      <c r="P425" s="2501"/>
      <c r="Q425" s="2501"/>
      <c r="R425" s="2501"/>
      <c r="S425" s="2501"/>
      <c r="T425" s="2501"/>
      <c r="U425" s="2501"/>
      <c r="V425" s="2501"/>
      <c r="W425" s="2501"/>
      <c r="X425" s="2501"/>
      <c r="Y425" s="2501"/>
      <c r="Z425" s="2501"/>
      <c r="AA425" s="2501"/>
      <c r="AB425" s="2501"/>
      <c r="AC425" s="2501"/>
      <c r="AD425" s="2501"/>
      <c r="AE425" s="2501"/>
      <c r="AF425" s="2502"/>
    </row>
    <row r="426" spans="2:32" s="2393" customFormat="1" x14ac:dyDescent="0.2">
      <c r="B426" s="4173" t="s">
        <v>5061</v>
      </c>
      <c r="C426" s="4174"/>
      <c r="D426" s="5125">
        <v>41896</v>
      </c>
      <c r="E426" s="5125"/>
      <c r="F426" s="5125"/>
      <c r="G426" s="2561"/>
      <c r="H426" s="2501"/>
      <c r="I426" s="2501"/>
      <c r="J426" s="2501"/>
      <c r="K426" s="2501"/>
      <c r="L426" s="2501"/>
      <c r="M426" s="2501"/>
      <c r="N426" s="2501"/>
      <c r="O426" s="2501"/>
      <c r="P426" s="2501"/>
      <c r="Q426" s="2501"/>
      <c r="R426" s="2501"/>
      <c r="S426" s="2501"/>
      <c r="T426" s="2501"/>
      <c r="U426" s="2501"/>
      <c r="V426" s="2501"/>
      <c r="W426" s="2501"/>
      <c r="X426" s="2501"/>
      <c r="Y426" s="2501"/>
      <c r="Z426" s="2501"/>
      <c r="AA426" s="2501"/>
      <c r="AB426" s="2501"/>
      <c r="AC426" s="2501"/>
      <c r="AD426" s="2501"/>
      <c r="AE426" s="2501"/>
      <c r="AF426" s="2502"/>
    </row>
    <row r="427" spans="2:32" s="2393" customFormat="1" x14ac:dyDescent="0.2">
      <c r="B427" s="4176" t="s">
        <v>5059</v>
      </c>
      <c r="C427" s="4177"/>
      <c r="D427" s="5126">
        <v>41898</v>
      </c>
      <c r="E427" s="5126"/>
      <c r="F427" s="5126"/>
      <c r="G427" s="2501"/>
      <c r="H427" s="2501"/>
      <c r="I427" s="2501"/>
      <c r="J427" s="2501"/>
      <c r="K427" s="2501"/>
      <c r="L427" s="2501"/>
      <c r="M427" s="2501"/>
      <c r="N427" s="2501"/>
      <c r="O427" s="2501"/>
      <c r="P427" s="2501"/>
      <c r="Q427" s="2501"/>
      <c r="R427" s="2501"/>
      <c r="S427" s="2501"/>
      <c r="T427" s="2501"/>
      <c r="U427" s="2501"/>
      <c r="V427" s="2501"/>
      <c r="W427" s="2501"/>
      <c r="X427" s="2501"/>
      <c r="Y427" s="2501"/>
      <c r="Z427" s="2501"/>
      <c r="AA427" s="2501"/>
      <c r="AB427" s="2501"/>
      <c r="AC427" s="2501"/>
      <c r="AD427" s="2501"/>
      <c r="AE427" s="2501"/>
      <c r="AF427" s="2502"/>
    </row>
    <row r="428" spans="2:32" s="2393" customFormat="1" ht="13.5" thickBot="1" x14ac:dyDescent="0.25">
      <c r="B428" s="3767"/>
      <c r="C428" s="3768"/>
      <c r="D428" s="3768"/>
      <c r="E428" s="3768"/>
      <c r="F428" s="3768"/>
      <c r="G428" s="2501"/>
      <c r="H428" s="2501"/>
      <c r="I428" s="2501"/>
      <c r="J428" s="2501"/>
      <c r="K428" s="2501"/>
      <c r="L428" s="2501"/>
      <c r="M428" s="2501"/>
      <c r="N428" s="2501"/>
      <c r="O428" s="2501"/>
      <c r="P428" s="2501"/>
      <c r="Q428" s="2501"/>
      <c r="R428" s="2501"/>
      <c r="S428" s="2501"/>
      <c r="T428" s="2501"/>
      <c r="U428" s="2501"/>
      <c r="V428" s="2501"/>
      <c r="W428" s="2501"/>
      <c r="X428" s="2501"/>
      <c r="Y428" s="2501"/>
      <c r="Z428" s="2501"/>
      <c r="AA428" s="2501"/>
      <c r="AB428" s="2501"/>
      <c r="AC428" s="2501"/>
      <c r="AD428" s="2501"/>
      <c r="AE428" s="2501"/>
      <c r="AF428" s="2502"/>
    </row>
    <row r="429" spans="2:32" s="2393" customFormat="1" ht="54" customHeight="1" thickBot="1" x14ac:dyDescent="0.25">
      <c r="B429" s="4179" t="s">
        <v>5060</v>
      </c>
      <c r="C429" s="4180"/>
      <c r="D429" s="4181" t="s">
        <v>6930</v>
      </c>
      <c r="E429" s="4182"/>
      <c r="F429" s="4182"/>
      <c r="G429" s="4182"/>
      <c r="H429" s="4182"/>
      <c r="I429" s="4182"/>
      <c r="J429" s="4182"/>
      <c r="K429" s="4182"/>
      <c r="L429" s="4182"/>
      <c r="M429" s="4182"/>
      <c r="N429" s="4182"/>
      <c r="O429" s="4182"/>
      <c r="P429" s="4182"/>
      <c r="Q429" s="4183"/>
      <c r="R429" s="2501"/>
      <c r="S429" s="2501"/>
      <c r="T429" s="2501"/>
      <c r="U429" s="2501"/>
      <c r="V429" s="2501"/>
      <c r="W429" s="2501"/>
      <c r="X429" s="2501"/>
      <c r="Y429" s="2501"/>
      <c r="Z429" s="2501"/>
      <c r="AA429" s="2501"/>
      <c r="AB429" s="2501"/>
      <c r="AC429" s="2501"/>
      <c r="AD429" s="2501"/>
      <c r="AE429" s="2501"/>
      <c r="AF429" s="2502"/>
    </row>
    <row r="430" spans="2:32" s="2393" customFormat="1" ht="13.5" thickBot="1" x14ac:dyDescent="0.25">
      <c r="B430" s="3767"/>
      <c r="C430" s="3768"/>
      <c r="D430" s="3768"/>
      <c r="E430" s="3768"/>
      <c r="F430" s="3768"/>
      <c r="G430" s="2501"/>
      <c r="H430" s="2501"/>
      <c r="I430" s="2501"/>
      <c r="J430" s="2501"/>
      <c r="K430" s="2501"/>
      <c r="L430" s="2501"/>
      <c r="M430" s="2501"/>
      <c r="N430" s="2501"/>
      <c r="O430" s="2501"/>
      <c r="P430" s="2501"/>
      <c r="Q430" s="2501"/>
      <c r="R430" s="2565"/>
      <c r="S430" s="2501"/>
      <c r="T430" s="2501"/>
      <c r="U430" s="2501"/>
      <c r="V430" s="2501"/>
      <c r="W430" s="2501"/>
      <c r="X430" s="2501"/>
      <c r="Y430" s="2501"/>
      <c r="Z430" s="2501"/>
      <c r="AA430" s="2501"/>
      <c r="AB430" s="2501"/>
      <c r="AC430" s="2501"/>
      <c r="AD430" s="2501"/>
      <c r="AE430" s="2501"/>
      <c r="AF430" s="2502"/>
    </row>
    <row r="431" spans="2:32" s="2393" customFormat="1" ht="13.5" thickBot="1" x14ac:dyDescent="0.25">
      <c r="B431" s="4184" t="s">
        <v>5062</v>
      </c>
      <c r="C431" s="4185"/>
      <c r="D431" s="4188" t="s">
        <v>5063</v>
      </c>
      <c r="E431" s="4190" t="s">
        <v>224</v>
      </c>
      <c r="F431" s="4191"/>
      <c r="G431" s="4191"/>
      <c r="H431" s="4191"/>
      <c r="I431" s="4191"/>
      <c r="J431" s="4191"/>
      <c r="K431" s="4191"/>
      <c r="L431" s="4191"/>
      <c r="M431" s="4191"/>
      <c r="N431" s="4191"/>
      <c r="O431" s="4191"/>
      <c r="P431" s="4192"/>
      <c r="Q431" s="4193" t="s">
        <v>340</v>
      </c>
      <c r="R431" s="4194"/>
      <c r="S431" s="4195"/>
      <c r="T431" s="4195"/>
      <c r="U431" s="4195"/>
      <c r="V431" s="4195"/>
      <c r="W431" s="4195"/>
      <c r="X431" s="4195"/>
      <c r="Y431" s="4196"/>
      <c r="Z431" s="4193" t="s">
        <v>225</v>
      </c>
      <c r="AA431" s="4195"/>
      <c r="AB431" s="4196"/>
      <c r="AC431" s="4197" t="s">
        <v>4982</v>
      </c>
      <c r="AD431" s="4198"/>
      <c r="AE431" s="4199"/>
      <c r="AF431" s="2502"/>
    </row>
    <row r="432" spans="2:32" s="2393" customFormat="1" ht="13.5" thickBot="1" x14ac:dyDescent="0.25">
      <c r="B432" s="4186"/>
      <c r="C432" s="4187"/>
      <c r="D432" s="4188"/>
      <c r="E432" s="4188" t="s">
        <v>5000</v>
      </c>
      <c r="F432" s="4188" t="s">
        <v>5001</v>
      </c>
      <c r="G432" s="4200" t="s">
        <v>5003</v>
      </c>
      <c r="H432" s="4200" t="s">
        <v>5064</v>
      </c>
      <c r="I432" s="4202" t="s">
        <v>5065</v>
      </c>
      <c r="J432" s="4202" t="s">
        <v>5066</v>
      </c>
      <c r="K432" s="4202" t="s">
        <v>5006</v>
      </c>
      <c r="L432" s="4202"/>
      <c r="M432" s="4202" t="s">
        <v>5067</v>
      </c>
      <c r="N432" s="4202" t="s">
        <v>5068</v>
      </c>
      <c r="O432" s="4202" t="s">
        <v>5069</v>
      </c>
      <c r="P432" s="4202" t="s">
        <v>5070</v>
      </c>
      <c r="Q432" s="4189" t="s">
        <v>5012</v>
      </c>
      <c r="R432" s="4189" t="s">
        <v>5013</v>
      </c>
      <c r="S432" s="4189" t="s">
        <v>5014</v>
      </c>
      <c r="T432" s="4189" t="s">
        <v>5071</v>
      </c>
      <c r="U432" s="4189" t="s">
        <v>5072</v>
      </c>
      <c r="V432" s="4189" t="s">
        <v>5017</v>
      </c>
      <c r="W432" s="4189" t="s">
        <v>5019</v>
      </c>
      <c r="X432" s="4200" t="s">
        <v>5073</v>
      </c>
      <c r="Y432" s="4200" t="s">
        <v>5074</v>
      </c>
      <c r="Z432" s="4189" t="s">
        <v>5075</v>
      </c>
      <c r="AA432" s="4189" t="s">
        <v>5076</v>
      </c>
      <c r="AB432" s="4189" t="s">
        <v>5077</v>
      </c>
      <c r="AC432" s="4189" t="s">
        <v>1150</v>
      </c>
      <c r="AD432" s="4189" t="s">
        <v>4983</v>
      </c>
      <c r="AE432" s="4189" t="s">
        <v>4984</v>
      </c>
      <c r="AF432" s="2502"/>
    </row>
    <row r="433" spans="2:32" s="2393" customFormat="1" ht="13.5" thickBot="1" x14ac:dyDescent="0.25">
      <c r="B433" s="4186"/>
      <c r="C433" s="4187"/>
      <c r="D433" s="4189"/>
      <c r="E433" s="4189"/>
      <c r="F433" s="4189"/>
      <c r="G433" s="4201"/>
      <c r="H433" s="4201"/>
      <c r="I433" s="4200"/>
      <c r="J433" s="4200"/>
      <c r="K433" s="3765" t="s">
        <v>5026</v>
      </c>
      <c r="L433" s="3766" t="s">
        <v>2793</v>
      </c>
      <c r="M433" s="4200"/>
      <c r="N433" s="4200"/>
      <c r="O433" s="4200"/>
      <c r="P433" s="4200"/>
      <c r="Q433" s="4203"/>
      <c r="R433" s="4203"/>
      <c r="S433" s="4203"/>
      <c r="T433" s="4203"/>
      <c r="U433" s="4203"/>
      <c r="V433" s="4203"/>
      <c r="W433" s="4203"/>
      <c r="X433" s="4201"/>
      <c r="Y433" s="4201"/>
      <c r="Z433" s="4203"/>
      <c r="AA433" s="4203"/>
      <c r="AB433" s="4203"/>
      <c r="AC433" s="4203"/>
      <c r="AD433" s="4203"/>
      <c r="AE433" s="4203"/>
      <c r="AF433" s="2502"/>
    </row>
    <row r="434" spans="2:32" s="2393" customFormat="1" ht="13.5" thickBot="1" x14ac:dyDescent="0.25">
      <c r="B434" s="4164" t="s">
        <v>6846</v>
      </c>
      <c r="C434" s="4165"/>
      <c r="D434" s="3073" t="s">
        <v>1529</v>
      </c>
      <c r="E434" s="3055"/>
      <c r="F434" s="3074"/>
      <c r="G434" s="4087"/>
      <c r="H434" s="4087"/>
      <c r="I434" s="3055"/>
      <c r="J434" s="3055"/>
      <c r="K434" s="3074"/>
      <c r="L434" s="4087"/>
      <c r="M434" s="3055"/>
      <c r="N434" s="3055"/>
      <c r="O434" s="3055"/>
      <c r="P434" s="3055"/>
      <c r="Q434" s="3055"/>
      <c r="R434" s="3074"/>
      <c r="S434" s="3074"/>
      <c r="T434" s="3055"/>
      <c r="U434" s="3055"/>
      <c r="V434" s="3074"/>
      <c r="W434" s="3074"/>
      <c r="X434" s="3055"/>
      <c r="Y434" s="3055"/>
      <c r="Z434" s="3074"/>
      <c r="AA434" s="3055"/>
      <c r="AB434" s="3055"/>
      <c r="AC434" s="4088"/>
      <c r="AD434" s="4088"/>
      <c r="AE434" s="4088"/>
      <c r="AF434" s="2502"/>
    </row>
    <row r="435" spans="2:32" s="2393" customFormat="1" x14ac:dyDescent="0.2">
      <c r="B435" s="2564"/>
      <c r="C435" s="2496"/>
      <c r="D435" s="2496"/>
      <c r="E435" s="2496"/>
      <c r="F435" s="2496"/>
      <c r="G435" s="2497"/>
      <c r="H435" s="2497"/>
      <c r="I435" s="2497"/>
      <c r="J435" s="2497"/>
      <c r="K435" s="2496"/>
      <c r="L435" s="2497"/>
      <c r="M435" s="2497"/>
      <c r="N435" s="2497"/>
      <c r="O435" s="2497"/>
      <c r="P435" s="2497"/>
      <c r="Q435" s="2561"/>
      <c r="R435" s="2561"/>
      <c r="S435" s="2561"/>
      <c r="T435" s="2561"/>
      <c r="U435" s="2561"/>
      <c r="V435" s="2561"/>
      <c r="W435" s="2561"/>
      <c r="X435" s="2561"/>
      <c r="Y435" s="2561"/>
      <c r="Z435" s="2561"/>
      <c r="AA435" s="2561"/>
      <c r="AB435" s="2561"/>
      <c r="AC435" s="2561"/>
      <c r="AD435" s="2561"/>
      <c r="AE435" s="2561"/>
      <c r="AF435" s="2502"/>
    </row>
    <row r="436" spans="2:32" s="2393" customFormat="1" x14ac:dyDescent="0.2">
      <c r="B436" s="4166" t="s">
        <v>4985</v>
      </c>
      <c r="C436" s="4167"/>
      <c r="D436" s="4168" t="s">
        <v>1866</v>
      </c>
      <c r="E436" s="4168"/>
      <c r="F436" s="4168"/>
      <c r="G436" s="4168"/>
      <c r="H436" s="4168"/>
      <c r="I436" s="2562"/>
      <c r="J436" s="2562"/>
      <c r="K436" s="2562"/>
      <c r="L436" s="2562"/>
      <c r="M436" s="2562"/>
      <c r="N436" s="2562"/>
      <c r="O436" s="2562"/>
      <c r="P436" s="2562"/>
      <c r="Q436" s="2561"/>
      <c r="R436" s="2561"/>
      <c r="S436" s="2561"/>
      <c r="T436" s="2561"/>
      <c r="U436" s="2561"/>
      <c r="V436" s="2561"/>
      <c r="W436" s="2561"/>
      <c r="X436" s="2561"/>
      <c r="Y436" s="2561"/>
      <c r="Z436" s="2561"/>
      <c r="AA436" s="2561"/>
      <c r="AB436" s="2561"/>
      <c r="AC436" s="2561"/>
      <c r="AD436" s="2561"/>
      <c r="AE436" s="2561"/>
      <c r="AF436" s="2502"/>
    </row>
    <row r="437" spans="2:32" s="2393" customFormat="1" x14ac:dyDescent="0.2">
      <c r="B437" s="4166" t="s">
        <v>4986</v>
      </c>
      <c r="C437" s="4167"/>
      <c r="D437" s="4168" t="s">
        <v>1866</v>
      </c>
      <c r="E437" s="4168"/>
      <c r="F437" s="4168"/>
      <c r="G437" s="4168"/>
      <c r="H437" s="4168"/>
      <c r="I437" s="2562"/>
      <c r="J437" s="2562"/>
      <c r="K437" s="2562"/>
      <c r="L437" s="2562"/>
      <c r="M437" s="2562"/>
      <c r="N437" s="2562"/>
      <c r="O437" s="2562"/>
      <c r="P437" s="2562"/>
      <c r="Q437" s="2561"/>
      <c r="R437" s="2561"/>
      <c r="S437" s="2561"/>
      <c r="T437" s="2561"/>
      <c r="U437" s="2561"/>
      <c r="V437" s="2561"/>
      <c r="W437" s="2561"/>
      <c r="X437" s="2561"/>
      <c r="Y437" s="2561"/>
      <c r="Z437" s="2561"/>
      <c r="AA437" s="2561"/>
      <c r="AB437" s="2561"/>
      <c r="AC437" s="2561"/>
      <c r="AD437" s="2561"/>
      <c r="AE437" s="2561"/>
      <c r="AF437" s="2502"/>
    </row>
    <row r="438" spans="2:32" s="2393" customFormat="1" ht="13.5" thickBot="1" x14ac:dyDescent="0.25">
      <c r="B438" s="3769"/>
      <c r="C438" s="3770"/>
      <c r="D438" s="3770"/>
      <c r="E438" s="3770"/>
      <c r="F438" s="3770"/>
      <c r="G438" s="2565"/>
      <c r="H438" s="2565"/>
      <c r="I438" s="2565"/>
      <c r="J438" s="2565"/>
      <c r="K438" s="2565"/>
      <c r="L438" s="2565"/>
      <c r="M438" s="2565"/>
      <c r="N438" s="2565"/>
      <c r="O438" s="2565"/>
      <c r="P438" s="2565"/>
      <c r="Q438" s="2565"/>
      <c r="R438" s="2565"/>
      <c r="S438" s="2565"/>
      <c r="T438" s="2565"/>
      <c r="U438" s="2565"/>
      <c r="V438" s="2565"/>
      <c r="W438" s="2565"/>
      <c r="X438" s="2565"/>
      <c r="Y438" s="2565"/>
      <c r="Z438" s="2565"/>
      <c r="AA438" s="2565"/>
      <c r="AB438" s="2565"/>
      <c r="AC438" s="2565"/>
      <c r="AD438" s="2565"/>
      <c r="AE438" s="2565"/>
      <c r="AF438" s="2507"/>
    </row>
    <row r="439" spans="2:32" s="2393" customFormat="1" ht="13.5" thickBot="1" x14ac:dyDescent="0.25">
      <c r="B439" s="2470"/>
      <c r="I439" s="2802"/>
    </row>
    <row r="440" spans="2:32" s="2393" customFormat="1" ht="20.25" x14ac:dyDescent="0.2">
      <c r="B440" s="4169" t="s">
        <v>5058</v>
      </c>
      <c r="C440" s="4170"/>
      <c r="D440" s="4170"/>
      <c r="E440" s="4170"/>
      <c r="F440" s="4170"/>
      <c r="G440" s="4170"/>
      <c r="H440" s="4170"/>
      <c r="I440" s="4170"/>
      <c r="J440" s="4170"/>
      <c r="K440" s="4170"/>
      <c r="L440" s="4170"/>
      <c r="M440" s="4170"/>
      <c r="N440" s="4170"/>
      <c r="O440" s="4170"/>
      <c r="P440" s="4170"/>
      <c r="Q440" s="4170"/>
      <c r="R440" s="4170"/>
      <c r="S440" s="4170"/>
      <c r="T440" s="4170"/>
      <c r="U440" s="4170"/>
      <c r="V440" s="4170"/>
      <c r="W440" s="4170"/>
      <c r="X440" s="4170"/>
      <c r="Y440" s="4170"/>
      <c r="Z440" s="4170"/>
      <c r="AA440" s="4170"/>
      <c r="AB440" s="4170"/>
      <c r="AC440" s="4170"/>
      <c r="AD440" s="4170"/>
      <c r="AE440" s="4170"/>
      <c r="AF440" s="4171"/>
    </row>
    <row r="441" spans="2:32" s="2393" customFormat="1" x14ac:dyDescent="0.2">
      <c r="B441" s="3767"/>
      <c r="C441" s="3768"/>
      <c r="D441" s="3768"/>
      <c r="E441" s="3768"/>
      <c r="F441" s="3768"/>
      <c r="G441" s="2501"/>
      <c r="H441" s="2501"/>
      <c r="I441" s="2501"/>
      <c r="J441" s="2501"/>
      <c r="K441" s="2501"/>
      <c r="L441" s="2501"/>
      <c r="M441" s="2501"/>
      <c r="N441" s="2501"/>
      <c r="O441" s="2501"/>
      <c r="P441" s="2501"/>
      <c r="Q441" s="2501"/>
      <c r="R441" s="2501"/>
      <c r="S441" s="2501"/>
      <c r="T441" s="2501"/>
      <c r="U441" s="2501"/>
      <c r="V441" s="2501"/>
      <c r="W441" s="2501"/>
      <c r="X441" s="2501"/>
      <c r="Y441" s="2501"/>
      <c r="Z441" s="2501"/>
      <c r="AA441" s="2501"/>
      <c r="AB441" s="2501"/>
      <c r="AC441" s="2501"/>
      <c r="AD441" s="2501"/>
      <c r="AE441" s="2501"/>
      <c r="AF441" s="2502"/>
    </row>
    <row r="442" spans="2:32" s="2393" customFormat="1" x14ac:dyDescent="0.2">
      <c r="B442" s="2563" t="s">
        <v>5078</v>
      </c>
      <c r="C442" s="3768"/>
      <c r="D442" s="4172" t="s">
        <v>7114</v>
      </c>
      <c r="E442" s="4172"/>
      <c r="F442" s="4172"/>
      <c r="G442" s="2501"/>
      <c r="H442" s="2501"/>
      <c r="I442" s="2501"/>
      <c r="J442" s="2501"/>
      <c r="K442" s="2501"/>
      <c r="L442" s="2501"/>
      <c r="M442" s="2501"/>
      <c r="N442" s="2501"/>
      <c r="O442" s="2501"/>
      <c r="P442" s="2501"/>
      <c r="Q442" s="2501"/>
      <c r="R442" s="2501"/>
      <c r="S442" s="2501"/>
      <c r="T442" s="2501"/>
      <c r="U442" s="2501"/>
      <c r="V442" s="2501"/>
      <c r="W442" s="2501"/>
      <c r="X442" s="2501"/>
      <c r="Y442" s="2501"/>
      <c r="Z442" s="2501"/>
      <c r="AA442" s="2501"/>
      <c r="AB442" s="2501"/>
      <c r="AC442" s="2501"/>
      <c r="AD442" s="2501"/>
      <c r="AE442" s="2501"/>
      <c r="AF442" s="2502"/>
    </row>
    <row r="443" spans="2:32" s="2393" customFormat="1" x14ac:dyDescent="0.2">
      <c r="B443" s="4173" t="s">
        <v>5061</v>
      </c>
      <c r="C443" s="4174"/>
      <c r="D443" s="5126">
        <v>41898</v>
      </c>
      <c r="E443" s="5126"/>
      <c r="F443" s="5126"/>
      <c r="G443" s="2561"/>
      <c r="H443" s="2501"/>
      <c r="I443" s="2501"/>
      <c r="J443" s="2501"/>
      <c r="K443" s="2501"/>
      <c r="L443" s="2501"/>
      <c r="M443" s="2501"/>
      <c r="N443" s="2501"/>
      <c r="O443" s="2501"/>
      <c r="P443" s="2501"/>
      <c r="Q443" s="2501"/>
      <c r="R443" s="2501"/>
      <c r="S443" s="2501"/>
      <c r="T443" s="2501"/>
      <c r="U443" s="2501"/>
      <c r="V443" s="2501"/>
      <c r="W443" s="2501"/>
      <c r="X443" s="2501"/>
      <c r="Y443" s="2501"/>
      <c r="Z443" s="2501"/>
      <c r="AA443" s="2501"/>
      <c r="AB443" s="2501"/>
      <c r="AC443" s="2501"/>
      <c r="AD443" s="2501"/>
      <c r="AE443" s="2501"/>
      <c r="AF443" s="2502"/>
    </row>
    <row r="444" spans="2:32" s="2393" customFormat="1" x14ac:dyDescent="0.2">
      <c r="B444" s="4176" t="s">
        <v>5059</v>
      </c>
      <c r="C444" s="4177"/>
      <c r="D444" s="5126">
        <v>41900</v>
      </c>
      <c r="E444" s="5126"/>
      <c r="F444" s="5126"/>
      <c r="G444" s="2501"/>
      <c r="H444" s="2501"/>
      <c r="I444" s="2501"/>
      <c r="J444" s="2501"/>
      <c r="K444" s="2501"/>
      <c r="L444" s="2501"/>
      <c r="M444" s="2501"/>
      <c r="N444" s="2501"/>
      <c r="O444" s="2501"/>
      <c r="P444" s="2501"/>
      <c r="Q444" s="2501"/>
      <c r="R444" s="2501"/>
      <c r="S444" s="2501"/>
      <c r="T444" s="2501"/>
      <c r="U444" s="2501"/>
      <c r="V444" s="2501"/>
      <c r="W444" s="2501"/>
      <c r="X444" s="2501"/>
      <c r="Y444" s="2501"/>
      <c r="Z444" s="2501"/>
      <c r="AA444" s="2501"/>
      <c r="AB444" s="2501"/>
      <c r="AC444" s="2501"/>
      <c r="AD444" s="2501"/>
      <c r="AE444" s="2501"/>
      <c r="AF444" s="2502"/>
    </row>
    <row r="445" spans="2:32" s="2393" customFormat="1" ht="13.5" thickBot="1" x14ac:dyDescent="0.25">
      <c r="B445" s="3767"/>
      <c r="C445" s="3768"/>
      <c r="D445" s="3768"/>
      <c r="E445" s="3768"/>
      <c r="F445" s="3768"/>
      <c r="G445" s="2501"/>
      <c r="H445" s="2501"/>
      <c r="I445" s="2501"/>
      <c r="J445" s="2501"/>
      <c r="K445" s="2501"/>
      <c r="L445" s="2501"/>
      <c r="M445" s="2501"/>
      <c r="N445" s="2501"/>
      <c r="O445" s="2501"/>
      <c r="P445" s="2501"/>
      <c r="Q445" s="2501"/>
      <c r="R445" s="2501"/>
      <c r="S445" s="2501"/>
      <c r="T445" s="2501"/>
      <c r="U445" s="2501"/>
      <c r="V445" s="2501"/>
      <c r="W445" s="2501"/>
      <c r="X445" s="2501"/>
      <c r="Y445" s="2501"/>
      <c r="Z445" s="2501"/>
      <c r="AA445" s="2501"/>
      <c r="AB445" s="2501"/>
      <c r="AC445" s="2501"/>
      <c r="AD445" s="2501"/>
      <c r="AE445" s="2501"/>
      <c r="AF445" s="2502"/>
    </row>
    <row r="446" spans="2:32" s="2393" customFormat="1" ht="45.75" customHeight="1" thickBot="1" x14ac:dyDescent="0.25">
      <c r="B446" s="4179" t="s">
        <v>5060</v>
      </c>
      <c r="C446" s="4180"/>
      <c r="D446" s="4181" t="s">
        <v>7116</v>
      </c>
      <c r="E446" s="4182"/>
      <c r="F446" s="4182"/>
      <c r="G446" s="4182"/>
      <c r="H446" s="4182"/>
      <c r="I446" s="4182"/>
      <c r="J446" s="4182"/>
      <c r="K446" s="4182"/>
      <c r="L446" s="4182"/>
      <c r="M446" s="4182"/>
      <c r="N446" s="4182"/>
      <c r="O446" s="4182"/>
      <c r="P446" s="4182"/>
      <c r="Q446" s="4183"/>
      <c r="R446" s="2501"/>
      <c r="S446" s="2501"/>
      <c r="T446" s="2501"/>
      <c r="U446" s="2501"/>
      <c r="V446" s="2501"/>
      <c r="W446" s="2501"/>
      <c r="X446" s="2501"/>
      <c r="Y446" s="2501"/>
      <c r="Z446" s="2501"/>
      <c r="AA446" s="2501"/>
      <c r="AB446" s="2501"/>
      <c r="AC446" s="2501"/>
      <c r="AD446" s="2501"/>
      <c r="AE446" s="2501"/>
      <c r="AF446" s="2502"/>
    </row>
    <row r="447" spans="2:32" s="2393" customFormat="1" ht="13.5" thickBot="1" x14ac:dyDescent="0.25">
      <c r="B447" s="3767"/>
      <c r="C447" s="3768"/>
      <c r="D447" s="3768"/>
      <c r="E447" s="3768"/>
      <c r="F447" s="3768"/>
      <c r="G447" s="2501"/>
      <c r="H447" s="2501"/>
      <c r="I447" s="2501"/>
      <c r="J447" s="2501"/>
      <c r="K447" s="2501"/>
      <c r="L447" s="2501"/>
      <c r="M447" s="2501"/>
      <c r="N447" s="2501"/>
      <c r="O447" s="2501"/>
      <c r="P447" s="2501"/>
      <c r="Q447" s="2501"/>
      <c r="R447" s="2565"/>
      <c r="S447" s="2501"/>
      <c r="T447" s="2501"/>
      <c r="U447" s="2501"/>
      <c r="V447" s="2501"/>
      <c r="W447" s="2501"/>
      <c r="X447" s="2501"/>
      <c r="Y447" s="2501"/>
      <c r="Z447" s="2501"/>
      <c r="AA447" s="2501"/>
      <c r="AB447" s="2501"/>
      <c r="AC447" s="2501"/>
      <c r="AD447" s="2501"/>
      <c r="AE447" s="2501"/>
      <c r="AF447" s="2502"/>
    </row>
    <row r="448" spans="2:32" s="2393" customFormat="1" ht="13.5" thickBot="1" x14ac:dyDescent="0.25">
      <c r="B448" s="4184" t="s">
        <v>5062</v>
      </c>
      <c r="C448" s="4185"/>
      <c r="D448" s="4188" t="s">
        <v>5063</v>
      </c>
      <c r="E448" s="4190" t="s">
        <v>224</v>
      </c>
      <c r="F448" s="4191"/>
      <c r="G448" s="4191"/>
      <c r="H448" s="4191"/>
      <c r="I448" s="4191"/>
      <c r="J448" s="4191"/>
      <c r="K448" s="4191"/>
      <c r="L448" s="4191"/>
      <c r="M448" s="4191"/>
      <c r="N448" s="4191"/>
      <c r="O448" s="4191"/>
      <c r="P448" s="4192"/>
      <c r="Q448" s="4193" t="s">
        <v>340</v>
      </c>
      <c r="R448" s="4194"/>
      <c r="S448" s="4195"/>
      <c r="T448" s="4195"/>
      <c r="U448" s="4195"/>
      <c r="V448" s="4195"/>
      <c r="W448" s="4195"/>
      <c r="X448" s="4195"/>
      <c r="Y448" s="4196"/>
      <c r="Z448" s="4193" t="s">
        <v>225</v>
      </c>
      <c r="AA448" s="4195"/>
      <c r="AB448" s="4196"/>
      <c r="AC448" s="4197" t="s">
        <v>4982</v>
      </c>
      <c r="AD448" s="4198"/>
      <c r="AE448" s="4199"/>
      <c r="AF448" s="2502"/>
    </row>
    <row r="449" spans="2:32" s="2393" customFormat="1" ht="13.5" thickBot="1" x14ac:dyDescent="0.25">
      <c r="B449" s="4186"/>
      <c r="C449" s="4187"/>
      <c r="D449" s="4188"/>
      <c r="E449" s="4188" t="s">
        <v>5000</v>
      </c>
      <c r="F449" s="4188" t="s">
        <v>5001</v>
      </c>
      <c r="G449" s="4200" t="s">
        <v>5003</v>
      </c>
      <c r="H449" s="4200" t="s">
        <v>5064</v>
      </c>
      <c r="I449" s="4202" t="s">
        <v>5065</v>
      </c>
      <c r="J449" s="4202" t="s">
        <v>5066</v>
      </c>
      <c r="K449" s="4202" t="s">
        <v>5006</v>
      </c>
      <c r="L449" s="4202"/>
      <c r="M449" s="4202" t="s">
        <v>5067</v>
      </c>
      <c r="N449" s="4202" t="s">
        <v>5068</v>
      </c>
      <c r="O449" s="4202" t="s">
        <v>5069</v>
      </c>
      <c r="P449" s="4202" t="s">
        <v>5070</v>
      </c>
      <c r="Q449" s="4189" t="s">
        <v>5012</v>
      </c>
      <c r="R449" s="4189" t="s">
        <v>5013</v>
      </c>
      <c r="S449" s="4189" t="s">
        <v>5014</v>
      </c>
      <c r="T449" s="4189" t="s">
        <v>5071</v>
      </c>
      <c r="U449" s="4189" t="s">
        <v>5072</v>
      </c>
      <c r="V449" s="4189" t="s">
        <v>5017</v>
      </c>
      <c r="W449" s="4189" t="s">
        <v>5019</v>
      </c>
      <c r="X449" s="4200" t="s">
        <v>5073</v>
      </c>
      <c r="Y449" s="4200" t="s">
        <v>5074</v>
      </c>
      <c r="Z449" s="4189" t="s">
        <v>5075</v>
      </c>
      <c r="AA449" s="4189" t="s">
        <v>5076</v>
      </c>
      <c r="AB449" s="4189" t="s">
        <v>5077</v>
      </c>
      <c r="AC449" s="4189" t="s">
        <v>1150</v>
      </c>
      <c r="AD449" s="4189" t="s">
        <v>4983</v>
      </c>
      <c r="AE449" s="4189" t="s">
        <v>4984</v>
      </c>
      <c r="AF449" s="2502"/>
    </row>
    <row r="450" spans="2:32" s="2393" customFormat="1" ht="13.5" thickBot="1" x14ac:dyDescent="0.25">
      <c r="B450" s="4186"/>
      <c r="C450" s="4187"/>
      <c r="D450" s="4189"/>
      <c r="E450" s="4189"/>
      <c r="F450" s="4189"/>
      <c r="G450" s="4201"/>
      <c r="H450" s="4201"/>
      <c r="I450" s="4200"/>
      <c r="J450" s="4200"/>
      <c r="K450" s="3765" t="s">
        <v>5026</v>
      </c>
      <c r="L450" s="3766" t="s">
        <v>2793</v>
      </c>
      <c r="M450" s="4200"/>
      <c r="N450" s="4200"/>
      <c r="O450" s="4200"/>
      <c r="P450" s="4200"/>
      <c r="Q450" s="4203"/>
      <c r="R450" s="4203"/>
      <c r="S450" s="4203"/>
      <c r="T450" s="4203"/>
      <c r="U450" s="4203"/>
      <c r="V450" s="4203"/>
      <c r="W450" s="4203"/>
      <c r="X450" s="4201"/>
      <c r="Y450" s="4201"/>
      <c r="Z450" s="4203"/>
      <c r="AA450" s="4203"/>
      <c r="AB450" s="4203"/>
      <c r="AC450" s="4203"/>
      <c r="AD450" s="4203"/>
      <c r="AE450" s="4203"/>
      <c r="AF450" s="2502"/>
    </row>
    <row r="451" spans="2:32" s="2393" customFormat="1" x14ac:dyDescent="0.2">
      <c r="B451" s="5657" t="s">
        <v>7114</v>
      </c>
      <c r="C451" s="5658"/>
      <c r="D451" s="3067" t="s">
        <v>1529</v>
      </c>
      <c r="E451" s="3068"/>
      <c r="F451" s="3069"/>
      <c r="G451" s="4089"/>
      <c r="H451" s="4089"/>
      <c r="I451" s="3068"/>
      <c r="J451" s="3068"/>
      <c r="K451" s="3069"/>
      <c r="L451" s="4089"/>
      <c r="M451" s="3068"/>
      <c r="N451" s="3068"/>
      <c r="O451" s="3068"/>
      <c r="P451" s="3068"/>
      <c r="Q451" s="3068"/>
      <c r="R451" s="3069"/>
      <c r="S451" s="3069"/>
      <c r="T451" s="3068"/>
      <c r="U451" s="3068"/>
      <c r="V451" s="3069"/>
      <c r="W451" s="3069"/>
      <c r="X451" s="3068"/>
      <c r="Y451" s="3068"/>
      <c r="Z451" s="3069"/>
      <c r="AA451" s="3068"/>
      <c r="AB451" s="3068"/>
      <c r="AC451" s="4090"/>
      <c r="AD451" s="4090"/>
      <c r="AE451" s="4090"/>
      <c r="AF451" s="2502"/>
    </row>
    <row r="452" spans="2:32" s="2393" customFormat="1" x14ac:dyDescent="0.2">
      <c r="B452" s="2564"/>
      <c r="C452" s="2496"/>
      <c r="D452" s="2496"/>
      <c r="E452" s="2496"/>
      <c r="F452" s="2496"/>
      <c r="G452" s="2497"/>
      <c r="H452" s="2497"/>
      <c r="I452" s="2497"/>
      <c r="J452" s="2497"/>
      <c r="K452" s="2496"/>
      <c r="L452" s="2497"/>
      <c r="M452" s="2497"/>
      <c r="N452" s="2497"/>
      <c r="O452" s="2497"/>
      <c r="P452" s="2497"/>
      <c r="Q452" s="2561"/>
      <c r="R452" s="2561"/>
      <c r="S452" s="2561"/>
      <c r="T452" s="2561"/>
      <c r="U452" s="2561"/>
      <c r="V452" s="2561"/>
      <c r="W452" s="2561"/>
      <c r="X452" s="2561"/>
      <c r="Y452" s="2561"/>
      <c r="Z452" s="2561"/>
      <c r="AA452" s="2561"/>
      <c r="AB452" s="2561"/>
      <c r="AC452" s="2561"/>
      <c r="AD452" s="2561"/>
      <c r="AE452" s="2561"/>
      <c r="AF452" s="2502"/>
    </row>
    <row r="453" spans="2:32" s="2393" customFormat="1" x14ac:dyDescent="0.2">
      <c r="B453" s="4166" t="s">
        <v>4985</v>
      </c>
      <c r="C453" s="4167"/>
      <c r="D453" s="4168" t="s">
        <v>1866</v>
      </c>
      <c r="E453" s="4168"/>
      <c r="F453" s="4168"/>
      <c r="G453" s="4168"/>
      <c r="H453" s="4168"/>
      <c r="I453" s="2562"/>
      <c r="J453" s="2562"/>
      <c r="K453" s="2562"/>
      <c r="L453" s="2562"/>
      <c r="M453" s="2562"/>
      <c r="N453" s="2562"/>
      <c r="O453" s="2562"/>
      <c r="P453" s="2562"/>
      <c r="Q453" s="2561"/>
      <c r="R453" s="2561"/>
      <c r="S453" s="2561"/>
      <c r="T453" s="2561"/>
      <c r="U453" s="2561"/>
      <c r="V453" s="2561"/>
      <c r="W453" s="2561"/>
      <c r="X453" s="2561"/>
      <c r="Y453" s="2561"/>
      <c r="Z453" s="2561"/>
      <c r="AA453" s="2561"/>
      <c r="AB453" s="2561"/>
      <c r="AC453" s="2561"/>
      <c r="AD453" s="2561"/>
      <c r="AE453" s="2561"/>
      <c r="AF453" s="2502"/>
    </row>
    <row r="454" spans="2:32" s="2393" customFormat="1" x14ac:dyDescent="0.2">
      <c r="B454" s="4166" t="s">
        <v>4986</v>
      </c>
      <c r="C454" s="4167"/>
      <c r="D454" s="4168" t="s">
        <v>1866</v>
      </c>
      <c r="E454" s="4168"/>
      <c r="F454" s="4168"/>
      <c r="G454" s="4168"/>
      <c r="H454" s="4168"/>
      <c r="I454" s="2562"/>
      <c r="J454" s="2562"/>
      <c r="K454" s="2562"/>
      <c r="L454" s="2562"/>
      <c r="M454" s="2562"/>
      <c r="N454" s="2562"/>
      <c r="O454" s="2562"/>
      <c r="P454" s="2562"/>
      <c r="Q454" s="2561"/>
      <c r="R454" s="2561"/>
      <c r="S454" s="2561"/>
      <c r="T454" s="2561"/>
      <c r="U454" s="2561"/>
      <c r="V454" s="2561"/>
      <c r="W454" s="2561"/>
      <c r="X454" s="2561"/>
      <c r="Y454" s="2561"/>
      <c r="Z454" s="2561"/>
      <c r="AA454" s="2561"/>
      <c r="AB454" s="2561"/>
      <c r="AC454" s="2561"/>
      <c r="AD454" s="2561"/>
      <c r="AE454" s="2561"/>
      <c r="AF454" s="2502"/>
    </row>
    <row r="455" spans="2:32" s="2393" customFormat="1" ht="13.5" thickBot="1" x14ac:dyDescent="0.25">
      <c r="B455" s="3769"/>
      <c r="C455" s="3770"/>
      <c r="D455" s="3770"/>
      <c r="E455" s="3770"/>
      <c r="F455" s="3770"/>
      <c r="G455" s="2565"/>
      <c r="H455" s="2565"/>
      <c r="I455" s="2565"/>
      <c r="J455" s="2565"/>
      <c r="K455" s="2565"/>
      <c r="L455" s="2565"/>
      <c r="M455" s="2565"/>
      <c r="N455" s="2565"/>
      <c r="O455" s="2565"/>
      <c r="P455" s="2565"/>
      <c r="Q455" s="2565"/>
      <c r="R455" s="2565"/>
      <c r="S455" s="2565"/>
      <c r="T455" s="2565"/>
      <c r="U455" s="2565"/>
      <c r="V455" s="2565"/>
      <c r="W455" s="2565"/>
      <c r="X455" s="2565"/>
      <c r="Y455" s="2565"/>
      <c r="Z455" s="2565"/>
      <c r="AA455" s="2565"/>
      <c r="AB455" s="2565"/>
      <c r="AC455" s="2565"/>
      <c r="AD455" s="2565"/>
      <c r="AE455" s="2565"/>
      <c r="AF455" s="2507"/>
    </row>
    <row r="456" spans="2:32" s="2393" customFormat="1" ht="13.5" thickBot="1" x14ac:dyDescent="0.25">
      <c r="B456" s="2470"/>
      <c r="I456" s="2802"/>
    </row>
    <row r="457" spans="2:32" s="2393" customFormat="1" ht="20.25" x14ac:dyDescent="0.2">
      <c r="B457" s="4169" t="s">
        <v>5058</v>
      </c>
      <c r="C457" s="4170"/>
      <c r="D457" s="4170"/>
      <c r="E457" s="4170"/>
      <c r="F457" s="4170"/>
      <c r="G457" s="4170"/>
      <c r="H457" s="4170"/>
      <c r="I457" s="4170"/>
      <c r="J457" s="4170"/>
      <c r="K457" s="4170"/>
      <c r="L457" s="4170"/>
      <c r="M457" s="4170"/>
      <c r="N457" s="4170"/>
      <c r="O457" s="4170"/>
      <c r="P457" s="4170"/>
      <c r="Q457" s="4170"/>
      <c r="R457" s="4170"/>
      <c r="S457" s="4170"/>
      <c r="T457" s="4170"/>
      <c r="U457" s="4170"/>
      <c r="V457" s="4170"/>
      <c r="W457" s="4170"/>
      <c r="X457" s="4170"/>
      <c r="Y457" s="4170"/>
      <c r="Z457" s="4170"/>
      <c r="AA457" s="4170"/>
      <c r="AB457" s="4170"/>
      <c r="AC457" s="4170"/>
      <c r="AD457" s="4170"/>
      <c r="AE457" s="4170"/>
      <c r="AF457" s="4171"/>
    </row>
    <row r="458" spans="2:32" s="2393" customFormat="1" x14ac:dyDescent="0.2">
      <c r="B458" s="3767"/>
      <c r="C458" s="3768"/>
      <c r="D458" s="3768"/>
      <c r="E458" s="3768"/>
      <c r="F458" s="3768"/>
      <c r="G458" s="2501"/>
      <c r="H458" s="2501"/>
      <c r="I458" s="2501"/>
      <c r="J458" s="2501"/>
      <c r="K458" s="2501"/>
      <c r="L458" s="2501"/>
      <c r="M458" s="2501"/>
      <c r="N458" s="2501"/>
      <c r="O458" s="2501"/>
      <c r="P458" s="2501"/>
      <c r="Q458" s="2501"/>
      <c r="R458" s="2501"/>
      <c r="S458" s="2501"/>
      <c r="T458" s="2501"/>
      <c r="U458" s="2501"/>
      <c r="V458" s="2501"/>
      <c r="W458" s="2501"/>
      <c r="X458" s="2501"/>
      <c r="Y458" s="2501"/>
      <c r="Z458" s="2501"/>
      <c r="AA458" s="2501"/>
      <c r="AB458" s="2501"/>
      <c r="AC458" s="2501"/>
      <c r="AD458" s="2501"/>
      <c r="AE458" s="2501"/>
      <c r="AF458" s="2502"/>
    </row>
    <row r="459" spans="2:32" s="2393" customFormat="1" x14ac:dyDescent="0.2">
      <c r="B459" s="2563" t="s">
        <v>5078</v>
      </c>
      <c r="C459" s="3768"/>
      <c r="D459" s="4172" t="s">
        <v>7114</v>
      </c>
      <c r="E459" s="4172"/>
      <c r="F459" s="4172"/>
      <c r="G459" s="2501"/>
      <c r="H459" s="2501"/>
      <c r="I459" s="2501"/>
      <c r="J459" s="2501"/>
      <c r="K459" s="2501"/>
      <c r="L459" s="2501"/>
      <c r="M459" s="2501"/>
      <c r="N459" s="2501"/>
      <c r="O459" s="2501"/>
      <c r="P459" s="2501"/>
      <c r="Q459" s="2501"/>
      <c r="R459" s="2501"/>
      <c r="S459" s="2501"/>
      <c r="T459" s="2501"/>
      <c r="U459" s="2501"/>
      <c r="V459" s="2501"/>
      <c r="W459" s="2501"/>
      <c r="X459" s="2501"/>
      <c r="Y459" s="2501"/>
      <c r="Z459" s="2501"/>
      <c r="AA459" s="2501"/>
      <c r="AB459" s="2501"/>
      <c r="AC459" s="2501"/>
      <c r="AD459" s="2501"/>
      <c r="AE459" s="2501"/>
      <c r="AF459" s="2502"/>
    </row>
    <row r="460" spans="2:32" s="2393" customFormat="1" x14ac:dyDescent="0.2">
      <c r="B460" s="4173" t="s">
        <v>5061</v>
      </c>
      <c r="C460" s="4174"/>
      <c r="D460" s="5126">
        <v>41886</v>
      </c>
      <c r="E460" s="5126"/>
      <c r="F460" s="5126"/>
      <c r="G460" s="2561"/>
      <c r="H460" s="2501"/>
      <c r="I460" s="2501"/>
      <c r="J460" s="2501"/>
      <c r="K460" s="2501"/>
      <c r="L460" s="2501"/>
      <c r="M460" s="2501"/>
      <c r="N460" s="2501"/>
      <c r="O460" s="2501"/>
      <c r="P460" s="2501"/>
      <c r="Q460" s="2501"/>
      <c r="R460" s="2501"/>
      <c r="S460" s="2501"/>
      <c r="T460" s="2501"/>
      <c r="U460" s="2501"/>
      <c r="V460" s="2501"/>
      <c r="W460" s="2501"/>
      <c r="X460" s="2501"/>
      <c r="Y460" s="2501"/>
      <c r="Z460" s="2501"/>
      <c r="AA460" s="2501"/>
      <c r="AB460" s="2501"/>
      <c r="AC460" s="2501"/>
      <c r="AD460" s="2501"/>
      <c r="AE460" s="2501"/>
      <c r="AF460" s="2502"/>
    </row>
    <row r="461" spans="2:32" s="2393" customFormat="1" x14ac:dyDescent="0.2">
      <c r="B461" s="4176" t="s">
        <v>5059</v>
      </c>
      <c r="C461" s="4177"/>
      <c r="D461" s="5126">
        <v>41888</v>
      </c>
      <c r="E461" s="5126"/>
      <c r="F461" s="5126"/>
      <c r="G461" s="2501"/>
      <c r="H461" s="2501"/>
      <c r="I461" s="2501"/>
      <c r="J461" s="2501"/>
      <c r="K461" s="2501"/>
      <c r="L461" s="2501"/>
      <c r="M461" s="2501"/>
      <c r="N461" s="2501"/>
      <c r="O461" s="2501"/>
      <c r="P461" s="2501"/>
      <c r="Q461" s="2501"/>
      <c r="R461" s="2501"/>
      <c r="S461" s="2501"/>
      <c r="T461" s="2501"/>
      <c r="U461" s="2501"/>
      <c r="V461" s="2501"/>
      <c r="W461" s="2501"/>
      <c r="X461" s="2501"/>
      <c r="Y461" s="2501"/>
      <c r="Z461" s="2501"/>
      <c r="AA461" s="2501"/>
      <c r="AB461" s="2501"/>
      <c r="AC461" s="2501"/>
      <c r="AD461" s="2501"/>
      <c r="AE461" s="2501"/>
      <c r="AF461" s="2502"/>
    </row>
    <row r="462" spans="2:32" s="2393" customFormat="1" ht="13.5" thickBot="1" x14ac:dyDescent="0.25">
      <c r="B462" s="3767"/>
      <c r="C462" s="3768"/>
      <c r="D462" s="3768"/>
      <c r="E462" s="3768"/>
      <c r="F462" s="3768"/>
      <c r="G462" s="2501"/>
      <c r="H462" s="2501"/>
      <c r="I462" s="2501"/>
      <c r="J462" s="2501"/>
      <c r="K462" s="2501"/>
      <c r="L462" s="2501"/>
      <c r="M462" s="2501"/>
      <c r="N462" s="2501"/>
      <c r="O462" s="2501"/>
      <c r="P462" s="2501"/>
      <c r="Q462" s="2501"/>
      <c r="R462" s="2501"/>
      <c r="S462" s="2501"/>
      <c r="T462" s="2501"/>
      <c r="U462" s="2501"/>
      <c r="V462" s="2501"/>
      <c r="W462" s="2501"/>
      <c r="X462" s="2501"/>
      <c r="Y462" s="2501"/>
      <c r="Z462" s="2501"/>
      <c r="AA462" s="2501"/>
      <c r="AB462" s="2501"/>
      <c r="AC462" s="2501"/>
      <c r="AD462" s="2501"/>
      <c r="AE462" s="2501"/>
      <c r="AF462" s="2502"/>
    </row>
    <row r="463" spans="2:32" s="2393" customFormat="1" ht="45" customHeight="1" thickBot="1" x14ac:dyDescent="0.25">
      <c r="B463" s="4179" t="s">
        <v>5060</v>
      </c>
      <c r="C463" s="4180"/>
      <c r="D463" s="4181" t="s">
        <v>7116</v>
      </c>
      <c r="E463" s="4182"/>
      <c r="F463" s="4182"/>
      <c r="G463" s="4182"/>
      <c r="H463" s="4182"/>
      <c r="I463" s="4182"/>
      <c r="J463" s="4182"/>
      <c r="K463" s="4182"/>
      <c r="L463" s="4182"/>
      <c r="M463" s="4182"/>
      <c r="N463" s="4182"/>
      <c r="O463" s="4182"/>
      <c r="P463" s="4182"/>
      <c r="Q463" s="4183"/>
      <c r="R463" s="2501"/>
      <c r="S463" s="2501"/>
      <c r="T463" s="2501"/>
      <c r="U463" s="2501"/>
      <c r="V463" s="2501"/>
      <c r="W463" s="2501"/>
      <c r="X463" s="2501"/>
      <c r="Y463" s="2501"/>
      <c r="Z463" s="2501"/>
      <c r="AA463" s="2501"/>
      <c r="AB463" s="2501"/>
      <c r="AC463" s="2501"/>
      <c r="AD463" s="2501"/>
      <c r="AE463" s="2501"/>
      <c r="AF463" s="2502"/>
    </row>
    <row r="464" spans="2:32" s="2393" customFormat="1" ht="13.5" thickBot="1" x14ac:dyDescent="0.25">
      <c r="B464" s="3767"/>
      <c r="C464" s="3768"/>
      <c r="D464" s="3768"/>
      <c r="E464" s="3768"/>
      <c r="F464" s="3768"/>
      <c r="G464" s="2501"/>
      <c r="H464" s="2501"/>
      <c r="I464" s="2501"/>
      <c r="J464" s="2501"/>
      <c r="K464" s="2501"/>
      <c r="L464" s="2501"/>
      <c r="M464" s="2501"/>
      <c r="N464" s="2501"/>
      <c r="O464" s="2501"/>
      <c r="P464" s="2501"/>
      <c r="Q464" s="2501"/>
      <c r="R464" s="2565"/>
      <c r="S464" s="2501"/>
      <c r="T464" s="2501"/>
      <c r="U464" s="2501"/>
      <c r="V464" s="2501"/>
      <c r="W464" s="2501"/>
      <c r="X464" s="2501"/>
      <c r="Y464" s="2501"/>
      <c r="Z464" s="2501"/>
      <c r="AA464" s="2501"/>
      <c r="AB464" s="2501"/>
      <c r="AC464" s="2501"/>
      <c r="AD464" s="2501"/>
      <c r="AE464" s="2501"/>
      <c r="AF464" s="2502"/>
    </row>
    <row r="465" spans="2:32" s="2393" customFormat="1" ht="13.5" thickBot="1" x14ac:dyDescent="0.25">
      <c r="B465" s="4184" t="s">
        <v>5062</v>
      </c>
      <c r="C465" s="4185"/>
      <c r="D465" s="4188" t="s">
        <v>5063</v>
      </c>
      <c r="E465" s="4190" t="s">
        <v>224</v>
      </c>
      <c r="F465" s="4191"/>
      <c r="G465" s="4191"/>
      <c r="H465" s="4191"/>
      <c r="I465" s="4191"/>
      <c r="J465" s="4191"/>
      <c r="K465" s="4191"/>
      <c r="L465" s="4191"/>
      <c r="M465" s="4191"/>
      <c r="N465" s="4191"/>
      <c r="O465" s="4191"/>
      <c r="P465" s="4192"/>
      <c r="Q465" s="4193" t="s">
        <v>340</v>
      </c>
      <c r="R465" s="4194"/>
      <c r="S465" s="4195"/>
      <c r="T465" s="4195"/>
      <c r="U465" s="4195"/>
      <c r="V465" s="4195"/>
      <c r="W465" s="4195"/>
      <c r="X465" s="4195"/>
      <c r="Y465" s="4196"/>
      <c r="Z465" s="4193" t="s">
        <v>225</v>
      </c>
      <c r="AA465" s="4195"/>
      <c r="AB465" s="4196"/>
      <c r="AC465" s="4197" t="s">
        <v>4982</v>
      </c>
      <c r="AD465" s="4198"/>
      <c r="AE465" s="4199"/>
      <c r="AF465" s="2502"/>
    </row>
    <row r="466" spans="2:32" s="2393" customFormat="1" ht="13.5" thickBot="1" x14ac:dyDescent="0.25">
      <c r="B466" s="4186"/>
      <c r="C466" s="4187"/>
      <c r="D466" s="4188"/>
      <c r="E466" s="4188" t="s">
        <v>5000</v>
      </c>
      <c r="F466" s="4188" t="s">
        <v>5001</v>
      </c>
      <c r="G466" s="4200" t="s">
        <v>5003</v>
      </c>
      <c r="H466" s="4200" t="s">
        <v>5064</v>
      </c>
      <c r="I466" s="4202" t="s">
        <v>5065</v>
      </c>
      <c r="J466" s="4202" t="s">
        <v>5066</v>
      </c>
      <c r="K466" s="4202" t="s">
        <v>5006</v>
      </c>
      <c r="L466" s="4202"/>
      <c r="M466" s="4202" t="s">
        <v>5067</v>
      </c>
      <c r="N466" s="4202" t="s">
        <v>5068</v>
      </c>
      <c r="O466" s="4202" t="s">
        <v>5069</v>
      </c>
      <c r="P466" s="4202" t="s">
        <v>5070</v>
      </c>
      <c r="Q466" s="4189" t="s">
        <v>5012</v>
      </c>
      <c r="R466" s="4189" t="s">
        <v>5013</v>
      </c>
      <c r="S466" s="4189" t="s">
        <v>5014</v>
      </c>
      <c r="T466" s="4189" t="s">
        <v>5071</v>
      </c>
      <c r="U466" s="4189" t="s">
        <v>5072</v>
      </c>
      <c r="V466" s="4189" t="s">
        <v>5017</v>
      </c>
      <c r="W466" s="4189" t="s">
        <v>5019</v>
      </c>
      <c r="X466" s="4200" t="s">
        <v>5073</v>
      </c>
      <c r="Y466" s="4200" t="s">
        <v>5074</v>
      </c>
      <c r="Z466" s="4189" t="s">
        <v>5075</v>
      </c>
      <c r="AA466" s="4189" t="s">
        <v>5076</v>
      </c>
      <c r="AB466" s="4189" t="s">
        <v>5077</v>
      </c>
      <c r="AC466" s="4189" t="s">
        <v>1150</v>
      </c>
      <c r="AD466" s="4189" t="s">
        <v>4983</v>
      </c>
      <c r="AE466" s="4189" t="s">
        <v>4984</v>
      </c>
      <c r="AF466" s="2502"/>
    </row>
    <row r="467" spans="2:32" s="2393" customFormat="1" ht="13.5" thickBot="1" x14ac:dyDescent="0.25">
      <c r="B467" s="4186"/>
      <c r="C467" s="4187"/>
      <c r="D467" s="4189"/>
      <c r="E467" s="4189"/>
      <c r="F467" s="4189"/>
      <c r="G467" s="4201"/>
      <c r="H467" s="4201"/>
      <c r="I467" s="4200"/>
      <c r="J467" s="4200"/>
      <c r="K467" s="3765" t="s">
        <v>5026</v>
      </c>
      <c r="L467" s="3766" t="s">
        <v>2793</v>
      </c>
      <c r="M467" s="4200"/>
      <c r="N467" s="4200"/>
      <c r="O467" s="4200"/>
      <c r="P467" s="4200"/>
      <c r="Q467" s="4203"/>
      <c r="R467" s="4203"/>
      <c r="S467" s="4203"/>
      <c r="T467" s="4203"/>
      <c r="U467" s="4203"/>
      <c r="V467" s="4203"/>
      <c r="W467" s="4203"/>
      <c r="X467" s="4201"/>
      <c r="Y467" s="4201"/>
      <c r="Z467" s="4203"/>
      <c r="AA467" s="4203"/>
      <c r="AB467" s="4203"/>
      <c r="AC467" s="4203"/>
      <c r="AD467" s="4203"/>
      <c r="AE467" s="4203"/>
      <c r="AF467" s="2502"/>
    </row>
    <row r="468" spans="2:32" s="2393" customFormat="1" ht="13.5" thickBot="1" x14ac:dyDescent="0.25">
      <c r="B468" s="4164" t="s">
        <v>7114</v>
      </c>
      <c r="C468" s="4165"/>
      <c r="D468" s="3073" t="s">
        <v>1529</v>
      </c>
      <c r="E468" s="3055"/>
      <c r="F468" s="3074"/>
      <c r="G468" s="4087"/>
      <c r="H468" s="4087"/>
      <c r="I468" s="3055"/>
      <c r="J468" s="3055"/>
      <c r="K468" s="3074"/>
      <c r="L468" s="4087"/>
      <c r="M468" s="3055"/>
      <c r="N468" s="3055"/>
      <c r="O468" s="3055"/>
      <c r="P468" s="3055"/>
      <c r="Q468" s="3055"/>
      <c r="R468" s="3074"/>
      <c r="S468" s="3074"/>
      <c r="T468" s="3055"/>
      <c r="U468" s="3055"/>
      <c r="V468" s="3074"/>
      <c r="W468" s="3074"/>
      <c r="X468" s="3055"/>
      <c r="Y468" s="3055"/>
      <c r="Z468" s="3074"/>
      <c r="AA468" s="3055"/>
      <c r="AB468" s="3055"/>
      <c r="AC468" s="4088"/>
      <c r="AD468" s="4088"/>
      <c r="AE468" s="4088"/>
      <c r="AF468" s="2502"/>
    </row>
    <row r="469" spans="2:32" s="2393" customFormat="1" x14ac:dyDescent="0.2">
      <c r="B469" s="2564"/>
      <c r="C469" s="2496"/>
      <c r="D469" s="2496"/>
      <c r="E469" s="2496"/>
      <c r="F469" s="2496"/>
      <c r="G469" s="2497"/>
      <c r="H469" s="2497"/>
      <c r="I469" s="2497"/>
      <c r="J469" s="2497"/>
      <c r="K469" s="2496"/>
      <c r="L469" s="2497"/>
      <c r="M469" s="2497"/>
      <c r="N469" s="2497"/>
      <c r="O469" s="2497"/>
      <c r="P469" s="2497"/>
      <c r="Q469" s="2561"/>
      <c r="R469" s="2561"/>
      <c r="S469" s="2561"/>
      <c r="T469" s="2561"/>
      <c r="U469" s="2561"/>
      <c r="V469" s="2561"/>
      <c r="W469" s="2561"/>
      <c r="X469" s="2561"/>
      <c r="Y469" s="2561"/>
      <c r="Z469" s="2561"/>
      <c r="AA469" s="2561"/>
      <c r="AB469" s="2561"/>
      <c r="AC469" s="2561"/>
      <c r="AD469" s="2561"/>
      <c r="AE469" s="2561"/>
      <c r="AF469" s="2502"/>
    </row>
    <row r="470" spans="2:32" s="2393" customFormat="1" x14ac:dyDescent="0.2">
      <c r="B470" s="4166" t="s">
        <v>4985</v>
      </c>
      <c r="C470" s="4167"/>
      <c r="D470" s="4168" t="s">
        <v>1866</v>
      </c>
      <c r="E470" s="4168"/>
      <c r="F470" s="4168"/>
      <c r="G470" s="4168"/>
      <c r="H470" s="4168"/>
      <c r="I470" s="2562"/>
      <c r="J470" s="2562"/>
      <c r="K470" s="2562"/>
      <c r="L470" s="2562"/>
      <c r="M470" s="2562"/>
      <c r="N470" s="2562"/>
      <c r="O470" s="2562"/>
      <c r="P470" s="2562"/>
      <c r="Q470" s="2561"/>
      <c r="R470" s="2561"/>
      <c r="S470" s="2561"/>
      <c r="T470" s="2561"/>
      <c r="U470" s="2561"/>
      <c r="V470" s="2561"/>
      <c r="W470" s="2561"/>
      <c r="X470" s="2561"/>
      <c r="Y470" s="2561"/>
      <c r="Z470" s="2561"/>
      <c r="AA470" s="2561"/>
      <c r="AB470" s="2561"/>
      <c r="AC470" s="2561"/>
      <c r="AD470" s="2561"/>
      <c r="AE470" s="2561"/>
      <c r="AF470" s="2502"/>
    </row>
    <row r="471" spans="2:32" s="2393" customFormat="1" x14ac:dyDescent="0.2">
      <c r="B471" s="4166" t="s">
        <v>4986</v>
      </c>
      <c r="C471" s="4167"/>
      <c r="D471" s="4168" t="s">
        <v>1866</v>
      </c>
      <c r="E471" s="4168"/>
      <c r="F471" s="4168"/>
      <c r="G471" s="4168"/>
      <c r="H471" s="4168"/>
      <c r="I471" s="2562"/>
      <c r="J471" s="2562"/>
      <c r="K471" s="2562"/>
      <c r="L471" s="2562"/>
      <c r="M471" s="2562"/>
      <c r="N471" s="2562"/>
      <c r="O471" s="2562"/>
      <c r="P471" s="2562"/>
      <c r="Q471" s="2561"/>
      <c r="R471" s="2561"/>
      <c r="S471" s="2561"/>
      <c r="T471" s="2561"/>
      <c r="U471" s="2561"/>
      <c r="V471" s="2561"/>
      <c r="W471" s="2561"/>
      <c r="X471" s="2561"/>
      <c r="Y471" s="2561"/>
      <c r="Z471" s="2561"/>
      <c r="AA471" s="2561"/>
      <c r="AB471" s="2561"/>
      <c r="AC471" s="2561"/>
      <c r="AD471" s="2561"/>
      <c r="AE471" s="2561"/>
      <c r="AF471" s="2502"/>
    </row>
    <row r="472" spans="2:32" s="2393" customFormat="1" ht="13.5" thickBot="1" x14ac:dyDescent="0.25">
      <c r="B472" s="3769"/>
      <c r="C472" s="3770"/>
      <c r="D472" s="3770"/>
      <c r="E472" s="3770"/>
      <c r="F472" s="3770"/>
      <c r="G472" s="2565"/>
      <c r="H472" s="2565"/>
      <c r="I472" s="2565"/>
      <c r="J472" s="2565"/>
      <c r="K472" s="2565"/>
      <c r="L472" s="2565"/>
      <c r="M472" s="2565"/>
      <c r="N472" s="2565"/>
      <c r="O472" s="2565"/>
      <c r="P472" s="2565"/>
      <c r="Q472" s="2565"/>
      <c r="R472" s="2565"/>
      <c r="S472" s="2565"/>
      <c r="T472" s="2565"/>
      <c r="U472" s="2565"/>
      <c r="V472" s="2565"/>
      <c r="W472" s="2565"/>
      <c r="X472" s="2565"/>
      <c r="Y472" s="2565"/>
      <c r="Z472" s="2565"/>
      <c r="AA472" s="2565"/>
      <c r="AB472" s="2565"/>
      <c r="AC472" s="2565"/>
      <c r="AD472" s="2565"/>
      <c r="AE472" s="2565"/>
      <c r="AF472" s="2507"/>
    </row>
    <row r="473" spans="2:32" s="2393" customFormat="1" ht="13.5" thickBot="1" x14ac:dyDescent="0.25">
      <c r="B473" s="2470"/>
      <c r="I473" s="2802"/>
    </row>
    <row r="474" spans="2:32" s="2393" customFormat="1" ht="20.25" x14ac:dyDescent="0.2">
      <c r="B474" s="4169" t="s">
        <v>5058</v>
      </c>
      <c r="C474" s="4170"/>
      <c r="D474" s="4170"/>
      <c r="E474" s="4170"/>
      <c r="F474" s="4170"/>
      <c r="G474" s="4170"/>
      <c r="H474" s="4170"/>
      <c r="I474" s="4170"/>
      <c r="J474" s="4170"/>
      <c r="K474" s="4170"/>
      <c r="L474" s="4170"/>
      <c r="M474" s="4170"/>
      <c r="N474" s="4170"/>
      <c r="O474" s="4170"/>
      <c r="P474" s="4170"/>
      <c r="Q474" s="4170"/>
      <c r="R474" s="4170"/>
      <c r="S474" s="4170"/>
      <c r="T474" s="4170"/>
      <c r="U474" s="4170"/>
      <c r="V474" s="4170"/>
      <c r="W474" s="4170"/>
      <c r="X474" s="4170"/>
      <c r="Y474" s="4170"/>
      <c r="Z474" s="4170"/>
      <c r="AA474" s="4170"/>
      <c r="AB474" s="4170"/>
      <c r="AC474" s="4170"/>
      <c r="AD474" s="4170"/>
      <c r="AE474" s="4170"/>
      <c r="AF474" s="4171"/>
    </row>
    <row r="475" spans="2:32" s="2393" customFormat="1" x14ac:dyDescent="0.2">
      <c r="B475" s="3767"/>
      <c r="C475" s="3768"/>
      <c r="D475" s="3768"/>
      <c r="E475" s="3768"/>
      <c r="F475" s="3768"/>
      <c r="G475" s="2501"/>
      <c r="H475" s="2501"/>
      <c r="I475" s="2501"/>
      <c r="J475" s="2501"/>
      <c r="K475" s="2501"/>
      <c r="L475" s="2501"/>
      <c r="M475" s="2501"/>
      <c r="N475" s="2501"/>
      <c r="O475" s="2501"/>
      <c r="P475" s="2501"/>
      <c r="Q475" s="2501"/>
      <c r="R475" s="2501"/>
      <c r="S475" s="2501"/>
      <c r="T475" s="2501"/>
      <c r="U475" s="2501"/>
      <c r="V475" s="2501"/>
      <c r="W475" s="2501"/>
      <c r="X475" s="2501"/>
      <c r="Y475" s="2501"/>
      <c r="Z475" s="2501"/>
      <c r="AA475" s="2501"/>
      <c r="AB475" s="2501"/>
      <c r="AC475" s="2501"/>
      <c r="AD475" s="2501"/>
      <c r="AE475" s="2501"/>
      <c r="AF475" s="2502"/>
    </row>
    <row r="476" spans="2:32" s="2393" customFormat="1" x14ac:dyDescent="0.2">
      <c r="B476" s="2563" t="s">
        <v>5078</v>
      </c>
      <c r="C476" s="3768"/>
      <c r="D476" s="4172" t="s">
        <v>7114</v>
      </c>
      <c r="E476" s="4172"/>
      <c r="F476" s="4172"/>
      <c r="G476" s="2501"/>
      <c r="H476" s="2501"/>
      <c r="I476" s="2501"/>
      <c r="J476" s="2501"/>
      <c r="K476" s="2501"/>
      <c r="L476" s="2501"/>
      <c r="M476" s="2501"/>
      <c r="N476" s="2501"/>
      <c r="O476" s="2501"/>
      <c r="P476" s="2501"/>
      <c r="Q476" s="2501"/>
      <c r="R476" s="2501"/>
      <c r="S476" s="2501"/>
      <c r="T476" s="2501"/>
      <c r="U476" s="2501"/>
      <c r="V476" s="2501"/>
      <c r="W476" s="2501"/>
      <c r="X476" s="2501"/>
      <c r="Y476" s="2501"/>
      <c r="Z476" s="2501"/>
      <c r="AA476" s="2501"/>
      <c r="AB476" s="2501"/>
      <c r="AC476" s="2501"/>
      <c r="AD476" s="2501"/>
      <c r="AE476" s="2501"/>
      <c r="AF476" s="2502"/>
    </row>
    <row r="477" spans="2:32" s="2393" customFormat="1" x14ac:dyDescent="0.2">
      <c r="B477" s="4173" t="s">
        <v>5061</v>
      </c>
      <c r="C477" s="4174"/>
      <c r="D477" s="5126">
        <v>41883</v>
      </c>
      <c r="E477" s="5126"/>
      <c r="F477" s="5126"/>
      <c r="G477" s="2561"/>
      <c r="H477" s="2501"/>
      <c r="I477" s="2501"/>
      <c r="J477" s="2501"/>
      <c r="K477" s="2501"/>
      <c r="L477" s="2501"/>
      <c r="M477" s="2501"/>
      <c r="N477" s="2501"/>
      <c r="O477" s="2501"/>
      <c r="P477" s="2501"/>
      <c r="Q477" s="2501"/>
      <c r="R477" s="2501"/>
      <c r="S477" s="2501"/>
      <c r="T477" s="2501"/>
      <c r="U477" s="2501"/>
      <c r="V477" s="2501"/>
      <c r="W477" s="2501"/>
      <c r="X477" s="2501"/>
      <c r="Y477" s="2501"/>
      <c r="Z477" s="2501"/>
      <c r="AA477" s="2501"/>
      <c r="AB477" s="2501"/>
      <c r="AC477" s="2501"/>
      <c r="AD477" s="2501"/>
      <c r="AE477" s="2501"/>
      <c r="AF477" s="2502"/>
    </row>
    <row r="478" spans="2:32" s="2393" customFormat="1" x14ac:dyDescent="0.2">
      <c r="B478" s="4176" t="s">
        <v>5059</v>
      </c>
      <c r="C478" s="4177"/>
      <c r="D478" s="5126">
        <v>41885</v>
      </c>
      <c r="E478" s="5126"/>
      <c r="F478" s="5126"/>
      <c r="G478" s="2501"/>
      <c r="H478" s="2501"/>
      <c r="I478" s="2501"/>
      <c r="J478" s="2501"/>
      <c r="K478" s="2501"/>
      <c r="L478" s="2501"/>
      <c r="M478" s="2501"/>
      <c r="N478" s="2501"/>
      <c r="O478" s="2501"/>
      <c r="P478" s="2501"/>
      <c r="Q478" s="2501"/>
      <c r="R478" s="2501"/>
      <c r="S478" s="2501"/>
      <c r="T478" s="2501"/>
      <c r="U478" s="2501"/>
      <c r="V478" s="2501"/>
      <c r="W478" s="2501"/>
      <c r="X478" s="2501"/>
      <c r="Y478" s="2501"/>
      <c r="Z478" s="2501"/>
      <c r="AA478" s="2501"/>
      <c r="AB478" s="2501"/>
      <c r="AC478" s="2501"/>
      <c r="AD478" s="2501"/>
      <c r="AE478" s="2501"/>
      <c r="AF478" s="2502"/>
    </row>
    <row r="479" spans="2:32" s="2393" customFormat="1" ht="13.5" thickBot="1" x14ac:dyDescent="0.25">
      <c r="B479" s="3767"/>
      <c r="C479" s="3768"/>
      <c r="D479" s="3768"/>
      <c r="E479" s="3768"/>
      <c r="F479" s="3768"/>
      <c r="G479" s="2501"/>
      <c r="H479" s="2501"/>
      <c r="I479" s="2501"/>
      <c r="J479" s="2501"/>
      <c r="K479" s="2501"/>
      <c r="L479" s="2501"/>
      <c r="M479" s="2501"/>
      <c r="N479" s="2501"/>
      <c r="O479" s="2501"/>
      <c r="P479" s="2501"/>
      <c r="Q479" s="2501"/>
      <c r="R479" s="2501"/>
      <c r="S479" s="2501"/>
      <c r="T479" s="2501"/>
      <c r="U479" s="2501"/>
      <c r="V479" s="2501"/>
      <c r="W479" s="2501"/>
      <c r="X479" s="2501"/>
      <c r="Y479" s="2501"/>
      <c r="Z479" s="2501"/>
      <c r="AA479" s="2501"/>
      <c r="AB479" s="2501"/>
      <c r="AC479" s="2501"/>
      <c r="AD479" s="2501"/>
      <c r="AE479" s="2501"/>
      <c r="AF479" s="2502"/>
    </row>
    <row r="480" spans="2:32" s="2393" customFormat="1" ht="35.25" customHeight="1" thickBot="1" x14ac:dyDescent="0.25">
      <c r="B480" s="4179" t="s">
        <v>5060</v>
      </c>
      <c r="C480" s="4180"/>
      <c r="D480" s="4181" t="s">
        <v>7115</v>
      </c>
      <c r="E480" s="4182"/>
      <c r="F480" s="4182"/>
      <c r="G480" s="4182"/>
      <c r="H480" s="4182"/>
      <c r="I480" s="4182"/>
      <c r="J480" s="4182"/>
      <c r="K480" s="4182"/>
      <c r="L480" s="4182"/>
      <c r="M480" s="4182"/>
      <c r="N480" s="4182"/>
      <c r="O480" s="4182"/>
      <c r="P480" s="4182"/>
      <c r="Q480" s="4183"/>
      <c r="R480" s="2501"/>
      <c r="S480" s="2501"/>
      <c r="T480" s="2501"/>
      <c r="U480" s="2501"/>
      <c r="V480" s="2501"/>
      <c r="W480" s="2501"/>
      <c r="X480" s="2501"/>
      <c r="Y480" s="2501"/>
      <c r="Z480" s="2501"/>
      <c r="AA480" s="2501"/>
      <c r="AB480" s="2501"/>
      <c r="AC480" s="2501"/>
      <c r="AD480" s="2501"/>
      <c r="AE480" s="2501"/>
      <c r="AF480" s="2502"/>
    </row>
    <row r="481" spans="2:32" s="2393" customFormat="1" ht="13.5" thickBot="1" x14ac:dyDescent="0.25">
      <c r="B481" s="3767"/>
      <c r="C481" s="3768"/>
      <c r="D481" s="3768"/>
      <c r="E481" s="3768"/>
      <c r="F481" s="3768"/>
      <c r="G481" s="2501"/>
      <c r="H481" s="2501"/>
      <c r="I481" s="2501"/>
      <c r="J481" s="2501"/>
      <c r="K481" s="2501"/>
      <c r="L481" s="2501"/>
      <c r="M481" s="2501"/>
      <c r="N481" s="2501"/>
      <c r="O481" s="2501"/>
      <c r="P481" s="2501"/>
      <c r="Q481" s="2501"/>
      <c r="R481" s="2565"/>
      <c r="S481" s="2501"/>
      <c r="T481" s="2501"/>
      <c r="U481" s="2501"/>
      <c r="V481" s="2501"/>
      <c r="W481" s="2501"/>
      <c r="X481" s="2501"/>
      <c r="Y481" s="2501"/>
      <c r="Z481" s="2501"/>
      <c r="AA481" s="2501"/>
      <c r="AB481" s="2501"/>
      <c r="AC481" s="2501"/>
      <c r="AD481" s="2501"/>
      <c r="AE481" s="2501"/>
      <c r="AF481" s="2502"/>
    </row>
    <row r="482" spans="2:32" s="2393" customFormat="1" ht="13.5" thickBot="1" x14ac:dyDescent="0.25">
      <c r="B482" s="4184" t="s">
        <v>5062</v>
      </c>
      <c r="C482" s="4185"/>
      <c r="D482" s="4188" t="s">
        <v>5063</v>
      </c>
      <c r="E482" s="4190" t="s">
        <v>224</v>
      </c>
      <c r="F482" s="4191"/>
      <c r="G482" s="4191"/>
      <c r="H482" s="4191"/>
      <c r="I482" s="4191"/>
      <c r="J482" s="4191"/>
      <c r="K482" s="4191"/>
      <c r="L482" s="4191"/>
      <c r="M482" s="4191"/>
      <c r="N482" s="4191"/>
      <c r="O482" s="4191"/>
      <c r="P482" s="4192"/>
      <c r="Q482" s="4193" t="s">
        <v>340</v>
      </c>
      <c r="R482" s="4194"/>
      <c r="S482" s="4195"/>
      <c r="T482" s="4195"/>
      <c r="U482" s="4195"/>
      <c r="V482" s="4195"/>
      <c r="W482" s="4195"/>
      <c r="X482" s="4195"/>
      <c r="Y482" s="4196"/>
      <c r="Z482" s="4193" t="s">
        <v>225</v>
      </c>
      <c r="AA482" s="4195"/>
      <c r="AB482" s="4196"/>
      <c r="AC482" s="4197" t="s">
        <v>4982</v>
      </c>
      <c r="AD482" s="4198"/>
      <c r="AE482" s="4199"/>
      <c r="AF482" s="2502"/>
    </row>
    <row r="483" spans="2:32" s="2393" customFormat="1" ht="13.5" thickBot="1" x14ac:dyDescent="0.25">
      <c r="B483" s="4186"/>
      <c r="C483" s="4187"/>
      <c r="D483" s="4188"/>
      <c r="E483" s="4188" t="s">
        <v>5000</v>
      </c>
      <c r="F483" s="4188" t="s">
        <v>5001</v>
      </c>
      <c r="G483" s="4200" t="s">
        <v>5003</v>
      </c>
      <c r="H483" s="4200" t="s">
        <v>5064</v>
      </c>
      <c r="I483" s="4202" t="s">
        <v>5065</v>
      </c>
      <c r="J483" s="4202" t="s">
        <v>5066</v>
      </c>
      <c r="K483" s="4202" t="s">
        <v>5006</v>
      </c>
      <c r="L483" s="4202"/>
      <c r="M483" s="4202" t="s">
        <v>5067</v>
      </c>
      <c r="N483" s="4202" t="s">
        <v>5068</v>
      </c>
      <c r="O483" s="4202" t="s">
        <v>5069</v>
      </c>
      <c r="P483" s="4202" t="s">
        <v>5070</v>
      </c>
      <c r="Q483" s="4189" t="s">
        <v>5012</v>
      </c>
      <c r="R483" s="4189" t="s">
        <v>5013</v>
      </c>
      <c r="S483" s="4189" t="s">
        <v>5014</v>
      </c>
      <c r="T483" s="4189" t="s">
        <v>5071</v>
      </c>
      <c r="U483" s="4189" t="s">
        <v>5072</v>
      </c>
      <c r="V483" s="4189" t="s">
        <v>5017</v>
      </c>
      <c r="W483" s="4189" t="s">
        <v>5019</v>
      </c>
      <c r="X483" s="4200" t="s">
        <v>5073</v>
      </c>
      <c r="Y483" s="4200" t="s">
        <v>5074</v>
      </c>
      <c r="Z483" s="4189" t="s">
        <v>5075</v>
      </c>
      <c r="AA483" s="4189" t="s">
        <v>5076</v>
      </c>
      <c r="AB483" s="4189" t="s">
        <v>5077</v>
      </c>
      <c r="AC483" s="4189" t="s">
        <v>1150</v>
      </c>
      <c r="AD483" s="4189" t="s">
        <v>4983</v>
      </c>
      <c r="AE483" s="4189" t="s">
        <v>4984</v>
      </c>
      <c r="AF483" s="2502"/>
    </row>
    <row r="484" spans="2:32" s="2393" customFormat="1" ht="13.5" thickBot="1" x14ac:dyDescent="0.25">
      <c r="B484" s="4186"/>
      <c r="C484" s="4187"/>
      <c r="D484" s="4189"/>
      <c r="E484" s="4189"/>
      <c r="F484" s="4189"/>
      <c r="G484" s="4201"/>
      <c r="H484" s="4201"/>
      <c r="I484" s="4200"/>
      <c r="J484" s="4200"/>
      <c r="K484" s="3765" t="s">
        <v>5026</v>
      </c>
      <c r="L484" s="3766" t="s">
        <v>2793</v>
      </c>
      <c r="M484" s="4200"/>
      <c r="N484" s="4200"/>
      <c r="O484" s="4200"/>
      <c r="P484" s="4200"/>
      <c r="Q484" s="4203"/>
      <c r="R484" s="4203"/>
      <c r="S484" s="4203"/>
      <c r="T484" s="4203"/>
      <c r="U484" s="4203"/>
      <c r="V484" s="4203"/>
      <c r="W484" s="4203"/>
      <c r="X484" s="4201"/>
      <c r="Y484" s="4201"/>
      <c r="Z484" s="4203"/>
      <c r="AA484" s="4203"/>
      <c r="AB484" s="4203"/>
      <c r="AC484" s="4203"/>
      <c r="AD484" s="4203"/>
      <c r="AE484" s="4203"/>
      <c r="AF484" s="2502"/>
    </row>
    <row r="485" spans="2:32" s="2393" customFormat="1" ht="13.5" thickBot="1" x14ac:dyDescent="0.25">
      <c r="B485" s="4164" t="s">
        <v>7114</v>
      </c>
      <c r="C485" s="4165"/>
      <c r="D485" s="3073" t="s">
        <v>1529</v>
      </c>
      <c r="E485" s="3055"/>
      <c r="F485" s="3074"/>
      <c r="G485" s="4087"/>
      <c r="H485" s="4087"/>
      <c r="I485" s="3055"/>
      <c r="J485" s="3055"/>
      <c r="K485" s="3074"/>
      <c r="L485" s="4087"/>
      <c r="M485" s="3055"/>
      <c r="N485" s="3055"/>
      <c r="O485" s="3055"/>
      <c r="P485" s="3055"/>
      <c r="Q485" s="3055"/>
      <c r="R485" s="3074"/>
      <c r="S485" s="3074"/>
      <c r="T485" s="3055"/>
      <c r="U485" s="3055"/>
      <c r="V485" s="3074"/>
      <c r="W485" s="3074"/>
      <c r="X485" s="3055"/>
      <c r="Y485" s="3055"/>
      <c r="Z485" s="3074"/>
      <c r="AA485" s="3055"/>
      <c r="AB485" s="3055"/>
      <c r="AC485" s="4088"/>
      <c r="AD485" s="4088"/>
      <c r="AE485" s="4088"/>
      <c r="AF485" s="2502"/>
    </row>
    <row r="486" spans="2:32" s="2393" customFormat="1" x14ac:dyDescent="0.2">
      <c r="B486" s="2564"/>
      <c r="C486" s="2496"/>
      <c r="D486" s="2496"/>
      <c r="E486" s="2496"/>
      <c r="F486" s="2496"/>
      <c r="G486" s="2497"/>
      <c r="H486" s="2497"/>
      <c r="I486" s="2497"/>
      <c r="J486" s="2497"/>
      <c r="K486" s="2496"/>
      <c r="L486" s="2497"/>
      <c r="M486" s="2497"/>
      <c r="N486" s="2497"/>
      <c r="O486" s="2497"/>
      <c r="P486" s="2497"/>
      <c r="Q486" s="2561"/>
      <c r="R486" s="2561"/>
      <c r="S486" s="2561"/>
      <c r="T486" s="2561"/>
      <c r="U486" s="2561"/>
      <c r="V486" s="2561"/>
      <c r="W486" s="2561"/>
      <c r="X486" s="2561"/>
      <c r="Y486" s="2561"/>
      <c r="Z486" s="2561"/>
      <c r="AA486" s="2561"/>
      <c r="AB486" s="2561"/>
      <c r="AC486" s="2561"/>
      <c r="AD486" s="2561"/>
      <c r="AE486" s="2561"/>
      <c r="AF486" s="2502"/>
    </row>
    <row r="487" spans="2:32" s="2393" customFormat="1" x14ac:dyDescent="0.2">
      <c r="B487" s="4166" t="s">
        <v>4985</v>
      </c>
      <c r="C487" s="4167"/>
      <c r="D487" s="4168" t="s">
        <v>1866</v>
      </c>
      <c r="E487" s="4168"/>
      <c r="F487" s="4168"/>
      <c r="G487" s="4168"/>
      <c r="H487" s="4168"/>
      <c r="I487" s="2562"/>
      <c r="J487" s="2562"/>
      <c r="K487" s="2562"/>
      <c r="L487" s="2562"/>
      <c r="M487" s="2562"/>
      <c r="N487" s="2562"/>
      <c r="O487" s="2562"/>
      <c r="P487" s="2562"/>
      <c r="Q487" s="2561"/>
      <c r="R487" s="2561"/>
      <c r="S487" s="2561"/>
      <c r="T487" s="2561"/>
      <c r="U487" s="2561"/>
      <c r="V487" s="2561"/>
      <c r="W487" s="2561"/>
      <c r="X487" s="2561"/>
      <c r="Y487" s="2561"/>
      <c r="Z487" s="2561"/>
      <c r="AA487" s="2561"/>
      <c r="AB487" s="2561"/>
      <c r="AC487" s="2561"/>
      <c r="AD487" s="2561"/>
      <c r="AE487" s="2561"/>
      <c r="AF487" s="2502"/>
    </row>
    <row r="488" spans="2:32" s="2393" customFormat="1" x14ac:dyDescent="0.2">
      <c r="B488" s="4166" t="s">
        <v>4986</v>
      </c>
      <c r="C488" s="4167"/>
      <c r="D488" s="4168" t="s">
        <v>1866</v>
      </c>
      <c r="E488" s="4168"/>
      <c r="F488" s="4168"/>
      <c r="G488" s="4168"/>
      <c r="H488" s="4168"/>
      <c r="I488" s="2562"/>
      <c r="J488" s="2562"/>
      <c r="K488" s="2562"/>
      <c r="L488" s="2562"/>
      <c r="M488" s="2562"/>
      <c r="N488" s="2562"/>
      <c r="O488" s="2562"/>
      <c r="P488" s="2562"/>
      <c r="Q488" s="2561"/>
      <c r="R488" s="2561"/>
      <c r="S488" s="2561"/>
      <c r="T488" s="2561"/>
      <c r="U488" s="2561"/>
      <c r="V488" s="2561"/>
      <c r="W488" s="2561"/>
      <c r="X488" s="2561"/>
      <c r="Y488" s="2561"/>
      <c r="Z488" s="2561"/>
      <c r="AA488" s="2561"/>
      <c r="AB488" s="2561"/>
      <c r="AC488" s="2561"/>
      <c r="AD488" s="2561"/>
      <c r="AE488" s="2561"/>
      <c r="AF488" s="2502"/>
    </row>
    <row r="489" spans="2:32" s="2393" customFormat="1" ht="13.5" thickBot="1" x14ac:dyDescent="0.25">
      <c r="B489" s="3769"/>
      <c r="C489" s="3770"/>
      <c r="D489" s="3770"/>
      <c r="E489" s="3770"/>
      <c r="F489" s="3770"/>
      <c r="G489" s="2565"/>
      <c r="H489" s="2565"/>
      <c r="I489" s="2565"/>
      <c r="J489" s="2565"/>
      <c r="K489" s="2565"/>
      <c r="L489" s="2565"/>
      <c r="M489" s="2565"/>
      <c r="N489" s="2565"/>
      <c r="O489" s="2565"/>
      <c r="P489" s="2565"/>
      <c r="Q489" s="2565"/>
      <c r="R489" s="2565"/>
      <c r="S489" s="2565"/>
      <c r="T489" s="2565"/>
      <c r="U489" s="2565"/>
      <c r="V489" s="2565"/>
      <c r="W489" s="2565"/>
      <c r="X489" s="2565"/>
      <c r="Y489" s="2565"/>
      <c r="Z489" s="2565"/>
      <c r="AA489" s="2565"/>
      <c r="AB489" s="2565"/>
      <c r="AC489" s="2565"/>
      <c r="AD489" s="2565"/>
      <c r="AE489" s="2565"/>
      <c r="AF489" s="2507"/>
    </row>
    <row r="490" spans="2:32" s="2393" customFormat="1" ht="13.5" thickBot="1" x14ac:dyDescent="0.25">
      <c r="B490" s="2470"/>
      <c r="I490" s="2802"/>
    </row>
    <row r="491" spans="2:32" s="2393" customFormat="1" ht="20.25" x14ac:dyDescent="0.2">
      <c r="B491" s="4169" t="s">
        <v>5058</v>
      </c>
      <c r="C491" s="4170"/>
      <c r="D491" s="4170"/>
      <c r="E491" s="4170"/>
      <c r="F491" s="4170"/>
      <c r="G491" s="4170"/>
      <c r="H491" s="4170"/>
      <c r="I491" s="4170"/>
      <c r="J491" s="4170"/>
      <c r="K491" s="4170"/>
      <c r="L491" s="4170"/>
      <c r="M491" s="4170"/>
      <c r="N491" s="4170"/>
      <c r="O491" s="4170"/>
      <c r="P491" s="4170"/>
      <c r="Q491" s="4170"/>
      <c r="R491" s="4170"/>
      <c r="S491" s="4170"/>
      <c r="T491" s="4170"/>
      <c r="U491" s="4170"/>
      <c r="V491" s="4170"/>
      <c r="W491" s="4170"/>
      <c r="X491" s="4170"/>
      <c r="Y491" s="4170"/>
      <c r="Z491" s="4170"/>
      <c r="AA491" s="4170"/>
      <c r="AB491" s="4170"/>
      <c r="AC491" s="4170"/>
      <c r="AD491" s="4170"/>
      <c r="AE491" s="4170"/>
      <c r="AF491" s="4171"/>
    </row>
    <row r="492" spans="2:32" s="2393" customFormat="1" x14ac:dyDescent="0.2">
      <c r="B492" s="3767"/>
      <c r="C492" s="3768"/>
      <c r="D492" s="3768"/>
      <c r="E492" s="3768"/>
      <c r="F492" s="3768"/>
      <c r="G492" s="2501"/>
      <c r="H492" s="2501"/>
      <c r="I492" s="2501"/>
      <c r="J492" s="2501"/>
      <c r="K492" s="2501"/>
      <c r="L492" s="2501"/>
      <c r="M492" s="2501"/>
      <c r="N492" s="2501"/>
      <c r="O492" s="2501"/>
      <c r="P492" s="2501"/>
      <c r="Q492" s="2501"/>
      <c r="R492" s="2501"/>
      <c r="S492" s="2501"/>
      <c r="T492" s="2501"/>
      <c r="U492" s="2501"/>
      <c r="V492" s="2501"/>
      <c r="W492" s="2501"/>
      <c r="X492" s="2501"/>
      <c r="Y492" s="2501"/>
      <c r="Z492" s="2501"/>
      <c r="AA492" s="2501"/>
      <c r="AB492" s="2501"/>
      <c r="AC492" s="2501"/>
      <c r="AD492" s="2501"/>
      <c r="AE492" s="2501"/>
      <c r="AF492" s="2502"/>
    </row>
    <row r="493" spans="2:32" s="2393" customFormat="1" x14ac:dyDescent="0.2">
      <c r="B493" s="2563" t="s">
        <v>5078</v>
      </c>
      <c r="C493" s="3768"/>
      <c r="D493" s="4172" t="s">
        <v>7112</v>
      </c>
      <c r="E493" s="4172"/>
      <c r="F493" s="4172"/>
      <c r="G493" s="2501"/>
      <c r="H493" s="2501"/>
      <c r="I493" s="2501"/>
      <c r="J493" s="2501"/>
      <c r="K493" s="2501"/>
      <c r="L493" s="2501"/>
      <c r="M493" s="2501"/>
      <c r="N493" s="2501"/>
      <c r="O493" s="2501"/>
      <c r="P493" s="2501"/>
      <c r="Q493" s="2501"/>
      <c r="R493" s="2501"/>
      <c r="S493" s="2501"/>
      <c r="T493" s="2501"/>
      <c r="U493" s="2501"/>
      <c r="V493" s="2501"/>
      <c r="W493" s="2501"/>
      <c r="X493" s="2501"/>
      <c r="Y493" s="2501"/>
      <c r="Z493" s="2501"/>
      <c r="AA493" s="2501"/>
      <c r="AB493" s="2501"/>
      <c r="AC493" s="2501"/>
      <c r="AD493" s="2501"/>
      <c r="AE493" s="2501"/>
      <c r="AF493" s="2502"/>
    </row>
    <row r="494" spans="2:32" s="2393" customFormat="1" x14ac:dyDescent="0.2">
      <c r="B494" s="4173" t="s">
        <v>5061</v>
      </c>
      <c r="C494" s="4174"/>
      <c r="D494" s="5125">
        <v>41883</v>
      </c>
      <c r="E494" s="5125"/>
      <c r="F494" s="5125"/>
      <c r="G494" s="2561"/>
      <c r="H494" s="2501"/>
      <c r="I494" s="2501"/>
      <c r="J494" s="2501"/>
      <c r="K494" s="2501"/>
      <c r="L494" s="2501"/>
      <c r="M494" s="2501"/>
      <c r="N494" s="2501"/>
      <c r="O494" s="2501"/>
      <c r="P494" s="2501"/>
      <c r="Q494" s="2501"/>
      <c r="R494" s="2501"/>
      <c r="S494" s="2501"/>
      <c r="T494" s="2501"/>
      <c r="U494" s="2501"/>
      <c r="V494" s="2501"/>
      <c r="W494" s="2501"/>
      <c r="X494" s="2501"/>
      <c r="Y494" s="2501"/>
      <c r="Z494" s="2501"/>
      <c r="AA494" s="2501"/>
      <c r="AB494" s="2501"/>
      <c r="AC494" s="2501"/>
      <c r="AD494" s="2501"/>
      <c r="AE494" s="2501"/>
      <c r="AF494" s="2502"/>
    </row>
    <row r="495" spans="2:32" s="2393" customFormat="1" x14ac:dyDescent="0.2">
      <c r="B495" s="4176" t="s">
        <v>5059</v>
      </c>
      <c r="C495" s="4177"/>
      <c r="D495" s="5126">
        <v>41912</v>
      </c>
      <c r="E495" s="5126"/>
      <c r="F495" s="5126"/>
      <c r="G495" s="2501"/>
      <c r="H495" s="2501"/>
      <c r="I495" s="2501"/>
      <c r="J495" s="2501"/>
      <c r="K495" s="2501"/>
      <c r="L495" s="2501"/>
      <c r="M495" s="2501"/>
      <c r="N495" s="2501"/>
      <c r="O495" s="2501"/>
      <c r="P495" s="2501"/>
      <c r="Q495" s="2501"/>
      <c r="R495" s="2501"/>
      <c r="S495" s="2501"/>
      <c r="T495" s="2501"/>
      <c r="U495" s="2501"/>
      <c r="V495" s="2501"/>
      <c r="W495" s="2501"/>
      <c r="X495" s="2501"/>
      <c r="Y495" s="2501"/>
      <c r="Z495" s="2501"/>
      <c r="AA495" s="2501"/>
      <c r="AB495" s="2501"/>
      <c r="AC495" s="2501"/>
      <c r="AD495" s="2501"/>
      <c r="AE495" s="2501"/>
      <c r="AF495" s="2502"/>
    </row>
    <row r="496" spans="2:32" s="2393" customFormat="1" ht="13.5" thickBot="1" x14ac:dyDescent="0.25">
      <c r="B496" s="3767"/>
      <c r="C496" s="3768"/>
      <c r="D496" s="3768"/>
      <c r="E496" s="3768"/>
      <c r="F496" s="3768"/>
      <c r="G496" s="2501"/>
      <c r="H496" s="2501"/>
      <c r="I496" s="2501"/>
      <c r="J496" s="2501"/>
      <c r="K496" s="2501"/>
      <c r="L496" s="2501"/>
      <c r="M496" s="2501"/>
      <c r="N496" s="2501"/>
      <c r="O496" s="2501"/>
      <c r="P496" s="2501"/>
      <c r="Q496" s="2501"/>
      <c r="R496" s="2501"/>
      <c r="S496" s="2501"/>
      <c r="T496" s="2501"/>
      <c r="U496" s="2501"/>
      <c r="V496" s="2501"/>
      <c r="W496" s="2501"/>
      <c r="X496" s="2501"/>
      <c r="Y496" s="2501"/>
      <c r="Z496" s="2501"/>
      <c r="AA496" s="2501"/>
      <c r="AB496" s="2501"/>
      <c r="AC496" s="2501"/>
      <c r="AD496" s="2501"/>
      <c r="AE496" s="2501"/>
      <c r="AF496" s="2502"/>
    </row>
    <row r="497" spans="2:32" s="2393" customFormat="1" ht="51.75" customHeight="1" thickBot="1" x14ac:dyDescent="0.25">
      <c r="B497" s="4179" t="s">
        <v>5060</v>
      </c>
      <c r="C497" s="4180"/>
      <c r="D497" s="4181" t="s">
        <v>7113</v>
      </c>
      <c r="E497" s="4182"/>
      <c r="F497" s="4182"/>
      <c r="G497" s="4182"/>
      <c r="H497" s="4182"/>
      <c r="I497" s="4182"/>
      <c r="J497" s="4182"/>
      <c r="K497" s="4182"/>
      <c r="L497" s="4182"/>
      <c r="M497" s="4182"/>
      <c r="N497" s="4182"/>
      <c r="O497" s="4182"/>
      <c r="P497" s="4182"/>
      <c r="Q497" s="4183"/>
      <c r="R497" s="2501"/>
      <c r="S497" s="2501"/>
      <c r="T497" s="2501"/>
      <c r="U497" s="2501"/>
      <c r="V497" s="2501"/>
      <c r="W497" s="2501"/>
      <c r="X497" s="2501"/>
      <c r="Y497" s="2501"/>
      <c r="Z497" s="2501"/>
      <c r="AA497" s="2501"/>
      <c r="AB497" s="2501"/>
      <c r="AC497" s="2501"/>
      <c r="AD497" s="2501"/>
      <c r="AE497" s="2501"/>
      <c r="AF497" s="2502"/>
    </row>
    <row r="498" spans="2:32" s="2393" customFormat="1" ht="13.5" thickBot="1" x14ac:dyDescent="0.25">
      <c r="B498" s="3767"/>
      <c r="C498" s="3768"/>
      <c r="D498" s="3768"/>
      <c r="E498" s="3768"/>
      <c r="F498" s="3768"/>
      <c r="G498" s="2501"/>
      <c r="H498" s="2501"/>
      <c r="I498" s="2501"/>
      <c r="J498" s="2501"/>
      <c r="K498" s="2501"/>
      <c r="L498" s="2501"/>
      <c r="M498" s="2501"/>
      <c r="N498" s="2501"/>
      <c r="O498" s="2501"/>
      <c r="P498" s="2501"/>
      <c r="Q498" s="2501"/>
      <c r="R498" s="2565"/>
      <c r="S498" s="2501"/>
      <c r="T498" s="2501"/>
      <c r="U498" s="2501"/>
      <c r="V498" s="2501"/>
      <c r="W498" s="2501"/>
      <c r="X498" s="2501"/>
      <c r="Y498" s="2501"/>
      <c r="Z498" s="2501"/>
      <c r="AA498" s="2501"/>
      <c r="AB498" s="2501"/>
      <c r="AC498" s="2501"/>
      <c r="AD498" s="2501"/>
      <c r="AE498" s="2501"/>
      <c r="AF498" s="2502"/>
    </row>
    <row r="499" spans="2:32" s="2393" customFormat="1" ht="13.5" thickBot="1" x14ac:dyDescent="0.25">
      <c r="B499" s="4184" t="s">
        <v>5062</v>
      </c>
      <c r="C499" s="4185"/>
      <c r="D499" s="4188" t="s">
        <v>5063</v>
      </c>
      <c r="E499" s="4190" t="s">
        <v>224</v>
      </c>
      <c r="F499" s="4191"/>
      <c r="G499" s="4191"/>
      <c r="H499" s="4191"/>
      <c r="I499" s="4191"/>
      <c r="J499" s="4191"/>
      <c r="K499" s="4191"/>
      <c r="L499" s="4191"/>
      <c r="M499" s="4191"/>
      <c r="N499" s="4191"/>
      <c r="O499" s="4191"/>
      <c r="P499" s="4192"/>
      <c r="Q499" s="4193" t="s">
        <v>340</v>
      </c>
      <c r="R499" s="4194"/>
      <c r="S499" s="4195"/>
      <c r="T499" s="4195"/>
      <c r="U499" s="4195"/>
      <c r="V499" s="4195"/>
      <c r="W499" s="4195"/>
      <c r="X499" s="4195"/>
      <c r="Y499" s="4196"/>
      <c r="Z499" s="4193" t="s">
        <v>225</v>
      </c>
      <c r="AA499" s="4195"/>
      <c r="AB499" s="4196"/>
      <c r="AC499" s="4197" t="s">
        <v>4982</v>
      </c>
      <c r="AD499" s="4198"/>
      <c r="AE499" s="4199"/>
      <c r="AF499" s="2502"/>
    </row>
    <row r="500" spans="2:32" s="2393" customFormat="1" ht="13.5" thickBot="1" x14ac:dyDescent="0.25">
      <c r="B500" s="4186"/>
      <c r="C500" s="4187"/>
      <c r="D500" s="4188"/>
      <c r="E500" s="4188" t="s">
        <v>5000</v>
      </c>
      <c r="F500" s="4188" t="s">
        <v>5001</v>
      </c>
      <c r="G500" s="4200" t="s">
        <v>5003</v>
      </c>
      <c r="H500" s="4200" t="s">
        <v>5064</v>
      </c>
      <c r="I500" s="4202" t="s">
        <v>5065</v>
      </c>
      <c r="J500" s="4202" t="s">
        <v>5066</v>
      </c>
      <c r="K500" s="4202" t="s">
        <v>5006</v>
      </c>
      <c r="L500" s="4202"/>
      <c r="M500" s="4202" t="s">
        <v>5067</v>
      </c>
      <c r="N500" s="4202" t="s">
        <v>5068</v>
      </c>
      <c r="O500" s="4202" t="s">
        <v>5069</v>
      </c>
      <c r="P500" s="4202" t="s">
        <v>5070</v>
      </c>
      <c r="Q500" s="4189" t="s">
        <v>5012</v>
      </c>
      <c r="R500" s="4189" t="s">
        <v>5013</v>
      </c>
      <c r="S500" s="4189" t="s">
        <v>5014</v>
      </c>
      <c r="T500" s="4189" t="s">
        <v>5071</v>
      </c>
      <c r="U500" s="4189" t="s">
        <v>5072</v>
      </c>
      <c r="V500" s="4189" t="s">
        <v>5017</v>
      </c>
      <c r="W500" s="4189" t="s">
        <v>5019</v>
      </c>
      <c r="X500" s="4200" t="s">
        <v>5073</v>
      </c>
      <c r="Y500" s="4200" t="s">
        <v>5074</v>
      </c>
      <c r="Z500" s="4189" t="s">
        <v>5075</v>
      </c>
      <c r="AA500" s="4189" t="s">
        <v>5076</v>
      </c>
      <c r="AB500" s="4189" t="s">
        <v>5077</v>
      </c>
      <c r="AC500" s="4189" t="s">
        <v>1150</v>
      </c>
      <c r="AD500" s="4189" t="s">
        <v>4983</v>
      </c>
      <c r="AE500" s="4189" t="s">
        <v>4984</v>
      </c>
      <c r="AF500" s="2502"/>
    </row>
    <row r="501" spans="2:32" s="2393" customFormat="1" ht="13.5" thickBot="1" x14ac:dyDescent="0.25">
      <c r="B501" s="4186"/>
      <c r="C501" s="4187"/>
      <c r="D501" s="4189"/>
      <c r="E501" s="4189"/>
      <c r="F501" s="4189"/>
      <c r="G501" s="4201"/>
      <c r="H501" s="4201"/>
      <c r="I501" s="4200"/>
      <c r="J501" s="4200"/>
      <c r="K501" s="3765" t="s">
        <v>5026</v>
      </c>
      <c r="L501" s="3766" t="s">
        <v>2793</v>
      </c>
      <c r="M501" s="4200"/>
      <c r="N501" s="4200"/>
      <c r="O501" s="4200"/>
      <c r="P501" s="4200"/>
      <c r="Q501" s="4203"/>
      <c r="R501" s="4203"/>
      <c r="S501" s="4203"/>
      <c r="T501" s="4203"/>
      <c r="U501" s="4203"/>
      <c r="V501" s="4203"/>
      <c r="W501" s="4203"/>
      <c r="X501" s="4201"/>
      <c r="Y501" s="4201"/>
      <c r="Z501" s="4203"/>
      <c r="AA501" s="4203"/>
      <c r="AB501" s="4203"/>
      <c r="AC501" s="4203"/>
      <c r="AD501" s="4203"/>
      <c r="AE501" s="4203"/>
      <c r="AF501" s="2502"/>
    </row>
    <row r="502" spans="2:32" s="2393" customFormat="1" x14ac:dyDescent="0.2">
      <c r="B502" s="5662" t="s">
        <v>7112</v>
      </c>
      <c r="C502" s="5662"/>
      <c r="D502" s="3067" t="s">
        <v>1529</v>
      </c>
      <c r="E502" s="3068"/>
      <c r="F502" s="3069"/>
      <c r="G502" s="4089"/>
      <c r="H502" s="4089"/>
      <c r="I502" s="3068"/>
      <c r="J502" s="3068"/>
      <c r="K502" s="3069"/>
      <c r="L502" s="4089"/>
      <c r="M502" s="3068"/>
      <c r="N502" s="3068"/>
      <c r="O502" s="3068"/>
      <c r="P502" s="3068"/>
      <c r="Q502" s="3068"/>
      <c r="R502" s="3069"/>
      <c r="S502" s="3069"/>
      <c r="T502" s="3068"/>
      <c r="U502" s="3068"/>
      <c r="V502" s="3069"/>
      <c r="W502" s="3069"/>
      <c r="X502" s="3068"/>
      <c r="Y502" s="3068"/>
      <c r="Z502" s="3069"/>
      <c r="AA502" s="3068"/>
      <c r="AB502" s="3068"/>
      <c r="AC502" s="4090"/>
      <c r="AD502" s="4090"/>
      <c r="AE502" s="4090"/>
      <c r="AF502" s="2502"/>
    </row>
    <row r="503" spans="2:32" s="2393" customFormat="1" x14ac:dyDescent="0.2">
      <c r="B503" s="2564"/>
      <c r="C503" s="2496"/>
      <c r="D503" s="2496"/>
      <c r="E503" s="2496"/>
      <c r="F503" s="2496"/>
      <c r="G503" s="2497"/>
      <c r="H503" s="2497"/>
      <c r="I503" s="2497"/>
      <c r="J503" s="2497"/>
      <c r="K503" s="2496"/>
      <c r="L503" s="2497"/>
      <c r="M503" s="2497"/>
      <c r="N503" s="2497"/>
      <c r="O503" s="2497"/>
      <c r="P503" s="2497"/>
      <c r="Q503" s="2561"/>
      <c r="R503" s="2561"/>
      <c r="S503" s="2561"/>
      <c r="T503" s="2561"/>
      <c r="U503" s="2561"/>
      <c r="V503" s="2561"/>
      <c r="W503" s="2561"/>
      <c r="X503" s="2561"/>
      <c r="Y503" s="2561"/>
      <c r="Z503" s="2561"/>
      <c r="AA503" s="2561"/>
      <c r="AB503" s="2561"/>
      <c r="AC503" s="2561"/>
      <c r="AD503" s="2561"/>
      <c r="AE503" s="2561"/>
      <c r="AF503" s="2502"/>
    </row>
    <row r="504" spans="2:32" s="2393" customFormat="1" x14ac:dyDescent="0.2">
      <c r="B504" s="4166" t="s">
        <v>4985</v>
      </c>
      <c r="C504" s="4167"/>
      <c r="D504" s="4168" t="s">
        <v>5081</v>
      </c>
      <c r="E504" s="4168"/>
      <c r="F504" s="4168"/>
      <c r="G504" s="4168"/>
      <c r="H504" s="4168"/>
      <c r="I504" s="2562"/>
      <c r="J504" s="2562"/>
      <c r="K504" s="2562"/>
      <c r="L504" s="2562"/>
      <c r="M504" s="2562"/>
      <c r="N504" s="2562"/>
      <c r="O504" s="2562"/>
      <c r="P504" s="2562"/>
      <c r="Q504" s="2561"/>
      <c r="R504" s="2561"/>
      <c r="S504" s="2561"/>
      <c r="T504" s="2561"/>
      <c r="U504" s="2561"/>
      <c r="V504" s="2561"/>
      <c r="W504" s="2561"/>
      <c r="X504" s="2561"/>
      <c r="Y504" s="2561"/>
      <c r="Z504" s="2561"/>
      <c r="AA504" s="2561"/>
      <c r="AB504" s="2561"/>
      <c r="AC504" s="2561"/>
      <c r="AD504" s="2561"/>
      <c r="AE504" s="2561"/>
      <c r="AF504" s="2502"/>
    </row>
    <row r="505" spans="2:32" s="2393" customFormat="1" x14ac:dyDescent="0.2">
      <c r="B505" s="4166" t="s">
        <v>4986</v>
      </c>
      <c r="C505" s="4167"/>
      <c r="D505" s="4168" t="s">
        <v>5081</v>
      </c>
      <c r="E505" s="4168"/>
      <c r="F505" s="4168"/>
      <c r="G505" s="4168"/>
      <c r="H505" s="4168"/>
      <c r="I505" s="2562"/>
      <c r="J505" s="2562"/>
      <c r="K505" s="2562"/>
      <c r="L505" s="2562"/>
      <c r="M505" s="2562"/>
      <c r="N505" s="2562"/>
      <c r="O505" s="2562"/>
      <c r="P505" s="2562"/>
      <c r="Q505" s="2561"/>
      <c r="R505" s="2561"/>
      <c r="S505" s="2561"/>
      <c r="T505" s="2561"/>
      <c r="U505" s="2561"/>
      <c r="V505" s="2561"/>
      <c r="W505" s="2561"/>
      <c r="X505" s="2561"/>
      <c r="Y505" s="2561"/>
      <c r="Z505" s="2561"/>
      <c r="AA505" s="2561"/>
      <c r="AB505" s="2561"/>
      <c r="AC505" s="2561"/>
      <c r="AD505" s="2561"/>
      <c r="AE505" s="2561"/>
      <c r="AF505" s="2502"/>
    </row>
    <row r="506" spans="2:32" s="2393" customFormat="1" ht="13.5" thickBot="1" x14ac:dyDescent="0.25">
      <c r="B506" s="3769"/>
      <c r="C506" s="3770"/>
      <c r="D506" s="3770"/>
      <c r="E506" s="3770"/>
      <c r="F506" s="3770"/>
      <c r="G506" s="2565"/>
      <c r="H506" s="2565"/>
      <c r="I506" s="2565"/>
      <c r="J506" s="2565"/>
      <c r="K506" s="2565"/>
      <c r="L506" s="2565"/>
      <c r="M506" s="2565"/>
      <c r="N506" s="2565"/>
      <c r="O506" s="2565"/>
      <c r="P506" s="2565"/>
      <c r="Q506" s="2565"/>
      <c r="R506" s="2565"/>
      <c r="S506" s="2565"/>
      <c r="T506" s="2565"/>
      <c r="U506" s="2565"/>
      <c r="V506" s="2565"/>
      <c r="W506" s="2565"/>
      <c r="X506" s="2565"/>
      <c r="Y506" s="2565"/>
      <c r="Z506" s="2565"/>
      <c r="AA506" s="2565"/>
      <c r="AB506" s="2565"/>
      <c r="AC506" s="2565"/>
      <c r="AD506" s="2565"/>
      <c r="AE506" s="2565"/>
      <c r="AF506" s="2507"/>
    </row>
    <row r="507" spans="2:32" s="2393" customFormat="1" ht="13.5" thickBot="1" x14ac:dyDescent="0.25">
      <c r="B507" s="2470"/>
      <c r="I507" s="2802"/>
    </row>
    <row r="508" spans="2:32" s="2393" customFormat="1" ht="20.25" x14ac:dyDescent="0.2">
      <c r="B508" s="4169" t="s">
        <v>5058</v>
      </c>
      <c r="C508" s="4170"/>
      <c r="D508" s="4170"/>
      <c r="E508" s="4170"/>
      <c r="F508" s="4170"/>
      <c r="G508" s="4170"/>
      <c r="H508" s="4170"/>
      <c r="I508" s="4170"/>
      <c r="J508" s="4170"/>
      <c r="K508" s="4170"/>
      <c r="L508" s="4170"/>
      <c r="M508" s="4170"/>
      <c r="N508" s="4170"/>
      <c r="O508" s="4170"/>
      <c r="P508" s="4170"/>
      <c r="Q508" s="4170"/>
      <c r="R508" s="4170"/>
      <c r="S508" s="4170"/>
      <c r="T508" s="4170"/>
      <c r="U508" s="4170"/>
      <c r="V508" s="4170"/>
      <c r="W508" s="4170"/>
      <c r="X508" s="4170"/>
      <c r="Y508" s="4170"/>
      <c r="Z508" s="4170"/>
      <c r="AA508" s="4170"/>
      <c r="AB508" s="4170"/>
      <c r="AC508" s="4170"/>
      <c r="AD508" s="4170"/>
      <c r="AE508" s="4170"/>
      <c r="AF508" s="4171"/>
    </row>
    <row r="509" spans="2:32" s="2393" customFormat="1" x14ac:dyDescent="0.2">
      <c r="B509" s="3767"/>
      <c r="C509" s="3768"/>
      <c r="D509" s="3768"/>
      <c r="E509" s="3768"/>
      <c r="F509" s="3768"/>
      <c r="G509" s="2501"/>
      <c r="H509" s="2501"/>
      <c r="I509" s="2501"/>
      <c r="J509" s="2501"/>
      <c r="K509" s="2501"/>
      <c r="L509" s="2501"/>
      <c r="M509" s="2501"/>
      <c r="N509" s="2501"/>
      <c r="O509" s="2501"/>
      <c r="P509" s="2501"/>
      <c r="Q509" s="2501"/>
      <c r="R509" s="2501"/>
      <c r="S509" s="2501"/>
      <c r="T509" s="2501"/>
      <c r="U509" s="2501"/>
      <c r="V509" s="2501"/>
      <c r="W509" s="2501"/>
      <c r="X509" s="2501"/>
      <c r="Y509" s="2501"/>
      <c r="Z509" s="2501"/>
      <c r="AA509" s="2501"/>
      <c r="AB509" s="2501"/>
      <c r="AC509" s="2501"/>
      <c r="AD509" s="2501"/>
      <c r="AE509" s="2501"/>
      <c r="AF509" s="2502"/>
    </row>
    <row r="510" spans="2:32" s="2393" customFormat="1" x14ac:dyDescent="0.2">
      <c r="B510" s="2563" t="s">
        <v>5078</v>
      </c>
      <c r="C510" s="3768"/>
      <c r="D510" s="4172" t="s">
        <v>6845</v>
      </c>
      <c r="E510" s="4172"/>
      <c r="F510" s="4172"/>
      <c r="G510" s="2501"/>
      <c r="H510" s="2501"/>
      <c r="I510" s="2501"/>
      <c r="J510" s="2501"/>
      <c r="K510" s="2501"/>
      <c r="L510" s="2501"/>
      <c r="M510" s="2501"/>
      <c r="N510" s="2501"/>
      <c r="O510" s="2501"/>
      <c r="P510" s="2501"/>
      <c r="Q510" s="2501"/>
      <c r="R510" s="2501"/>
      <c r="S510" s="2501"/>
      <c r="T510" s="2501"/>
      <c r="U510" s="2501"/>
      <c r="V510" s="2501"/>
      <c r="W510" s="2501"/>
      <c r="X510" s="2501"/>
      <c r="Y510" s="2501"/>
      <c r="Z510" s="2501"/>
      <c r="AA510" s="2501"/>
      <c r="AB510" s="2501"/>
      <c r="AC510" s="2501"/>
      <c r="AD510" s="2501"/>
      <c r="AE510" s="2501"/>
      <c r="AF510" s="2502"/>
    </row>
    <row r="511" spans="2:32" s="2393" customFormat="1" x14ac:dyDescent="0.2">
      <c r="B511" s="4173" t="s">
        <v>5061</v>
      </c>
      <c r="C511" s="4174"/>
      <c r="D511" s="5125">
        <v>41911</v>
      </c>
      <c r="E511" s="5125"/>
      <c r="F511" s="5125"/>
      <c r="G511" s="2561"/>
      <c r="H511" s="2501"/>
      <c r="I511" s="2501"/>
      <c r="J511" s="2501"/>
      <c r="K511" s="2501"/>
      <c r="L511" s="2501"/>
      <c r="M511" s="2501"/>
      <c r="N511" s="2501"/>
      <c r="O511" s="2501"/>
      <c r="P511" s="2501"/>
      <c r="Q511" s="2501"/>
      <c r="R511" s="2501"/>
      <c r="S511" s="2501"/>
      <c r="T511" s="2501"/>
      <c r="U511" s="2501"/>
      <c r="V511" s="2501"/>
      <c r="W511" s="2501"/>
      <c r="X511" s="2501"/>
      <c r="Y511" s="2501"/>
      <c r="Z511" s="2501"/>
      <c r="AA511" s="2501"/>
      <c r="AB511" s="2501"/>
      <c r="AC511" s="2501"/>
      <c r="AD511" s="2501"/>
      <c r="AE511" s="2501"/>
      <c r="AF511" s="2502"/>
    </row>
    <row r="512" spans="2:32" s="2393" customFormat="1" x14ac:dyDescent="0.2">
      <c r="B512" s="4176" t="s">
        <v>5059</v>
      </c>
      <c r="C512" s="4177"/>
      <c r="D512" s="5126">
        <v>41912</v>
      </c>
      <c r="E512" s="5126"/>
      <c r="F512" s="5126"/>
      <c r="G512" s="2501"/>
      <c r="H512" s="2501"/>
      <c r="I512" s="2501"/>
      <c r="J512" s="2501"/>
      <c r="K512" s="2501"/>
      <c r="L512" s="2501"/>
      <c r="M512" s="2501"/>
      <c r="N512" s="2501"/>
      <c r="O512" s="2501"/>
      <c r="P512" s="2501"/>
      <c r="Q512" s="2501"/>
      <c r="R512" s="2501"/>
      <c r="S512" s="2501"/>
      <c r="T512" s="2501"/>
      <c r="U512" s="2501"/>
      <c r="V512" s="2501"/>
      <c r="W512" s="2501"/>
      <c r="X512" s="2501"/>
      <c r="Y512" s="2501"/>
      <c r="Z512" s="2501"/>
      <c r="AA512" s="2501"/>
      <c r="AB512" s="2501"/>
      <c r="AC512" s="2501"/>
      <c r="AD512" s="2501"/>
      <c r="AE512" s="2501"/>
      <c r="AF512" s="2502"/>
    </row>
    <row r="513" spans="2:32" s="2393" customFormat="1" ht="13.5" thickBot="1" x14ac:dyDescent="0.25">
      <c r="B513" s="3767"/>
      <c r="C513" s="3768"/>
      <c r="D513" s="3768"/>
      <c r="E513" s="3768"/>
      <c r="F513" s="3768"/>
      <c r="G513" s="2501"/>
      <c r="H513" s="2501"/>
      <c r="I513" s="2501"/>
      <c r="J513" s="2501"/>
      <c r="K513" s="2501"/>
      <c r="L513" s="2501"/>
      <c r="M513" s="2501"/>
      <c r="N513" s="2501"/>
      <c r="O513" s="2501"/>
      <c r="P513" s="2501"/>
      <c r="Q513" s="2501"/>
      <c r="R513" s="2501"/>
      <c r="S513" s="2501"/>
      <c r="T513" s="2501"/>
      <c r="U513" s="2501"/>
      <c r="V513" s="2501"/>
      <c r="W513" s="2501"/>
      <c r="X513" s="2501"/>
      <c r="Y513" s="2501"/>
      <c r="Z513" s="2501"/>
      <c r="AA513" s="2501"/>
      <c r="AB513" s="2501"/>
      <c r="AC513" s="2501"/>
      <c r="AD513" s="2501"/>
      <c r="AE513" s="2501"/>
      <c r="AF513" s="2502"/>
    </row>
    <row r="514" spans="2:32" s="2393" customFormat="1" ht="36" customHeight="1" thickBot="1" x14ac:dyDescent="0.25">
      <c r="B514" s="4179" t="s">
        <v>5060</v>
      </c>
      <c r="C514" s="4180"/>
      <c r="D514" s="4181" t="s">
        <v>6930</v>
      </c>
      <c r="E514" s="4182"/>
      <c r="F514" s="4182"/>
      <c r="G514" s="4182"/>
      <c r="H514" s="4182"/>
      <c r="I514" s="4182"/>
      <c r="J514" s="4182"/>
      <c r="K514" s="4182"/>
      <c r="L514" s="4182"/>
      <c r="M514" s="4182"/>
      <c r="N514" s="4182"/>
      <c r="O514" s="4182"/>
      <c r="P514" s="4182"/>
      <c r="Q514" s="4183"/>
      <c r="R514" s="2501"/>
      <c r="S514" s="2501"/>
      <c r="T514" s="2501"/>
      <c r="U514" s="2501"/>
      <c r="V514" s="2501"/>
      <c r="W514" s="2501"/>
      <c r="X514" s="2501"/>
      <c r="Y514" s="2501"/>
      <c r="Z514" s="2501"/>
      <c r="AA514" s="2501"/>
      <c r="AB514" s="2501"/>
      <c r="AC514" s="2501"/>
      <c r="AD514" s="2501"/>
      <c r="AE514" s="2501"/>
      <c r="AF514" s="2502"/>
    </row>
    <row r="515" spans="2:32" s="2393" customFormat="1" ht="13.5" thickBot="1" x14ac:dyDescent="0.25">
      <c r="B515" s="3767"/>
      <c r="C515" s="3768"/>
      <c r="D515" s="3768"/>
      <c r="E515" s="3768"/>
      <c r="F515" s="3768"/>
      <c r="G515" s="2501"/>
      <c r="H515" s="2501"/>
      <c r="I515" s="2501"/>
      <c r="J515" s="2501"/>
      <c r="K515" s="2501"/>
      <c r="L515" s="2501"/>
      <c r="M515" s="2501"/>
      <c r="N515" s="2501"/>
      <c r="O515" s="2501"/>
      <c r="P515" s="2501"/>
      <c r="Q515" s="2501"/>
      <c r="R515" s="2565"/>
      <c r="S515" s="2501"/>
      <c r="T515" s="2501"/>
      <c r="U515" s="2501"/>
      <c r="V515" s="2501"/>
      <c r="W515" s="2501"/>
      <c r="X515" s="2501"/>
      <c r="Y515" s="2501"/>
      <c r="Z515" s="2501"/>
      <c r="AA515" s="2501"/>
      <c r="AB515" s="2501"/>
      <c r="AC515" s="2501"/>
      <c r="AD515" s="2501"/>
      <c r="AE515" s="2501"/>
      <c r="AF515" s="2502"/>
    </row>
    <row r="516" spans="2:32" s="2393" customFormat="1" ht="13.5" thickBot="1" x14ac:dyDescent="0.25">
      <c r="B516" s="4184" t="s">
        <v>5062</v>
      </c>
      <c r="C516" s="4185"/>
      <c r="D516" s="4188" t="s">
        <v>5063</v>
      </c>
      <c r="E516" s="4190" t="s">
        <v>224</v>
      </c>
      <c r="F516" s="4191"/>
      <c r="G516" s="4191"/>
      <c r="H516" s="4191"/>
      <c r="I516" s="4191"/>
      <c r="J516" s="4191"/>
      <c r="K516" s="4191"/>
      <c r="L516" s="4191"/>
      <c r="M516" s="4191"/>
      <c r="N516" s="4191"/>
      <c r="O516" s="4191"/>
      <c r="P516" s="4192"/>
      <c r="Q516" s="4193" t="s">
        <v>340</v>
      </c>
      <c r="R516" s="4194"/>
      <c r="S516" s="4195"/>
      <c r="T516" s="4195"/>
      <c r="U516" s="4195"/>
      <c r="V516" s="4195"/>
      <c r="W516" s="4195"/>
      <c r="X516" s="4195"/>
      <c r="Y516" s="4196"/>
      <c r="Z516" s="4193" t="s">
        <v>225</v>
      </c>
      <c r="AA516" s="4195"/>
      <c r="AB516" s="4196"/>
      <c r="AC516" s="4197" t="s">
        <v>4982</v>
      </c>
      <c r="AD516" s="4198"/>
      <c r="AE516" s="4199"/>
      <c r="AF516" s="2502"/>
    </row>
    <row r="517" spans="2:32" s="2393" customFormat="1" ht="13.5" thickBot="1" x14ac:dyDescent="0.25">
      <c r="B517" s="4186"/>
      <c r="C517" s="4187"/>
      <c r="D517" s="4188"/>
      <c r="E517" s="4188" t="s">
        <v>5000</v>
      </c>
      <c r="F517" s="4188" t="s">
        <v>5001</v>
      </c>
      <c r="G517" s="4200" t="s">
        <v>5003</v>
      </c>
      <c r="H517" s="4200" t="s">
        <v>5064</v>
      </c>
      <c r="I517" s="4202" t="s">
        <v>5065</v>
      </c>
      <c r="J517" s="4202" t="s">
        <v>5066</v>
      </c>
      <c r="K517" s="4202" t="s">
        <v>5006</v>
      </c>
      <c r="L517" s="4202"/>
      <c r="M517" s="4202" t="s">
        <v>5067</v>
      </c>
      <c r="N517" s="4202" t="s">
        <v>5068</v>
      </c>
      <c r="O517" s="4202" t="s">
        <v>5069</v>
      </c>
      <c r="P517" s="4202" t="s">
        <v>5070</v>
      </c>
      <c r="Q517" s="4189" t="s">
        <v>5012</v>
      </c>
      <c r="R517" s="4189" t="s">
        <v>5013</v>
      </c>
      <c r="S517" s="4189" t="s">
        <v>5014</v>
      </c>
      <c r="T517" s="4189" t="s">
        <v>5071</v>
      </c>
      <c r="U517" s="4189" t="s">
        <v>5072</v>
      </c>
      <c r="V517" s="4189" t="s">
        <v>5017</v>
      </c>
      <c r="W517" s="4189" t="s">
        <v>5019</v>
      </c>
      <c r="X517" s="4200" t="s">
        <v>5073</v>
      </c>
      <c r="Y517" s="4200" t="s">
        <v>5074</v>
      </c>
      <c r="Z517" s="4189" t="s">
        <v>5075</v>
      </c>
      <c r="AA517" s="4189" t="s">
        <v>5076</v>
      </c>
      <c r="AB517" s="4189" t="s">
        <v>5077</v>
      </c>
      <c r="AC517" s="4189" t="s">
        <v>1150</v>
      </c>
      <c r="AD517" s="4189" t="s">
        <v>4983</v>
      </c>
      <c r="AE517" s="4189" t="s">
        <v>4984</v>
      </c>
      <c r="AF517" s="2502"/>
    </row>
    <row r="518" spans="2:32" s="2393" customFormat="1" ht="13.5" thickBot="1" x14ac:dyDescent="0.25">
      <c r="B518" s="4186"/>
      <c r="C518" s="4187"/>
      <c r="D518" s="4189"/>
      <c r="E518" s="4189"/>
      <c r="F518" s="4189"/>
      <c r="G518" s="4201"/>
      <c r="H518" s="4201"/>
      <c r="I518" s="4200"/>
      <c r="J518" s="4200"/>
      <c r="K518" s="3765" t="s">
        <v>5026</v>
      </c>
      <c r="L518" s="3766" t="s">
        <v>2793</v>
      </c>
      <c r="M518" s="4200"/>
      <c r="N518" s="4200"/>
      <c r="O518" s="4200"/>
      <c r="P518" s="4200"/>
      <c r="Q518" s="4203"/>
      <c r="R518" s="4203"/>
      <c r="S518" s="4203"/>
      <c r="T518" s="4203"/>
      <c r="U518" s="4203"/>
      <c r="V518" s="4203"/>
      <c r="W518" s="4203"/>
      <c r="X518" s="4201"/>
      <c r="Y518" s="4201"/>
      <c r="Z518" s="4203"/>
      <c r="AA518" s="4203"/>
      <c r="AB518" s="4203"/>
      <c r="AC518" s="4203"/>
      <c r="AD518" s="4203"/>
      <c r="AE518" s="4203"/>
      <c r="AF518" s="2502"/>
    </row>
    <row r="519" spans="2:32" s="2393" customFormat="1" ht="13.5" thickBot="1" x14ac:dyDescent="0.25">
      <c r="B519" s="4164" t="s">
        <v>6846</v>
      </c>
      <c r="C519" s="4165"/>
      <c r="D519" s="3073" t="s">
        <v>1529</v>
      </c>
      <c r="E519" s="3055"/>
      <c r="F519" s="3074"/>
      <c r="G519" s="4087"/>
      <c r="H519" s="4087"/>
      <c r="I519" s="3055"/>
      <c r="J519" s="3055"/>
      <c r="K519" s="3074"/>
      <c r="L519" s="4087"/>
      <c r="M519" s="3055"/>
      <c r="N519" s="3055"/>
      <c r="O519" s="3055"/>
      <c r="P519" s="3055"/>
      <c r="Q519" s="3055"/>
      <c r="R519" s="3074"/>
      <c r="S519" s="3074"/>
      <c r="T519" s="3055"/>
      <c r="U519" s="3055"/>
      <c r="V519" s="3074"/>
      <c r="W519" s="3074"/>
      <c r="X519" s="3055"/>
      <c r="Y519" s="3055"/>
      <c r="Z519" s="3074"/>
      <c r="AA519" s="3055"/>
      <c r="AB519" s="3055"/>
      <c r="AC519" s="4088"/>
      <c r="AD519" s="4088"/>
      <c r="AE519" s="4088"/>
      <c r="AF519" s="2502"/>
    </row>
    <row r="520" spans="2:32" s="2393" customFormat="1" x14ac:dyDescent="0.2">
      <c r="B520" s="2564"/>
      <c r="C520" s="2496"/>
      <c r="D520" s="2496"/>
      <c r="E520" s="2496"/>
      <c r="F520" s="2496"/>
      <c r="G520" s="2497"/>
      <c r="H520" s="2497"/>
      <c r="I520" s="2497"/>
      <c r="J520" s="2497"/>
      <c r="K520" s="2496"/>
      <c r="L520" s="2497"/>
      <c r="M520" s="2497"/>
      <c r="N520" s="2497"/>
      <c r="O520" s="2497"/>
      <c r="P520" s="2497"/>
      <c r="Q520" s="2561"/>
      <c r="R520" s="2561"/>
      <c r="S520" s="2561"/>
      <c r="T520" s="2561"/>
      <c r="U520" s="2561"/>
      <c r="V520" s="2561"/>
      <c r="W520" s="2561"/>
      <c r="X520" s="2561"/>
      <c r="Y520" s="2561"/>
      <c r="Z520" s="2561"/>
      <c r="AA520" s="2561"/>
      <c r="AB520" s="2561"/>
      <c r="AC520" s="2561"/>
      <c r="AD520" s="2561"/>
      <c r="AE520" s="2561"/>
      <c r="AF520" s="2502"/>
    </row>
    <row r="521" spans="2:32" s="2393" customFormat="1" x14ac:dyDescent="0.2">
      <c r="B521" s="4166" t="s">
        <v>4985</v>
      </c>
      <c r="C521" s="4167"/>
      <c r="D521" s="4168" t="s">
        <v>1866</v>
      </c>
      <c r="E521" s="4168"/>
      <c r="F521" s="4168"/>
      <c r="G521" s="4168"/>
      <c r="H521" s="4168"/>
      <c r="I521" s="2562"/>
      <c r="J521" s="2562"/>
      <c r="K521" s="2562"/>
      <c r="L521" s="2562"/>
      <c r="M521" s="2562"/>
      <c r="N521" s="2562"/>
      <c r="O521" s="2562"/>
      <c r="P521" s="2562"/>
      <c r="Q521" s="2561"/>
      <c r="R521" s="2561"/>
      <c r="S521" s="2561"/>
      <c r="T521" s="2561"/>
      <c r="U521" s="2561"/>
      <c r="V521" s="2561"/>
      <c r="W521" s="2561"/>
      <c r="X521" s="2561"/>
      <c r="Y521" s="2561"/>
      <c r="Z521" s="2561"/>
      <c r="AA521" s="2561"/>
      <c r="AB521" s="2561"/>
      <c r="AC521" s="2561"/>
      <c r="AD521" s="2561"/>
      <c r="AE521" s="2561"/>
      <c r="AF521" s="2502"/>
    </row>
    <row r="522" spans="2:32" s="2393" customFormat="1" x14ac:dyDescent="0.2">
      <c r="B522" s="4166" t="s">
        <v>4986</v>
      </c>
      <c r="C522" s="4167"/>
      <c r="D522" s="4168" t="s">
        <v>1866</v>
      </c>
      <c r="E522" s="4168"/>
      <c r="F522" s="4168"/>
      <c r="G522" s="4168"/>
      <c r="H522" s="4168"/>
      <c r="I522" s="2562"/>
      <c r="J522" s="2562"/>
      <c r="K522" s="2562"/>
      <c r="L522" s="2562"/>
      <c r="M522" s="2562"/>
      <c r="N522" s="2562"/>
      <c r="O522" s="2562"/>
      <c r="P522" s="2562"/>
      <c r="Q522" s="2561"/>
      <c r="R522" s="2561"/>
      <c r="S522" s="2561"/>
      <c r="T522" s="2561"/>
      <c r="U522" s="2561"/>
      <c r="V522" s="2561"/>
      <c r="W522" s="2561"/>
      <c r="X522" s="2561"/>
      <c r="Y522" s="2561"/>
      <c r="Z522" s="2561"/>
      <c r="AA522" s="2561"/>
      <c r="AB522" s="2561"/>
      <c r="AC522" s="2561"/>
      <c r="AD522" s="2561"/>
      <c r="AE522" s="2561"/>
      <c r="AF522" s="2502"/>
    </row>
    <row r="523" spans="2:32" s="2393" customFormat="1" ht="13.5" thickBot="1" x14ac:dyDescent="0.25">
      <c r="B523" s="3769"/>
      <c r="C523" s="3770"/>
      <c r="D523" s="3770"/>
      <c r="E523" s="3770"/>
      <c r="F523" s="3770"/>
      <c r="G523" s="2565"/>
      <c r="H523" s="2565"/>
      <c r="I523" s="2565"/>
      <c r="J523" s="2565"/>
      <c r="K523" s="2565"/>
      <c r="L523" s="2565"/>
      <c r="M523" s="2565"/>
      <c r="N523" s="2565"/>
      <c r="O523" s="2565"/>
      <c r="P523" s="2565"/>
      <c r="Q523" s="2565"/>
      <c r="R523" s="2565"/>
      <c r="S523" s="2565"/>
      <c r="T523" s="2565"/>
      <c r="U523" s="2565"/>
      <c r="V523" s="2565"/>
      <c r="W523" s="2565"/>
      <c r="X523" s="2565"/>
      <c r="Y523" s="2565"/>
      <c r="Z523" s="2565"/>
      <c r="AA523" s="2565"/>
      <c r="AB523" s="2565"/>
      <c r="AC523" s="2565"/>
      <c r="AD523" s="2565"/>
      <c r="AE523" s="2565"/>
      <c r="AF523" s="2507"/>
    </row>
    <row r="524" spans="2:32" s="2393" customFormat="1" ht="13.5" thickBot="1" x14ac:dyDescent="0.25">
      <c r="B524" s="2470"/>
      <c r="I524" s="2802"/>
    </row>
    <row r="525" spans="2:32" s="2393" customFormat="1" ht="20.25" x14ac:dyDescent="0.2">
      <c r="B525" s="4169" t="s">
        <v>5058</v>
      </c>
      <c r="C525" s="4170"/>
      <c r="D525" s="4170"/>
      <c r="E525" s="4170"/>
      <c r="F525" s="4170"/>
      <c r="G525" s="4170"/>
      <c r="H525" s="4170"/>
      <c r="I525" s="4170"/>
      <c r="J525" s="4170"/>
      <c r="K525" s="4170"/>
      <c r="L525" s="4170"/>
      <c r="M525" s="4170"/>
      <c r="N525" s="4170"/>
      <c r="O525" s="4170"/>
      <c r="P525" s="4170"/>
      <c r="Q525" s="4170"/>
      <c r="R525" s="4170"/>
      <c r="S525" s="4170"/>
      <c r="T525" s="4170"/>
      <c r="U525" s="4170"/>
      <c r="V525" s="4170"/>
      <c r="W525" s="4170"/>
      <c r="X525" s="4170"/>
      <c r="Y525" s="4170"/>
      <c r="Z525" s="4170"/>
      <c r="AA525" s="4170"/>
      <c r="AB525" s="4170"/>
      <c r="AC525" s="4170"/>
      <c r="AD525" s="4170"/>
      <c r="AE525" s="4170"/>
      <c r="AF525" s="4171"/>
    </row>
    <row r="526" spans="2:32" s="2393" customFormat="1" x14ac:dyDescent="0.2">
      <c r="B526" s="3767"/>
      <c r="C526" s="3768"/>
      <c r="D526" s="3768"/>
      <c r="E526" s="3768"/>
      <c r="F526" s="3768"/>
      <c r="G526" s="2501"/>
      <c r="H526" s="2501"/>
      <c r="I526" s="2501"/>
      <c r="J526" s="2501"/>
      <c r="K526" s="2501"/>
      <c r="L526" s="2501"/>
      <c r="M526" s="2501"/>
      <c r="N526" s="2501"/>
      <c r="O526" s="2501"/>
      <c r="P526" s="2501"/>
      <c r="Q526" s="2501"/>
      <c r="R526" s="2501"/>
      <c r="S526" s="2501"/>
      <c r="T526" s="2501"/>
      <c r="U526" s="2501"/>
      <c r="V526" s="2501"/>
      <c r="W526" s="2501"/>
      <c r="X526" s="2501"/>
      <c r="Y526" s="2501"/>
      <c r="Z526" s="2501"/>
      <c r="AA526" s="2501"/>
      <c r="AB526" s="2501"/>
      <c r="AC526" s="2501"/>
      <c r="AD526" s="2501"/>
      <c r="AE526" s="2501"/>
      <c r="AF526" s="2502"/>
    </row>
    <row r="527" spans="2:32" s="2393" customFormat="1" x14ac:dyDescent="0.2">
      <c r="B527" s="2563" t="s">
        <v>5078</v>
      </c>
      <c r="C527" s="3768"/>
      <c r="D527" s="4172" t="s">
        <v>7110</v>
      </c>
      <c r="E527" s="4172"/>
      <c r="F527" s="4172"/>
      <c r="G527" s="2501"/>
      <c r="H527" s="2501"/>
      <c r="I527" s="2501"/>
      <c r="J527" s="2501"/>
      <c r="K527" s="2501"/>
      <c r="L527" s="2501"/>
      <c r="M527" s="2501"/>
      <c r="N527" s="2501"/>
      <c r="O527" s="2501"/>
      <c r="P527" s="2501"/>
      <c r="Q527" s="2501"/>
      <c r="R527" s="2501"/>
      <c r="S527" s="2501"/>
      <c r="T527" s="2501"/>
      <c r="U527" s="2501"/>
      <c r="V527" s="2501"/>
      <c r="W527" s="2501"/>
      <c r="X527" s="2501"/>
      <c r="Y527" s="2501"/>
      <c r="Z527" s="2501"/>
      <c r="AA527" s="2501"/>
      <c r="AB527" s="2501"/>
      <c r="AC527" s="2501"/>
      <c r="AD527" s="2501"/>
      <c r="AE527" s="2501"/>
      <c r="AF527" s="2502"/>
    </row>
    <row r="528" spans="2:32" s="2393" customFormat="1" x14ac:dyDescent="0.2">
      <c r="B528" s="4173" t="s">
        <v>5061</v>
      </c>
      <c r="C528" s="4174"/>
      <c r="D528" s="5125">
        <v>41894</v>
      </c>
      <c r="E528" s="5125"/>
      <c r="F528" s="5125"/>
      <c r="G528" s="2561"/>
      <c r="H528" s="2501"/>
      <c r="I528" s="2501"/>
      <c r="J528" s="2501"/>
      <c r="K528" s="2501"/>
      <c r="L528" s="2501"/>
      <c r="M528" s="2501"/>
      <c r="N528" s="2501"/>
      <c r="O528" s="2501"/>
      <c r="P528" s="2501"/>
      <c r="Q528" s="2501"/>
      <c r="R528" s="2501"/>
      <c r="S528" s="2501"/>
      <c r="T528" s="2501"/>
      <c r="U528" s="2501"/>
      <c r="V528" s="2501"/>
      <c r="W528" s="2501"/>
      <c r="X528" s="2501"/>
      <c r="Y528" s="2501"/>
      <c r="Z528" s="2501"/>
      <c r="AA528" s="2501"/>
      <c r="AB528" s="2501"/>
      <c r="AC528" s="2501"/>
      <c r="AD528" s="2501"/>
      <c r="AE528" s="2501"/>
      <c r="AF528" s="2502"/>
    </row>
    <row r="529" spans="2:32" s="2393" customFormat="1" x14ac:dyDescent="0.2">
      <c r="B529" s="4176" t="s">
        <v>5059</v>
      </c>
      <c r="C529" s="4177"/>
      <c r="D529" s="5125">
        <v>41894</v>
      </c>
      <c r="E529" s="5125"/>
      <c r="F529" s="5125"/>
      <c r="G529" s="2501"/>
      <c r="H529" s="2501"/>
      <c r="I529" s="2501"/>
      <c r="J529" s="2501"/>
      <c r="K529" s="2501"/>
      <c r="L529" s="2501"/>
      <c r="M529" s="2501"/>
      <c r="N529" s="2501"/>
      <c r="O529" s="2501"/>
      <c r="P529" s="2501"/>
      <c r="Q529" s="2501"/>
      <c r="R529" s="2501"/>
      <c r="S529" s="2501"/>
      <c r="T529" s="2501"/>
      <c r="U529" s="2501"/>
      <c r="V529" s="2501"/>
      <c r="W529" s="2501"/>
      <c r="X529" s="2501"/>
      <c r="Y529" s="2501"/>
      <c r="Z529" s="2501"/>
      <c r="AA529" s="2501"/>
      <c r="AB529" s="2501"/>
      <c r="AC529" s="2501"/>
      <c r="AD529" s="2501"/>
      <c r="AE529" s="2501"/>
      <c r="AF529" s="2502"/>
    </row>
    <row r="530" spans="2:32" s="2393" customFormat="1" ht="13.5" thickBot="1" x14ac:dyDescent="0.25">
      <c r="B530" s="3767"/>
      <c r="C530" s="3768"/>
      <c r="D530" s="3768"/>
      <c r="E530" s="3768"/>
      <c r="F530" s="3768"/>
      <c r="G530" s="2501"/>
      <c r="H530" s="2501"/>
      <c r="I530" s="2501"/>
      <c r="J530" s="2501"/>
      <c r="K530" s="2501"/>
      <c r="L530" s="2501"/>
      <c r="M530" s="2501"/>
      <c r="N530" s="2501"/>
      <c r="O530" s="2501"/>
      <c r="P530" s="2501"/>
      <c r="Q530" s="2501"/>
      <c r="R530" s="2501"/>
      <c r="S530" s="2501"/>
      <c r="T530" s="2501"/>
      <c r="U530" s="2501"/>
      <c r="V530" s="2501"/>
      <c r="W530" s="2501"/>
      <c r="X530" s="2501"/>
      <c r="Y530" s="2501"/>
      <c r="Z530" s="2501"/>
      <c r="AA530" s="2501"/>
      <c r="AB530" s="2501"/>
      <c r="AC530" s="2501"/>
      <c r="AD530" s="2501"/>
      <c r="AE530" s="2501"/>
      <c r="AF530" s="2502"/>
    </row>
    <row r="531" spans="2:32" s="2393" customFormat="1" ht="61.5" customHeight="1" thickBot="1" x14ac:dyDescent="0.25">
      <c r="B531" s="4179" t="s">
        <v>5060</v>
      </c>
      <c r="C531" s="4180"/>
      <c r="D531" s="4181" t="s">
        <v>7111</v>
      </c>
      <c r="E531" s="4182"/>
      <c r="F531" s="4182"/>
      <c r="G531" s="4182"/>
      <c r="H531" s="4182"/>
      <c r="I531" s="4182"/>
      <c r="J531" s="4182"/>
      <c r="K531" s="4182"/>
      <c r="L531" s="4182"/>
      <c r="M531" s="4182"/>
      <c r="N531" s="4182"/>
      <c r="O531" s="4182"/>
      <c r="P531" s="4182"/>
      <c r="Q531" s="4183"/>
      <c r="R531" s="2501"/>
      <c r="S531" s="2501"/>
      <c r="T531" s="2501"/>
      <c r="U531" s="2501"/>
      <c r="V531" s="2501"/>
      <c r="W531" s="2501"/>
      <c r="X531" s="2501"/>
      <c r="Y531" s="2501"/>
      <c r="Z531" s="2501"/>
      <c r="AA531" s="2501"/>
      <c r="AB531" s="2501"/>
      <c r="AC531" s="2501"/>
      <c r="AD531" s="2501"/>
      <c r="AE531" s="2501"/>
      <c r="AF531" s="2502"/>
    </row>
    <row r="532" spans="2:32" s="2393" customFormat="1" ht="13.5" thickBot="1" x14ac:dyDescent="0.25">
      <c r="B532" s="3767"/>
      <c r="C532" s="3768"/>
      <c r="D532" s="3768"/>
      <c r="E532" s="3768"/>
      <c r="F532" s="3768"/>
      <c r="G532" s="2501"/>
      <c r="H532" s="2501"/>
      <c r="I532" s="2501"/>
      <c r="J532" s="2501"/>
      <c r="K532" s="2501"/>
      <c r="L532" s="2501"/>
      <c r="M532" s="2501"/>
      <c r="N532" s="2501"/>
      <c r="O532" s="2501"/>
      <c r="P532" s="2501"/>
      <c r="Q532" s="2501"/>
      <c r="R532" s="2565"/>
      <c r="S532" s="2501"/>
      <c r="T532" s="2501"/>
      <c r="U532" s="2501"/>
      <c r="V532" s="2501"/>
      <c r="W532" s="2501"/>
      <c r="X532" s="2501"/>
      <c r="Y532" s="2501"/>
      <c r="Z532" s="2501"/>
      <c r="AA532" s="2501"/>
      <c r="AB532" s="2501"/>
      <c r="AC532" s="2501"/>
      <c r="AD532" s="2501"/>
      <c r="AE532" s="2501"/>
      <c r="AF532" s="2502"/>
    </row>
    <row r="533" spans="2:32" s="2393" customFormat="1" ht="13.5" thickBot="1" x14ac:dyDescent="0.25">
      <c r="B533" s="4184" t="s">
        <v>5062</v>
      </c>
      <c r="C533" s="4185"/>
      <c r="D533" s="4188" t="s">
        <v>5063</v>
      </c>
      <c r="E533" s="4190" t="s">
        <v>224</v>
      </c>
      <c r="F533" s="4191"/>
      <c r="G533" s="4191"/>
      <c r="H533" s="4191"/>
      <c r="I533" s="4191"/>
      <c r="J533" s="4191"/>
      <c r="K533" s="4191"/>
      <c r="L533" s="4191"/>
      <c r="M533" s="4191"/>
      <c r="N533" s="4191"/>
      <c r="O533" s="4191"/>
      <c r="P533" s="4192"/>
      <c r="Q533" s="4193" t="s">
        <v>340</v>
      </c>
      <c r="R533" s="4194"/>
      <c r="S533" s="4195"/>
      <c r="T533" s="4195"/>
      <c r="U533" s="4195"/>
      <c r="V533" s="4195"/>
      <c r="W533" s="4195"/>
      <c r="X533" s="4195"/>
      <c r="Y533" s="4196"/>
      <c r="Z533" s="4193" t="s">
        <v>225</v>
      </c>
      <c r="AA533" s="4195"/>
      <c r="AB533" s="4196"/>
      <c r="AC533" s="4197" t="s">
        <v>4982</v>
      </c>
      <c r="AD533" s="4198"/>
      <c r="AE533" s="4199"/>
      <c r="AF533" s="2502"/>
    </row>
    <row r="534" spans="2:32" s="2393" customFormat="1" ht="13.5" thickBot="1" x14ac:dyDescent="0.25">
      <c r="B534" s="4186"/>
      <c r="C534" s="4187"/>
      <c r="D534" s="4188"/>
      <c r="E534" s="4188" t="s">
        <v>5000</v>
      </c>
      <c r="F534" s="4188" t="s">
        <v>5001</v>
      </c>
      <c r="G534" s="4200" t="s">
        <v>5003</v>
      </c>
      <c r="H534" s="4200" t="s">
        <v>5064</v>
      </c>
      <c r="I534" s="4202" t="s">
        <v>5065</v>
      </c>
      <c r="J534" s="4202" t="s">
        <v>5066</v>
      </c>
      <c r="K534" s="4202" t="s">
        <v>5006</v>
      </c>
      <c r="L534" s="4202"/>
      <c r="M534" s="4202" t="s">
        <v>5067</v>
      </c>
      <c r="N534" s="4202" t="s">
        <v>5068</v>
      </c>
      <c r="O534" s="4202" t="s">
        <v>5069</v>
      </c>
      <c r="P534" s="4202" t="s">
        <v>5070</v>
      </c>
      <c r="Q534" s="4189" t="s">
        <v>5012</v>
      </c>
      <c r="R534" s="4189" t="s">
        <v>5013</v>
      </c>
      <c r="S534" s="4189" t="s">
        <v>5014</v>
      </c>
      <c r="T534" s="4189" t="s">
        <v>5071</v>
      </c>
      <c r="U534" s="4189" t="s">
        <v>5072</v>
      </c>
      <c r="V534" s="4189" t="s">
        <v>5017</v>
      </c>
      <c r="W534" s="4189" t="s">
        <v>5019</v>
      </c>
      <c r="X534" s="4200" t="s">
        <v>5073</v>
      </c>
      <c r="Y534" s="4200" t="s">
        <v>5074</v>
      </c>
      <c r="Z534" s="4189" t="s">
        <v>5075</v>
      </c>
      <c r="AA534" s="4189" t="s">
        <v>5076</v>
      </c>
      <c r="AB534" s="4189" t="s">
        <v>5077</v>
      </c>
      <c r="AC534" s="4189" t="s">
        <v>1150</v>
      </c>
      <c r="AD534" s="4189" t="s">
        <v>4983</v>
      </c>
      <c r="AE534" s="4189" t="s">
        <v>4984</v>
      </c>
      <c r="AF534" s="2502"/>
    </row>
    <row r="535" spans="2:32" s="2393" customFormat="1" ht="13.5" thickBot="1" x14ac:dyDescent="0.25">
      <c r="B535" s="4186"/>
      <c r="C535" s="4187"/>
      <c r="D535" s="4189"/>
      <c r="E535" s="4189"/>
      <c r="F535" s="4189"/>
      <c r="G535" s="4201"/>
      <c r="H535" s="4201"/>
      <c r="I535" s="4200"/>
      <c r="J535" s="4200"/>
      <c r="K535" s="3765" t="s">
        <v>5026</v>
      </c>
      <c r="L535" s="3766" t="s">
        <v>2793</v>
      </c>
      <c r="M535" s="4200"/>
      <c r="N535" s="4200"/>
      <c r="O535" s="4200"/>
      <c r="P535" s="4200"/>
      <c r="Q535" s="4203"/>
      <c r="R535" s="4203"/>
      <c r="S535" s="4203"/>
      <c r="T535" s="4203"/>
      <c r="U535" s="4203"/>
      <c r="V535" s="4203"/>
      <c r="W535" s="4203"/>
      <c r="X535" s="4201"/>
      <c r="Y535" s="4201"/>
      <c r="Z535" s="4203"/>
      <c r="AA535" s="4203"/>
      <c r="AB535" s="4203"/>
      <c r="AC535" s="4203"/>
      <c r="AD535" s="4203"/>
      <c r="AE535" s="4203"/>
      <c r="AF535" s="2502"/>
    </row>
    <row r="536" spans="2:32" s="2393" customFormat="1" ht="13.5" thickBot="1" x14ac:dyDescent="0.25">
      <c r="B536" s="4164" t="s">
        <v>7110</v>
      </c>
      <c r="C536" s="4165"/>
      <c r="D536" s="3073" t="s">
        <v>1529</v>
      </c>
      <c r="E536" s="3055"/>
      <c r="F536" s="3074"/>
      <c r="G536" s="4087"/>
      <c r="H536" s="4087"/>
      <c r="I536" s="3055"/>
      <c r="J536" s="3055"/>
      <c r="K536" s="3074"/>
      <c r="L536" s="4087"/>
      <c r="M536" s="3055"/>
      <c r="N536" s="3055"/>
      <c r="O536" s="3055"/>
      <c r="P536" s="3055"/>
      <c r="Q536" s="3055"/>
      <c r="R536" s="3074"/>
      <c r="S536" s="3074"/>
      <c r="T536" s="3055"/>
      <c r="U536" s="3055"/>
      <c r="V536" s="3074"/>
      <c r="W536" s="3074"/>
      <c r="X536" s="3055"/>
      <c r="Y536" s="3055"/>
      <c r="Z536" s="3074"/>
      <c r="AA536" s="3055"/>
      <c r="AB536" s="3055"/>
      <c r="AC536" s="4088"/>
      <c r="AD536" s="4088"/>
      <c r="AE536" s="4088"/>
      <c r="AF536" s="2502"/>
    </row>
    <row r="537" spans="2:32" s="2393" customFormat="1" x14ac:dyDescent="0.2">
      <c r="B537" s="2564"/>
      <c r="C537" s="2496"/>
      <c r="D537" s="2496"/>
      <c r="E537" s="2496"/>
      <c r="F537" s="2496"/>
      <c r="G537" s="2497"/>
      <c r="H537" s="2497"/>
      <c r="I537" s="2497"/>
      <c r="J537" s="2497"/>
      <c r="K537" s="2496"/>
      <c r="L537" s="2497"/>
      <c r="M537" s="2497"/>
      <c r="N537" s="2497"/>
      <c r="O537" s="2497"/>
      <c r="P537" s="2497"/>
      <c r="Q537" s="2561"/>
      <c r="R537" s="2561"/>
      <c r="S537" s="2561"/>
      <c r="T537" s="2561"/>
      <c r="U537" s="2561"/>
      <c r="V537" s="2561"/>
      <c r="W537" s="2561"/>
      <c r="X537" s="2561"/>
      <c r="Y537" s="2561"/>
      <c r="Z537" s="2561"/>
      <c r="AA537" s="2561"/>
      <c r="AB537" s="2561"/>
      <c r="AC537" s="2561"/>
      <c r="AD537" s="2561"/>
      <c r="AE537" s="2561"/>
      <c r="AF537" s="2502"/>
    </row>
    <row r="538" spans="2:32" s="2393" customFormat="1" x14ac:dyDescent="0.2">
      <c r="B538" s="4166" t="s">
        <v>4985</v>
      </c>
      <c r="C538" s="4167"/>
      <c r="D538" s="4168" t="s">
        <v>1866</v>
      </c>
      <c r="E538" s="4168"/>
      <c r="F538" s="4168"/>
      <c r="G538" s="4168"/>
      <c r="H538" s="4168"/>
      <c r="I538" s="2562"/>
      <c r="J538" s="2562"/>
      <c r="K538" s="2562"/>
      <c r="L538" s="2562"/>
      <c r="M538" s="2562"/>
      <c r="N538" s="2562"/>
      <c r="O538" s="2562"/>
      <c r="P538" s="2562"/>
      <c r="Q538" s="2561"/>
      <c r="R538" s="2561"/>
      <c r="S538" s="2561"/>
      <c r="T538" s="2561"/>
      <c r="U538" s="2561"/>
      <c r="V538" s="2561"/>
      <c r="W538" s="2561"/>
      <c r="X538" s="2561"/>
      <c r="Y538" s="2561"/>
      <c r="Z538" s="2561"/>
      <c r="AA538" s="2561"/>
      <c r="AB538" s="2561"/>
      <c r="AC538" s="2561"/>
      <c r="AD538" s="2561"/>
      <c r="AE538" s="2561"/>
      <c r="AF538" s="2502"/>
    </row>
    <row r="539" spans="2:32" s="2393" customFormat="1" x14ac:dyDescent="0.2">
      <c r="B539" s="4166" t="s">
        <v>4986</v>
      </c>
      <c r="C539" s="4167"/>
      <c r="D539" s="4168" t="s">
        <v>1866</v>
      </c>
      <c r="E539" s="4168"/>
      <c r="F539" s="4168"/>
      <c r="G539" s="4168"/>
      <c r="H539" s="4168"/>
      <c r="I539" s="2562"/>
      <c r="J539" s="2562"/>
      <c r="K539" s="2562"/>
      <c r="L539" s="2562"/>
      <c r="M539" s="2562"/>
      <c r="N539" s="2562"/>
      <c r="O539" s="2562"/>
      <c r="P539" s="2562"/>
      <c r="Q539" s="2561"/>
      <c r="R539" s="2561"/>
      <c r="S539" s="2561"/>
      <c r="T539" s="2561"/>
      <c r="U539" s="2561"/>
      <c r="V539" s="2561"/>
      <c r="W539" s="2561"/>
      <c r="X539" s="2561"/>
      <c r="Y539" s="2561"/>
      <c r="Z539" s="2561"/>
      <c r="AA539" s="2561"/>
      <c r="AB539" s="2561"/>
      <c r="AC539" s="2561"/>
      <c r="AD539" s="2561"/>
      <c r="AE539" s="2561"/>
      <c r="AF539" s="2502"/>
    </row>
    <row r="540" spans="2:32" s="2393" customFormat="1" ht="13.5" thickBot="1" x14ac:dyDescent="0.25">
      <c r="B540" s="3769"/>
      <c r="C540" s="3770"/>
      <c r="D540" s="3770"/>
      <c r="E540" s="3770"/>
      <c r="F540" s="3770"/>
      <c r="G540" s="2565"/>
      <c r="H540" s="2565"/>
      <c r="I540" s="2565"/>
      <c r="J540" s="2565"/>
      <c r="K540" s="2565"/>
      <c r="L540" s="2565"/>
      <c r="M540" s="2565"/>
      <c r="N540" s="2565"/>
      <c r="O540" s="2565"/>
      <c r="P540" s="2565"/>
      <c r="Q540" s="2565"/>
      <c r="R540" s="2565"/>
      <c r="S540" s="2565"/>
      <c r="T540" s="2565"/>
      <c r="U540" s="2565"/>
      <c r="V540" s="2565"/>
      <c r="W540" s="2565"/>
      <c r="X540" s="2565"/>
      <c r="Y540" s="2565"/>
      <c r="Z540" s="2565"/>
      <c r="AA540" s="2565"/>
      <c r="AB540" s="2565"/>
      <c r="AC540" s="2565"/>
      <c r="AD540" s="2565"/>
      <c r="AE540" s="2565"/>
      <c r="AF540" s="2507"/>
    </row>
    <row r="541" spans="2:32" s="2393" customFormat="1" ht="13.5" thickBot="1" x14ac:dyDescent="0.25">
      <c r="B541" s="2470"/>
      <c r="I541" s="2802"/>
    </row>
    <row r="542" spans="2:32" s="2393" customFormat="1" ht="20.25" x14ac:dyDescent="0.2">
      <c r="B542" s="4169" t="s">
        <v>5058</v>
      </c>
      <c r="C542" s="4170"/>
      <c r="D542" s="4170"/>
      <c r="E542" s="4170"/>
      <c r="F542" s="4170"/>
      <c r="G542" s="4170"/>
      <c r="H542" s="4170"/>
      <c r="I542" s="4170"/>
      <c r="J542" s="4170"/>
      <c r="K542" s="4170"/>
      <c r="L542" s="4170"/>
      <c r="M542" s="4170"/>
      <c r="N542" s="4170"/>
      <c r="O542" s="4170"/>
      <c r="P542" s="4170"/>
      <c r="Q542" s="4170"/>
      <c r="R542" s="4170"/>
      <c r="S542" s="4170"/>
      <c r="T542" s="4170"/>
      <c r="U542" s="4170"/>
      <c r="V542" s="4170"/>
      <c r="W542" s="4170"/>
      <c r="X542" s="4170"/>
      <c r="Y542" s="4170"/>
      <c r="Z542" s="4170"/>
      <c r="AA542" s="4170"/>
      <c r="AB542" s="4170"/>
      <c r="AC542" s="4170"/>
      <c r="AD542" s="4170"/>
      <c r="AE542" s="4170"/>
      <c r="AF542" s="4171"/>
    </row>
    <row r="543" spans="2:32" s="2393" customFormat="1" x14ac:dyDescent="0.2">
      <c r="B543" s="3767"/>
      <c r="C543" s="3768"/>
      <c r="D543" s="3768"/>
      <c r="E543" s="3768"/>
      <c r="F543" s="3768"/>
      <c r="G543" s="2501"/>
      <c r="H543" s="2501"/>
      <c r="I543" s="2501"/>
      <c r="J543" s="2501"/>
      <c r="K543" s="2501"/>
      <c r="L543" s="2501"/>
      <c r="M543" s="2501"/>
      <c r="N543" s="2501"/>
      <c r="O543" s="2501"/>
      <c r="P543" s="2501"/>
      <c r="Q543" s="2501"/>
      <c r="R543" s="2501"/>
      <c r="S543" s="2501"/>
      <c r="T543" s="2501"/>
      <c r="U543" s="2501"/>
      <c r="V543" s="2501"/>
      <c r="W543" s="2501"/>
      <c r="X543" s="2501"/>
      <c r="Y543" s="2501"/>
      <c r="Z543" s="2501"/>
      <c r="AA543" s="2501"/>
      <c r="AB543" s="2501"/>
      <c r="AC543" s="2501"/>
      <c r="AD543" s="2501"/>
      <c r="AE543" s="2501"/>
      <c r="AF543" s="2502"/>
    </row>
    <row r="544" spans="2:32" s="2393" customFormat="1" x14ac:dyDescent="0.2">
      <c r="B544" s="2563" t="s">
        <v>5078</v>
      </c>
      <c r="C544" s="3768"/>
      <c r="D544" s="4172" t="s">
        <v>7108</v>
      </c>
      <c r="E544" s="4172"/>
      <c r="F544" s="4172"/>
      <c r="G544" s="2501"/>
      <c r="H544" s="2501"/>
      <c r="I544" s="2501"/>
      <c r="J544" s="2501"/>
      <c r="K544" s="2501"/>
      <c r="L544" s="2501"/>
      <c r="M544" s="2501"/>
      <c r="N544" s="2501"/>
      <c r="O544" s="2501"/>
      <c r="P544" s="2501"/>
      <c r="Q544" s="2501"/>
      <c r="R544" s="2501"/>
      <c r="S544" s="2501"/>
      <c r="T544" s="2501"/>
      <c r="U544" s="2501"/>
      <c r="V544" s="2501"/>
      <c r="W544" s="2501"/>
      <c r="X544" s="2501"/>
      <c r="Y544" s="2501"/>
      <c r="Z544" s="2501"/>
      <c r="AA544" s="2501"/>
      <c r="AB544" s="2501"/>
      <c r="AC544" s="2501"/>
      <c r="AD544" s="2501"/>
      <c r="AE544" s="2501"/>
      <c r="AF544" s="2502"/>
    </row>
    <row r="545" spans="2:32" s="2393" customFormat="1" x14ac:dyDescent="0.2">
      <c r="B545" s="4173" t="s">
        <v>5061</v>
      </c>
      <c r="C545" s="4174"/>
      <c r="D545" s="5125">
        <v>41893</v>
      </c>
      <c r="E545" s="5125"/>
      <c r="F545" s="5125"/>
      <c r="G545" s="2561"/>
      <c r="H545" s="2501"/>
      <c r="I545" s="2501"/>
      <c r="J545" s="2501"/>
      <c r="K545" s="2501"/>
      <c r="L545" s="2501"/>
      <c r="M545" s="2501"/>
      <c r="N545" s="2501"/>
      <c r="O545" s="2501"/>
      <c r="P545" s="2501"/>
      <c r="Q545" s="2501"/>
      <c r="R545" s="2501"/>
      <c r="S545" s="2501"/>
      <c r="T545" s="2501"/>
      <c r="U545" s="2501"/>
      <c r="V545" s="2501"/>
      <c r="W545" s="2501"/>
      <c r="X545" s="2501"/>
      <c r="Y545" s="2501"/>
      <c r="Z545" s="2501"/>
      <c r="AA545" s="2501"/>
      <c r="AB545" s="2501"/>
      <c r="AC545" s="2501"/>
      <c r="AD545" s="2501"/>
      <c r="AE545" s="2501"/>
      <c r="AF545" s="2502"/>
    </row>
    <row r="546" spans="2:32" s="2393" customFormat="1" x14ac:dyDescent="0.2">
      <c r="B546" s="4176" t="s">
        <v>5059</v>
      </c>
      <c r="C546" s="4177"/>
      <c r="D546" s="5125">
        <v>41893</v>
      </c>
      <c r="E546" s="5125"/>
      <c r="F546" s="5125"/>
      <c r="G546" s="2501"/>
      <c r="H546" s="2501"/>
      <c r="I546" s="2501"/>
      <c r="J546" s="2501"/>
      <c r="K546" s="2501"/>
      <c r="L546" s="2501"/>
      <c r="M546" s="2501"/>
      <c r="N546" s="2501"/>
      <c r="O546" s="2501"/>
      <c r="P546" s="2501"/>
      <c r="Q546" s="2501"/>
      <c r="R546" s="2501"/>
      <c r="S546" s="2501"/>
      <c r="T546" s="2501"/>
      <c r="U546" s="2501"/>
      <c r="V546" s="2501"/>
      <c r="W546" s="2501"/>
      <c r="X546" s="2501"/>
      <c r="Y546" s="2501"/>
      <c r="Z546" s="2501"/>
      <c r="AA546" s="2501"/>
      <c r="AB546" s="2501"/>
      <c r="AC546" s="2501"/>
      <c r="AD546" s="2501"/>
      <c r="AE546" s="2501"/>
      <c r="AF546" s="2502"/>
    </row>
    <row r="547" spans="2:32" s="2393" customFormat="1" ht="13.5" thickBot="1" x14ac:dyDescent="0.25">
      <c r="B547" s="3767"/>
      <c r="C547" s="3768"/>
      <c r="D547" s="3768"/>
      <c r="E547" s="3768"/>
      <c r="F547" s="3768"/>
      <c r="G547" s="2501"/>
      <c r="H547" s="2501"/>
      <c r="I547" s="2501"/>
      <c r="J547" s="2501"/>
      <c r="K547" s="2501"/>
      <c r="L547" s="2501"/>
      <c r="M547" s="2501"/>
      <c r="N547" s="2501"/>
      <c r="O547" s="2501"/>
      <c r="P547" s="2501"/>
      <c r="Q547" s="2501"/>
      <c r="R547" s="2501"/>
      <c r="S547" s="2501"/>
      <c r="T547" s="2501"/>
      <c r="U547" s="2501"/>
      <c r="V547" s="2501"/>
      <c r="W547" s="2501"/>
      <c r="X547" s="2501"/>
      <c r="Y547" s="2501"/>
      <c r="Z547" s="2501"/>
      <c r="AA547" s="2501"/>
      <c r="AB547" s="2501"/>
      <c r="AC547" s="2501"/>
      <c r="AD547" s="2501"/>
      <c r="AE547" s="2501"/>
      <c r="AF547" s="2502"/>
    </row>
    <row r="548" spans="2:32" s="2393" customFormat="1" ht="45" customHeight="1" thickBot="1" x14ac:dyDescent="0.25">
      <c r="B548" s="4179" t="s">
        <v>5060</v>
      </c>
      <c r="C548" s="4180"/>
      <c r="D548" s="4181" t="s">
        <v>7109</v>
      </c>
      <c r="E548" s="4182"/>
      <c r="F548" s="4182"/>
      <c r="G548" s="4182"/>
      <c r="H548" s="4182"/>
      <c r="I548" s="4182"/>
      <c r="J548" s="4182"/>
      <c r="K548" s="4182"/>
      <c r="L548" s="4182"/>
      <c r="M548" s="4182"/>
      <c r="N548" s="4182"/>
      <c r="O548" s="4182"/>
      <c r="P548" s="4182"/>
      <c r="Q548" s="4183"/>
      <c r="R548" s="2501"/>
      <c r="S548" s="2501"/>
      <c r="T548" s="2501"/>
      <c r="U548" s="2501"/>
      <c r="V548" s="2501"/>
      <c r="W548" s="2501"/>
      <c r="X548" s="2501"/>
      <c r="Y548" s="2501"/>
      <c r="Z548" s="2501"/>
      <c r="AA548" s="2501"/>
      <c r="AB548" s="2501"/>
      <c r="AC548" s="2501"/>
      <c r="AD548" s="2501"/>
      <c r="AE548" s="2501"/>
      <c r="AF548" s="2502"/>
    </row>
    <row r="549" spans="2:32" s="2393" customFormat="1" ht="13.5" thickBot="1" x14ac:dyDescent="0.25">
      <c r="B549" s="3767"/>
      <c r="C549" s="3768"/>
      <c r="D549" s="3768"/>
      <c r="E549" s="3768"/>
      <c r="F549" s="3768"/>
      <c r="G549" s="2501"/>
      <c r="H549" s="2501"/>
      <c r="I549" s="2501"/>
      <c r="J549" s="2501"/>
      <c r="K549" s="2501"/>
      <c r="L549" s="2501"/>
      <c r="M549" s="2501"/>
      <c r="N549" s="2501"/>
      <c r="O549" s="2501"/>
      <c r="P549" s="2501"/>
      <c r="Q549" s="2501"/>
      <c r="R549" s="2565"/>
      <c r="S549" s="2501"/>
      <c r="T549" s="2501"/>
      <c r="U549" s="2501"/>
      <c r="V549" s="2501"/>
      <c r="W549" s="2501"/>
      <c r="X549" s="2501"/>
      <c r="Y549" s="2501"/>
      <c r="Z549" s="2501"/>
      <c r="AA549" s="2501"/>
      <c r="AB549" s="2501"/>
      <c r="AC549" s="2501"/>
      <c r="AD549" s="2501"/>
      <c r="AE549" s="2501"/>
      <c r="AF549" s="2502"/>
    </row>
    <row r="550" spans="2:32" s="2393" customFormat="1" ht="13.5" thickBot="1" x14ac:dyDescent="0.25">
      <c r="B550" s="4184" t="s">
        <v>5062</v>
      </c>
      <c r="C550" s="4185"/>
      <c r="D550" s="4188" t="s">
        <v>5063</v>
      </c>
      <c r="E550" s="4190" t="s">
        <v>224</v>
      </c>
      <c r="F550" s="4191"/>
      <c r="G550" s="4191"/>
      <c r="H550" s="4191"/>
      <c r="I550" s="4191"/>
      <c r="J550" s="4191"/>
      <c r="K550" s="4191"/>
      <c r="L550" s="4191"/>
      <c r="M550" s="4191"/>
      <c r="N550" s="4191"/>
      <c r="O550" s="4191"/>
      <c r="P550" s="4192"/>
      <c r="Q550" s="4193" t="s">
        <v>340</v>
      </c>
      <c r="R550" s="4194"/>
      <c r="S550" s="4195"/>
      <c r="T550" s="4195"/>
      <c r="U550" s="4195"/>
      <c r="V550" s="4195"/>
      <c r="W550" s="4195"/>
      <c r="X550" s="4195"/>
      <c r="Y550" s="4196"/>
      <c r="Z550" s="4193" t="s">
        <v>225</v>
      </c>
      <c r="AA550" s="4195"/>
      <c r="AB550" s="4196"/>
      <c r="AC550" s="4197" t="s">
        <v>4982</v>
      </c>
      <c r="AD550" s="4198"/>
      <c r="AE550" s="4199"/>
      <c r="AF550" s="2502"/>
    </row>
    <row r="551" spans="2:32" s="2393" customFormat="1" ht="13.5" thickBot="1" x14ac:dyDescent="0.25">
      <c r="B551" s="4186"/>
      <c r="C551" s="4187"/>
      <c r="D551" s="4188"/>
      <c r="E551" s="4188" t="s">
        <v>5000</v>
      </c>
      <c r="F551" s="4188" t="s">
        <v>5001</v>
      </c>
      <c r="G551" s="4200" t="s">
        <v>5003</v>
      </c>
      <c r="H551" s="4200" t="s">
        <v>5064</v>
      </c>
      <c r="I551" s="4202" t="s">
        <v>5065</v>
      </c>
      <c r="J551" s="4202" t="s">
        <v>5066</v>
      </c>
      <c r="K551" s="4202" t="s">
        <v>5006</v>
      </c>
      <c r="L551" s="4202"/>
      <c r="M551" s="4202" t="s">
        <v>5067</v>
      </c>
      <c r="N551" s="4202" t="s">
        <v>5068</v>
      </c>
      <c r="O551" s="4202" t="s">
        <v>5069</v>
      </c>
      <c r="P551" s="4202" t="s">
        <v>5070</v>
      </c>
      <c r="Q551" s="4189" t="s">
        <v>5012</v>
      </c>
      <c r="R551" s="4189" t="s">
        <v>5013</v>
      </c>
      <c r="S551" s="4189" t="s">
        <v>5014</v>
      </c>
      <c r="T551" s="4189" t="s">
        <v>5071</v>
      </c>
      <c r="U551" s="4189" t="s">
        <v>5072</v>
      </c>
      <c r="V551" s="4189" t="s">
        <v>5017</v>
      </c>
      <c r="W551" s="4189" t="s">
        <v>5019</v>
      </c>
      <c r="X551" s="4200" t="s">
        <v>5073</v>
      </c>
      <c r="Y551" s="4200" t="s">
        <v>5074</v>
      </c>
      <c r="Z551" s="4189" t="s">
        <v>5075</v>
      </c>
      <c r="AA551" s="4189" t="s">
        <v>5076</v>
      </c>
      <c r="AB551" s="4189" t="s">
        <v>5077</v>
      </c>
      <c r="AC551" s="4189" t="s">
        <v>1150</v>
      </c>
      <c r="AD551" s="4189" t="s">
        <v>4983</v>
      </c>
      <c r="AE551" s="4189" t="s">
        <v>4984</v>
      </c>
      <c r="AF551" s="2502"/>
    </row>
    <row r="552" spans="2:32" s="2393" customFormat="1" ht="13.5" thickBot="1" x14ac:dyDescent="0.25">
      <c r="B552" s="4186"/>
      <c r="C552" s="4187"/>
      <c r="D552" s="4189"/>
      <c r="E552" s="4189"/>
      <c r="F552" s="4189"/>
      <c r="G552" s="4201"/>
      <c r="H552" s="4201"/>
      <c r="I552" s="4200"/>
      <c r="J552" s="4200"/>
      <c r="K552" s="3765" t="s">
        <v>5026</v>
      </c>
      <c r="L552" s="3766" t="s">
        <v>2793</v>
      </c>
      <c r="M552" s="4200"/>
      <c r="N552" s="4200"/>
      <c r="O552" s="4200"/>
      <c r="P552" s="4200"/>
      <c r="Q552" s="4203"/>
      <c r="R552" s="4203"/>
      <c r="S552" s="4203"/>
      <c r="T552" s="4203"/>
      <c r="U552" s="4203"/>
      <c r="V552" s="4203"/>
      <c r="W552" s="4203"/>
      <c r="X552" s="4201"/>
      <c r="Y552" s="4201"/>
      <c r="Z552" s="4203"/>
      <c r="AA552" s="4203"/>
      <c r="AB552" s="4203"/>
      <c r="AC552" s="4203"/>
      <c r="AD552" s="4203"/>
      <c r="AE552" s="4203"/>
      <c r="AF552" s="2502"/>
    </row>
    <row r="553" spans="2:32" s="2393" customFormat="1" ht="13.5" thickBot="1" x14ac:dyDescent="0.25">
      <c r="B553" s="5659" t="s">
        <v>7108</v>
      </c>
      <c r="C553" s="5659"/>
      <c r="D553" s="3073" t="s">
        <v>1529</v>
      </c>
      <c r="E553" s="3055"/>
      <c r="F553" s="3074"/>
      <c r="G553" s="4087"/>
      <c r="H553" s="4087"/>
      <c r="I553" s="3055"/>
      <c r="J553" s="3055"/>
      <c r="K553" s="3074"/>
      <c r="L553" s="4087"/>
      <c r="M553" s="3055"/>
      <c r="N553" s="3055"/>
      <c r="O553" s="3055"/>
      <c r="P553" s="3055"/>
      <c r="Q553" s="3055"/>
      <c r="R553" s="3074"/>
      <c r="S553" s="3074"/>
      <c r="T553" s="3055"/>
      <c r="U553" s="3055"/>
      <c r="V553" s="3074"/>
      <c r="W553" s="3074"/>
      <c r="X553" s="3055"/>
      <c r="Y553" s="3055"/>
      <c r="Z553" s="3074"/>
      <c r="AA553" s="3055"/>
      <c r="AB553" s="3055"/>
      <c r="AC553" s="4088"/>
      <c r="AD553" s="4088"/>
      <c r="AE553" s="4088"/>
      <c r="AF553" s="2502"/>
    </row>
    <row r="554" spans="2:32" s="2393" customFormat="1" x14ac:dyDescent="0.2">
      <c r="B554" s="2564"/>
      <c r="C554" s="2496"/>
      <c r="D554" s="2496"/>
      <c r="E554" s="2496"/>
      <c r="F554" s="2496"/>
      <c r="G554" s="2497"/>
      <c r="H554" s="2497"/>
      <c r="I554" s="2497"/>
      <c r="J554" s="2497"/>
      <c r="K554" s="2496"/>
      <c r="L554" s="2497"/>
      <c r="M554" s="2497"/>
      <c r="N554" s="2497"/>
      <c r="O554" s="2497"/>
      <c r="P554" s="2497"/>
      <c r="Q554" s="2561"/>
      <c r="R554" s="2561"/>
      <c r="S554" s="2561"/>
      <c r="T554" s="2561"/>
      <c r="U554" s="2561"/>
      <c r="V554" s="2561"/>
      <c r="W554" s="2561"/>
      <c r="X554" s="2561"/>
      <c r="Y554" s="2561"/>
      <c r="Z554" s="2561"/>
      <c r="AA554" s="2561"/>
      <c r="AB554" s="2561"/>
      <c r="AC554" s="2561"/>
      <c r="AD554" s="2561"/>
      <c r="AE554" s="2561"/>
      <c r="AF554" s="2502"/>
    </row>
    <row r="555" spans="2:32" s="2393" customFormat="1" x14ac:dyDescent="0.2">
      <c r="B555" s="4166" t="s">
        <v>4985</v>
      </c>
      <c r="C555" s="4167"/>
      <c r="D555" s="4168" t="s">
        <v>1866</v>
      </c>
      <c r="E555" s="4168"/>
      <c r="F555" s="4168"/>
      <c r="G555" s="4168"/>
      <c r="H555" s="4168"/>
      <c r="I555" s="2562"/>
      <c r="J555" s="2562"/>
      <c r="K555" s="2562"/>
      <c r="L555" s="2562"/>
      <c r="M555" s="2562"/>
      <c r="N555" s="2562"/>
      <c r="O555" s="2562"/>
      <c r="P555" s="2562"/>
      <c r="Q555" s="2561"/>
      <c r="R555" s="2561"/>
      <c r="S555" s="2561"/>
      <c r="T555" s="2561"/>
      <c r="U555" s="2561"/>
      <c r="V555" s="2561"/>
      <c r="W555" s="2561"/>
      <c r="X555" s="2561"/>
      <c r="Y555" s="2561"/>
      <c r="Z555" s="2561"/>
      <c r="AA555" s="2561"/>
      <c r="AB555" s="2561"/>
      <c r="AC555" s="2561"/>
      <c r="AD555" s="2561"/>
      <c r="AE555" s="2561"/>
      <c r="AF555" s="2502"/>
    </row>
    <row r="556" spans="2:32" s="2393" customFormat="1" x14ac:dyDescent="0.2">
      <c r="B556" s="4166" t="s">
        <v>4986</v>
      </c>
      <c r="C556" s="4167"/>
      <c r="D556" s="4168" t="s">
        <v>1866</v>
      </c>
      <c r="E556" s="4168"/>
      <c r="F556" s="4168"/>
      <c r="G556" s="4168"/>
      <c r="H556" s="4168"/>
      <c r="I556" s="2562"/>
      <c r="J556" s="2562"/>
      <c r="K556" s="2562"/>
      <c r="L556" s="2562"/>
      <c r="M556" s="2562"/>
      <c r="N556" s="2562"/>
      <c r="O556" s="2562"/>
      <c r="P556" s="2562"/>
      <c r="Q556" s="2561"/>
      <c r="R556" s="2561"/>
      <c r="S556" s="2561"/>
      <c r="T556" s="2561"/>
      <c r="U556" s="2561"/>
      <c r="V556" s="2561"/>
      <c r="W556" s="2561"/>
      <c r="X556" s="2561"/>
      <c r="Y556" s="2561"/>
      <c r="Z556" s="2561"/>
      <c r="AA556" s="2561"/>
      <c r="AB556" s="2561"/>
      <c r="AC556" s="2561"/>
      <c r="AD556" s="2561"/>
      <c r="AE556" s="2561"/>
      <c r="AF556" s="2502"/>
    </row>
    <row r="557" spans="2:32" s="2393" customFormat="1" ht="13.5" thickBot="1" x14ac:dyDescent="0.25">
      <c r="B557" s="3769"/>
      <c r="C557" s="3770"/>
      <c r="D557" s="3770"/>
      <c r="E557" s="3770"/>
      <c r="F557" s="3770"/>
      <c r="G557" s="2565"/>
      <c r="H557" s="2565"/>
      <c r="I557" s="2565"/>
      <c r="J557" s="2565"/>
      <c r="K557" s="2565"/>
      <c r="L557" s="2565"/>
      <c r="M557" s="2565"/>
      <c r="N557" s="2565"/>
      <c r="O557" s="2565"/>
      <c r="P557" s="2565"/>
      <c r="Q557" s="2565"/>
      <c r="R557" s="2565"/>
      <c r="S557" s="2565"/>
      <c r="T557" s="2565"/>
      <c r="U557" s="2565"/>
      <c r="V557" s="2565"/>
      <c r="W557" s="2565"/>
      <c r="X557" s="2565"/>
      <c r="Y557" s="2565"/>
      <c r="Z557" s="2565"/>
      <c r="AA557" s="2565"/>
      <c r="AB557" s="2565"/>
      <c r="AC557" s="2565"/>
      <c r="AD557" s="2565"/>
      <c r="AE557" s="2565"/>
      <c r="AF557" s="2507"/>
    </row>
    <row r="558" spans="2:32" s="2393" customFormat="1" ht="13.5" thickBot="1" x14ac:dyDescent="0.25">
      <c r="B558" s="2470"/>
      <c r="I558" s="2802"/>
    </row>
    <row r="559" spans="2:32" s="2393" customFormat="1" ht="20.25" x14ac:dyDescent="0.2">
      <c r="B559" s="4169" t="s">
        <v>5058</v>
      </c>
      <c r="C559" s="4170"/>
      <c r="D559" s="4170"/>
      <c r="E559" s="4170"/>
      <c r="F559" s="4170"/>
      <c r="G559" s="4170"/>
      <c r="H559" s="4170"/>
      <c r="I559" s="4170"/>
      <c r="J559" s="4170"/>
      <c r="K559" s="4170"/>
      <c r="L559" s="4170"/>
      <c r="M559" s="4170"/>
      <c r="N559" s="4170"/>
      <c r="O559" s="4170"/>
      <c r="P559" s="4170"/>
      <c r="Q559" s="4170"/>
      <c r="R559" s="4170"/>
      <c r="S559" s="4170"/>
      <c r="T559" s="4170"/>
      <c r="U559" s="4170"/>
      <c r="V559" s="4170"/>
      <c r="W559" s="4170"/>
      <c r="X559" s="4170"/>
      <c r="Y559" s="4170"/>
      <c r="Z559" s="4170"/>
      <c r="AA559" s="4170"/>
      <c r="AB559" s="4170"/>
      <c r="AC559" s="4170"/>
      <c r="AD559" s="4170"/>
      <c r="AE559" s="4170"/>
      <c r="AF559" s="4171"/>
    </row>
    <row r="560" spans="2:32" s="2393" customFormat="1" x14ac:dyDescent="0.2">
      <c r="B560" s="3767"/>
      <c r="C560" s="3768"/>
      <c r="D560" s="3768"/>
      <c r="E560" s="3768"/>
      <c r="F560" s="3768"/>
      <c r="G560" s="2501"/>
      <c r="H560" s="2501"/>
      <c r="I560" s="2501"/>
      <c r="J560" s="2501"/>
      <c r="K560" s="2501"/>
      <c r="L560" s="2501"/>
      <c r="M560" s="2501"/>
      <c r="N560" s="2501"/>
      <c r="O560" s="2501"/>
      <c r="P560" s="2501"/>
      <c r="Q560" s="2501"/>
      <c r="R560" s="2501"/>
      <c r="S560" s="2501"/>
      <c r="T560" s="2501"/>
      <c r="U560" s="2501"/>
      <c r="V560" s="2501"/>
      <c r="W560" s="2501"/>
      <c r="X560" s="2501"/>
      <c r="Y560" s="2501"/>
      <c r="Z560" s="2501"/>
      <c r="AA560" s="2501"/>
      <c r="AB560" s="2501"/>
      <c r="AC560" s="2501"/>
      <c r="AD560" s="2501"/>
      <c r="AE560" s="2501"/>
      <c r="AF560" s="2502"/>
    </row>
    <row r="561" spans="2:32" s="2393" customFormat="1" x14ac:dyDescent="0.2">
      <c r="B561" s="2563" t="s">
        <v>5078</v>
      </c>
      <c r="C561" s="3768"/>
      <c r="D561" s="4172" t="s">
        <v>7106</v>
      </c>
      <c r="E561" s="4172"/>
      <c r="F561" s="4172"/>
      <c r="G561" s="2501"/>
      <c r="H561" s="2501"/>
      <c r="I561" s="2501"/>
      <c r="J561" s="2501"/>
      <c r="K561" s="2501"/>
      <c r="L561" s="2501"/>
      <c r="M561" s="2501"/>
      <c r="N561" s="2501"/>
      <c r="O561" s="2501"/>
      <c r="P561" s="2501"/>
      <c r="Q561" s="2501"/>
      <c r="R561" s="2501"/>
      <c r="S561" s="2501"/>
      <c r="T561" s="2501"/>
      <c r="U561" s="2501"/>
      <c r="V561" s="2501"/>
      <c r="W561" s="2501"/>
      <c r="X561" s="2501"/>
      <c r="Y561" s="2501"/>
      <c r="Z561" s="2501"/>
      <c r="AA561" s="2501"/>
      <c r="AB561" s="2501"/>
      <c r="AC561" s="2501"/>
      <c r="AD561" s="2501"/>
      <c r="AE561" s="2501"/>
      <c r="AF561" s="2502"/>
    </row>
    <row r="562" spans="2:32" s="2393" customFormat="1" x14ac:dyDescent="0.2">
      <c r="B562" s="4173" t="s">
        <v>5061</v>
      </c>
      <c r="C562" s="4174"/>
      <c r="D562" s="5125">
        <v>41905</v>
      </c>
      <c r="E562" s="5125"/>
      <c r="F562" s="5125"/>
      <c r="G562" s="2561"/>
      <c r="H562" s="2501"/>
      <c r="I562" s="2501"/>
      <c r="J562" s="2501"/>
      <c r="K562" s="2501"/>
      <c r="L562" s="2501"/>
      <c r="M562" s="2501"/>
      <c r="N562" s="2501"/>
      <c r="O562" s="2501"/>
      <c r="P562" s="2501"/>
      <c r="Q562" s="2501"/>
      <c r="R562" s="2501"/>
      <c r="S562" s="2501"/>
      <c r="T562" s="2501"/>
      <c r="U562" s="2501"/>
      <c r="V562" s="2501"/>
      <c r="W562" s="2501"/>
      <c r="X562" s="2501"/>
      <c r="Y562" s="2501"/>
      <c r="Z562" s="2501"/>
      <c r="AA562" s="2501"/>
      <c r="AB562" s="2501"/>
      <c r="AC562" s="2501"/>
      <c r="AD562" s="2501"/>
      <c r="AE562" s="2501"/>
      <c r="AF562" s="2502"/>
    </row>
    <row r="563" spans="2:32" s="2393" customFormat="1" x14ac:dyDescent="0.2">
      <c r="B563" s="4176" t="s">
        <v>5059</v>
      </c>
      <c r="C563" s="4177"/>
      <c r="D563" s="5125">
        <v>41905</v>
      </c>
      <c r="E563" s="5125"/>
      <c r="F563" s="5125"/>
      <c r="G563" s="2501"/>
      <c r="H563" s="2501"/>
      <c r="I563" s="2501"/>
      <c r="J563" s="2501"/>
      <c r="K563" s="2501"/>
      <c r="L563" s="2501"/>
      <c r="M563" s="2501"/>
      <c r="N563" s="2501"/>
      <c r="O563" s="2501"/>
      <c r="P563" s="2501"/>
      <c r="Q563" s="2501"/>
      <c r="R563" s="2501"/>
      <c r="S563" s="2501"/>
      <c r="T563" s="2501"/>
      <c r="U563" s="2501"/>
      <c r="V563" s="2501"/>
      <c r="W563" s="2501"/>
      <c r="X563" s="2501"/>
      <c r="Y563" s="2501"/>
      <c r="Z563" s="2501"/>
      <c r="AA563" s="2501"/>
      <c r="AB563" s="2501"/>
      <c r="AC563" s="2501"/>
      <c r="AD563" s="2501"/>
      <c r="AE563" s="2501"/>
      <c r="AF563" s="2502"/>
    </row>
    <row r="564" spans="2:32" s="2393" customFormat="1" ht="13.5" thickBot="1" x14ac:dyDescent="0.25">
      <c r="B564" s="3767"/>
      <c r="C564" s="3768"/>
      <c r="D564" s="3768"/>
      <c r="E564" s="3768"/>
      <c r="F564" s="3768"/>
      <c r="G564" s="2501"/>
      <c r="H564" s="2501"/>
      <c r="I564" s="2501"/>
      <c r="J564" s="2501"/>
      <c r="K564" s="2501"/>
      <c r="L564" s="2501"/>
      <c r="M564" s="2501"/>
      <c r="N564" s="2501"/>
      <c r="O564" s="2501"/>
      <c r="P564" s="2501"/>
      <c r="Q564" s="2501"/>
      <c r="R564" s="2501"/>
      <c r="S564" s="2501"/>
      <c r="T564" s="2501"/>
      <c r="U564" s="2501"/>
      <c r="V564" s="2501"/>
      <c r="W564" s="2501"/>
      <c r="X564" s="2501"/>
      <c r="Y564" s="2501"/>
      <c r="Z564" s="2501"/>
      <c r="AA564" s="2501"/>
      <c r="AB564" s="2501"/>
      <c r="AC564" s="2501"/>
      <c r="AD564" s="2501"/>
      <c r="AE564" s="2501"/>
      <c r="AF564" s="2502"/>
    </row>
    <row r="565" spans="2:32" s="2393" customFormat="1" ht="43.5" customHeight="1" thickBot="1" x14ac:dyDescent="0.25">
      <c r="B565" s="4179" t="s">
        <v>5060</v>
      </c>
      <c r="C565" s="4180"/>
      <c r="D565" s="4181" t="s">
        <v>7107</v>
      </c>
      <c r="E565" s="4182"/>
      <c r="F565" s="4182"/>
      <c r="G565" s="4182"/>
      <c r="H565" s="4182"/>
      <c r="I565" s="4182"/>
      <c r="J565" s="4182"/>
      <c r="K565" s="4182"/>
      <c r="L565" s="4182"/>
      <c r="M565" s="4182"/>
      <c r="N565" s="4182"/>
      <c r="O565" s="4182"/>
      <c r="P565" s="4182"/>
      <c r="Q565" s="4183"/>
      <c r="R565" s="2501"/>
      <c r="S565" s="2501"/>
      <c r="T565" s="2501"/>
      <c r="U565" s="2501"/>
      <c r="V565" s="2501"/>
      <c r="W565" s="2501"/>
      <c r="X565" s="2501"/>
      <c r="Y565" s="2501"/>
      <c r="Z565" s="2501"/>
      <c r="AA565" s="2501"/>
      <c r="AB565" s="2501"/>
      <c r="AC565" s="2501"/>
      <c r="AD565" s="2501"/>
      <c r="AE565" s="2501"/>
      <c r="AF565" s="2502"/>
    </row>
    <row r="566" spans="2:32" s="2393" customFormat="1" ht="13.5" thickBot="1" x14ac:dyDescent="0.25">
      <c r="B566" s="3767"/>
      <c r="C566" s="3768"/>
      <c r="D566" s="3768"/>
      <c r="E566" s="3768"/>
      <c r="F566" s="3768"/>
      <c r="G566" s="2501"/>
      <c r="H566" s="2501"/>
      <c r="I566" s="2501"/>
      <c r="J566" s="2501"/>
      <c r="K566" s="2501"/>
      <c r="L566" s="2501"/>
      <c r="M566" s="2501"/>
      <c r="N566" s="2501"/>
      <c r="O566" s="2501"/>
      <c r="P566" s="2501"/>
      <c r="Q566" s="2501"/>
      <c r="R566" s="2565"/>
      <c r="S566" s="2501"/>
      <c r="T566" s="2501"/>
      <c r="U566" s="2501"/>
      <c r="V566" s="2501"/>
      <c r="W566" s="2501"/>
      <c r="X566" s="2501"/>
      <c r="Y566" s="2501"/>
      <c r="Z566" s="2501"/>
      <c r="AA566" s="2501"/>
      <c r="AB566" s="2501"/>
      <c r="AC566" s="2501"/>
      <c r="AD566" s="2501"/>
      <c r="AE566" s="2501"/>
      <c r="AF566" s="2502"/>
    </row>
    <row r="567" spans="2:32" s="2393" customFormat="1" ht="13.5" thickBot="1" x14ac:dyDescent="0.25">
      <c r="B567" s="4184" t="s">
        <v>5062</v>
      </c>
      <c r="C567" s="4185"/>
      <c r="D567" s="4188" t="s">
        <v>5063</v>
      </c>
      <c r="E567" s="4190" t="s">
        <v>224</v>
      </c>
      <c r="F567" s="4191"/>
      <c r="G567" s="4191"/>
      <c r="H567" s="4191"/>
      <c r="I567" s="4191"/>
      <c r="J567" s="4191"/>
      <c r="K567" s="4191"/>
      <c r="L567" s="4191"/>
      <c r="M567" s="4191"/>
      <c r="N567" s="4191"/>
      <c r="O567" s="4191"/>
      <c r="P567" s="4192"/>
      <c r="Q567" s="4193" t="s">
        <v>340</v>
      </c>
      <c r="R567" s="4194"/>
      <c r="S567" s="4195"/>
      <c r="T567" s="4195"/>
      <c r="U567" s="4195"/>
      <c r="V567" s="4195"/>
      <c r="W567" s="4195"/>
      <c r="X567" s="4195"/>
      <c r="Y567" s="4196"/>
      <c r="Z567" s="4193" t="s">
        <v>225</v>
      </c>
      <c r="AA567" s="4195"/>
      <c r="AB567" s="4196"/>
      <c r="AC567" s="4197" t="s">
        <v>4982</v>
      </c>
      <c r="AD567" s="4198"/>
      <c r="AE567" s="4199"/>
      <c r="AF567" s="2502"/>
    </row>
    <row r="568" spans="2:32" s="2393" customFormat="1" ht="13.5" thickBot="1" x14ac:dyDescent="0.25">
      <c r="B568" s="4186"/>
      <c r="C568" s="4187"/>
      <c r="D568" s="4188"/>
      <c r="E568" s="4188" t="s">
        <v>5000</v>
      </c>
      <c r="F568" s="4188" t="s">
        <v>5001</v>
      </c>
      <c r="G568" s="4200" t="s">
        <v>5003</v>
      </c>
      <c r="H568" s="4200" t="s">
        <v>5064</v>
      </c>
      <c r="I568" s="4202" t="s">
        <v>5065</v>
      </c>
      <c r="J568" s="4202" t="s">
        <v>5066</v>
      </c>
      <c r="K568" s="4202" t="s">
        <v>5006</v>
      </c>
      <c r="L568" s="4202"/>
      <c r="M568" s="4202" t="s">
        <v>5067</v>
      </c>
      <c r="N568" s="4202" t="s">
        <v>5068</v>
      </c>
      <c r="O568" s="4202" t="s">
        <v>5069</v>
      </c>
      <c r="P568" s="4202" t="s">
        <v>5070</v>
      </c>
      <c r="Q568" s="4189" t="s">
        <v>5012</v>
      </c>
      <c r="R568" s="4189" t="s">
        <v>5013</v>
      </c>
      <c r="S568" s="4189" t="s">
        <v>5014</v>
      </c>
      <c r="T568" s="4189" t="s">
        <v>5071</v>
      </c>
      <c r="U568" s="4189" t="s">
        <v>5072</v>
      </c>
      <c r="V568" s="4189" t="s">
        <v>5017</v>
      </c>
      <c r="W568" s="4189" t="s">
        <v>5019</v>
      </c>
      <c r="X568" s="4200" t="s">
        <v>5073</v>
      </c>
      <c r="Y568" s="4200" t="s">
        <v>5074</v>
      </c>
      <c r="Z568" s="4189" t="s">
        <v>5075</v>
      </c>
      <c r="AA568" s="4189" t="s">
        <v>5076</v>
      </c>
      <c r="AB568" s="4189" t="s">
        <v>5077</v>
      </c>
      <c r="AC568" s="4189" t="s">
        <v>1150</v>
      </c>
      <c r="AD568" s="4189" t="s">
        <v>4983</v>
      </c>
      <c r="AE568" s="4189" t="s">
        <v>4984</v>
      </c>
      <c r="AF568" s="2502"/>
    </row>
    <row r="569" spans="2:32" s="2393" customFormat="1" ht="13.5" thickBot="1" x14ac:dyDescent="0.25">
      <c r="B569" s="4186"/>
      <c r="C569" s="4187"/>
      <c r="D569" s="4189"/>
      <c r="E569" s="4189"/>
      <c r="F569" s="4189"/>
      <c r="G569" s="4201"/>
      <c r="H569" s="4201"/>
      <c r="I569" s="4200"/>
      <c r="J569" s="4200"/>
      <c r="K569" s="3765" t="s">
        <v>5026</v>
      </c>
      <c r="L569" s="3766" t="s">
        <v>2793</v>
      </c>
      <c r="M569" s="4200"/>
      <c r="N569" s="4200"/>
      <c r="O569" s="4200"/>
      <c r="P569" s="4200"/>
      <c r="Q569" s="4203"/>
      <c r="R569" s="4203"/>
      <c r="S569" s="4203"/>
      <c r="T569" s="4203"/>
      <c r="U569" s="4203"/>
      <c r="V569" s="4203"/>
      <c r="W569" s="4203"/>
      <c r="X569" s="4201"/>
      <c r="Y569" s="4201"/>
      <c r="Z569" s="4203"/>
      <c r="AA569" s="4203"/>
      <c r="AB569" s="4203"/>
      <c r="AC569" s="4203"/>
      <c r="AD569" s="4203"/>
      <c r="AE569" s="4203"/>
      <c r="AF569" s="2502"/>
    </row>
    <row r="570" spans="2:32" s="2393" customFormat="1" ht="13.5" thickBot="1" x14ac:dyDescent="0.25">
      <c r="B570" s="5659" t="s">
        <v>7106</v>
      </c>
      <c r="C570" s="5659"/>
      <c r="D570" s="3073" t="s">
        <v>1529</v>
      </c>
      <c r="E570" s="3055"/>
      <c r="F570" s="3074"/>
      <c r="G570" s="4087"/>
      <c r="H570" s="4087"/>
      <c r="I570" s="3055"/>
      <c r="J570" s="3055"/>
      <c r="K570" s="3074"/>
      <c r="L570" s="4087"/>
      <c r="M570" s="3055"/>
      <c r="N570" s="3055"/>
      <c r="O570" s="3055"/>
      <c r="P570" s="3055"/>
      <c r="Q570" s="3055"/>
      <c r="R570" s="3074"/>
      <c r="S570" s="3074"/>
      <c r="T570" s="3055"/>
      <c r="U570" s="3055"/>
      <c r="V570" s="3074"/>
      <c r="W570" s="3074"/>
      <c r="X570" s="3055"/>
      <c r="Y570" s="3055"/>
      <c r="Z570" s="3074"/>
      <c r="AA570" s="3055"/>
      <c r="AB570" s="3055"/>
      <c r="AC570" s="4088"/>
      <c r="AD570" s="4088"/>
      <c r="AE570" s="4088"/>
      <c r="AF570" s="2502"/>
    </row>
    <row r="571" spans="2:32" s="2393" customFormat="1" x14ac:dyDescent="0.2">
      <c r="B571" s="2564"/>
      <c r="C571" s="2496"/>
      <c r="D571" s="2496"/>
      <c r="E571" s="2496"/>
      <c r="F571" s="2496"/>
      <c r="G571" s="2497"/>
      <c r="H571" s="2497"/>
      <c r="I571" s="2497"/>
      <c r="J571" s="2497"/>
      <c r="K571" s="2496"/>
      <c r="L571" s="2497"/>
      <c r="M571" s="2497"/>
      <c r="N571" s="2497"/>
      <c r="O571" s="2497"/>
      <c r="P571" s="2497"/>
      <c r="Q571" s="2561"/>
      <c r="R571" s="2561"/>
      <c r="S571" s="2561"/>
      <c r="T571" s="2561"/>
      <c r="U571" s="2561"/>
      <c r="V571" s="2561"/>
      <c r="W571" s="2561"/>
      <c r="X571" s="2561"/>
      <c r="Y571" s="2561"/>
      <c r="Z571" s="2561"/>
      <c r="AA571" s="2561"/>
      <c r="AB571" s="2561"/>
      <c r="AC571" s="2561"/>
      <c r="AD571" s="2561"/>
      <c r="AE571" s="2561"/>
      <c r="AF571" s="2502"/>
    </row>
    <row r="572" spans="2:32" s="2393" customFormat="1" x14ac:dyDescent="0.2">
      <c r="B572" s="4166" t="s">
        <v>4985</v>
      </c>
      <c r="C572" s="4167"/>
      <c r="D572" s="4168" t="s">
        <v>1866</v>
      </c>
      <c r="E572" s="4168"/>
      <c r="F572" s="4168"/>
      <c r="G572" s="4168"/>
      <c r="H572" s="4168"/>
      <c r="I572" s="2562"/>
      <c r="J572" s="2562"/>
      <c r="K572" s="2562"/>
      <c r="L572" s="2562"/>
      <c r="M572" s="2562"/>
      <c r="N572" s="2562"/>
      <c r="O572" s="2562"/>
      <c r="P572" s="2562"/>
      <c r="Q572" s="2561"/>
      <c r="R572" s="2561"/>
      <c r="S572" s="2561"/>
      <c r="T572" s="2561"/>
      <c r="U572" s="2561"/>
      <c r="V572" s="2561"/>
      <c r="W572" s="2561"/>
      <c r="X572" s="2561"/>
      <c r="Y572" s="2561"/>
      <c r="Z572" s="2561"/>
      <c r="AA572" s="2561"/>
      <c r="AB572" s="2561"/>
      <c r="AC572" s="2561"/>
      <c r="AD572" s="2561"/>
      <c r="AE572" s="2561"/>
      <c r="AF572" s="2502"/>
    </row>
    <row r="573" spans="2:32" s="2393" customFormat="1" x14ac:dyDescent="0.2">
      <c r="B573" s="4166" t="s">
        <v>4986</v>
      </c>
      <c r="C573" s="4167"/>
      <c r="D573" s="4168" t="s">
        <v>1866</v>
      </c>
      <c r="E573" s="4168"/>
      <c r="F573" s="4168"/>
      <c r="G573" s="4168"/>
      <c r="H573" s="4168"/>
      <c r="I573" s="2562"/>
      <c r="J573" s="2562"/>
      <c r="K573" s="2562"/>
      <c r="L573" s="2562"/>
      <c r="M573" s="2562"/>
      <c r="N573" s="2562"/>
      <c r="O573" s="2562"/>
      <c r="P573" s="2562"/>
      <c r="Q573" s="2561"/>
      <c r="R573" s="2561"/>
      <c r="S573" s="2561"/>
      <c r="T573" s="2561"/>
      <c r="U573" s="2561"/>
      <c r="V573" s="2561"/>
      <c r="W573" s="2561"/>
      <c r="X573" s="2561"/>
      <c r="Y573" s="2561"/>
      <c r="Z573" s="2561"/>
      <c r="AA573" s="2561"/>
      <c r="AB573" s="2561"/>
      <c r="AC573" s="2561"/>
      <c r="AD573" s="2561"/>
      <c r="AE573" s="2561"/>
      <c r="AF573" s="2502"/>
    </row>
    <row r="574" spans="2:32" s="2393" customFormat="1" ht="13.5" thickBot="1" x14ac:dyDescent="0.25">
      <c r="B574" s="3769"/>
      <c r="C574" s="3770"/>
      <c r="D574" s="3770"/>
      <c r="E574" s="3770"/>
      <c r="F574" s="3770"/>
      <c r="G574" s="2565"/>
      <c r="H574" s="2565"/>
      <c r="I574" s="2565"/>
      <c r="J574" s="2565"/>
      <c r="K574" s="2565"/>
      <c r="L574" s="2565"/>
      <c r="M574" s="2565"/>
      <c r="N574" s="2565"/>
      <c r="O574" s="2565"/>
      <c r="P574" s="2565"/>
      <c r="Q574" s="2565"/>
      <c r="R574" s="2565"/>
      <c r="S574" s="2565"/>
      <c r="T574" s="2565"/>
      <c r="U574" s="2565"/>
      <c r="V574" s="2565"/>
      <c r="W574" s="2565"/>
      <c r="X574" s="2565"/>
      <c r="Y574" s="2565"/>
      <c r="Z574" s="2565"/>
      <c r="AA574" s="2565"/>
      <c r="AB574" s="2565"/>
      <c r="AC574" s="2565"/>
      <c r="AD574" s="2565"/>
      <c r="AE574" s="2565"/>
      <c r="AF574" s="2507"/>
    </row>
    <row r="575" spans="2:32" s="2393" customFormat="1" ht="13.5" thickBot="1" x14ac:dyDescent="0.25">
      <c r="B575" s="2470"/>
      <c r="I575" s="2802"/>
    </row>
    <row r="576" spans="2:32" s="2393" customFormat="1" ht="20.25" x14ac:dyDescent="0.2">
      <c r="B576" s="4169" t="s">
        <v>5058</v>
      </c>
      <c r="C576" s="4170"/>
      <c r="D576" s="4170"/>
      <c r="E576" s="4170"/>
      <c r="F576" s="4170"/>
      <c r="G576" s="4170"/>
      <c r="H576" s="4170"/>
      <c r="I576" s="4170"/>
      <c r="J576" s="4170"/>
      <c r="K576" s="4170"/>
      <c r="L576" s="4170"/>
      <c r="M576" s="4170"/>
      <c r="N576" s="4170"/>
      <c r="O576" s="4170"/>
      <c r="P576" s="4170"/>
      <c r="Q576" s="4170"/>
      <c r="R576" s="4170"/>
      <c r="S576" s="4170"/>
      <c r="T576" s="4170"/>
      <c r="U576" s="4170"/>
      <c r="V576" s="4170"/>
      <c r="W576" s="4170"/>
      <c r="X576" s="4170"/>
      <c r="Y576" s="4170"/>
      <c r="Z576" s="4170"/>
      <c r="AA576" s="4170"/>
      <c r="AB576" s="4170"/>
      <c r="AC576" s="4170"/>
      <c r="AD576" s="4170"/>
      <c r="AE576" s="4170"/>
      <c r="AF576" s="4171"/>
    </row>
    <row r="577" spans="2:32" s="2393" customFormat="1" x14ac:dyDescent="0.2">
      <c r="B577" s="3767"/>
      <c r="C577" s="3768"/>
      <c r="D577" s="3768"/>
      <c r="E577" s="3768"/>
      <c r="F577" s="3768"/>
      <c r="G577" s="2501"/>
      <c r="H577" s="2501"/>
      <c r="I577" s="2501"/>
      <c r="J577" s="2501"/>
      <c r="K577" s="2501"/>
      <c r="L577" s="2501"/>
      <c r="M577" s="2501"/>
      <c r="N577" s="2501"/>
      <c r="O577" s="2501"/>
      <c r="P577" s="2501"/>
      <c r="Q577" s="2501"/>
      <c r="R577" s="2501"/>
      <c r="S577" s="2501"/>
      <c r="T577" s="2501"/>
      <c r="U577" s="2501"/>
      <c r="V577" s="2501"/>
      <c r="W577" s="2501"/>
      <c r="X577" s="2501"/>
      <c r="Y577" s="2501"/>
      <c r="Z577" s="2501"/>
      <c r="AA577" s="2501"/>
      <c r="AB577" s="2501"/>
      <c r="AC577" s="2501"/>
      <c r="AD577" s="2501"/>
      <c r="AE577" s="2501"/>
      <c r="AF577" s="2502"/>
    </row>
    <row r="578" spans="2:32" s="2393" customFormat="1" x14ac:dyDescent="0.2">
      <c r="B578" s="2563" t="s">
        <v>5078</v>
      </c>
      <c r="C578" s="3768"/>
      <c r="D578" s="4172" t="s">
        <v>7104</v>
      </c>
      <c r="E578" s="4172"/>
      <c r="F578" s="4172"/>
      <c r="G578" s="2501"/>
      <c r="H578" s="2501"/>
      <c r="I578" s="2501"/>
      <c r="J578" s="2501"/>
      <c r="K578" s="2501"/>
      <c r="L578" s="2501"/>
      <c r="M578" s="2501"/>
      <c r="N578" s="2501"/>
      <c r="O578" s="2501"/>
      <c r="P578" s="2501"/>
      <c r="Q578" s="2501"/>
      <c r="R578" s="2501"/>
      <c r="S578" s="2501"/>
      <c r="T578" s="2501"/>
      <c r="U578" s="2501"/>
      <c r="V578" s="2501"/>
      <c r="W578" s="2501"/>
      <c r="X578" s="2501"/>
      <c r="Y578" s="2501"/>
      <c r="Z578" s="2501"/>
      <c r="AA578" s="2501"/>
      <c r="AB578" s="2501"/>
      <c r="AC578" s="2501"/>
      <c r="AD578" s="2501"/>
      <c r="AE578" s="2501"/>
      <c r="AF578" s="2502"/>
    </row>
    <row r="579" spans="2:32" s="2393" customFormat="1" x14ac:dyDescent="0.2">
      <c r="B579" s="4173" t="s">
        <v>5061</v>
      </c>
      <c r="C579" s="4174"/>
      <c r="D579" s="5125">
        <v>41888</v>
      </c>
      <c r="E579" s="5125"/>
      <c r="F579" s="5125"/>
      <c r="G579" s="2561"/>
      <c r="H579" s="2501"/>
      <c r="I579" s="2501"/>
      <c r="J579" s="2501"/>
      <c r="K579" s="2501"/>
      <c r="L579" s="2501"/>
      <c r="M579" s="2501"/>
      <c r="N579" s="2501"/>
      <c r="O579" s="2501"/>
      <c r="P579" s="2501"/>
      <c r="Q579" s="2501"/>
      <c r="R579" s="2501"/>
      <c r="S579" s="2501"/>
      <c r="T579" s="2501"/>
      <c r="U579" s="2501"/>
      <c r="V579" s="2501"/>
      <c r="W579" s="2501"/>
      <c r="X579" s="2501"/>
      <c r="Y579" s="2501"/>
      <c r="Z579" s="2501"/>
      <c r="AA579" s="2501"/>
      <c r="AB579" s="2501"/>
      <c r="AC579" s="2501"/>
      <c r="AD579" s="2501"/>
      <c r="AE579" s="2501"/>
      <c r="AF579" s="2502"/>
    </row>
    <row r="580" spans="2:32" s="2393" customFormat="1" x14ac:dyDescent="0.2">
      <c r="B580" s="4176" t="s">
        <v>5059</v>
      </c>
      <c r="C580" s="4177"/>
      <c r="D580" s="5125">
        <v>41888</v>
      </c>
      <c r="E580" s="5125"/>
      <c r="F580" s="5125"/>
      <c r="G580" s="2501"/>
      <c r="H580" s="2501"/>
      <c r="I580" s="2501"/>
      <c r="J580" s="2501"/>
      <c r="K580" s="2501"/>
      <c r="L580" s="2501"/>
      <c r="M580" s="2501"/>
      <c r="N580" s="2501"/>
      <c r="O580" s="2501"/>
      <c r="P580" s="2501"/>
      <c r="Q580" s="2501"/>
      <c r="R580" s="2501"/>
      <c r="S580" s="2501"/>
      <c r="T580" s="2501"/>
      <c r="U580" s="2501"/>
      <c r="V580" s="2501"/>
      <c r="W580" s="2501"/>
      <c r="X580" s="2501"/>
      <c r="Y580" s="2501"/>
      <c r="Z580" s="2501"/>
      <c r="AA580" s="2501"/>
      <c r="AB580" s="2501"/>
      <c r="AC580" s="2501"/>
      <c r="AD580" s="2501"/>
      <c r="AE580" s="2501"/>
      <c r="AF580" s="2502"/>
    </row>
    <row r="581" spans="2:32" s="2393" customFormat="1" ht="13.5" thickBot="1" x14ac:dyDescent="0.25">
      <c r="B581" s="3767"/>
      <c r="C581" s="3768"/>
      <c r="D581" s="3768"/>
      <c r="E581" s="3768"/>
      <c r="F581" s="3768"/>
      <c r="G581" s="2501"/>
      <c r="H581" s="2501"/>
      <c r="I581" s="2501"/>
      <c r="J581" s="2501"/>
      <c r="K581" s="2501"/>
      <c r="L581" s="2501"/>
      <c r="M581" s="2501"/>
      <c r="N581" s="2501"/>
      <c r="O581" s="2501"/>
      <c r="P581" s="2501"/>
      <c r="Q581" s="2501"/>
      <c r="R581" s="2501"/>
      <c r="S581" s="2501"/>
      <c r="T581" s="2501"/>
      <c r="U581" s="2501"/>
      <c r="V581" s="2501"/>
      <c r="W581" s="2501"/>
      <c r="X581" s="2501"/>
      <c r="Y581" s="2501"/>
      <c r="Z581" s="2501"/>
      <c r="AA581" s="2501"/>
      <c r="AB581" s="2501"/>
      <c r="AC581" s="2501"/>
      <c r="AD581" s="2501"/>
      <c r="AE581" s="2501"/>
      <c r="AF581" s="2502"/>
    </row>
    <row r="582" spans="2:32" s="2393" customFormat="1" ht="44.25" customHeight="1" thickBot="1" x14ac:dyDescent="0.25">
      <c r="B582" s="4179" t="s">
        <v>5060</v>
      </c>
      <c r="C582" s="4180"/>
      <c r="D582" s="4181" t="s">
        <v>7105</v>
      </c>
      <c r="E582" s="4182"/>
      <c r="F582" s="4182"/>
      <c r="G582" s="4182"/>
      <c r="H582" s="4182"/>
      <c r="I582" s="4182"/>
      <c r="J582" s="4182"/>
      <c r="K582" s="4182"/>
      <c r="L582" s="4182"/>
      <c r="M582" s="4182"/>
      <c r="N582" s="4182"/>
      <c r="O582" s="4182"/>
      <c r="P582" s="4182"/>
      <c r="Q582" s="4183"/>
      <c r="R582" s="2501"/>
      <c r="S582" s="2501"/>
      <c r="T582" s="2501"/>
      <c r="U582" s="2501"/>
      <c r="V582" s="2501"/>
      <c r="W582" s="2501"/>
      <c r="X582" s="2501"/>
      <c r="Y582" s="2501"/>
      <c r="Z582" s="2501"/>
      <c r="AA582" s="2501"/>
      <c r="AB582" s="2501"/>
      <c r="AC582" s="2501"/>
      <c r="AD582" s="2501"/>
      <c r="AE582" s="2501"/>
      <c r="AF582" s="2502"/>
    </row>
    <row r="583" spans="2:32" s="2393" customFormat="1" ht="13.5" thickBot="1" x14ac:dyDescent="0.25">
      <c r="B583" s="3767"/>
      <c r="C583" s="3768"/>
      <c r="D583" s="3768"/>
      <c r="E583" s="3768"/>
      <c r="F583" s="3768"/>
      <c r="G583" s="2501"/>
      <c r="H583" s="2501"/>
      <c r="I583" s="2501"/>
      <c r="J583" s="2501"/>
      <c r="K583" s="2501"/>
      <c r="L583" s="2501"/>
      <c r="M583" s="2501"/>
      <c r="N583" s="2501"/>
      <c r="O583" s="2501"/>
      <c r="P583" s="2501"/>
      <c r="Q583" s="2501"/>
      <c r="R583" s="2565"/>
      <c r="S583" s="2501"/>
      <c r="T583" s="2501"/>
      <c r="U583" s="2501"/>
      <c r="V583" s="2501"/>
      <c r="W583" s="2501"/>
      <c r="X583" s="2501"/>
      <c r="Y583" s="2501"/>
      <c r="Z583" s="2501"/>
      <c r="AA583" s="2501"/>
      <c r="AB583" s="2501"/>
      <c r="AC583" s="2501"/>
      <c r="AD583" s="2501"/>
      <c r="AE583" s="2501"/>
      <c r="AF583" s="2502"/>
    </row>
    <row r="584" spans="2:32" s="2393" customFormat="1" ht="24" customHeight="1" thickBot="1" x14ac:dyDescent="0.25">
      <c r="B584" s="4184" t="s">
        <v>5062</v>
      </c>
      <c r="C584" s="4185"/>
      <c r="D584" s="4188" t="s">
        <v>5063</v>
      </c>
      <c r="E584" s="4190" t="s">
        <v>224</v>
      </c>
      <c r="F584" s="4191"/>
      <c r="G584" s="4191"/>
      <c r="H584" s="4191"/>
      <c r="I584" s="4191"/>
      <c r="J584" s="4191"/>
      <c r="K584" s="4191"/>
      <c r="L584" s="4191"/>
      <c r="M584" s="4191"/>
      <c r="N584" s="4191"/>
      <c r="O584" s="4191"/>
      <c r="P584" s="4192"/>
      <c r="Q584" s="4193" t="s">
        <v>340</v>
      </c>
      <c r="R584" s="4194"/>
      <c r="S584" s="4195"/>
      <c r="T584" s="4195"/>
      <c r="U584" s="4195"/>
      <c r="V584" s="4195"/>
      <c r="W584" s="4195"/>
      <c r="X584" s="4195"/>
      <c r="Y584" s="4196"/>
      <c r="Z584" s="4193" t="s">
        <v>225</v>
      </c>
      <c r="AA584" s="4195"/>
      <c r="AB584" s="4196"/>
      <c r="AC584" s="4197" t="s">
        <v>4982</v>
      </c>
      <c r="AD584" s="4198"/>
      <c r="AE584" s="4199"/>
      <c r="AF584" s="2502"/>
    </row>
    <row r="585" spans="2:32" s="2393" customFormat="1" ht="13.5" thickBot="1" x14ac:dyDescent="0.25">
      <c r="B585" s="4186"/>
      <c r="C585" s="4187"/>
      <c r="D585" s="4188"/>
      <c r="E585" s="4188" t="s">
        <v>5000</v>
      </c>
      <c r="F585" s="4188" t="s">
        <v>5001</v>
      </c>
      <c r="G585" s="4200" t="s">
        <v>5003</v>
      </c>
      <c r="H585" s="4200" t="s">
        <v>5064</v>
      </c>
      <c r="I585" s="4202" t="s">
        <v>5065</v>
      </c>
      <c r="J585" s="4202" t="s">
        <v>5066</v>
      </c>
      <c r="K585" s="4202" t="s">
        <v>5006</v>
      </c>
      <c r="L585" s="4202"/>
      <c r="M585" s="4202" t="s">
        <v>5067</v>
      </c>
      <c r="N585" s="4202" t="s">
        <v>5068</v>
      </c>
      <c r="O585" s="4202" t="s">
        <v>5069</v>
      </c>
      <c r="P585" s="4202" t="s">
        <v>5070</v>
      </c>
      <c r="Q585" s="4189" t="s">
        <v>5012</v>
      </c>
      <c r="R585" s="4189" t="s">
        <v>5013</v>
      </c>
      <c r="S585" s="4189" t="s">
        <v>5014</v>
      </c>
      <c r="T585" s="4189" t="s">
        <v>5071</v>
      </c>
      <c r="U585" s="4189" t="s">
        <v>5072</v>
      </c>
      <c r="V585" s="4189" t="s">
        <v>5017</v>
      </c>
      <c r="W585" s="4189" t="s">
        <v>5019</v>
      </c>
      <c r="X585" s="4200" t="s">
        <v>5073</v>
      </c>
      <c r="Y585" s="4200" t="s">
        <v>5074</v>
      </c>
      <c r="Z585" s="4189" t="s">
        <v>5075</v>
      </c>
      <c r="AA585" s="4189" t="s">
        <v>5076</v>
      </c>
      <c r="AB585" s="4189" t="s">
        <v>5077</v>
      </c>
      <c r="AC585" s="4189" t="s">
        <v>1150</v>
      </c>
      <c r="AD585" s="4189" t="s">
        <v>4983</v>
      </c>
      <c r="AE585" s="4189" t="s">
        <v>4984</v>
      </c>
      <c r="AF585" s="2502"/>
    </row>
    <row r="586" spans="2:32" s="2393" customFormat="1" ht="13.5" thickBot="1" x14ac:dyDescent="0.25">
      <c r="B586" s="4186"/>
      <c r="C586" s="4187"/>
      <c r="D586" s="4189"/>
      <c r="E586" s="4189"/>
      <c r="F586" s="4189"/>
      <c r="G586" s="4201"/>
      <c r="H586" s="4201"/>
      <c r="I586" s="4200"/>
      <c r="J586" s="4200"/>
      <c r="K586" s="3765" t="s">
        <v>5026</v>
      </c>
      <c r="L586" s="3766" t="s">
        <v>2793</v>
      </c>
      <c r="M586" s="4200"/>
      <c r="N586" s="4200"/>
      <c r="O586" s="4200"/>
      <c r="P586" s="4200"/>
      <c r="Q586" s="4203"/>
      <c r="R586" s="4203"/>
      <c r="S586" s="4203"/>
      <c r="T586" s="4203"/>
      <c r="U586" s="4203"/>
      <c r="V586" s="4203"/>
      <c r="W586" s="4203"/>
      <c r="X586" s="4201"/>
      <c r="Y586" s="4201"/>
      <c r="Z586" s="4203"/>
      <c r="AA586" s="4203"/>
      <c r="AB586" s="4203"/>
      <c r="AC586" s="4203"/>
      <c r="AD586" s="4203"/>
      <c r="AE586" s="4203"/>
      <c r="AF586" s="2502"/>
    </row>
    <row r="587" spans="2:32" s="2393" customFormat="1" ht="13.5" thickBot="1" x14ac:dyDescent="0.25">
      <c r="B587" s="5659" t="s">
        <v>7104</v>
      </c>
      <c r="C587" s="5659"/>
      <c r="D587" s="3073" t="s">
        <v>1529</v>
      </c>
      <c r="E587" s="3055"/>
      <c r="F587" s="3074"/>
      <c r="G587" s="4087"/>
      <c r="H587" s="4087"/>
      <c r="I587" s="3055"/>
      <c r="J587" s="3055"/>
      <c r="K587" s="3074"/>
      <c r="L587" s="4087"/>
      <c r="M587" s="3055"/>
      <c r="N587" s="3055"/>
      <c r="O587" s="3055"/>
      <c r="P587" s="3055"/>
      <c r="Q587" s="3055"/>
      <c r="R587" s="3074"/>
      <c r="S587" s="3074"/>
      <c r="T587" s="3055"/>
      <c r="U587" s="3055"/>
      <c r="V587" s="3074"/>
      <c r="W587" s="3074"/>
      <c r="X587" s="3055"/>
      <c r="Y587" s="3055"/>
      <c r="Z587" s="3074"/>
      <c r="AA587" s="3055"/>
      <c r="AB587" s="3055"/>
      <c r="AC587" s="4088"/>
      <c r="AD587" s="4088"/>
      <c r="AE587" s="4088"/>
      <c r="AF587" s="2502"/>
    </row>
    <row r="588" spans="2:32" s="2393" customFormat="1" x14ac:dyDescent="0.2">
      <c r="B588" s="2564"/>
      <c r="C588" s="2496"/>
      <c r="D588" s="2496"/>
      <c r="E588" s="2496"/>
      <c r="F588" s="2496"/>
      <c r="G588" s="2497"/>
      <c r="H588" s="2497"/>
      <c r="I588" s="2497"/>
      <c r="J588" s="2497"/>
      <c r="K588" s="2496"/>
      <c r="L588" s="2497"/>
      <c r="M588" s="2497"/>
      <c r="N588" s="2497"/>
      <c r="O588" s="2497"/>
      <c r="P588" s="2497"/>
      <c r="Q588" s="2561"/>
      <c r="R588" s="2561"/>
      <c r="S588" s="2561"/>
      <c r="T588" s="2561"/>
      <c r="U588" s="2561"/>
      <c r="V588" s="2561"/>
      <c r="W588" s="2561"/>
      <c r="X588" s="2561"/>
      <c r="Y588" s="2561"/>
      <c r="Z588" s="2561"/>
      <c r="AA588" s="2561"/>
      <c r="AB588" s="2561"/>
      <c r="AC588" s="2561"/>
      <c r="AD588" s="2561"/>
      <c r="AE588" s="2561"/>
      <c r="AF588" s="2502"/>
    </row>
    <row r="589" spans="2:32" s="2393" customFormat="1" x14ac:dyDescent="0.2">
      <c r="B589" s="4166" t="s">
        <v>4985</v>
      </c>
      <c r="C589" s="4167"/>
      <c r="D589" s="4168" t="s">
        <v>1866</v>
      </c>
      <c r="E589" s="4168"/>
      <c r="F589" s="4168"/>
      <c r="G589" s="4168"/>
      <c r="H589" s="4168"/>
      <c r="I589" s="2562"/>
      <c r="J589" s="2562"/>
      <c r="K589" s="2562"/>
      <c r="L589" s="2562"/>
      <c r="M589" s="2562"/>
      <c r="N589" s="2562"/>
      <c r="O589" s="2562"/>
      <c r="P589" s="2562"/>
      <c r="Q589" s="2561"/>
      <c r="R589" s="2561"/>
      <c r="S589" s="2561"/>
      <c r="T589" s="2561"/>
      <c r="U589" s="2561"/>
      <c r="V589" s="2561"/>
      <c r="W589" s="2561"/>
      <c r="X589" s="2561"/>
      <c r="Y589" s="2561"/>
      <c r="Z589" s="2561"/>
      <c r="AA589" s="2561"/>
      <c r="AB589" s="2561"/>
      <c r="AC589" s="2561"/>
      <c r="AD589" s="2561"/>
      <c r="AE589" s="2561"/>
      <c r="AF589" s="2502"/>
    </row>
    <row r="590" spans="2:32" s="2393" customFormat="1" x14ac:dyDescent="0.2">
      <c r="B590" s="4166" t="s">
        <v>4986</v>
      </c>
      <c r="C590" s="4167"/>
      <c r="D590" s="4168" t="s">
        <v>1866</v>
      </c>
      <c r="E590" s="4168"/>
      <c r="F590" s="4168"/>
      <c r="G590" s="4168"/>
      <c r="H590" s="4168"/>
      <c r="I590" s="2562"/>
      <c r="J590" s="2562"/>
      <c r="K590" s="2562"/>
      <c r="L590" s="2562"/>
      <c r="M590" s="2562"/>
      <c r="N590" s="2562"/>
      <c r="O590" s="2562"/>
      <c r="P590" s="2562"/>
      <c r="Q590" s="2561"/>
      <c r="R590" s="2561"/>
      <c r="S590" s="2561"/>
      <c r="T590" s="2561"/>
      <c r="U590" s="2561"/>
      <c r="V590" s="2561"/>
      <c r="W590" s="2561"/>
      <c r="X590" s="2561"/>
      <c r="Y590" s="2561"/>
      <c r="Z590" s="2561"/>
      <c r="AA590" s="2561"/>
      <c r="AB590" s="2561"/>
      <c r="AC590" s="2561"/>
      <c r="AD590" s="2561"/>
      <c r="AE590" s="2561"/>
      <c r="AF590" s="2502"/>
    </row>
    <row r="591" spans="2:32" s="2393" customFormat="1" ht="13.5" thickBot="1" x14ac:dyDescent="0.25">
      <c r="B591" s="3769"/>
      <c r="C591" s="3770"/>
      <c r="D591" s="3770"/>
      <c r="E591" s="3770"/>
      <c r="F591" s="3770"/>
      <c r="G591" s="2565"/>
      <c r="H591" s="2565"/>
      <c r="I591" s="2565"/>
      <c r="J591" s="2565"/>
      <c r="K591" s="2565"/>
      <c r="L591" s="2565"/>
      <c r="M591" s="2565"/>
      <c r="N591" s="2565"/>
      <c r="O591" s="2565"/>
      <c r="P591" s="2565"/>
      <c r="Q591" s="2565"/>
      <c r="R591" s="2565"/>
      <c r="S591" s="2565"/>
      <c r="T591" s="2565"/>
      <c r="U591" s="2565"/>
      <c r="V591" s="2565"/>
      <c r="W591" s="2565"/>
      <c r="X591" s="2565"/>
      <c r="Y591" s="2565"/>
      <c r="Z591" s="2565"/>
      <c r="AA591" s="2565"/>
      <c r="AB591" s="2565"/>
      <c r="AC591" s="2565"/>
      <c r="AD591" s="2565"/>
      <c r="AE591" s="2565"/>
      <c r="AF591" s="2507"/>
    </row>
    <row r="592" spans="2:32" s="2393" customFormat="1" ht="13.5" thickBot="1" x14ac:dyDescent="0.25">
      <c r="B592" s="2470"/>
      <c r="I592" s="2802"/>
    </row>
    <row r="593" spans="2:32" s="2393" customFormat="1" ht="20.25" x14ac:dyDescent="0.2">
      <c r="B593" s="4169" t="s">
        <v>5058</v>
      </c>
      <c r="C593" s="4170"/>
      <c r="D593" s="4170"/>
      <c r="E593" s="4170"/>
      <c r="F593" s="4170"/>
      <c r="G593" s="4170"/>
      <c r="H593" s="4170"/>
      <c r="I593" s="4170"/>
      <c r="J593" s="4170"/>
      <c r="K593" s="4170"/>
      <c r="L593" s="4170"/>
      <c r="M593" s="4170"/>
      <c r="N593" s="4170"/>
      <c r="O593" s="4170"/>
      <c r="P593" s="4170"/>
      <c r="Q593" s="4170"/>
      <c r="R593" s="4170"/>
      <c r="S593" s="4170"/>
      <c r="T593" s="4170"/>
      <c r="U593" s="4170"/>
      <c r="V593" s="4170"/>
      <c r="W593" s="4170"/>
      <c r="X593" s="4170"/>
      <c r="Y593" s="4170"/>
      <c r="Z593" s="4170"/>
      <c r="AA593" s="4170"/>
      <c r="AB593" s="4170"/>
      <c r="AC593" s="4170"/>
      <c r="AD593" s="4170"/>
      <c r="AE593" s="4170"/>
      <c r="AF593" s="4171"/>
    </row>
    <row r="594" spans="2:32" s="2393" customFormat="1" x14ac:dyDescent="0.2">
      <c r="B594" s="3767"/>
      <c r="C594" s="3768"/>
      <c r="D594" s="3768"/>
      <c r="E594" s="3768"/>
      <c r="F594" s="3768"/>
      <c r="G594" s="2501"/>
      <c r="H594" s="2501"/>
      <c r="I594" s="2501"/>
      <c r="J594" s="2501"/>
      <c r="K594" s="2501"/>
      <c r="L594" s="2501"/>
      <c r="M594" s="2501"/>
      <c r="N594" s="2501"/>
      <c r="O594" s="2501"/>
      <c r="P594" s="2501"/>
      <c r="Q594" s="2501"/>
      <c r="R594" s="2501"/>
      <c r="S594" s="2501"/>
      <c r="T594" s="2501"/>
      <c r="U594" s="2501"/>
      <c r="V594" s="2501"/>
      <c r="W594" s="2501"/>
      <c r="X594" s="2501"/>
      <c r="Y594" s="2501"/>
      <c r="Z594" s="2501"/>
      <c r="AA594" s="2501"/>
      <c r="AB594" s="2501"/>
      <c r="AC594" s="2501"/>
      <c r="AD594" s="2501"/>
      <c r="AE594" s="2501"/>
      <c r="AF594" s="2502"/>
    </row>
    <row r="595" spans="2:32" s="2393" customFormat="1" x14ac:dyDescent="0.2">
      <c r="B595" s="2563" t="s">
        <v>5078</v>
      </c>
      <c r="C595" s="3768"/>
      <c r="D595" s="4172" t="s">
        <v>6845</v>
      </c>
      <c r="E595" s="4172"/>
      <c r="F595" s="4172"/>
      <c r="G595" s="2501"/>
      <c r="H595" s="2501"/>
      <c r="I595" s="2501"/>
      <c r="J595" s="2501"/>
      <c r="K595" s="2501"/>
      <c r="L595" s="2501"/>
      <c r="M595" s="2501"/>
      <c r="N595" s="2501"/>
      <c r="O595" s="2501"/>
      <c r="P595" s="2501"/>
      <c r="Q595" s="2501"/>
      <c r="R595" s="2501"/>
      <c r="S595" s="2501"/>
      <c r="T595" s="2501"/>
      <c r="U595" s="2501"/>
      <c r="V595" s="2501"/>
      <c r="W595" s="2501"/>
      <c r="X595" s="2501"/>
      <c r="Y595" s="2501"/>
      <c r="Z595" s="2501"/>
      <c r="AA595" s="2501"/>
      <c r="AB595" s="2501"/>
      <c r="AC595" s="2501"/>
      <c r="AD595" s="2501"/>
      <c r="AE595" s="2501"/>
      <c r="AF595" s="2502"/>
    </row>
    <row r="596" spans="2:32" s="2393" customFormat="1" x14ac:dyDescent="0.2">
      <c r="B596" s="4173" t="s">
        <v>5061</v>
      </c>
      <c r="C596" s="4174"/>
      <c r="D596" s="5125">
        <v>41896</v>
      </c>
      <c r="E596" s="5125"/>
      <c r="F596" s="5125"/>
      <c r="G596" s="2561"/>
      <c r="H596" s="2501"/>
      <c r="I596" s="2501"/>
      <c r="J596" s="2501"/>
      <c r="K596" s="2501"/>
      <c r="L596" s="2501"/>
      <c r="M596" s="2501"/>
      <c r="N596" s="2501"/>
      <c r="O596" s="2501"/>
      <c r="P596" s="2501"/>
      <c r="Q596" s="2501"/>
      <c r="R596" s="2501"/>
      <c r="S596" s="2501"/>
      <c r="T596" s="2501"/>
      <c r="U596" s="2501"/>
      <c r="V596" s="2501"/>
      <c r="W596" s="2501"/>
      <c r="X596" s="2501"/>
      <c r="Y596" s="2501"/>
      <c r="Z596" s="2501"/>
      <c r="AA596" s="2501"/>
      <c r="AB596" s="2501"/>
      <c r="AC596" s="2501"/>
      <c r="AD596" s="2501"/>
      <c r="AE596" s="2501"/>
      <c r="AF596" s="2502"/>
    </row>
    <row r="597" spans="2:32" s="2393" customFormat="1" x14ac:dyDescent="0.2">
      <c r="B597" s="4176" t="s">
        <v>5059</v>
      </c>
      <c r="C597" s="4177"/>
      <c r="D597" s="5126">
        <v>41898</v>
      </c>
      <c r="E597" s="5126"/>
      <c r="F597" s="5126"/>
      <c r="G597" s="2501"/>
      <c r="H597" s="2501"/>
      <c r="I597" s="2501"/>
      <c r="J597" s="2501"/>
      <c r="K597" s="2501"/>
      <c r="L597" s="2501"/>
      <c r="M597" s="2501"/>
      <c r="N597" s="2501"/>
      <c r="O597" s="2501"/>
      <c r="P597" s="2501"/>
      <c r="Q597" s="2501"/>
      <c r="R597" s="2501"/>
      <c r="S597" s="2501"/>
      <c r="T597" s="2501"/>
      <c r="U597" s="2501"/>
      <c r="V597" s="2501"/>
      <c r="W597" s="2501"/>
      <c r="X597" s="2501"/>
      <c r="Y597" s="2501"/>
      <c r="Z597" s="2501"/>
      <c r="AA597" s="2501"/>
      <c r="AB597" s="2501"/>
      <c r="AC597" s="2501"/>
      <c r="AD597" s="2501"/>
      <c r="AE597" s="2501"/>
      <c r="AF597" s="2502"/>
    </row>
    <row r="598" spans="2:32" s="2393" customFormat="1" ht="13.5" thickBot="1" x14ac:dyDescent="0.25">
      <c r="B598" s="3767"/>
      <c r="C598" s="3768"/>
      <c r="D598" s="3768"/>
      <c r="E598" s="3768"/>
      <c r="F598" s="3768"/>
      <c r="G598" s="2501"/>
      <c r="H598" s="2501"/>
      <c r="I598" s="2501"/>
      <c r="J598" s="2501"/>
      <c r="K598" s="2501"/>
      <c r="L598" s="2501"/>
      <c r="M598" s="2501"/>
      <c r="N598" s="2501"/>
      <c r="O598" s="2501"/>
      <c r="P598" s="2501"/>
      <c r="Q598" s="2501"/>
      <c r="R598" s="2501"/>
      <c r="S598" s="2501"/>
      <c r="T598" s="2501"/>
      <c r="U598" s="2501"/>
      <c r="V598" s="2501"/>
      <c r="W598" s="2501"/>
      <c r="X598" s="2501"/>
      <c r="Y598" s="2501"/>
      <c r="Z598" s="2501"/>
      <c r="AA598" s="2501"/>
      <c r="AB598" s="2501"/>
      <c r="AC598" s="2501"/>
      <c r="AD598" s="2501"/>
      <c r="AE598" s="2501"/>
      <c r="AF598" s="2502"/>
    </row>
    <row r="599" spans="2:32" s="2393" customFormat="1" ht="58.5" customHeight="1" thickBot="1" x14ac:dyDescent="0.25">
      <c r="B599" s="4179" t="s">
        <v>5060</v>
      </c>
      <c r="C599" s="4180"/>
      <c r="D599" s="4181" t="s">
        <v>6930</v>
      </c>
      <c r="E599" s="4182"/>
      <c r="F599" s="4182"/>
      <c r="G599" s="4182"/>
      <c r="H599" s="4182"/>
      <c r="I599" s="4182"/>
      <c r="J599" s="4182"/>
      <c r="K599" s="4182"/>
      <c r="L599" s="4182"/>
      <c r="M599" s="4182"/>
      <c r="N599" s="4182"/>
      <c r="O599" s="4182"/>
      <c r="P599" s="4182"/>
      <c r="Q599" s="4183"/>
      <c r="R599" s="2501"/>
      <c r="S599" s="2501"/>
      <c r="T599" s="2501"/>
      <c r="U599" s="2501"/>
      <c r="V599" s="2501"/>
      <c r="W599" s="2501"/>
      <c r="X599" s="2501"/>
      <c r="Y599" s="2501"/>
      <c r="Z599" s="2501"/>
      <c r="AA599" s="2501"/>
      <c r="AB599" s="2501"/>
      <c r="AC599" s="2501"/>
      <c r="AD599" s="2501"/>
      <c r="AE599" s="2501"/>
      <c r="AF599" s="2502"/>
    </row>
    <row r="600" spans="2:32" s="2393" customFormat="1" ht="13.5" thickBot="1" x14ac:dyDescent="0.25">
      <c r="B600" s="3767"/>
      <c r="C600" s="3768"/>
      <c r="D600" s="3768"/>
      <c r="E600" s="3768"/>
      <c r="F600" s="3768"/>
      <c r="G600" s="2501"/>
      <c r="H600" s="2501"/>
      <c r="I600" s="2501"/>
      <c r="J600" s="2501"/>
      <c r="K600" s="2501"/>
      <c r="L600" s="2501"/>
      <c r="M600" s="2501"/>
      <c r="N600" s="2501"/>
      <c r="O600" s="2501"/>
      <c r="P600" s="2501"/>
      <c r="Q600" s="2501"/>
      <c r="R600" s="2565"/>
      <c r="S600" s="2501"/>
      <c r="T600" s="2501"/>
      <c r="U600" s="2501"/>
      <c r="V600" s="2501"/>
      <c r="W600" s="2501"/>
      <c r="X600" s="2501"/>
      <c r="Y600" s="2501"/>
      <c r="Z600" s="2501"/>
      <c r="AA600" s="2501"/>
      <c r="AB600" s="2501"/>
      <c r="AC600" s="2501"/>
      <c r="AD600" s="2501"/>
      <c r="AE600" s="2501"/>
      <c r="AF600" s="2502"/>
    </row>
    <row r="601" spans="2:32" s="2393" customFormat="1" ht="13.5" thickBot="1" x14ac:dyDescent="0.25">
      <c r="B601" s="4184" t="s">
        <v>5062</v>
      </c>
      <c r="C601" s="4185"/>
      <c r="D601" s="4188" t="s">
        <v>5063</v>
      </c>
      <c r="E601" s="4190" t="s">
        <v>224</v>
      </c>
      <c r="F601" s="4191"/>
      <c r="G601" s="4191"/>
      <c r="H601" s="4191"/>
      <c r="I601" s="4191"/>
      <c r="J601" s="4191"/>
      <c r="K601" s="4191"/>
      <c r="L601" s="4191"/>
      <c r="M601" s="4191"/>
      <c r="N601" s="4191"/>
      <c r="O601" s="4191"/>
      <c r="P601" s="4192"/>
      <c r="Q601" s="4193" t="s">
        <v>340</v>
      </c>
      <c r="R601" s="4194"/>
      <c r="S601" s="4195"/>
      <c r="T601" s="4195"/>
      <c r="U601" s="4195"/>
      <c r="V601" s="4195"/>
      <c r="W601" s="4195"/>
      <c r="X601" s="4195"/>
      <c r="Y601" s="4196"/>
      <c r="Z601" s="4193" t="s">
        <v>225</v>
      </c>
      <c r="AA601" s="4195"/>
      <c r="AB601" s="4196"/>
      <c r="AC601" s="4197" t="s">
        <v>4982</v>
      </c>
      <c r="AD601" s="4198"/>
      <c r="AE601" s="4199"/>
      <c r="AF601" s="2502"/>
    </row>
    <row r="602" spans="2:32" s="2393" customFormat="1" ht="13.5" thickBot="1" x14ac:dyDescent="0.25">
      <c r="B602" s="4186"/>
      <c r="C602" s="4187"/>
      <c r="D602" s="4188"/>
      <c r="E602" s="4188" t="s">
        <v>5000</v>
      </c>
      <c r="F602" s="4188" t="s">
        <v>5001</v>
      </c>
      <c r="G602" s="4200" t="s">
        <v>5003</v>
      </c>
      <c r="H602" s="4200" t="s">
        <v>5064</v>
      </c>
      <c r="I602" s="4202" t="s">
        <v>5065</v>
      </c>
      <c r="J602" s="4202" t="s">
        <v>5066</v>
      </c>
      <c r="K602" s="4202" t="s">
        <v>5006</v>
      </c>
      <c r="L602" s="4202"/>
      <c r="M602" s="4202" t="s">
        <v>5067</v>
      </c>
      <c r="N602" s="4202" t="s">
        <v>5068</v>
      </c>
      <c r="O602" s="4202" t="s">
        <v>5069</v>
      </c>
      <c r="P602" s="4202" t="s">
        <v>5070</v>
      </c>
      <c r="Q602" s="4189" t="s">
        <v>5012</v>
      </c>
      <c r="R602" s="4189" t="s">
        <v>5013</v>
      </c>
      <c r="S602" s="4189" t="s">
        <v>5014</v>
      </c>
      <c r="T602" s="4189" t="s">
        <v>5071</v>
      </c>
      <c r="U602" s="4189" t="s">
        <v>5072</v>
      </c>
      <c r="V602" s="4189" t="s">
        <v>5017</v>
      </c>
      <c r="W602" s="4189" t="s">
        <v>5019</v>
      </c>
      <c r="X602" s="4200" t="s">
        <v>5073</v>
      </c>
      <c r="Y602" s="4200" t="s">
        <v>5074</v>
      </c>
      <c r="Z602" s="4189" t="s">
        <v>5075</v>
      </c>
      <c r="AA602" s="4189" t="s">
        <v>5076</v>
      </c>
      <c r="AB602" s="4189" t="s">
        <v>5077</v>
      </c>
      <c r="AC602" s="4189" t="s">
        <v>1150</v>
      </c>
      <c r="AD602" s="4189" t="s">
        <v>4983</v>
      </c>
      <c r="AE602" s="4189" t="s">
        <v>4984</v>
      </c>
      <c r="AF602" s="2502"/>
    </row>
    <row r="603" spans="2:32" s="2393" customFormat="1" ht="13.5" thickBot="1" x14ac:dyDescent="0.25">
      <c r="B603" s="4186"/>
      <c r="C603" s="4187"/>
      <c r="D603" s="4189"/>
      <c r="E603" s="4189"/>
      <c r="F603" s="4189"/>
      <c r="G603" s="4201"/>
      <c r="H603" s="4201"/>
      <c r="I603" s="4200"/>
      <c r="J603" s="4200"/>
      <c r="K603" s="3765" t="s">
        <v>5026</v>
      </c>
      <c r="L603" s="3766" t="s">
        <v>2793</v>
      </c>
      <c r="M603" s="4200"/>
      <c r="N603" s="4200"/>
      <c r="O603" s="4200"/>
      <c r="P603" s="4200"/>
      <c r="Q603" s="4203"/>
      <c r="R603" s="4203"/>
      <c r="S603" s="4203"/>
      <c r="T603" s="4203"/>
      <c r="U603" s="4203"/>
      <c r="V603" s="4203"/>
      <c r="W603" s="4203"/>
      <c r="X603" s="4201"/>
      <c r="Y603" s="4201"/>
      <c r="Z603" s="4203"/>
      <c r="AA603" s="4203"/>
      <c r="AB603" s="4203"/>
      <c r="AC603" s="4203"/>
      <c r="AD603" s="4203"/>
      <c r="AE603" s="4203"/>
      <c r="AF603" s="2502"/>
    </row>
    <row r="604" spans="2:32" s="2393" customFormat="1" ht="13.5" thickBot="1" x14ac:dyDescent="0.25">
      <c r="B604" s="4164" t="s">
        <v>6846</v>
      </c>
      <c r="C604" s="4165"/>
      <c r="D604" s="3073" t="s">
        <v>1529</v>
      </c>
      <c r="E604" s="3055"/>
      <c r="F604" s="3074"/>
      <c r="G604" s="4087"/>
      <c r="H604" s="4087"/>
      <c r="I604" s="3055"/>
      <c r="J604" s="3055"/>
      <c r="K604" s="3074"/>
      <c r="L604" s="4087"/>
      <c r="M604" s="3055"/>
      <c r="N604" s="3055"/>
      <c r="O604" s="3055"/>
      <c r="P604" s="3055"/>
      <c r="Q604" s="3055"/>
      <c r="R604" s="3074"/>
      <c r="S604" s="3074"/>
      <c r="T604" s="3055"/>
      <c r="U604" s="3055"/>
      <c r="V604" s="3074"/>
      <c r="W604" s="3074"/>
      <c r="X604" s="3055"/>
      <c r="Y604" s="3055"/>
      <c r="Z604" s="3074"/>
      <c r="AA604" s="3055"/>
      <c r="AB604" s="3055"/>
      <c r="AC604" s="4088"/>
      <c r="AD604" s="4088"/>
      <c r="AE604" s="4088"/>
      <c r="AF604" s="2502"/>
    </row>
    <row r="605" spans="2:32" s="2393" customFormat="1" x14ac:dyDescent="0.2">
      <c r="B605" s="2564"/>
      <c r="C605" s="2496"/>
      <c r="D605" s="2496"/>
      <c r="E605" s="2496"/>
      <c r="F605" s="2496"/>
      <c r="G605" s="2497"/>
      <c r="H605" s="2497"/>
      <c r="I605" s="2497"/>
      <c r="J605" s="2497"/>
      <c r="K605" s="2496"/>
      <c r="L605" s="2497"/>
      <c r="M605" s="2497"/>
      <c r="N605" s="2497"/>
      <c r="O605" s="2497"/>
      <c r="P605" s="2497"/>
      <c r="Q605" s="2561"/>
      <c r="R605" s="2561"/>
      <c r="S605" s="2561"/>
      <c r="T605" s="2561"/>
      <c r="U605" s="2561"/>
      <c r="V605" s="2561"/>
      <c r="W605" s="2561"/>
      <c r="X605" s="2561"/>
      <c r="Y605" s="2561"/>
      <c r="Z605" s="2561"/>
      <c r="AA605" s="2561"/>
      <c r="AB605" s="2561"/>
      <c r="AC605" s="2561"/>
      <c r="AD605" s="2561"/>
      <c r="AE605" s="2561"/>
      <c r="AF605" s="2502"/>
    </row>
    <row r="606" spans="2:32" s="2393" customFormat="1" x14ac:dyDescent="0.2">
      <c r="B606" s="4166" t="s">
        <v>4985</v>
      </c>
      <c r="C606" s="4167"/>
      <c r="D606" s="4168" t="s">
        <v>1866</v>
      </c>
      <c r="E606" s="4168"/>
      <c r="F606" s="4168"/>
      <c r="G606" s="4168"/>
      <c r="H606" s="4168"/>
      <c r="I606" s="2562"/>
      <c r="J606" s="2562"/>
      <c r="K606" s="2562"/>
      <c r="L606" s="2562"/>
      <c r="M606" s="2562"/>
      <c r="N606" s="2562"/>
      <c r="O606" s="2562"/>
      <c r="P606" s="2562"/>
      <c r="Q606" s="2561"/>
      <c r="R606" s="2561"/>
      <c r="S606" s="2561"/>
      <c r="T606" s="2561"/>
      <c r="U606" s="2561"/>
      <c r="V606" s="2561"/>
      <c r="W606" s="2561"/>
      <c r="X606" s="2561"/>
      <c r="Y606" s="2561"/>
      <c r="Z606" s="2561"/>
      <c r="AA606" s="2561"/>
      <c r="AB606" s="2561"/>
      <c r="AC606" s="2561"/>
      <c r="AD606" s="2561"/>
      <c r="AE606" s="2561"/>
      <c r="AF606" s="2502"/>
    </row>
    <row r="607" spans="2:32" s="2393" customFormat="1" x14ac:dyDescent="0.2">
      <c r="B607" s="4166" t="s">
        <v>4986</v>
      </c>
      <c r="C607" s="4167"/>
      <c r="D607" s="4168" t="s">
        <v>1866</v>
      </c>
      <c r="E607" s="4168"/>
      <c r="F607" s="4168"/>
      <c r="G607" s="4168"/>
      <c r="H607" s="4168"/>
      <c r="I607" s="2562"/>
      <c r="J607" s="2562"/>
      <c r="K607" s="2562"/>
      <c r="L607" s="2562"/>
      <c r="M607" s="2562"/>
      <c r="N607" s="2562"/>
      <c r="O607" s="2562"/>
      <c r="P607" s="2562"/>
      <c r="Q607" s="2561"/>
      <c r="R607" s="2561"/>
      <c r="S607" s="2561"/>
      <c r="T607" s="2561"/>
      <c r="U607" s="2561"/>
      <c r="V607" s="2561"/>
      <c r="W607" s="2561"/>
      <c r="X607" s="2561"/>
      <c r="Y607" s="2561"/>
      <c r="Z607" s="2561"/>
      <c r="AA607" s="2561"/>
      <c r="AB607" s="2561"/>
      <c r="AC607" s="2561"/>
      <c r="AD607" s="2561"/>
      <c r="AE607" s="2561"/>
      <c r="AF607" s="2502"/>
    </row>
    <row r="608" spans="2:32" s="2393" customFormat="1" ht="13.5" thickBot="1" x14ac:dyDescent="0.25">
      <c r="B608" s="3769"/>
      <c r="C608" s="3770"/>
      <c r="D608" s="3770"/>
      <c r="E608" s="3770"/>
      <c r="F608" s="3770"/>
      <c r="G608" s="2565"/>
      <c r="H608" s="2565"/>
      <c r="I608" s="2565"/>
      <c r="J608" s="2565"/>
      <c r="K608" s="2565"/>
      <c r="L608" s="2565"/>
      <c r="M608" s="2565"/>
      <c r="N608" s="2565"/>
      <c r="O608" s="2565"/>
      <c r="P608" s="2565"/>
      <c r="Q608" s="2565"/>
      <c r="R608" s="2565"/>
      <c r="S608" s="2565"/>
      <c r="T608" s="2565"/>
      <c r="U608" s="2565"/>
      <c r="V608" s="2565"/>
      <c r="W608" s="2565"/>
      <c r="X608" s="2565"/>
      <c r="Y608" s="2565"/>
      <c r="Z608" s="2565"/>
      <c r="AA608" s="2565"/>
      <c r="AB608" s="2565"/>
      <c r="AC608" s="2565"/>
      <c r="AD608" s="2565"/>
      <c r="AE608" s="2565"/>
      <c r="AF608" s="2507"/>
    </row>
    <row r="609" spans="2:32" s="2393" customFormat="1" x14ac:dyDescent="0.2">
      <c r="B609" s="3941"/>
      <c r="C609" s="3941"/>
      <c r="D609" s="3941"/>
      <c r="E609" s="3941"/>
      <c r="F609" s="3941"/>
      <c r="G609" s="2501"/>
      <c r="H609" s="2501"/>
      <c r="I609" s="2501"/>
      <c r="J609" s="2501"/>
      <c r="K609" s="2501"/>
      <c r="L609" s="2501"/>
      <c r="M609" s="2501"/>
      <c r="N609" s="2501"/>
      <c r="O609" s="2501"/>
      <c r="P609" s="2501"/>
      <c r="Q609" s="2501"/>
      <c r="R609" s="2501"/>
      <c r="S609" s="2501"/>
      <c r="T609" s="2501"/>
      <c r="U609" s="2501"/>
      <c r="V609" s="2501"/>
      <c r="W609" s="2501"/>
      <c r="X609" s="2501"/>
      <c r="Y609" s="2501"/>
      <c r="Z609" s="2501"/>
      <c r="AA609" s="2501"/>
      <c r="AB609" s="2501"/>
      <c r="AC609" s="2501"/>
      <c r="AD609" s="2501"/>
      <c r="AE609" s="2501"/>
      <c r="AF609" s="2501"/>
    </row>
    <row r="610" spans="2:32" s="3451" customFormat="1" ht="13.5" thickBot="1" x14ac:dyDescent="0.25">
      <c r="B610" s="3621"/>
      <c r="I610" s="3452"/>
    </row>
    <row r="611" spans="2:32" s="2393" customFormat="1" ht="20.25" x14ac:dyDescent="0.2">
      <c r="B611" s="4169" t="s">
        <v>5058</v>
      </c>
      <c r="C611" s="4170"/>
      <c r="D611" s="4170"/>
      <c r="E611" s="4170"/>
      <c r="F611" s="4170"/>
      <c r="G611" s="4170"/>
      <c r="H611" s="4170"/>
      <c r="I611" s="4170"/>
      <c r="J611" s="4170"/>
      <c r="K611" s="4170"/>
      <c r="L611" s="4170"/>
      <c r="M611" s="4170"/>
      <c r="N611" s="4170"/>
      <c r="O611" s="4170"/>
      <c r="P611" s="4170"/>
      <c r="Q611" s="4170"/>
      <c r="R611" s="4170"/>
      <c r="S611" s="4170"/>
      <c r="T611" s="4170"/>
      <c r="U611" s="4170"/>
      <c r="V611" s="4170"/>
      <c r="W611" s="4170"/>
      <c r="X611" s="4170"/>
      <c r="Y611" s="4170"/>
      <c r="Z611" s="4170"/>
      <c r="AA611" s="4170"/>
      <c r="AB611" s="4170"/>
      <c r="AC611" s="4170"/>
      <c r="AD611" s="4170"/>
      <c r="AE611" s="4170"/>
      <c r="AF611" s="4171"/>
    </row>
    <row r="612" spans="2:32" s="2393" customFormat="1" x14ac:dyDescent="0.2">
      <c r="B612" s="3940"/>
      <c r="C612" s="3941"/>
      <c r="D612" s="3941"/>
      <c r="E612" s="3941"/>
      <c r="F612" s="3941"/>
      <c r="G612" s="2501"/>
      <c r="H612" s="2501"/>
      <c r="I612" s="2501"/>
      <c r="J612" s="2501"/>
      <c r="K612" s="2501"/>
      <c r="L612" s="2501"/>
      <c r="M612" s="2501"/>
      <c r="N612" s="2501"/>
      <c r="O612" s="2501"/>
      <c r="P612" s="2501"/>
      <c r="Q612" s="2501"/>
      <c r="R612" s="2501"/>
      <c r="S612" s="2501"/>
      <c r="T612" s="2501"/>
      <c r="U612" s="2501"/>
      <c r="V612" s="2501"/>
      <c r="W612" s="2501"/>
      <c r="X612" s="2501"/>
      <c r="Y612" s="2501"/>
      <c r="Z612" s="2501"/>
      <c r="AA612" s="2501"/>
      <c r="AB612" s="2501"/>
      <c r="AC612" s="2501"/>
      <c r="AD612" s="2501"/>
      <c r="AE612" s="2501"/>
      <c r="AF612" s="2502"/>
    </row>
    <row r="613" spans="2:32" s="2393" customFormat="1" x14ac:dyDescent="0.2">
      <c r="B613" s="2563" t="s">
        <v>5078</v>
      </c>
      <c r="C613" s="3941"/>
      <c r="D613" s="4172" t="s">
        <v>6952</v>
      </c>
      <c r="E613" s="4172"/>
      <c r="F613" s="4172"/>
      <c r="G613" s="2501"/>
      <c r="H613" s="2501"/>
      <c r="I613" s="2501"/>
      <c r="J613" s="2501"/>
      <c r="K613" s="2501"/>
      <c r="L613" s="2501"/>
      <c r="M613" s="2501"/>
      <c r="N613" s="2501"/>
      <c r="O613" s="2501"/>
      <c r="P613" s="2501"/>
      <c r="Q613" s="2501"/>
      <c r="R613" s="2501"/>
      <c r="S613" s="2501"/>
      <c r="T613" s="2501"/>
      <c r="U613" s="2501"/>
      <c r="V613" s="2501"/>
      <c r="W613" s="2501"/>
      <c r="X613" s="2501"/>
      <c r="Y613" s="2501"/>
      <c r="Z613" s="2501"/>
      <c r="AA613" s="2501"/>
      <c r="AB613" s="2501"/>
      <c r="AC613" s="2501"/>
      <c r="AD613" s="2501"/>
      <c r="AE613" s="2501"/>
      <c r="AF613" s="2502"/>
    </row>
    <row r="614" spans="2:32" s="2393" customFormat="1" ht="12.75" customHeight="1" x14ac:dyDescent="0.2">
      <c r="B614" s="4173" t="s">
        <v>5061</v>
      </c>
      <c r="C614" s="4174"/>
      <c r="D614" s="5125">
        <v>41855</v>
      </c>
      <c r="E614" s="5125"/>
      <c r="F614" s="5125"/>
      <c r="G614" s="2561"/>
      <c r="H614" s="2501"/>
      <c r="I614" s="2501"/>
      <c r="J614" s="2501"/>
      <c r="K614" s="2501"/>
      <c r="L614" s="2501"/>
      <c r="M614" s="2501"/>
      <c r="N614" s="2501"/>
      <c r="O614" s="2501"/>
      <c r="P614" s="2501"/>
      <c r="Q614" s="2501"/>
      <c r="R614" s="2501"/>
      <c r="S614" s="2501"/>
      <c r="T614" s="2501"/>
      <c r="U614" s="2501"/>
      <c r="V614" s="2501"/>
      <c r="W614" s="2501"/>
      <c r="X614" s="2501"/>
      <c r="Y614" s="2501"/>
      <c r="Z614" s="2501"/>
      <c r="AA614" s="2501"/>
      <c r="AB614" s="2501"/>
      <c r="AC614" s="2501"/>
      <c r="AD614" s="2501"/>
      <c r="AE614" s="2501"/>
      <c r="AF614" s="2502"/>
    </row>
    <row r="615" spans="2:32" s="2393" customFormat="1" ht="12.75" customHeight="1" x14ac:dyDescent="0.2">
      <c r="B615" s="4176" t="s">
        <v>5059</v>
      </c>
      <c r="C615" s="4177"/>
      <c r="D615" s="5126">
        <v>41912</v>
      </c>
      <c r="E615" s="5126"/>
      <c r="F615" s="5126"/>
      <c r="G615" s="2501"/>
      <c r="H615" s="2501"/>
      <c r="I615" s="2501"/>
      <c r="J615" s="2501"/>
      <c r="K615" s="2501"/>
      <c r="L615" s="2501"/>
      <c r="M615" s="2501"/>
      <c r="N615" s="2501"/>
      <c r="O615" s="2501"/>
      <c r="P615" s="2501"/>
      <c r="Q615" s="2501"/>
      <c r="R615" s="2501"/>
      <c r="S615" s="2501"/>
      <c r="T615" s="2501"/>
      <c r="U615" s="2501"/>
      <c r="V615" s="2501"/>
      <c r="W615" s="2501"/>
      <c r="X615" s="2501"/>
      <c r="Y615" s="2501"/>
      <c r="Z615" s="2501"/>
      <c r="AA615" s="2501"/>
      <c r="AB615" s="2501"/>
      <c r="AC615" s="2501"/>
      <c r="AD615" s="2501"/>
      <c r="AE615" s="2501"/>
      <c r="AF615" s="2502"/>
    </row>
    <row r="616" spans="2:32" s="2393" customFormat="1" ht="13.5" thickBot="1" x14ac:dyDescent="0.25">
      <c r="B616" s="3940"/>
      <c r="C616" s="3941"/>
      <c r="D616" s="3941"/>
      <c r="E616" s="3941"/>
      <c r="F616" s="3941"/>
      <c r="G616" s="2501"/>
      <c r="H616" s="2501"/>
      <c r="I616" s="2501"/>
      <c r="J616" s="2501"/>
      <c r="K616" s="2501"/>
      <c r="L616" s="2501"/>
      <c r="M616" s="2501"/>
      <c r="N616" s="2501"/>
      <c r="O616" s="2501"/>
      <c r="P616" s="2501"/>
      <c r="Q616" s="2501"/>
      <c r="R616" s="2501"/>
      <c r="S616" s="2501"/>
      <c r="T616" s="2501"/>
      <c r="U616" s="2501"/>
      <c r="V616" s="2501"/>
      <c r="W616" s="2501"/>
      <c r="X616" s="2501"/>
      <c r="Y616" s="2501"/>
      <c r="Z616" s="2501"/>
      <c r="AA616" s="2501"/>
      <c r="AB616" s="2501"/>
      <c r="AC616" s="2501"/>
      <c r="AD616" s="2501"/>
      <c r="AE616" s="2501"/>
      <c r="AF616" s="2502"/>
    </row>
    <row r="617" spans="2:32" s="2393" customFormat="1" ht="51" customHeight="1" thickBot="1" x14ac:dyDescent="0.25">
      <c r="B617" s="4179" t="s">
        <v>5060</v>
      </c>
      <c r="C617" s="4180"/>
      <c r="D617" s="4181" t="s">
        <v>6953</v>
      </c>
      <c r="E617" s="4182"/>
      <c r="F617" s="4182"/>
      <c r="G617" s="4182"/>
      <c r="H617" s="4182"/>
      <c r="I617" s="4182"/>
      <c r="J617" s="4182"/>
      <c r="K617" s="4182"/>
      <c r="L617" s="4182"/>
      <c r="M617" s="4182"/>
      <c r="N617" s="4182"/>
      <c r="O617" s="4182"/>
      <c r="P617" s="4182"/>
      <c r="Q617" s="4183"/>
      <c r="R617" s="2501"/>
      <c r="S617" s="2501"/>
      <c r="T617" s="2501"/>
      <c r="U617" s="2501"/>
      <c r="V617" s="2501"/>
      <c r="W617" s="2501"/>
      <c r="X617" s="2501"/>
      <c r="Y617" s="2501"/>
      <c r="Z617" s="2501"/>
      <c r="AA617" s="2501"/>
      <c r="AB617" s="2501"/>
      <c r="AC617" s="2501"/>
      <c r="AD617" s="2501"/>
      <c r="AE617" s="2501"/>
      <c r="AF617" s="2502"/>
    </row>
    <row r="618" spans="2:32" s="2393" customFormat="1" ht="13.5" thickBot="1" x14ac:dyDescent="0.25">
      <c r="B618" s="3940"/>
      <c r="C618" s="3941"/>
      <c r="D618" s="3941"/>
      <c r="E618" s="3941"/>
      <c r="F618" s="3941"/>
      <c r="G618" s="2501"/>
      <c r="H618" s="2501"/>
      <c r="I618" s="2501"/>
      <c r="J618" s="2501"/>
      <c r="K618" s="2501"/>
      <c r="L618" s="2501"/>
      <c r="M618" s="2501"/>
      <c r="N618" s="2501"/>
      <c r="O618" s="2501"/>
      <c r="P618" s="2501"/>
      <c r="Q618" s="2501"/>
      <c r="R618" s="2565"/>
      <c r="S618" s="2501"/>
      <c r="T618" s="2501"/>
      <c r="U618" s="2501"/>
      <c r="V618" s="2501"/>
      <c r="W618" s="2501"/>
      <c r="X618" s="2501"/>
      <c r="Y618" s="2501"/>
      <c r="Z618" s="2501"/>
      <c r="AA618" s="2501"/>
      <c r="AB618" s="2501"/>
      <c r="AC618" s="2501"/>
      <c r="AD618" s="2501"/>
      <c r="AE618" s="2501"/>
      <c r="AF618" s="2502"/>
    </row>
    <row r="619" spans="2:32" s="2393" customFormat="1" ht="13.5" customHeight="1" thickBot="1" x14ac:dyDescent="0.25">
      <c r="B619" s="4184" t="s">
        <v>5062</v>
      </c>
      <c r="C619" s="4185"/>
      <c r="D619" s="4188" t="s">
        <v>5063</v>
      </c>
      <c r="E619" s="4190" t="s">
        <v>224</v>
      </c>
      <c r="F619" s="4191"/>
      <c r="G619" s="4191"/>
      <c r="H619" s="4191"/>
      <c r="I619" s="4191"/>
      <c r="J619" s="4191"/>
      <c r="K619" s="4191"/>
      <c r="L619" s="4191"/>
      <c r="M619" s="4191"/>
      <c r="N619" s="4191"/>
      <c r="O619" s="4191"/>
      <c r="P619" s="4192"/>
      <c r="Q619" s="4193" t="s">
        <v>340</v>
      </c>
      <c r="R619" s="4194"/>
      <c r="S619" s="4195"/>
      <c r="T619" s="4195"/>
      <c r="U619" s="4195"/>
      <c r="V619" s="4195"/>
      <c r="W619" s="4195"/>
      <c r="X619" s="4195"/>
      <c r="Y619" s="4196"/>
      <c r="Z619" s="4193" t="s">
        <v>225</v>
      </c>
      <c r="AA619" s="4195"/>
      <c r="AB619" s="4196"/>
      <c r="AC619" s="4197" t="s">
        <v>4982</v>
      </c>
      <c r="AD619" s="4198"/>
      <c r="AE619" s="4199"/>
      <c r="AF619" s="2502"/>
    </row>
    <row r="620" spans="2:32" s="2393" customFormat="1" ht="13.5" customHeight="1" thickBot="1" x14ac:dyDescent="0.25">
      <c r="B620" s="4186"/>
      <c r="C620" s="4187"/>
      <c r="D620" s="4188"/>
      <c r="E620" s="4188" t="s">
        <v>5000</v>
      </c>
      <c r="F620" s="4188" t="s">
        <v>5001</v>
      </c>
      <c r="G620" s="4200" t="s">
        <v>5003</v>
      </c>
      <c r="H620" s="4200" t="s">
        <v>5064</v>
      </c>
      <c r="I620" s="4202" t="s">
        <v>5065</v>
      </c>
      <c r="J620" s="4202" t="s">
        <v>5066</v>
      </c>
      <c r="K620" s="4202" t="s">
        <v>5006</v>
      </c>
      <c r="L620" s="4202"/>
      <c r="M620" s="4202" t="s">
        <v>5067</v>
      </c>
      <c r="N620" s="4202" t="s">
        <v>5068</v>
      </c>
      <c r="O620" s="4202" t="s">
        <v>5069</v>
      </c>
      <c r="P620" s="4202" t="s">
        <v>5070</v>
      </c>
      <c r="Q620" s="4189" t="s">
        <v>5012</v>
      </c>
      <c r="R620" s="4189" t="s">
        <v>5013</v>
      </c>
      <c r="S620" s="4189" t="s">
        <v>5014</v>
      </c>
      <c r="T620" s="4189" t="s">
        <v>5071</v>
      </c>
      <c r="U620" s="4189" t="s">
        <v>5072</v>
      </c>
      <c r="V620" s="4189" t="s">
        <v>5017</v>
      </c>
      <c r="W620" s="4189" t="s">
        <v>5019</v>
      </c>
      <c r="X620" s="4200" t="s">
        <v>5073</v>
      </c>
      <c r="Y620" s="4200" t="s">
        <v>5074</v>
      </c>
      <c r="Z620" s="4189" t="s">
        <v>5075</v>
      </c>
      <c r="AA620" s="4189" t="s">
        <v>5076</v>
      </c>
      <c r="AB620" s="4189" t="s">
        <v>5077</v>
      </c>
      <c r="AC620" s="4189" t="s">
        <v>1150</v>
      </c>
      <c r="AD620" s="4189" t="s">
        <v>4983</v>
      </c>
      <c r="AE620" s="4189" t="s">
        <v>4984</v>
      </c>
      <c r="AF620" s="2502"/>
    </row>
    <row r="621" spans="2:32" s="2393" customFormat="1" ht="13.5" thickBot="1" x14ac:dyDescent="0.25">
      <c r="B621" s="4186"/>
      <c r="C621" s="4187"/>
      <c r="D621" s="4189"/>
      <c r="E621" s="4189"/>
      <c r="F621" s="4189"/>
      <c r="G621" s="4201"/>
      <c r="H621" s="4201"/>
      <c r="I621" s="4200"/>
      <c r="J621" s="4200"/>
      <c r="K621" s="3938" t="s">
        <v>5026</v>
      </c>
      <c r="L621" s="3939" t="s">
        <v>2793</v>
      </c>
      <c r="M621" s="4200"/>
      <c r="N621" s="4200"/>
      <c r="O621" s="4200"/>
      <c r="P621" s="4200"/>
      <c r="Q621" s="4203"/>
      <c r="R621" s="4203"/>
      <c r="S621" s="4203"/>
      <c r="T621" s="4203"/>
      <c r="U621" s="4203"/>
      <c r="V621" s="4203"/>
      <c r="W621" s="4203"/>
      <c r="X621" s="4201"/>
      <c r="Y621" s="4201"/>
      <c r="Z621" s="4203"/>
      <c r="AA621" s="4203"/>
      <c r="AB621" s="4203"/>
      <c r="AC621" s="4203"/>
      <c r="AD621" s="4203"/>
      <c r="AE621" s="4203"/>
      <c r="AF621" s="2502"/>
    </row>
    <row r="622" spans="2:32" s="2393" customFormat="1" ht="13.5" thickBot="1" x14ac:dyDescent="0.25">
      <c r="B622" s="4274" t="s">
        <v>6952</v>
      </c>
      <c r="C622" s="4275"/>
      <c r="D622" s="3265" t="s">
        <v>6094</v>
      </c>
      <c r="E622" s="2930"/>
      <c r="F622" s="3309"/>
      <c r="G622" s="3309"/>
      <c r="H622" s="2919"/>
      <c r="I622" s="2930"/>
      <c r="J622" s="2930"/>
      <c r="K622" s="2919"/>
      <c r="L622" s="2919"/>
      <c r="M622" s="2930"/>
      <c r="N622" s="2930"/>
      <c r="O622" s="2930"/>
      <c r="P622" s="2930"/>
      <c r="Q622" s="2929"/>
      <c r="R622" s="3070"/>
      <c r="S622" s="3310"/>
      <c r="T622" s="2929"/>
      <c r="U622" s="2929"/>
      <c r="V622" s="3310"/>
      <c r="W622" s="3310"/>
      <c r="X622" s="2929"/>
      <c r="Y622" s="2929"/>
      <c r="Z622" s="2515"/>
      <c r="AA622" s="2516"/>
      <c r="AB622" s="2516"/>
      <c r="AC622" s="2905"/>
      <c r="AD622" s="2905"/>
      <c r="AE622" s="2906"/>
      <c r="AF622" s="2502"/>
    </row>
    <row r="623" spans="2:32" s="2393" customFormat="1" x14ac:dyDescent="0.2">
      <c r="B623" s="2564"/>
      <c r="C623" s="2496"/>
      <c r="D623" s="2496"/>
      <c r="E623" s="2496"/>
      <c r="F623" s="2496"/>
      <c r="G623" s="2497"/>
      <c r="H623" s="2497"/>
      <c r="I623" s="2497"/>
      <c r="J623" s="2497"/>
      <c r="K623" s="2496"/>
      <c r="L623" s="2497"/>
      <c r="M623" s="2497"/>
      <c r="N623" s="2497"/>
      <c r="O623" s="2497"/>
      <c r="P623" s="2497"/>
      <c r="Q623" s="2561"/>
      <c r="R623" s="2561"/>
      <c r="S623" s="2561"/>
      <c r="T623" s="2561"/>
      <c r="U623" s="2561"/>
      <c r="V623" s="2561"/>
      <c r="W623" s="2561"/>
      <c r="X623" s="2561"/>
      <c r="Y623" s="2561"/>
      <c r="Z623" s="2561"/>
      <c r="AA623" s="2561"/>
      <c r="AB623" s="2561"/>
      <c r="AC623" s="2561"/>
      <c r="AD623" s="2561"/>
      <c r="AE623" s="2561"/>
      <c r="AF623" s="2502"/>
    </row>
    <row r="624" spans="2:32" s="2393" customFormat="1" x14ac:dyDescent="0.2">
      <c r="B624" s="4166" t="s">
        <v>4985</v>
      </c>
      <c r="C624" s="4167"/>
      <c r="D624" s="4168" t="s">
        <v>1866</v>
      </c>
      <c r="E624" s="4168"/>
      <c r="F624" s="4168"/>
      <c r="G624" s="4168"/>
      <c r="H624" s="4168"/>
      <c r="I624" s="2562"/>
      <c r="J624" s="2562"/>
      <c r="K624" s="2562"/>
      <c r="L624" s="2562"/>
      <c r="M624" s="2562"/>
      <c r="N624" s="2562"/>
      <c r="O624" s="2562"/>
      <c r="P624" s="2562"/>
      <c r="Q624" s="2561"/>
      <c r="R624" s="2561"/>
      <c r="S624" s="2561"/>
      <c r="T624" s="2561"/>
      <c r="U624" s="2561"/>
      <c r="V624" s="2561"/>
      <c r="W624" s="2561"/>
      <c r="X624" s="2561"/>
      <c r="Y624" s="2561"/>
      <c r="Z624" s="2561"/>
      <c r="AA624" s="2561"/>
      <c r="AB624" s="2561"/>
      <c r="AC624" s="2561"/>
      <c r="AD624" s="2561"/>
      <c r="AE624" s="2561"/>
      <c r="AF624" s="2502"/>
    </row>
    <row r="625" spans="2:32" s="2393" customFormat="1" x14ac:dyDescent="0.2">
      <c r="B625" s="4166" t="s">
        <v>4986</v>
      </c>
      <c r="C625" s="4167"/>
      <c r="D625" s="4168" t="s">
        <v>1866</v>
      </c>
      <c r="E625" s="4168"/>
      <c r="F625" s="4168"/>
      <c r="G625" s="4168"/>
      <c r="H625" s="4168"/>
      <c r="I625" s="2562"/>
      <c r="J625" s="2562"/>
      <c r="K625" s="2562"/>
      <c r="L625" s="2562"/>
      <c r="M625" s="2562"/>
      <c r="N625" s="2562"/>
      <c r="O625" s="2562"/>
      <c r="P625" s="2562"/>
      <c r="Q625" s="2561"/>
      <c r="R625" s="2561"/>
      <c r="S625" s="2561"/>
      <c r="T625" s="2561"/>
      <c r="U625" s="2561"/>
      <c r="V625" s="2561"/>
      <c r="W625" s="2561"/>
      <c r="X625" s="2561"/>
      <c r="Y625" s="2561"/>
      <c r="Z625" s="2561"/>
      <c r="AA625" s="2561"/>
      <c r="AB625" s="2561"/>
      <c r="AC625" s="2561"/>
      <c r="AD625" s="2561"/>
      <c r="AE625" s="2561"/>
      <c r="AF625" s="2502"/>
    </row>
    <row r="626" spans="2:32" s="2393" customFormat="1" ht="13.5" thickBot="1" x14ac:dyDescent="0.25">
      <c r="B626" s="3942"/>
      <c r="C626" s="3943"/>
      <c r="D626" s="3943"/>
      <c r="E626" s="3943"/>
      <c r="F626" s="3943"/>
      <c r="G626" s="2565"/>
      <c r="H626" s="2565"/>
      <c r="I626" s="2565"/>
      <c r="J626" s="2565"/>
      <c r="K626" s="2565"/>
      <c r="L626" s="2565"/>
      <c r="M626" s="2565"/>
      <c r="N626" s="2565"/>
      <c r="O626" s="2565"/>
      <c r="P626" s="2565"/>
      <c r="Q626" s="2565"/>
      <c r="R626" s="2565"/>
      <c r="S626" s="2565"/>
      <c r="T626" s="2565"/>
      <c r="U626" s="2565"/>
      <c r="V626" s="2565"/>
      <c r="W626" s="2565"/>
      <c r="X626" s="2565"/>
      <c r="Y626" s="2565"/>
      <c r="Z626" s="2565"/>
      <c r="AA626" s="2565"/>
      <c r="AB626" s="2565"/>
      <c r="AC626" s="2565"/>
      <c r="AD626" s="2565"/>
      <c r="AE626" s="2565"/>
      <c r="AF626" s="2507"/>
    </row>
    <row r="627" spans="2:32" s="2393" customFormat="1" ht="13.5" thickBot="1" x14ac:dyDescent="0.25">
      <c r="B627" s="3941"/>
      <c r="C627" s="3941"/>
      <c r="D627" s="3941"/>
      <c r="E627" s="3941"/>
      <c r="F627" s="3941"/>
      <c r="G627" s="2501"/>
      <c r="H627" s="2501"/>
      <c r="I627" s="2501"/>
      <c r="J627" s="2501"/>
      <c r="K627" s="2501"/>
      <c r="L627" s="2501"/>
      <c r="M627" s="2501"/>
      <c r="N627" s="2501"/>
      <c r="O627" s="2501"/>
      <c r="P627" s="2501"/>
      <c r="Q627" s="2501"/>
      <c r="R627" s="2501"/>
      <c r="S627" s="2501"/>
      <c r="T627" s="2501"/>
      <c r="U627" s="2501"/>
      <c r="V627" s="2501"/>
      <c r="W627" s="2501"/>
      <c r="X627" s="2501"/>
      <c r="Y627" s="2501"/>
      <c r="Z627" s="2501"/>
      <c r="AA627" s="2501"/>
      <c r="AB627" s="2501"/>
      <c r="AC627" s="2501"/>
      <c r="AD627" s="2501"/>
      <c r="AE627" s="2501"/>
      <c r="AF627" s="2501"/>
    </row>
    <row r="628" spans="2:32" s="2393" customFormat="1" ht="20.25" x14ac:dyDescent="0.2">
      <c r="B628" s="4169" t="s">
        <v>5058</v>
      </c>
      <c r="C628" s="4170"/>
      <c r="D628" s="4170"/>
      <c r="E628" s="4170"/>
      <c r="F628" s="4170"/>
      <c r="G628" s="4170"/>
      <c r="H628" s="4170"/>
      <c r="I628" s="4170"/>
      <c r="J628" s="4170"/>
      <c r="K628" s="4170"/>
      <c r="L628" s="4170"/>
      <c r="M628" s="4170"/>
      <c r="N628" s="4170"/>
      <c r="O628" s="4170"/>
      <c r="P628" s="4170"/>
      <c r="Q628" s="4170"/>
      <c r="R628" s="4170"/>
      <c r="S628" s="4170"/>
      <c r="T628" s="4170"/>
      <c r="U628" s="4170"/>
      <c r="V628" s="4170"/>
      <c r="W628" s="4170"/>
      <c r="X628" s="4170"/>
      <c r="Y628" s="4170"/>
      <c r="Z628" s="4170"/>
      <c r="AA628" s="4170"/>
      <c r="AB628" s="4170"/>
      <c r="AC628" s="4170"/>
      <c r="AD628" s="4170"/>
      <c r="AE628" s="4170"/>
      <c r="AF628" s="4171"/>
    </row>
    <row r="629" spans="2:32" s="2393" customFormat="1" x14ac:dyDescent="0.2">
      <c r="B629" s="3940"/>
      <c r="C629" s="3941"/>
      <c r="D629" s="3941"/>
      <c r="E629" s="3941"/>
      <c r="F629" s="3941"/>
      <c r="G629" s="2501"/>
      <c r="H629" s="2501"/>
      <c r="I629" s="2501"/>
      <c r="J629" s="2501"/>
      <c r="K629" s="2501"/>
      <c r="L629" s="2501"/>
      <c r="M629" s="2501"/>
      <c r="N629" s="2501"/>
      <c r="O629" s="2501"/>
      <c r="P629" s="2501"/>
      <c r="Q629" s="2501"/>
      <c r="R629" s="2501"/>
      <c r="S629" s="2501"/>
      <c r="T629" s="2501"/>
      <c r="U629" s="2501"/>
      <c r="V629" s="2501"/>
      <c r="W629" s="2501"/>
      <c r="X629" s="2501"/>
      <c r="Y629" s="2501"/>
      <c r="Z629" s="2501"/>
      <c r="AA629" s="2501"/>
      <c r="AB629" s="2501"/>
      <c r="AC629" s="2501"/>
      <c r="AD629" s="2501"/>
      <c r="AE629" s="2501"/>
      <c r="AF629" s="2502"/>
    </row>
    <row r="630" spans="2:32" s="2393" customFormat="1" x14ac:dyDescent="0.2">
      <c r="B630" s="2563" t="s">
        <v>5078</v>
      </c>
      <c r="C630" s="3941"/>
      <c r="D630" s="4172" t="s">
        <v>6203</v>
      </c>
      <c r="E630" s="4172"/>
      <c r="F630" s="4172"/>
      <c r="G630" s="2501"/>
      <c r="H630" s="2501"/>
      <c r="I630" s="2501"/>
      <c r="J630" s="2501"/>
      <c r="K630" s="2501"/>
      <c r="L630" s="2501"/>
      <c r="M630" s="2501"/>
      <c r="N630" s="2501"/>
      <c r="O630" s="2501"/>
      <c r="P630" s="2501"/>
      <c r="Q630" s="2501"/>
      <c r="R630" s="2501"/>
      <c r="S630" s="2501"/>
      <c r="T630" s="2501"/>
      <c r="U630" s="2501"/>
      <c r="V630" s="2501"/>
      <c r="W630" s="2501"/>
      <c r="X630" s="2501"/>
      <c r="Y630" s="2501"/>
      <c r="Z630" s="2501"/>
      <c r="AA630" s="2501"/>
      <c r="AB630" s="2501"/>
      <c r="AC630" s="2501"/>
      <c r="AD630" s="2501"/>
      <c r="AE630" s="2501"/>
      <c r="AF630" s="2502"/>
    </row>
    <row r="631" spans="2:32" s="2393" customFormat="1" ht="12.75" customHeight="1" x14ac:dyDescent="0.2">
      <c r="B631" s="4173" t="s">
        <v>5061</v>
      </c>
      <c r="C631" s="4174"/>
      <c r="D631" s="4204">
        <v>41854</v>
      </c>
      <c r="E631" s="4204"/>
      <c r="F631" s="4204"/>
      <c r="G631" s="2561"/>
      <c r="H631" s="2501"/>
      <c r="I631" s="2501"/>
      <c r="J631" s="2501"/>
      <c r="K631" s="2501"/>
      <c r="L631" s="2501"/>
      <c r="M631" s="2501"/>
      <c r="N631" s="2501"/>
      <c r="O631" s="2501"/>
      <c r="P631" s="2501"/>
      <c r="Q631" s="2501"/>
      <c r="R631" s="2501"/>
      <c r="S631" s="2501"/>
      <c r="T631" s="2501"/>
      <c r="U631" s="2501"/>
      <c r="V631" s="2501"/>
      <c r="W631" s="2501"/>
      <c r="X631" s="2501"/>
      <c r="Y631" s="2501"/>
      <c r="Z631" s="2501"/>
      <c r="AA631" s="2501"/>
      <c r="AB631" s="2501"/>
      <c r="AC631" s="2501"/>
      <c r="AD631" s="2501"/>
      <c r="AE631" s="2501"/>
      <c r="AF631" s="2502"/>
    </row>
    <row r="632" spans="2:32" s="2393" customFormat="1" ht="12.75" customHeight="1" x14ac:dyDescent="0.2">
      <c r="B632" s="4176" t="s">
        <v>5059</v>
      </c>
      <c r="C632" s="4177"/>
      <c r="D632" s="4205">
        <v>41973</v>
      </c>
      <c r="E632" s="4205"/>
      <c r="F632" s="4205"/>
      <c r="G632" s="2501"/>
      <c r="H632" s="2501"/>
      <c r="I632" s="2501"/>
      <c r="J632" s="2501"/>
      <c r="K632" s="2501"/>
      <c r="L632" s="2501"/>
      <c r="M632" s="2501"/>
      <c r="N632" s="2501"/>
      <c r="O632" s="2501"/>
      <c r="P632" s="2501"/>
      <c r="Q632" s="2501"/>
      <c r="R632" s="2501"/>
      <c r="S632" s="2501"/>
      <c r="T632" s="2501"/>
      <c r="U632" s="2501"/>
      <c r="V632" s="2501"/>
      <c r="W632" s="2501"/>
      <c r="X632" s="2501"/>
      <c r="Y632" s="2501"/>
      <c r="Z632" s="2501"/>
      <c r="AA632" s="2501"/>
      <c r="AB632" s="2501"/>
      <c r="AC632" s="2501"/>
      <c r="AD632" s="2501"/>
      <c r="AE632" s="2501"/>
      <c r="AF632" s="2502"/>
    </row>
    <row r="633" spans="2:32" s="2393" customFormat="1" ht="13.5" thickBot="1" x14ac:dyDescent="0.25">
      <c r="B633" s="3940"/>
      <c r="C633" s="3941"/>
      <c r="D633" s="3941"/>
      <c r="E633" s="3941"/>
      <c r="F633" s="3941"/>
      <c r="G633" s="2501"/>
      <c r="H633" s="2501"/>
      <c r="I633" s="2501"/>
      <c r="J633" s="2501"/>
      <c r="K633" s="2501"/>
      <c r="L633" s="2501"/>
      <c r="M633" s="2501"/>
      <c r="N633" s="2501"/>
      <c r="O633" s="2501"/>
      <c r="P633" s="2501"/>
      <c r="Q633" s="2501"/>
      <c r="R633" s="2501"/>
      <c r="S633" s="2501"/>
      <c r="T633" s="2501"/>
      <c r="U633" s="2501"/>
      <c r="V633" s="2501"/>
      <c r="W633" s="2501"/>
      <c r="X633" s="2501"/>
      <c r="Y633" s="2501"/>
      <c r="Z633" s="2501"/>
      <c r="AA633" s="2501"/>
      <c r="AB633" s="2501"/>
      <c r="AC633" s="2501"/>
      <c r="AD633" s="2501"/>
      <c r="AE633" s="2501"/>
      <c r="AF633" s="2502"/>
    </row>
    <row r="634" spans="2:32" s="2393" customFormat="1" ht="55.5" customHeight="1" thickBot="1" x14ac:dyDescent="0.25">
      <c r="B634" s="4179" t="s">
        <v>5060</v>
      </c>
      <c r="C634" s="4180"/>
      <c r="D634" s="4181" t="s">
        <v>6204</v>
      </c>
      <c r="E634" s="4182"/>
      <c r="F634" s="4182"/>
      <c r="G634" s="4182"/>
      <c r="H634" s="4182"/>
      <c r="I634" s="4182"/>
      <c r="J634" s="4182"/>
      <c r="K634" s="4182"/>
      <c r="L634" s="4182"/>
      <c r="M634" s="4182"/>
      <c r="N634" s="4182"/>
      <c r="O634" s="4182"/>
      <c r="P634" s="4182"/>
      <c r="Q634" s="4183"/>
      <c r="R634" s="2501"/>
      <c r="S634" s="2501"/>
      <c r="T634" s="2501"/>
      <c r="U634" s="2501"/>
      <c r="V634" s="2501"/>
      <c r="W634" s="2501"/>
      <c r="X634" s="2501"/>
      <c r="Y634" s="2501"/>
      <c r="Z634" s="2501"/>
      <c r="AA634" s="2501"/>
      <c r="AB634" s="2501"/>
      <c r="AC634" s="2501"/>
      <c r="AD634" s="2501"/>
      <c r="AE634" s="2501"/>
      <c r="AF634" s="2502"/>
    </row>
    <row r="635" spans="2:32" s="2393" customFormat="1" ht="13.5" thickBot="1" x14ac:dyDescent="0.25">
      <c r="B635" s="3940"/>
      <c r="C635" s="3941"/>
      <c r="D635" s="3941"/>
      <c r="E635" s="3941"/>
      <c r="F635" s="3941"/>
      <c r="G635" s="2501"/>
      <c r="H635" s="2501"/>
      <c r="I635" s="2501"/>
      <c r="J635" s="2501"/>
      <c r="K635" s="2501"/>
      <c r="L635" s="2501"/>
      <c r="M635" s="2501"/>
      <c r="N635" s="2501"/>
      <c r="O635" s="2501"/>
      <c r="P635" s="2501"/>
      <c r="Q635" s="2501"/>
      <c r="R635" s="2565"/>
      <c r="S635" s="2501"/>
      <c r="T635" s="2501"/>
      <c r="U635" s="2501"/>
      <c r="V635" s="2501"/>
      <c r="W635" s="2501"/>
      <c r="X635" s="2501"/>
      <c r="Y635" s="2501"/>
      <c r="Z635" s="2501"/>
      <c r="AA635" s="2501"/>
      <c r="AB635" s="2501"/>
      <c r="AC635" s="2501"/>
      <c r="AD635" s="2501"/>
      <c r="AE635" s="2501"/>
      <c r="AF635" s="2502"/>
    </row>
    <row r="636" spans="2:32" s="2393" customFormat="1" ht="13.5" customHeight="1" thickBot="1" x14ac:dyDescent="0.25">
      <c r="B636" s="4184" t="s">
        <v>5062</v>
      </c>
      <c r="C636" s="4185"/>
      <c r="D636" s="4188" t="s">
        <v>5063</v>
      </c>
      <c r="E636" s="4190" t="s">
        <v>224</v>
      </c>
      <c r="F636" s="4191"/>
      <c r="G636" s="4191"/>
      <c r="H636" s="4191"/>
      <c r="I636" s="4191"/>
      <c r="J636" s="4191"/>
      <c r="K636" s="4191"/>
      <c r="L636" s="4191"/>
      <c r="M636" s="4191"/>
      <c r="N636" s="4191"/>
      <c r="O636" s="4191"/>
      <c r="P636" s="4192"/>
      <c r="Q636" s="4193" t="s">
        <v>340</v>
      </c>
      <c r="R636" s="4194"/>
      <c r="S636" s="4195"/>
      <c r="T636" s="4195"/>
      <c r="U636" s="4195"/>
      <c r="V636" s="4195"/>
      <c r="W636" s="4195"/>
      <c r="X636" s="4195"/>
      <c r="Y636" s="4196"/>
      <c r="Z636" s="4193" t="s">
        <v>225</v>
      </c>
      <c r="AA636" s="4195"/>
      <c r="AB636" s="4196"/>
      <c r="AC636" s="4197" t="s">
        <v>4982</v>
      </c>
      <c r="AD636" s="4198"/>
      <c r="AE636" s="4199"/>
      <c r="AF636" s="2502"/>
    </row>
    <row r="637" spans="2:32" s="2393" customFormat="1" ht="13.5" customHeight="1" thickBot="1" x14ac:dyDescent="0.25">
      <c r="B637" s="4186"/>
      <c r="C637" s="4187"/>
      <c r="D637" s="4188"/>
      <c r="E637" s="4188" t="s">
        <v>5000</v>
      </c>
      <c r="F637" s="4188" t="s">
        <v>5001</v>
      </c>
      <c r="G637" s="4200" t="s">
        <v>5003</v>
      </c>
      <c r="H637" s="4200" t="s">
        <v>5064</v>
      </c>
      <c r="I637" s="4202" t="s">
        <v>5065</v>
      </c>
      <c r="J637" s="4202" t="s">
        <v>5066</v>
      </c>
      <c r="K637" s="4202" t="s">
        <v>5006</v>
      </c>
      <c r="L637" s="4202"/>
      <c r="M637" s="4202" t="s">
        <v>5067</v>
      </c>
      <c r="N637" s="4202" t="s">
        <v>5068</v>
      </c>
      <c r="O637" s="4202" t="s">
        <v>5069</v>
      </c>
      <c r="P637" s="4202" t="s">
        <v>5070</v>
      </c>
      <c r="Q637" s="4189" t="s">
        <v>5012</v>
      </c>
      <c r="R637" s="4189" t="s">
        <v>5013</v>
      </c>
      <c r="S637" s="4189" t="s">
        <v>5014</v>
      </c>
      <c r="T637" s="4189" t="s">
        <v>5071</v>
      </c>
      <c r="U637" s="4189" t="s">
        <v>5072</v>
      </c>
      <c r="V637" s="4189" t="s">
        <v>5017</v>
      </c>
      <c r="W637" s="4189" t="s">
        <v>5019</v>
      </c>
      <c r="X637" s="4200" t="s">
        <v>5073</v>
      </c>
      <c r="Y637" s="4200" t="s">
        <v>5074</v>
      </c>
      <c r="Z637" s="4189" t="s">
        <v>5075</v>
      </c>
      <c r="AA637" s="4189" t="s">
        <v>5076</v>
      </c>
      <c r="AB637" s="4189" t="s">
        <v>5077</v>
      </c>
      <c r="AC637" s="4189" t="s">
        <v>1150</v>
      </c>
      <c r="AD637" s="4189" t="s">
        <v>4983</v>
      </c>
      <c r="AE637" s="4189" t="s">
        <v>4984</v>
      </c>
      <c r="AF637" s="2502"/>
    </row>
    <row r="638" spans="2:32" s="2393" customFormat="1" ht="13.5" thickBot="1" x14ac:dyDescent="0.25">
      <c r="B638" s="4186"/>
      <c r="C638" s="4187"/>
      <c r="D638" s="4189"/>
      <c r="E638" s="4189"/>
      <c r="F638" s="4189"/>
      <c r="G638" s="4201"/>
      <c r="H638" s="4201"/>
      <c r="I638" s="4200"/>
      <c r="J638" s="4200"/>
      <c r="K638" s="3938" t="s">
        <v>5026</v>
      </c>
      <c r="L638" s="3939" t="s">
        <v>2793</v>
      </c>
      <c r="M638" s="4200"/>
      <c r="N638" s="4200"/>
      <c r="O638" s="4200"/>
      <c r="P638" s="4200"/>
      <c r="Q638" s="4203"/>
      <c r="R638" s="4203"/>
      <c r="S638" s="4203"/>
      <c r="T638" s="4203"/>
      <c r="U638" s="4203"/>
      <c r="V638" s="4203"/>
      <c r="W638" s="4203"/>
      <c r="X638" s="4201"/>
      <c r="Y638" s="4201"/>
      <c r="Z638" s="4203"/>
      <c r="AA638" s="4203"/>
      <c r="AB638" s="4203"/>
      <c r="AC638" s="4203"/>
      <c r="AD638" s="4203"/>
      <c r="AE638" s="4203"/>
      <c r="AF638" s="2502"/>
    </row>
    <row r="639" spans="2:32" s="2393" customFormat="1" ht="13.5" thickBot="1" x14ac:dyDescent="0.25">
      <c r="B639" s="5135" t="s">
        <v>6203</v>
      </c>
      <c r="C639" s="4165"/>
      <c r="D639" s="3073" t="s">
        <v>1529</v>
      </c>
      <c r="E639" s="3055"/>
      <c r="F639" s="3074"/>
      <c r="G639" s="3317"/>
      <c r="H639" s="3317"/>
      <c r="I639" s="3055"/>
      <c r="J639" s="3055"/>
      <c r="K639" s="3074"/>
      <c r="L639" s="3317"/>
      <c r="M639" s="3055"/>
      <c r="N639" s="3055"/>
      <c r="O639" s="3055"/>
      <c r="P639" s="3055"/>
      <c r="Q639" s="3055"/>
      <c r="R639" s="3074"/>
      <c r="S639" s="3074"/>
      <c r="T639" s="3055"/>
      <c r="U639" s="3055"/>
      <c r="V639" s="3074"/>
      <c r="W639" s="3074">
        <v>20</v>
      </c>
      <c r="X639" s="3055"/>
      <c r="Y639" s="3055"/>
      <c r="Z639" s="3074"/>
      <c r="AA639" s="3055"/>
      <c r="AB639" s="3055"/>
      <c r="AC639" s="3318"/>
      <c r="AD639" s="3318"/>
      <c r="AE639" s="3318"/>
      <c r="AF639" s="2502"/>
    </row>
    <row r="640" spans="2:32" s="2393" customFormat="1" x14ac:dyDescent="0.2">
      <c r="B640" s="2564"/>
      <c r="C640" s="2496"/>
      <c r="D640" s="2496"/>
      <c r="E640" s="2496"/>
      <c r="F640" s="2496"/>
      <c r="G640" s="2497"/>
      <c r="H640" s="2497"/>
      <c r="I640" s="2497"/>
      <c r="J640" s="2497"/>
      <c r="K640" s="2496"/>
      <c r="L640" s="2497"/>
      <c r="M640" s="2497"/>
      <c r="N640" s="2497"/>
      <c r="O640" s="2497"/>
      <c r="P640" s="2497"/>
      <c r="Q640" s="2561"/>
      <c r="R640" s="2561"/>
      <c r="S640" s="2561"/>
      <c r="T640" s="2561"/>
      <c r="U640" s="2561"/>
      <c r="V640" s="2561"/>
      <c r="W640" s="2561"/>
      <c r="X640" s="2561"/>
      <c r="Y640" s="2561"/>
      <c r="Z640" s="2561"/>
      <c r="AA640" s="2561"/>
      <c r="AB640" s="2561"/>
      <c r="AC640" s="2561"/>
      <c r="AD640" s="2561"/>
      <c r="AE640" s="2561"/>
      <c r="AF640" s="2502"/>
    </row>
    <row r="641" spans="2:32" s="2393" customFormat="1" x14ac:dyDescent="0.2">
      <c r="B641" s="4166" t="s">
        <v>4985</v>
      </c>
      <c r="C641" s="4167"/>
      <c r="D641" s="4168" t="s">
        <v>1866</v>
      </c>
      <c r="E641" s="4168"/>
      <c r="F641" s="4168"/>
      <c r="G641" s="4168"/>
      <c r="H641" s="4168"/>
      <c r="I641" s="2562"/>
      <c r="J641" s="2562"/>
      <c r="K641" s="2562"/>
      <c r="L641" s="2562"/>
      <c r="M641" s="2562"/>
      <c r="N641" s="2562"/>
      <c r="O641" s="2562"/>
      <c r="P641" s="2562"/>
      <c r="Q641" s="2561"/>
      <c r="R641" s="2561"/>
      <c r="S641" s="2561"/>
      <c r="T641" s="2561"/>
      <c r="U641" s="2561"/>
      <c r="V641" s="2561"/>
      <c r="W641" s="2561"/>
      <c r="X641" s="2561"/>
      <c r="Y641" s="2561"/>
      <c r="Z641" s="2561"/>
      <c r="AA641" s="2561"/>
      <c r="AB641" s="2561"/>
      <c r="AC641" s="2561"/>
      <c r="AD641" s="2561"/>
      <c r="AE641" s="2561"/>
      <c r="AF641" s="2502"/>
    </row>
    <row r="642" spans="2:32" s="2393" customFormat="1" x14ac:dyDescent="0.2">
      <c r="B642" s="4166" t="s">
        <v>4986</v>
      </c>
      <c r="C642" s="4167"/>
      <c r="D642" s="4168" t="s">
        <v>1866</v>
      </c>
      <c r="E642" s="4168"/>
      <c r="F642" s="4168"/>
      <c r="G642" s="4168"/>
      <c r="H642" s="4168"/>
      <c r="I642" s="2562"/>
      <c r="J642" s="2562"/>
      <c r="K642" s="2562"/>
      <c r="L642" s="2562"/>
      <c r="M642" s="2562"/>
      <c r="N642" s="2562"/>
      <c r="O642" s="2562"/>
      <c r="P642" s="2562"/>
      <c r="Q642" s="2561"/>
      <c r="R642" s="2561"/>
      <c r="S642" s="2561"/>
      <c r="T642" s="2561"/>
      <c r="U642" s="2561"/>
      <c r="V642" s="2561"/>
      <c r="W642" s="2561"/>
      <c r="X642" s="2561"/>
      <c r="Y642" s="2561"/>
      <c r="Z642" s="2561"/>
      <c r="AA642" s="2561"/>
      <c r="AB642" s="2561"/>
      <c r="AC642" s="2561"/>
      <c r="AD642" s="2561"/>
      <c r="AE642" s="2561"/>
      <c r="AF642" s="2502"/>
    </row>
    <row r="643" spans="2:32" s="2393" customFormat="1" ht="13.5" thickBot="1" x14ac:dyDescent="0.25">
      <c r="B643" s="3942"/>
      <c r="C643" s="3943"/>
      <c r="D643" s="3943"/>
      <c r="E643" s="3943"/>
      <c r="F643" s="3943"/>
      <c r="G643" s="2565"/>
      <c r="H643" s="2565"/>
      <c r="I643" s="2565"/>
      <c r="J643" s="2565"/>
      <c r="K643" s="2565"/>
      <c r="L643" s="2565"/>
      <c r="M643" s="2565"/>
      <c r="N643" s="2565"/>
      <c r="O643" s="2565"/>
      <c r="P643" s="2565"/>
      <c r="Q643" s="2565"/>
      <c r="R643" s="2565"/>
      <c r="S643" s="2565"/>
      <c r="T643" s="2565"/>
      <c r="U643" s="2565"/>
      <c r="V643" s="2565"/>
      <c r="W643" s="2565"/>
      <c r="X643" s="2565"/>
      <c r="Y643" s="2565"/>
      <c r="Z643" s="2565"/>
      <c r="AA643" s="2565"/>
      <c r="AB643" s="2565"/>
      <c r="AC643" s="2565"/>
      <c r="AD643" s="2565"/>
      <c r="AE643" s="2565"/>
      <c r="AF643" s="2507"/>
    </row>
    <row r="644" spans="2:32" s="2393" customFormat="1" ht="13.5" thickBot="1" x14ac:dyDescent="0.25">
      <c r="B644" s="3941"/>
      <c r="C644" s="3941"/>
      <c r="D644" s="3941"/>
      <c r="E644" s="3941"/>
      <c r="F644" s="3941"/>
      <c r="G644" s="2501"/>
      <c r="H644" s="2501"/>
      <c r="I644" s="2501"/>
      <c r="J644" s="2501"/>
      <c r="K644" s="2501"/>
      <c r="L644" s="2501"/>
      <c r="M644" s="2501"/>
      <c r="N644" s="2501"/>
      <c r="O644" s="2501"/>
      <c r="P644" s="2501"/>
      <c r="Q644" s="2501"/>
      <c r="R644" s="2501"/>
      <c r="S644" s="2501"/>
      <c r="T644" s="2501"/>
      <c r="U644" s="2501"/>
      <c r="V644" s="2501"/>
      <c r="W644" s="2501"/>
      <c r="X644" s="2501"/>
      <c r="Y644" s="2501"/>
      <c r="Z644" s="2501"/>
      <c r="AA644" s="2501"/>
      <c r="AB644" s="2501"/>
      <c r="AC644" s="2501"/>
      <c r="AD644" s="2501"/>
      <c r="AE644" s="2501"/>
      <c r="AF644" s="2501"/>
    </row>
    <row r="645" spans="2:32" s="2393" customFormat="1" ht="20.25" x14ac:dyDescent="0.2">
      <c r="B645" s="4169" t="s">
        <v>5058</v>
      </c>
      <c r="C645" s="4170"/>
      <c r="D645" s="4170"/>
      <c r="E645" s="4170"/>
      <c r="F645" s="4170"/>
      <c r="G645" s="4170"/>
      <c r="H645" s="4170"/>
      <c r="I645" s="4170"/>
      <c r="J645" s="4170"/>
      <c r="K645" s="4170"/>
      <c r="L645" s="4170"/>
      <c r="M645" s="4170"/>
      <c r="N645" s="4170"/>
      <c r="O645" s="4170"/>
      <c r="P645" s="4170"/>
      <c r="Q645" s="4170"/>
      <c r="R645" s="4170"/>
      <c r="S645" s="4170"/>
      <c r="T645" s="4170"/>
      <c r="U645" s="4170"/>
      <c r="V645" s="4170"/>
      <c r="W645" s="4170"/>
      <c r="X645" s="4170"/>
      <c r="Y645" s="4170"/>
      <c r="Z645" s="4170"/>
      <c r="AA645" s="4170"/>
      <c r="AB645" s="4170"/>
      <c r="AC645" s="4170"/>
      <c r="AD645" s="4170"/>
      <c r="AE645" s="4170"/>
      <c r="AF645" s="4171"/>
    </row>
    <row r="646" spans="2:32" s="2393" customFormat="1" x14ac:dyDescent="0.2">
      <c r="B646" s="3940"/>
      <c r="C646" s="3941"/>
      <c r="D646" s="3941"/>
      <c r="E646" s="3941"/>
      <c r="F646" s="3941"/>
      <c r="G646" s="2501"/>
      <c r="H646" s="2501"/>
      <c r="I646" s="2501"/>
      <c r="J646" s="2501"/>
      <c r="K646" s="2501"/>
      <c r="L646" s="2501"/>
      <c r="M646" s="2501"/>
      <c r="N646" s="2501"/>
      <c r="O646" s="2501"/>
      <c r="P646" s="2501"/>
      <c r="Q646" s="2501"/>
      <c r="R646" s="2501"/>
      <c r="S646" s="2501"/>
      <c r="T646" s="2501"/>
      <c r="U646" s="2501"/>
      <c r="V646" s="2501"/>
      <c r="W646" s="2501"/>
      <c r="X646" s="2501"/>
      <c r="Y646" s="2501"/>
      <c r="Z646" s="2501"/>
      <c r="AA646" s="2501"/>
      <c r="AB646" s="2501"/>
      <c r="AC646" s="2501"/>
      <c r="AD646" s="2501"/>
      <c r="AE646" s="2501"/>
      <c r="AF646" s="2502"/>
    </row>
    <row r="647" spans="2:32" s="2393" customFormat="1" x14ac:dyDescent="0.2">
      <c r="B647" s="2563" t="s">
        <v>5078</v>
      </c>
      <c r="C647" s="3941"/>
      <c r="D647" s="4172" t="s">
        <v>6859</v>
      </c>
      <c r="E647" s="4172"/>
      <c r="F647" s="4172"/>
      <c r="G647" s="2501"/>
      <c r="H647" s="2501"/>
      <c r="I647" s="2501"/>
      <c r="J647" s="2501"/>
      <c r="K647" s="2501"/>
      <c r="L647" s="2501"/>
      <c r="M647" s="2501"/>
      <c r="N647" s="2501"/>
      <c r="O647" s="2501"/>
      <c r="P647" s="2501"/>
      <c r="Q647" s="2501"/>
      <c r="R647" s="2501"/>
      <c r="S647" s="2501"/>
      <c r="T647" s="2501"/>
      <c r="U647" s="2501"/>
      <c r="V647" s="2501"/>
      <c r="W647" s="2501"/>
      <c r="X647" s="2501"/>
      <c r="Y647" s="2501"/>
      <c r="Z647" s="2501"/>
      <c r="AA647" s="2501"/>
      <c r="AB647" s="2501"/>
      <c r="AC647" s="2501"/>
      <c r="AD647" s="2501"/>
      <c r="AE647" s="2501"/>
      <c r="AF647" s="2502"/>
    </row>
    <row r="648" spans="2:32" s="2393" customFormat="1" ht="12.75" customHeight="1" x14ac:dyDescent="0.2">
      <c r="B648" s="4173" t="s">
        <v>5061</v>
      </c>
      <c r="C648" s="4174"/>
      <c r="D648" s="5126">
        <v>41859</v>
      </c>
      <c r="E648" s="5126"/>
      <c r="F648" s="5126"/>
      <c r="G648" s="2561"/>
      <c r="H648" s="2501"/>
      <c r="I648" s="2501"/>
      <c r="J648" s="2501"/>
      <c r="K648" s="2501"/>
      <c r="L648" s="2501"/>
      <c r="M648" s="2501"/>
      <c r="N648" s="2501"/>
      <c r="O648" s="2501"/>
      <c r="P648" s="2501"/>
      <c r="Q648" s="2501"/>
      <c r="R648" s="2501"/>
      <c r="S648" s="2501"/>
      <c r="T648" s="2501"/>
      <c r="U648" s="2501"/>
      <c r="V648" s="2501"/>
      <c r="W648" s="2501"/>
      <c r="X648" s="2501"/>
      <c r="Y648" s="2501"/>
      <c r="Z648" s="2501"/>
      <c r="AA648" s="2501"/>
      <c r="AB648" s="2501"/>
      <c r="AC648" s="2501"/>
      <c r="AD648" s="2501"/>
      <c r="AE648" s="2501"/>
      <c r="AF648" s="2502"/>
    </row>
    <row r="649" spans="2:32" s="2393" customFormat="1" ht="12.75" customHeight="1" x14ac:dyDescent="0.2">
      <c r="B649" s="4176" t="s">
        <v>5059</v>
      </c>
      <c r="C649" s="4177"/>
      <c r="D649" s="5126">
        <v>41890</v>
      </c>
      <c r="E649" s="5126"/>
      <c r="F649" s="5126"/>
      <c r="G649" s="2501"/>
      <c r="H649" s="2501"/>
      <c r="I649" s="2501"/>
      <c r="J649" s="2501"/>
      <c r="K649" s="2501"/>
      <c r="L649" s="2501"/>
      <c r="M649" s="2501"/>
      <c r="N649" s="2501"/>
      <c r="O649" s="2501"/>
      <c r="P649" s="2501"/>
      <c r="Q649" s="2501"/>
      <c r="R649" s="2501"/>
      <c r="S649" s="2501"/>
      <c r="T649" s="2501"/>
      <c r="U649" s="2501"/>
      <c r="V649" s="2501"/>
      <c r="W649" s="2501"/>
      <c r="X649" s="2501"/>
      <c r="Y649" s="2501"/>
      <c r="Z649" s="2501"/>
      <c r="AA649" s="2501"/>
      <c r="AB649" s="2501"/>
      <c r="AC649" s="2501"/>
      <c r="AD649" s="2501"/>
      <c r="AE649" s="2501"/>
      <c r="AF649" s="2502"/>
    </row>
    <row r="650" spans="2:32" s="2393" customFormat="1" ht="13.5" thickBot="1" x14ac:dyDescent="0.25">
      <c r="B650" s="3940"/>
      <c r="C650" s="3941"/>
      <c r="D650" s="3941"/>
      <c r="E650" s="3941"/>
      <c r="F650" s="3941"/>
      <c r="G650" s="2501"/>
      <c r="H650" s="2501"/>
      <c r="I650" s="2501"/>
      <c r="J650" s="2501"/>
      <c r="K650" s="2501"/>
      <c r="L650" s="2501"/>
      <c r="M650" s="2501"/>
      <c r="N650" s="2501"/>
      <c r="O650" s="2501"/>
      <c r="P650" s="2501"/>
      <c r="Q650" s="2501"/>
      <c r="R650" s="2501"/>
      <c r="S650" s="2501"/>
      <c r="T650" s="2501"/>
      <c r="U650" s="2501"/>
      <c r="V650" s="2501"/>
      <c r="W650" s="2501"/>
      <c r="X650" s="2501"/>
      <c r="Y650" s="2501"/>
      <c r="Z650" s="2501"/>
      <c r="AA650" s="2501"/>
      <c r="AB650" s="2501"/>
      <c r="AC650" s="2501"/>
      <c r="AD650" s="2501"/>
      <c r="AE650" s="2501"/>
      <c r="AF650" s="2502"/>
    </row>
    <row r="651" spans="2:32" s="2393" customFormat="1" ht="37.5" customHeight="1" thickBot="1" x14ac:dyDescent="0.25">
      <c r="B651" s="4179" t="s">
        <v>5060</v>
      </c>
      <c r="C651" s="4180"/>
      <c r="D651" s="4181" t="s">
        <v>6950</v>
      </c>
      <c r="E651" s="4182"/>
      <c r="F651" s="4182"/>
      <c r="G651" s="4182"/>
      <c r="H651" s="4182"/>
      <c r="I651" s="4182"/>
      <c r="J651" s="4182"/>
      <c r="K651" s="4182"/>
      <c r="L651" s="4182"/>
      <c r="M651" s="4182"/>
      <c r="N651" s="4182"/>
      <c r="O651" s="4182"/>
      <c r="P651" s="4182"/>
      <c r="Q651" s="4183"/>
      <c r="R651" s="2501"/>
      <c r="S651" s="2501"/>
      <c r="T651" s="2501"/>
      <c r="U651" s="2501"/>
      <c r="V651" s="2501"/>
      <c r="W651" s="2501"/>
      <c r="X651" s="2501"/>
      <c r="Y651" s="2501"/>
      <c r="Z651" s="2501"/>
      <c r="AA651" s="2501"/>
      <c r="AB651" s="2501"/>
      <c r="AC651" s="2501"/>
      <c r="AD651" s="2501"/>
      <c r="AE651" s="2501"/>
      <c r="AF651" s="2502"/>
    </row>
    <row r="652" spans="2:32" s="2393" customFormat="1" ht="13.5" thickBot="1" x14ac:dyDescent="0.25">
      <c r="B652" s="3940"/>
      <c r="C652" s="3941"/>
      <c r="D652" s="3941"/>
      <c r="E652" s="3941"/>
      <c r="F652" s="3941"/>
      <c r="G652" s="2501"/>
      <c r="H652" s="2501"/>
      <c r="I652" s="2501"/>
      <c r="J652" s="2501"/>
      <c r="K652" s="2501"/>
      <c r="L652" s="2501"/>
      <c r="M652" s="2501"/>
      <c r="N652" s="2501"/>
      <c r="O652" s="2501"/>
      <c r="P652" s="2501"/>
      <c r="Q652" s="2501"/>
      <c r="R652" s="2565"/>
      <c r="S652" s="2501"/>
      <c r="T652" s="2501"/>
      <c r="U652" s="2501"/>
      <c r="V652" s="2501"/>
      <c r="W652" s="2501"/>
      <c r="X652" s="2501"/>
      <c r="Y652" s="2501"/>
      <c r="Z652" s="2501"/>
      <c r="AA652" s="2501"/>
      <c r="AB652" s="2501"/>
      <c r="AC652" s="2501"/>
      <c r="AD652" s="2501"/>
      <c r="AE652" s="2501"/>
      <c r="AF652" s="2502"/>
    </row>
    <row r="653" spans="2:32" s="2393" customFormat="1" ht="13.5" customHeight="1" thickBot="1" x14ac:dyDescent="0.25">
      <c r="B653" s="4184" t="s">
        <v>5062</v>
      </c>
      <c r="C653" s="4185"/>
      <c r="D653" s="4188" t="s">
        <v>5063</v>
      </c>
      <c r="E653" s="4190" t="s">
        <v>224</v>
      </c>
      <c r="F653" s="4191"/>
      <c r="G653" s="4191"/>
      <c r="H653" s="4191"/>
      <c r="I653" s="4191"/>
      <c r="J653" s="4191"/>
      <c r="K653" s="4191"/>
      <c r="L653" s="4191"/>
      <c r="M653" s="4191"/>
      <c r="N653" s="4191"/>
      <c r="O653" s="4191"/>
      <c r="P653" s="4192"/>
      <c r="Q653" s="4193" t="s">
        <v>340</v>
      </c>
      <c r="R653" s="4194"/>
      <c r="S653" s="4195"/>
      <c r="T653" s="4195"/>
      <c r="U653" s="4195"/>
      <c r="V653" s="4195"/>
      <c r="W653" s="4195"/>
      <c r="X653" s="4195"/>
      <c r="Y653" s="4196"/>
      <c r="Z653" s="4193" t="s">
        <v>225</v>
      </c>
      <c r="AA653" s="4195"/>
      <c r="AB653" s="4196"/>
      <c r="AC653" s="4197" t="s">
        <v>4982</v>
      </c>
      <c r="AD653" s="4198"/>
      <c r="AE653" s="4199"/>
      <c r="AF653" s="2502"/>
    </row>
    <row r="654" spans="2:32" s="2393" customFormat="1" ht="13.5" customHeight="1" thickBot="1" x14ac:dyDescent="0.25">
      <c r="B654" s="4186"/>
      <c r="C654" s="4187"/>
      <c r="D654" s="4188"/>
      <c r="E654" s="4188" t="s">
        <v>5000</v>
      </c>
      <c r="F654" s="4188" t="s">
        <v>5001</v>
      </c>
      <c r="G654" s="4200" t="s">
        <v>5003</v>
      </c>
      <c r="H654" s="4200" t="s">
        <v>5064</v>
      </c>
      <c r="I654" s="4202" t="s">
        <v>5065</v>
      </c>
      <c r="J654" s="4202" t="s">
        <v>5066</v>
      </c>
      <c r="K654" s="4202" t="s">
        <v>5006</v>
      </c>
      <c r="L654" s="4202"/>
      <c r="M654" s="4202" t="s">
        <v>5067</v>
      </c>
      <c r="N654" s="4202" t="s">
        <v>5068</v>
      </c>
      <c r="O654" s="4202" t="s">
        <v>5069</v>
      </c>
      <c r="P654" s="4202" t="s">
        <v>5070</v>
      </c>
      <c r="Q654" s="4189" t="s">
        <v>5012</v>
      </c>
      <c r="R654" s="4189" t="s">
        <v>5013</v>
      </c>
      <c r="S654" s="4189" t="s">
        <v>5014</v>
      </c>
      <c r="T654" s="4189" t="s">
        <v>5071</v>
      </c>
      <c r="U654" s="4189" t="s">
        <v>5072</v>
      </c>
      <c r="V654" s="4189" t="s">
        <v>5017</v>
      </c>
      <c r="W654" s="4189" t="s">
        <v>5019</v>
      </c>
      <c r="X654" s="4200" t="s">
        <v>5073</v>
      </c>
      <c r="Y654" s="4200" t="s">
        <v>5074</v>
      </c>
      <c r="Z654" s="4189" t="s">
        <v>5075</v>
      </c>
      <c r="AA654" s="4189" t="s">
        <v>5076</v>
      </c>
      <c r="AB654" s="4189" t="s">
        <v>5077</v>
      </c>
      <c r="AC654" s="4189" t="s">
        <v>1150</v>
      </c>
      <c r="AD654" s="4189" t="s">
        <v>4983</v>
      </c>
      <c r="AE654" s="4189" t="s">
        <v>4984</v>
      </c>
      <c r="AF654" s="2502"/>
    </row>
    <row r="655" spans="2:32" s="2393" customFormat="1" ht="13.5" thickBot="1" x14ac:dyDescent="0.25">
      <c r="B655" s="4186"/>
      <c r="C655" s="4187"/>
      <c r="D655" s="4189"/>
      <c r="E655" s="4189"/>
      <c r="F655" s="4189"/>
      <c r="G655" s="4201"/>
      <c r="H655" s="4201"/>
      <c r="I655" s="4200"/>
      <c r="J655" s="4200"/>
      <c r="K655" s="3938" t="s">
        <v>5026</v>
      </c>
      <c r="L655" s="3939" t="s">
        <v>2793</v>
      </c>
      <c r="M655" s="4200"/>
      <c r="N655" s="4200"/>
      <c r="O655" s="4200"/>
      <c r="P655" s="4200"/>
      <c r="Q655" s="4203"/>
      <c r="R655" s="4203"/>
      <c r="S655" s="4203"/>
      <c r="T655" s="4203"/>
      <c r="U655" s="4203"/>
      <c r="V655" s="4203"/>
      <c r="W655" s="4203"/>
      <c r="X655" s="4201"/>
      <c r="Y655" s="4201"/>
      <c r="Z655" s="4203"/>
      <c r="AA655" s="4203"/>
      <c r="AB655" s="4203"/>
      <c r="AC655" s="4203"/>
      <c r="AD655" s="4203"/>
      <c r="AE655" s="4203"/>
      <c r="AF655" s="2502"/>
    </row>
    <row r="656" spans="2:32" s="2393" customFormat="1" ht="13.5" thickBot="1" x14ac:dyDescent="0.25">
      <c r="B656" s="5663" t="s">
        <v>6859</v>
      </c>
      <c r="C656" s="5664"/>
      <c r="D656" s="3165" t="s">
        <v>1529</v>
      </c>
      <c r="E656" s="2929"/>
      <c r="F656" s="3070"/>
      <c r="G656" s="2876"/>
      <c r="H656" s="2876"/>
      <c r="I656" s="2929"/>
      <c r="J656" s="2929"/>
      <c r="K656" s="3070"/>
      <c r="L656" s="2876"/>
      <c r="M656" s="2929"/>
      <c r="N656" s="2929"/>
      <c r="O656" s="2929"/>
      <c r="P656" s="2929"/>
      <c r="Q656" s="2929"/>
      <c r="R656" s="3070"/>
      <c r="S656" s="3070"/>
      <c r="T656" s="2929"/>
      <c r="U656" s="2929"/>
      <c r="V656" s="3070"/>
      <c r="W656" s="3070"/>
      <c r="X656" s="2929"/>
      <c r="Y656" s="2929"/>
      <c r="Z656" s="3070"/>
      <c r="AA656" s="2929"/>
      <c r="AB656" s="2929"/>
      <c r="AC656" s="2905"/>
      <c r="AD656" s="2905"/>
      <c r="AE656" s="2906"/>
      <c r="AF656" s="2502"/>
    </row>
    <row r="657" spans="2:32" s="2393" customFormat="1" x14ac:dyDescent="0.2">
      <c r="B657" s="2564"/>
      <c r="C657" s="2496"/>
      <c r="D657" s="2496"/>
      <c r="E657" s="2496"/>
      <c r="F657" s="2496"/>
      <c r="G657" s="2497"/>
      <c r="H657" s="2497"/>
      <c r="I657" s="2497"/>
      <c r="J657" s="2497"/>
      <c r="K657" s="2496"/>
      <c r="L657" s="2497"/>
      <c r="M657" s="2497"/>
      <c r="N657" s="2497"/>
      <c r="O657" s="2497"/>
      <c r="P657" s="2497"/>
      <c r="Q657" s="2561"/>
      <c r="R657" s="2561"/>
      <c r="S657" s="2561"/>
      <c r="T657" s="2561"/>
      <c r="U657" s="2561"/>
      <c r="V657" s="2561"/>
      <c r="W657" s="2561"/>
      <c r="X657" s="2561"/>
      <c r="Y657" s="2561"/>
      <c r="Z657" s="2561"/>
      <c r="AA657" s="2561"/>
      <c r="AB657" s="2561"/>
      <c r="AC657" s="2561"/>
      <c r="AD657" s="2561"/>
      <c r="AE657" s="2561"/>
      <c r="AF657" s="2502"/>
    </row>
    <row r="658" spans="2:32" s="2393" customFormat="1" x14ac:dyDescent="0.2">
      <c r="B658" s="4166" t="s">
        <v>4985</v>
      </c>
      <c r="C658" s="4167"/>
      <c r="D658" s="4168" t="s">
        <v>1866</v>
      </c>
      <c r="E658" s="4168"/>
      <c r="F658" s="4168"/>
      <c r="G658" s="4168"/>
      <c r="H658" s="4168"/>
      <c r="I658" s="2562"/>
      <c r="J658" s="2562"/>
      <c r="K658" s="2562"/>
      <c r="L658" s="2562"/>
      <c r="M658" s="2562"/>
      <c r="N658" s="2562"/>
      <c r="O658" s="2562"/>
      <c r="P658" s="2562"/>
      <c r="Q658" s="2561"/>
      <c r="R658" s="2561"/>
      <c r="S658" s="2561"/>
      <c r="T658" s="2561"/>
      <c r="U658" s="2561"/>
      <c r="V658" s="2561"/>
      <c r="W658" s="2561"/>
      <c r="X658" s="2561"/>
      <c r="Y658" s="2561"/>
      <c r="Z658" s="2561"/>
      <c r="AA658" s="2561"/>
      <c r="AB658" s="2561"/>
      <c r="AC658" s="2561"/>
      <c r="AD658" s="2561"/>
      <c r="AE658" s="2561"/>
      <c r="AF658" s="2502"/>
    </row>
    <row r="659" spans="2:32" s="2393" customFormat="1" x14ac:dyDescent="0.2">
      <c r="B659" s="4166" t="s">
        <v>4986</v>
      </c>
      <c r="C659" s="4167"/>
      <c r="D659" s="4168" t="s">
        <v>1866</v>
      </c>
      <c r="E659" s="4168"/>
      <c r="F659" s="4168"/>
      <c r="G659" s="4168"/>
      <c r="H659" s="4168"/>
      <c r="I659" s="2562"/>
      <c r="J659" s="2562"/>
      <c r="K659" s="2562"/>
      <c r="L659" s="2562"/>
      <c r="M659" s="2562"/>
      <c r="N659" s="2562"/>
      <c r="O659" s="2562"/>
      <c r="P659" s="2562"/>
      <c r="Q659" s="2561"/>
      <c r="R659" s="2561"/>
      <c r="S659" s="2561"/>
      <c r="T659" s="2561"/>
      <c r="U659" s="2561"/>
      <c r="V659" s="2561"/>
      <c r="W659" s="2561"/>
      <c r="X659" s="2561"/>
      <c r="Y659" s="2561"/>
      <c r="Z659" s="2561"/>
      <c r="AA659" s="2561"/>
      <c r="AB659" s="2561"/>
      <c r="AC659" s="2561"/>
      <c r="AD659" s="2561"/>
      <c r="AE659" s="2561"/>
      <c r="AF659" s="2502"/>
    </row>
    <row r="660" spans="2:32" s="2393" customFormat="1" ht="13.5" thickBot="1" x14ac:dyDescent="0.25">
      <c r="B660" s="3942"/>
      <c r="C660" s="3943"/>
      <c r="D660" s="3943"/>
      <c r="E660" s="3943"/>
      <c r="F660" s="3943"/>
      <c r="G660" s="2565"/>
      <c r="H660" s="2565"/>
      <c r="I660" s="2565"/>
      <c r="J660" s="2565"/>
      <c r="K660" s="2565"/>
      <c r="L660" s="2565"/>
      <c r="M660" s="2565"/>
      <c r="N660" s="2565"/>
      <c r="O660" s="2565"/>
      <c r="P660" s="2565"/>
      <c r="Q660" s="2565"/>
      <c r="R660" s="2565"/>
      <c r="S660" s="2565"/>
      <c r="T660" s="2565"/>
      <c r="U660" s="2565"/>
      <c r="V660" s="2565"/>
      <c r="W660" s="2565"/>
      <c r="X660" s="2565"/>
      <c r="Y660" s="2565"/>
      <c r="Z660" s="2565"/>
      <c r="AA660" s="2565"/>
      <c r="AB660" s="2565"/>
      <c r="AC660" s="2565"/>
      <c r="AD660" s="2565"/>
      <c r="AE660" s="2565"/>
      <c r="AF660" s="2507"/>
    </row>
    <row r="661" spans="2:32" s="2393" customFormat="1" ht="13.5" thickBot="1" x14ac:dyDescent="0.25">
      <c r="B661" s="3941"/>
      <c r="C661" s="3941"/>
      <c r="D661" s="3941"/>
      <c r="E661" s="3941"/>
      <c r="F661" s="3941"/>
      <c r="G661" s="2501"/>
      <c r="H661" s="2501"/>
      <c r="I661" s="2501"/>
      <c r="J661" s="2501"/>
      <c r="K661" s="2501"/>
      <c r="L661" s="2501"/>
      <c r="M661" s="2501"/>
      <c r="N661" s="2501"/>
      <c r="O661" s="2501"/>
      <c r="P661" s="2501"/>
      <c r="Q661" s="2501"/>
      <c r="R661" s="2501"/>
      <c r="S661" s="2501"/>
      <c r="T661" s="2501"/>
      <c r="U661" s="2501"/>
      <c r="V661" s="2501"/>
      <c r="W661" s="2501"/>
      <c r="X661" s="2501"/>
      <c r="Y661" s="2501"/>
      <c r="Z661" s="2501"/>
      <c r="AA661" s="2501"/>
      <c r="AB661" s="2501"/>
      <c r="AC661" s="2501"/>
      <c r="AD661" s="2501"/>
      <c r="AE661" s="2501"/>
      <c r="AF661" s="2501"/>
    </row>
    <row r="662" spans="2:32" s="2393" customFormat="1" ht="20.25" x14ac:dyDescent="0.2">
      <c r="B662" s="4169" t="s">
        <v>5058</v>
      </c>
      <c r="C662" s="4170"/>
      <c r="D662" s="4170"/>
      <c r="E662" s="4170"/>
      <c r="F662" s="4170"/>
      <c r="G662" s="4170"/>
      <c r="H662" s="4170"/>
      <c r="I662" s="4170"/>
      <c r="J662" s="4170"/>
      <c r="K662" s="4170"/>
      <c r="L662" s="4170"/>
      <c r="M662" s="4170"/>
      <c r="N662" s="4170"/>
      <c r="O662" s="4170"/>
      <c r="P662" s="4170"/>
      <c r="Q662" s="4170"/>
      <c r="R662" s="4170"/>
      <c r="S662" s="4170"/>
      <c r="T662" s="4170"/>
      <c r="U662" s="4170"/>
      <c r="V662" s="4170"/>
      <c r="W662" s="4170"/>
      <c r="X662" s="4170"/>
      <c r="Y662" s="4170"/>
      <c r="Z662" s="4170"/>
      <c r="AA662" s="4170"/>
      <c r="AB662" s="4170"/>
      <c r="AC662" s="4170"/>
      <c r="AD662" s="4170"/>
      <c r="AE662" s="4170"/>
      <c r="AF662" s="4171"/>
    </row>
    <row r="663" spans="2:32" s="2393" customFormat="1" x14ac:dyDescent="0.2">
      <c r="B663" s="3940"/>
      <c r="C663" s="3941"/>
      <c r="D663" s="3941"/>
      <c r="E663" s="3941"/>
      <c r="F663" s="3941"/>
      <c r="G663" s="2501"/>
      <c r="H663" s="2501"/>
      <c r="I663" s="2501"/>
      <c r="J663" s="2501"/>
      <c r="K663" s="2501"/>
      <c r="L663" s="2501"/>
      <c r="M663" s="2501"/>
      <c r="N663" s="2501"/>
      <c r="O663" s="2501"/>
      <c r="P663" s="2501"/>
      <c r="Q663" s="2501"/>
      <c r="R663" s="2501"/>
      <c r="S663" s="2501"/>
      <c r="T663" s="2501"/>
      <c r="U663" s="2501"/>
      <c r="V663" s="2501"/>
      <c r="W663" s="2501"/>
      <c r="X663" s="2501"/>
      <c r="Y663" s="2501"/>
      <c r="Z663" s="2501"/>
      <c r="AA663" s="2501"/>
      <c r="AB663" s="2501"/>
      <c r="AC663" s="2501"/>
      <c r="AD663" s="2501"/>
      <c r="AE663" s="2501"/>
      <c r="AF663" s="2502"/>
    </row>
    <row r="664" spans="2:32" s="2393" customFormat="1" x14ac:dyDescent="0.2">
      <c r="B664" s="2563" t="s">
        <v>5078</v>
      </c>
      <c r="C664" s="3941"/>
      <c r="D664" s="4172" t="s">
        <v>6942</v>
      </c>
      <c r="E664" s="4172"/>
      <c r="F664" s="4172"/>
      <c r="G664" s="2501"/>
      <c r="H664" s="2501"/>
      <c r="I664" s="2501"/>
      <c r="J664" s="2501"/>
      <c r="K664" s="2501"/>
      <c r="L664" s="2501"/>
      <c r="M664" s="2501"/>
      <c r="N664" s="2501"/>
      <c r="O664" s="2501"/>
      <c r="P664" s="2501"/>
      <c r="Q664" s="2501"/>
      <c r="R664" s="2501"/>
      <c r="S664" s="2501"/>
      <c r="T664" s="2501"/>
      <c r="U664" s="2501"/>
      <c r="V664" s="2501"/>
      <c r="W664" s="2501"/>
      <c r="X664" s="2501"/>
      <c r="Y664" s="2501"/>
      <c r="Z664" s="2501"/>
      <c r="AA664" s="2501"/>
      <c r="AB664" s="2501"/>
      <c r="AC664" s="2501"/>
      <c r="AD664" s="2501"/>
      <c r="AE664" s="2501"/>
      <c r="AF664" s="2502"/>
    </row>
    <row r="665" spans="2:32" s="2393" customFormat="1" ht="12.75" customHeight="1" x14ac:dyDescent="0.2">
      <c r="B665" s="4173" t="s">
        <v>5061</v>
      </c>
      <c r="C665" s="4174"/>
      <c r="D665" s="5125">
        <v>41876</v>
      </c>
      <c r="E665" s="5125"/>
      <c r="F665" s="5125"/>
      <c r="G665" s="2561"/>
      <c r="H665" s="2501"/>
      <c r="I665" s="2501"/>
      <c r="J665" s="2501"/>
      <c r="K665" s="2501"/>
      <c r="L665" s="2501"/>
      <c r="M665" s="2501"/>
      <c r="N665" s="2501"/>
      <c r="O665" s="2501"/>
      <c r="P665" s="2501"/>
      <c r="Q665" s="2501"/>
      <c r="R665" s="2501"/>
      <c r="S665" s="2501"/>
      <c r="T665" s="2501"/>
      <c r="U665" s="2501"/>
      <c r="V665" s="2501"/>
      <c r="W665" s="2501"/>
      <c r="X665" s="2501"/>
      <c r="Y665" s="2501"/>
      <c r="Z665" s="2501"/>
      <c r="AA665" s="2501"/>
      <c r="AB665" s="2501"/>
      <c r="AC665" s="2501"/>
      <c r="AD665" s="2501"/>
      <c r="AE665" s="2501"/>
      <c r="AF665" s="2502"/>
    </row>
    <row r="666" spans="2:32" s="2393" customFormat="1" ht="12.75" customHeight="1" x14ac:dyDescent="0.2">
      <c r="B666" s="4176" t="s">
        <v>5059</v>
      </c>
      <c r="C666" s="4177"/>
      <c r="D666" s="5126">
        <v>41912</v>
      </c>
      <c r="E666" s="5126"/>
      <c r="F666" s="5126"/>
      <c r="G666" s="2501"/>
      <c r="H666" s="2501"/>
      <c r="I666" s="2501"/>
      <c r="J666" s="2501"/>
      <c r="K666" s="2501"/>
      <c r="L666" s="2501"/>
      <c r="M666" s="2501"/>
      <c r="N666" s="2501"/>
      <c r="O666" s="2501"/>
      <c r="P666" s="2501"/>
      <c r="Q666" s="2501"/>
      <c r="R666" s="2501"/>
      <c r="S666" s="2501"/>
      <c r="T666" s="2501"/>
      <c r="U666" s="2501"/>
      <c r="V666" s="2501"/>
      <c r="W666" s="2501"/>
      <c r="X666" s="2501"/>
      <c r="Y666" s="2501"/>
      <c r="Z666" s="2501"/>
      <c r="AA666" s="2501"/>
      <c r="AB666" s="2501"/>
      <c r="AC666" s="2501"/>
      <c r="AD666" s="2501"/>
      <c r="AE666" s="2501"/>
      <c r="AF666" s="2502"/>
    </row>
    <row r="667" spans="2:32" s="2393" customFormat="1" ht="13.5" thickBot="1" x14ac:dyDescent="0.25">
      <c r="B667" s="3940"/>
      <c r="C667" s="3941"/>
      <c r="D667" s="3941"/>
      <c r="E667" s="3941"/>
      <c r="F667" s="3941"/>
      <c r="G667" s="2501"/>
      <c r="H667" s="2501"/>
      <c r="I667" s="2501"/>
      <c r="J667" s="2501"/>
      <c r="K667" s="2501"/>
      <c r="L667" s="2501"/>
      <c r="M667" s="2501"/>
      <c r="N667" s="2501"/>
      <c r="O667" s="2501"/>
      <c r="P667" s="2501"/>
      <c r="Q667" s="2501"/>
      <c r="R667" s="2501"/>
      <c r="S667" s="2501"/>
      <c r="T667" s="2501"/>
      <c r="U667" s="2501"/>
      <c r="V667" s="2501"/>
      <c r="W667" s="2501"/>
      <c r="X667" s="2501"/>
      <c r="Y667" s="2501"/>
      <c r="Z667" s="2501"/>
      <c r="AA667" s="2501"/>
      <c r="AB667" s="2501"/>
      <c r="AC667" s="2501"/>
      <c r="AD667" s="2501"/>
      <c r="AE667" s="2501"/>
      <c r="AF667" s="2502"/>
    </row>
    <row r="668" spans="2:32" s="2393" customFormat="1" ht="66" customHeight="1" thickBot="1" x14ac:dyDescent="0.25">
      <c r="B668" s="4179" t="s">
        <v>5060</v>
      </c>
      <c r="C668" s="4180"/>
      <c r="D668" s="4181" t="s">
        <v>6943</v>
      </c>
      <c r="E668" s="4182"/>
      <c r="F668" s="4182"/>
      <c r="G668" s="4182"/>
      <c r="H668" s="4182"/>
      <c r="I668" s="4182"/>
      <c r="J668" s="4182"/>
      <c r="K668" s="4182"/>
      <c r="L668" s="4182"/>
      <c r="M668" s="4182"/>
      <c r="N668" s="4182"/>
      <c r="O668" s="4182"/>
      <c r="P668" s="4182"/>
      <c r="Q668" s="4183"/>
      <c r="R668" s="2501"/>
      <c r="S668" s="2501"/>
      <c r="T668" s="2501"/>
      <c r="U668" s="2501"/>
      <c r="V668" s="2501"/>
      <c r="W668" s="2501"/>
      <c r="X668" s="2501"/>
      <c r="Y668" s="2501"/>
      <c r="Z668" s="2501"/>
      <c r="AA668" s="2501"/>
      <c r="AB668" s="2501"/>
      <c r="AC668" s="2501"/>
      <c r="AD668" s="2501"/>
      <c r="AE668" s="2501"/>
      <c r="AF668" s="2502"/>
    </row>
    <row r="669" spans="2:32" s="2393" customFormat="1" ht="13.5" thickBot="1" x14ac:dyDescent="0.25">
      <c r="B669" s="3940"/>
      <c r="C669" s="3941"/>
      <c r="D669" s="3941"/>
      <c r="E669" s="3941"/>
      <c r="F669" s="3941"/>
      <c r="G669" s="2501"/>
      <c r="H669" s="2501"/>
      <c r="I669" s="2501"/>
      <c r="J669" s="2501"/>
      <c r="K669" s="2501"/>
      <c r="L669" s="2501"/>
      <c r="M669" s="2501"/>
      <c r="N669" s="2501"/>
      <c r="O669" s="2501"/>
      <c r="P669" s="2501"/>
      <c r="Q669" s="2501"/>
      <c r="R669" s="2565"/>
      <c r="S669" s="2501"/>
      <c r="T669" s="2501"/>
      <c r="U669" s="2501"/>
      <c r="V669" s="2501"/>
      <c r="W669" s="2501"/>
      <c r="X669" s="2501"/>
      <c r="Y669" s="2501"/>
      <c r="Z669" s="2501"/>
      <c r="AA669" s="2501"/>
      <c r="AB669" s="2501"/>
      <c r="AC669" s="2501"/>
      <c r="AD669" s="2501"/>
      <c r="AE669" s="2501"/>
      <c r="AF669" s="2502"/>
    </row>
    <row r="670" spans="2:32" s="2393" customFormat="1" ht="13.5" customHeight="1" thickBot="1" x14ac:dyDescent="0.25">
      <c r="B670" s="4184" t="s">
        <v>5062</v>
      </c>
      <c r="C670" s="4185"/>
      <c r="D670" s="4188" t="s">
        <v>5063</v>
      </c>
      <c r="E670" s="4190" t="s">
        <v>224</v>
      </c>
      <c r="F670" s="4191"/>
      <c r="G670" s="4191"/>
      <c r="H670" s="4191"/>
      <c r="I670" s="4191"/>
      <c r="J670" s="4191"/>
      <c r="K670" s="4191"/>
      <c r="L670" s="4191"/>
      <c r="M670" s="4191"/>
      <c r="N670" s="4191"/>
      <c r="O670" s="4191"/>
      <c r="P670" s="4192"/>
      <c r="Q670" s="4193" t="s">
        <v>340</v>
      </c>
      <c r="R670" s="4194"/>
      <c r="S670" s="4195"/>
      <c r="T670" s="4195"/>
      <c r="U670" s="4195"/>
      <c r="V670" s="4195"/>
      <c r="W670" s="4195"/>
      <c r="X670" s="4195"/>
      <c r="Y670" s="4196"/>
      <c r="Z670" s="4193" t="s">
        <v>225</v>
      </c>
      <c r="AA670" s="4195"/>
      <c r="AB670" s="4196"/>
      <c r="AC670" s="4197" t="s">
        <v>4982</v>
      </c>
      <c r="AD670" s="4198"/>
      <c r="AE670" s="4199"/>
      <c r="AF670" s="2502"/>
    </row>
    <row r="671" spans="2:32" s="2393" customFormat="1" ht="13.5" customHeight="1" thickBot="1" x14ac:dyDescent="0.25">
      <c r="B671" s="4186"/>
      <c r="C671" s="4187"/>
      <c r="D671" s="4188"/>
      <c r="E671" s="4188" t="s">
        <v>5000</v>
      </c>
      <c r="F671" s="4188" t="s">
        <v>5001</v>
      </c>
      <c r="G671" s="4200" t="s">
        <v>5003</v>
      </c>
      <c r="H671" s="4200" t="s">
        <v>5064</v>
      </c>
      <c r="I671" s="4202" t="s">
        <v>5065</v>
      </c>
      <c r="J671" s="4202" t="s">
        <v>5066</v>
      </c>
      <c r="K671" s="4202" t="s">
        <v>5006</v>
      </c>
      <c r="L671" s="4202"/>
      <c r="M671" s="4202" t="s">
        <v>5067</v>
      </c>
      <c r="N671" s="4202" t="s">
        <v>5068</v>
      </c>
      <c r="O671" s="4202" t="s">
        <v>5069</v>
      </c>
      <c r="P671" s="4202" t="s">
        <v>5070</v>
      </c>
      <c r="Q671" s="4189" t="s">
        <v>5012</v>
      </c>
      <c r="R671" s="4189" t="s">
        <v>5013</v>
      </c>
      <c r="S671" s="4189" t="s">
        <v>5014</v>
      </c>
      <c r="T671" s="4189" t="s">
        <v>5071</v>
      </c>
      <c r="U671" s="4189" t="s">
        <v>5072</v>
      </c>
      <c r="V671" s="4189" t="s">
        <v>5017</v>
      </c>
      <c r="W671" s="4189" t="s">
        <v>5019</v>
      </c>
      <c r="X671" s="4200" t="s">
        <v>5073</v>
      </c>
      <c r="Y671" s="4200" t="s">
        <v>5074</v>
      </c>
      <c r="Z671" s="4189" t="s">
        <v>5075</v>
      </c>
      <c r="AA671" s="4189" t="s">
        <v>5076</v>
      </c>
      <c r="AB671" s="4189" t="s">
        <v>5077</v>
      </c>
      <c r="AC671" s="4189" t="s">
        <v>1150</v>
      </c>
      <c r="AD671" s="4189" t="s">
        <v>4983</v>
      </c>
      <c r="AE671" s="4189" t="s">
        <v>4984</v>
      </c>
      <c r="AF671" s="2502"/>
    </row>
    <row r="672" spans="2:32" s="2393" customFormat="1" ht="13.5" thickBot="1" x14ac:dyDescent="0.25">
      <c r="B672" s="4186"/>
      <c r="C672" s="4187"/>
      <c r="D672" s="4189"/>
      <c r="E672" s="4189"/>
      <c r="F672" s="4189"/>
      <c r="G672" s="4201"/>
      <c r="H672" s="4201"/>
      <c r="I672" s="4200"/>
      <c r="J672" s="4200"/>
      <c r="K672" s="3938" t="s">
        <v>5026</v>
      </c>
      <c r="L672" s="3939" t="s">
        <v>2793</v>
      </c>
      <c r="M672" s="4200"/>
      <c r="N672" s="4200"/>
      <c r="O672" s="4200"/>
      <c r="P672" s="4200"/>
      <c r="Q672" s="4203"/>
      <c r="R672" s="4203"/>
      <c r="S672" s="4203"/>
      <c r="T672" s="4203"/>
      <c r="U672" s="4203"/>
      <c r="V672" s="4203"/>
      <c r="W672" s="4203"/>
      <c r="X672" s="4201"/>
      <c r="Y672" s="4201"/>
      <c r="Z672" s="4203"/>
      <c r="AA672" s="4203"/>
      <c r="AB672" s="4203"/>
      <c r="AC672" s="4203"/>
      <c r="AD672" s="4203"/>
      <c r="AE672" s="4203"/>
      <c r="AF672" s="2502"/>
    </row>
    <row r="673" spans="2:32" s="2393" customFormat="1" x14ac:dyDescent="0.2">
      <c r="B673" s="5134" t="s">
        <v>6944</v>
      </c>
      <c r="C673" s="5134"/>
      <c r="D673" s="3067" t="s">
        <v>6945</v>
      </c>
      <c r="E673" s="3068"/>
      <c r="F673" s="3069"/>
      <c r="G673" s="2661"/>
      <c r="H673" s="2661">
        <v>30</v>
      </c>
      <c r="I673" s="3068"/>
      <c r="J673" s="3068"/>
      <c r="K673" s="3069"/>
      <c r="L673" s="2661"/>
      <c r="M673" s="3068"/>
      <c r="N673" s="3068"/>
      <c r="O673" s="3068"/>
      <c r="P673" s="3068"/>
      <c r="Q673" s="3068"/>
      <c r="R673" s="3069"/>
      <c r="S673" s="3069"/>
      <c r="T673" s="3068"/>
      <c r="U673" s="3068"/>
      <c r="V673" s="3069"/>
      <c r="W673" s="3069"/>
      <c r="X673" s="3068"/>
      <c r="Y673" s="3068"/>
      <c r="Z673" s="3069"/>
      <c r="AA673" s="3068"/>
      <c r="AB673" s="3068"/>
      <c r="AC673" s="2598"/>
      <c r="AD673" s="2598"/>
      <c r="AE673" s="2598"/>
      <c r="AF673" s="2502"/>
    </row>
    <row r="674" spans="2:32" s="2393" customFormat="1" x14ac:dyDescent="0.2">
      <c r="B674" s="5133" t="s">
        <v>6946</v>
      </c>
      <c r="C674" s="5133"/>
      <c r="D674" s="3788" t="s">
        <v>6947</v>
      </c>
      <c r="E674" s="3789"/>
      <c r="F674" s="3790"/>
      <c r="G674" s="2665"/>
      <c r="H674" s="2665"/>
      <c r="I674" s="3789"/>
      <c r="J674" s="3789"/>
      <c r="K674" s="3790"/>
      <c r="L674" s="2665"/>
      <c r="M674" s="3789"/>
      <c r="N674" s="3789"/>
      <c r="O674" s="3789"/>
      <c r="P674" s="3789"/>
      <c r="Q674" s="3789"/>
      <c r="R674" s="3790"/>
      <c r="S674" s="3790"/>
      <c r="T674" s="3789"/>
      <c r="U674" s="3789"/>
      <c r="V674" s="3790"/>
      <c r="W674" s="3790">
        <v>300</v>
      </c>
      <c r="X674" s="3789"/>
      <c r="Y674" s="3789"/>
      <c r="Z674" s="3790"/>
      <c r="AA674" s="3789"/>
      <c r="AB674" s="3789"/>
      <c r="AC674" s="2666"/>
      <c r="AD674" s="2666"/>
      <c r="AE674" s="2666"/>
      <c r="AF674" s="2502"/>
    </row>
    <row r="675" spans="2:32" s="2393" customFormat="1" ht="13.5" thickBot="1" x14ac:dyDescent="0.25">
      <c r="B675" s="5660" t="s">
        <v>6948</v>
      </c>
      <c r="C675" s="5660"/>
      <c r="D675" s="3761" t="s">
        <v>6949</v>
      </c>
      <c r="E675" s="3762"/>
      <c r="F675" s="3763"/>
      <c r="G675" s="2560"/>
      <c r="H675" s="2560"/>
      <c r="I675" s="3762"/>
      <c r="J675" s="3762"/>
      <c r="K675" s="3763"/>
      <c r="L675" s="2560"/>
      <c r="M675" s="3762"/>
      <c r="N675" s="3762"/>
      <c r="O675" s="3762"/>
      <c r="P675" s="3762"/>
      <c r="Q675" s="3762"/>
      <c r="R675" s="3763"/>
      <c r="S675" s="3763"/>
      <c r="T675" s="3762"/>
      <c r="U675" s="3762"/>
      <c r="V675" s="3763"/>
      <c r="W675" s="3763"/>
      <c r="X675" s="3762"/>
      <c r="Y675" s="3762"/>
      <c r="Z675" s="3763">
        <v>30</v>
      </c>
      <c r="AA675" s="3762"/>
      <c r="AB675" s="3762"/>
      <c r="AC675" s="2770"/>
      <c r="AD675" s="2770"/>
      <c r="AE675" s="2770"/>
      <c r="AF675" s="2502"/>
    </row>
    <row r="676" spans="2:32" s="2393" customFormat="1" x14ac:dyDescent="0.2">
      <c r="B676" s="2564"/>
      <c r="C676" s="2496"/>
      <c r="D676" s="2496"/>
      <c r="E676" s="2496"/>
      <c r="F676" s="2496"/>
      <c r="G676" s="2497"/>
      <c r="H676" s="2497"/>
      <c r="I676" s="2497"/>
      <c r="J676" s="2497"/>
      <c r="K676" s="2496"/>
      <c r="L676" s="2497"/>
      <c r="M676" s="2497"/>
      <c r="N676" s="2497"/>
      <c r="O676" s="2497"/>
      <c r="P676" s="2497"/>
      <c r="Q676" s="2561"/>
      <c r="R676" s="2561"/>
      <c r="S676" s="2561"/>
      <c r="T676" s="2561"/>
      <c r="U676" s="2561"/>
      <c r="V676" s="2561"/>
      <c r="W676" s="2561"/>
      <c r="X676" s="2561"/>
      <c r="Y676" s="2561"/>
      <c r="Z676" s="2561"/>
      <c r="AA676" s="2561"/>
      <c r="AB676" s="2561"/>
      <c r="AC676" s="2561"/>
      <c r="AD676" s="2561"/>
      <c r="AE676" s="2561"/>
      <c r="AF676" s="2502"/>
    </row>
    <row r="677" spans="2:32" s="2393" customFormat="1" x14ac:dyDescent="0.2">
      <c r="B677" s="4166" t="s">
        <v>4985</v>
      </c>
      <c r="C677" s="4167"/>
      <c r="D677" s="4168" t="s">
        <v>6851</v>
      </c>
      <c r="E677" s="4168"/>
      <c r="F677" s="4168"/>
      <c r="G677" s="4168"/>
      <c r="H677" s="4168"/>
      <c r="I677" s="2562"/>
      <c r="J677" s="2562"/>
      <c r="K677" s="2562"/>
      <c r="L677" s="2562"/>
      <c r="M677" s="2562"/>
      <c r="N677" s="2562"/>
      <c r="O677" s="2562"/>
      <c r="P677" s="2562"/>
      <c r="Q677" s="2561"/>
      <c r="R677" s="2561"/>
      <c r="S677" s="2561"/>
      <c r="T677" s="2561"/>
      <c r="U677" s="2561"/>
      <c r="V677" s="2561"/>
      <c r="W677" s="2561"/>
      <c r="X677" s="2561"/>
      <c r="Y677" s="2561"/>
      <c r="Z677" s="2561"/>
      <c r="AA677" s="2561"/>
      <c r="AB677" s="2561"/>
      <c r="AC677" s="2561"/>
      <c r="AD677" s="2561"/>
      <c r="AE677" s="2561"/>
      <c r="AF677" s="2502"/>
    </row>
    <row r="678" spans="2:32" s="2393" customFormat="1" x14ac:dyDescent="0.2">
      <c r="B678" s="4166" t="s">
        <v>4986</v>
      </c>
      <c r="C678" s="4167"/>
      <c r="D678" s="4168" t="s">
        <v>5347</v>
      </c>
      <c r="E678" s="4168"/>
      <c r="F678" s="4168"/>
      <c r="G678" s="4168"/>
      <c r="H678" s="4168"/>
      <c r="I678" s="2562"/>
      <c r="J678" s="2562"/>
      <c r="K678" s="2562"/>
      <c r="L678" s="2562"/>
      <c r="M678" s="2562"/>
      <c r="N678" s="2562"/>
      <c r="O678" s="2562"/>
      <c r="P678" s="2562"/>
      <c r="Q678" s="2561"/>
      <c r="R678" s="2561"/>
      <c r="S678" s="2561"/>
      <c r="T678" s="2561"/>
      <c r="U678" s="2561"/>
      <c r="V678" s="2561"/>
      <c r="W678" s="2561"/>
      <c r="X678" s="2561"/>
      <c r="Y678" s="2561"/>
      <c r="Z678" s="2561"/>
      <c r="AA678" s="2561"/>
      <c r="AB678" s="2561"/>
      <c r="AC678" s="2561"/>
      <c r="AD678" s="2561"/>
      <c r="AE678" s="2561"/>
      <c r="AF678" s="2502"/>
    </row>
    <row r="679" spans="2:32" s="2393" customFormat="1" ht="13.5" thickBot="1" x14ac:dyDescent="0.25">
      <c r="B679" s="3942"/>
      <c r="C679" s="3943"/>
      <c r="D679" s="3943"/>
      <c r="E679" s="3943"/>
      <c r="F679" s="3943"/>
      <c r="G679" s="2565"/>
      <c r="H679" s="2565"/>
      <c r="I679" s="2565"/>
      <c r="J679" s="2565"/>
      <c r="K679" s="2565"/>
      <c r="L679" s="2565"/>
      <c r="M679" s="2565"/>
      <c r="N679" s="2565"/>
      <c r="O679" s="2565"/>
      <c r="P679" s="2565"/>
      <c r="Q679" s="2565"/>
      <c r="R679" s="2565"/>
      <c r="S679" s="2565"/>
      <c r="T679" s="2565"/>
      <c r="U679" s="2565"/>
      <c r="V679" s="2565"/>
      <c r="W679" s="2565"/>
      <c r="X679" s="2565"/>
      <c r="Y679" s="2565"/>
      <c r="Z679" s="2565"/>
      <c r="AA679" s="2565"/>
      <c r="AB679" s="2565"/>
      <c r="AC679" s="2565"/>
      <c r="AD679" s="2565"/>
      <c r="AE679" s="2565"/>
      <c r="AF679" s="2507"/>
    </row>
    <row r="680" spans="2:32" s="2393" customFormat="1" ht="13.5" thickBot="1" x14ac:dyDescent="0.25">
      <c r="B680" s="3941"/>
      <c r="C680" s="3941"/>
      <c r="D680" s="3941"/>
      <c r="E680" s="3941"/>
      <c r="F680" s="3941"/>
      <c r="G680" s="2501"/>
      <c r="H680" s="2501"/>
      <c r="I680" s="2501"/>
      <c r="J680" s="2501"/>
      <c r="K680" s="2501"/>
      <c r="L680" s="2501"/>
      <c r="M680" s="2501"/>
      <c r="N680" s="2501"/>
      <c r="O680" s="2501"/>
      <c r="P680" s="2501"/>
      <c r="Q680" s="2501"/>
      <c r="R680" s="2501"/>
      <c r="S680" s="2501"/>
      <c r="T680" s="2501"/>
      <c r="U680" s="2501"/>
      <c r="V680" s="2501"/>
      <c r="W680" s="2501"/>
      <c r="X680" s="2501"/>
      <c r="Y680" s="2501"/>
      <c r="Z680" s="2501"/>
      <c r="AA680" s="2501"/>
      <c r="AB680" s="2501"/>
      <c r="AC680" s="2501"/>
      <c r="AD680" s="2501"/>
      <c r="AE680" s="2501"/>
      <c r="AF680" s="2501"/>
    </row>
    <row r="681" spans="2:32" s="2393" customFormat="1" ht="20.25" x14ac:dyDescent="0.2">
      <c r="B681" s="4169" t="s">
        <v>5058</v>
      </c>
      <c r="C681" s="4170"/>
      <c r="D681" s="4170"/>
      <c r="E681" s="4170"/>
      <c r="F681" s="4170"/>
      <c r="G681" s="4170"/>
      <c r="H681" s="4170"/>
      <c r="I681" s="4170"/>
      <c r="J681" s="4170"/>
      <c r="K681" s="4170"/>
      <c r="L681" s="4170"/>
      <c r="M681" s="4170"/>
      <c r="N681" s="4170"/>
      <c r="O681" s="4170"/>
      <c r="P681" s="4170"/>
      <c r="Q681" s="4170"/>
      <c r="R681" s="4170"/>
      <c r="S681" s="4170"/>
      <c r="T681" s="4170"/>
      <c r="U681" s="4170"/>
      <c r="V681" s="4170"/>
      <c r="W681" s="4170"/>
      <c r="X681" s="4170"/>
      <c r="Y681" s="4170"/>
      <c r="Z681" s="4170"/>
      <c r="AA681" s="4170"/>
      <c r="AB681" s="4170"/>
      <c r="AC681" s="4170"/>
      <c r="AD681" s="4170"/>
      <c r="AE681" s="4170"/>
      <c r="AF681" s="4171"/>
    </row>
    <row r="682" spans="2:32" s="2393" customFormat="1" x14ac:dyDescent="0.2">
      <c r="B682" s="3940"/>
      <c r="C682" s="3941"/>
      <c r="D682" s="3941"/>
      <c r="E682" s="3941"/>
      <c r="F682" s="3941"/>
      <c r="G682" s="2501"/>
      <c r="H682" s="2501"/>
      <c r="I682" s="2501"/>
      <c r="J682" s="2501"/>
      <c r="K682" s="2501"/>
      <c r="L682" s="2501"/>
      <c r="M682" s="2501"/>
      <c r="N682" s="2501"/>
      <c r="O682" s="2501"/>
      <c r="P682" s="2501"/>
      <c r="Q682" s="2501"/>
      <c r="R682" s="2501"/>
      <c r="S682" s="2501"/>
      <c r="T682" s="2501"/>
      <c r="U682" s="2501"/>
      <c r="V682" s="2501"/>
      <c r="W682" s="2501"/>
      <c r="X682" s="2501"/>
      <c r="Y682" s="2501"/>
      <c r="Z682" s="2501"/>
      <c r="AA682" s="2501"/>
      <c r="AB682" s="2501"/>
      <c r="AC682" s="2501"/>
      <c r="AD682" s="2501"/>
      <c r="AE682" s="2501"/>
      <c r="AF682" s="2502"/>
    </row>
    <row r="683" spans="2:32" s="2393" customFormat="1" ht="12.75" customHeight="1" x14ac:dyDescent="0.2">
      <c r="B683" s="2563" t="s">
        <v>5078</v>
      </c>
      <c r="C683" s="3941"/>
      <c r="D683" s="4172" t="s">
        <v>6934</v>
      </c>
      <c r="E683" s="4172"/>
      <c r="F683" s="4172"/>
      <c r="G683" s="2501"/>
      <c r="H683" s="2501"/>
      <c r="I683" s="2501"/>
      <c r="J683" s="2501"/>
      <c r="K683" s="2501"/>
      <c r="L683" s="2501"/>
      <c r="M683" s="2501"/>
      <c r="N683" s="2501"/>
      <c r="O683" s="2501"/>
      <c r="P683" s="2501"/>
      <c r="Q683" s="2501"/>
      <c r="R683" s="2501"/>
      <c r="S683" s="2501"/>
      <c r="T683" s="2501"/>
      <c r="U683" s="2501"/>
      <c r="V683" s="2501"/>
      <c r="W683" s="2501"/>
      <c r="X683" s="2501"/>
      <c r="Y683" s="2501"/>
      <c r="Z683" s="2501"/>
      <c r="AA683" s="2501"/>
      <c r="AB683" s="2501"/>
      <c r="AC683" s="2501"/>
      <c r="AD683" s="2501"/>
      <c r="AE683" s="2501"/>
      <c r="AF683" s="2502"/>
    </row>
    <row r="684" spans="2:32" s="2393" customFormat="1" ht="12.75" customHeight="1" x14ac:dyDescent="0.2">
      <c r="B684" s="4173" t="s">
        <v>5061</v>
      </c>
      <c r="C684" s="4174"/>
      <c r="D684" s="5125">
        <v>41876</v>
      </c>
      <c r="E684" s="5125"/>
      <c r="F684" s="5125"/>
      <c r="G684" s="2561"/>
      <c r="H684" s="2501"/>
      <c r="I684" s="2501"/>
      <c r="J684" s="2501"/>
      <c r="K684" s="2501"/>
      <c r="L684" s="2501"/>
      <c r="M684" s="2501"/>
      <c r="N684" s="2501"/>
      <c r="O684" s="2501"/>
      <c r="P684" s="2501"/>
      <c r="Q684" s="2501"/>
      <c r="R684" s="2501"/>
      <c r="S684" s="2501"/>
      <c r="T684" s="2501"/>
      <c r="U684" s="2501"/>
      <c r="V684" s="2501"/>
      <c r="W684" s="2501"/>
      <c r="X684" s="2501"/>
      <c r="Y684" s="2501"/>
      <c r="Z684" s="2501"/>
      <c r="AA684" s="2501"/>
      <c r="AB684" s="2501"/>
      <c r="AC684" s="2501"/>
      <c r="AD684" s="2501"/>
      <c r="AE684" s="2501"/>
      <c r="AF684" s="2502"/>
    </row>
    <row r="685" spans="2:32" s="2393" customFormat="1" ht="12.75" customHeight="1" x14ac:dyDescent="0.2">
      <c r="B685" s="4176" t="s">
        <v>5059</v>
      </c>
      <c r="C685" s="4177"/>
      <c r="D685" s="5126">
        <v>41912</v>
      </c>
      <c r="E685" s="5126"/>
      <c r="F685" s="5126"/>
      <c r="G685" s="2501"/>
      <c r="H685" s="2501"/>
      <c r="I685" s="2501"/>
      <c r="J685" s="2501"/>
      <c r="K685" s="2501"/>
      <c r="L685" s="2501"/>
      <c r="M685" s="2501"/>
      <c r="N685" s="2501"/>
      <c r="O685" s="2501"/>
      <c r="P685" s="2501"/>
      <c r="Q685" s="2501"/>
      <c r="R685" s="2501"/>
      <c r="S685" s="2501"/>
      <c r="T685" s="2501"/>
      <c r="U685" s="2501"/>
      <c r="V685" s="2501"/>
      <c r="W685" s="2501"/>
      <c r="X685" s="2501"/>
      <c r="Y685" s="2501"/>
      <c r="Z685" s="2501"/>
      <c r="AA685" s="2501"/>
      <c r="AB685" s="2501"/>
      <c r="AC685" s="2501"/>
      <c r="AD685" s="2501"/>
      <c r="AE685" s="2501"/>
      <c r="AF685" s="2502"/>
    </row>
    <row r="686" spans="2:32" s="2393" customFormat="1" ht="13.5" thickBot="1" x14ac:dyDescent="0.25">
      <c r="B686" s="3940"/>
      <c r="C686" s="3941"/>
      <c r="D686" s="3941"/>
      <c r="E686" s="3941"/>
      <c r="F686" s="3941"/>
      <c r="G686" s="2501"/>
      <c r="H686" s="2501"/>
      <c r="I686" s="2501"/>
      <c r="J686" s="2501"/>
      <c r="K686" s="2501"/>
      <c r="L686" s="2501"/>
      <c r="M686" s="2501"/>
      <c r="N686" s="2501"/>
      <c r="O686" s="2501"/>
      <c r="P686" s="2501"/>
      <c r="Q686" s="2501"/>
      <c r="R686" s="2501"/>
      <c r="S686" s="2501"/>
      <c r="T686" s="2501"/>
      <c r="U686" s="2501"/>
      <c r="V686" s="2501"/>
      <c r="W686" s="2501"/>
      <c r="X686" s="2501"/>
      <c r="Y686" s="2501"/>
      <c r="Z686" s="2501"/>
      <c r="AA686" s="2501"/>
      <c r="AB686" s="2501"/>
      <c r="AC686" s="2501"/>
      <c r="AD686" s="2501"/>
      <c r="AE686" s="2501"/>
      <c r="AF686" s="2502"/>
    </row>
    <row r="687" spans="2:32" s="2393" customFormat="1" ht="47.25" customHeight="1" thickBot="1" x14ac:dyDescent="0.25">
      <c r="B687" s="4179" t="s">
        <v>5060</v>
      </c>
      <c r="C687" s="4180"/>
      <c r="D687" s="4181" t="s">
        <v>6935</v>
      </c>
      <c r="E687" s="4182"/>
      <c r="F687" s="4182"/>
      <c r="G687" s="4182"/>
      <c r="H687" s="4182"/>
      <c r="I687" s="4182"/>
      <c r="J687" s="4182"/>
      <c r="K687" s="4182"/>
      <c r="L687" s="4182"/>
      <c r="M687" s="4182"/>
      <c r="N687" s="4182"/>
      <c r="O687" s="4182"/>
      <c r="P687" s="4182"/>
      <c r="Q687" s="4183"/>
      <c r="R687" s="2501"/>
      <c r="S687" s="2501"/>
      <c r="T687" s="2501"/>
      <c r="U687" s="2501"/>
      <c r="V687" s="2501"/>
      <c r="W687" s="2501"/>
      <c r="X687" s="2501"/>
      <c r="Y687" s="2501"/>
      <c r="Z687" s="2501"/>
      <c r="AA687" s="2501"/>
      <c r="AB687" s="2501"/>
      <c r="AC687" s="2501"/>
      <c r="AD687" s="2501"/>
      <c r="AE687" s="2501"/>
      <c r="AF687" s="2502"/>
    </row>
    <row r="688" spans="2:32" s="2393" customFormat="1" ht="13.5" thickBot="1" x14ac:dyDescent="0.25">
      <c r="B688" s="3940"/>
      <c r="C688" s="3941"/>
      <c r="D688" s="3941"/>
      <c r="E688" s="3941"/>
      <c r="F688" s="3941"/>
      <c r="G688" s="2501"/>
      <c r="H688" s="2501"/>
      <c r="I688" s="2501"/>
      <c r="J688" s="2501"/>
      <c r="K688" s="2501"/>
      <c r="L688" s="2501"/>
      <c r="M688" s="2501"/>
      <c r="N688" s="2501"/>
      <c r="O688" s="2501"/>
      <c r="P688" s="2501"/>
      <c r="Q688" s="2501"/>
      <c r="R688" s="2565"/>
      <c r="S688" s="2501"/>
      <c r="T688" s="2501"/>
      <c r="U688" s="2501"/>
      <c r="V688" s="2501"/>
      <c r="W688" s="2501"/>
      <c r="X688" s="2501"/>
      <c r="Y688" s="2501"/>
      <c r="Z688" s="2501"/>
      <c r="AA688" s="2501"/>
      <c r="AB688" s="2501"/>
      <c r="AC688" s="2501"/>
      <c r="AD688" s="2501"/>
      <c r="AE688" s="2501"/>
      <c r="AF688" s="2502"/>
    </row>
    <row r="689" spans="2:32" s="2393" customFormat="1" ht="13.5" customHeight="1" thickBot="1" x14ac:dyDescent="0.25">
      <c r="B689" s="4184" t="s">
        <v>5062</v>
      </c>
      <c r="C689" s="4185"/>
      <c r="D689" s="4188" t="s">
        <v>5063</v>
      </c>
      <c r="E689" s="4190" t="s">
        <v>224</v>
      </c>
      <c r="F689" s="4191"/>
      <c r="G689" s="4191"/>
      <c r="H689" s="4191"/>
      <c r="I689" s="4191"/>
      <c r="J689" s="4191"/>
      <c r="K689" s="4191"/>
      <c r="L689" s="4191"/>
      <c r="M689" s="4191"/>
      <c r="N689" s="4191"/>
      <c r="O689" s="4191"/>
      <c r="P689" s="4192"/>
      <c r="Q689" s="4193" t="s">
        <v>340</v>
      </c>
      <c r="R689" s="4194"/>
      <c r="S689" s="4195"/>
      <c r="T689" s="4195"/>
      <c r="U689" s="4195"/>
      <c r="V689" s="4195"/>
      <c r="W689" s="4195"/>
      <c r="X689" s="4195"/>
      <c r="Y689" s="4196"/>
      <c r="Z689" s="4193" t="s">
        <v>225</v>
      </c>
      <c r="AA689" s="4195"/>
      <c r="AB689" s="4196"/>
      <c r="AC689" s="4197" t="s">
        <v>4982</v>
      </c>
      <c r="AD689" s="4198"/>
      <c r="AE689" s="4199"/>
      <c r="AF689" s="2502"/>
    </row>
    <row r="690" spans="2:32" s="2393" customFormat="1" ht="13.5" customHeight="1" thickBot="1" x14ac:dyDescent="0.25">
      <c r="B690" s="4186"/>
      <c r="C690" s="4187"/>
      <c r="D690" s="4188"/>
      <c r="E690" s="4188" t="s">
        <v>5000</v>
      </c>
      <c r="F690" s="4188" t="s">
        <v>5001</v>
      </c>
      <c r="G690" s="4200" t="s">
        <v>5003</v>
      </c>
      <c r="H690" s="4200" t="s">
        <v>5064</v>
      </c>
      <c r="I690" s="4202" t="s">
        <v>5065</v>
      </c>
      <c r="J690" s="4202" t="s">
        <v>5066</v>
      </c>
      <c r="K690" s="4202" t="s">
        <v>5006</v>
      </c>
      <c r="L690" s="4202"/>
      <c r="M690" s="4202" t="s">
        <v>5067</v>
      </c>
      <c r="N690" s="4202" t="s">
        <v>5068</v>
      </c>
      <c r="O690" s="4202" t="s">
        <v>5069</v>
      </c>
      <c r="P690" s="4202" t="s">
        <v>5070</v>
      </c>
      <c r="Q690" s="4189" t="s">
        <v>5012</v>
      </c>
      <c r="R690" s="4189" t="s">
        <v>5013</v>
      </c>
      <c r="S690" s="4189" t="s">
        <v>5014</v>
      </c>
      <c r="T690" s="4189" t="s">
        <v>5071</v>
      </c>
      <c r="U690" s="4189" t="s">
        <v>5072</v>
      </c>
      <c r="V690" s="4189" t="s">
        <v>5017</v>
      </c>
      <c r="W690" s="4189" t="s">
        <v>5019</v>
      </c>
      <c r="X690" s="4200" t="s">
        <v>5073</v>
      </c>
      <c r="Y690" s="4200" t="s">
        <v>5074</v>
      </c>
      <c r="Z690" s="4189" t="s">
        <v>5075</v>
      </c>
      <c r="AA690" s="4189" t="s">
        <v>5076</v>
      </c>
      <c r="AB690" s="4189" t="s">
        <v>5077</v>
      </c>
      <c r="AC690" s="4189" t="s">
        <v>1150</v>
      </c>
      <c r="AD690" s="4189" t="s">
        <v>4983</v>
      </c>
      <c r="AE690" s="4189" t="s">
        <v>4984</v>
      </c>
      <c r="AF690" s="2502"/>
    </row>
    <row r="691" spans="2:32" s="2393" customFormat="1" ht="13.5" thickBot="1" x14ac:dyDescent="0.25">
      <c r="B691" s="4186"/>
      <c r="C691" s="4187"/>
      <c r="D691" s="4189"/>
      <c r="E691" s="4189"/>
      <c r="F691" s="4189"/>
      <c r="G691" s="4201"/>
      <c r="H691" s="4201"/>
      <c r="I691" s="4200"/>
      <c r="J691" s="4200"/>
      <c r="K691" s="3938" t="s">
        <v>5026</v>
      </c>
      <c r="L691" s="3939" t="s">
        <v>2793</v>
      </c>
      <c r="M691" s="4200"/>
      <c r="N691" s="4200"/>
      <c r="O691" s="4200"/>
      <c r="P691" s="4200"/>
      <c r="Q691" s="4203"/>
      <c r="R691" s="4203"/>
      <c r="S691" s="4203"/>
      <c r="T691" s="4203"/>
      <c r="U691" s="4203"/>
      <c r="V691" s="4203"/>
      <c r="W691" s="4203"/>
      <c r="X691" s="4201"/>
      <c r="Y691" s="4201"/>
      <c r="Z691" s="4203"/>
      <c r="AA691" s="4203"/>
      <c r="AB691" s="4203"/>
      <c r="AC691" s="4203"/>
      <c r="AD691" s="4203"/>
      <c r="AE691" s="4203"/>
      <c r="AF691" s="2502"/>
    </row>
    <row r="692" spans="2:32" s="2393" customFormat="1" x14ac:dyDescent="0.2">
      <c r="B692" s="5134" t="s">
        <v>6936</v>
      </c>
      <c r="C692" s="5134"/>
      <c r="D692" s="3067" t="s">
        <v>6937</v>
      </c>
      <c r="E692" s="3068"/>
      <c r="F692" s="3069"/>
      <c r="G692" s="2661"/>
      <c r="H692" s="2661">
        <v>10</v>
      </c>
      <c r="I692" s="3068"/>
      <c r="J692" s="3068"/>
      <c r="K692" s="3069"/>
      <c r="L692" s="2661"/>
      <c r="M692" s="3068"/>
      <c r="N692" s="3068"/>
      <c r="O692" s="3068"/>
      <c r="P692" s="3068"/>
      <c r="Q692" s="3068"/>
      <c r="R692" s="3069"/>
      <c r="S692" s="3069"/>
      <c r="T692" s="3068"/>
      <c r="U692" s="3068"/>
      <c r="V692" s="3069"/>
      <c r="W692" s="3069"/>
      <c r="X692" s="3068"/>
      <c r="Y692" s="3068"/>
      <c r="Z692" s="3069"/>
      <c r="AA692" s="3068"/>
      <c r="AB692" s="3068"/>
      <c r="AC692" s="2598"/>
      <c r="AD692" s="2598"/>
      <c r="AE692" s="2598"/>
      <c r="AF692" s="2502"/>
    </row>
    <row r="693" spans="2:32" s="2393" customFormat="1" x14ac:dyDescent="0.2">
      <c r="B693" s="5133" t="s">
        <v>6938</v>
      </c>
      <c r="C693" s="5133"/>
      <c r="D693" s="3788" t="s">
        <v>6939</v>
      </c>
      <c r="E693" s="3789"/>
      <c r="F693" s="3790"/>
      <c r="G693" s="2665"/>
      <c r="H693" s="2665"/>
      <c r="I693" s="3789"/>
      <c r="J693" s="3789"/>
      <c r="K693" s="3790"/>
      <c r="L693" s="2665"/>
      <c r="M693" s="3789"/>
      <c r="N693" s="3789"/>
      <c r="O693" s="3789"/>
      <c r="P693" s="3789"/>
      <c r="Q693" s="3789"/>
      <c r="R693" s="3790"/>
      <c r="S693" s="3790"/>
      <c r="T693" s="3789"/>
      <c r="U693" s="3789"/>
      <c r="V693" s="3790"/>
      <c r="W693" s="3790">
        <v>100</v>
      </c>
      <c r="X693" s="3789"/>
      <c r="Y693" s="3789"/>
      <c r="Z693" s="3790"/>
      <c r="AA693" s="3789"/>
      <c r="AB693" s="3789"/>
      <c r="AC693" s="2666"/>
      <c r="AD693" s="2666"/>
      <c r="AE693" s="2666"/>
      <c r="AF693" s="2502"/>
    </row>
    <row r="694" spans="2:32" s="2393" customFormat="1" ht="13.5" thickBot="1" x14ac:dyDescent="0.25">
      <c r="B694" s="5660" t="s">
        <v>6940</v>
      </c>
      <c r="C694" s="5660"/>
      <c r="D694" s="3761" t="s">
        <v>6941</v>
      </c>
      <c r="E694" s="3762"/>
      <c r="F694" s="3763"/>
      <c r="G694" s="2560"/>
      <c r="H694" s="2560"/>
      <c r="I694" s="3762"/>
      <c r="J694" s="3762"/>
      <c r="K694" s="3763"/>
      <c r="L694" s="2560"/>
      <c r="M694" s="3762"/>
      <c r="N694" s="3762"/>
      <c r="O694" s="3762"/>
      <c r="P694" s="3762"/>
      <c r="Q694" s="3762"/>
      <c r="R694" s="3763"/>
      <c r="S694" s="3763"/>
      <c r="T694" s="3762"/>
      <c r="U694" s="3762"/>
      <c r="V694" s="3763"/>
      <c r="W694" s="3763"/>
      <c r="X694" s="3762"/>
      <c r="Y694" s="3762"/>
      <c r="Z694" s="3763">
        <v>10</v>
      </c>
      <c r="AA694" s="3762"/>
      <c r="AB694" s="3762"/>
      <c r="AC694" s="2770"/>
      <c r="AD694" s="2770"/>
      <c r="AE694" s="2770"/>
      <c r="AF694" s="2502"/>
    </row>
    <row r="695" spans="2:32" s="2393" customFormat="1" x14ac:dyDescent="0.2">
      <c r="B695" s="2564"/>
      <c r="C695" s="2496"/>
      <c r="D695" s="2496"/>
      <c r="E695" s="2496"/>
      <c r="F695" s="2496"/>
      <c r="G695" s="2497"/>
      <c r="H695" s="2497"/>
      <c r="I695" s="2497"/>
      <c r="J695" s="2497"/>
      <c r="K695" s="2496"/>
      <c r="L695" s="2497"/>
      <c r="M695" s="2497"/>
      <c r="N695" s="2497"/>
      <c r="O695" s="2497"/>
      <c r="P695" s="2497"/>
      <c r="Q695" s="2561"/>
      <c r="R695" s="2561"/>
      <c r="S695" s="2561"/>
      <c r="T695" s="2561"/>
      <c r="U695" s="2561"/>
      <c r="V695" s="2561"/>
      <c r="W695" s="2561"/>
      <c r="X695" s="2561"/>
      <c r="Y695" s="2561"/>
      <c r="Z695" s="2561"/>
      <c r="AA695" s="2561"/>
      <c r="AB695" s="2561"/>
      <c r="AC695" s="2561"/>
      <c r="AD695" s="2561"/>
      <c r="AE695" s="2561"/>
      <c r="AF695" s="2502"/>
    </row>
    <row r="696" spans="2:32" s="2393" customFormat="1" x14ac:dyDescent="0.2">
      <c r="B696" s="4166" t="s">
        <v>4985</v>
      </c>
      <c r="C696" s="4167"/>
      <c r="D696" s="4168" t="s">
        <v>6851</v>
      </c>
      <c r="E696" s="4168"/>
      <c r="F696" s="4168"/>
      <c r="G696" s="4168"/>
      <c r="H696" s="4168"/>
      <c r="I696" s="2562"/>
      <c r="J696" s="2562"/>
      <c r="K696" s="2562"/>
      <c r="L696" s="2562"/>
      <c r="M696" s="2562"/>
      <c r="N696" s="2562"/>
      <c r="O696" s="2562"/>
      <c r="P696" s="2562"/>
      <c r="Q696" s="2561"/>
      <c r="R696" s="2561"/>
      <c r="S696" s="2561"/>
      <c r="T696" s="2561"/>
      <c r="U696" s="2561"/>
      <c r="V696" s="2561"/>
      <c r="W696" s="2561"/>
      <c r="X696" s="2561"/>
      <c r="Y696" s="2561"/>
      <c r="Z696" s="2561"/>
      <c r="AA696" s="2561"/>
      <c r="AB696" s="2561"/>
      <c r="AC696" s="2561"/>
      <c r="AD696" s="2561"/>
      <c r="AE696" s="2561"/>
      <c r="AF696" s="2502"/>
    </row>
    <row r="697" spans="2:32" s="2393" customFormat="1" x14ac:dyDescent="0.2">
      <c r="B697" s="4166" t="s">
        <v>4986</v>
      </c>
      <c r="C697" s="4167"/>
      <c r="D697" s="4168" t="s">
        <v>5347</v>
      </c>
      <c r="E697" s="4168"/>
      <c r="F697" s="4168"/>
      <c r="G697" s="4168"/>
      <c r="H697" s="4168"/>
      <c r="I697" s="2562"/>
      <c r="J697" s="2562"/>
      <c r="K697" s="2562"/>
      <c r="L697" s="2562"/>
      <c r="M697" s="2562"/>
      <c r="N697" s="2562"/>
      <c r="O697" s="2562"/>
      <c r="P697" s="2562"/>
      <c r="Q697" s="2561"/>
      <c r="R697" s="2561"/>
      <c r="S697" s="2561"/>
      <c r="T697" s="2561"/>
      <c r="U697" s="2561"/>
      <c r="V697" s="2561"/>
      <c r="W697" s="2561"/>
      <c r="X697" s="2561"/>
      <c r="Y697" s="2561"/>
      <c r="Z697" s="2561"/>
      <c r="AA697" s="2561"/>
      <c r="AB697" s="2561"/>
      <c r="AC697" s="2561"/>
      <c r="AD697" s="2561"/>
      <c r="AE697" s="2561"/>
      <c r="AF697" s="2502"/>
    </row>
    <row r="698" spans="2:32" s="2393" customFormat="1" ht="13.5" thickBot="1" x14ac:dyDescent="0.25">
      <c r="B698" s="3942"/>
      <c r="C698" s="3943"/>
      <c r="D698" s="3943"/>
      <c r="E698" s="3943"/>
      <c r="F698" s="3943"/>
      <c r="G698" s="2565"/>
      <c r="H698" s="2565"/>
      <c r="I698" s="2565"/>
      <c r="J698" s="2565"/>
      <c r="K698" s="2565"/>
      <c r="L698" s="2565"/>
      <c r="M698" s="2565"/>
      <c r="N698" s="2565"/>
      <c r="O698" s="2565"/>
      <c r="P698" s="2565"/>
      <c r="Q698" s="2565"/>
      <c r="R698" s="2565"/>
      <c r="S698" s="2565"/>
      <c r="T698" s="2565"/>
      <c r="U698" s="2565"/>
      <c r="V698" s="2565"/>
      <c r="W698" s="2565"/>
      <c r="X698" s="2565"/>
      <c r="Y698" s="2565"/>
      <c r="Z698" s="2565"/>
      <c r="AA698" s="2565"/>
      <c r="AB698" s="2565"/>
      <c r="AC698" s="2565"/>
      <c r="AD698" s="2565"/>
      <c r="AE698" s="2565"/>
      <c r="AF698" s="2507"/>
    </row>
    <row r="699" spans="2:32" s="2393" customFormat="1" ht="13.5" thickBot="1" x14ac:dyDescent="0.25">
      <c r="B699" s="3941"/>
      <c r="C699" s="3941"/>
      <c r="D699" s="3941"/>
      <c r="E699" s="3941"/>
      <c r="F699" s="3941"/>
      <c r="G699" s="2501"/>
      <c r="H699" s="2501"/>
      <c r="I699" s="2501"/>
      <c r="J699" s="2501"/>
      <c r="K699" s="2501"/>
      <c r="L699" s="2501"/>
      <c r="M699" s="2501"/>
      <c r="N699" s="2501"/>
      <c r="O699" s="2501"/>
      <c r="P699" s="2501"/>
      <c r="Q699" s="2501"/>
      <c r="R699" s="2501"/>
      <c r="S699" s="2501"/>
      <c r="T699" s="2501"/>
      <c r="U699" s="2501"/>
      <c r="V699" s="2501"/>
      <c r="W699" s="2501"/>
      <c r="X699" s="2501"/>
      <c r="Y699" s="2501"/>
      <c r="Z699" s="2501"/>
      <c r="AA699" s="2501"/>
      <c r="AB699" s="2501"/>
      <c r="AC699" s="2501"/>
      <c r="AD699" s="2501"/>
      <c r="AE699" s="2501"/>
      <c r="AF699" s="2501"/>
    </row>
    <row r="700" spans="2:32" s="2393" customFormat="1" ht="20.25" x14ac:dyDescent="0.2">
      <c r="B700" s="4169" t="s">
        <v>5058</v>
      </c>
      <c r="C700" s="4170"/>
      <c r="D700" s="4170"/>
      <c r="E700" s="4170"/>
      <c r="F700" s="4170"/>
      <c r="G700" s="4170"/>
      <c r="H700" s="4170"/>
      <c r="I700" s="4170"/>
      <c r="J700" s="4170"/>
      <c r="K700" s="4170"/>
      <c r="L700" s="4170"/>
      <c r="M700" s="4170"/>
      <c r="N700" s="4170"/>
      <c r="O700" s="4170"/>
      <c r="P700" s="4170"/>
      <c r="Q700" s="4170"/>
      <c r="R700" s="4170"/>
      <c r="S700" s="4170"/>
      <c r="T700" s="4170"/>
      <c r="U700" s="4170"/>
      <c r="V700" s="4170"/>
      <c r="W700" s="4170"/>
      <c r="X700" s="4170"/>
      <c r="Y700" s="4170"/>
      <c r="Z700" s="4170"/>
      <c r="AA700" s="4170"/>
      <c r="AB700" s="4170"/>
      <c r="AC700" s="4170"/>
      <c r="AD700" s="4170"/>
      <c r="AE700" s="4170"/>
      <c r="AF700" s="4171"/>
    </row>
    <row r="701" spans="2:32" s="2393" customFormat="1" x14ac:dyDescent="0.2">
      <c r="B701" s="3940"/>
      <c r="C701" s="3941"/>
      <c r="D701" s="3941"/>
      <c r="E701" s="3941"/>
      <c r="F701" s="3941"/>
      <c r="G701" s="2501"/>
      <c r="H701" s="2501"/>
      <c r="I701" s="2501"/>
      <c r="J701" s="2501"/>
      <c r="K701" s="2501"/>
      <c r="L701" s="2501"/>
      <c r="M701" s="2501"/>
      <c r="N701" s="2501"/>
      <c r="O701" s="2501"/>
      <c r="P701" s="2501"/>
      <c r="Q701" s="2501"/>
      <c r="R701" s="2501"/>
      <c r="S701" s="2501"/>
      <c r="T701" s="2501"/>
      <c r="U701" s="2501"/>
      <c r="V701" s="2501"/>
      <c r="W701" s="2501"/>
      <c r="X701" s="2501"/>
      <c r="Y701" s="2501"/>
      <c r="Z701" s="2501"/>
      <c r="AA701" s="2501"/>
      <c r="AB701" s="2501"/>
      <c r="AC701" s="2501"/>
      <c r="AD701" s="2501"/>
      <c r="AE701" s="2501"/>
      <c r="AF701" s="2502"/>
    </row>
    <row r="702" spans="2:32" s="2393" customFormat="1" x14ac:dyDescent="0.2">
      <c r="B702" s="2563" t="s">
        <v>5078</v>
      </c>
      <c r="C702" s="3941"/>
      <c r="D702" s="4172" t="s">
        <v>6931</v>
      </c>
      <c r="E702" s="4172"/>
      <c r="F702" s="4172"/>
      <c r="G702" s="2501"/>
      <c r="H702" s="2501"/>
      <c r="I702" s="2501"/>
      <c r="J702" s="2501"/>
      <c r="K702" s="2501"/>
      <c r="L702" s="2501"/>
      <c r="M702" s="2501"/>
      <c r="N702" s="2501"/>
      <c r="O702" s="2501"/>
      <c r="P702" s="2501"/>
      <c r="Q702" s="2501"/>
      <c r="R702" s="2501"/>
      <c r="S702" s="2501"/>
      <c r="T702" s="2501"/>
      <c r="U702" s="2501"/>
      <c r="V702" s="2501"/>
      <c r="W702" s="2501"/>
      <c r="X702" s="2501"/>
      <c r="Y702" s="2501"/>
      <c r="Z702" s="2501"/>
      <c r="AA702" s="2501"/>
      <c r="AB702" s="2501"/>
      <c r="AC702" s="2501"/>
      <c r="AD702" s="2501"/>
      <c r="AE702" s="2501"/>
      <c r="AF702" s="2502"/>
    </row>
    <row r="703" spans="2:32" s="2393" customFormat="1" ht="12.75" customHeight="1" x14ac:dyDescent="0.2">
      <c r="B703" s="4173" t="s">
        <v>5061</v>
      </c>
      <c r="C703" s="4174"/>
      <c r="D703" s="4204">
        <v>41855</v>
      </c>
      <c r="E703" s="4204"/>
      <c r="F703" s="4204"/>
      <c r="G703" s="2561"/>
      <c r="H703" s="2501"/>
      <c r="I703" s="2501"/>
      <c r="J703" s="2501"/>
      <c r="K703" s="2501"/>
      <c r="L703" s="2501"/>
      <c r="M703" s="2501"/>
      <c r="N703" s="2501"/>
      <c r="O703" s="2501"/>
      <c r="P703" s="2501"/>
      <c r="Q703" s="2501"/>
      <c r="R703" s="2501"/>
      <c r="S703" s="2501"/>
      <c r="T703" s="2501"/>
      <c r="U703" s="2501"/>
      <c r="V703" s="2501"/>
      <c r="W703" s="2501"/>
      <c r="X703" s="2501"/>
      <c r="Y703" s="2501"/>
      <c r="Z703" s="2501"/>
      <c r="AA703" s="2501"/>
      <c r="AB703" s="2501"/>
      <c r="AC703" s="2501"/>
      <c r="AD703" s="2501"/>
      <c r="AE703" s="2501"/>
      <c r="AF703" s="2502"/>
    </row>
    <row r="704" spans="2:32" s="2393" customFormat="1" ht="12.75" customHeight="1" x14ac:dyDescent="0.2">
      <c r="B704" s="4176" t="s">
        <v>5059</v>
      </c>
      <c r="C704" s="4177"/>
      <c r="D704" s="4205">
        <v>41939</v>
      </c>
      <c r="E704" s="4205"/>
      <c r="F704" s="4205"/>
      <c r="G704" s="2501"/>
      <c r="H704" s="2501"/>
      <c r="I704" s="2501"/>
      <c r="J704" s="2501"/>
      <c r="K704" s="2501"/>
      <c r="L704" s="2501"/>
      <c r="M704" s="2501"/>
      <c r="N704" s="2501"/>
      <c r="O704" s="2501"/>
      <c r="P704" s="2501"/>
      <c r="Q704" s="2501"/>
      <c r="R704" s="2501"/>
      <c r="S704" s="2501"/>
      <c r="T704" s="2501"/>
      <c r="U704" s="2501"/>
      <c r="V704" s="2501"/>
      <c r="W704" s="2501"/>
      <c r="X704" s="2501"/>
      <c r="Y704" s="2501"/>
      <c r="Z704" s="2501"/>
      <c r="AA704" s="2501"/>
      <c r="AB704" s="2501"/>
      <c r="AC704" s="2501"/>
      <c r="AD704" s="2501"/>
      <c r="AE704" s="2501"/>
      <c r="AF704" s="2502"/>
    </row>
    <row r="705" spans="2:32" s="2393" customFormat="1" ht="13.5" thickBot="1" x14ac:dyDescent="0.25">
      <c r="B705" s="3940"/>
      <c r="C705" s="3941"/>
      <c r="D705" s="3941"/>
      <c r="E705" s="3941"/>
      <c r="F705" s="3941"/>
      <c r="G705" s="2501"/>
      <c r="H705" s="2501"/>
      <c r="I705" s="2501"/>
      <c r="J705" s="2501"/>
      <c r="K705" s="2501"/>
      <c r="L705" s="2501"/>
      <c r="M705" s="2501"/>
      <c r="N705" s="2501"/>
      <c r="O705" s="2501"/>
      <c r="P705" s="2501"/>
      <c r="Q705" s="2501"/>
      <c r="R705" s="2501"/>
      <c r="S705" s="2501"/>
      <c r="T705" s="2501"/>
      <c r="U705" s="2501"/>
      <c r="V705" s="2501"/>
      <c r="W705" s="2501"/>
      <c r="X705" s="2501"/>
      <c r="Y705" s="2501"/>
      <c r="Z705" s="2501"/>
      <c r="AA705" s="2501"/>
      <c r="AB705" s="2501"/>
      <c r="AC705" s="2501"/>
      <c r="AD705" s="2501"/>
      <c r="AE705" s="2501"/>
      <c r="AF705" s="2502"/>
    </row>
    <row r="706" spans="2:32" s="2393" customFormat="1" ht="30" customHeight="1" thickBot="1" x14ac:dyDescent="0.25">
      <c r="B706" s="4179" t="s">
        <v>5060</v>
      </c>
      <c r="C706" s="4180"/>
      <c r="D706" s="4181" t="s">
        <v>6932</v>
      </c>
      <c r="E706" s="4182"/>
      <c r="F706" s="4182"/>
      <c r="G706" s="4182"/>
      <c r="H706" s="4182"/>
      <c r="I706" s="4182"/>
      <c r="J706" s="4182"/>
      <c r="K706" s="4182"/>
      <c r="L706" s="4182"/>
      <c r="M706" s="4182"/>
      <c r="N706" s="4182"/>
      <c r="O706" s="4182"/>
      <c r="P706" s="4182"/>
      <c r="Q706" s="4183"/>
      <c r="R706" s="2501"/>
      <c r="S706" s="2501"/>
      <c r="T706" s="2501"/>
      <c r="U706" s="2501"/>
      <c r="V706" s="2501"/>
      <c r="W706" s="2501"/>
      <c r="X706" s="2501"/>
      <c r="Y706" s="2501"/>
      <c r="Z706" s="2501"/>
      <c r="AA706" s="2501"/>
      <c r="AB706" s="2501"/>
      <c r="AC706" s="2501"/>
      <c r="AD706" s="2501"/>
      <c r="AE706" s="2501"/>
      <c r="AF706" s="2502"/>
    </row>
    <row r="707" spans="2:32" s="2393" customFormat="1" ht="13.5" thickBot="1" x14ac:dyDescent="0.25">
      <c r="B707" s="3940"/>
      <c r="C707" s="3941"/>
      <c r="D707" s="3941"/>
      <c r="E707" s="3941"/>
      <c r="F707" s="3941"/>
      <c r="G707" s="2501"/>
      <c r="H707" s="2501"/>
      <c r="I707" s="2501"/>
      <c r="J707" s="2501"/>
      <c r="K707" s="2501"/>
      <c r="L707" s="2501"/>
      <c r="M707" s="2501"/>
      <c r="N707" s="2501"/>
      <c r="O707" s="2501"/>
      <c r="P707" s="2501"/>
      <c r="Q707" s="2501"/>
      <c r="R707" s="2565"/>
      <c r="S707" s="2501"/>
      <c r="T707" s="2501"/>
      <c r="U707" s="2501"/>
      <c r="V707" s="2501"/>
      <c r="W707" s="2501"/>
      <c r="X707" s="2501"/>
      <c r="Y707" s="2501"/>
      <c r="Z707" s="2501"/>
      <c r="AA707" s="2501"/>
      <c r="AB707" s="2501"/>
      <c r="AC707" s="2501"/>
      <c r="AD707" s="2501"/>
      <c r="AE707" s="2501"/>
      <c r="AF707" s="2502"/>
    </row>
    <row r="708" spans="2:32" s="2393" customFormat="1" ht="13.5" customHeight="1" thickBot="1" x14ac:dyDescent="0.25">
      <c r="B708" s="4184" t="s">
        <v>5062</v>
      </c>
      <c r="C708" s="4185"/>
      <c r="D708" s="4188" t="s">
        <v>5063</v>
      </c>
      <c r="E708" s="4190" t="s">
        <v>224</v>
      </c>
      <c r="F708" s="4191"/>
      <c r="G708" s="4191"/>
      <c r="H708" s="4191"/>
      <c r="I708" s="4191"/>
      <c r="J708" s="4191"/>
      <c r="K708" s="4191"/>
      <c r="L708" s="4191"/>
      <c r="M708" s="4191"/>
      <c r="N708" s="4191"/>
      <c r="O708" s="4191"/>
      <c r="P708" s="4192"/>
      <c r="Q708" s="4193" t="s">
        <v>340</v>
      </c>
      <c r="R708" s="4194"/>
      <c r="S708" s="4195"/>
      <c r="T708" s="4195"/>
      <c r="U708" s="4195"/>
      <c r="V708" s="4195"/>
      <c r="W708" s="4195"/>
      <c r="X708" s="4195"/>
      <c r="Y708" s="4196"/>
      <c r="Z708" s="4193" t="s">
        <v>225</v>
      </c>
      <c r="AA708" s="4195"/>
      <c r="AB708" s="4196"/>
      <c r="AC708" s="4197" t="s">
        <v>4982</v>
      </c>
      <c r="AD708" s="4198"/>
      <c r="AE708" s="4199"/>
      <c r="AF708" s="2502"/>
    </row>
    <row r="709" spans="2:32" s="2393" customFormat="1" ht="13.5" customHeight="1" thickBot="1" x14ac:dyDescent="0.25">
      <c r="B709" s="4186"/>
      <c r="C709" s="4187"/>
      <c r="D709" s="4188"/>
      <c r="E709" s="4188" t="s">
        <v>5000</v>
      </c>
      <c r="F709" s="4188" t="s">
        <v>5001</v>
      </c>
      <c r="G709" s="4200" t="s">
        <v>5003</v>
      </c>
      <c r="H709" s="4200" t="s">
        <v>5064</v>
      </c>
      <c r="I709" s="4202" t="s">
        <v>5065</v>
      </c>
      <c r="J709" s="4202" t="s">
        <v>5066</v>
      </c>
      <c r="K709" s="4202" t="s">
        <v>5006</v>
      </c>
      <c r="L709" s="4202"/>
      <c r="M709" s="4202" t="s">
        <v>5067</v>
      </c>
      <c r="N709" s="4202" t="s">
        <v>5068</v>
      </c>
      <c r="O709" s="4202" t="s">
        <v>5069</v>
      </c>
      <c r="P709" s="4202" t="s">
        <v>5070</v>
      </c>
      <c r="Q709" s="4189" t="s">
        <v>5012</v>
      </c>
      <c r="R709" s="4189" t="s">
        <v>5013</v>
      </c>
      <c r="S709" s="4189" t="s">
        <v>5014</v>
      </c>
      <c r="T709" s="4189" t="s">
        <v>5071</v>
      </c>
      <c r="U709" s="4189" t="s">
        <v>5072</v>
      </c>
      <c r="V709" s="4189" t="s">
        <v>5017</v>
      </c>
      <c r="W709" s="4189" t="s">
        <v>5019</v>
      </c>
      <c r="X709" s="4200" t="s">
        <v>5073</v>
      </c>
      <c r="Y709" s="4200" t="s">
        <v>5074</v>
      </c>
      <c r="Z709" s="4189" t="s">
        <v>5075</v>
      </c>
      <c r="AA709" s="4189" t="s">
        <v>5076</v>
      </c>
      <c r="AB709" s="4189" t="s">
        <v>5077</v>
      </c>
      <c r="AC709" s="4189" t="s">
        <v>1150</v>
      </c>
      <c r="AD709" s="4189" t="s">
        <v>4983</v>
      </c>
      <c r="AE709" s="4189" t="s">
        <v>4984</v>
      </c>
      <c r="AF709" s="2502"/>
    </row>
    <row r="710" spans="2:32" s="2393" customFormat="1" ht="13.5" thickBot="1" x14ac:dyDescent="0.25">
      <c r="B710" s="4186"/>
      <c r="C710" s="4187"/>
      <c r="D710" s="4189"/>
      <c r="E710" s="4189"/>
      <c r="F710" s="4189"/>
      <c r="G710" s="4201"/>
      <c r="H710" s="4201"/>
      <c r="I710" s="4200"/>
      <c r="J710" s="4200"/>
      <c r="K710" s="3938" t="s">
        <v>5026</v>
      </c>
      <c r="L710" s="3939" t="s">
        <v>2793</v>
      </c>
      <c r="M710" s="4200"/>
      <c r="N710" s="4200"/>
      <c r="O710" s="4200"/>
      <c r="P710" s="4200"/>
      <c r="Q710" s="4203"/>
      <c r="R710" s="4203"/>
      <c r="S710" s="4203"/>
      <c r="T710" s="4203"/>
      <c r="U710" s="4203"/>
      <c r="V710" s="4203"/>
      <c r="W710" s="4203"/>
      <c r="X710" s="4201"/>
      <c r="Y710" s="4201"/>
      <c r="Z710" s="4203"/>
      <c r="AA710" s="4203"/>
      <c r="AB710" s="4203"/>
      <c r="AC710" s="4203"/>
      <c r="AD710" s="4203"/>
      <c r="AE710" s="4203"/>
      <c r="AF710" s="2502"/>
    </row>
    <row r="711" spans="2:32" s="2393" customFormat="1" ht="13.5" thickBot="1" x14ac:dyDescent="0.25">
      <c r="B711" s="5135" t="s">
        <v>6933</v>
      </c>
      <c r="C711" s="4165"/>
      <c r="D711" s="3073" t="s">
        <v>1529</v>
      </c>
      <c r="E711" s="3055"/>
      <c r="F711" s="3074"/>
      <c r="G711" s="3317"/>
      <c r="H711" s="3317"/>
      <c r="I711" s="3055"/>
      <c r="J711" s="3055"/>
      <c r="K711" s="3074"/>
      <c r="L711" s="3317"/>
      <c r="M711" s="3055"/>
      <c r="N711" s="3055"/>
      <c r="O711" s="3055"/>
      <c r="P711" s="3055"/>
      <c r="Q711" s="3055"/>
      <c r="R711" s="3074"/>
      <c r="S711" s="3074"/>
      <c r="T711" s="3055"/>
      <c r="U711" s="3055"/>
      <c r="V711" s="3074"/>
      <c r="W711" s="3074">
        <v>20</v>
      </c>
      <c r="X711" s="3055"/>
      <c r="Y711" s="3055"/>
      <c r="Z711" s="3074"/>
      <c r="AA711" s="3055"/>
      <c r="AB711" s="3055"/>
      <c r="AC711" s="3318"/>
      <c r="AD711" s="3318"/>
      <c r="AE711" s="3318"/>
      <c r="AF711" s="2502"/>
    </row>
    <row r="712" spans="2:32" s="2393" customFormat="1" x14ac:dyDescent="0.2">
      <c r="B712" s="2564"/>
      <c r="C712" s="2496"/>
      <c r="D712" s="2496"/>
      <c r="E712" s="2496"/>
      <c r="F712" s="2496"/>
      <c r="G712" s="2497"/>
      <c r="H712" s="2497"/>
      <c r="I712" s="2497"/>
      <c r="J712" s="2497"/>
      <c r="K712" s="2496"/>
      <c r="L712" s="2497"/>
      <c r="M712" s="2497"/>
      <c r="N712" s="2497"/>
      <c r="O712" s="2497"/>
      <c r="P712" s="2497"/>
      <c r="Q712" s="2561"/>
      <c r="R712" s="2561"/>
      <c r="S712" s="2561"/>
      <c r="T712" s="2561"/>
      <c r="U712" s="2561"/>
      <c r="V712" s="2561"/>
      <c r="W712" s="2561"/>
      <c r="X712" s="2561"/>
      <c r="Y712" s="2561"/>
      <c r="Z712" s="2561"/>
      <c r="AA712" s="2561"/>
      <c r="AB712" s="2561"/>
      <c r="AC712" s="2561"/>
      <c r="AD712" s="2561"/>
      <c r="AE712" s="2561"/>
      <c r="AF712" s="2502"/>
    </row>
    <row r="713" spans="2:32" s="2393" customFormat="1" x14ac:dyDescent="0.2">
      <c r="B713" s="4166" t="s">
        <v>4985</v>
      </c>
      <c r="C713" s="4167"/>
      <c r="D713" s="4168" t="s">
        <v>1866</v>
      </c>
      <c r="E713" s="4168"/>
      <c r="F713" s="4168"/>
      <c r="G713" s="4168"/>
      <c r="H713" s="4168"/>
      <c r="I713" s="2562"/>
      <c r="J713" s="2562"/>
      <c r="K713" s="2562"/>
      <c r="L713" s="2562"/>
      <c r="M713" s="2562"/>
      <c r="N713" s="2562"/>
      <c r="O713" s="2562"/>
      <c r="P713" s="2562"/>
      <c r="Q713" s="2561"/>
      <c r="R713" s="2561"/>
      <c r="S713" s="2561"/>
      <c r="T713" s="2561"/>
      <c r="U713" s="2561"/>
      <c r="V713" s="2561"/>
      <c r="W713" s="2561"/>
      <c r="X713" s="2561"/>
      <c r="Y713" s="2561"/>
      <c r="Z713" s="2561"/>
      <c r="AA713" s="2561"/>
      <c r="AB713" s="2561"/>
      <c r="AC713" s="2561"/>
      <c r="AD713" s="2561"/>
      <c r="AE713" s="2561"/>
      <c r="AF713" s="2502"/>
    </row>
    <row r="714" spans="2:32" s="2393" customFormat="1" x14ac:dyDescent="0.2">
      <c r="B714" s="4166" t="s">
        <v>4986</v>
      </c>
      <c r="C714" s="4167"/>
      <c r="D714" s="4168" t="s">
        <v>1866</v>
      </c>
      <c r="E714" s="4168"/>
      <c r="F714" s="4168"/>
      <c r="G714" s="4168"/>
      <c r="H714" s="4168"/>
      <c r="I714" s="2562"/>
      <c r="J714" s="2562"/>
      <c r="K714" s="2562"/>
      <c r="L714" s="2562"/>
      <c r="M714" s="2562"/>
      <c r="N714" s="2562"/>
      <c r="O714" s="2562"/>
      <c r="P714" s="2562"/>
      <c r="Q714" s="2561"/>
      <c r="R714" s="2561"/>
      <c r="S714" s="2561"/>
      <c r="T714" s="2561"/>
      <c r="U714" s="2561"/>
      <c r="V714" s="2561"/>
      <c r="W714" s="2561"/>
      <c r="X714" s="2561"/>
      <c r="Y714" s="2561"/>
      <c r="Z714" s="2561"/>
      <c r="AA714" s="2561"/>
      <c r="AB714" s="2561"/>
      <c r="AC714" s="2561"/>
      <c r="AD714" s="2561"/>
      <c r="AE714" s="2561"/>
      <c r="AF714" s="2502"/>
    </row>
    <row r="715" spans="2:32" s="2393" customFormat="1" ht="13.5" thickBot="1" x14ac:dyDescent="0.25">
      <c r="B715" s="3942"/>
      <c r="C715" s="3943"/>
      <c r="D715" s="3943"/>
      <c r="E715" s="3943"/>
      <c r="F715" s="3943"/>
      <c r="G715" s="2565"/>
      <c r="H715" s="2565"/>
      <c r="I715" s="2565"/>
      <c r="J715" s="2565"/>
      <c r="K715" s="2565"/>
      <c r="L715" s="2565"/>
      <c r="M715" s="2565"/>
      <c r="N715" s="2565"/>
      <c r="O715" s="2565"/>
      <c r="P715" s="2565"/>
      <c r="Q715" s="2565"/>
      <c r="R715" s="2565"/>
      <c r="S715" s="2565"/>
      <c r="T715" s="2565"/>
      <c r="U715" s="2565"/>
      <c r="V715" s="2565"/>
      <c r="W715" s="2565"/>
      <c r="X715" s="2565"/>
      <c r="Y715" s="2565"/>
      <c r="Z715" s="2565"/>
      <c r="AA715" s="2565"/>
      <c r="AB715" s="2565"/>
      <c r="AC715" s="2565"/>
      <c r="AD715" s="2565"/>
      <c r="AE715" s="2565"/>
      <c r="AF715" s="2507"/>
    </row>
    <row r="716" spans="2:32" s="2393" customFormat="1" ht="13.5" thickBot="1" x14ac:dyDescent="0.25">
      <c r="B716" s="3941"/>
      <c r="C716" s="3941"/>
      <c r="D716" s="3941"/>
      <c r="E716" s="3941"/>
      <c r="F716" s="3941"/>
      <c r="G716" s="2501"/>
      <c r="H716" s="2501"/>
      <c r="I716" s="2501"/>
      <c r="J716" s="2501"/>
      <c r="K716" s="2501"/>
      <c r="L716" s="2501"/>
      <c r="M716" s="2501"/>
      <c r="N716" s="2501"/>
      <c r="O716" s="2501"/>
      <c r="P716" s="2501"/>
      <c r="Q716" s="2501"/>
      <c r="R716" s="2501"/>
      <c r="S716" s="2501"/>
      <c r="T716" s="2501"/>
      <c r="U716" s="2501"/>
      <c r="V716" s="2501"/>
      <c r="W716" s="2501"/>
      <c r="X716" s="2501"/>
      <c r="Y716" s="2501"/>
      <c r="Z716" s="2501"/>
      <c r="AA716" s="2501"/>
      <c r="AB716" s="2501"/>
      <c r="AC716" s="2501"/>
      <c r="AD716" s="2501"/>
      <c r="AE716" s="2501"/>
      <c r="AF716" s="2501"/>
    </row>
    <row r="717" spans="2:32" s="2393" customFormat="1" ht="20.25" x14ac:dyDescent="0.2">
      <c r="B717" s="4169" t="s">
        <v>5058</v>
      </c>
      <c r="C717" s="4170"/>
      <c r="D717" s="4170"/>
      <c r="E717" s="4170"/>
      <c r="F717" s="4170"/>
      <c r="G717" s="4170"/>
      <c r="H717" s="4170"/>
      <c r="I717" s="4170"/>
      <c r="J717" s="4170"/>
      <c r="K717" s="4170"/>
      <c r="L717" s="4170"/>
      <c r="M717" s="4170"/>
      <c r="N717" s="4170"/>
      <c r="O717" s="4170"/>
      <c r="P717" s="4170"/>
      <c r="Q717" s="4170"/>
      <c r="R717" s="4170"/>
      <c r="S717" s="4170"/>
      <c r="T717" s="4170"/>
      <c r="U717" s="4170"/>
      <c r="V717" s="4170"/>
      <c r="W717" s="4170"/>
      <c r="X717" s="4170"/>
      <c r="Y717" s="4170"/>
      <c r="Z717" s="4170"/>
      <c r="AA717" s="4170"/>
      <c r="AB717" s="4170"/>
      <c r="AC717" s="4170"/>
      <c r="AD717" s="4170"/>
      <c r="AE717" s="4170"/>
      <c r="AF717" s="4171"/>
    </row>
    <row r="718" spans="2:32" s="2393" customFormat="1" x14ac:dyDescent="0.2">
      <c r="B718" s="3767"/>
      <c r="C718" s="3768"/>
      <c r="D718" s="3768"/>
      <c r="E718" s="3768"/>
      <c r="F718" s="3768"/>
      <c r="G718" s="2501"/>
      <c r="H718" s="2501"/>
      <c r="I718" s="2501"/>
      <c r="J718" s="2501"/>
      <c r="K718" s="2501"/>
      <c r="L718" s="2501"/>
      <c r="M718" s="2501"/>
      <c r="N718" s="2501"/>
      <c r="O718" s="2501"/>
      <c r="P718" s="2501"/>
      <c r="Q718" s="2501"/>
      <c r="R718" s="2501"/>
      <c r="S718" s="2501"/>
      <c r="T718" s="2501"/>
      <c r="U718" s="2501"/>
      <c r="V718" s="2501"/>
      <c r="W718" s="2501"/>
      <c r="X718" s="2501"/>
      <c r="Y718" s="2501"/>
      <c r="Z718" s="2501"/>
      <c r="AA718" s="2501"/>
      <c r="AB718" s="2501"/>
      <c r="AC718" s="2501"/>
      <c r="AD718" s="2501"/>
      <c r="AE718" s="2501"/>
      <c r="AF718" s="2502"/>
    </row>
    <row r="719" spans="2:32" s="2393" customFormat="1" x14ac:dyDescent="0.2">
      <c r="B719" s="2563" t="s">
        <v>5078</v>
      </c>
      <c r="C719" s="3768"/>
      <c r="D719" s="4172" t="s">
        <v>6845</v>
      </c>
      <c r="E719" s="4172"/>
      <c r="F719" s="4172"/>
      <c r="G719" s="2501"/>
      <c r="H719" s="2501"/>
      <c r="I719" s="2501"/>
      <c r="J719" s="2501"/>
      <c r="K719" s="2501"/>
      <c r="L719" s="2501"/>
      <c r="M719" s="2501"/>
      <c r="N719" s="2501"/>
      <c r="O719" s="2501"/>
      <c r="P719" s="2501"/>
      <c r="Q719" s="2501"/>
      <c r="R719" s="2501"/>
      <c r="S719" s="2501"/>
      <c r="T719" s="2501"/>
      <c r="U719" s="2501"/>
      <c r="V719" s="2501"/>
      <c r="W719" s="2501"/>
      <c r="X719" s="2501"/>
      <c r="Y719" s="2501"/>
      <c r="Z719" s="2501"/>
      <c r="AA719" s="2501"/>
      <c r="AB719" s="2501"/>
      <c r="AC719" s="2501"/>
      <c r="AD719" s="2501"/>
      <c r="AE719" s="2501"/>
      <c r="AF719" s="2502"/>
    </row>
    <row r="720" spans="2:32" s="2393" customFormat="1" x14ac:dyDescent="0.2">
      <c r="B720" s="4173" t="s">
        <v>5061</v>
      </c>
      <c r="C720" s="4174"/>
      <c r="D720" s="5125">
        <v>41880</v>
      </c>
      <c r="E720" s="5125"/>
      <c r="F720" s="5125"/>
      <c r="G720" s="2561"/>
      <c r="H720" s="2501"/>
      <c r="I720" s="2501"/>
      <c r="J720" s="2501"/>
      <c r="K720" s="2501"/>
      <c r="L720" s="2501"/>
      <c r="M720" s="2501"/>
      <c r="N720" s="2501"/>
      <c r="O720" s="2501"/>
      <c r="P720" s="2501"/>
      <c r="Q720" s="2501"/>
      <c r="R720" s="2501"/>
      <c r="S720" s="2501"/>
      <c r="T720" s="2501"/>
      <c r="U720" s="2501"/>
      <c r="V720" s="2501"/>
      <c r="W720" s="2501"/>
      <c r="X720" s="2501"/>
      <c r="Y720" s="2501"/>
      <c r="Z720" s="2501"/>
      <c r="AA720" s="2501"/>
      <c r="AB720" s="2501"/>
      <c r="AC720" s="2501"/>
      <c r="AD720" s="2501"/>
      <c r="AE720" s="2501"/>
      <c r="AF720" s="2502"/>
    </row>
    <row r="721" spans="2:32" s="2393" customFormat="1" x14ac:dyDescent="0.2">
      <c r="B721" s="4176" t="s">
        <v>5059</v>
      </c>
      <c r="C721" s="4177"/>
      <c r="D721" s="5126">
        <v>41883</v>
      </c>
      <c r="E721" s="5126"/>
      <c r="F721" s="5126"/>
      <c r="G721" s="2501"/>
      <c r="H721" s="2501"/>
      <c r="I721" s="2501"/>
      <c r="J721" s="2501"/>
      <c r="K721" s="2501"/>
      <c r="L721" s="2501"/>
      <c r="M721" s="2501"/>
      <c r="N721" s="2501"/>
      <c r="O721" s="2501"/>
      <c r="P721" s="2501"/>
      <c r="Q721" s="2501"/>
      <c r="R721" s="2501"/>
      <c r="S721" s="2501"/>
      <c r="T721" s="2501"/>
      <c r="U721" s="2501"/>
      <c r="V721" s="2501"/>
      <c r="W721" s="2501"/>
      <c r="X721" s="2501"/>
      <c r="Y721" s="2501"/>
      <c r="Z721" s="2501"/>
      <c r="AA721" s="2501"/>
      <c r="AB721" s="2501"/>
      <c r="AC721" s="2501"/>
      <c r="AD721" s="2501"/>
      <c r="AE721" s="2501"/>
      <c r="AF721" s="2502"/>
    </row>
    <row r="722" spans="2:32" s="2393" customFormat="1" ht="13.5" thickBot="1" x14ac:dyDescent="0.25">
      <c r="B722" s="3767"/>
      <c r="C722" s="3768"/>
      <c r="D722" s="3768"/>
      <c r="E722" s="3768"/>
      <c r="F722" s="3768"/>
      <c r="G722" s="2501"/>
      <c r="H722" s="2501"/>
      <c r="I722" s="2501"/>
      <c r="J722" s="2501"/>
      <c r="K722" s="2501"/>
      <c r="L722" s="2501"/>
      <c r="M722" s="2501"/>
      <c r="N722" s="2501"/>
      <c r="O722" s="2501"/>
      <c r="P722" s="2501"/>
      <c r="Q722" s="2501"/>
      <c r="R722" s="2501"/>
      <c r="S722" s="2501"/>
      <c r="T722" s="2501"/>
      <c r="U722" s="2501"/>
      <c r="V722" s="2501"/>
      <c r="W722" s="2501"/>
      <c r="X722" s="2501"/>
      <c r="Y722" s="2501"/>
      <c r="Z722" s="2501"/>
      <c r="AA722" s="2501"/>
      <c r="AB722" s="2501"/>
      <c r="AC722" s="2501"/>
      <c r="AD722" s="2501"/>
      <c r="AE722" s="2501"/>
      <c r="AF722" s="2502"/>
    </row>
    <row r="723" spans="2:32" s="2393" customFormat="1" ht="48" customHeight="1" thickBot="1" x14ac:dyDescent="0.25">
      <c r="B723" s="4179" t="s">
        <v>5060</v>
      </c>
      <c r="C723" s="4180"/>
      <c r="D723" s="4181" t="s">
        <v>6930</v>
      </c>
      <c r="E723" s="4182"/>
      <c r="F723" s="4182"/>
      <c r="G723" s="4182"/>
      <c r="H723" s="4182"/>
      <c r="I723" s="4182"/>
      <c r="J723" s="4182"/>
      <c r="K723" s="4182"/>
      <c r="L723" s="4182"/>
      <c r="M723" s="4182"/>
      <c r="N723" s="4182"/>
      <c r="O723" s="4182"/>
      <c r="P723" s="4182"/>
      <c r="Q723" s="4183"/>
      <c r="R723" s="2501"/>
      <c r="S723" s="2501"/>
      <c r="T723" s="2501"/>
      <c r="U723" s="2501"/>
      <c r="V723" s="2501"/>
      <c r="W723" s="2501"/>
      <c r="X723" s="2501"/>
      <c r="Y723" s="2501"/>
      <c r="Z723" s="2501"/>
      <c r="AA723" s="2501"/>
      <c r="AB723" s="2501"/>
      <c r="AC723" s="2501"/>
      <c r="AD723" s="2501"/>
      <c r="AE723" s="2501"/>
      <c r="AF723" s="2502"/>
    </row>
    <row r="724" spans="2:32" s="2393" customFormat="1" ht="13.5" thickBot="1" x14ac:dyDescent="0.25">
      <c r="B724" s="3767"/>
      <c r="C724" s="3768"/>
      <c r="D724" s="3768"/>
      <c r="E724" s="3768"/>
      <c r="F724" s="3768"/>
      <c r="G724" s="2501"/>
      <c r="H724" s="2501"/>
      <c r="I724" s="2501"/>
      <c r="J724" s="2501"/>
      <c r="K724" s="2501"/>
      <c r="L724" s="2501"/>
      <c r="M724" s="2501"/>
      <c r="N724" s="2501"/>
      <c r="O724" s="2501"/>
      <c r="P724" s="2501"/>
      <c r="Q724" s="2501"/>
      <c r="R724" s="2565"/>
      <c r="S724" s="2501"/>
      <c r="T724" s="2501"/>
      <c r="U724" s="2501"/>
      <c r="V724" s="2501"/>
      <c r="W724" s="2501"/>
      <c r="X724" s="2501"/>
      <c r="Y724" s="2501"/>
      <c r="Z724" s="2501"/>
      <c r="AA724" s="2501"/>
      <c r="AB724" s="2501"/>
      <c r="AC724" s="2501"/>
      <c r="AD724" s="2501"/>
      <c r="AE724" s="2501"/>
      <c r="AF724" s="2502"/>
    </row>
    <row r="725" spans="2:32" s="2393" customFormat="1" ht="13.5" thickBot="1" x14ac:dyDescent="0.25">
      <c r="B725" s="4184" t="s">
        <v>5062</v>
      </c>
      <c r="C725" s="4185"/>
      <c r="D725" s="4188" t="s">
        <v>5063</v>
      </c>
      <c r="E725" s="4190" t="s">
        <v>224</v>
      </c>
      <c r="F725" s="4191"/>
      <c r="G725" s="4191"/>
      <c r="H725" s="4191"/>
      <c r="I725" s="4191"/>
      <c r="J725" s="4191"/>
      <c r="K725" s="4191"/>
      <c r="L725" s="4191"/>
      <c r="M725" s="4191"/>
      <c r="N725" s="4191"/>
      <c r="O725" s="4191"/>
      <c r="P725" s="4192"/>
      <c r="Q725" s="4193" t="s">
        <v>340</v>
      </c>
      <c r="R725" s="4194"/>
      <c r="S725" s="4195"/>
      <c r="T725" s="4195"/>
      <c r="U725" s="4195"/>
      <c r="V725" s="4195"/>
      <c r="W725" s="4195"/>
      <c r="X725" s="4195"/>
      <c r="Y725" s="4196"/>
      <c r="Z725" s="4193" t="s">
        <v>225</v>
      </c>
      <c r="AA725" s="4195"/>
      <c r="AB725" s="4196"/>
      <c r="AC725" s="4197" t="s">
        <v>4982</v>
      </c>
      <c r="AD725" s="4198"/>
      <c r="AE725" s="4199"/>
      <c r="AF725" s="2502"/>
    </row>
    <row r="726" spans="2:32" s="2393" customFormat="1" ht="13.5" thickBot="1" x14ac:dyDescent="0.25">
      <c r="B726" s="4186"/>
      <c r="C726" s="4187"/>
      <c r="D726" s="4188"/>
      <c r="E726" s="4188" t="s">
        <v>5000</v>
      </c>
      <c r="F726" s="4188" t="s">
        <v>5001</v>
      </c>
      <c r="G726" s="4200" t="s">
        <v>5003</v>
      </c>
      <c r="H726" s="4200" t="s">
        <v>5064</v>
      </c>
      <c r="I726" s="4202" t="s">
        <v>5065</v>
      </c>
      <c r="J726" s="4202" t="s">
        <v>5066</v>
      </c>
      <c r="K726" s="4202" t="s">
        <v>5006</v>
      </c>
      <c r="L726" s="4202"/>
      <c r="M726" s="4202" t="s">
        <v>5067</v>
      </c>
      <c r="N726" s="4202" t="s">
        <v>5068</v>
      </c>
      <c r="O726" s="4202" t="s">
        <v>5069</v>
      </c>
      <c r="P726" s="4202" t="s">
        <v>5070</v>
      </c>
      <c r="Q726" s="4189" t="s">
        <v>5012</v>
      </c>
      <c r="R726" s="4189" t="s">
        <v>5013</v>
      </c>
      <c r="S726" s="4189" t="s">
        <v>5014</v>
      </c>
      <c r="T726" s="4189" t="s">
        <v>5071</v>
      </c>
      <c r="U726" s="4189" t="s">
        <v>5072</v>
      </c>
      <c r="V726" s="4189" t="s">
        <v>5017</v>
      </c>
      <c r="W726" s="4189" t="s">
        <v>5019</v>
      </c>
      <c r="X726" s="4200" t="s">
        <v>5073</v>
      </c>
      <c r="Y726" s="4200" t="s">
        <v>5074</v>
      </c>
      <c r="Z726" s="4189" t="s">
        <v>5075</v>
      </c>
      <c r="AA726" s="4189" t="s">
        <v>5076</v>
      </c>
      <c r="AB726" s="4189" t="s">
        <v>5077</v>
      </c>
      <c r="AC726" s="4189" t="s">
        <v>1150</v>
      </c>
      <c r="AD726" s="4189" t="s">
        <v>4983</v>
      </c>
      <c r="AE726" s="4189" t="s">
        <v>4984</v>
      </c>
      <c r="AF726" s="2502"/>
    </row>
    <row r="727" spans="2:32" s="2393" customFormat="1" ht="13.5" thickBot="1" x14ac:dyDescent="0.25">
      <c r="B727" s="4186"/>
      <c r="C727" s="4187"/>
      <c r="D727" s="4189"/>
      <c r="E727" s="4189"/>
      <c r="F727" s="4189"/>
      <c r="G727" s="4201"/>
      <c r="H727" s="4201"/>
      <c r="I727" s="4200"/>
      <c r="J727" s="4200"/>
      <c r="K727" s="3765" t="s">
        <v>5026</v>
      </c>
      <c r="L727" s="3766" t="s">
        <v>2793</v>
      </c>
      <c r="M727" s="4200"/>
      <c r="N727" s="4200"/>
      <c r="O727" s="4200"/>
      <c r="P727" s="4200"/>
      <c r="Q727" s="4203"/>
      <c r="R727" s="4203"/>
      <c r="S727" s="4203"/>
      <c r="T727" s="4203"/>
      <c r="U727" s="4203"/>
      <c r="V727" s="4203"/>
      <c r="W727" s="4203"/>
      <c r="X727" s="4201"/>
      <c r="Y727" s="4201"/>
      <c r="Z727" s="4203"/>
      <c r="AA727" s="4203"/>
      <c r="AB727" s="4203"/>
      <c r="AC727" s="4203"/>
      <c r="AD727" s="4203"/>
      <c r="AE727" s="4203"/>
      <c r="AF727" s="2502"/>
    </row>
    <row r="728" spans="2:32" s="2393" customFormat="1" ht="13.5" thickBot="1" x14ac:dyDescent="0.25">
      <c r="B728" s="4164" t="s">
        <v>6846</v>
      </c>
      <c r="C728" s="4165"/>
      <c r="D728" s="3073" t="s">
        <v>1529</v>
      </c>
      <c r="E728" s="3055"/>
      <c r="F728" s="3074"/>
      <c r="G728" s="3317"/>
      <c r="H728" s="3317"/>
      <c r="I728" s="3055"/>
      <c r="J728" s="3055"/>
      <c r="K728" s="3074"/>
      <c r="L728" s="3317"/>
      <c r="M728" s="3055"/>
      <c r="N728" s="3055"/>
      <c r="O728" s="3055"/>
      <c r="P728" s="3055"/>
      <c r="Q728" s="3055"/>
      <c r="R728" s="3074"/>
      <c r="S728" s="3074"/>
      <c r="T728" s="3055"/>
      <c r="U728" s="3055"/>
      <c r="V728" s="3074"/>
      <c r="W728" s="3074"/>
      <c r="X728" s="3055"/>
      <c r="Y728" s="3055"/>
      <c r="Z728" s="3074"/>
      <c r="AA728" s="3055"/>
      <c r="AB728" s="3055"/>
      <c r="AC728" s="3318"/>
      <c r="AD728" s="3318"/>
      <c r="AE728" s="3318"/>
      <c r="AF728" s="2502"/>
    </row>
    <row r="729" spans="2:32" s="2393" customFormat="1" x14ac:dyDescent="0.2">
      <c r="B729" s="2564"/>
      <c r="C729" s="2496"/>
      <c r="D729" s="2496"/>
      <c r="E729" s="2496"/>
      <c r="F729" s="2496"/>
      <c r="G729" s="2497"/>
      <c r="H729" s="2497"/>
      <c r="I729" s="2497"/>
      <c r="J729" s="2497"/>
      <c r="K729" s="2496"/>
      <c r="L729" s="2497"/>
      <c r="M729" s="2497"/>
      <c r="N729" s="2497"/>
      <c r="O729" s="2497"/>
      <c r="P729" s="2497"/>
      <c r="Q729" s="2561"/>
      <c r="R729" s="2561"/>
      <c r="S729" s="2561"/>
      <c r="T729" s="2561"/>
      <c r="U729" s="2561"/>
      <c r="V729" s="2561"/>
      <c r="W729" s="2561"/>
      <c r="X729" s="2561"/>
      <c r="Y729" s="2561"/>
      <c r="Z729" s="2561"/>
      <c r="AA729" s="2561"/>
      <c r="AB729" s="2561"/>
      <c r="AC729" s="2561"/>
      <c r="AD729" s="2561"/>
      <c r="AE729" s="2561"/>
      <c r="AF729" s="2502"/>
    </row>
    <row r="730" spans="2:32" s="2393" customFormat="1" x14ac:dyDescent="0.2">
      <c r="B730" s="4166" t="s">
        <v>4985</v>
      </c>
      <c r="C730" s="4167"/>
      <c r="D730" s="4168" t="s">
        <v>1866</v>
      </c>
      <c r="E730" s="4168"/>
      <c r="F730" s="4168"/>
      <c r="G730" s="4168"/>
      <c r="H730" s="4168"/>
      <c r="I730" s="2562"/>
      <c r="J730" s="2562"/>
      <c r="K730" s="2562"/>
      <c r="L730" s="2562"/>
      <c r="M730" s="2562"/>
      <c r="N730" s="2562"/>
      <c r="O730" s="2562"/>
      <c r="P730" s="2562"/>
      <c r="Q730" s="2561"/>
      <c r="R730" s="2561"/>
      <c r="S730" s="2561"/>
      <c r="T730" s="2561"/>
      <c r="U730" s="2561"/>
      <c r="V730" s="2561"/>
      <c r="W730" s="2561"/>
      <c r="X730" s="2561"/>
      <c r="Y730" s="2561"/>
      <c r="Z730" s="2561"/>
      <c r="AA730" s="2561"/>
      <c r="AB730" s="2561"/>
      <c r="AC730" s="2561"/>
      <c r="AD730" s="2561"/>
      <c r="AE730" s="2561"/>
      <c r="AF730" s="2502"/>
    </row>
    <row r="731" spans="2:32" s="2393" customFormat="1" x14ac:dyDescent="0.2">
      <c r="B731" s="4166" t="s">
        <v>4986</v>
      </c>
      <c r="C731" s="4167"/>
      <c r="D731" s="4168" t="s">
        <v>1866</v>
      </c>
      <c r="E731" s="4168"/>
      <c r="F731" s="4168"/>
      <c r="G731" s="4168"/>
      <c r="H731" s="4168"/>
      <c r="I731" s="2562"/>
      <c r="J731" s="2562"/>
      <c r="K731" s="2562"/>
      <c r="L731" s="2562"/>
      <c r="M731" s="2562"/>
      <c r="N731" s="2562"/>
      <c r="O731" s="2562"/>
      <c r="P731" s="2562"/>
      <c r="Q731" s="2561"/>
      <c r="R731" s="2561"/>
      <c r="S731" s="2561"/>
      <c r="T731" s="2561"/>
      <c r="U731" s="2561"/>
      <c r="V731" s="2561"/>
      <c r="W731" s="2561"/>
      <c r="X731" s="2561"/>
      <c r="Y731" s="2561"/>
      <c r="Z731" s="2561"/>
      <c r="AA731" s="2561"/>
      <c r="AB731" s="2561"/>
      <c r="AC731" s="2561"/>
      <c r="AD731" s="2561"/>
      <c r="AE731" s="2561"/>
      <c r="AF731" s="2502"/>
    </row>
    <row r="732" spans="2:32" s="2393" customFormat="1" ht="13.5" thickBot="1" x14ac:dyDescent="0.25">
      <c r="B732" s="3769"/>
      <c r="C732" s="3770"/>
      <c r="D732" s="3770"/>
      <c r="E732" s="3770"/>
      <c r="F732" s="3770"/>
      <c r="G732" s="2565"/>
      <c r="H732" s="2565"/>
      <c r="I732" s="2565"/>
      <c r="J732" s="2565"/>
      <c r="K732" s="2565"/>
      <c r="L732" s="2565"/>
      <c r="M732" s="2565"/>
      <c r="N732" s="2565"/>
      <c r="O732" s="2565"/>
      <c r="P732" s="2565"/>
      <c r="Q732" s="2565"/>
      <c r="R732" s="2565"/>
      <c r="S732" s="2565"/>
      <c r="T732" s="2565"/>
      <c r="U732" s="2565"/>
      <c r="V732" s="2565"/>
      <c r="W732" s="2565"/>
      <c r="X732" s="2565"/>
      <c r="Y732" s="2565"/>
      <c r="Z732" s="2565"/>
      <c r="AA732" s="2565"/>
      <c r="AB732" s="2565"/>
      <c r="AC732" s="2565"/>
      <c r="AD732" s="2565"/>
      <c r="AE732" s="2565"/>
      <c r="AF732" s="2507"/>
    </row>
    <row r="733" spans="2:32" s="2393" customFormat="1" ht="13.5" thickBot="1" x14ac:dyDescent="0.25">
      <c r="B733" s="2470"/>
      <c r="I733" s="2802"/>
    </row>
    <row r="734" spans="2:32" s="2393" customFormat="1" ht="20.25" x14ac:dyDescent="0.2">
      <c r="B734" s="4169" t="s">
        <v>5058</v>
      </c>
      <c r="C734" s="4170"/>
      <c r="D734" s="4170"/>
      <c r="E734" s="4170"/>
      <c r="F734" s="4170"/>
      <c r="G734" s="4170"/>
      <c r="H734" s="4170"/>
      <c r="I734" s="4170"/>
      <c r="J734" s="4170"/>
      <c r="K734" s="4170"/>
      <c r="L734" s="4170"/>
      <c r="M734" s="4170"/>
      <c r="N734" s="4170"/>
      <c r="O734" s="4170"/>
      <c r="P734" s="4170"/>
      <c r="Q734" s="4170"/>
      <c r="R734" s="4170"/>
      <c r="S734" s="4170"/>
      <c r="T734" s="4170"/>
      <c r="U734" s="4170"/>
      <c r="V734" s="4170"/>
      <c r="W734" s="4170"/>
      <c r="X734" s="4170"/>
      <c r="Y734" s="4170"/>
      <c r="Z734" s="4170"/>
      <c r="AA734" s="4170"/>
      <c r="AB734" s="4170"/>
      <c r="AC734" s="4170"/>
      <c r="AD734" s="4170"/>
      <c r="AE734" s="4170"/>
      <c r="AF734" s="4171"/>
    </row>
    <row r="735" spans="2:32" s="2393" customFormat="1" x14ac:dyDescent="0.2">
      <c r="B735" s="3767"/>
      <c r="C735" s="3768"/>
      <c r="D735" s="3768"/>
      <c r="E735" s="3768"/>
      <c r="F735" s="3768"/>
      <c r="G735" s="2501"/>
      <c r="H735" s="2501"/>
      <c r="I735" s="2501"/>
      <c r="J735" s="2501"/>
      <c r="K735" s="2501"/>
      <c r="L735" s="2501"/>
      <c r="M735" s="2501"/>
      <c r="N735" s="2501"/>
      <c r="O735" s="2501"/>
      <c r="P735" s="2501"/>
      <c r="Q735" s="2501"/>
      <c r="R735" s="2501"/>
      <c r="S735" s="2501"/>
      <c r="T735" s="2501"/>
      <c r="U735" s="2501"/>
      <c r="V735" s="2501"/>
      <c r="W735" s="2501"/>
      <c r="X735" s="2501"/>
      <c r="Y735" s="2501"/>
      <c r="Z735" s="2501"/>
      <c r="AA735" s="2501"/>
      <c r="AB735" s="2501"/>
      <c r="AC735" s="2501"/>
      <c r="AD735" s="2501"/>
      <c r="AE735" s="2501"/>
      <c r="AF735" s="2502"/>
    </row>
    <row r="736" spans="2:32" s="2393" customFormat="1" x14ac:dyDescent="0.2">
      <c r="B736" s="2563" t="s">
        <v>5078</v>
      </c>
      <c r="C736" s="3768"/>
      <c r="D736" s="4172" t="s">
        <v>6200</v>
      </c>
      <c r="E736" s="4172"/>
      <c r="F736" s="4172"/>
      <c r="G736" s="2501"/>
      <c r="H736" s="2501"/>
      <c r="I736" s="2501"/>
      <c r="J736" s="2501"/>
      <c r="K736" s="2501"/>
      <c r="L736" s="2501"/>
      <c r="M736" s="2501"/>
      <c r="N736" s="2501"/>
      <c r="O736" s="2501"/>
      <c r="P736" s="2501"/>
      <c r="Q736" s="2501"/>
      <c r="R736" s="2501"/>
      <c r="S736" s="2501"/>
      <c r="T736" s="2501"/>
      <c r="U736" s="2501"/>
      <c r="V736" s="2501"/>
      <c r="W736" s="2501"/>
      <c r="X736" s="2501"/>
      <c r="Y736" s="2501"/>
      <c r="Z736" s="2501"/>
      <c r="AA736" s="2501"/>
      <c r="AB736" s="2501"/>
      <c r="AC736" s="2501"/>
      <c r="AD736" s="2501"/>
      <c r="AE736" s="2501"/>
      <c r="AF736" s="2502"/>
    </row>
    <row r="737" spans="2:32" s="2393" customFormat="1" x14ac:dyDescent="0.2">
      <c r="B737" s="4173" t="s">
        <v>5061</v>
      </c>
      <c r="C737" s="4174"/>
      <c r="D737" s="5125">
        <v>41856</v>
      </c>
      <c r="E737" s="5125"/>
      <c r="F737" s="5125"/>
      <c r="G737" s="2561"/>
      <c r="H737" s="2501"/>
      <c r="I737" s="2501"/>
      <c r="J737" s="2501"/>
      <c r="K737" s="2501"/>
      <c r="L737" s="2501"/>
      <c r="M737" s="2501"/>
      <c r="N737" s="2501"/>
      <c r="O737" s="2501"/>
      <c r="P737" s="2501"/>
      <c r="Q737" s="2501"/>
      <c r="R737" s="2501"/>
      <c r="S737" s="2501"/>
      <c r="T737" s="2501"/>
      <c r="U737" s="2501"/>
      <c r="V737" s="2501"/>
      <c r="W737" s="2501"/>
      <c r="X737" s="2501"/>
      <c r="Y737" s="2501"/>
      <c r="Z737" s="2501"/>
      <c r="AA737" s="2501"/>
      <c r="AB737" s="2501"/>
      <c r="AC737" s="2501"/>
      <c r="AD737" s="2501"/>
      <c r="AE737" s="2501"/>
      <c r="AF737" s="2502"/>
    </row>
    <row r="738" spans="2:32" s="2393" customFormat="1" x14ac:dyDescent="0.2">
      <c r="B738" s="4176" t="s">
        <v>5059</v>
      </c>
      <c r="C738" s="4177"/>
      <c r="D738" s="5126">
        <v>41968</v>
      </c>
      <c r="E738" s="5126"/>
      <c r="F738" s="5126"/>
      <c r="G738" s="2501"/>
      <c r="H738" s="2501"/>
      <c r="I738" s="2501"/>
      <c r="J738" s="2501"/>
      <c r="K738" s="2501"/>
      <c r="L738" s="2501"/>
      <c r="M738" s="2501"/>
      <c r="N738" s="2501"/>
      <c r="O738" s="2501"/>
      <c r="P738" s="2501"/>
      <c r="Q738" s="2501"/>
      <c r="R738" s="2501"/>
      <c r="S738" s="2501"/>
      <c r="T738" s="2501"/>
      <c r="U738" s="2501"/>
      <c r="V738" s="2501"/>
      <c r="W738" s="2501"/>
      <c r="X738" s="2501"/>
      <c r="Y738" s="2501"/>
      <c r="Z738" s="2501"/>
      <c r="AA738" s="2501"/>
      <c r="AB738" s="2501"/>
      <c r="AC738" s="2501"/>
      <c r="AD738" s="2501"/>
      <c r="AE738" s="2501"/>
      <c r="AF738" s="2502"/>
    </row>
    <row r="739" spans="2:32" s="2393" customFormat="1" ht="13.5" thickBot="1" x14ac:dyDescent="0.25">
      <c r="B739" s="3767"/>
      <c r="C739" s="3768"/>
      <c r="D739" s="3768"/>
      <c r="E739" s="3768"/>
      <c r="F739" s="3768"/>
      <c r="G739" s="2501"/>
      <c r="H739" s="2501"/>
      <c r="I739" s="2501"/>
      <c r="J739" s="2501"/>
      <c r="K739" s="2501"/>
      <c r="L739" s="2501"/>
      <c r="M739" s="2501"/>
      <c r="N739" s="2501"/>
      <c r="O739" s="2501"/>
      <c r="P739" s="2501"/>
      <c r="Q739" s="2501"/>
      <c r="R739" s="2501"/>
      <c r="S739" s="2501"/>
      <c r="T739" s="2501"/>
      <c r="U739" s="2501"/>
      <c r="V739" s="2501"/>
      <c r="W739" s="2501"/>
      <c r="X739" s="2501"/>
      <c r="Y739" s="2501"/>
      <c r="Z739" s="2501"/>
      <c r="AA739" s="2501"/>
      <c r="AB739" s="2501"/>
      <c r="AC739" s="2501"/>
      <c r="AD739" s="2501"/>
      <c r="AE739" s="2501"/>
      <c r="AF739" s="2502"/>
    </row>
    <row r="740" spans="2:32" s="2393" customFormat="1" ht="37.5" customHeight="1" thickBot="1" x14ac:dyDescent="0.25">
      <c r="B740" s="4179" t="s">
        <v>5060</v>
      </c>
      <c r="C740" s="4180"/>
      <c r="D740" s="4181" t="s">
        <v>6201</v>
      </c>
      <c r="E740" s="4182"/>
      <c r="F740" s="4182"/>
      <c r="G740" s="4182"/>
      <c r="H740" s="4182"/>
      <c r="I740" s="4182"/>
      <c r="J740" s="4182"/>
      <c r="K740" s="4182"/>
      <c r="L740" s="4182"/>
      <c r="M740" s="4182"/>
      <c r="N740" s="4182"/>
      <c r="O740" s="4182"/>
      <c r="P740" s="4182"/>
      <c r="Q740" s="4183"/>
      <c r="R740" s="2501"/>
      <c r="S740" s="2501"/>
      <c r="T740" s="2501"/>
      <c r="U740" s="2501"/>
      <c r="V740" s="2501"/>
      <c r="W740" s="2501"/>
      <c r="X740" s="2501"/>
      <c r="Y740" s="2501"/>
      <c r="Z740" s="2501"/>
      <c r="AA740" s="2501"/>
      <c r="AB740" s="2501"/>
      <c r="AC740" s="2501"/>
      <c r="AD740" s="2501"/>
      <c r="AE740" s="2501"/>
      <c r="AF740" s="2502"/>
    </row>
    <row r="741" spans="2:32" s="2393" customFormat="1" ht="13.5" thickBot="1" x14ac:dyDescent="0.25">
      <c r="B741" s="3767"/>
      <c r="C741" s="3768"/>
      <c r="D741" s="3768"/>
      <c r="E741" s="3768"/>
      <c r="F741" s="3768"/>
      <c r="G741" s="2501"/>
      <c r="H741" s="2501"/>
      <c r="I741" s="2501"/>
      <c r="J741" s="2501"/>
      <c r="K741" s="2501"/>
      <c r="L741" s="2501"/>
      <c r="M741" s="2501"/>
      <c r="N741" s="2501"/>
      <c r="O741" s="2501"/>
      <c r="P741" s="2501"/>
      <c r="Q741" s="2501"/>
      <c r="R741" s="2565"/>
      <c r="S741" s="2501"/>
      <c r="T741" s="2501"/>
      <c r="U741" s="2501"/>
      <c r="V741" s="2501"/>
      <c r="W741" s="2501"/>
      <c r="X741" s="2501"/>
      <c r="Y741" s="2501"/>
      <c r="Z741" s="2501"/>
      <c r="AA741" s="2501"/>
      <c r="AB741" s="2501"/>
      <c r="AC741" s="2501"/>
      <c r="AD741" s="2501"/>
      <c r="AE741" s="2501"/>
      <c r="AF741" s="2502"/>
    </row>
    <row r="742" spans="2:32" s="2393" customFormat="1" ht="13.5" thickBot="1" x14ac:dyDescent="0.25">
      <c r="B742" s="4184" t="s">
        <v>5062</v>
      </c>
      <c r="C742" s="4185"/>
      <c r="D742" s="4188" t="s">
        <v>5063</v>
      </c>
      <c r="E742" s="4190" t="s">
        <v>224</v>
      </c>
      <c r="F742" s="4191"/>
      <c r="G742" s="4191"/>
      <c r="H742" s="4191"/>
      <c r="I742" s="4191"/>
      <c r="J742" s="4191"/>
      <c r="K742" s="4191"/>
      <c r="L742" s="4191"/>
      <c r="M742" s="4191"/>
      <c r="N742" s="4191"/>
      <c r="O742" s="4191"/>
      <c r="P742" s="4192"/>
      <c r="Q742" s="4193" t="s">
        <v>340</v>
      </c>
      <c r="R742" s="4194"/>
      <c r="S742" s="4195"/>
      <c r="T742" s="4195"/>
      <c r="U742" s="4195"/>
      <c r="V742" s="4195"/>
      <c r="W742" s="4195"/>
      <c r="X742" s="4195"/>
      <c r="Y742" s="4196"/>
      <c r="Z742" s="4193" t="s">
        <v>225</v>
      </c>
      <c r="AA742" s="4195"/>
      <c r="AB742" s="4196"/>
      <c r="AC742" s="4197" t="s">
        <v>4982</v>
      </c>
      <c r="AD742" s="4198"/>
      <c r="AE742" s="4199"/>
      <c r="AF742" s="2502"/>
    </row>
    <row r="743" spans="2:32" s="2393" customFormat="1" ht="13.5" thickBot="1" x14ac:dyDescent="0.25">
      <c r="B743" s="4186"/>
      <c r="C743" s="4187"/>
      <c r="D743" s="4188"/>
      <c r="E743" s="4188" t="s">
        <v>5000</v>
      </c>
      <c r="F743" s="4188" t="s">
        <v>5001</v>
      </c>
      <c r="G743" s="4200" t="s">
        <v>5003</v>
      </c>
      <c r="H743" s="4200" t="s">
        <v>5064</v>
      </c>
      <c r="I743" s="4202" t="s">
        <v>5065</v>
      </c>
      <c r="J743" s="4202" t="s">
        <v>5066</v>
      </c>
      <c r="K743" s="4202" t="s">
        <v>5006</v>
      </c>
      <c r="L743" s="4202"/>
      <c r="M743" s="4202" t="s">
        <v>5067</v>
      </c>
      <c r="N743" s="4202" t="s">
        <v>5068</v>
      </c>
      <c r="O743" s="4202" t="s">
        <v>5069</v>
      </c>
      <c r="P743" s="4202" t="s">
        <v>5070</v>
      </c>
      <c r="Q743" s="4189" t="s">
        <v>5012</v>
      </c>
      <c r="R743" s="4189" t="s">
        <v>5013</v>
      </c>
      <c r="S743" s="4189" t="s">
        <v>5014</v>
      </c>
      <c r="T743" s="4189" t="s">
        <v>5071</v>
      </c>
      <c r="U743" s="4189" t="s">
        <v>5072</v>
      </c>
      <c r="V743" s="4189" t="s">
        <v>5017</v>
      </c>
      <c r="W743" s="4189" t="s">
        <v>5019</v>
      </c>
      <c r="X743" s="4200" t="s">
        <v>5073</v>
      </c>
      <c r="Y743" s="4200" t="s">
        <v>5074</v>
      </c>
      <c r="Z743" s="4189" t="s">
        <v>5075</v>
      </c>
      <c r="AA743" s="4189" t="s">
        <v>5076</v>
      </c>
      <c r="AB743" s="4189" t="s">
        <v>5077</v>
      </c>
      <c r="AC743" s="4189" t="s">
        <v>1150</v>
      </c>
      <c r="AD743" s="4189" t="s">
        <v>4983</v>
      </c>
      <c r="AE743" s="4189" t="s">
        <v>4984</v>
      </c>
      <c r="AF743" s="2502"/>
    </row>
    <row r="744" spans="2:32" s="2393" customFormat="1" ht="13.5" thickBot="1" x14ac:dyDescent="0.25">
      <c r="B744" s="4186"/>
      <c r="C744" s="4187"/>
      <c r="D744" s="4189"/>
      <c r="E744" s="4189"/>
      <c r="F744" s="4189"/>
      <c r="G744" s="4201"/>
      <c r="H744" s="4201"/>
      <c r="I744" s="4200"/>
      <c r="J744" s="4200"/>
      <c r="K744" s="3765" t="s">
        <v>5026</v>
      </c>
      <c r="L744" s="3766" t="s">
        <v>2793</v>
      </c>
      <c r="M744" s="4200"/>
      <c r="N744" s="4200"/>
      <c r="O744" s="4200"/>
      <c r="P744" s="4200"/>
      <c r="Q744" s="4203"/>
      <c r="R744" s="4203"/>
      <c r="S744" s="4203"/>
      <c r="T744" s="4203"/>
      <c r="U744" s="4203"/>
      <c r="V744" s="4203"/>
      <c r="W744" s="4203"/>
      <c r="X744" s="4201"/>
      <c r="Y744" s="4201"/>
      <c r="Z744" s="4203"/>
      <c r="AA744" s="4203"/>
      <c r="AB744" s="4203"/>
      <c r="AC744" s="4203"/>
      <c r="AD744" s="4203"/>
      <c r="AE744" s="4203"/>
      <c r="AF744" s="2502"/>
    </row>
    <row r="745" spans="2:32" s="2393" customFormat="1" ht="13.5" thickBot="1" x14ac:dyDescent="0.25">
      <c r="B745" s="5661" t="s">
        <v>6202</v>
      </c>
      <c r="C745" s="5659"/>
      <c r="D745" s="3073" t="s">
        <v>1529</v>
      </c>
      <c r="E745" s="3055"/>
      <c r="F745" s="3074"/>
      <c r="G745" s="3317"/>
      <c r="H745" s="3317"/>
      <c r="I745" s="3055"/>
      <c r="J745" s="3055"/>
      <c r="K745" s="3074"/>
      <c r="L745" s="3317"/>
      <c r="M745" s="3055"/>
      <c r="N745" s="3055"/>
      <c r="O745" s="3055"/>
      <c r="P745" s="3055"/>
      <c r="Q745" s="3055"/>
      <c r="R745" s="3074"/>
      <c r="S745" s="3074"/>
      <c r="T745" s="3055"/>
      <c r="U745" s="3055"/>
      <c r="V745" s="3074"/>
      <c r="W745" s="3074"/>
      <c r="X745" s="3055"/>
      <c r="Y745" s="3055"/>
      <c r="Z745" s="3074"/>
      <c r="AA745" s="3055"/>
      <c r="AB745" s="3055"/>
      <c r="AC745" s="3318"/>
      <c r="AD745" s="3318"/>
      <c r="AE745" s="3318"/>
      <c r="AF745" s="2502"/>
    </row>
    <row r="746" spans="2:32" s="2393" customFormat="1" x14ac:dyDescent="0.2">
      <c r="B746" s="2564"/>
      <c r="C746" s="2496"/>
      <c r="D746" s="2496"/>
      <c r="E746" s="2496"/>
      <c r="F746" s="2496"/>
      <c r="G746" s="2497"/>
      <c r="H746" s="2497"/>
      <c r="I746" s="2497"/>
      <c r="J746" s="2497"/>
      <c r="K746" s="2496"/>
      <c r="L746" s="2497"/>
      <c r="M746" s="2497"/>
      <c r="N746" s="2497"/>
      <c r="O746" s="2497"/>
      <c r="P746" s="2497"/>
      <c r="Q746" s="2561"/>
      <c r="R746" s="2561"/>
      <c r="S746" s="2561"/>
      <c r="T746" s="2561"/>
      <c r="U746" s="2561"/>
      <c r="V746" s="2561"/>
      <c r="W746" s="2561"/>
      <c r="X746" s="2561"/>
      <c r="Y746" s="2561"/>
      <c r="Z746" s="2561"/>
      <c r="AA746" s="2561"/>
      <c r="AB746" s="2561"/>
      <c r="AC746" s="2561"/>
      <c r="AD746" s="2561"/>
      <c r="AE746" s="2561"/>
      <c r="AF746" s="2502"/>
    </row>
    <row r="747" spans="2:32" s="2393" customFormat="1" x14ac:dyDescent="0.2">
      <c r="B747" s="4166" t="s">
        <v>4985</v>
      </c>
      <c r="C747" s="4167"/>
      <c r="D747" s="4168" t="s">
        <v>1866</v>
      </c>
      <c r="E747" s="4168"/>
      <c r="F747" s="4168"/>
      <c r="G747" s="4168"/>
      <c r="H747" s="4168"/>
      <c r="I747" s="2562"/>
      <c r="J747" s="2562"/>
      <c r="K747" s="2562"/>
      <c r="L747" s="2562"/>
      <c r="M747" s="2562"/>
      <c r="N747" s="2562"/>
      <c r="O747" s="2562"/>
      <c r="P747" s="2562"/>
      <c r="Q747" s="2561"/>
      <c r="R747" s="2561"/>
      <c r="S747" s="2561"/>
      <c r="T747" s="2561"/>
      <c r="U747" s="2561"/>
      <c r="V747" s="2561"/>
      <c r="W747" s="2561"/>
      <c r="X747" s="2561"/>
      <c r="Y747" s="2561"/>
      <c r="Z747" s="2561"/>
      <c r="AA747" s="2561"/>
      <c r="AB747" s="2561"/>
      <c r="AC747" s="2561"/>
      <c r="AD747" s="2561"/>
      <c r="AE747" s="2561"/>
      <c r="AF747" s="2502"/>
    </row>
    <row r="748" spans="2:32" s="2393" customFormat="1" x14ac:dyDescent="0.2">
      <c r="B748" s="4166" t="s">
        <v>4986</v>
      </c>
      <c r="C748" s="4167"/>
      <c r="D748" s="4168" t="s">
        <v>1866</v>
      </c>
      <c r="E748" s="4168"/>
      <c r="F748" s="4168"/>
      <c r="G748" s="4168"/>
      <c r="H748" s="4168"/>
      <c r="I748" s="2562"/>
      <c r="J748" s="2562"/>
      <c r="K748" s="2562"/>
      <c r="L748" s="2562"/>
      <c r="M748" s="2562"/>
      <c r="N748" s="2562"/>
      <c r="O748" s="2562"/>
      <c r="P748" s="2562"/>
      <c r="Q748" s="2561"/>
      <c r="R748" s="2561"/>
      <c r="S748" s="2561"/>
      <c r="T748" s="2561"/>
      <c r="U748" s="2561"/>
      <c r="V748" s="2561"/>
      <c r="W748" s="2561"/>
      <c r="X748" s="2561"/>
      <c r="Y748" s="2561"/>
      <c r="Z748" s="2561"/>
      <c r="AA748" s="2561"/>
      <c r="AB748" s="2561"/>
      <c r="AC748" s="2561"/>
      <c r="AD748" s="2561"/>
      <c r="AE748" s="2561"/>
      <c r="AF748" s="2502"/>
    </row>
    <row r="749" spans="2:32" s="2393" customFormat="1" ht="13.5" thickBot="1" x14ac:dyDescent="0.25">
      <c r="B749" s="3769"/>
      <c r="C749" s="3770"/>
      <c r="D749" s="3770"/>
      <c r="E749" s="3770"/>
      <c r="F749" s="3770"/>
      <c r="G749" s="2565"/>
      <c r="H749" s="2565"/>
      <c r="I749" s="2565"/>
      <c r="J749" s="2565"/>
      <c r="K749" s="2565"/>
      <c r="L749" s="2565"/>
      <c r="M749" s="2565"/>
      <c r="N749" s="2565"/>
      <c r="O749" s="2565"/>
      <c r="P749" s="2565"/>
      <c r="Q749" s="2565"/>
      <c r="R749" s="2565"/>
      <c r="S749" s="2565"/>
      <c r="T749" s="2565"/>
      <c r="U749" s="2565"/>
      <c r="V749" s="2565"/>
      <c r="W749" s="2565"/>
      <c r="X749" s="2565"/>
      <c r="Y749" s="2565"/>
      <c r="Z749" s="2565"/>
      <c r="AA749" s="2565"/>
      <c r="AB749" s="2565"/>
      <c r="AC749" s="2565"/>
      <c r="AD749" s="2565"/>
      <c r="AE749" s="2565"/>
      <c r="AF749" s="2507"/>
    </row>
    <row r="750" spans="2:32" s="2393" customFormat="1" ht="13.5" thickBot="1" x14ac:dyDescent="0.25">
      <c r="B750" s="2470"/>
      <c r="I750" s="2802"/>
    </row>
    <row r="751" spans="2:32" s="2393" customFormat="1" ht="20.25" x14ac:dyDescent="0.2">
      <c r="B751" s="4169" t="s">
        <v>5058</v>
      </c>
      <c r="C751" s="4170"/>
      <c r="D751" s="4170"/>
      <c r="E751" s="4170"/>
      <c r="F751" s="4170"/>
      <c r="G751" s="4170"/>
      <c r="H751" s="4170"/>
      <c r="I751" s="4170"/>
      <c r="J751" s="4170"/>
      <c r="K751" s="4170"/>
      <c r="L751" s="4170"/>
      <c r="M751" s="4170"/>
      <c r="N751" s="4170"/>
      <c r="O751" s="4170"/>
      <c r="P751" s="4170"/>
      <c r="Q751" s="4170"/>
      <c r="R751" s="4170"/>
      <c r="S751" s="4170"/>
      <c r="T751" s="4170"/>
      <c r="U751" s="4170"/>
      <c r="V751" s="4170"/>
      <c r="W751" s="4170"/>
      <c r="X751" s="4170"/>
      <c r="Y751" s="4170"/>
      <c r="Z751" s="4170"/>
      <c r="AA751" s="4170"/>
      <c r="AB751" s="4170"/>
      <c r="AC751" s="4170"/>
      <c r="AD751" s="4170"/>
      <c r="AE751" s="4170"/>
      <c r="AF751" s="4171"/>
    </row>
    <row r="752" spans="2:32" s="2393" customFormat="1" ht="12.75" customHeight="1" x14ac:dyDescent="0.2">
      <c r="B752" s="3737"/>
      <c r="C752" s="3738"/>
      <c r="D752" s="3738"/>
      <c r="E752" s="3738"/>
      <c r="F752" s="3738"/>
      <c r="G752" s="2501"/>
      <c r="H752" s="2501"/>
      <c r="I752" s="2501"/>
      <c r="J752" s="2501"/>
      <c r="K752" s="2501"/>
      <c r="L752" s="2501"/>
      <c r="M752" s="2501"/>
      <c r="N752" s="2501"/>
      <c r="O752" s="2501"/>
      <c r="P752" s="2501"/>
      <c r="Q752" s="2501"/>
      <c r="R752" s="2501"/>
      <c r="S752" s="2501"/>
      <c r="T752" s="2501"/>
      <c r="U752" s="2501"/>
      <c r="V752" s="2501"/>
      <c r="W752" s="2501"/>
      <c r="X752" s="2501"/>
      <c r="Y752" s="2501"/>
      <c r="Z752" s="2501"/>
      <c r="AA752" s="2501"/>
      <c r="AB752" s="2501"/>
      <c r="AC752" s="2501"/>
      <c r="AD752" s="2501"/>
      <c r="AE752" s="2501"/>
      <c r="AF752" s="2502"/>
    </row>
    <row r="753" spans="2:32" s="2393" customFormat="1" ht="12.75" customHeight="1" x14ac:dyDescent="0.2">
      <c r="B753" s="2563" t="s">
        <v>5078</v>
      </c>
      <c r="C753" s="3738"/>
      <c r="D753" s="4172" t="s">
        <v>6908</v>
      </c>
      <c r="E753" s="4172"/>
      <c r="F753" s="4172"/>
      <c r="G753" s="2501"/>
      <c r="H753" s="2501"/>
      <c r="I753" s="2501"/>
      <c r="J753" s="2501"/>
      <c r="K753" s="2501"/>
      <c r="L753" s="2501"/>
      <c r="M753" s="2501"/>
      <c r="N753" s="2501"/>
      <c r="O753" s="2501"/>
      <c r="P753" s="2501"/>
      <c r="Q753" s="2501"/>
      <c r="R753" s="2501"/>
      <c r="S753" s="2501"/>
      <c r="T753" s="2501"/>
      <c r="U753" s="2501"/>
      <c r="V753" s="2501"/>
      <c r="W753" s="2501"/>
      <c r="X753" s="2501"/>
      <c r="Y753" s="2501"/>
      <c r="Z753" s="2501"/>
      <c r="AA753" s="2501"/>
      <c r="AB753" s="2501"/>
      <c r="AC753" s="2501"/>
      <c r="AD753" s="2501"/>
      <c r="AE753" s="2501"/>
      <c r="AF753" s="2502"/>
    </row>
    <row r="754" spans="2:32" s="2393" customFormat="1" ht="12.75" customHeight="1" x14ac:dyDescent="0.2">
      <c r="B754" s="4173" t="s">
        <v>5061</v>
      </c>
      <c r="C754" s="4174"/>
      <c r="D754" s="4205">
        <v>41876</v>
      </c>
      <c r="E754" s="4205"/>
      <c r="F754" s="4205"/>
      <c r="G754" s="2561"/>
      <c r="H754" s="2501"/>
      <c r="I754" s="2501"/>
      <c r="J754" s="2501"/>
      <c r="K754" s="2501"/>
      <c r="L754" s="2501"/>
      <c r="M754" s="2501"/>
      <c r="N754" s="2501"/>
      <c r="O754" s="2501"/>
      <c r="P754" s="2501"/>
      <c r="Q754" s="2501"/>
      <c r="R754" s="2501"/>
      <c r="S754" s="2501"/>
      <c r="T754" s="2501"/>
      <c r="U754" s="2501"/>
      <c r="V754" s="2501"/>
      <c r="W754" s="2501"/>
      <c r="X754" s="2501"/>
      <c r="Y754" s="2501"/>
      <c r="Z754" s="2501"/>
      <c r="AA754" s="2501"/>
      <c r="AB754" s="2501"/>
      <c r="AC754" s="2501"/>
      <c r="AD754" s="2501"/>
      <c r="AE754" s="2501"/>
      <c r="AF754" s="2502"/>
    </row>
    <row r="755" spans="2:32" s="2393" customFormat="1" ht="13.5" customHeight="1" x14ac:dyDescent="0.2">
      <c r="B755" s="4176" t="s">
        <v>5059</v>
      </c>
      <c r="C755" s="4177"/>
      <c r="D755" s="4205">
        <v>42060</v>
      </c>
      <c r="E755" s="4205"/>
      <c r="F755" s="4205"/>
      <c r="G755" s="2501"/>
      <c r="H755" s="2501"/>
      <c r="I755" s="2501"/>
      <c r="J755" s="2501"/>
      <c r="K755" s="2501"/>
      <c r="L755" s="2501"/>
      <c r="M755" s="2501"/>
      <c r="N755" s="2501"/>
      <c r="O755" s="2501"/>
      <c r="P755" s="2501"/>
      <c r="Q755" s="2501"/>
      <c r="R755" s="2501"/>
      <c r="S755" s="2501"/>
      <c r="T755" s="2501"/>
      <c r="U755" s="2501"/>
      <c r="V755" s="2501"/>
      <c r="W755" s="2501"/>
      <c r="X755" s="2501"/>
      <c r="Y755" s="2501"/>
      <c r="Z755" s="2501"/>
      <c r="AA755" s="2501"/>
      <c r="AB755" s="2501"/>
      <c r="AC755" s="2501"/>
      <c r="AD755" s="2501"/>
      <c r="AE755" s="2501"/>
      <c r="AF755" s="2502"/>
    </row>
    <row r="756" spans="2:32" s="2393" customFormat="1" ht="13.5" customHeight="1" thickBot="1" x14ac:dyDescent="0.25">
      <c r="B756" s="3737"/>
      <c r="C756" s="3738"/>
      <c r="D756" s="3738"/>
      <c r="E756" s="3738"/>
      <c r="F756" s="3738"/>
      <c r="G756" s="2501"/>
      <c r="H756" s="2501"/>
      <c r="I756" s="2501"/>
      <c r="J756" s="2501"/>
      <c r="K756" s="2501"/>
      <c r="L756" s="2501"/>
      <c r="M756" s="2501"/>
      <c r="N756" s="2501"/>
      <c r="O756" s="2501"/>
      <c r="P756" s="2501"/>
      <c r="Q756" s="2501"/>
      <c r="R756" s="2501"/>
      <c r="S756" s="2501"/>
      <c r="T756" s="2501"/>
      <c r="U756" s="2501"/>
      <c r="V756" s="2501"/>
      <c r="W756" s="2501"/>
      <c r="X756" s="2501"/>
      <c r="Y756" s="2501"/>
      <c r="Z756" s="2501"/>
      <c r="AA756" s="2501"/>
      <c r="AB756" s="2501"/>
      <c r="AC756" s="2501"/>
      <c r="AD756" s="2501"/>
      <c r="AE756" s="2501"/>
      <c r="AF756" s="2502"/>
    </row>
    <row r="757" spans="2:32" s="2393" customFormat="1" ht="90.75" customHeight="1" thickBot="1" x14ac:dyDescent="0.25">
      <c r="B757" s="4179" t="s">
        <v>5060</v>
      </c>
      <c r="C757" s="4180"/>
      <c r="D757" s="4181" t="s">
        <v>6909</v>
      </c>
      <c r="E757" s="4182"/>
      <c r="F757" s="4182"/>
      <c r="G757" s="4182"/>
      <c r="H757" s="4182"/>
      <c r="I757" s="4182"/>
      <c r="J757" s="4182"/>
      <c r="K757" s="4182"/>
      <c r="L757" s="4182"/>
      <c r="M757" s="4182"/>
      <c r="N757" s="4182"/>
      <c r="O757" s="4182"/>
      <c r="P757" s="4182"/>
      <c r="Q757" s="4183"/>
      <c r="R757" s="2501"/>
      <c r="S757" s="2501"/>
      <c r="T757" s="2501"/>
      <c r="U757" s="2501"/>
      <c r="V757" s="2501"/>
      <c r="W757" s="2501"/>
      <c r="X757" s="2501"/>
      <c r="Y757" s="2501"/>
      <c r="Z757" s="2501"/>
      <c r="AA757" s="2501"/>
      <c r="AB757" s="2501"/>
      <c r="AC757" s="2501"/>
      <c r="AD757" s="2501"/>
      <c r="AE757" s="2501"/>
      <c r="AF757" s="2502"/>
    </row>
    <row r="758" spans="2:32" s="2393" customFormat="1" ht="13.5" customHeight="1" thickBot="1" x14ac:dyDescent="0.25">
      <c r="B758" s="3737"/>
      <c r="C758" s="3738"/>
      <c r="D758" s="3738"/>
      <c r="E758" s="3738"/>
      <c r="F758" s="3738"/>
      <c r="G758" s="2501"/>
      <c r="H758" s="2501"/>
      <c r="I758" s="2501"/>
      <c r="J758" s="2501"/>
      <c r="K758" s="2501"/>
      <c r="L758" s="2501"/>
      <c r="M758" s="2501"/>
      <c r="N758" s="2501"/>
      <c r="O758" s="2501"/>
      <c r="P758" s="2501"/>
      <c r="Q758" s="2501"/>
      <c r="R758" s="2565"/>
      <c r="S758" s="2501"/>
      <c r="T758" s="2501"/>
      <c r="U758" s="2501"/>
      <c r="V758" s="2501"/>
      <c r="W758" s="2501"/>
      <c r="X758" s="2501"/>
      <c r="Y758" s="2501"/>
      <c r="Z758" s="2501"/>
      <c r="AA758" s="2501"/>
      <c r="AB758" s="2501"/>
      <c r="AC758" s="2501"/>
      <c r="AD758" s="2501"/>
      <c r="AE758" s="2501"/>
      <c r="AF758" s="2502"/>
    </row>
    <row r="759" spans="2:32" s="2393" customFormat="1" ht="13.5" customHeight="1" thickBot="1" x14ac:dyDescent="0.25">
      <c r="B759" s="4184" t="s">
        <v>5062</v>
      </c>
      <c r="C759" s="4185"/>
      <c r="D759" s="4188" t="s">
        <v>5063</v>
      </c>
      <c r="E759" s="4190" t="s">
        <v>224</v>
      </c>
      <c r="F759" s="4191"/>
      <c r="G759" s="4191"/>
      <c r="H759" s="4191"/>
      <c r="I759" s="4191"/>
      <c r="J759" s="4191"/>
      <c r="K759" s="4191"/>
      <c r="L759" s="4191"/>
      <c r="M759" s="4191"/>
      <c r="N759" s="4191"/>
      <c r="O759" s="4191"/>
      <c r="P759" s="4192"/>
      <c r="Q759" s="4193" t="s">
        <v>340</v>
      </c>
      <c r="R759" s="4194"/>
      <c r="S759" s="4195"/>
      <c r="T759" s="4195"/>
      <c r="U759" s="4195"/>
      <c r="V759" s="4195"/>
      <c r="W759" s="4195"/>
      <c r="X759" s="4195"/>
      <c r="Y759" s="4196"/>
      <c r="Z759" s="4193" t="s">
        <v>225</v>
      </c>
      <c r="AA759" s="4195"/>
      <c r="AB759" s="4196"/>
      <c r="AC759" s="4197" t="s">
        <v>4982</v>
      </c>
      <c r="AD759" s="4198"/>
      <c r="AE759" s="4199"/>
      <c r="AF759" s="2502"/>
    </row>
    <row r="760" spans="2:32" s="2393" customFormat="1" ht="13.5" thickBot="1" x14ac:dyDescent="0.25">
      <c r="B760" s="4186"/>
      <c r="C760" s="4187"/>
      <c r="D760" s="4188"/>
      <c r="E760" s="4188" t="s">
        <v>5000</v>
      </c>
      <c r="F760" s="4188" t="s">
        <v>5001</v>
      </c>
      <c r="G760" s="4200" t="s">
        <v>5003</v>
      </c>
      <c r="H760" s="4200" t="s">
        <v>5064</v>
      </c>
      <c r="I760" s="4202" t="s">
        <v>5065</v>
      </c>
      <c r="J760" s="4202" t="s">
        <v>5066</v>
      </c>
      <c r="K760" s="4202" t="s">
        <v>5006</v>
      </c>
      <c r="L760" s="4202"/>
      <c r="M760" s="4202" t="s">
        <v>5067</v>
      </c>
      <c r="N760" s="4202" t="s">
        <v>5068</v>
      </c>
      <c r="O760" s="4202" t="s">
        <v>5069</v>
      </c>
      <c r="P760" s="4202" t="s">
        <v>5070</v>
      </c>
      <c r="Q760" s="4189" t="s">
        <v>5012</v>
      </c>
      <c r="R760" s="4189" t="s">
        <v>5013</v>
      </c>
      <c r="S760" s="4189" t="s">
        <v>5014</v>
      </c>
      <c r="T760" s="4189" t="s">
        <v>5071</v>
      </c>
      <c r="U760" s="4189" t="s">
        <v>5072</v>
      </c>
      <c r="V760" s="4189" t="s">
        <v>5017</v>
      </c>
      <c r="W760" s="4189" t="s">
        <v>5019</v>
      </c>
      <c r="X760" s="4200" t="s">
        <v>5073</v>
      </c>
      <c r="Y760" s="4200" t="s">
        <v>5074</v>
      </c>
      <c r="Z760" s="4189" t="s">
        <v>5075</v>
      </c>
      <c r="AA760" s="4189" t="s">
        <v>5076</v>
      </c>
      <c r="AB760" s="4189" t="s">
        <v>5077</v>
      </c>
      <c r="AC760" s="4189" t="s">
        <v>1150</v>
      </c>
      <c r="AD760" s="4189" t="s">
        <v>4983</v>
      </c>
      <c r="AE760" s="4189" t="s">
        <v>4984</v>
      </c>
      <c r="AF760" s="2502"/>
    </row>
    <row r="761" spans="2:32" s="2393" customFormat="1" x14ac:dyDescent="0.2">
      <c r="B761" s="4186"/>
      <c r="C761" s="4187"/>
      <c r="D761" s="4189"/>
      <c r="E761" s="4189"/>
      <c r="F761" s="4189"/>
      <c r="G761" s="4201"/>
      <c r="H761" s="4201"/>
      <c r="I761" s="4200"/>
      <c r="J761" s="4200"/>
      <c r="K761" s="3735" t="s">
        <v>5026</v>
      </c>
      <c r="L761" s="3736" t="s">
        <v>2793</v>
      </c>
      <c r="M761" s="4200"/>
      <c r="N761" s="4200"/>
      <c r="O761" s="4200"/>
      <c r="P761" s="4200"/>
      <c r="Q761" s="4203"/>
      <c r="R761" s="4203"/>
      <c r="S761" s="4203"/>
      <c r="T761" s="4203"/>
      <c r="U761" s="4203"/>
      <c r="V761" s="4203"/>
      <c r="W761" s="4203"/>
      <c r="X761" s="4201"/>
      <c r="Y761" s="4201"/>
      <c r="Z761" s="4203"/>
      <c r="AA761" s="4203"/>
      <c r="AB761" s="4203"/>
      <c r="AC761" s="4203"/>
      <c r="AD761" s="4203"/>
      <c r="AE761" s="4203"/>
      <c r="AF761" s="2502"/>
    </row>
    <row r="762" spans="2:32" s="2393" customFormat="1" ht="264" x14ac:dyDescent="0.2">
      <c r="B762" s="5122" t="s">
        <v>6910</v>
      </c>
      <c r="C762" s="5123"/>
      <c r="D762" s="3911" t="s">
        <v>6911</v>
      </c>
      <c r="E762" s="3912" t="s">
        <v>1529</v>
      </c>
      <c r="F762" s="3912" t="s">
        <v>1529</v>
      </c>
      <c r="G762" s="3912" t="s">
        <v>1529</v>
      </c>
      <c r="H762" s="3912" t="s">
        <v>1529</v>
      </c>
      <c r="I762" s="3912" t="s">
        <v>1529</v>
      </c>
      <c r="J762" s="3912" t="s">
        <v>1529</v>
      </c>
      <c r="K762" s="3912" t="s">
        <v>1529</v>
      </c>
      <c r="L762" s="3912" t="s">
        <v>1529</v>
      </c>
      <c r="M762" s="3912" t="s">
        <v>1529</v>
      </c>
      <c r="N762" s="3912" t="s">
        <v>1529</v>
      </c>
      <c r="O762" s="3912" t="s">
        <v>1529</v>
      </c>
      <c r="P762" s="3912" t="s">
        <v>1529</v>
      </c>
      <c r="Q762" s="3912" t="s">
        <v>1529</v>
      </c>
      <c r="R762" s="3912" t="s">
        <v>1529</v>
      </c>
      <c r="S762" s="3912" t="s">
        <v>1529</v>
      </c>
      <c r="T762" s="3912" t="s">
        <v>1529</v>
      </c>
      <c r="U762" s="3912" t="s">
        <v>1529</v>
      </c>
      <c r="V762" s="3912" t="s">
        <v>1529</v>
      </c>
      <c r="W762" s="3912" t="s">
        <v>1529</v>
      </c>
      <c r="X762" s="3912" t="s">
        <v>1529</v>
      </c>
      <c r="Y762" s="3912" t="s">
        <v>1529</v>
      </c>
      <c r="Z762" s="3913" t="s">
        <v>6912</v>
      </c>
      <c r="AA762" s="3912" t="s">
        <v>1529</v>
      </c>
      <c r="AB762" s="3912" t="s">
        <v>1529</v>
      </c>
      <c r="AC762" s="3914" t="s">
        <v>6913</v>
      </c>
      <c r="AD762" s="3914" t="s">
        <v>6914</v>
      </c>
      <c r="AE762" s="3914" t="s">
        <v>6915</v>
      </c>
      <c r="AF762" s="2502"/>
    </row>
    <row r="763" spans="2:32" s="2393" customFormat="1" ht="264" x14ac:dyDescent="0.2">
      <c r="B763" s="5122" t="s">
        <v>6910</v>
      </c>
      <c r="C763" s="5123"/>
      <c r="D763" s="3911" t="s">
        <v>6916</v>
      </c>
      <c r="E763" s="3912" t="s">
        <v>1529</v>
      </c>
      <c r="F763" s="3912" t="s">
        <v>1529</v>
      </c>
      <c r="G763" s="3912" t="s">
        <v>1529</v>
      </c>
      <c r="H763" s="3912" t="s">
        <v>1529</v>
      </c>
      <c r="I763" s="3912" t="s">
        <v>1529</v>
      </c>
      <c r="J763" s="3912" t="s">
        <v>1529</v>
      </c>
      <c r="K763" s="3912" t="s">
        <v>1529</v>
      </c>
      <c r="L763" s="3912" t="s">
        <v>1529</v>
      </c>
      <c r="M763" s="3912" t="s">
        <v>1529</v>
      </c>
      <c r="N763" s="3912" t="s">
        <v>1529</v>
      </c>
      <c r="O763" s="3912" t="s">
        <v>1529</v>
      </c>
      <c r="P763" s="3912" t="s">
        <v>1529</v>
      </c>
      <c r="Q763" s="3912" t="s">
        <v>1529</v>
      </c>
      <c r="R763" s="3912" t="s">
        <v>1529</v>
      </c>
      <c r="S763" s="3912" t="s">
        <v>1529</v>
      </c>
      <c r="T763" s="3912" t="s">
        <v>1529</v>
      </c>
      <c r="U763" s="3912" t="s">
        <v>1529</v>
      </c>
      <c r="V763" s="3912" t="s">
        <v>1529</v>
      </c>
      <c r="W763" s="3912" t="s">
        <v>1529</v>
      </c>
      <c r="X763" s="3912" t="s">
        <v>1529</v>
      </c>
      <c r="Y763" s="3912" t="s">
        <v>1529</v>
      </c>
      <c r="Z763" s="3913" t="s">
        <v>6912</v>
      </c>
      <c r="AA763" s="3912" t="s">
        <v>1529</v>
      </c>
      <c r="AB763" s="3912" t="s">
        <v>1529</v>
      </c>
      <c r="AC763" s="3914" t="s">
        <v>6913</v>
      </c>
      <c r="AD763" s="3914" t="s">
        <v>6914</v>
      </c>
      <c r="AE763" s="3914" t="s">
        <v>6915</v>
      </c>
      <c r="AF763" s="2502"/>
    </row>
    <row r="764" spans="2:32" s="2393" customFormat="1" ht="264" x14ac:dyDescent="0.2">
      <c r="B764" s="5122" t="s">
        <v>6910</v>
      </c>
      <c r="C764" s="5123"/>
      <c r="D764" s="3911" t="s">
        <v>6917</v>
      </c>
      <c r="E764" s="3912" t="s">
        <v>1529</v>
      </c>
      <c r="F764" s="3912" t="s">
        <v>1529</v>
      </c>
      <c r="G764" s="3912" t="s">
        <v>1529</v>
      </c>
      <c r="H764" s="3912" t="s">
        <v>1529</v>
      </c>
      <c r="I764" s="3912" t="s">
        <v>1529</v>
      </c>
      <c r="J764" s="3912" t="s">
        <v>1529</v>
      </c>
      <c r="K764" s="3912" t="s">
        <v>1529</v>
      </c>
      <c r="L764" s="3912" t="s">
        <v>1529</v>
      </c>
      <c r="M764" s="3912" t="s">
        <v>1529</v>
      </c>
      <c r="N764" s="3912" t="s">
        <v>1529</v>
      </c>
      <c r="O764" s="3912" t="s">
        <v>1529</v>
      </c>
      <c r="P764" s="3912" t="s">
        <v>1529</v>
      </c>
      <c r="Q764" s="3912" t="s">
        <v>1529</v>
      </c>
      <c r="R764" s="3912" t="s">
        <v>1529</v>
      </c>
      <c r="S764" s="3912" t="s">
        <v>1529</v>
      </c>
      <c r="T764" s="3912" t="s">
        <v>1529</v>
      </c>
      <c r="U764" s="3912" t="s">
        <v>1529</v>
      </c>
      <c r="V764" s="3912" t="s">
        <v>1529</v>
      </c>
      <c r="W764" s="3912" t="s">
        <v>1529</v>
      </c>
      <c r="X764" s="3912" t="s">
        <v>1529</v>
      </c>
      <c r="Y764" s="3912" t="s">
        <v>1529</v>
      </c>
      <c r="Z764" s="3913" t="s">
        <v>6912</v>
      </c>
      <c r="AA764" s="3912" t="s">
        <v>1529</v>
      </c>
      <c r="AB764" s="3912" t="s">
        <v>1529</v>
      </c>
      <c r="AC764" s="3914" t="s">
        <v>6913</v>
      </c>
      <c r="AD764" s="3914" t="s">
        <v>6914</v>
      </c>
      <c r="AE764" s="3914" t="s">
        <v>6915</v>
      </c>
      <c r="AF764" s="2502"/>
    </row>
    <row r="765" spans="2:32" s="2393" customFormat="1" ht="264" x14ac:dyDescent="0.2">
      <c r="B765" s="5124" t="s">
        <v>6918</v>
      </c>
      <c r="C765" s="5071"/>
      <c r="D765" s="3911" t="s">
        <v>6919</v>
      </c>
      <c r="E765" s="3912" t="s">
        <v>1529</v>
      </c>
      <c r="F765" s="3912" t="s">
        <v>1529</v>
      </c>
      <c r="G765" s="3912" t="s">
        <v>1529</v>
      </c>
      <c r="H765" s="3912" t="s">
        <v>1529</v>
      </c>
      <c r="I765" s="3912" t="s">
        <v>1529</v>
      </c>
      <c r="J765" s="3912" t="s">
        <v>1529</v>
      </c>
      <c r="K765" s="3912" t="s">
        <v>1529</v>
      </c>
      <c r="L765" s="3912" t="s">
        <v>1529</v>
      </c>
      <c r="M765" s="3912" t="s">
        <v>1529</v>
      </c>
      <c r="N765" s="3912" t="s">
        <v>1529</v>
      </c>
      <c r="O765" s="3912" t="s">
        <v>1529</v>
      </c>
      <c r="P765" s="3912" t="s">
        <v>1529</v>
      </c>
      <c r="Q765" s="3912" t="s">
        <v>1529</v>
      </c>
      <c r="R765" s="3912" t="s">
        <v>1529</v>
      </c>
      <c r="S765" s="3912" t="s">
        <v>1529</v>
      </c>
      <c r="T765" s="3912" t="s">
        <v>1529</v>
      </c>
      <c r="U765" s="3912" t="s">
        <v>1529</v>
      </c>
      <c r="V765" s="3912" t="s">
        <v>1529</v>
      </c>
      <c r="W765" s="3912" t="s">
        <v>1529</v>
      </c>
      <c r="X765" s="3912" t="s">
        <v>1529</v>
      </c>
      <c r="Y765" s="3912" t="s">
        <v>1529</v>
      </c>
      <c r="Z765" s="3913" t="s">
        <v>6920</v>
      </c>
      <c r="AA765" s="3912" t="s">
        <v>1529</v>
      </c>
      <c r="AB765" s="3912" t="s">
        <v>1529</v>
      </c>
      <c r="AC765" s="3914" t="s">
        <v>6913</v>
      </c>
      <c r="AD765" s="3914" t="s">
        <v>6914</v>
      </c>
      <c r="AE765" s="3914" t="s">
        <v>6921</v>
      </c>
      <c r="AF765" s="2502"/>
    </row>
    <row r="766" spans="2:32" s="2393" customFormat="1" ht="264" x14ac:dyDescent="0.2">
      <c r="B766" s="5124" t="s">
        <v>6918</v>
      </c>
      <c r="C766" s="5071"/>
      <c r="D766" s="3911" t="s">
        <v>6922</v>
      </c>
      <c r="E766" s="3912" t="s">
        <v>1529</v>
      </c>
      <c r="F766" s="3912" t="s">
        <v>1529</v>
      </c>
      <c r="G766" s="3912" t="s">
        <v>1529</v>
      </c>
      <c r="H766" s="3912" t="s">
        <v>1529</v>
      </c>
      <c r="I766" s="3912" t="s">
        <v>1529</v>
      </c>
      <c r="J766" s="3912" t="s">
        <v>1529</v>
      </c>
      <c r="K766" s="3912" t="s">
        <v>1529</v>
      </c>
      <c r="L766" s="3912" t="s">
        <v>1529</v>
      </c>
      <c r="M766" s="3912" t="s">
        <v>1529</v>
      </c>
      <c r="N766" s="3912" t="s">
        <v>1529</v>
      </c>
      <c r="O766" s="3912" t="s">
        <v>1529</v>
      </c>
      <c r="P766" s="3912" t="s">
        <v>1529</v>
      </c>
      <c r="Q766" s="3912" t="s">
        <v>1529</v>
      </c>
      <c r="R766" s="3912" t="s">
        <v>1529</v>
      </c>
      <c r="S766" s="3912" t="s">
        <v>1529</v>
      </c>
      <c r="T766" s="3912" t="s">
        <v>1529</v>
      </c>
      <c r="U766" s="3912" t="s">
        <v>1529</v>
      </c>
      <c r="V766" s="3912" t="s">
        <v>1529</v>
      </c>
      <c r="W766" s="3912" t="s">
        <v>1529</v>
      </c>
      <c r="X766" s="3912" t="s">
        <v>1529</v>
      </c>
      <c r="Y766" s="3912" t="s">
        <v>1529</v>
      </c>
      <c r="Z766" s="3913" t="s">
        <v>6920</v>
      </c>
      <c r="AA766" s="3912" t="s">
        <v>1529</v>
      </c>
      <c r="AB766" s="3912" t="s">
        <v>1529</v>
      </c>
      <c r="AC766" s="3914" t="s">
        <v>6913</v>
      </c>
      <c r="AD766" s="3914" t="s">
        <v>6914</v>
      </c>
      <c r="AE766" s="3914" t="s">
        <v>6921</v>
      </c>
      <c r="AF766" s="2502"/>
    </row>
    <row r="767" spans="2:32" s="2393" customFormat="1" ht="264" x14ac:dyDescent="0.2">
      <c r="B767" s="5124" t="s">
        <v>6918</v>
      </c>
      <c r="C767" s="5071"/>
      <c r="D767" s="3911" t="s">
        <v>6923</v>
      </c>
      <c r="E767" s="3912" t="s">
        <v>1529</v>
      </c>
      <c r="F767" s="3912" t="s">
        <v>1529</v>
      </c>
      <c r="G767" s="3912" t="s">
        <v>1529</v>
      </c>
      <c r="H767" s="3912" t="s">
        <v>1529</v>
      </c>
      <c r="I767" s="3912" t="s">
        <v>1529</v>
      </c>
      <c r="J767" s="3912" t="s">
        <v>1529</v>
      </c>
      <c r="K767" s="3912" t="s">
        <v>1529</v>
      </c>
      <c r="L767" s="3912" t="s">
        <v>1529</v>
      </c>
      <c r="M767" s="3912" t="s">
        <v>1529</v>
      </c>
      <c r="N767" s="3912" t="s">
        <v>1529</v>
      </c>
      <c r="O767" s="3912" t="s">
        <v>1529</v>
      </c>
      <c r="P767" s="3912" t="s">
        <v>1529</v>
      </c>
      <c r="Q767" s="3912" t="s">
        <v>1529</v>
      </c>
      <c r="R767" s="3912" t="s">
        <v>1529</v>
      </c>
      <c r="S767" s="3912" t="s">
        <v>1529</v>
      </c>
      <c r="T767" s="3912" t="s">
        <v>1529</v>
      </c>
      <c r="U767" s="3912" t="s">
        <v>1529</v>
      </c>
      <c r="V767" s="3912" t="s">
        <v>1529</v>
      </c>
      <c r="W767" s="3912" t="s">
        <v>1529</v>
      </c>
      <c r="X767" s="3912" t="s">
        <v>1529</v>
      </c>
      <c r="Y767" s="3912" t="s">
        <v>1529</v>
      </c>
      <c r="Z767" s="3913" t="s">
        <v>6920</v>
      </c>
      <c r="AA767" s="3912" t="s">
        <v>1529</v>
      </c>
      <c r="AB767" s="3912" t="s">
        <v>1529</v>
      </c>
      <c r="AC767" s="3914" t="s">
        <v>6913</v>
      </c>
      <c r="AD767" s="3914" t="s">
        <v>6914</v>
      </c>
      <c r="AE767" s="3914" t="s">
        <v>6921</v>
      </c>
      <c r="AF767" s="2502"/>
    </row>
    <row r="768" spans="2:32" s="2393" customFormat="1" ht="120" x14ac:dyDescent="0.2">
      <c r="B768" s="5124" t="s">
        <v>6924</v>
      </c>
      <c r="C768" s="5071"/>
      <c r="D768" s="3911" t="s">
        <v>6925</v>
      </c>
      <c r="E768" s="3912" t="s">
        <v>1529</v>
      </c>
      <c r="F768" s="3912" t="s">
        <v>1529</v>
      </c>
      <c r="G768" s="3912" t="s">
        <v>1529</v>
      </c>
      <c r="H768" s="3912" t="s">
        <v>1529</v>
      </c>
      <c r="I768" s="3912" t="s">
        <v>1529</v>
      </c>
      <c r="J768" s="3912" t="s">
        <v>1529</v>
      </c>
      <c r="K768" s="3912" t="s">
        <v>1529</v>
      </c>
      <c r="L768" s="3912" t="s">
        <v>1529</v>
      </c>
      <c r="M768" s="3912" t="s">
        <v>1529</v>
      </c>
      <c r="N768" s="3912" t="s">
        <v>1529</v>
      </c>
      <c r="O768" s="3912" t="s">
        <v>1529</v>
      </c>
      <c r="P768" s="3912" t="s">
        <v>1529</v>
      </c>
      <c r="Q768" s="3912" t="s">
        <v>1529</v>
      </c>
      <c r="R768" s="3912" t="s">
        <v>1529</v>
      </c>
      <c r="S768" s="3912" t="s">
        <v>1529</v>
      </c>
      <c r="T768" s="3912" t="s">
        <v>1529</v>
      </c>
      <c r="U768" s="3912" t="s">
        <v>1529</v>
      </c>
      <c r="V768" s="3912" t="s">
        <v>1529</v>
      </c>
      <c r="W768" s="3912" t="s">
        <v>1529</v>
      </c>
      <c r="X768" s="3912" t="s">
        <v>1529</v>
      </c>
      <c r="Y768" s="3912" t="s">
        <v>1529</v>
      </c>
      <c r="Z768" s="3913" t="s">
        <v>6926</v>
      </c>
      <c r="AA768" s="3912" t="s">
        <v>1529</v>
      </c>
      <c r="AB768" s="3912" t="s">
        <v>1529</v>
      </c>
      <c r="AC768" s="3914" t="s">
        <v>6913</v>
      </c>
      <c r="AD768" s="3914" t="s">
        <v>6914</v>
      </c>
      <c r="AE768" s="3914" t="s">
        <v>6927</v>
      </c>
      <c r="AF768" s="2502"/>
    </row>
    <row r="769" spans="2:32" s="2393" customFormat="1" ht="120" x14ac:dyDescent="0.2">
      <c r="B769" s="5124" t="s">
        <v>6924</v>
      </c>
      <c r="C769" s="5071"/>
      <c r="D769" s="3911" t="s">
        <v>6928</v>
      </c>
      <c r="E769" s="3912" t="s">
        <v>1529</v>
      </c>
      <c r="F769" s="3912" t="s">
        <v>1529</v>
      </c>
      <c r="G769" s="3912" t="s">
        <v>1529</v>
      </c>
      <c r="H769" s="3912" t="s">
        <v>1529</v>
      </c>
      <c r="I769" s="3912" t="s">
        <v>1529</v>
      </c>
      <c r="J769" s="3912" t="s">
        <v>1529</v>
      </c>
      <c r="K769" s="3912" t="s">
        <v>1529</v>
      </c>
      <c r="L769" s="3912" t="s">
        <v>1529</v>
      </c>
      <c r="M769" s="3912" t="s">
        <v>1529</v>
      </c>
      <c r="N769" s="3912" t="s">
        <v>1529</v>
      </c>
      <c r="O769" s="3912" t="s">
        <v>1529</v>
      </c>
      <c r="P769" s="3912" t="s">
        <v>1529</v>
      </c>
      <c r="Q769" s="3912" t="s">
        <v>1529</v>
      </c>
      <c r="R769" s="3912" t="s">
        <v>1529</v>
      </c>
      <c r="S769" s="3912" t="s">
        <v>1529</v>
      </c>
      <c r="T769" s="3912" t="s">
        <v>1529</v>
      </c>
      <c r="U769" s="3912" t="s">
        <v>1529</v>
      </c>
      <c r="V769" s="3912" t="s">
        <v>1529</v>
      </c>
      <c r="W769" s="3912" t="s">
        <v>1529</v>
      </c>
      <c r="X769" s="3912" t="s">
        <v>1529</v>
      </c>
      <c r="Y769" s="3912" t="s">
        <v>1529</v>
      </c>
      <c r="Z769" s="3913" t="s">
        <v>6926</v>
      </c>
      <c r="AA769" s="3912" t="s">
        <v>1529</v>
      </c>
      <c r="AB769" s="3912" t="s">
        <v>1529</v>
      </c>
      <c r="AC769" s="3914" t="s">
        <v>6913</v>
      </c>
      <c r="AD769" s="3914" t="s">
        <v>6914</v>
      </c>
      <c r="AE769" s="3914" t="s">
        <v>6927</v>
      </c>
      <c r="AF769" s="2502"/>
    </row>
    <row r="770" spans="2:32" s="2393" customFormat="1" ht="120" x14ac:dyDescent="0.2">
      <c r="B770" s="5124" t="s">
        <v>6924</v>
      </c>
      <c r="C770" s="5071"/>
      <c r="D770" s="3911" t="s">
        <v>6929</v>
      </c>
      <c r="E770" s="3912" t="s">
        <v>1529</v>
      </c>
      <c r="F770" s="3912" t="s">
        <v>1529</v>
      </c>
      <c r="G770" s="3912" t="s">
        <v>1529</v>
      </c>
      <c r="H770" s="3912" t="s">
        <v>1529</v>
      </c>
      <c r="I770" s="3912" t="s">
        <v>1529</v>
      </c>
      <c r="J770" s="3912" t="s">
        <v>1529</v>
      </c>
      <c r="K770" s="3912" t="s">
        <v>1529</v>
      </c>
      <c r="L770" s="3912" t="s">
        <v>1529</v>
      </c>
      <c r="M770" s="3912" t="s">
        <v>1529</v>
      </c>
      <c r="N770" s="3912" t="s">
        <v>1529</v>
      </c>
      <c r="O770" s="3912" t="s">
        <v>1529</v>
      </c>
      <c r="P770" s="3912" t="s">
        <v>1529</v>
      </c>
      <c r="Q770" s="3912" t="s">
        <v>1529</v>
      </c>
      <c r="R770" s="3912" t="s">
        <v>1529</v>
      </c>
      <c r="S770" s="3912" t="s">
        <v>1529</v>
      </c>
      <c r="T770" s="3912" t="s">
        <v>1529</v>
      </c>
      <c r="U770" s="3912" t="s">
        <v>1529</v>
      </c>
      <c r="V770" s="3912" t="s">
        <v>1529</v>
      </c>
      <c r="W770" s="3912" t="s">
        <v>1529</v>
      </c>
      <c r="X770" s="3912" t="s">
        <v>1529</v>
      </c>
      <c r="Y770" s="3912" t="s">
        <v>1529</v>
      </c>
      <c r="Z770" s="3913" t="s">
        <v>6926</v>
      </c>
      <c r="AA770" s="3912" t="s">
        <v>1529</v>
      </c>
      <c r="AB770" s="3912" t="s">
        <v>1529</v>
      </c>
      <c r="AC770" s="3914" t="s">
        <v>6913</v>
      </c>
      <c r="AD770" s="3914" t="s">
        <v>6914</v>
      </c>
      <c r="AE770" s="3914" t="s">
        <v>6927</v>
      </c>
      <c r="AF770" s="2502"/>
    </row>
    <row r="771" spans="2:32" s="2393" customFormat="1" x14ac:dyDescent="0.2">
      <c r="B771" s="2564"/>
      <c r="C771" s="2496"/>
      <c r="D771" s="2496"/>
      <c r="E771" s="2496"/>
      <c r="F771" s="2496"/>
      <c r="G771" s="2497"/>
      <c r="H771" s="2497"/>
      <c r="I771" s="2497"/>
      <c r="J771" s="2497"/>
      <c r="K771" s="2496"/>
      <c r="L771" s="2497"/>
      <c r="M771" s="2497"/>
      <c r="N771" s="2497"/>
      <c r="O771" s="2497"/>
      <c r="P771" s="2497"/>
      <c r="Q771" s="2561"/>
      <c r="R771" s="2561"/>
      <c r="S771" s="2561"/>
      <c r="T771" s="2561"/>
      <c r="U771" s="2561"/>
      <c r="V771" s="2561"/>
      <c r="W771" s="2561"/>
      <c r="X771" s="2561"/>
      <c r="Y771" s="2561"/>
      <c r="Z771" s="2561"/>
      <c r="AA771" s="2561"/>
      <c r="AB771" s="2561"/>
      <c r="AC771" s="2561"/>
      <c r="AD771" s="2561"/>
      <c r="AE771" s="2561"/>
      <c r="AF771" s="2502"/>
    </row>
    <row r="772" spans="2:32" s="2393" customFormat="1" x14ac:dyDescent="0.2">
      <c r="B772" s="4166" t="s">
        <v>4985</v>
      </c>
      <c r="C772" s="4167"/>
      <c r="D772" s="4168" t="s">
        <v>4142</v>
      </c>
      <c r="E772" s="4168"/>
      <c r="F772" s="4168"/>
      <c r="G772" s="4168"/>
      <c r="H772" s="4168"/>
      <c r="I772" s="2562"/>
      <c r="J772" s="2562"/>
      <c r="K772" s="2562"/>
      <c r="L772" s="2562"/>
      <c r="M772" s="2562"/>
      <c r="N772" s="2562"/>
      <c r="O772" s="2562"/>
      <c r="P772" s="2562"/>
      <c r="Q772" s="2561"/>
      <c r="R772" s="2561"/>
      <c r="S772" s="2561"/>
      <c r="T772" s="2561"/>
      <c r="U772" s="2561"/>
      <c r="V772" s="2561"/>
      <c r="W772" s="2561"/>
      <c r="X772" s="2561"/>
      <c r="Y772" s="2561"/>
      <c r="Z772" s="2561"/>
      <c r="AA772" s="2561"/>
      <c r="AB772" s="2561"/>
      <c r="AC772" s="2561"/>
      <c r="AD772" s="2561"/>
      <c r="AE772" s="2561"/>
      <c r="AF772" s="2502"/>
    </row>
    <row r="773" spans="2:32" s="2393" customFormat="1" x14ac:dyDescent="0.2">
      <c r="B773" s="4166" t="s">
        <v>4986</v>
      </c>
      <c r="C773" s="4167"/>
      <c r="D773" s="4168" t="s">
        <v>4142</v>
      </c>
      <c r="E773" s="4168"/>
      <c r="F773" s="4168"/>
      <c r="G773" s="4168"/>
      <c r="H773" s="4168"/>
      <c r="I773" s="2562"/>
      <c r="J773" s="2562"/>
      <c r="K773" s="2562"/>
      <c r="L773" s="2562"/>
      <c r="M773" s="2562"/>
      <c r="N773" s="2562"/>
      <c r="O773" s="2562"/>
      <c r="P773" s="2562"/>
      <c r="Q773" s="2561"/>
      <c r="R773" s="2561"/>
      <c r="S773" s="2561"/>
      <c r="T773" s="2561"/>
      <c r="U773" s="2561"/>
      <c r="V773" s="2561"/>
      <c r="W773" s="2561"/>
      <c r="X773" s="2561"/>
      <c r="Y773" s="2561"/>
      <c r="Z773" s="2561"/>
      <c r="AA773" s="2561"/>
      <c r="AB773" s="2561"/>
      <c r="AC773" s="2561"/>
      <c r="AD773" s="2561"/>
      <c r="AE773" s="2561"/>
      <c r="AF773" s="2502"/>
    </row>
    <row r="774" spans="2:32" s="2393" customFormat="1" ht="13.5" thickBot="1" x14ac:dyDescent="0.25">
      <c r="B774" s="3739"/>
      <c r="C774" s="3740"/>
      <c r="D774" s="3740"/>
      <c r="E774" s="3740"/>
      <c r="F774" s="3740"/>
      <c r="G774" s="2565"/>
      <c r="H774" s="2565"/>
      <c r="I774" s="2565"/>
      <c r="J774" s="2565"/>
      <c r="K774" s="2565"/>
      <c r="L774" s="2565"/>
      <c r="M774" s="2565"/>
      <c r="N774" s="2565"/>
      <c r="O774" s="2565"/>
      <c r="P774" s="2565"/>
      <c r="Q774" s="2565"/>
      <c r="R774" s="2565"/>
      <c r="S774" s="2565"/>
      <c r="T774" s="2565"/>
      <c r="U774" s="2565"/>
      <c r="V774" s="2565"/>
      <c r="W774" s="2565"/>
      <c r="X774" s="2565"/>
      <c r="Y774" s="2565"/>
      <c r="Z774" s="2565"/>
      <c r="AA774" s="2565"/>
      <c r="AB774" s="2565"/>
      <c r="AC774" s="2565"/>
      <c r="AD774" s="2565"/>
      <c r="AE774" s="2565"/>
      <c r="AF774" s="2507"/>
    </row>
    <row r="775" spans="2:32" s="2393" customFormat="1" ht="13.5" thickBot="1" x14ac:dyDescent="0.25">
      <c r="B775" s="2470"/>
      <c r="I775" s="2802"/>
    </row>
    <row r="776" spans="2:32" s="2393" customFormat="1" ht="20.25" x14ac:dyDescent="0.2">
      <c r="B776" s="4169" t="s">
        <v>5058</v>
      </c>
      <c r="C776" s="4170"/>
      <c r="D776" s="4170"/>
      <c r="E776" s="4170"/>
      <c r="F776" s="4170"/>
      <c r="G776" s="4170"/>
      <c r="H776" s="4170"/>
      <c r="I776" s="4170"/>
      <c r="J776" s="4170"/>
      <c r="K776" s="4170"/>
      <c r="L776" s="4170"/>
      <c r="M776" s="4170"/>
      <c r="N776" s="4170"/>
      <c r="O776" s="4170"/>
      <c r="P776" s="4170"/>
      <c r="Q776" s="4170"/>
      <c r="R776" s="4170"/>
      <c r="S776" s="4170"/>
      <c r="T776" s="4170"/>
      <c r="U776" s="4170"/>
      <c r="V776" s="4170"/>
      <c r="W776" s="4170"/>
      <c r="X776" s="4170"/>
      <c r="Y776" s="4170"/>
      <c r="Z776" s="4170"/>
      <c r="AA776" s="4170"/>
      <c r="AB776" s="4170"/>
      <c r="AC776" s="4170"/>
      <c r="AD776" s="4170"/>
      <c r="AE776" s="4170"/>
      <c r="AF776" s="4171"/>
    </row>
    <row r="777" spans="2:32" s="2393" customFormat="1" x14ac:dyDescent="0.2">
      <c r="B777" s="3737"/>
      <c r="C777" s="3738"/>
      <c r="D777" s="3738"/>
      <c r="E777" s="3738"/>
      <c r="F777" s="3738"/>
      <c r="G777" s="2501"/>
      <c r="H777" s="2501"/>
      <c r="I777" s="2501"/>
      <c r="J777" s="2501"/>
      <c r="K777" s="2501"/>
      <c r="L777" s="2501"/>
      <c r="M777" s="2501"/>
      <c r="N777" s="2501"/>
      <c r="O777" s="2501"/>
      <c r="P777" s="2501"/>
      <c r="Q777" s="2501"/>
      <c r="R777" s="2501"/>
      <c r="S777" s="2501"/>
      <c r="T777" s="2501"/>
      <c r="U777" s="2501"/>
      <c r="V777" s="2501"/>
      <c r="W777" s="2501"/>
      <c r="X777" s="2501"/>
      <c r="Y777" s="2501"/>
      <c r="Z777" s="2501"/>
      <c r="AA777" s="2501"/>
      <c r="AB777" s="2501"/>
      <c r="AC777" s="2501"/>
      <c r="AD777" s="2501"/>
      <c r="AE777" s="2501"/>
      <c r="AF777" s="2502"/>
    </row>
    <row r="778" spans="2:32" s="2393" customFormat="1" x14ac:dyDescent="0.2">
      <c r="B778" s="2563" t="s">
        <v>5078</v>
      </c>
      <c r="C778" s="3738"/>
      <c r="D778" s="4172" t="s">
        <v>6517</v>
      </c>
      <c r="E778" s="4172"/>
      <c r="F778" s="4172"/>
      <c r="G778" s="2501"/>
      <c r="H778" s="2501"/>
      <c r="I778" s="2501"/>
      <c r="J778" s="2501"/>
      <c r="K778" s="2501"/>
      <c r="L778" s="2501"/>
      <c r="M778" s="2501"/>
      <c r="N778" s="2501"/>
      <c r="O778" s="2501"/>
      <c r="P778" s="2501"/>
      <c r="Q778" s="2501"/>
      <c r="R778" s="2501"/>
      <c r="S778" s="2501"/>
      <c r="T778" s="2501"/>
      <c r="U778" s="2501"/>
      <c r="V778" s="2501"/>
      <c r="W778" s="2501"/>
      <c r="X778" s="2501"/>
      <c r="Y778" s="2501"/>
      <c r="Z778" s="2501"/>
      <c r="AA778" s="2501"/>
      <c r="AB778" s="2501"/>
      <c r="AC778" s="2501"/>
      <c r="AD778" s="2501"/>
      <c r="AE778" s="2501"/>
      <c r="AF778" s="2502"/>
    </row>
    <row r="779" spans="2:32" s="2393" customFormat="1" x14ac:dyDescent="0.2">
      <c r="B779" s="4173" t="s">
        <v>5061</v>
      </c>
      <c r="C779" s="4174"/>
      <c r="D779" s="5125">
        <v>41865</v>
      </c>
      <c r="E779" s="5125"/>
      <c r="F779" s="5125"/>
      <c r="G779" s="2561"/>
      <c r="H779" s="2501"/>
      <c r="I779" s="2501"/>
      <c r="J779" s="2501"/>
      <c r="K779" s="2501"/>
      <c r="L779" s="2501"/>
      <c r="M779" s="2501"/>
      <c r="N779" s="2501"/>
      <c r="O779" s="2501"/>
      <c r="P779" s="2501"/>
      <c r="Q779" s="2501"/>
      <c r="R779" s="2501"/>
      <c r="S779" s="2501"/>
      <c r="T779" s="2501"/>
      <c r="U779" s="2501"/>
      <c r="V779" s="2501"/>
      <c r="W779" s="2501"/>
      <c r="X779" s="2501"/>
      <c r="Y779" s="2501"/>
      <c r="Z779" s="2501"/>
      <c r="AA779" s="2501"/>
      <c r="AB779" s="2501"/>
      <c r="AC779" s="2501"/>
      <c r="AD779" s="2501"/>
      <c r="AE779" s="2501"/>
      <c r="AF779" s="2502"/>
    </row>
    <row r="780" spans="2:32" s="2393" customFormat="1" ht="12.75" customHeight="1" x14ac:dyDescent="0.2">
      <c r="B780" s="4176" t="s">
        <v>5059</v>
      </c>
      <c r="C780" s="4177"/>
      <c r="D780" s="5126">
        <v>41943</v>
      </c>
      <c r="E780" s="5126"/>
      <c r="F780" s="5126"/>
      <c r="G780" s="2501"/>
      <c r="H780" s="2501"/>
      <c r="I780" s="2501"/>
      <c r="J780" s="2501"/>
      <c r="K780" s="2501"/>
      <c r="L780" s="2501"/>
      <c r="M780" s="2501"/>
      <c r="N780" s="2501"/>
      <c r="O780" s="2501"/>
      <c r="P780" s="2501"/>
      <c r="Q780" s="2501"/>
      <c r="R780" s="2501"/>
      <c r="S780" s="2501"/>
      <c r="T780" s="2501"/>
      <c r="U780" s="2501"/>
      <c r="V780" s="2501"/>
      <c r="W780" s="2501"/>
      <c r="X780" s="2501"/>
      <c r="Y780" s="2501"/>
      <c r="Z780" s="2501"/>
      <c r="AA780" s="2501"/>
      <c r="AB780" s="2501"/>
      <c r="AC780" s="2501"/>
      <c r="AD780" s="2501"/>
      <c r="AE780" s="2501"/>
      <c r="AF780" s="2502"/>
    </row>
    <row r="781" spans="2:32" s="2393" customFormat="1" ht="12.75" customHeight="1" thickBot="1" x14ac:dyDescent="0.25">
      <c r="B781" s="3737"/>
      <c r="C781" s="3738"/>
      <c r="D781" s="3738"/>
      <c r="E781" s="3738"/>
      <c r="F781" s="3738"/>
      <c r="G781" s="2501"/>
      <c r="H781" s="2501"/>
      <c r="I781" s="2501"/>
      <c r="J781" s="2501"/>
      <c r="K781" s="2501"/>
      <c r="L781" s="2501"/>
      <c r="M781" s="2501"/>
      <c r="N781" s="2501"/>
      <c r="O781" s="2501"/>
      <c r="P781" s="2501"/>
      <c r="Q781" s="2501"/>
      <c r="R781" s="2501"/>
      <c r="S781" s="2501"/>
      <c r="T781" s="2501"/>
      <c r="U781" s="2501"/>
      <c r="V781" s="2501"/>
      <c r="W781" s="2501"/>
      <c r="X781" s="2501"/>
      <c r="Y781" s="2501"/>
      <c r="Z781" s="2501"/>
      <c r="AA781" s="2501"/>
      <c r="AB781" s="2501"/>
      <c r="AC781" s="2501"/>
      <c r="AD781" s="2501"/>
      <c r="AE781" s="2501"/>
      <c r="AF781" s="2502"/>
    </row>
    <row r="782" spans="2:32" s="2393" customFormat="1" ht="73.5" customHeight="1" thickBot="1" x14ac:dyDescent="0.25">
      <c r="B782" s="4179" t="s">
        <v>5060</v>
      </c>
      <c r="C782" s="4180"/>
      <c r="D782" s="4181" t="s">
        <v>6907</v>
      </c>
      <c r="E782" s="4182"/>
      <c r="F782" s="4182"/>
      <c r="G782" s="4182"/>
      <c r="H782" s="4182"/>
      <c r="I782" s="4182"/>
      <c r="J782" s="4182"/>
      <c r="K782" s="4182"/>
      <c r="L782" s="4182"/>
      <c r="M782" s="4182"/>
      <c r="N782" s="4182"/>
      <c r="O782" s="4182"/>
      <c r="P782" s="4182"/>
      <c r="Q782" s="4183"/>
      <c r="R782" s="2501"/>
      <c r="S782" s="2501"/>
      <c r="T782" s="2501"/>
      <c r="U782" s="2501"/>
      <c r="V782" s="2501"/>
      <c r="W782" s="2501"/>
      <c r="X782" s="2501"/>
      <c r="Y782" s="2501"/>
      <c r="Z782" s="2501"/>
      <c r="AA782" s="2501"/>
      <c r="AB782" s="2501"/>
      <c r="AC782" s="2501"/>
      <c r="AD782" s="2501"/>
      <c r="AE782" s="2501"/>
      <c r="AF782" s="2502"/>
    </row>
    <row r="783" spans="2:32" s="2393" customFormat="1" ht="13.5" customHeight="1" thickBot="1" x14ac:dyDescent="0.25">
      <c r="B783" s="3737"/>
      <c r="C783" s="3738"/>
      <c r="D783" s="3738"/>
      <c r="E783" s="3738"/>
      <c r="F783" s="3738"/>
      <c r="G783" s="2501"/>
      <c r="H783" s="2501"/>
      <c r="I783" s="2501"/>
      <c r="J783" s="2501"/>
      <c r="K783" s="2501"/>
      <c r="L783" s="2501"/>
      <c r="M783" s="2501"/>
      <c r="N783" s="2501"/>
      <c r="O783" s="2501"/>
      <c r="P783" s="2501"/>
      <c r="Q783" s="2501"/>
      <c r="R783" s="2565"/>
      <c r="S783" s="2501"/>
      <c r="T783" s="2501"/>
      <c r="U783" s="2501"/>
      <c r="V783" s="2501"/>
      <c r="W783" s="2501"/>
      <c r="X783" s="2501"/>
      <c r="Y783" s="2501"/>
      <c r="Z783" s="2501"/>
      <c r="AA783" s="2501"/>
      <c r="AB783" s="2501"/>
      <c r="AC783" s="2501"/>
      <c r="AD783" s="2501"/>
      <c r="AE783" s="2501"/>
      <c r="AF783" s="2502"/>
    </row>
    <row r="784" spans="2:32" s="2393" customFormat="1" ht="13.5" thickBot="1" x14ac:dyDescent="0.25">
      <c r="B784" s="4184" t="s">
        <v>5062</v>
      </c>
      <c r="C784" s="4185"/>
      <c r="D784" s="4188" t="s">
        <v>5063</v>
      </c>
      <c r="E784" s="4190" t="s">
        <v>224</v>
      </c>
      <c r="F784" s="4191"/>
      <c r="G784" s="4191"/>
      <c r="H784" s="4191"/>
      <c r="I784" s="4191"/>
      <c r="J784" s="4191"/>
      <c r="K784" s="4191"/>
      <c r="L784" s="4191"/>
      <c r="M784" s="4191"/>
      <c r="N784" s="4191"/>
      <c r="O784" s="4191"/>
      <c r="P784" s="4192"/>
      <c r="Q784" s="4193" t="s">
        <v>340</v>
      </c>
      <c r="R784" s="4194"/>
      <c r="S784" s="4195"/>
      <c r="T784" s="4195"/>
      <c r="U784" s="4195"/>
      <c r="V784" s="4195"/>
      <c r="W784" s="4195"/>
      <c r="X784" s="4195"/>
      <c r="Y784" s="4196"/>
      <c r="Z784" s="4193" t="s">
        <v>225</v>
      </c>
      <c r="AA784" s="4195"/>
      <c r="AB784" s="4196"/>
      <c r="AC784" s="4197" t="s">
        <v>4982</v>
      </c>
      <c r="AD784" s="4198"/>
      <c r="AE784" s="4199"/>
      <c r="AF784" s="2502"/>
    </row>
    <row r="785" spans="2:32" s="2393" customFormat="1" ht="13.5" customHeight="1" thickBot="1" x14ac:dyDescent="0.25">
      <c r="B785" s="4186"/>
      <c r="C785" s="4187"/>
      <c r="D785" s="4188"/>
      <c r="E785" s="4188" t="s">
        <v>5000</v>
      </c>
      <c r="F785" s="4188" t="s">
        <v>5001</v>
      </c>
      <c r="G785" s="4200" t="s">
        <v>5003</v>
      </c>
      <c r="H785" s="4200" t="s">
        <v>5064</v>
      </c>
      <c r="I785" s="4202" t="s">
        <v>5065</v>
      </c>
      <c r="J785" s="4202" t="s">
        <v>5066</v>
      </c>
      <c r="K785" s="4202" t="s">
        <v>5006</v>
      </c>
      <c r="L785" s="4202"/>
      <c r="M785" s="4202" t="s">
        <v>5067</v>
      </c>
      <c r="N785" s="4202" t="s">
        <v>5068</v>
      </c>
      <c r="O785" s="4202" t="s">
        <v>5069</v>
      </c>
      <c r="P785" s="4202" t="s">
        <v>5070</v>
      </c>
      <c r="Q785" s="4189" t="s">
        <v>5012</v>
      </c>
      <c r="R785" s="4189" t="s">
        <v>5013</v>
      </c>
      <c r="S785" s="4189" t="s">
        <v>5014</v>
      </c>
      <c r="T785" s="4189" t="s">
        <v>5071</v>
      </c>
      <c r="U785" s="4189" t="s">
        <v>5072</v>
      </c>
      <c r="V785" s="4189" t="s">
        <v>5017</v>
      </c>
      <c r="W785" s="4189" t="s">
        <v>5019</v>
      </c>
      <c r="X785" s="4200" t="s">
        <v>5073</v>
      </c>
      <c r="Y785" s="4200" t="s">
        <v>5074</v>
      </c>
      <c r="Z785" s="4189" t="s">
        <v>5075</v>
      </c>
      <c r="AA785" s="4189" t="s">
        <v>5076</v>
      </c>
      <c r="AB785" s="4189" t="s">
        <v>5077</v>
      </c>
      <c r="AC785" s="4189" t="s">
        <v>1150</v>
      </c>
      <c r="AD785" s="4189" t="s">
        <v>4983</v>
      </c>
      <c r="AE785" s="4189" t="s">
        <v>4984</v>
      </c>
      <c r="AF785" s="2502"/>
    </row>
    <row r="786" spans="2:32" s="2393" customFormat="1" ht="13.5" customHeight="1" thickBot="1" x14ac:dyDescent="0.25">
      <c r="B786" s="4186"/>
      <c r="C786" s="4187"/>
      <c r="D786" s="4189"/>
      <c r="E786" s="4189"/>
      <c r="F786" s="4189"/>
      <c r="G786" s="4201"/>
      <c r="H786" s="4201"/>
      <c r="I786" s="4200"/>
      <c r="J786" s="4200"/>
      <c r="K786" s="3735" t="s">
        <v>5026</v>
      </c>
      <c r="L786" s="3736" t="s">
        <v>2793</v>
      </c>
      <c r="M786" s="4200"/>
      <c r="N786" s="4200"/>
      <c r="O786" s="4200"/>
      <c r="P786" s="4200"/>
      <c r="Q786" s="4203"/>
      <c r="R786" s="4203"/>
      <c r="S786" s="4203"/>
      <c r="T786" s="4203"/>
      <c r="U786" s="4203"/>
      <c r="V786" s="4203"/>
      <c r="W786" s="4203"/>
      <c r="X786" s="4201"/>
      <c r="Y786" s="4201"/>
      <c r="Z786" s="4203"/>
      <c r="AA786" s="4203"/>
      <c r="AB786" s="4203"/>
      <c r="AC786" s="4203"/>
      <c r="AD786" s="4203"/>
      <c r="AE786" s="4203"/>
      <c r="AF786" s="2502"/>
    </row>
    <row r="787" spans="2:32" s="2393" customFormat="1" ht="13.5" thickBot="1" x14ac:dyDescent="0.25">
      <c r="B787" s="4231" t="s">
        <v>6517</v>
      </c>
      <c r="C787" s="4232"/>
      <c r="D787" s="3073" t="s">
        <v>1529</v>
      </c>
      <c r="E787" s="3055"/>
      <c r="F787" s="3074"/>
      <c r="G787" s="3317"/>
      <c r="H787" s="3317"/>
      <c r="I787" s="3055"/>
      <c r="J787" s="3055"/>
      <c r="K787" s="3074"/>
      <c r="L787" s="3317"/>
      <c r="M787" s="3055"/>
      <c r="N787" s="3055"/>
      <c r="O787" s="3055"/>
      <c r="P787" s="3055"/>
      <c r="Q787" s="3055"/>
      <c r="R787" s="3074"/>
      <c r="S787" s="3074"/>
      <c r="T787" s="3055"/>
      <c r="U787" s="3055"/>
      <c r="V787" s="3074"/>
      <c r="W787" s="3074"/>
      <c r="X787" s="3055"/>
      <c r="Y787" s="3055"/>
      <c r="Z787" s="3074"/>
      <c r="AA787" s="3055"/>
      <c r="AB787" s="3055"/>
      <c r="AC787" s="3318"/>
      <c r="AD787" s="3318"/>
      <c r="AE787" s="3318"/>
      <c r="AF787" s="2502"/>
    </row>
    <row r="788" spans="2:32" s="2393" customFormat="1" x14ac:dyDescent="0.2">
      <c r="B788" s="2564"/>
      <c r="C788" s="2496"/>
      <c r="D788" s="2496"/>
      <c r="E788" s="2496"/>
      <c r="F788" s="2496"/>
      <c r="G788" s="2497"/>
      <c r="H788" s="2497"/>
      <c r="I788" s="2497"/>
      <c r="J788" s="2497"/>
      <c r="K788" s="2496"/>
      <c r="L788" s="2497"/>
      <c r="M788" s="2497"/>
      <c r="N788" s="2497"/>
      <c r="O788" s="2497"/>
      <c r="P788" s="2497"/>
      <c r="Q788" s="2561"/>
      <c r="R788" s="2561"/>
      <c r="S788" s="2561"/>
      <c r="T788" s="2561"/>
      <c r="U788" s="2561"/>
      <c r="V788" s="2561"/>
      <c r="W788" s="2561"/>
      <c r="X788" s="2561"/>
      <c r="Y788" s="2561"/>
      <c r="Z788" s="2561"/>
      <c r="AA788" s="2561"/>
      <c r="AB788" s="2561"/>
      <c r="AC788" s="2561"/>
      <c r="AD788" s="2561"/>
      <c r="AE788" s="2561"/>
      <c r="AF788" s="2502"/>
    </row>
    <row r="789" spans="2:32" s="2393" customFormat="1" x14ac:dyDescent="0.2">
      <c r="B789" s="4166" t="s">
        <v>4985</v>
      </c>
      <c r="C789" s="4167"/>
      <c r="D789" s="4168" t="s">
        <v>1866</v>
      </c>
      <c r="E789" s="4168"/>
      <c r="F789" s="4168"/>
      <c r="G789" s="4168"/>
      <c r="H789" s="4168"/>
      <c r="I789" s="2562"/>
      <c r="J789" s="2562"/>
      <c r="K789" s="2562"/>
      <c r="L789" s="2562"/>
      <c r="M789" s="2562"/>
      <c r="N789" s="2562"/>
      <c r="O789" s="2562"/>
      <c r="P789" s="2562"/>
      <c r="Q789" s="2561"/>
      <c r="R789" s="2561"/>
      <c r="S789" s="2561"/>
      <c r="T789" s="2561"/>
      <c r="U789" s="2561"/>
      <c r="V789" s="2561"/>
      <c r="W789" s="2561"/>
      <c r="X789" s="2561"/>
      <c r="Y789" s="2561"/>
      <c r="Z789" s="2561"/>
      <c r="AA789" s="2561"/>
      <c r="AB789" s="2561"/>
      <c r="AC789" s="2561"/>
      <c r="AD789" s="2561"/>
      <c r="AE789" s="2561"/>
      <c r="AF789" s="2502"/>
    </row>
    <row r="790" spans="2:32" s="2393" customFormat="1" x14ac:dyDescent="0.2">
      <c r="B790" s="4166" t="s">
        <v>4986</v>
      </c>
      <c r="C790" s="4167"/>
      <c r="D790" s="4168" t="s">
        <v>1866</v>
      </c>
      <c r="E790" s="4168"/>
      <c r="F790" s="4168"/>
      <c r="G790" s="4168"/>
      <c r="H790" s="4168"/>
      <c r="I790" s="2562"/>
      <c r="J790" s="2562"/>
      <c r="K790" s="2562"/>
      <c r="L790" s="2562"/>
      <c r="M790" s="2562"/>
      <c r="N790" s="2562"/>
      <c r="O790" s="2562"/>
      <c r="P790" s="2562"/>
      <c r="Q790" s="2561"/>
      <c r="R790" s="2561"/>
      <c r="S790" s="2561"/>
      <c r="T790" s="2561"/>
      <c r="U790" s="2561"/>
      <c r="V790" s="2561"/>
      <c r="W790" s="2561"/>
      <c r="X790" s="2561"/>
      <c r="Y790" s="2561"/>
      <c r="Z790" s="2561"/>
      <c r="AA790" s="2561"/>
      <c r="AB790" s="2561"/>
      <c r="AC790" s="2561"/>
      <c r="AD790" s="2561"/>
      <c r="AE790" s="2561"/>
      <c r="AF790" s="2502"/>
    </row>
    <row r="791" spans="2:32" s="2393" customFormat="1" ht="13.5" thickBot="1" x14ac:dyDescent="0.25">
      <c r="B791" s="3739"/>
      <c r="C791" s="3740"/>
      <c r="D791" s="3740"/>
      <c r="E791" s="3740"/>
      <c r="F791" s="3740"/>
      <c r="G791" s="2565"/>
      <c r="H791" s="2565"/>
      <c r="I791" s="2565"/>
      <c r="J791" s="2565"/>
      <c r="K791" s="2565"/>
      <c r="L791" s="2565"/>
      <c r="M791" s="2565"/>
      <c r="N791" s="2565"/>
      <c r="O791" s="2565"/>
      <c r="P791" s="2565"/>
      <c r="Q791" s="2565"/>
      <c r="R791" s="2565"/>
      <c r="S791" s="2565"/>
      <c r="T791" s="2565"/>
      <c r="U791" s="2565"/>
      <c r="V791" s="2565"/>
      <c r="W791" s="2565"/>
      <c r="X791" s="2565"/>
      <c r="Y791" s="2565"/>
      <c r="Z791" s="2565"/>
      <c r="AA791" s="2565"/>
      <c r="AB791" s="2565"/>
      <c r="AC791" s="2565"/>
      <c r="AD791" s="2565"/>
      <c r="AE791" s="2565"/>
      <c r="AF791" s="2507"/>
    </row>
    <row r="792" spans="2:32" s="2393" customFormat="1" ht="13.5" thickBot="1" x14ac:dyDescent="0.25">
      <c r="B792" s="2470"/>
      <c r="I792" s="2802"/>
    </row>
    <row r="793" spans="2:32" s="2393" customFormat="1" ht="20.25" x14ac:dyDescent="0.2">
      <c r="B793" s="4169" t="s">
        <v>5058</v>
      </c>
      <c r="C793" s="4170"/>
      <c r="D793" s="4170"/>
      <c r="E793" s="4170"/>
      <c r="F793" s="4170"/>
      <c r="G793" s="4170"/>
      <c r="H793" s="4170"/>
      <c r="I793" s="4170"/>
      <c r="J793" s="4170"/>
      <c r="K793" s="4170"/>
      <c r="L793" s="4170"/>
      <c r="M793" s="4170"/>
      <c r="N793" s="4170"/>
      <c r="O793" s="4170"/>
      <c r="P793" s="4170"/>
      <c r="Q793" s="4170"/>
      <c r="R793" s="4170"/>
      <c r="S793" s="4170"/>
      <c r="T793" s="4170"/>
      <c r="U793" s="4170"/>
      <c r="V793" s="4170"/>
      <c r="W793" s="4170"/>
      <c r="X793" s="4170"/>
      <c r="Y793" s="4170"/>
      <c r="Z793" s="4170"/>
      <c r="AA793" s="4170"/>
      <c r="AB793" s="4170"/>
      <c r="AC793" s="4170"/>
      <c r="AD793" s="4170"/>
      <c r="AE793" s="4170"/>
      <c r="AF793" s="4171"/>
    </row>
    <row r="794" spans="2:32" s="2393" customFormat="1" x14ac:dyDescent="0.2">
      <c r="B794" s="3737"/>
      <c r="C794" s="3738"/>
      <c r="D794" s="3738"/>
      <c r="E794" s="3738"/>
      <c r="F794" s="3738"/>
      <c r="G794" s="2501"/>
      <c r="H794" s="2501"/>
      <c r="I794" s="2501"/>
      <c r="J794" s="2501"/>
      <c r="K794" s="2501"/>
      <c r="L794" s="2501"/>
      <c r="M794" s="2501"/>
      <c r="N794" s="2501"/>
      <c r="O794" s="2501"/>
      <c r="P794" s="2501"/>
      <c r="Q794" s="2501"/>
      <c r="R794" s="2501"/>
      <c r="S794" s="2501"/>
      <c r="T794" s="2501"/>
      <c r="U794" s="2501"/>
      <c r="V794" s="2501"/>
      <c r="W794" s="2501"/>
      <c r="X794" s="2501"/>
      <c r="Y794" s="2501"/>
      <c r="Z794" s="2501"/>
      <c r="AA794" s="2501"/>
      <c r="AB794" s="2501"/>
      <c r="AC794" s="2501"/>
      <c r="AD794" s="2501"/>
      <c r="AE794" s="2501"/>
      <c r="AF794" s="2502"/>
    </row>
    <row r="795" spans="2:32" s="2393" customFormat="1" ht="12.75" customHeight="1" x14ac:dyDescent="0.2">
      <c r="B795" s="2563" t="s">
        <v>5078</v>
      </c>
      <c r="C795" s="3738"/>
      <c r="D795" s="4172" t="s">
        <v>6864</v>
      </c>
      <c r="E795" s="4172"/>
      <c r="F795" s="4172"/>
      <c r="G795" s="2501"/>
      <c r="H795" s="2501"/>
      <c r="I795" s="2501"/>
      <c r="J795" s="2501"/>
      <c r="K795" s="2501"/>
      <c r="L795" s="2501"/>
      <c r="M795" s="2501"/>
      <c r="N795" s="2501"/>
      <c r="O795" s="2501"/>
      <c r="P795" s="2501"/>
      <c r="Q795" s="2501"/>
      <c r="R795" s="2501"/>
      <c r="S795" s="2501"/>
      <c r="T795" s="2501"/>
      <c r="U795" s="2501"/>
      <c r="V795" s="2501"/>
      <c r="W795" s="2501"/>
      <c r="X795" s="2501"/>
      <c r="Y795" s="2501"/>
      <c r="Z795" s="2501"/>
      <c r="AA795" s="2501"/>
      <c r="AB795" s="2501"/>
      <c r="AC795" s="2501"/>
      <c r="AD795" s="2501"/>
      <c r="AE795" s="2501"/>
      <c r="AF795" s="2502"/>
    </row>
    <row r="796" spans="2:32" s="2393" customFormat="1" ht="12.75" customHeight="1" x14ac:dyDescent="0.2">
      <c r="B796" s="4173" t="s">
        <v>5061</v>
      </c>
      <c r="C796" s="4174"/>
      <c r="D796" s="5125">
        <v>41821</v>
      </c>
      <c r="E796" s="5125"/>
      <c r="F796" s="5125"/>
      <c r="G796" s="2561"/>
      <c r="H796" s="2501"/>
      <c r="I796" s="2501"/>
      <c r="J796" s="2501"/>
      <c r="K796" s="2501"/>
      <c r="L796" s="2501"/>
      <c r="M796" s="2501"/>
      <c r="N796" s="2501"/>
      <c r="O796" s="2501"/>
      <c r="P796" s="2501"/>
      <c r="Q796" s="2501"/>
      <c r="R796" s="2501"/>
      <c r="S796" s="2501"/>
      <c r="T796" s="2501"/>
      <c r="U796" s="2501"/>
      <c r="V796" s="2501"/>
      <c r="W796" s="2501"/>
      <c r="X796" s="2501"/>
      <c r="Y796" s="2501"/>
      <c r="Z796" s="2501"/>
      <c r="AA796" s="2501"/>
      <c r="AB796" s="2501"/>
      <c r="AC796" s="2501"/>
      <c r="AD796" s="2501"/>
      <c r="AE796" s="2501"/>
      <c r="AF796" s="2502"/>
    </row>
    <row r="797" spans="2:32" s="2393" customFormat="1" x14ac:dyDescent="0.2">
      <c r="B797" s="4176" t="s">
        <v>5059</v>
      </c>
      <c r="C797" s="4177"/>
      <c r="D797" s="5126">
        <v>41943</v>
      </c>
      <c r="E797" s="5126"/>
      <c r="F797" s="5126"/>
      <c r="G797" s="2501"/>
      <c r="H797" s="2501"/>
      <c r="I797" s="2501"/>
      <c r="J797" s="2501"/>
      <c r="K797" s="2501"/>
      <c r="L797" s="2501"/>
      <c r="M797" s="2501"/>
      <c r="N797" s="2501"/>
      <c r="O797" s="2501"/>
      <c r="P797" s="2501"/>
      <c r="Q797" s="2501"/>
      <c r="R797" s="2501"/>
      <c r="S797" s="2501"/>
      <c r="T797" s="2501"/>
      <c r="U797" s="2501"/>
      <c r="V797" s="2501"/>
      <c r="W797" s="2501"/>
      <c r="X797" s="2501"/>
      <c r="Y797" s="2501"/>
      <c r="Z797" s="2501"/>
      <c r="AA797" s="2501"/>
      <c r="AB797" s="2501"/>
      <c r="AC797" s="2501"/>
      <c r="AD797" s="2501"/>
      <c r="AE797" s="2501"/>
      <c r="AF797" s="2502"/>
    </row>
    <row r="798" spans="2:32" s="2393" customFormat="1" ht="13.5" customHeight="1" thickBot="1" x14ac:dyDescent="0.25">
      <c r="B798" s="3737"/>
      <c r="C798" s="3738"/>
      <c r="D798" s="3738"/>
      <c r="E798" s="3738"/>
      <c r="F798" s="3738"/>
      <c r="G798" s="2501"/>
      <c r="H798" s="2501"/>
      <c r="I798" s="2501"/>
      <c r="J798" s="2501"/>
      <c r="K798" s="2501"/>
      <c r="L798" s="2501"/>
      <c r="M798" s="2501"/>
      <c r="N798" s="2501"/>
      <c r="O798" s="2501"/>
      <c r="P798" s="2501"/>
      <c r="Q798" s="2501"/>
      <c r="R798" s="2501"/>
      <c r="S798" s="2501"/>
      <c r="T798" s="2501"/>
      <c r="U798" s="2501"/>
      <c r="V798" s="2501"/>
      <c r="W798" s="2501"/>
      <c r="X798" s="2501"/>
      <c r="Y798" s="2501"/>
      <c r="Z798" s="2501"/>
      <c r="AA798" s="2501"/>
      <c r="AB798" s="2501"/>
      <c r="AC798" s="2501"/>
      <c r="AD798" s="2501"/>
      <c r="AE798" s="2501"/>
      <c r="AF798" s="2502"/>
    </row>
    <row r="799" spans="2:32" s="2393" customFormat="1" ht="50.25" customHeight="1" thickBot="1" x14ac:dyDescent="0.25">
      <c r="B799" s="4179" t="s">
        <v>5060</v>
      </c>
      <c r="C799" s="4180"/>
      <c r="D799" s="4181" t="s">
        <v>6865</v>
      </c>
      <c r="E799" s="4182"/>
      <c r="F799" s="4182"/>
      <c r="G799" s="4182"/>
      <c r="H799" s="4182"/>
      <c r="I799" s="4182"/>
      <c r="J799" s="4182"/>
      <c r="K799" s="4182"/>
      <c r="L799" s="4182"/>
      <c r="M799" s="4182"/>
      <c r="N799" s="4182"/>
      <c r="O799" s="4182"/>
      <c r="P799" s="4182"/>
      <c r="Q799" s="4183"/>
      <c r="R799" s="2501"/>
      <c r="S799" s="2501"/>
      <c r="T799" s="2501"/>
      <c r="U799" s="2501"/>
      <c r="V799" s="2501"/>
      <c r="W799" s="2501"/>
      <c r="X799" s="2501"/>
      <c r="Y799" s="2501"/>
      <c r="Z799" s="2501"/>
      <c r="AA799" s="2501"/>
      <c r="AB799" s="2501"/>
      <c r="AC799" s="2501"/>
      <c r="AD799" s="2501"/>
      <c r="AE799" s="2501"/>
      <c r="AF799" s="2502"/>
    </row>
    <row r="800" spans="2:32" s="2393" customFormat="1" ht="13.5" customHeight="1" thickBot="1" x14ac:dyDescent="0.25">
      <c r="B800" s="3737"/>
      <c r="C800" s="3738"/>
      <c r="D800" s="3738"/>
      <c r="E800" s="3738"/>
      <c r="F800" s="3738"/>
      <c r="G800" s="2501"/>
      <c r="H800" s="2501"/>
      <c r="I800" s="2501"/>
      <c r="J800" s="2501"/>
      <c r="K800" s="2501"/>
      <c r="L800" s="2501"/>
      <c r="M800" s="2501"/>
      <c r="N800" s="2501"/>
      <c r="O800" s="2501"/>
      <c r="P800" s="2501"/>
      <c r="Q800" s="2501"/>
      <c r="R800" s="2565"/>
      <c r="S800" s="2501"/>
      <c r="T800" s="2501"/>
      <c r="U800" s="2501"/>
      <c r="V800" s="2501"/>
      <c r="W800" s="2501"/>
      <c r="X800" s="2501"/>
      <c r="Y800" s="2501"/>
      <c r="Z800" s="2501"/>
      <c r="AA800" s="2501"/>
      <c r="AB800" s="2501"/>
      <c r="AC800" s="2501"/>
      <c r="AD800" s="2501"/>
      <c r="AE800" s="2501"/>
      <c r="AF800" s="2502"/>
    </row>
    <row r="801" spans="2:32" s="2393" customFormat="1" ht="13.5" customHeight="1" thickBot="1" x14ac:dyDescent="0.25">
      <c r="B801" s="4184" t="s">
        <v>5062</v>
      </c>
      <c r="C801" s="4185"/>
      <c r="D801" s="4188" t="s">
        <v>5063</v>
      </c>
      <c r="E801" s="4190" t="s">
        <v>224</v>
      </c>
      <c r="F801" s="4191"/>
      <c r="G801" s="4191"/>
      <c r="H801" s="4191"/>
      <c r="I801" s="4191"/>
      <c r="J801" s="4191"/>
      <c r="K801" s="4191"/>
      <c r="L801" s="4191"/>
      <c r="M801" s="4191"/>
      <c r="N801" s="4191"/>
      <c r="O801" s="4191"/>
      <c r="P801" s="4192"/>
      <c r="Q801" s="4193" t="s">
        <v>340</v>
      </c>
      <c r="R801" s="4194"/>
      <c r="S801" s="4195"/>
      <c r="T801" s="4195"/>
      <c r="U801" s="4195"/>
      <c r="V801" s="4195"/>
      <c r="W801" s="4195"/>
      <c r="X801" s="4195"/>
      <c r="Y801" s="4196"/>
      <c r="Z801" s="4193" t="s">
        <v>225</v>
      </c>
      <c r="AA801" s="4195"/>
      <c r="AB801" s="4196"/>
      <c r="AC801" s="4197" t="s">
        <v>4982</v>
      </c>
      <c r="AD801" s="4198"/>
      <c r="AE801" s="4199"/>
      <c r="AF801" s="2502"/>
    </row>
    <row r="802" spans="2:32" s="2393" customFormat="1" ht="13.5" thickBot="1" x14ac:dyDescent="0.25">
      <c r="B802" s="4186"/>
      <c r="C802" s="4187"/>
      <c r="D802" s="4188"/>
      <c r="E802" s="4188" t="s">
        <v>5000</v>
      </c>
      <c r="F802" s="4188" t="s">
        <v>5001</v>
      </c>
      <c r="G802" s="4200" t="s">
        <v>5003</v>
      </c>
      <c r="H802" s="4200" t="s">
        <v>5064</v>
      </c>
      <c r="I802" s="4202" t="s">
        <v>5065</v>
      </c>
      <c r="J802" s="4202" t="s">
        <v>5066</v>
      </c>
      <c r="K802" s="4202" t="s">
        <v>5006</v>
      </c>
      <c r="L802" s="4202"/>
      <c r="M802" s="4202" t="s">
        <v>5067</v>
      </c>
      <c r="N802" s="4202" t="s">
        <v>5068</v>
      </c>
      <c r="O802" s="4202" t="s">
        <v>5069</v>
      </c>
      <c r="P802" s="4202" t="s">
        <v>5070</v>
      </c>
      <c r="Q802" s="4189" t="s">
        <v>5012</v>
      </c>
      <c r="R802" s="4189" t="s">
        <v>5013</v>
      </c>
      <c r="S802" s="4189" t="s">
        <v>5014</v>
      </c>
      <c r="T802" s="4189" t="s">
        <v>5071</v>
      </c>
      <c r="U802" s="4189" t="s">
        <v>5072</v>
      </c>
      <c r="V802" s="4189" t="s">
        <v>5017</v>
      </c>
      <c r="W802" s="4189" t="s">
        <v>5019</v>
      </c>
      <c r="X802" s="4200" t="s">
        <v>5073</v>
      </c>
      <c r="Y802" s="4200" t="s">
        <v>5074</v>
      </c>
      <c r="Z802" s="4189" t="s">
        <v>5075</v>
      </c>
      <c r="AA802" s="4189" t="s">
        <v>5076</v>
      </c>
      <c r="AB802" s="4189" t="s">
        <v>5077</v>
      </c>
      <c r="AC802" s="4189" t="s">
        <v>1150</v>
      </c>
      <c r="AD802" s="4189" t="s">
        <v>4983</v>
      </c>
      <c r="AE802" s="4189" t="s">
        <v>4984</v>
      </c>
      <c r="AF802" s="2502"/>
    </row>
    <row r="803" spans="2:32" s="2393" customFormat="1" ht="13.5" thickBot="1" x14ac:dyDescent="0.25">
      <c r="B803" s="4186"/>
      <c r="C803" s="4187"/>
      <c r="D803" s="4189"/>
      <c r="E803" s="4189"/>
      <c r="F803" s="4189"/>
      <c r="G803" s="4201"/>
      <c r="H803" s="4201"/>
      <c r="I803" s="4200"/>
      <c r="J803" s="4200"/>
      <c r="K803" s="3735" t="s">
        <v>5026</v>
      </c>
      <c r="L803" s="3736" t="s">
        <v>2793</v>
      </c>
      <c r="M803" s="4200"/>
      <c r="N803" s="4200"/>
      <c r="O803" s="4200"/>
      <c r="P803" s="4200"/>
      <c r="Q803" s="4203"/>
      <c r="R803" s="4203"/>
      <c r="S803" s="4203"/>
      <c r="T803" s="4203"/>
      <c r="U803" s="4203"/>
      <c r="V803" s="4203"/>
      <c r="W803" s="4203"/>
      <c r="X803" s="4201"/>
      <c r="Y803" s="4201"/>
      <c r="Z803" s="4203"/>
      <c r="AA803" s="4203"/>
      <c r="AB803" s="4203"/>
      <c r="AC803" s="4203"/>
      <c r="AD803" s="4203"/>
      <c r="AE803" s="4203"/>
      <c r="AF803" s="2502"/>
    </row>
    <row r="804" spans="2:32" s="2393" customFormat="1" x14ac:dyDescent="0.2">
      <c r="B804" s="5134" t="s">
        <v>6866</v>
      </c>
      <c r="C804" s="5134"/>
      <c r="D804" s="3067" t="s">
        <v>6867</v>
      </c>
      <c r="E804" s="3068"/>
      <c r="F804" s="3069"/>
      <c r="G804" s="2661"/>
      <c r="H804" s="2661"/>
      <c r="I804" s="3068"/>
      <c r="J804" s="3068"/>
      <c r="K804" s="3069"/>
      <c r="L804" s="2661"/>
      <c r="M804" s="3068"/>
      <c r="N804" s="3068"/>
      <c r="O804" s="3068"/>
      <c r="P804" s="3068"/>
      <c r="Q804" s="3068"/>
      <c r="R804" s="3069"/>
      <c r="S804" s="3069"/>
      <c r="T804" s="3068"/>
      <c r="U804" s="3068"/>
      <c r="V804" s="3069"/>
      <c r="W804" s="3069"/>
      <c r="X804" s="3068"/>
      <c r="Y804" s="3068"/>
      <c r="Z804" s="3069"/>
      <c r="AA804" s="3068"/>
      <c r="AB804" s="3068"/>
      <c r="AC804" s="2598"/>
      <c r="AD804" s="2598"/>
      <c r="AE804" s="2598"/>
      <c r="AF804" s="2502"/>
    </row>
    <row r="805" spans="2:32" s="2393" customFormat="1" x14ac:dyDescent="0.2">
      <c r="B805" s="5133" t="s">
        <v>6868</v>
      </c>
      <c r="C805" s="5133"/>
      <c r="D805" s="3788" t="s">
        <v>6869</v>
      </c>
      <c r="E805" s="3789"/>
      <c r="F805" s="3790"/>
      <c r="G805" s="2665"/>
      <c r="H805" s="2665"/>
      <c r="I805" s="3789"/>
      <c r="J805" s="3789"/>
      <c r="K805" s="3790"/>
      <c r="L805" s="2665"/>
      <c r="M805" s="3789"/>
      <c r="N805" s="3789"/>
      <c r="O805" s="3789"/>
      <c r="P805" s="3789"/>
      <c r="Q805" s="3789"/>
      <c r="R805" s="3790"/>
      <c r="S805" s="3790"/>
      <c r="T805" s="3789"/>
      <c r="U805" s="3789"/>
      <c r="V805" s="3790"/>
      <c r="W805" s="3790"/>
      <c r="X805" s="3789"/>
      <c r="Y805" s="3789"/>
      <c r="Z805" s="3790"/>
      <c r="AA805" s="3789"/>
      <c r="AB805" s="3789"/>
      <c r="AC805" s="2666"/>
      <c r="AD805" s="2666"/>
      <c r="AE805" s="2666"/>
      <c r="AF805" s="2502"/>
    </row>
    <row r="806" spans="2:32" s="2393" customFormat="1" x14ac:dyDescent="0.2">
      <c r="B806" s="2564"/>
      <c r="C806" s="2496"/>
      <c r="D806" s="2496"/>
      <c r="E806" s="2496"/>
      <c r="F806" s="2496"/>
      <c r="G806" s="2497"/>
      <c r="H806" s="2497"/>
      <c r="I806" s="2497"/>
      <c r="J806" s="2497"/>
      <c r="K806" s="2496"/>
      <c r="L806" s="2497"/>
      <c r="M806" s="2497"/>
      <c r="N806" s="2497"/>
      <c r="O806" s="2497"/>
      <c r="P806" s="2497"/>
      <c r="Q806" s="2561"/>
      <c r="R806" s="2561"/>
      <c r="S806" s="2561"/>
      <c r="T806" s="2561"/>
      <c r="U806" s="2561"/>
      <c r="V806" s="2561"/>
      <c r="W806" s="2561"/>
      <c r="X806" s="2561"/>
      <c r="Y806" s="2561"/>
      <c r="Z806" s="2561"/>
      <c r="AA806" s="2561"/>
      <c r="AB806" s="2561"/>
      <c r="AC806" s="2561"/>
      <c r="AD806" s="2561"/>
      <c r="AE806" s="2561"/>
      <c r="AF806" s="2502"/>
    </row>
    <row r="807" spans="2:32" s="2393" customFormat="1" x14ac:dyDescent="0.2">
      <c r="B807" s="4166" t="s">
        <v>4985</v>
      </c>
      <c r="C807" s="4167"/>
      <c r="D807" s="4168" t="s">
        <v>1866</v>
      </c>
      <c r="E807" s="4168"/>
      <c r="F807" s="4168"/>
      <c r="G807" s="4168"/>
      <c r="H807" s="4168"/>
      <c r="I807" s="2562"/>
      <c r="J807" s="2562"/>
      <c r="K807" s="2562"/>
      <c r="L807" s="2562"/>
      <c r="M807" s="2562"/>
      <c r="N807" s="2562"/>
      <c r="O807" s="2562"/>
      <c r="P807" s="2562"/>
      <c r="Q807" s="2561"/>
      <c r="R807" s="2561"/>
      <c r="S807" s="2561"/>
      <c r="T807" s="2561"/>
      <c r="U807" s="2561"/>
      <c r="V807" s="2561"/>
      <c r="W807" s="2561"/>
      <c r="X807" s="2561"/>
      <c r="Y807" s="2561"/>
      <c r="Z807" s="2561"/>
      <c r="AA807" s="2561"/>
      <c r="AB807" s="2561"/>
      <c r="AC807" s="2561"/>
      <c r="AD807" s="2561"/>
      <c r="AE807" s="2561"/>
      <c r="AF807" s="2502"/>
    </row>
    <row r="808" spans="2:32" s="2393" customFormat="1" x14ac:dyDescent="0.2">
      <c r="B808" s="4166" t="s">
        <v>4986</v>
      </c>
      <c r="C808" s="4167"/>
      <c r="D808" s="4168" t="s">
        <v>6852</v>
      </c>
      <c r="E808" s="4168"/>
      <c r="F808" s="4168"/>
      <c r="G808" s="4168"/>
      <c r="H808" s="4168"/>
      <c r="I808" s="2562"/>
      <c r="J808" s="2562"/>
      <c r="K808" s="2562"/>
      <c r="L808" s="2562"/>
      <c r="M808" s="2562"/>
      <c r="N808" s="2562"/>
      <c r="O808" s="2562"/>
      <c r="P808" s="2562"/>
      <c r="Q808" s="2561"/>
      <c r="R808" s="2561"/>
      <c r="S808" s="2561"/>
      <c r="T808" s="2561"/>
      <c r="U808" s="2561"/>
      <c r="V808" s="2561"/>
      <c r="W808" s="2561"/>
      <c r="X808" s="2561"/>
      <c r="Y808" s="2561"/>
      <c r="Z808" s="2561"/>
      <c r="AA808" s="2561"/>
      <c r="AB808" s="2561"/>
      <c r="AC808" s="2561"/>
      <c r="AD808" s="2561"/>
      <c r="AE808" s="2561"/>
      <c r="AF808" s="2502"/>
    </row>
    <row r="809" spans="2:32" s="2393" customFormat="1" ht="13.5" thickBot="1" x14ac:dyDescent="0.25">
      <c r="B809" s="3739"/>
      <c r="C809" s="3740"/>
      <c r="D809" s="3740"/>
      <c r="E809" s="3740"/>
      <c r="F809" s="3740"/>
      <c r="G809" s="2565"/>
      <c r="H809" s="2565"/>
      <c r="I809" s="2565"/>
      <c r="J809" s="2565"/>
      <c r="K809" s="2565"/>
      <c r="L809" s="2565"/>
      <c r="M809" s="2565"/>
      <c r="N809" s="2565"/>
      <c r="O809" s="2565"/>
      <c r="P809" s="2565"/>
      <c r="Q809" s="2565"/>
      <c r="R809" s="2565"/>
      <c r="S809" s="2565"/>
      <c r="T809" s="2565"/>
      <c r="U809" s="2565"/>
      <c r="V809" s="2565"/>
      <c r="W809" s="2565"/>
      <c r="X809" s="2565"/>
      <c r="Y809" s="2565"/>
      <c r="Z809" s="2565"/>
      <c r="AA809" s="2565"/>
      <c r="AB809" s="2565"/>
      <c r="AC809" s="2565"/>
      <c r="AD809" s="2565"/>
      <c r="AE809" s="2565"/>
      <c r="AF809" s="2507"/>
    </row>
    <row r="810" spans="2:32" s="2393" customFormat="1" ht="15" customHeight="1" thickBot="1" x14ac:dyDescent="0.25">
      <c r="B810" s="2470"/>
      <c r="I810" s="2802"/>
    </row>
    <row r="811" spans="2:32" s="2393" customFormat="1" ht="20.25" x14ac:dyDescent="0.2">
      <c r="B811" s="4169" t="s">
        <v>5058</v>
      </c>
      <c r="C811" s="4170"/>
      <c r="D811" s="4170"/>
      <c r="E811" s="4170"/>
      <c r="F811" s="4170"/>
      <c r="G811" s="4170"/>
      <c r="H811" s="4170"/>
      <c r="I811" s="4170"/>
      <c r="J811" s="4170"/>
      <c r="K811" s="4170"/>
      <c r="L811" s="4170"/>
      <c r="M811" s="4170"/>
      <c r="N811" s="4170"/>
      <c r="O811" s="4170"/>
      <c r="P811" s="4170"/>
      <c r="Q811" s="4170"/>
      <c r="R811" s="4170"/>
      <c r="S811" s="4170"/>
      <c r="T811" s="4170"/>
      <c r="U811" s="4170"/>
      <c r="V811" s="4170"/>
      <c r="W811" s="4170"/>
      <c r="X811" s="4170"/>
      <c r="Y811" s="4170"/>
      <c r="Z811" s="4170"/>
      <c r="AA811" s="4170"/>
      <c r="AB811" s="4170"/>
      <c r="AC811" s="4170"/>
      <c r="AD811" s="4170"/>
      <c r="AE811" s="4170"/>
      <c r="AF811" s="4171"/>
    </row>
    <row r="812" spans="2:32" s="2393" customFormat="1" x14ac:dyDescent="0.2">
      <c r="B812" s="3737"/>
      <c r="C812" s="3738"/>
      <c r="D812" s="3738"/>
      <c r="E812" s="3738"/>
      <c r="F812" s="3738"/>
      <c r="G812" s="2501"/>
      <c r="H812" s="2501"/>
      <c r="I812" s="2501"/>
      <c r="J812" s="2501"/>
      <c r="K812" s="2501"/>
      <c r="L812" s="2501"/>
      <c r="M812" s="2501"/>
      <c r="N812" s="2501"/>
      <c r="O812" s="2501"/>
      <c r="P812" s="2501"/>
      <c r="Q812" s="2501"/>
      <c r="R812" s="2501"/>
      <c r="S812" s="2501"/>
      <c r="T812" s="2501"/>
      <c r="U812" s="2501"/>
      <c r="V812" s="2501"/>
      <c r="W812" s="2501"/>
      <c r="X812" s="2501"/>
      <c r="Y812" s="2501"/>
      <c r="Z812" s="2501"/>
      <c r="AA812" s="2501"/>
      <c r="AB812" s="2501"/>
      <c r="AC812" s="2501"/>
      <c r="AD812" s="2501"/>
      <c r="AE812" s="2501"/>
      <c r="AF812" s="2502"/>
    </row>
    <row r="813" spans="2:32" s="2393" customFormat="1" ht="12.75" customHeight="1" x14ac:dyDescent="0.2">
      <c r="B813" s="2563" t="s">
        <v>5078</v>
      </c>
      <c r="C813" s="3738"/>
      <c r="D813" s="4172" t="s">
        <v>6860</v>
      </c>
      <c r="E813" s="4172"/>
      <c r="F813" s="4172"/>
      <c r="G813" s="2501"/>
      <c r="H813" s="2501"/>
      <c r="I813" s="2501"/>
      <c r="J813" s="2501"/>
      <c r="K813" s="2501"/>
      <c r="L813" s="2501"/>
      <c r="M813" s="2501"/>
      <c r="N813" s="2501"/>
      <c r="O813" s="2501"/>
      <c r="P813" s="2501"/>
      <c r="Q813" s="2501"/>
      <c r="R813" s="2501"/>
      <c r="S813" s="2501"/>
      <c r="T813" s="2501"/>
      <c r="U813" s="2501"/>
      <c r="V813" s="2501"/>
      <c r="W813" s="2501"/>
      <c r="X813" s="2501"/>
      <c r="Y813" s="2501"/>
      <c r="Z813" s="2501"/>
      <c r="AA813" s="2501"/>
      <c r="AB813" s="2501"/>
      <c r="AC813" s="2501"/>
      <c r="AD813" s="2501"/>
      <c r="AE813" s="2501"/>
      <c r="AF813" s="2502"/>
    </row>
    <row r="814" spans="2:32" s="2393" customFormat="1" ht="12.75" customHeight="1" x14ac:dyDescent="0.2">
      <c r="B814" s="4173" t="s">
        <v>5061</v>
      </c>
      <c r="C814" s="4174"/>
      <c r="D814" s="5125">
        <v>41825</v>
      </c>
      <c r="E814" s="5125"/>
      <c r="F814" s="5125"/>
      <c r="G814" s="2561"/>
      <c r="H814" s="2501"/>
      <c r="I814" s="2501"/>
      <c r="J814" s="2501"/>
      <c r="K814" s="2501"/>
      <c r="L814" s="2501"/>
      <c r="M814" s="2501"/>
      <c r="N814" s="2501"/>
      <c r="O814" s="2501"/>
      <c r="P814" s="2501"/>
      <c r="Q814" s="2501"/>
      <c r="R814" s="2501"/>
      <c r="S814" s="2501"/>
      <c r="T814" s="2501"/>
      <c r="U814" s="2501"/>
      <c r="V814" s="2501"/>
      <c r="W814" s="2501"/>
      <c r="X814" s="2501"/>
      <c r="Y814" s="2501"/>
      <c r="Z814" s="2501"/>
      <c r="AA814" s="2501"/>
      <c r="AB814" s="2501"/>
      <c r="AC814" s="2501"/>
      <c r="AD814" s="2501"/>
      <c r="AE814" s="2501"/>
      <c r="AF814" s="2502"/>
    </row>
    <row r="815" spans="2:32" s="2393" customFormat="1" x14ac:dyDescent="0.2">
      <c r="B815" s="4176" t="s">
        <v>5059</v>
      </c>
      <c r="C815" s="4177"/>
      <c r="D815" s="5125">
        <v>41909</v>
      </c>
      <c r="E815" s="5125"/>
      <c r="F815" s="5125"/>
      <c r="G815" s="2501"/>
      <c r="H815" s="2501"/>
      <c r="I815" s="2501"/>
      <c r="J815" s="2501"/>
      <c r="K815" s="2501"/>
      <c r="L815" s="2501"/>
      <c r="M815" s="2501"/>
      <c r="N815" s="2501"/>
      <c r="O815" s="2501"/>
      <c r="P815" s="2501"/>
      <c r="Q815" s="2501"/>
      <c r="R815" s="2501"/>
      <c r="S815" s="2501"/>
      <c r="T815" s="2501"/>
      <c r="U815" s="2501"/>
      <c r="V815" s="2501"/>
      <c r="W815" s="2501"/>
      <c r="X815" s="2501"/>
      <c r="Y815" s="2501"/>
      <c r="Z815" s="2501"/>
      <c r="AA815" s="2501"/>
      <c r="AB815" s="2501"/>
      <c r="AC815" s="2501"/>
      <c r="AD815" s="2501"/>
      <c r="AE815" s="2501"/>
      <c r="AF815" s="2502"/>
    </row>
    <row r="816" spans="2:32" s="2393" customFormat="1" ht="13.5" customHeight="1" thickBot="1" x14ac:dyDescent="0.25">
      <c r="B816" s="3737"/>
      <c r="C816" s="3738"/>
      <c r="D816" s="3738"/>
      <c r="E816" s="3738"/>
      <c r="F816" s="3738"/>
      <c r="G816" s="2501"/>
      <c r="H816" s="2501"/>
      <c r="I816" s="2501"/>
      <c r="J816" s="2501"/>
      <c r="K816" s="2501"/>
      <c r="L816" s="2501"/>
      <c r="M816" s="2501"/>
      <c r="N816" s="2501"/>
      <c r="O816" s="2501"/>
      <c r="P816" s="2501"/>
      <c r="Q816" s="2501"/>
      <c r="R816" s="2501"/>
      <c r="S816" s="2501"/>
      <c r="T816" s="2501"/>
      <c r="U816" s="2501"/>
      <c r="V816" s="2501"/>
      <c r="W816" s="2501"/>
      <c r="X816" s="2501"/>
      <c r="Y816" s="2501"/>
      <c r="Z816" s="2501"/>
      <c r="AA816" s="2501"/>
      <c r="AB816" s="2501"/>
      <c r="AC816" s="2501"/>
      <c r="AD816" s="2501"/>
      <c r="AE816" s="2501"/>
      <c r="AF816" s="2502"/>
    </row>
    <row r="817" spans="2:32" s="2393" customFormat="1" ht="56.25" customHeight="1" thickBot="1" x14ac:dyDescent="0.25">
      <c r="B817" s="4179" t="s">
        <v>5060</v>
      </c>
      <c r="C817" s="4180"/>
      <c r="D817" s="5119" t="s">
        <v>6861</v>
      </c>
      <c r="E817" s="4182"/>
      <c r="F817" s="4182"/>
      <c r="G817" s="4182"/>
      <c r="H817" s="4182"/>
      <c r="I817" s="4182"/>
      <c r="J817" s="4182"/>
      <c r="K817" s="4182"/>
      <c r="L817" s="4182"/>
      <c r="M817" s="4182"/>
      <c r="N817" s="4182"/>
      <c r="O817" s="4182"/>
      <c r="P817" s="4182"/>
      <c r="Q817" s="4183"/>
      <c r="R817" s="2501"/>
      <c r="S817" s="2501"/>
      <c r="T817" s="2501"/>
      <c r="U817" s="2501"/>
      <c r="V817" s="2501"/>
      <c r="W817" s="2501"/>
      <c r="X817" s="2501"/>
      <c r="Y817" s="2501"/>
      <c r="Z817" s="2501"/>
      <c r="AA817" s="2501"/>
      <c r="AB817" s="2501"/>
      <c r="AC817" s="2501"/>
      <c r="AD817" s="2501"/>
      <c r="AE817" s="2501"/>
      <c r="AF817" s="2502"/>
    </row>
    <row r="818" spans="2:32" s="2393" customFormat="1" ht="13.5" customHeight="1" thickBot="1" x14ac:dyDescent="0.25">
      <c r="B818" s="3737"/>
      <c r="C818" s="3738"/>
      <c r="D818" s="3738"/>
      <c r="E818" s="3738"/>
      <c r="F818" s="3738"/>
      <c r="G818" s="2501"/>
      <c r="H818" s="2501"/>
      <c r="I818" s="2501"/>
      <c r="J818" s="2501"/>
      <c r="K818" s="2501"/>
      <c r="L818" s="2501"/>
      <c r="M818" s="2501"/>
      <c r="N818" s="2501"/>
      <c r="O818" s="2501"/>
      <c r="P818" s="2501"/>
      <c r="Q818" s="2501"/>
      <c r="R818" s="2565"/>
      <c r="S818" s="2501"/>
      <c r="T818" s="2501"/>
      <c r="U818" s="2501"/>
      <c r="V818" s="2501"/>
      <c r="W818" s="2501"/>
      <c r="X818" s="2501"/>
      <c r="Y818" s="2501"/>
      <c r="Z818" s="2501"/>
      <c r="AA818" s="2501"/>
      <c r="AB818" s="2501"/>
      <c r="AC818" s="2501"/>
      <c r="AD818" s="2501"/>
      <c r="AE818" s="2501"/>
      <c r="AF818" s="2502"/>
    </row>
    <row r="819" spans="2:32" s="2393" customFormat="1" ht="13.5" customHeight="1" thickBot="1" x14ac:dyDescent="0.25">
      <c r="B819" s="4184" t="s">
        <v>5062</v>
      </c>
      <c r="C819" s="4185"/>
      <c r="D819" s="4188" t="s">
        <v>5063</v>
      </c>
      <c r="E819" s="4190" t="s">
        <v>224</v>
      </c>
      <c r="F819" s="4191"/>
      <c r="G819" s="4191"/>
      <c r="H819" s="4191"/>
      <c r="I819" s="4191"/>
      <c r="J819" s="4191"/>
      <c r="K819" s="4191"/>
      <c r="L819" s="4191"/>
      <c r="M819" s="4191"/>
      <c r="N819" s="4191"/>
      <c r="O819" s="4191"/>
      <c r="P819" s="4192"/>
      <c r="Q819" s="4193" t="s">
        <v>340</v>
      </c>
      <c r="R819" s="4194"/>
      <c r="S819" s="4195"/>
      <c r="T819" s="4195"/>
      <c r="U819" s="4195"/>
      <c r="V819" s="4195"/>
      <c r="W819" s="4195"/>
      <c r="X819" s="4195"/>
      <c r="Y819" s="4196"/>
      <c r="Z819" s="4193" t="s">
        <v>225</v>
      </c>
      <c r="AA819" s="4195"/>
      <c r="AB819" s="4196"/>
      <c r="AC819" s="4197" t="s">
        <v>4982</v>
      </c>
      <c r="AD819" s="4198"/>
      <c r="AE819" s="4199"/>
      <c r="AF819" s="2502"/>
    </row>
    <row r="820" spans="2:32" s="2393" customFormat="1" ht="13.5" thickBot="1" x14ac:dyDescent="0.25">
      <c r="B820" s="4186"/>
      <c r="C820" s="4187"/>
      <c r="D820" s="4188"/>
      <c r="E820" s="4188" t="s">
        <v>5000</v>
      </c>
      <c r="F820" s="4188" t="s">
        <v>5001</v>
      </c>
      <c r="G820" s="4200" t="s">
        <v>5003</v>
      </c>
      <c r="H820" s="4200" t="s">
        <v>5064</v>
      </c>
      <c r="I820" s="4202" t="s">
        <v>5065</v>
      </c>
      <c r="J820" s="4202" t="s">
        <v>5066</v>
      </c>
      <c r="K820" s="4202" t="s">
        <v>5006</v>
      </c>
      <c r="L820" s="4202"/>
      <c r="M820" s="4202" t="s">
        <v>5067</v>
      </c>
      <c r="N820" s="4202" t="s">
        <v>5068</v>
      </c>
      <c r="O820" s="4202" t="s">
        <v>5069</v>
      </c>
      <c r="P820" s="4202" t="s">
        <v>5070</v>
      </c>
      <c r="Q820" s="4189" t="s">
        <v>5012</v>
      </c>
      <c r="R820" s="4189" t="s">
        <v>5013</v>
      </c>
      <c r="S820" s="4189" t="s">
        <v>5014</v>
      </c>
      <c r="T820" s="4189" t="s">
        <v>5071</v>
      </c>
      <c r="U820" s="4189" t="s">
        <v>5072</v>
      </c>
      <c r="V820" s="4189" t="s">
        <v>5017</v>
      </c>
      <c r="W820" s="4189" t="s">
        <v>5019</v>
      </c>
      <c r="X820" s="4200" t="s">
        <v>5073</v>
      </c>
      <c r="Y820" s="4200" t="s">
        <v>5074</v>
      </c>
      <c r="Z820" s="4189" t="s">
        <v>5075</v>
      </c>
      <c r="AA820" s="4189" t="s">
        <v>5076</v>
      </c>
      <c r="AB820" s="4189" t="s">
        <v>5077</v>
      </c>
      <c r="AC820" s="4189" t="s">
        <v>1150</v>
      </c>
      <c r="AD820" s="4189" t="s">
        <v>4983</v>
      </c>
      <c r="AE820" s="4189" t="s">
        <v>4984</v>
      </c>
      <c r="AF820" s="2502"/>
    </row>
    <row r="821" spans="2:32" s="2393" customFormat="1" ht="13.5" thickBot="1" x14ac:dyDescent="0.25">
      <c r="B821" s="4186"/>
      <c r="C821" s="4187"/>
      <c r="D821" s="4189"/>
      <c r="E821" s="4189"/>
      <c r="F821" s="4189"/>
      <c r="G821" s="4201"/>
      <c r="H821" s="4201"/>
      <c r="I821" s="4200"/>
      <c r="J821" s="4200"/>
      <c r="K821" s="3735" t="s">
        <v>5026</v>
      </c>
      <c r="L821" s="3736" t="s">
        <v>2793</v>
      </c>
      <c r="M821" s="4200"/>
      <c r="N821" s="4200"/>
      <c r="O821" s="4200"/>
      <c r="P821" s="4200"/>
      <c r="Q821" s="4203"/>
      <c r="R821" s="4203"/>
      <c r="S821" s="4203"/>
      <c r="T821" s="4203"/>
      <c r="U821" s="4203"/>
      <c r="V821" s="4203"/>
      <c r="W821" s="4203"/>
      <c r="X821" s="4201"/>
      <c r="Y821" s="4201"/>
      <c r="Z821" s="4203"/>
      <c r="AA821" s="4203"/>
      <c r="AB821" s="4203"/>
      <c r="AC821" s="4203"/>
      <c r="AD821" s="4203"/>
      <c r="AE821" s="4203"/>
      <c r="AF821" s="2502"/>
    </row>
    <row r="822" spans="2:32" s="2393" customFormat="1" ht="30" customHeight="1" thickBot="1" x14ac:dyDescent="0.25">
      <c r="B822" s="5135" t="s">
        <v>6862</v>
      </c>
      <c r="C822" s="4165"/>
      <c r="D822" s="3073" t="s">
        <v>1529</v>
      </c>
      <c r="E822" s="3055"/>
      <c r="F822" s="3074"/>
      <c r="G822" s="3317"/>
      <c r="H822" s="3317"/>
      <c r="I822" s="3055"/>
      <c r="J822" s="3055"/>
      <c r="K822" s="3074"/>
      <c r="L822" s="3317"/>
      <c r="M822" s="3055"/>
      <c r="N822" s="3055"/>
      <c r="O822" s="3055"/>
      <c r="P822" s="3055"/>
      <c r="Q822" s="3055"/>
      <c r="R822" s="3074"/>
      <c r="S822" s="3074"/>
      <c r="T822" s="3055"/>
      <c r="U822" s="3055"/>
      <c r="V822" s="3074"/>
      <c r="W822" s="3074">
        <v>20</v>
      </c>
      <c r="X822" s="3055"/>
      <c r="Y822" s="3055"/>
      <c r="Z822" s="3074"/>
      <c r="AA822" s="3055"/>
      <c r="AB822" s="3055"/>
      <c r="AC822" s="3318"/>
      <c r="AD822" s="3318"/>
      <c r="AE822" s="3318"/>
      <c r="AF822" s="2502"/>
    </row>
    <row r="823" spans="2:32" s="2393" customFormat="1" x14ac:dyDescent="0.2">
      <c r="B823" s="2564"/>
      <c r="C823" s="2496"/>
      <c r="D823" s="2496"/>
      <c r="E823" s="2496"/>
      <c r="F823" s="2496"/>
      <c r="G823" s="2497"/>
      <c r="H823" s="2497"/>
      <c r="I823" s="2497"/>
      <c r="J823" s="2497"/>
      <c r="K823" s="2496"/>
      <c r="L823" s="2497"/>
      <c r="M823" s="2497"/>
      <c r="N823" s="2497"/>
      <c r="O823" s="2497"/>
      <c r="P823" s="2497"/>
      <c r="Q823" s="2561"/>
      <c r="R823" s="2561"/>
      <c r="S823" s="2561"/>
      <c r="T823" s="2561"/>
      <c r="U823" s="2561"/>
      <c r="V823" s="2561"/>
      <c r="W823" s="2561"/>
      <c r="X823" s="2561"/>
      <c r="Y823" s="2561"/>
      <c r="Z823" s="2561"/>
      <c r="AA823" s="2561"/>
      <c r="AB823" s="2561"/>
      <c r="AC823" s="2561"/>
      <c r="AD823" s="2561"/>
      <c r="AE823" s="2561"/>
      <c r="AF823" s="2502"/>
    </row>
    <row r="824" spans="2:32" s="2393" customFormat="1" x14ac:dyDescent="0.2">
      <c r="B824" s="4166" t="s">
        <v>4985</v>
      </c>
      <c r="C824" s="4167"/>
      <c r="D824" s="4168" t="s">
        <v>1866</v>
      </c>
      <c r="E824" s="4168"/>
      <c r="F824" s="4168"/>
      <c r="G824" s="4168"/>
      <c r="H824" s="4168"/>
      <c r="I824" s="2562"/>
      <c r="J824" s="2562"/>
      <c r="K824" s="2562"/>
      <c r="L824" s="2562"/>
      <c r="M824" s="2562"/>
      <c r="N824" s="2562"/>
      <c r="O824" s="2562"/>
      <c r="P824" s="2562"/>
      <c r="Q824" s="2561"/>
      <c r="R824" s="2561"/>
      <c r="S824" s="2561"/>
      <c r="T824" s="2561"/>
      <c r="U824" s="2561"/>
      <c r="V824" s="2561"/>
      <c r="W824" s="2561"/>
      <c r="X824" s="2561"/>
      <c r="Y824" s="2561"/>
      <c r="Z824" s="2561"/>
      <c r="AA824" s="2561"/>
      <c r="AB824" s="2561"/>
      <c r="AC824" s="2561"/>
      <c r="AD824" s="2561"/>
      <c r="AE824" s="2561"/>
      <c r="AF824" s="2502"/>
    </row>
    <row r="825" spans="2:32" s="2393" customFormat="1" x14ac:dyDescent="0.2">
      <c r="B825" s="4166" t="s">
        <v>4986</v>
      </c>
      <c r="C825" s="4167"/>
      <c r="D825" s="4168" t="s">
        <v>1866</v>
      </c>
      <c r="E825" s="4168"/>
      <c r="F825" s="4168"/>
      <c r="G825" s="4168"/>
      <c r="H825" s="4168"/>
      <c r="I825" s="2562"/>
      <c r="J825" s="2562"/>
      <c r="K825" s="2562"/>
      <c r="L825" s="2562"/>
      <c r="M825" s="2562"/>
      <c r="N825" s="2562"/>
      <c r="O825" s="2562"/>
      <c r="P825" s="2562"/>
      <c r="Q825" s="2561"/>
      <c r="R825" s="2561"/>
      <c r="S825" s="2561"/>
      <c r="T825" s="2561"/>
      <c r="U825" s="2561"/>
      <c r="V825" s="2561"/>
      <c r="W825" s="2561"/>
      <c r="X825" s="2561"/>
      <c r="Y825" s="2561"/>
      <c r="Z825" s="2561"/>
      <c r="AA825" s="2561"/>
      <c r="AB825" s="2561"/>
      <c r="AC825" s="2561"/>
      <c r="AD825" s="2561"/>
      <c r="AE825" s="2561"/>
      <c r="AF825" s="2502"/>
    </row>
    <row r="826" spans="2:32" s="2393" customFormat="1" ht="13.5" thickBot="1" x14ac:dyDescent="0.25">
      <c r="B826" s="3739"/>
      <c r="C826" s="3740"/>
      <c r="D826" s="3740"/>
      <c r="E826" s="3740"/>
      <c r="F826" s="3740"/>
      <c r="G826" s="2565"/>
      <c r="H826" s="2565"/>
      <c r="I826" s="2565"/>
      <c r="J826" s="2565"/>
      <c r="K826" s="2565"/>
      <c r="L826" s="2565"/>
      <c r="M826" s="2565"/>
      <c r="N826" s="2565"/>
      <c r="O826" s="2565"/>
      <c r="P826" s="2565"/>
      <c r="Q826" s="2565"/>
      <c r="R826" s="2565"/>
      <c r="S826" s="2565"/>
      <c r="T826" s="2565"/>
      <c r="U826" s="2565"/>
      <c r="V826" s="2565"/>
      <c r="W826" s="2565"/>
      <c r="X826" s="2565"/>
      <c r="Y826" s="2565"/>
      <c r="Z826" s="2565"/>
      <c r="AA826" s="2565"/>
      <c r="AB826" s="2565"/>
      <c r="AC826" s="2565"/>
      <c r="AD826" s="2565"/>
      <c r="AE826" s="2565"/>
      <c r="AF826" s="2507"/>
    </row>
    <row r="827" spans="2:32" s="2393" customFormat="1" ht="13.5" thickBot="1" x14ac:dyDescent="0.25">
      <c r="B827" s="2470"/>
      <c r="I827" s="2802"/>
    </row>
    <row r="828" spans="2:32" s="2393" customFormat="1" ht="20.25" x14ac:dyDescent="0.2">
      <c r="B828" s="4169" t="s">
        <v>5058</v>
      </c>
      <c r="C828" s="4170"/>
      <c r="D828" s="4170"/>
      <c r="E828" s="4170"/>
      <c r="F828" s="4170"/>
      <c r="G828" s="4170"/>
      <c r="H828" s="4170"/>
      <c r="I828" s="4170"/>
      <c r="J828" s="4170"/>
      <c r="K828" s="4170"/>
      <c r="L828" s="4170"/>
      <c r="M828" s="4170"/>
      <c r="N828" s="4170"/>
      <c r="O828" s="4170"/>
      <c r="P828" s="4170"/>
      <c r="Q828" s="4170"/>
      <c r="R828" s="4170"/>
      <c r="S828" s="4170"/>
      <c r="T828" s="4170"/>
      <c r="U828" s="4170"/>
      <c r="V828" s="4170"/>
      <c r="W828" s="4170"/>
      <c r="X828" s="4170"/>
      <c r="Y828" s="4170"/>
      <c r="Z828" s="4170"/>
      <c r="AA828" s="4170"/>
      <c r="AB828" s="4170"/>
      <c r="AC828" s="4170"/>
      <c r="AD828" s="4170"/>
      <c r="AE828" s="4170"/>
      <c r="AF828" s="4171"/>
    </row>
    <row r="829" spans="2:32" s="2393" customFormat="1" x14ac:dyDescent="0.2">
      <c r="B829" s="3672"/>
      <c r="C829" s="3673"/>
      <c r="D829" s="3673"/>
      <c r="E829" s="3673"/>
      <c r="F829" s="3673"/>
      <c r="G829" s="2501"/>
      <c r="H829" s="2501"/>
      <c r="I829" s="2501"/>
      <c r="J829" s="2501"/>
      <c r="K829" s="2501"/>
      <c r="L829" s="2501"/>
      <c r="M829" s="2501"/>
      <c r="N829" s="2501"/>
      <c r="O829" s="2501"/>
      <c r="P829" s="2501"/>
      <c r="Q829" s="2501"/>
      <c r="R829" s="2501"/>
      <c r="S829" s="2501"/>
      <c r="T829" s="2501"/>
      <c r="U829" s="2501"/>
      <c r="V829" s="2501"/>
      <c r="W829" s="2501"/>
      <c r="X829" s="2501"/>
      <c r="Y829" s="2501"/>
      <c r="Z829" s="2501"/>
      <c r="AA829" s="2501"/>
      <c r="AB829" s="2501"/>
      <c r="AC829" s="2501"/>
      <c r="AD829" s="2501"/>
      <c r="AE829" s="2501"/>
      <c r="AF829" s="2502"/>
    </row>
    <row r="830" spans="2:32" s="2393" customFormat="1" x14ac:dyDescent="0.2">
      <c r="B830" s="2563" t="s">
        <v>5078</v>
      </c>
      <c r="C830" s="3673"/>
      <c r="D830" s="4172" t="s">
        <v>6854</v>
      </c>
      <c r="E830" s="4172"/>
      <c r="F830" s="4172"/>
      <c r="G830" s="2501"/>
      <c r="H830" s="2501"/>
      <c r="I830" s="2501"/>
      <c r="J830" s="2501"/>
      <c r="K830" s="2501"/>
      <c r="L830" s="2501"/>
      <c r="M830" s="2501"/>
      <c r="N830" s="2501"/>
      <c r="O830" s="2501"/>
      <c r="P830" s="2501"/>
      <c r="Q830" s="2501"/>
      <c r="R830" s="2501"/>
      <c r="S830" s="2501"/>
      <c r="T830" s="2501"/>
      <c r="U830" s="2501"/>
      <c r="V830" s="2501"/>
      <c r="W830" s="2501"/>
      <c r="X830" s="2501"/>
      <c r="Y830" s="2501"/>
      <c r="Z830" s="2501"/>
      <c r="AA830" s="2501"/>
      <c r="AB830" s="2501"/>
      <c r="AC830" s="2501"/>
      <c r="AD830" s="2501"/>
      <c r="AE830" s="2501"/>
      <c r="AF830" s="2502"/>
    </row>
    <row r="831" spans="2:32" s="2393" customFormat="1" x14ac:dyDescent="0.2">
      <c r="B831" s="4173" t="s">
        <v>5061</v>
      </c>
      <c r="C831" s="4174"/>
      <c r="D831" s="4204">
        <v>41821</v>
      </c>
      <c r="E831" s="4204"/>
      <c r="F831" s="4204"/>
      <c r="G831" s="2561"/>
      <c r="H831" s="2501"/>
      <c r="I831" s="2501"/>
      <c r="J831" s="2501"/>
      <c r="K831" s="2501"/>
      <c r="L831" s="2501"/>
      <c r="M831" s="2501"/>
      <c r="N831" s="2501"/>
      <c r="O831" s="2501"/>
      <c r="P831" s="2501"/>
      <c r="Q831" s="2501"/>
      <c r="R831" s="2501"/>
      <c r="S831" s="2501"/>
      <c r="T831" s="2501"/>
      <c r="U831" s="2501"/>
      <c r="V831" s="2501"/>
      <c r="W831" s="2501"/>
      <c r="X831" s="2501"/>
      <c r="Y831" s="2501"/>
      <c r="Z831" s="2501"/>
      <c r="AA831" s="2501"/>
      <c r="AB831" s="2501"/>
      <c r="AC831" s="2501"/>
      <c r="AD831" s="2501"/>
      <c r="AE831" s="2501"/>
      <c r="AF831" s="2502"/>
    </row>
    <row r="832" spans="2:32" s="2393" customFormat="1" x14ac:dyDescent="0.2">
      <c r="B832" s="4176" t="s">
        <v>5059</v>
      </c>
      <c r="C832" s="4177"/>
      <c r="D832" s="4205">
        <v>42004</v>
      </c>
      <c r="E832" s="4205"/>
      <c r="F832" s="4205"/>
      <c r="G832" s="2501"/>
      <c r="H832" s="2501"/>
      <c r="I832" s="2501"/>
      <c r="J832" s="2501"/>
      <c r="K832" s="2501"/>
      <c r="L832" s="2501"/>
      <c r="M832" s="2501"/>
      <c r="N832" s="2501"/>
      <c r="O832" s="2501"/>
      <c r="P832" s="2501"/>
      <c r="Q832" s="2501"/>
      <c r="R832" s="2501"/>
      <c r="S832" s="2501"/>
      <c r="T832" s="2501"/>
      <c r="U832" s="2501"/>
      <c r="V832" s="2501"/>
      <c r="W832" s="2501"/>
      <c r="X832" s="2501"/>
      <c r="Y832" s="2501"/>
      <c r="Z832" s="2501"/>
      <c r="AA832" s="2501"/>
      <c r="AB832" s="2501"/>
      <c r="AC832" s="2501"/>
      <c r="AD832" s="2501"/>
      <c r="AE832" s="2501"/>
      <c r="AF832" s="2502"/>
    </row>
    <row r="833" spans="2:32" s="2393" customFormat="1" ht="12.75" customHeight="1" thickBot="1" x14ac:dyDescent="0.25">
      <c r="B833" s="3672"/>
      <c r="C833" s="3673"/>
      <c r="D833" s="3673"/>
      <c r="E833" s="3673"/>
      <c r="F833" s="3673"/>
      <c r="G833" s="2501"/>
      <c r="H833" s="2501"/>
      <c r="I833" s="2501"/>
      <c r="J833" s="2501"/>
      <c r="K833" s="2501"/>
      <c r="L833" s="2501"/>
      <c r="M833" s="2501"/>
      <c r="N833" s="2501"/>
      <c r="O833" s="2501"/>
      <c r="P833" s="2501"/>
      <c r="Q833" s="2501"/>
      <c r="R833" s="2501"/>
      <c r="S833" s="2501"/>
      <c r="T833" s="2501"/>
      <c r="U833" s="2501"/>
      <c r="V833" s="2501"/>
      <c r="W833" s="2501"/>
      <c r="X833" s="2501"/>
      <c r="Y833" s="2501"/>
      <c r="Z833" s="2501"/>
      <c r="AA833" s="2501"/>
      <c r="AB833" s="2501"/>
      <c r="AC833" s="2501"/>
      <c r="AD833" s="2501"/>
      <c r="AE833" s="2501"/>
      <c r="AF833" s="2502"/>
    </row>
    <row r="834" spans="2:32" s="2393" customFormat="1" ht="56.25" customHeight="1" thickBot="1" x14ac:dyDescent="0.25">
      <c r="B834" s="4179" t="s">
        <v>5060</v>
      </c>
      <c r="C834" s="4180"/>
      <c r="D834" s="4181" t="s">
        <v>6855</v>
      </c>
      <c r="E834" s="4182"/>
      <c r="F834" s="4182"/>
      <c r="G834" s="4182"/>
      <c r="H834" s="4182"/>
      <c r="I834" s="4182"/>
      <c r="J834" s="4182"/>
      <c r="K834" s="4182"/>
      <c r="L834" s="4182"/>
      <c r="M834" s="4182"/>
      <c r="N834" s="4182"/>
      <c r="O834" s="4182"/>
      <c r="P834" s="4182"/>
      <c r="Q834" s="4183"/>
      <c r="R834" s="2501"/>
      <c r="S834" s="2501"/>
      <c r="T834" s="2501"/>
      <c r="U834" s="2501"/>
      <c r="V834" s="2501"/>
      <c r="W834" s="2501"/>
      <c r="X834" s="2501"/>
      <c r="Y834" s="2501"/>
      <c r="Z834" s="2501"/>
      <c r="AA834" s="2501"/>
      <c r="AB834" s="2501"/>
      <c r="AC834" s="2501"/>
      <c r="AD834" s="2501"/>
      <c r="AE834" s="2501"/>
      <c r="AF834" s="2502"/>
    </row>
    <row r="835" spans="2:32" s="2393" customFormat="1" ht="13.5" thickBot="1" x14ac:dyDescent="0.25">
      <c r="B835" s="3672"/>
      <c r="C835" s="3673"/>
      <c r="D835" s="3673"/>
      <c r="E835" s="3673"/>
      <c r="F835" s="3673"/>
      <c r="G835" s="2501"/>
      <c r="H835" s="2501"/>
      <c r="I835" s="2501"/>
      <c r="J835" s="2501"/>
      <c r="K835" s="2501"/>
      <c r="L835" s="2501"/>
      <c r="M835" s="2501"/>
      <c r="N835" s="2501"/>
      <c r="O835" s="2501"/>
      <c r="P835" s="2501"/>
      <c r="Q835" s="2501"/>
      <c r="R835" s="2565"/>
      <c r="S835" s="2501"/>
      <c r="T835" s="2501"/>
      <c r="U835" s="2501"/>
      <c r="V835" s="2501"/>
      <c r="W835" s="2501"/>
      <c r="X835" s="2501"/>
      <c r="Y835" s="2501"/>
      <c r="Z835" s="2501"/>
      <c r="AA835" s="2501"/>
      <c r="AB835" s="2501"/>
      <c r="AC835" s="2501"/>
      <c r="AD835" s="2501"/>
      <c r="AE835" s="2501"/>
      <c r="AF835" s="2502"/>
    </row>
    <row r="836" spans="2:32" s="2393" customFormat="1" ht="13.5" customHeight="1" thickBot="1" x14ac:dyDescent="0.25">
      <c r="B836" s="4184" t="s">
        <v>5062</v>
      </c>
      <c r="C836" s="4185"/>
      <c r="D836" s="4188" t="s">
        <v>5063</v>
      </c>
      <c r="E836" s="4190" t="s">
        <v>224</v>
      </c>
      <c r="F836" s="4191"/>
      <c r="G836" s="4191"/>
      <c r="H836" s="4191"/>
      <c r="I836" s="4191"/>
      <c r="J836" s="4191"/>
      <c r="K836" s="4191"/>
      <c r="L836" s="4191"/>
      <c r="M836" s="4191"/>
      <c r="N836" s="4191"/>
      <c r="O836" s="4191"/>
      <c r="P836" s="4192"/>
      <c r="Q836" s="4193" t="s">
        <v>340</v>
      </c>
      <c r="R836" s="4194"/>
      <c r="S836" s="4195"/>
      <c r="T836" s="4195"/>
      <c r="U836" s="4195"/>
      <c r="V836" s="4195"/>
      <c r="W836" s="4195"/>
      <c r="X836" s="4195"/>
      <c r="Y836" s="4196"/>
      <c r="Z836" s="4193" t="s">
        <v>225</v>
      </c>
      <c r="AA836" s="4195"/>
      <c r="AB836" s="4196"/>
      <c r="AC836" s="4197" t="s">
        <v>4982</v>
      </c>
      <c r="AD836" s="4198"/>
      <c r="AE836" s="4199"/>
      <c r="AF836" s="2502"/>
    </row>
    <row r="837" spans="2:32" s="2393" customFormat="1" ht="13.5" thickBot="1" x14ac:dyDescent="0.25">
      <c r="B837" s="4186"/>
      <c r="C837" s="4187"/>
      <c r="D837" s="4188"/>
      <c r="E837" s="4188" t="s">
        <v>5000</v>
      </c>
      <c r="F837" s="4188" t="s">
        <v>5001</v>
      </c>
      <c r="G837" s="4200" t="s">
        <v>5003</v>
      </c>
      <c r="H837" s="4200" t="s">
        <v>5064</v>
      </c>
      <c r="I837" s="4202" t="s">
        <v>5065</v>
      </c>
      <c r="J837" s="4202" t="s">
        <v>5066</v>
      </c>
      <c r="K837" s="4202" t="s">
        <v>5006</v>
      </c>
      <c r="L837" s="4202"/>
      <c r="M837" s="4202" t="s">
        <v>5067</v>
      </c>
      <c r="N837" s="4202" t="s">
        <v>5068</v>
      </c>
      <c r="O837" s="4202" t="s">
        <v>5069</v>
      </c>
      <c r="P837" s="4202" t="s">
        <v>5070</v>
      </c>
      <c r="Q837" s="4189" t="s">
        <v>5012</v>
      </c>
      <c r="R837" s="4189" t="s">
        <v>5013</v>
      </c>
      <c r="S837" s="4189" t="s">
        <v>5014</v>
      </c>
      <c r="T837" s="4189" t="s">
        <v>5071</v>
      </c>
      <c r="U837" s="4189" t="s">
        <v>5072</v>
      </c>
      <c r="V837" s="4189" t="s">
        <v>5017</v>
      </c>
      <c r="W837" s="4189" t="s">
        <v>5019</v>
      </c>
      <c r="X837" s="4200" t="s">
        <v>5073</v>
      </c>
      <c r="Y837" s="4200" t="s">
        <v>5074</v>
      </c>
      <c r="Z837" s="4189" t="s">
        <v>5075</v>
      </c>
      <c r="AA837" s="4189" t="s">
        <v>5076</v>
      </c>
      <c r="AB837" s="4189" t="s">
        <v>5077</v>
      </c>
      <c r="AC837" s="4189" t="s">
        <v>1150</v>
      </c>
      <c r="AD837" s="4189" t="s">
        <v>4983</v>
      </c>
      <c r="AE837" s="4189" t="s">
        <v>4984</v>
      </c>
      <c r="AF837" s="2502"/>
    </row>
    <row r="838" spans="2:32" s="2393" customFormat="1" ht="13.5" customHeight="1" thickBot="1" x14ac:dyDescent="0.25">
      <c r="B838" s="4186"/>
      <c r="C838" s="4187"/>
      <c r="D838" s="4189"/>
      <c r="E838" s="4189"/>
      <c r="F838" s="4189"/>
      <c r="G838" s="4201"/>
      <c r="H838" s="4201"/>
      <c r="I838" s="4200"/>
      <c r="J838" s="4200"/>
      <c r="K838" s="3670" t="s">
        <v>5026</v>
      </c>
      <c r="L838" s="3671" t="s">
        <v>2793</v>
      </c>
      <c r="M838" s="4200"/>
      <c r="N838" s="4200"/>
      <c r="O838" s="4200"/>
      <c r="P838" s="4200"/>
      <c r="Q838" s="4203"/>
      <c r="R838" s="4203"/>
      <c r="S838" s="4203"/>
      <c r="T838" s="4203"/>
      <c r="U838" s="4203"/>
      <c r="V838" s="4203"/>
      <c r="W838" s="4203"/>
      <c r="X838" s="4201"/>
      <c r="Y838" s="4201"/>
      <c r="Z838" s="4203"/>
      <c r="AA838" s="4203"/>
      <c r="AB838" s="4203"/>
      <c r="AC838" s="4203"/>
      <c r="AD838" s="4203"/>
      <c r="AE838" s="4203"/>
      <c r="AF838" s="2502"/>
    </row>
    <row r="839" spans="2:32" s="2393" customFormat="1" ht="13.5" customHeight="1" thickBot="1" x14ac:dyDescent="0.25">
      <c r="B839" s="4164" t="s">
        <v>6856</v>
      </c>
      <c r="C839" s="4165"/>
      <c r="D839" s="3073" t="s">
        <v>6857</v>
      </c>
      <c r="E839" s="3055"/>
      <c r="F839" s="3074"/>
      <c r="G839" s="3317"/>
      <c r="H839" s="3317"/>
      <c r="I839" s="3055"/>
      <c r="J839" s="3055"/>
      <c r="K839" s="3074"/>
      <c r="L839" s="3317"/>
      <c r="M839" s="3055"/>
      <c r="N839" s="3055"/>
      <c r="O839" s="3055"/>
      <c r="P839" s="3055"/>
      <c r="Q839" s="3787">
        <v>0.89</v>
      </c>
      <c r="R839" s="3074">
        <v>5000</v>
      </c>
      <c r="S839" s="3074"/>
      <c r="T839" s="3055"/>
      <c r="U839" s="3055">
        <v>0.06</v>
      </c>
      <c r="V839" s="3074"/>
      <c r="W839" s="3074"/>
      <c r="X839" s="3055"/>
      <c r="Y839" s="3055">
        <v>0.06</v>
      </c>
      <c r="Z839" s="3074"/>
      <c r="AA839" s="3055"/>
      <c r="AB839" s="3055"/>
      <c r="AC839" s="3318"/>
      <c r="AD839" s="3318"/>
      <c r="AE839" s="3318"/>
      <c r="AF839" s="2502"/>
    </row>
    <row r="840" spans="2:32" s="2393" customFormat="1" x14ac:dyDescent="0.2">
      <c r="B840" s="2564"/>
      <c r="C840" s="2496"/>
      <c r="D840" s="2496"/>
      <c r="E840" s="2496"/>
      <c r="F840" s="2496"/>
      <c r="G840" s="2497"/>
      <c r="H840" s="2497"/>
      <c r="I840" s="2497"/>
      <c r="J840" s="2497"/>
      <c r="K840" s="2496"/>
      <c r="L840" s="2497"/>
      <c r="M840" s="2497"/>
      <c r="N840" s="2497"/>
      <c r="O840" s="2497"/>
      <c r="P840" s="2497"/>
      <c r="Q840" s="2561"/>
      <c r="R840" s="2561"/>
      <c r="S840" s="2561"/>
      <c r="T840" s="2561"/>
      <c r="U840" s="2561"/>
      <c r="V840" s="2561"/>
      <c r="W840" s="2561"/>
      <c r="X840" s="2561"/>
      <c r="Y840" s="2561"/>
      <c r="Z840" s="2561"/>
      <c r="AA840" s="2561"/>
      <c r="AB840" s="2561"/>
      <c r="AC840" s="2561"/>
      <c r="AD840" s="2561"/>
      <c r="AE840" s="2561"/>
      <c r="AF840" s="2502"/>
    </row>
    <row r="841" spans="2:32" s="2393" customFormat="1" x14ac:dyDescent="0.2">
      <c r="B841" s="4166" t="s">
        <v>4985</v>
      </c>
      <c r="C841" s="4167"/>
      <c r="D841" s="4168" t="s">
        <v>6858</v>
      </c>
      <c r="E841" s="4168"/>
      <c r="F841" s="4168"/>
      <c r="G841" s="4168"/>
      <c r="H841" s="4168"/>
      <c r="I841" s="2562"/>
      <c r="J841" s="2562"/>
      <c r="K841" s="2562"/>
      <c r="L841" s="2562"/>
      <c r="M841" s="2562"/>
      <c r="N841" s="2562"/>
      <c r="O841" s="2562"/>
      <c r="P841" s="2562"/>
      <c r="Q841" s="2561"/>
      <c r="R841" s="2561"/>
      <c r="S841" s="2561"/>
      <c r="T841" s="2561"/>
      <c r="U841" s="2561"/>
      <c r="V841" s="2561"/>
      <c r="W841" s="2561"/>
      <c r="X841" s="2561"/>
      <c r="Y841" s="2561"/>
      <c r="Z841" s="2561"/>
      <c r="AA841" s="2561"/>
      <c r="AB841" s="2561"/>
      <c r="AC841" s="2561"/>
      <c r="AD841" s="2561"/>
      <c r="AE841" s="2561"/>
      <c r="AF841" s="2502"/>
    </row>
    <row r="842" spans="2:32" s="2393" customFormat="1" x14ac:dyDescent="0.2">
      <c r="B842" s="4166" t="s">
        <v>4986</v>
      </c>
      <c r="C842" s="4167"/>
      <c r="D842" s="4168" t="s">
        <v>5082</v>
      </c>
      <c r="E842" s="4168"/>
      <c r="F842" s="4168"/>
      <c r="G842" s="4168"/>
      <c r="H842" s="4168"/>
      <c r="I842" s="2562"/>
      <c r="J842" s="2562"/>
      <c r="K842" s="2562"/>
      <c r="L842" s="2562"/>
      <c r="M842" s="2562"/>
      <c r="N842" s="2562"/>
      <c r="O842" s="2562"/>
      <c r="P842" s="2562"/>
      <c r="Q842" s="2561"/>
      <c r="R842" s="2561"/>
      <c r="S842" s="2561"/>
      <c r="T842" s="2561"/>
      <c r="U842" s="2561"/>
      <c r="V842" s="2561"/>
      <c r="W842" s="2561"/>
      <c r="X842" s="2561"/>
      <c r="Y842" s="2561"/>
      <c r="Z842" s="2561"/>
      <c r="AA842" s="2561"/>
      <c r="AB842" s="2561"/>
      <c r="AC842" s="2561"/>
      <c r="AD842" s="2561"/>
      <c r="AE842" s="2561"/>
      <c r="AF842" s="2502"/>
    </row>
    <row r="843" spans="2:32" s="2393" customFormat="1" ht="13.5" thickBot="1" x14ac:dyDescent="0.25">
      <c r="B843" s="3674"/>
      <c r="C843" s="3675"/>
      <c r="D843" s="3675"/>
      <c r="E843" s="3675"/>
      <c r="F843" s="3675"/>
      <c r="G843" s="2565"/>
      <c r="H843" s="2565"/>
      <c r="I843" s="2565"/>
      <c r="J843" s="2565"/>
      <c r="K843" s="2565"/>
      <c r="L843" s="2565"/>
      <c r="M843" s="2565"/>
      <c r="N843" s="2565"/>
      <c r="O843" s="2565"/>
      <c r="P843" s="2565"/>
      <c r="Q843" s="2565"/>
      <c r="R843" s="2565"/>
      <c r="S843" s="2565"/>
      <c r="T843" s="2565"/>
      <c r="U843" s="2565"/>
      <c r="V843" s="2565"/>
      <c r="W843" s="2565"/>
      <c r="X843" s="2565"/>
      <c r="Y843" s="2565"/>
      <c r="Z843" s="2565"/>
      <c r="AA843" s="2565"/>
      <c r="AB843" s="2565"/>
      <c r="AC843" s="2565"/>
      <c r="AD843" s="2565"/>
      <c r="AE843" s="2565"/>
      <c r="AF843" s="2507"/>
    </row>
    <row r="844" spans="2:32" s="2393" customFormat="1" ht="13.5" thickBot="1" x14ac:dyDescent="0.25">
      <c r="B844" s="2470"/>
      <c r="I844" s="2802"/>
    </row>
    <row r="845" spans="2:32" s="2393" customFormat="1" ht="20.25" x14ac:dyDescent="0.2">
      <c r="B845" s="4169" t="s">
        <v>5058</v>
      </c>
      <c r="C845" s="4170"/>
      <c r="D845" s="4170"/>
      <c r="E845" s="4170"/>
      <c r="F845" s="4170"/>
      <c r="G845" s="4170"/>
      <c r="H845" s="4170"/>
      <c r="I845" s="4170"/>
      <c r="J845" s="4170"/>
      <c r="K845" s="4170"/>
      <c r="L845" s="4170"/>
      <c r="M845" s="4170"/>
      <c r="N845" s="4170"/>
      <c r="O845" s="4170"/>
      <c r="P845" s="4170"/>
      <c r="Q845" s="4170"/>
      <c r="R845" s="4170"/>
      <c r="S845" s="4170"/>
      <c r="T845" s="4170"/>
      <c r="U845" s="4170"/>
      <c r="V845" s="4170"/>
      <c r="W845" s="4170"/>
      <c r="X845" s="4170"/>
      <c r="Y845" s="4170"/>
      <c r="Z845" s="4170"/>
      <c r="AA845" s="4170"/>
      <c r="AB845" s="4170"/>
      <c r="AC845" s="4170"/>
      <c r="AD845" s="4170"/>
      <c r="AE845" s="4170"/>
      <c r="AF845" s="4171"/>
    </row>
    <row r="846" spans="2:32" s="2393" customFormat="1" x14ac:dyDescent="0.2">
      <c r="B846" s="3672"/>
      <c r="C846" s="3673"/>
      <c r="D846" s="3673"/>
      <c r="E846" s="3673"/>
      <c r="F846" s="3673"/>
      <c r="G846" s="2501"/>
      <c r="H846" s="2501"/>
      <c r="I846" s="2501"/>
      <c r="J846" s="2501"/>
      <c r="K846" s="2501"/>
      <c r="L846" s="2501"/>
      <c r="M846" s="2501"/>
      <c r="N846" s="2501"/>
      <c r="O846" s="2501"/>
      <c r="P846" s="2501"/>
      <c r="Q846" s="2501"/>
      <c r="R846" s="2501"/>
      <c r="S846" s="2501"/>
      <c r="T846" s="2501"/>
      <c r="U846" s="2501"/>
      <c r="V846" s="2501"/>
      <c r="W846" s="2501"/>
      <c r="X846" s="2501"/>
      <c r="Y846" s="2501"/>
      <c r="Z846" s="2501"/>
      <c r="AA846" s="2501"/>
      <c r="AB846" s="2501"/>
      <c r="AC846" s="2501"/>
      <c r="AD846" s="2501"/>
      <c r="AE846" s="2501"/>
      <c r="AF846" s="2502"/>
    </row>
    <row r="847" spans="2:32" s="2393" customFormat="1" ht="12.75" customHeight="1" x14ac:dyDescent="0.2">
      <c r="B847" s="2563" t="s">
        <v>5078</v>
      </c>
      <c r="C847" s="3673"/>
      <c r="D847" s="4172" t="s">
        <v>6517</v>
      </c>
      <c r="E847" s="4172"/>
      <c r="F847" s="4172"/>
      <c r="G847" s="2501"/>
      <c r="H847" s="2501"/>
      <c r="I847" s="2501"/>
      <c r="J847" s="2501"/>
      <c r="K847" s="2501"/>
      <c r="L847" s="2501"/>
      <c r="M847" s="2501"/>
      <c r="N847" s="2501"/>
      <c r="O847" s="2501"/>
      <c r="P847" s="2501"/>
      <c r="Q847" s="2501"/>
      <c r="R847" s="2501"/>
      <c r="S847" s="2501"/>
      <c r="T847" s="2501"/>
      <c r="U847" s="2501"/>
      <c r="V847" s="2501"/>
      <c r="W847" s="2501"/>
      <c r="X847" s="2501"/>
      <c r="Y847" s="2501"/>
      <c r="Z847" s="2501"/>
      <c r="AA847" s="2501"/>
      <c r="AB847" s="2501"/>
      <c r="AC847" s="2501"/>
      <c r="AD847" s="2501"/>
      <c r="AE847" s="2501"/>
      <c r="AF847" s="2502"/>
    </row>
    <row r="848" spans="2:32" s="2393" customFormat="1" ht="12.75" customHeight="1" x14ac:dyDescent="0.2">
      <c r="B848" s="4173" t="s">
        <v>5061</v>
      </c>
      <c r="C848" s="4174"/>
      <c r="D848" s="5125">
        <v>41841</v>
      </c>
      <c r="E848" s="5125"/>
      <c r="F848" s="5125"/>
      <c r="G848" s="2561"/>
      <c r="H848" s="2501"/>
      <c r="I848" s="2501"/>
      <c r="J848" s="2501"/>
      <c r="K848" s="2501"/>
      <c r="L848" s="2501"/>
      <c r="M848" s="2501"/>
      <c r="N848" s="2501"/>
      <c r="O848" s="2501"/>
      <c r="P848" s="2501"/>
      <c r="Q848" s="2501"/>
      <c r="R848" s="2501"/>
      <c r="S848" s="2501"/>
      <c r="T848" s="2501"/>
      <c r="U848" s="2501"/>
      <c r="V848" s="2501"/>
      <c r="W848" s="2501"/>
      <c r="X848" s="2501"/>
      <c r="Y848" s="2501"/>
      <c r="Z848" s="2501"/>
      <c r="AA848" s="2501"/>
      <c r="AB848" s="2501"/>
      <c r="AC848" s="2501"/>
      <c r="AD848" s="2501"/>
      <c r="AE848" s="2501"/>
      <c r="AF848" s="2502"/>
    </row>
    <row r="849" spans="2:32" s="2393" customFormat="1" x14ac:dyDescent="0.2">
      <c r="B849" s="4176" t="s">
        <v>5059</v>
      </c>
      <c r="C849" s="4177"/>
      <c r="D849" s="5126">
        <v>41943</v>
      </c>
      <c r="E849" s="5126"/>
      <c r="F849" s="5126"/>
      <c r="G849" s="2501"/>
      <c r="H849" s="2501"/>
      <c r="I849" s="2501"/>
      <c r="J849" s="2501"/>
      <c r="K849" s="2501"/>
      <c r="L849" s="2501"/>
      <c r="M849" s="2501"/>
      <c r="N849" s="2501"/>
      <c r="O849" s="2501"/>
      <c r="P849" s="2501"/>
      <c r="Q849" s="2501"/>
      <c r="R849" s="2501"/>
      <c r="S849" s="2501"/>
      <c r="T849" s="2501"/>
      <c r="U849" s="2501"/>
      <c r="V849" s="2501"/>
      <c r="W849" s="2501"/>
      <c r="X849" s="2501"/>
      <c r="Y849" s="2501"/>
      <c r="Z849" s="2501"/>
      <c r="AA849" s="2501"/>
      <c r="AB849" s="2501"/>
      <c r="AC849" s="2501"/>
      <c r="AD849" s="2501"/>
      <c r="AE849" s="2501"/>
      <c r="AF849" s="2502"/>
    </row>
    <row r="850" spans="2:32" s="2393" customFormat="1" ht="13.5" customHeight="1" thickBot="1" x14ac:dyDescent="0.25">
      <c r="B850" s="3672"/>
      <c r="C850" s="3673"/>
      <c r="D850" s="3673"/>
      <c r="E850" s="3673"/>
      <c r="F850" s="3673"/>
      <c r="G850" s="2501"/>
      <c r="H850" s="2501"/>
      <c r="I850" s="2501"/>
      <c r="J850" s="2501"/>
      <c r="K850" s="2501"/>
      <c r="L850" s="2501"/>
      <c r="M850" s="2501"/>
      <c r="N850" s="2501"/>
      <c r="O850" s="2501"/>
      <c r="P850" s="2501"/>
      <c r="Q850" s="2501"/>
      <c r="R850" s="2501"/>
      <c r="S850" s="2501"/>
      <c r="T850" s="2501"/>
      <c r="U850" s="2501"/>
      <c r="V850" s="2501"/>
      <c r="W850" s="2501"/>
      <c r="X850" s="2501"/>
      <c r="Y850" s="2501"/>
      <c r="Z850" s="2501"/>
      <c r="AA850" s="2501"/>
      <c r="AB850" s="2501"/>
      <c r="AC850" s="2501"/>
      <c r="AD850" s="2501"/>
      <c r="AE850" s="2501"/>
      <c r="AF850" s="2502"/>
    </row>
    <row r="851" spans="2:32" s="2393" customFormat="1" ht="57.75" customHeight="1" thickBot="1" x14ac:dyDescent="0.25">
      <c r="B851" s="4179" t="s">
        <v>5060</v>
      </c>
      <c r="C851" s="4180"/>
      <c r="D851" s="4181" t="s">
        <v>6853</v>
      </c>
      <c r="E851" s="4182"/>
      <c r="F851" s="4182"/>
      <c r="G851" s="4182"/>
      <c r="H851" s="4182"/>
      <c r="I851" s="4182"/>
      <c r="J851" s="4182"/>
      <c r="K851" s="4182"/>
      <c r="L851" s="4182"/>
      <c r="M851" s="4182"/>
      <c r="N851" s="4182"/>
      <c r="O851" s="4182"/>
      <c r="P851" s="4182"/>
      <c r="Q851" s="4183"/>
      <c r="R851" s="2501"/>
      <c r="S851" s="2501"/>
      <c r="T851" s="2501"/>
      <c r="U851" s="2501"/>
      <c r="V851" s="2501"/>
      <c r="W851" s="2501"/>
      <c r="X851" s="2501"/>
      <c r="Y851" s="2501"/>
      <c r="Z851" s="2501"/>
      <c r="AA851" s="2501"/>
      <c r="AB851" s="2501"/>
      <c r="AC851" s="2501"/>
      <c r="AD851" s="2501"/>
      <c r="AE851" s="2501"/>
      <c r="AF851" s="2502"/>
    </row>
    <row r="852" spans="2:32" s="2393" customFormat="1" ht="13.5" customHeight="1" thickBot="1" x14ac:dyDescent="0.25">
      <c r="B852" s="3672"/>
      <c r="C852" s="3673"/>
      <c r="D852" s="3673"/>
      <c r="E852" s="3673"/>
      <c r="F852" s="3673"/>
      <c r="G852" s="2501"/>
      <c r="H852" s="2501"/>
      <c r="I852" s="2501"/>
      <c r="J852" s="2501"/>
      <c r="K852" s="2501"/>
      <c r="L852" s="2501"/>
      <c r="M852" s="2501"/>
      <c r="N852" s="2501"/>
      <c r="O852" s="2501"/>
      <c r="P852" s="2501"/>
      <c r="Q852" s="2501"/>
      <c r="R852" s="2565"/>
      <c r="S852" s="2501"/>
      <c r="T852" s="2501"/>
      <c r="U852" s="2501"/>
      <c r="V852" s="2501"/>
      <c r="W852" s="2501"/>
      <c r="X852" s="2501"/>
      <c r="Y852" s="2501"/>
      <c r="Z852" s="2501"/>
      <c r="AA852" s="2501"/>
      <c r="AB852" s="2501"/>
      <c r="AC852" s="2501"/>
      <c r="AD852" s="2501"/>
      <c r="AE852" s="2501"/>
      <c r="AF852" s="2502"/>
    </row>
    <row r="853" spans="2:32" s="2393" customFormat="1" ht="13.5" customHeight="1" thickBot="1" x14ac:dyDescent="0.25">
      <c r="B853" s="4184" t="s">
        <v>5062</v>
      </c>
      <c r="C853" s="4185"/>
      <c r="D853" s="4188" t="s">
        <v>5063</v>
      </c>
      <c r="E853" s="4190" t="s">
        <v>224</v>
      </c>
      <c r="F853" s="4191"/>
      <c r="G853" s="4191"/>
      <c r="H853" s="4191"/>
      <c r="I853" s="4191"/>
      <c r="J853" s="4191"/>
      <c r="K853" s="4191"/>
      <c r="L853" s="4191"/>
      <c r="M853" s="4191"/>
      <c r="N853" s="4191"/>
      <c r="O853" s="4191"/>
      <c r="P853" s="4192"/>
      <c r="Q853" s="4193" t="s">
        <v>340</v>
      </c>
      <c r="R853" s="4194"/>
      <c r="S853" s="4195"/>
      <c r="T853" s="4195"/>
      <c r="U853" s="4195"/>
      <c r="V853" s="4195"/>
      <c r="W853" s="4195"/>
      <c r="X853" s="4195"/>
      <c r="Y853" s="4196"/>
      <c r="Z853" s="4193" t="s">
        <v>225</v>
      </c>
      <c r="AA853" s="4195"/>
      <c r="AB853" s="4196"/>
      <c r="AC853" s="4197" t="s">
        <v>4982</v>
      </c>
      <c r="AD853" s="4198"/>
      <c r="AE853" s="4199"/>
      <c r="AF853" s="2502"/>
    </row>
    <row r="854" spans="2:32" s="2393" customFormat="1" ht="13.5" thickBot="1" x14ac:dyDescent="0.25">
      <c r="B854" s="4186"/>
      <c r="C854" s="4187"/>
      <c r="D854" s="4188"/>
      <c r="E854" s="4188" t="s">
        <v>5000</v>
      </c>
      <c r="F854" s="4188" t="s">
        <v>5001</v>
      </c>
      <c r="G854" s="4200" t="s">
        <v>5003</v>
      </c>
      <c r="H854" s="4200" t="s">
        <v>5064</v>
      </c>
      <c r="I854" s="4202" t="s">
        <v>5065</v>
      </c>
      <c r="J854" s="4202" t="s">
        <v>5066</v>
      </c>
      <c r="K854" s="4202" t="s">
        <v>5006</v>
      </c>
      <c r="L854" s="4202"/>
      <c r="M854" s="4202" t="s">
        <v>5067</v>
      </c>
      <c r="N854" s="4202" t="s">
        <v>5068</v>
      </c>
      <c r="O854" s="4202" t="s">
        <v>5069</v>
      </c>
      <c r="P854" s="4202" t="s">
        <v>5070</v>
      </c>
      <c r="Q854" s="4189" t="s">
        <v>5012</v>
      </c>
      <c r="R854" s="4189" t="s">
        <v>5013</v>
      </c>
      <c r="S854" s="4189" t="s">
        <v>5014</v>
      </c>
      <c r="T854" s="4189" t="s">
        <v>5071</v>
      </c>
      <c r="U854" s="4189" t="s">
        <v>5072</v>
      </c>
      <c r="V854" s="4189" t="s">
        <v>5017</v>
      </c>
      <c r="W854" s="4189" t="s">
        <v>5019</v>
      </c>
      <c r="X854" s="4200" t="s">
        <v>5073</v>
      </c>
      <c r="Y854" s="4200" t="s">
        <v>5074</v>
      </c>
      <c r="Z854" s="4189" t="s">
        <v>5075</v>
      </c>
      <c r="AA854" s="4189" t="s">
        <v>5076</v>
      </c>
      <c r="AB854" s="4189" t="s">
        <v>5077</v>
      </c>
      <c r="AC854" s="4189" t="s">
        <v>1150</v>
      </c>
      <c r="AD854" s="4189" t="s">
        <v>4983</v>
      </c>
      <c r="AE854" s="4189" t="s">
        <v>4984</v>
      </c>
      <c r="AF854" s="2502"/>
    </row>
    <row r="855" spans="2:32" s="2393" customFormat="1" ht="13.5" thickBot="1" x14ac:dyDescent="0.25">
      <c r="B855" s="4186"/>
      <c r="C855" s="4187"/>
      <c r="D855" s="4189"/>
      <c r="E855" s="4189"/>
      <c r="F855" s="4189"/>
      <c r="G855" s="4201"/>
      <c r="H855" s="4201"/>
      <c r="I855" s="4200"/>
      <c r="J855" s="4200"/>
      <c r="K855" s="3670" t="s">
        <v>5026</v>
      </c>
      <c r="L855" s="3671" t="s">
        <v>2793</v>
      </c>
      <c r="M855" s="4200"/>
      <c r="N855" s="4200"/>
      <c r="O855" s="4200"/>
      <c r="P855" s="4200"/>
      <c r="Q855" s="4203"/>
      <c r="R855" s="4203"/>
      <c r="S855" s="4203"/>
      <c r="T855" s="4203"/>
      <c r="U855" s="4203"/>
      <c r="V855" s="4203"/>
      <c r="W855" s="4203"/>
      <c r="X855" s="4201"/>
      <c r="Y855" s="4201"/>
      <c r="Z855" s="4203"/>
      <c r="AA855" s="4203"/>
      <c r="AB855" s="4203"/>
      <c r="AC855" s="4203"/>
      <c r="AD855" s="4203"/>
      <c r="AE855" s="4203"/>
      <c r="AF855" s="2502"/>
    </row>
    <row r="856" spans="2:32" s="2393" customFormat="1" ht="13.5" thickBot="1" x14ac:dyDescent="0.25">
      <c r="B856" s="4231" t="s">
        <v>6517</v>
      </c>
      <c r="C856" s="4232"/>
      <c r="D856" s="3073" t="s">
        <v>1529</v>
      </c>
      <c r="E856" s="3055"/>
      <c r="F856" s="3074"/>
      <c r="G856" s="3317"/>
      <c r="H856" s="3317"/>
      <c r="I856" s="3055"/>
      <c r="J856" s="3055"/>
      <c r="K856" s="3074"/>
      <c r="L856" s="3317"/>
      <c r="M856" s="3055"/>
      <c r="N856" s="3055"/>
      <c r="O856" s="3055"/>
      <c r="P856" s="3055"/>
      <c r="Q856" s="3055"/>
      <c r="R856" s="3074"/>
      <c r="S856" s="3074"/>
      <c r="T856" s="3055"/>
      <c r="U856" s="3055"/>
      <c r="V856" s="3074"/>
      <c r="W856" s="3074"/>
      <c r="X856" s="3055"/>
      <c r="Y856" s="3055"/>
      <c r="Z856" s="3074"/>
      <c r="AA856" s="3055"/>
      <c r="AB856" s="3055"/>
      <c r="AC856" s="3318"/>
      <c r="AD856" s="3318"/>
      <c r="AE856" s="3318"/>
      <c r="AF856" s="2502"/>
    </row>
    <row r="857" spans="2:32" s="2393" customFormat="1" x14ac:dyDescent="0.2">
      <c r="B857" s="2564"/>
      <c r="C857" s="2496"/>
      <c r="D857" s="2496"/>
      <c r="E857" s="2496"/>
      <c r="F857" s="2496"/>
      <c r="G857" s="2497"/>
      <c r="H857" s="2497"/>
      <c r="I857" s="2497"/>
      <c r="J857" s="2497"/>
      <c r="K857" s="2496"/>
      <c r="L857" s="2497"/>
      <c r="M857" s="2497"/>
      <c r="N857" s="2497"/>
      <c r="O857" s="2497"/>
      <c r="P857" s="2497"/>
      <c r="Q857" s="2561"/>
      <c r="R857" s="2561"/>
      <c r="S857" s="2561"/>
      <c r="T857" s="2561"/>
      <c r="U857" s="2561"/>
      <c r="V857" s="2561"/>
      <c r="W857" s="2561"/>
      <c r="X857" s="2561"/>
      <c r="Y857" s="2561"/>
      <c r="Z857" s="2561"/>
      <c r="AA857" s="2561"/>
      <c r="AB857" s="2561"/>
      <c r="AC857" s="2561"/>
      <c r="AD857" s="2561"/>
      <c r="AE857" s="2561"/>
      <c r="AF857" s="2502"/>
    </row>
    <row r="858" spans="2:32" s="2393" customFormat="1" x14ac:dyDescent="0.2">
      <c r="B858" s="4166" t="s">
        <v>4985</v>
      </c>
      <c r="C858" s="4167"/>
      <c r="D858" s="4168" t="s">
        <v>1866</v>
      </c>
      <c r="E858" s="4168"/>
      <c r="F858" s="4168"/>
      <c r="G858" s="4168"/>
      <c r="H858" s="4168"/>
      <c r="I858" s="2562"/>
      <c r="J858" s="2562"/>
      <c r="K858" s="2562"/>
      <c r="L858" s="2562"/>
      <c r="M858" s="2562"/>
      <c r="N858" s="2562"/>
      <c r="O858" s="2562"/>
      <c r="P858" s="2562"/>
      <c r="Q858" s="2561"/>
      <c r="R858" s="2561"/>
      <c r="S858" s="2561"/>
      <c r="T858" s="2561"/>
      <c r="U858" s="2561"/>
      <c r="V858" s="2561"/>
      <c r="W858" s="2561"/>
      <c r="X858" s="2561"/>
      <c r="Y858" s="2561"/>
      <c r="Z858" s="2561"/>
      <c r="AA858" s="2561"/>
      <c r="AB858" s="2561"/>
      <c r="AC858" s="2561"/>
      <c r="AD858" s="2561"/>
      <c r="AE858" s="2561"/>
      <c r="AF858" s="2502"/>
    </row>
    <row r="859" spans="2:32" s="2393" customFormat="1" x14ac:dyDescent="0.2">
      <c r="B859" s="4166" t="s">
        <v>4986</v>
      </c>
      <c r="C859" s="4167"/>
      <c r="D859" s="4168" t="s">
        <v>1866</v>
      </c>
      <c r="E859" s="4168"/>
      <c r="F859" s="4168"/>
      <c r="G859" s="4168"/>
      <c r="H859" s="4168"/>
      <c r="I859" s="2562"/>
      <c r="J859" s="2562"/>
      <c r="K859" s="2562"/>
      <c r="L859" s="2562"/>
      <c r="M859" s="2562"/>
      <c r="N859" s="2562"/>
      <c r="O859" s="2562"/>
      <c r="P859" s="2562"/>
      <c r="Q859" s="2561"/>
      <c r="R859" s="2561"/>
      <c r="S859" s="2561"/>
      <c r="T859" s="2561"/>
      <c r="U859" s="2561"/>
      <c r="V859" s="2561"/>
      <c r="W859" s="2561"/>
      <c r="X859" s="2561"/>
      <c r="Y859" s="2561"/>
      <c r="Z859" s="2561"/>
      <c r="AA859" s="2561"/>
      <c r="AB859" s="2561"/>
      <c r="AC859" s="2561"/>
      <c r="AD859" s="2561"/>
      <c r="AE859" s="2561"/>
      <c r="AF859" s="2502"/>
    </row>
    <row r="860" spans="2:32" s="2393" customFormat="1" ht="13.5" thickBot="1" x14ac:dyDescent="0.25">
      <c r="B860" s="3674"/>
      <c r="C860" s="3675"/>
      <c r="D860" s="3675"/>
      <c r="E860" s="3675"/>
      <c r="F860" s="3675"/>
      <c r="G860" s="2565"/>
      <c r="H860" s="2565"/>
      <c r="I860" s="2565"/>
      <c r="J860" s="2565"/>
      <c r="K860" s="2565"/>
      <c r="L860" s="2565"/>
      <c r="M860" s="2565"/>
      <c r="N860" s="2565"/>
      <c r="O860" s="2565"/>
      <c r="P860" s="2565"/>
      <c r="Q860" s="2565"/>
      <c r="R860" s="2565"/>
      <c r="S860" s="2565"/>
      <c r="T860" s="2565"/>
      <c r="U860" s="2565"/>
      <c r="V860" s="2565"/>
      <c r="W860" s="2565"/>
      <c r="X860" s="2565"/>
      <c r="Y860" s="2565"/>
      <c r="Z860" s="2565"/>
      <c r="AA860" s="2565"/>
      <c r="AB860" s="2565"/>
      <c r="AC860" s="2565"/>
      <c r="AD860" s="2565"/>
      <c r="AE860" s="2565"/>
      <c r="AF860" s="2507"/>
    </row>
    <row r="861" spans="2:32" s="2393" customFormat="1" ht="13.5" thickBot="1" x14ac:dyDescent="0.25">
      <c r="B861" s="2470"/>
      <c r="I861" s="2802"/>
    </row>
    <row r="862" spans="2:32" s="2393" customFormat="1" ht="20.25" x14ac:dyDescent="0.2">
      <c r="B862" s="4169" t="s">
        <v>5058</v>
      </c>
      <c r="C862" s="4170"/>
      <c r="D862" s="4170"/>
      <c r="E862" s="4170"/>
      <c r="F862" s="4170"/>
      <c r="G862" s="4170"/>
      <c r="H862" s="4170"/>
      <c r="I862" s="4170"/>
      <c r="J862" s="4170"/>
      <c r="K862" s="4170"/>
      <c r="L862" s="4170"/>
      <c r="M862" s="4170"/>
      <c r="N862" s="4170"/>
      <c r="O862" s="4170"/>
      <c r="P862" s="4170"/>
      <c r="Q862" s="4170"/>
      <c r="R862" s="4170"/>
      <c r="S862" s="4170"/>
      <c r="T862" s="4170"/>
      <c r="U862" s="4170"/>
      <c r="V862" s="4170"/>
      <c r="W862" s="4170"/>
      <c r="X862" s="4170"/>
      <c r="Y862" s="4170"/>
      <c r="Z862" s="4170"/>
      <c r="AA862" s="4170"/>
      <c r="AB862" s="4170"/>
      <c r="AC862" s="4170"/>
      <c r="AD862" s="4170"/>
      <c r="AE862" s="4170"/>
      <c r="AF862" s="4171"/>
    </row>
    <row r="863" spans="2:32" s="2393" customFormat="1" x14ac:dyDescent="0.2">
      <c r="B863" s="3656"/>
      <c r="C863" s="3657"/>
      <c r="D863" s="3657"/>
      <c r="E863" s="3657"/>
      <c r="F863" s="3657"/>
      <c r="G863" s="2501"/>
      <c r="H863" s="2501"/>
      <c r="I863" s="2501"/>
      <c r="J863" s="2501"/>
      <c r="K863" s="2501"/>
      <c r="L863" s="2501"/>
      <c r="M863" s="2501"/>
      <c r="N863" s="2501"/>
      <c r="O863" s="2501"/>
      <c r="P863" s="2501"/>
      <c r="Q863" s="2501"/>
      <c r="R863" s="2501"/>
      <c r="S863" s="2501"/>
      <c r="T863" s="2501"/>
      <c r="U863" s="2501"/>
      <c r="V863" s="2501"/>
      <c r="W863" s="2501"/>
      <c r="X863" s="2501"/>
      <c r="Y863" s="2501"/>
      <c r="Z863" s="2501"/>
      <c r="AA863" s="2501"/>
      <c r="AB863" s="2501"/>
      <c r="AC863" s="2501"/>
      <c r="AD863" s="2501"/>
      <c r="AE863" s="2501"/>
      <c r="AF863" s="2502"/>
    </row>
    <row r="864" spans="2:32" s="2393" customFormat="1" x14ac:dyDescent="0.2">
      <c r="B864" s="2563" t="s">
        <v>5078</v>
      </c>
      <c r="C864" s="3657"/>
      <c r="D864" s="4172" t="s">
        <v>6198</v>
      </c>
      <c r="E864" s="4172"/>
      <c r="F864" s="4172"/>
      <c r="G864" s="2501"/>
      <c r="H864" s="2501"/>
      <c r="I864" s="2501"/>
      <c r="J864" s="2501"/>
      <c r="K864" s="2501"/>
      <c r="L864" s="2501"/>
      <c r="M864" s="2501"/>
      <c r="N864" s="2501"/>
      <c r="O864" s="2501"/>
      <c r="P864" s="2501"/>
      <c r="Q864" s="2501"/>
      <c r="R864" s="2501"/>
      <c r="S864" s="2501"/>
      <c r="T864" s="2501"/>
      <c r="U864" s="2501"/>
      <c r="V864" s="2501"/>
      <c r="W864" s="2501"/>
      <c r="X864" s="2501"/>
      <c r="Y864" s="2501"/>
      <c r="Z864" s="2501"/>
      <c r="AA864" s="2501"/>
      <c r="AB864" s="2501"/>
      <c r="AC864" s="2501"/>
      <c r="AD864" s="2501"/>
      <c r="AE864" s="2501"/>
      <c r="AF864" s="2502"/>
    </row>
    <row r="865" spans="2:32" s="2393" customFormat="1" x14ac:dyDescent="0.2">
      <c r="B865" s="4173" t="s">
        <v>5061</v>
      </c>
      <c r="C865" s="4174"/>
      <c r="D865" s="5125">
        <v>41831</v>
      </c>
      <c r="E865" s="5125"/>
      <c r="F865" s="5125"/>
      <c r="G865" s="2561"/>
      <c r="H865" s="2501"/>
      <c r="I865" s="2501"/>
      <c r="J865" s="2501"/>
      <c r="K865" s="2501"/>
      <c r="L865" s="2501"/>
      <c r="M865" s="2501"/>
      <c r="N865" s="2501"/>
      <c r="O865" s="2501"/>
      <c r="P865" s="2501"/>
      <c r="Q865" s="2501"/>
      <c r="R865" s="2501"/>
      <c r="S865" s="2501"/>
      <c r="T865" s="2501"/>
      <c r="U865" s="2501"/>
      <c r="V865" s="2501"/>
      <c r="W865" s="2501"/>
      <c r="X865" s="2501"/>
      <c r="Y865" s="2501"/>
      <c r="Z865" s="2501"/>
      <c r="AA865" s="2501"/>
      <c r="AB865" s="2501"/>
      <c r="AC865" s="2501"/>
      <c r="AD865" s="2501"/>
      <c r="AE865" s="2501"/>
      <c r="AF865" s="2502"/>
    </row>
    <row r="866" spans="2:32" s="2393" customFormat="1" x14ac:dyDescent="0.2">
      <c r="B866" s="4176" t="s">
        <v>5059</v>
      </c>
      <c r="C866" s="4177"/>
      <c r="D866" s="5126">
        <v>41884</v>
      </c>
      <c r="E866" s="5126"/>
      <c r="F866" s="5126"/>
      <c r="G866" s="2501"/>
      <c r="H866" s="2501"/>
      <c r="I866" s="2501"/>
      <c r="J866" s="2501"/>
      <c r="K866" s="2501"/>
      <c r="L866" s="2501"/>
      <c r="M866" s="2501"/>
      <c r="N866" s="2501"/>
      <c r="O866" s="2501"/>
      <c r="P866" s="2501"/>
      <c r="Q866" s="2501"/>
      <c r="R866" s="2501"/>
      <c r="S866" s="2501"/>
      <c r="T866" s="2501"/>
      <c r="U866" s="2501"/>
      <c r="V866" s="2501"/>
      <c r="W866" s="2501"/>
      <c r="X866" s="2501"/>
      <c r="Y866" s="2501"/>
      <c r="Z866" s="2501"/>
      <c r="AA866" s="2501"/>
      <c r="AB866" s="2501"/>
      <c r="AC866" s="2501"/>
      <c r="AD866" s="2501"/>
      <c r="AE866" s="2501"/>
      <c r="AF866" s="2502"/>
    </row>
    <row r="867" spans="2:32" s="2393" customFormat="1" ht="13.5" thickBot="1" x14ac:dyDescent="0.25">
      <c r="B867" s="3656"/>
      <c r="C867" s="3657"/>
      <c r="D867" s="3657"/>
      <c r="E867" s="3657"/>
      <c r="F867" s="3657"/>
      <c r="G867" s="2501"/>
      <c r="H867" s="2501"/>
      <c r="I867" s="2501"/>
      <c r="J867" s="2501"/>
      <c r="K867" s="2501"/>
      <c r="L867" s="2501"/>
      <c r="M867" s="2501"/>
      <c r="N867" s="2501"/>
      <c r="O867" s="2501"/>
      <c r="P867" s="2501"/>
      <c r="Q867" s="2501"/>
      <c r="R867" s="2501"/>
      <c r="S867" s="2501"/>
      <c r="T867" s="2501"/>
      <c r="U867" s="2501"/>
      <c r="V867" s="2501"/>
      <c r="W867" s="2501"/>
      <c r="X867" s="2501"/>
      <c r="Y867" s="2501"/>
      <c r="Z867" s="2501"/>
      <c r="AA867" s="2501"/>
      <c r="AB867" s="2501"/>
      <c r="AC867" s="2501"/>
      <c r="AD867" s="2501"/>
      <c r="AE867" s="2501"/>
      <c r="AF867" s="2502"/>
    </row>
    <row r="868" spans="2:32" s="2393" customFormat="1" ht="96.75" customHeight="1" thickBot="1" x14ac:dyDescent="0.25">
      <c r="B868" s="4179" t="s">
        <v>5060</v>
      </c>
      <c r="C868" s="4180"/>
      <c r="D868" s="4181" t="s">
        <v>6587</v>
      </c>
      <c r="E868" s="4182"/>
      <c r="F868" s="4182"/>
      <c r="G868" s="4182"/>
      <c r="H868" s="4182"/>
      <c r="I868" s="4182"/>
      <c r="J868" s="4182"/>
      <c r="K868" s="4182"/>
      <c r="L868" s="4182"/>
      <c r="M868" s="4182"/>
      <c r="N868" s="4182"/>
      <c r="O868" s="4182"/>
      <c r="P868" s="4182"/>
      <c r="Q868" s="4183"/>
      <c r="R868" s="2501"/>
      <c r="S868" s="2501"/>
      <c r="T868" s="2501"/>
      <c r="U868" s="2501"/>
      <c r="V868" s="2501"/>
      <c r="W868" s="2501"/>
      <c r="X868" s="2501"/>
      <c r="Y868" s="2501"/>
      <c r="Z868" s="2501"/>
      <c r="AA868" s="2501"/>
      <c r="AB868" s="2501"/>
      <c r="AC868" s="2501"/>
      <c r="AD868" s="2501"/>
      <c r="AE868" s="2501"/>
      <c r="AF868" s="2502"/>
    </row>
    <row r="869" spans="2:32" s="2393" customFormat="1" ht="13.5" thickBot="1" x14ac:dyDescent="0.25">
      <c r="B869" s="3656"/>
      <c r="C869" s="3657"/>
      <c r="D869" s="3657"/>
      <c r="E869" s="3657"/>
      <c r="F869" s="3657"/>
      <c r="G869" s="2501"/>
      <c r="H869" s="2501"/>
      <c r="I869" s="2501"/>
      <c r="J869" s="2501"/>
      <c r="K869" s="2501"/>
      <c r="L869" s="2501"/>
      <c r="M869" s="2501"/>
      <c r="N869" s="2501"/>
      <c r="O869" s="2501"/>
      <c r="P869" s="2501"/>
      <c r="Q869" s="2501"/>
      <c r="R869" s="2565"/>
      <c r="S869" s="2501"/>
      <c r="T869" s="2501"/>
      <c r="U869" s="2501"/>
      <c r="V869" s="2501"/>
      <c r="W869" s="2501"/>
      <c r="X869" s="2501"/>
      <c r="Y869" s="2501"/>
      <c r="Z869" s="2501"/>
      <c r="AA869" s="2501"/>
      <c r="AB869" s="2501"/>
      <c r="AC869" s="2501"/>
      <c r="AD869" s="2501"/>
      <c r="AE869" s="2501"/>
      <c r="AF869" s="2502"/>
    </row>
    <row r="870" spans="2:32" s="2393" customFormat="1" ht="13.5" thickBot="1" x14ac:dyDescent="0.25">
      <c r="B870" s="4184" t="s">
        <v>5062</v>
      </c>
      <c r="C870" s="4185"/>
      <c r="D870" s="4188" t="s">
        <v>5063</v>
      </c>
      <c r="E870" s="4190" t="s">
        <v>224</v>
      </c>
      <c r="F870" s="4191"/>
      <c r="G870" s="4191"/>
      <c r="H870" s="4191"/>
      <c r="I870" s="4191"/>
      <c r="J870" s="4191"/>
      <c r="K870" s="4191"/>
      <c r="L870" s="4191"/>
      <c r="M870" s="4191"/>
      <c r="N870" s="4191"/>
      <c r="O870" s="4191"/>
      <c r="P870" s="4192"/>
      <c r="Q870" s="4193" t="s">
        <v>340</v>
      </c>
      <c r="R870" s="4194"/>
      <c r="S870" s="4195"/>
      <c r="T870" s="4195"/>
      <c r="U870" s="4195"/>
      <c r="V870" s="4195"/>
      <c r="W870" s="4195"/>
      <c r="X870" s="4195"/>
      <c r="Y870" s="4196"/>
      <c r="Z870" s="4193" t="s">
        <v>225</v>
      </c>
      <c r="AA870" s="4195"/>
      <c r="AB870" s="4196"/>
      <c r="AC870" s="4197" t="s">
        <v>4982</v>
      </c>
      <c r="AD870" s="4198"/>
      <c r="AE870" s="4199"/>
      <c r="AF870" s="2502"/>
    </row>
    <row r="871" spans="2:32" s="2393" customFormat="1" ht="13.5" thickBot="1" x14ac:dyDescent="0.25">
      <c r="B871" s="4186"/>
      <c r="C871" s="4187"/>
      <c r="D871" s="4188"/>
      <c r="E871" s="4188" t="s">
        <v>5000</v>
      </c>
      <c r="F871" s="4188" t="s">
        <v>5001</v>
      </c>
      <c r="G871" s="4200" t="s">
        <v>5003</v>
      </c>
      <c r="H871" s="4200" t="s">
        <v>5064</v>
      </c>
      <c r="I871" s="4202" t="s">
        <v>5065</v>
      </c>
      <c r="J871" s="4202" t="s">
        <v>5066</v>
      </c>
      <c r="K871" s="4202" t="s">
        <v>5006</v>
      </c>
      <c r="L871" s="4202"/>
      <c r="M871" s="4202" t="s">
        <v>5067</v>
      </c>
      <c r="N871" s="4202" t="s">
        <v>5068</v>
      </c>
      <c r="O871" s="4202" t="s">
        <v>5069</v>
      </c>
      <c r="P871" s="4202" t="s">
        <v>5070</v>
      </c>
      <c r="Q871" s="4189" t="s">
        <v>5012</v>
      </c>
      <c r="R871" s="4189" t="s">
        <v>5013</v>
      </c>
      <c r="S871" s="4189" t="s">
        <v>5014</v>
      </c>
      <c r="T871" s="4189" t="s">
        <v>5071</v>
      </c>
      <c r="U871" s="4189" t="s">
        <v>5072</v>
      </c>
      <c r="V871" s="4189" t="s">
        <v>5017</v>
      </c>
      <c r="W871" s="4189" t="s">
        <v>5019</v>
      </c>
      <c r="X871" s="4200" t="s">
        <v>5073</v>
      </c>
      <c r="Y871" s="4200" t="s">
        <v>5074</v>
      </c>
      <c r="Z871" s="4189" t="s">
        <v>5075</v>
      </c>
      <c r="AA871" s="4189" t="s">
        <v>5076</v>
      </c>
      <c r="AB871" s="4189" t="s">
        <v>5077</v>
      </c>
      <c r="AC871" s="4189" t="s">
        <v>1150</v>
      </c>
      <c r="AD871" s="4189" t="s">
        <v>4983</v>
      </c>
      <c r="AE871" s="4189" t="s">
        <v>4984</v>
      </c>
      <c r="AF871" s="2502"/>
    </row>
    <row r="872" spans="2:32" s="2393" customFormat="1" ht="13.5" thickBot="1" x14ac:dyDescent="0.25">
      <c r="B872" s="4186"/>
      <c r="C872" s="4187"/>
      <c r="D872" s="4189"/>
      <c r="E872" s="4189"/>
      <c r="F872" s="4189"/>
      <c r="G872" s="4201"/>
      <c r="H872" s="4201"/>
      <c r="I872" s="4200"/>
      <c r="J872" s="4200"/>
      <c r="K872" s="3654" t="s">
        <v>5026</v>
      </c>
      <c r="L872" s="3655" t="s">
        <v>2793</v>
      </c>
      <c r="M872" s="4200"/>
      <c r="N872" s="4200"/>
      <c r="O872" s="4200"/>
      <c r="P872" s="4200"/>
      <c r="Q872" s="4203"/>
      <c r="R872" s="4203"/>
      <c r="S872" s="4203"/>
      <c r="T872" s="4203"/>
      <c r="U872" s="4203"/>
      <c r="V872" s="4203"/>
      <c r="W872" s="4203"/>
      <c r="X872" s="4201"/>
      <c r="Y872" s="4201"/>
      <c r="Z872" s="4203"/>
      <c r="AA872" s="4203"/>
      <c r="AB872" s="4203"/>
      <c r="AC872" s="4203"/>
      <c r="AD872" s="4203"/>
      <c r="AE872" s="4203"/>
      <c r="AF872" s="2502"/>
    </row>
    <row r="873" spans="2:32" s="2393" customFormat="1" ht="13.5" thickBot="1" x14ac:dyDescent="0.25">
      <c r="B873" s="5135" t="s">
        <v>6199</v>
      </c>
      <c r="C873" s="5656"/>
      <c r="D873" s="3073" t="s">
        <v>1529</v>
      </c>
      <c r="E873" s="3055"/>
      <c r="F873" s="3074"/>
      <c r="G873" s="3317"/>
      <c r="H873" s="3317"/>
      <c r="I873" s="3055"/>
      <c r="J873" s="3055"/>
      <c r="K873" s="3074"/>
      <c r="L873" s="3317"/>
      <c r="M873" s="3055"/>
      <c r="N873" s="3055"/>
      <c r="O873" s="3055"/>
      <c r="P873" s="3055"/>
      <c r="Q873" s="3055"/>
      <c r="R873" s="3074"/>
      <c r="S873" s="3074"/>
      <c r="T873" s="3055"/>
      <c r="U873" s="3055"/>
      <c r="V873" s="3074"/>
      <c r="W873" s="3074"/>
      <c r="X873" s="3055"/>
      <c r="Y873" s="3055"/>
      <c r="Z873" s="3074"/>
      <c r="AA873" s="3055"/>
      <c r="AB873" s="3055"/>
      <c r="AC873" s="3318"/>
      <c r="AD873" s="3318"/>
      <c r="AE873" s="3318"/>
      <c r="AF873" s="2502"/>
    </row>
    <row r="874" spans="2:32" s="2393" customFormat="1" x14ac:dyDescent="0.2">
      <c r="B874" s="2564"/>
      <c r="C874" s="2496"/>
      <c r="D874" s="2496"/>
      <c r="E874" s="2496"/>
      <c r="F874" s="2496"/>
      <c r="G874" s="2497"/>
      <c r="H874" s="2497"/>
      <c r="I874" s="2497"/>
      <c r="J874" s="2497"/>
      <c r="K874" s="2496"/>
      <c r="L874" s="2497"/>
      <c r="M874" s="2497"/>
      <c r="N874" s="2497"/>
      <c r="O874" s="2497"/>
      <c r="P874" s="2497"/>
      <c r="Q874" s="2561"/>
      <c r="R874" s="2561"/>
      <c r="S874" s="2561"/>
      <c r="T874" s="2561"/>
      <c r="U874" s="2561"/>
      <c r="V874" s="2561"/>
      <c r="W874" s="2561"/>
      <c r="X874" s="2561"/>
      <c r="Y874" s="2561"/>
      <c r="Z874" s="2561"/>
      <c r="AA874" s="2561"/>
      <c r="AB874" s="2561"/>
      <c r="AC874" s="2561"/>
      <c r="AD874" s="2561"/>
      <c r="AE874" s="2561"/>
      <c r="AF874" s="2502"/>
    </row>
    <row r="875" spans="2:32" s="2393" customFormat="1" x14ac:dyDescent="0.2">
      <c r="B875" s="4166" t="s">
        <v>4985</v>
      </c>
      <c r="C875" s="4167"/>
      <c r="D875" s="4168" t="s">
        <v>1866</v>
      </c>
      <c r="E875" s="4168"/>
      <c r="F875" s="4168"/>
      <c r="G875" s="4168"/>
      <c r="H875" s="4168"/>
      <c r="I875" s="2562"/>
      <c r="J875" s="2562"/>
      <c r="K875" s="2562"/>
      <c r="L875" s="2562"/>
      <c r="M875" s="2562"/>
      <c r="N875" s="2562"/>
      <c r="O875" s="2562"/>
      <c r="P875" s="2562"/>
      <c r="Q875" s="2561"/>
      <c r="R875" s="2561"/>
      <c r="S875" s="2561"/>
      <c r="T875" s="2561"/>
      <c r="U875" s="2561"/>
      <c r="V875" s="2561"/>
      <c r="W875" s="2561"/>
      <c r="X875" s="2561"/>
      <c r="Y875" s="2561"/>
      <c r="Z875" s="2561"/>
      <c r="AA875" s="2561"/>
      <c r="AB875" s="2561"/>
      <c r="AC875" s="2561"/>
      <c r="AD875" s="2561"/>
      <c r="AE875" s="2561"/>
      <c r="AF875" s="2502"/>
    </row>
    <row r="876" spans="2:32" s="2393" customFormat="1" x14ac:dyDescent="0.2">
      <c r="B876" s="4166" t="s">
        <v>4986</v>
      </c>
      <c r="C876" s="4167"/>
      <c r="D876" s="4168" t="s">
        <v>1866</v>
      </c>
      <c r="E876" s="4168"/>
      <c r="F876" s="4168"/>
      <c r="G876" s="4168"/>
      <c r="H876" s="4168"/>
      <c r="I876" s="2562"/>
      <c r="J876" s="2562"/>
      <c r="K876" s="2562"/>
      <c r="L876" s="2562"/>
      <c r="M876" s="2562"/>
      <c r="N876" s="2562"/>
      <c r="O876" s="2562"/>
      <c r="P876" s="2562"/>
      <c r="Q876" s="2561"/>
      <c r="R876" s="2561"/>
      <c r="S876" s="2561"/>
      <c r="T876" s="2561"/>
      <c r="U876" s="2561"/>
      <c r="V876" s="2561"/>
      <c r="W876" s="2561"/>
      <c r="X876" s="2561"/>
      <c r="Y876" s="2561"/>
      <c r="Z876" s="2561"/>
      <c r="AA876" s="2561"/>
      <c r="AB876" s="2561"/>
      <c r="AC876" s="2561"/>
      <c r="AD876" s="2561"/>
      <c r="AE876" s="2561"/>
      <c r="AF876" s="2502"/>
    </row>
    <row r="877" spans="2:32" s="2393" customFormat="1" ht="13.5" thickBot="1" x14ac:dyDescent="0.25">
      <c r="B877" s="3658"/>
      <c r="C877" s="3659"/>
      <c r="D877" s="3659"/>
      <c r="E877" s="3659"/>
      <c r="F877" s="3659"/>
      <c r="G877" s="2565"/>
      <c r="H877" s="2565"/>
      <c r="I877" s="2565"/>
      <c r="J877" s="2565"/>
      <c r="K877" s="2565"/>
      <c r="L877" s="2565"/>
      <c r="M877" s="2565"/>
      <c r="N877" s="2565"/>
      <c r="O877" s="2565"/>
      <c r="P877" s="2565"/>
      <c r="Q877" s="2565"/>
      <c r="R877" s="2565"/>
      <c r="S877" s="2565"/>
      <c r="T877" s="2565"/>
      <c r="U877" s="2565"/>
      <c r="V877" s="2565"/>
      <c r="W877" s="2565"/>
      <c r="X877" s="2565"/>
      <c r="Y877" s="2565"/>
      <c r="Z877" s="2565"/>
      <c r="AA877" s="2565"/>
      <c r="AB877" s="2565"/>
      <c r="AC877" s="2565"/>
      <c r="AD877" s="2565"/>
      <c r="AE877" s="2565"/>
      <c r="AF877" s="2507"/>
    </row>
    <row r="878" spans="2:32" s="2393" customFormat="1" x14ac:dyDescent="0.2">
      <c r="B878" s="2470"/>
      <c r="I878" s="2802"/>
    </row>
    <row r="879" spans="2:32" s="2393" customFormat="1" ht="13.5" thickBot="1" x14ac:dyDescent="0.25">
      <c r="B879" s="2470"/>
      <c r="I879" s="2802"/>
    </row>
    <row r="880" spans="2:32" s="2393" customFormat="1" ht="20.25" x14ac:dyDescent="0.2">
      <c r="B880" s="4169" t="s">
        <v>5058</v>
      </c>
      <c r="C880" s="4170"/>
      <c r="D880" s="4170"/>
      <c r="E880" s="4170"/>
      <c r="F880" s="4170"/>
      <c r="G880" s="4170"/>
      <c r="H880" s="4170"/>
      <c r="I880" s="4170"/>
      <c r="J880" s="4170"/>
      <c r="K880" s="4170"/>
      <c r="L880" s="4170"/>
      <c r="M880" s="4170"/>
      <c r="N880" s="4170"/>
      <c r="O880" s="4170"/>
      <c r="P880" s="4170"/>
      <c r="Q880" s="4170"/>
      <c r="R880" s="4170"/>
      <c r="S880" s="4170"/>
      <c r="T880" s="4170"/>
      <c r="U880" s="4170"/>
      <c r="V880" s="4170"/>
      <c r="W880" s="4170"/>
      <c r="X880" s="4170"/>
      <c r="Y880" s="4170"/>
      <c r="Z880" s="4170"/>
      <c r="AA880" s="4170"/>
      <c r="AB880" s="4170"/>
      <c r="AC880" s="4170"/>
      <c r="AD880" s="4170"/>
      <c r="AE880" s="4170"/>
      <c r="AF880" s="4171"/>
    </row>
    <row r="881" spans="2:32" s="2393" customFormat="1" x14ac:dyDescent="0.2">
      <c r="B881" s="3656"/>
      <c r="C881" s="3657"/>
      <c r="D881" s="3657"/>
      <c r="E881" s="3657"/>
      <c r="F881" s="3657"/>
      <c r="G881" s="2501"/>
      <c r="H881" s="2501"/>
      <c r="I881" s="2501"/>
      <c r="J881" s="2501"/>
      <c r="K881" s="2501"/>
      <c r="L881" s="2501"/>
      <c r="M881" s="2501"/>
      <c r="N881" s="2501"/>
      <c r="O881" s="2501"/>
      <c r="P881" s="2501"/>
      <c r="Q881" s="2501"/>
      <c r="R881" s="2501"/>
      <c r="S881" s="2501"/>
      <c r="T881" s="2501"/>
      <c r="U881" s="2501"/>
      <c r="V881" s="2501"/>
      <c r="W881" s="2501"/>
      <c r="X881" s="2501"/>
      <c r="Y881" s="2501"/>
      <c r="Z881" s="2501"/>
      <c r="AA881" s="2501"/>
      <c r="AB881" s="2501"/>
      <c r="AC881" s="2501"/>
      <c r="AD881" s="2501"/>
      <c r="AE881" s="2501"/>
      <c r="AF881" s="2502"/>
    </row>
    <row r="882" spans="2:32" s="2393" customFormat="1" ht="12.75" customHeight="1" x14ac:dyDescent="0.2">
      <c r="B882" s="2563" t="s">
        <v>5078</v>
      </c>
      <c r="C882" s="3657"/>
      <c r="D882" s="4172" t="s">
        <v>6847</v>
      </c>
      <c r="E882" s="4172"/>
      <c r="F882" s="4172"/>
      <c r="G882" s="2501"/>
      <c r="H882" s="2501"/>
      <c r="I882" s="2501"/>
      <c r="J882" s="2501"/>
      <c r="K882" s="2501"/>
      <c r="L882" s="2501"/>
      <c r="M882" s="2501"/>
      <c r="N882" s="2501"/>
      <c r="O882" s="2501"/>
      <c r="P882" s="2501"/>
      <c r="Q882" s="2501"/>
      <c r="R882" s="2501"/>
      <c r="S882" s="2501"/>
      <c r="T882" s="2501"/>
      <c r="U882" s="2501"/>
      <c r="V882" s="2501"/>
      <c r="W882" s="2501"/>
      <c r="X882" s="2501"/>
      <c r="Y882" s="2501"/>
      <c r="Z882" s="2501"/>
      <c r="AA882" s="2501"/>
      <c r="AB882" s="2501"/>
      <c r="AC882" s="2501"/>
      <c r="AD882" s="2501"/>
      <c r="AE882" s="2501"/>
      <c r="AF882" s="2502"/>
    </row>
    <row r="883" spans="2:32" s="2393" customFormat="1" ht="12.75" customHeight="1" x14ac:dyDescent="0.2">
      <c r="B883" s="4173" t="s">
        <v>5061</v>
      </c>
      <c r="C883" s="4174"/>
      <c r="D883" s="5125">
        <v>41831</v>
      </c>
      <c r="E883" s="5125"/>
      <c r="F883" s="5125"/>
      <c r="G883" s="2561"/>
      <c r="H883" s="2501"/>
      <c r="I883" s="2501"/>
      <c r="J883" s="2501"/>
      <c r="K883" s="2501"/>
      <c r="L883" s="2501"/>
      <c r="M883" s="2501"/>
      <c r="N883" s="2501"/>
      <c r="O883" s="2501"/>
      <c r="P883" s="2501"/>
      <c r="Q883" s="2501"/>
      <c r="R883" s="2501"/>
      <c r="S883" s="2501"/>
      <c r="T883" s="2501"/>
      <c r="U883" s="2501"/>
      <c r="V883" s="2501"/>
      <c r="W883" s="2501"/>
      <c r="X883" s="2501"/>
      <c r="Y883" s="2501"/>
      <c r="Z883" s="2501"/>
      <c r="AA883" s="2501"/>
      <c r="AB883" s="2501"/>
      <c r="AC883" s="2501"/>
      <c r="AD883" s="2501"/>
      <c r="AE883" s="2501"/>
      <c r="AF883" s="2502"/>
    </row>
    <row r="884" spans="2:32" s="2393" customFormat="1" x14ac:dyDescent="0.2">
      <c r="B884" s="4176" t="s">
        <v>5059</v>
      </c>
      <c r="C884" s="4177"/>
      <c r="D884" s="5126">
        <v>41894</v>
      </c>
      <c r="E884" s="5126"/>
      <c r="F884" s="5126"/>
      <c r="G884" s="2501"/>
      <c r="H884" s="2501"/>
      <c r="I884" s="2501"/>
      <c r="J884" s="2501"/>
      <c r="K884" s="2501"/>
      <c r="L884" s="2501"/>
      <c r="M884" s="2501"/>
      <c r="N884" s="2501"/>
      <c r="O884" s="2501"/>
      <c r="P884" s="2501"/>
      <c r="Q884" s="2501"/>
      <c r="R884" s="2501"/>
      <c r="S884" s="2501"/>
      <c r="T884" s="2501"/>
      <c r="U884" s="2501"/>
      <c r="V884" s="2501"/>
      <c r="W884" s="2501"/>
      <c r="X884" s="2501"/>
      <c r="Y884" s="2501"/>
      <c r="Z884" s="2501"/>
      <c r="AA884" s="2501"/>
      <c r="AB884" s="2501"/>
      <c r="AC884" s="2501"/>
      <c r="AD884" s="2501"/>
      <c r="AE884" s="2501"/>
      <c r="AF884" s="2502"/>
    </row>
    <row r="885" spans="2:32" s="2393" customFormat="1" ht="13.5" customHeight="1" thickBot="1" x14ac:dyDescent="0.25">
      <c r="B885" s="3656"/>
      <c r="C885" s="3657"/>
      <c r="D885" s="3657"/>
      <c r="E885" s="3657"/>
      <c r="F885" s="3657"/>
      <c r="G885" s="2501"/>
      <c r="H885" s="2501"/>
      <c r="I885" s="2501"/>
      <c r="J885" s="2501"/>
      <c r="K885" s="2501"/>
      <c r="L885" s="2501"/>
      <c r="M885" s="2501"/>
      <c r="N885" s="2501"/>
      <c r="O885" s="2501"/>
      <c r="P885" s="2501"/>
      <c r="Q885" s="2501"/>
      <c r="R885" s="2501"/>
      <c r="S885" s="2501"/>
      <c r="T885" s="2501"/>
      <c r="U885" s="2501"/>
      <c r="V885" s="2501"/>
      <c r="W885" s="2501"/>
      <c r="X885" s="2501"/>
      <c r="Y885" s="2501"/>
      <c r="Z885" s="2501"/>
      <c r="AA885" s="2501"/>
      <c r="AB885" s="2501"/>
      <c r="AC885" s="2501"/>
      <c r="AD885" s="2501"/>
      <c r="AE885" s="2501"/>
      <c r="AF885" s="2502"/>
    </row>
    <row r="886" spans="2:32" s="2393" customFormat="1" ht="45.75" customHeight="1" thickBot="1" x14ac:dyDescent="0.25">
      <c r="B886" s="4179" t="s">
        <v>5060</v>
      </c>
      <c r="C886" s="4180"/>
      <c r="D886" s="4181" t="s">
        <v>6848</v>
      </c>
      <c r="E886" s="4182"/>
      <c r="F886" s="4182"/>
      <c r="G886" s="4182"/>
      <c r="H886" s="4182"/>
      <c r="I886" s="4182"/>
      <c r="J886" s="4182"/>
      <c r="K886" s="4182"/>
      <c r="L886" s="4182"/>
      <c r="M886" s="4182"/>
      <c r="N886" s="4182"/>
      <c r="O886" s="4182"/>
      <c r="P886" s="4182"/>
      <c r="Q886" s="4183"/>
      <c r="R886" s="2501"/>
      <c r="S886" s="2501"/>
      <c r="T886" s="2501"/>
      <c r="U886" s="2501"/>
      <c r="V886" s="2501"/>
      <c r="W886" s="2501"/>
      <c r="X886" s="2501"/>
      <c r="Y886" s="2501"/>
      <c r="Z886" s="2501"/>
      <c r="AA886" s="2501"/>
      <c r="AB886" s="2501"/>
      <c r="AC886" s="2501"/>
      <c r="AD886" s="2501"/>
      <c r="AE886" s="2501"/>
      <c r="AF886" s="2502"/>
    </row>
    <row r="887" spans="2:32" s="2393" customFormat="1" ht="13.5" customHeight="1" thickBot="1" x14ac:dyDescent="0.25">
      <c r="B887" s="3656"/>
      <c r="C887" s="3657"/>
      <c r="D887" s="3657"/>
      <c r="E887" s="3657"/>
      <c r="F887" s="3657"/>
      <c r="G887" s="2501"/>
      <c r="H887" s="2501"/>
      <c r="I887" s="2501"/>
      <c r="J887" s="2501"/>
      <c r="K887" s="2501"/>
      <c r="L887" s="2501"/>
      <c r="M887" s="2501"/>
      <c r="N887" s="2501"/>
      <c r="O887" s="2501"/>
      <c r="P887" s="2501"/>
      <c r="Q887" s="2501"/>
      <c r="R887" s="2565"/>
      <c r="S887" s="2501"/>
      <c r="T887" s="2501"/>
      <c r="U887" s="2501"/>
      <c r="V887" s="2501"/>
      <c r="W887" s="2501"/>
      <c r="X887" s="2501"/>
      <c r="Y887" s="2501"/>
      <c r="Z887" s="2501"/>
      <c r="AA887" s="2501"/>
      <c r="AB887" s="2501"/>
      <c r="AC887" s="2501"/>
      <c r="AD887" s="2501"/>
      <c r="AE887" s="2501"/>
      <c r="AF887" s="2502"/>
    </row>
    <row r="888" spans="2:32" s="2393" customFormat="1" ht="13.5" customHeight="1" thickBot="1" x14ac:dyDescent="0.25">
      <c r="B888" s="4184" t="s">
        <v>5062</v>
      </c>
      <c r="C888" s="4185"/>
      <c r="D888" s="4188" t="s">
        <v>5063</v>
      </c>
      <c r="E888" s="4190" t="s">
        <v>224</v>
      </c>
      <c r="F888" s="4191"/>
      <c r="G888" s="4191"/>
      <c r="H888" s="4191"/>
      <c r="I888" s="4191"/>
      <c r="J888" s="4191"/>
      <c r="K888" s="4191"/>
      <c r="L888" s="4191"/>
      <c r="M888" s="4191"/>
      <c r="N888" s="4191"/>
      <c r="O888" s="4191"/>
      <c r="P888" s="4192"/>
      <c r="Q888" s="4193" t="s">
        <v>340</v>
      </c>
      <c r="R888" s="4194"/>
      <c r="S888" s="4195"/>
      <c r="T888" s="4195"/>
      <c r="U888" s="4195"/>
      <c r="V888" s="4195"/>
      <c r="W888" s="4195"/>
      <c r="X888" s="4195"/>
      <c r="Y888" s="4196"/>
      <c r="Z888" s="4193" t="s">
        <v>225</v>
      </c>
      <c r="AA888" s="4195"/>
      <c r="AB888" s="4196"/>
      <c r="AC888" s="4197" t="s">
        <v>4982</v>
      </c>
      <c r="AD888" s="4198"/>
      <c r="AE888" s="4199"/>
      <c r="AF888" s="2502"/>
    </row>
    <row r="889" spans="2:32" s="2393" customFormat="1" ht="13.5" thickBot="1" x14ac:dyDescent="0.25">
      <c r="B889" s="4186"/>
      <c r="C889" s="4187"/>
      <c r="D889" s="4188"/>
      <c r="E889" s="4188" t="s">
        <v>5000</v>
      </c>
      <c r="F889" s="4188" t="s">
        <v>5001</v>
      </c>
      <c r="G889" s="4200" t="s">
        <v>5003</v>
      </c>
      <c r="H889" s="4200" t="s">
        <v>5064</v>
      </c>
      <c r="I889" s="4202" t="s">
        <v>5065</v>
      </c>
      <c r="J889" s="4202" t="s">
        <v>5066</v>
      </c>
      <c r="K889" s="4202" t="s">
        <v>5006</v>
      </c>
      <c r="L889" s="4202"/>
      <c r="M889" s="4202" t="s">
        <v>5067</v>
      </c>
      <c r="N889" s="4202" t="s">
        <v>5068</v>
      </c>
      <c r="O889" s="4202" t="s">
        <v>5069</v>
      </c>
      <c r="P889" s="4202" t="s">
        <v>5070</v>
      </c>
      <c r="Q889" s="4189" t="s">
        <v>5012</v>
      </c>
      <c r="R889" s="4189" t="s">
        <v>5013</v>
      </c>
      <c r="S889" s="4189" t="s">
        <v>5014</v>
      </c>
      <c r="T889" s="4189" t="s">
        <v>5071</v>
      </c>
      <c r="U889" s="4189" t="s">
        <v>5072</v>
      </c>
      <c r="V889" s="4189" t="s">
        <v>5017</v>
      </c>
      <c r="W889" s="4189" t="s">
        <v>5019</v>
      </c>
      <c r="X889" s="4200" t="s">
        <v>5073</v>
      </c>
      <c r="Y889" s="4200" t="s">
        <v>5074</v>
      </c>
      <c r="Z889" s="4189" t="s">
        <v>5075</v>
      </c>
      <c r="AA889" s="4189" t="s">
        <v>5076</v>
      </c>
      <c r="AB889" s="4189" t="s">
        <v>5077</v>
      </c>
      <c r="AC889" s="4189" t="s">
        <v>1150</v>
      </c>
      <c r="AD889" s="4189" t="s">
        <v>4983</v>
      </c>
      <c r="AE889" s="4189" t="s">
        <v>4984</v>
      </c>
      <c r="AF889" s="2502"/>
    </row>
    <row r="890" spans="2:32" s="2393" customFormat="1" ht="13.5" thickBot="1" x14ac:dyDescent="0.25">
      <c r="B890" s="4186"/>
      <c r="C890" s="4187"/>
      <c r="D890" s="4189"/>
      <c r="E890" s="4189"/>
      <c r="F890" s="4189"/>
      <c r="G890" s="4201"/>
      <c r="H890" s="4201"/>
      <c r="I890" s="4200"/>
      <c r="J890" s="4200"/>
      <c r="K890" s="3654" t="s">
        <v>5026</v>
      </c>
      <c r="L890" s="3655" t="s">
        <v>2793</v>
      </c>
      <c r="M890" s="4200"/>
      <c r="N890" s="4200"/>
      <c r="O890" s="4200"/>
      <c r="P890" s="4200"/>
      <c r="Q890" s="4203"/>
      <c r="R890" s="4203"/>
      <c r="S890" s="4203"/>
      <c r="T890" s="4203"/>
      <c r="U890" s="4203"/>
      <c r="V890" s="4203"/>
      <c r="W890" s="4203"/>
      <c r="X890" s="4201"/>
      <c r="Y890" s="4201"/>
      <c r="Z890" s="4203"/>
      <c r="AA890" s="4203"/>
      <c r="AB890" s="4203"/>
      <c r="AC890" s="4203"/>
      <c r="AD890" s="4203"/>
      <c r="AE890" s="4203"/>
      <c r="AF890" s="2502"/>
    </row>
    <row r="891" spans="2:32" s="2393" customFormat="1" ht="13.5" thickBot="1" x14ac:dyDescent="0.25">
      <c r="B891" s="4164" t="s">
        <v>6849</v>
      </c>
      <c r="C891" s="4165"/>
      <c r="D891" s="3073" t="s">
        <v>6850</v>
      </c>
      <c r="E891" s="3784"/>
      <c r="F891" s="3785"/>
      <c r="G891" s="3786"/>
      <c r="H891" s="3317"/>
      <c r="I891" s="3784"/>
      <c r="J891" s="3784"/>
      <c r="K891" s="3074"/>
      <c r="L891" s="3317"/>
      <c r="M891" s="3055"/>
      <c r="N891" s="3055"/>
      <c r="O891" s="3055"/>
      <c r="P891" s="3055"/>
      <c r="Q891" s="3055"/>
      <c r="R891" s="3074"/>
      <c r="S891" s="3074"/>
      <c r="T891" s="3055"/>
      <c r="U891" s="3055"/>
      <c r="V891" s="3074"/>
      <c r="W891" s="3074"/>
      <c r="X891" s="3055"/>
      <c r="Y891" s="3055"/>
      <c r="Z891" s="3074"/>
      <c r="AA891" s="3055"/>
      <c r="AB891" s="3055"/>
      <c r="AC891" s="3318"/>
      <c r="AD891" s="3318"/>
      <c r="AE891" s="3318"/>
      <c r="AF891" s="2502"/>
    </row>
    <row r="892" spans="2:32" s="2393" customFormat="1" x14ac:dyDescent="0.2">
      <c r="B892" s="2564"/>
      <c r="C892" s="2496"/>
      <c r="D892" s="2496"/>
      <c r="E892" s="2496"/>
      <c r="F892" s="2496"/>
      <c r="G892" s="2497"/>
      <c r="H892" s="2497"/>
      <c r="I892" s="2497"/>
      <c r="J892" s="2497"/>
      <c r="K892" s="2496"/>
      <c r="L892" s="2497"/>
      <c r="M892" s="2497"/>
      <c r="N892" s="2497"/>
      <c r="O892" s="2497"/>
      <c r="P892" s="2497"/>
      <c r="Q892" s="2561"/>
      <c r="R892" s="2561"/>
      <c r="S892" s="2561"/>
      <c r="T892" s="2561"/>
      <c r="U892" s="2561"/>
      <c r="V892" s="2561"/>
      <c r="W892" s="2561"/>
      <c r="X892" s="2561"/>
      <c r="Y892" s="2561"/>
      <c r="Z892" s="2561"/>
      <c r="AA892" s="2561"/>
      <c r="AB892" s="2561"/>
      <c r="AC892" s="2561"/>
      <c r="AD892" s="2561"/>
      <c r="AE892" s="2561"/>
      <c r="AF892" s="2502"/>
    </row>
    <row r="893" spans="2:32" s="2393" customFormat="1" x14ac:dyDescent="0.2">
      <c r="B893" s="4166" t="s">
        <v>4985</v>
      </c>
      <c r="C893" s="4167"/>
      <c r="D893" s="4168" t="s">
        <v>6851</v>
      </c>
      <c r="E893" s="4168"/>
      <c r="F893" s="4168"/>
      <c r="G893" s="4168"/>
      <c r="H893" s="4168"/>
      <c r="I893" s="2562"/>
      <c r="J893" s="2562"/>
      <c r="K893" s="2562"/>
      <c r="L893" s="2562"/>
      <c r="M893" s="2562"/>
      <c r="N893" s="2562"/>
      <c r="O893" s="2562"/>
      <c r="P893" s="2562"/>
      <c r="Q893" s="2561"/>
      <c r="R893" s="2561"/>
      <c r="S893" s="2561"/>
      <c r="T893" s="2561"/>
      <c r="U893" s="2561"/>
      <c r="V893" s="2561"/>
      <c r="W893" s="2561"/>
      <c r="X893" s="2561"/>
      <c r="Y893" s="2561"/>
      <c r="Z893" s="2561"/>
      <c r="AA893" s="2561"/>
      <c r="AB893" s="2561"/>
      <c r="AC893" s="2561"/>
      <c r="AD893" s="2561"/>
      <c r="AE893" s="2561"/>
      <c r="AF893" s="2502"/>
    </row>
    <row r="894" spans="2:32" s="2393" customFormat="1" x14ac:dyDescent="0.2">
      <c r="B894" s="4166" t="s">
        <v>4986</v>
      </c>
      <c r="C894" s="4167"/>
      <c r="D894" s="4168" t="s">
        <v>6852</v>
      </c>
      <c r="E894" s="4168"/>
      <c r="F894" s="4168"/>
      <c r="G894" s="4168"/>
      <c r="H894" s="4168"/>
      <c r="I894" s="2562"/>
      <c r="J894" s="2562"/>
      <c r="K894" s="2562"/>
      <c r="L894" s="2562"/>
      <c r="M894" s="2562"/>
      <c r="N894" s="2562"/>
      <c r="O894" s="2562"/>
      <c r="P894" s="2562"/>
      <c r="Q894" s="2561"/>
      <c r="R894" s="2561"/>
      <c r="S894" s="2561"/>
      <c r="T894" s="2561"/>
      <c r="U894" s="2561"/>
      <c r="V894" s="2561"/>
      <c r="W894" s="2561"/>
      <c r="X894" s="2561"/>
      <c r="Y894" s="2561"/>
      <c r="Z894" s="2561"/>
      <c r="AA894" s="2561"/>
      <c r="AB894" s="2561"/>
      <c r="AC894" s="2561"/>
      <c r="AD894" s="2561"/>
      <c r="AE894" s="2561"/>
      <c r="AF894" s="2502"/>
    </row>
    <row r="895" spans="2:32" s="2393" customFormat="1" ht="13.5" thickBot="1" x14ac:dyDescent="0.25">
      <c r="B895" s="3658"/>
      <c r="C895" s="3659"/>
      <c r="D895" s="3659"/>
      <c r="E895" s="3659"/>
      <c r="F895" s="3659"/>
      <c r="G895" s="2565"/>
      <c r="H895" s="2565"/>
      <c r="I895" s="2565"/>
      <c r="J895" s="2565"/>
      <c r="K895" s="2565"/>
      <c r="L895" s="2565"/>
      <c r="M895" s="2565"/>
      <c r="N895" s="2565"/>
      <c r="O895" s="2565"/>
      <c r="P895" s="2565"/>
      <c r="Q895" s="2565"/>
      <c r="R895" s="2565"/>
      <c r="S895" s="2565"/>
      <c r="T895" s="2565"/>
      <c r="U895" s="2565"/>
      <c r="V895" s="2565"/>
      <c r="W895" s="2565"/>
      <c r="X895" s="2565"/>
      <c r="Y895" s="2565"/>
      <c r="Z895" s="2565"/>
      <c r="AA895" s="2565"/>
      <c r="AB895" s="2565"/>
      <c r="AC895" s="2565"/>
      <c r="AD895" s="2565"/>
      <c r="AE895" s="2565"/>
      <c r="AF895" s="2507"/>
    </row>
    <row r="896" spans="2:32" s="2393" customFormat="1" ht="13.5" thickBot="1" x14ac:dyDescent="0.25">
      <c r="B896" s="2470"/>
      <c r="I896" s="2802"/>
    </row>
    <row r="897" spans="2:32" s="2393" customFormat="1" ht="20.25" x14ac:dyDescent="0.2">
      <c r="B897" s="4169" t="s">
        <v>6582</v>
      </c>
      <c r="C897" s="4170"/>
      <c r="D897" s="4170"/>
      <c r="E897" s="4170"/>
      <c r="F897" s="4170"/>
      <c r="G897" s="4170"/>
      <c r="H897" s="4170"/>
      <c r="I897" s="4170"/>
      <c r="J897" s="4170"/>
      <c r="K897" s="4170"/>
      <c r="L897" s="4170"/>
      <c r="M897" s="4170"/>
      <c r="N897" s="4170"/>
      <c r="O897" s="4170"/>
      <c r="P897" s="4170"/>
      <c r="Q897" s="4170"/>
      <c r="R897" s="4170"/>
      <c r="S897" s="4170"/>
      <c r="T897" s="4170"/>
      <c r="U897" s="4170"/>
      <c r="V897" s="4170"/>
      <c r="W897" s="4170"/>
      <c r="X897" s="4170"/>
      <c r="Y897" s="4170"/>
      <c r="Z897" s="4170"/>
      <c r="AA897" s="4170"/>
      <c r="AB897" s="4170"/>
      <c r="AC897" s="4170"/>
      <c r="AD897" s="4170"/>
      <c r="AE897" s="4170"/>
      <c r="AF897" s="4171"/>
    </row>
    <row r="898" spans="2:32" s="2393" customFormat="1" x14ac:dyDescent="0.2">
      <c r="B898" s="2564"/>
      <c r="C898" s="2561"/>
      <c r="D898" s="2561"/>
      <c r="E898" s="3622"/>
      <c r="F898" s="3622"/>
      <c r="G898" s="3622"/>
      <c r="H898" s="3622"/>
      <c r="I898" s="3622"/>
      <c r="J898" s="3622"/>
      <c r="K898" s="3622"/>
      <c r="L898" s="3622"/>
      <c r="M898" s="3622"/>
      <c r="N898" s="3622"/>
      <c r="O898" s="3622"/>
      <c r="P898" s="3622"/>
      <c r="Q898" s="3622"/>
      <c r="R898" s="2561"/>
      <c r="S898" s="2561"/>
      <c r="T898" s="2561"/>
      <c r="U898" s="2561"/>
      <c r="V898" s="2561"/>
      <c r="W898" s="2561"/>
      <c r="X898" s="2561"/>
      <c r="Y898" s="2561"/>
      <c r="Z898" s="2561"/>
      <c r="AA898" s="2561"/>
      <c r="AB898" s="2561"/>
      <c r="AC898" s="2561"/>
      <c r="AD898" s="2561"/>
      <c r="AE898" s="2561"/>
      <c r="AF898" s="3623"/>
    </row>
    <row r="899" spans="2:32" s="2393" customFormat="1" x14ac:dyDescent="0.2">
      <c r="B899" s="2564"/>
      <c r="C899" s="3624" t="s">
        <v>6358</v>
      </c>
      <c r="D899" s="3624"/>
      <c r="E899" s="5654" t="s">
        <v>6583</v>
      </c>
      <c r="F899" s="5654"/>
      <c r="G899" s="5654"/>
      <c r="H899" s="3625"/>
      <c r="I899" s="3625"/>
      <c r="J899" s="3626"/>
      <c r="K899" s="2561"/>
      <c r="L899" s="2561"/>
      <c r="M899" s="2561"/>
      <c r="N899" s="2561"/>
      <c r="O899" s="2561"/>
      <c r="P899" s="2561"/>
      <c r="Q899" s="2561"/>
      <c r="R899" s="2561"/>
      <c r="S899" s="2561"/>
      <c r="T899" s="2561"/>
      <c r="U899" s="2561"/>
      <c r="V899" s="2561"/>
      <c r="W899" s="2561"/>
      <c r="X899" s="2561"/>
      <c r="Y899" s="2561"/>
      <c r="Z899" s="2561"/>
      <c r="AA899" s="2561"/>
      <c r="AB899" s="2561"/>
      <c r="AC899" s="2561"/>
      <c r="AD899" s="2561"/>
      <c r="AE899" s="2561"/>
      <c r="AF899" s="3623"/>
    </row>
    <row r="900" spans="2:32" s="2393" customFormat="1" x14ac:dyDescent="0.2">
      <c r="B900" s="2564"/>
      <c r="C900" s="3624" t="s">
        <v>5078</v>
      </c>
      <c r="D900" s="3624"/>
      <c r="E900" s="5655" t="s">
        <v>6687</v>
      </c>
      <c r="F900" s="5655"/>
      <c r="G900" s="5655"/>
      <c r="H900" s="3627"/>
      <c r="I900" s="3627"/>
      <c r="J900" s="3626"/>
      <c r="K900" s="2561"/>
      <c r="L900" s="2561"/>
      <c r="M900" s="2561"/>
      <c r="N900" s="2561"/>
      <c r="O900" s="2561"/>
      <c r="P900" s="2561"/>
      <c r="Q900" s="2561"/>
      <c r="R900" s="2561"/>
      <c r="S900" s="2561"/>
      <c r="T900" s="2561"/>
      <c r="U900" s="2561"/>
      <c r="V900" s="2561"/>
      <c r="W900" s="2561"/>
      <c r="X900" s="2561"/>
      <c r="Y900" s="2561"/>
      <c r="Z900" s="2561"/>
      <c r="AA900" s="2561"/>
      <c r="AB900" s="2561"/>
      <c r="AC900" s="2561"/>
      <c r="AD900" s="2561"/>
      <c r="AE900" s="2561"/>
      <c r="AF900" s="3623"/>
    </row>
    <row r="901" spans="2:32" s="2393" customFormat="1" x14ac:dyDescent="0.2">
      <c r="B901" s="2564"/>
      <c r="C901" s="4174" t="s">
        <v>5061</v>
      </c>
      <c r="D901" s="4174"/>
      <c r="E901" s="5125">
        <v>41792</v>
      </c>
      <c r="F901" s="5125"/>
      <c r="G901" s="5125"/>
      <c r="H901" s="2561"/>
      <c r="I901" s="2561"/>
      <c r="J901" s="2561"/>
      <c r="K901" s="2561"/>
      <c r="L901" s="2561"/>
      <c r="M901" s="2561"/>
      <c r="N901" s="2561"/>
      <c r="O901" s="2561"/>
      <c r="P901" s="2561"/>
      <c r="Q901" s="2561"/>
      <c r="R901" s="2561"/>
      <c r="S901" s="2561"/>
      <c r="T901" s="2561"/>
      <c r="U901" s="2561"/>
      <c r="V901" s="2561"/>
      <c r="W901" s="2561"/>
      <c r="X901" s="2561"/>
      <c r="Y901" s="2561"/>
      <c r="Z901" s="2561"/>
      <c r="AA901" s="2561"/>
      <c r="AB901" s="2561"/>
      <c r="AC901" s="2561"/>
      <c r="AD901" s="2561"/>
      <c r="AE901" s="2561"/>
      <c r="AF901" s="3623"/>
    </row>
    <row r="902" spans="2:32" s="2393" customFormat="1" x14ac:dyDescent="0.2">
      <c r="B902" s="2564"/>
      <c r="C902" s="4174" t="s">
        <v>5059</v>
      </c>
      <c r="D902" s="4174"/>
      <c r="E902" s="5126">
        <v>42004</v>
      </c>
      <c r="F902" s="5126"/>
      <c r="G902" s="5126"/>
      <c r="H902" s="2561"/>
      <c r="I902" s="2561"/>
      <c r="J902" s="2561"/>
      <c r="K902" s="2561"/>
      <c r="L902" s="2561"/>
      <c r="M902" s="2561"/>
      <c r="N902" s="2561"/>
      <c r="O902" s="2561"/>
      <c r="P902" s="2561"/>
      <c r="Q902" s="2561"/>
      <c r="R902" s="2561"/>
      <c r="S902" s="2561"/>
      <c r="T902" s="2561"/>
      <c r="U902" s="2561"/>
      <c r="V902" s="2561"/>
      <c r="W902" s="2561"/>
      <c r="X902" s="2561"/>
      <c r="Y902" s="2561"/>
      <c r="Z902" s="2561"/>
      <c r="AA902" s="2561"/>
      <c r="AB902" s="2561"/>
      <c r="AC902" s="2561"/>
      <c r="AD902" s="2561"/>
      <c r="AE902" s="2561"/>
      <c r="AF902" s="3623"/>
    </row>
    <row r="903" spans="2:32" s="2393" customFormat="1" ht="13.5" thickBot="1" x14ac:dyDescent="0.25">
      <c r="B903" s="2564"/>
      <c r="C903" s="3624"/>
      <c r="D903" s="3624"/>
      <c r="E903" s="2561"/>
      <c r="F903" s="2561"/>
      <c r="G903" s="2561"/>
      <c r="H903" s="2561"/>
      <c r="I903" s="2561"/>
      <c r="J903" s="2561"/>
      <c r="K903" s="2561"/>
      <c r="L903" s="2561"/>
      <c r="M903" s="2561"/>
      <c r="N903" s="2561"/>
      <c r="O903" s="2561"/>
      <c r="P903" s="2561"/>
      <c r="Q903" s="2561"/>
      <c r="R903" s="2561"/>
      <c r="S903" s="2561"/>
      <c r="T903" s="2561"/>
      <c r="U903" s="2561"/>
      <c r="V903" s="2561"/>
      <c r="W903" s="2561"/>
      <c r="X903" s="2561"/>
      <c r="Y903" s="2561"/>
      <c r="Z903" s="2561"/>
      <c r="AA903" s="2561"/>
      <c r="AB903" s="2561"/>
      <c r="AC903" s="2561"/>
      <c r="AD903" s="2561"/>
      <c r="AE903" s="2561"/>
      <c r="AF903" s="3623"/>
    </row>
    <row r="904" spans="2:32" s="2393" customFormat="1" ht="207.75" customHeight="1" thickBot="1" x14ac:dyDescent="0.25">
      <c r="B904" s="2564"/>
      <c r="C904" s="5649" t="s">
        <v>5060</v>
      </c>
      <c r="D904" s="5650"/>
      <c r="E904" s="5651" t="s">
        <v>6686</v>
      </c>
      <c r="F904" s="5652"/>
      <c r="G904" s="5652"/>
      <c r="H904" s="5652"/>
      <c r="I904" s="5652"/>
      <c r="J904" s="5652"/>
      <c r="K904" s="5652"/>
      <c r="L904" s="5652"/>
      <c r="M904" s="5652"/>
      <c r="N904" s="5652"/>
      <c r="O904" s="5652"/>
      <c r="P904" s="5652"/>
      <c r="Q904" s="5652"/>
      <c r="R904" s="5652"/>
      <c r="S904" s="5652"/>
      <c r="T904" s="5652"/>
      <c r="U904" s="5652"/>
      <c r="V904" s="5652"/>
      <c r="W904" s="5652"/>
      <c r="X904" s="5652"/>
      <c r="Y904" s="5652"/>
      <c r="Z904" s="5652"/>
      <c r="AA904" s="5652"/>
      <c r="AB904" s="5652"/>
      <c r="AC904" s="5652"/>
      <c r="AD904" s="5652"/>
      <c r="AE904" s="5652"/>
      <c r="AF904" s="5653"/>
    </row>
    <row r="905" spans="2:32" s="2393" customFormat="1" ht="13.5" thickBot="1" x14ac:dyDescent="0.25">
      <c r="B905" s="3628"/>
      <c r="C905" s="3629"/>
      <c r="D905" s="3629"/>
      <c r="E905" s="3629"/>
      <c r="F905" s="3629"/>
      <c r="G905" s="3629"/>
      <c r="H905" s="3629"/>
      <c r="I905" s="3629"/>
      <c r="J905" s="3629"/>
      <c r="K905" s="3629"/>
      <c r="L905" s="3629"/>
      <c r="M905" s="3629"/>
      <c r="N905" s="3629"/>
      <c r="O905" s="3629"/>
      <c r="P905" s="3629"/>
      <c r="Q905" s="3629"/>
      <c r="R905" s="3629"/>
      <c r="S905" s="3629"/>
      <c r="T905" s="3629"/>
      <c r="U905" s="3629"/>
      <c r="V905" s="3629"/>
      <c r="W905" s="3629"/>
      <c r="X905" s="3629"/>
      <c r="Y905" s="3629"/>
      <c r="Z905" s="3629"/>
      <c r="AA905" s="3629"/>
      <c r="AB905" s="3629"/>
      <c r="AC905" s="3629"/>
      <c r="AD905" s="3629"/>
      <c r="AE905" s="3629"/>
      <c r="AF905" s="3630"/>
    </row>
    <row r="906" spans="2:32" s="2393" customFormat="1" ht="13.5" thickBot="1" x14ac:dyDescent="0.25">
      <c r="B906" s="3668"/>
      <c r="C906" s="3668"/>
      <c r="D906" s="3668"/>
      <c r="E906" s="3668"/>
      <c r="F906" s="3668"/>
      <c r="G906" s="2501"/>
      <c r="H906" s="2501"/>
      <c r="I906" s="2501"/>
      <c r="J906" s="2501"/>
      <c r="K906" s="2501"/>
      <c r="L906" s="2501"/>
      <c r="M906" s="2501"/>
      <c r="N906" s="2501"/>
      <c r="O906" s="2501"/>
      <c r="P906" s="2501"/>
      <c r="Q906" s="2501"/>
      <c r="R906" s="2501"/>
      <c r="S906" s="2501"/>
      <c r="T906" s="2501"/>
      <c r="U906" s="2501"/>
      <c r="V906" s="2501"/>
      <c r="W906" s="2501"/>
      <c r="X906" s="2501"/>
      <c r="Y906" s="2501"/>
      <c r="Z906" s="2501"/>
      <c r="AA906" s="2501"/>
      <c r="AB906" s="2501"/>
      <c r="AC906" s="2501"/>
      <c r="AD906" s="2501"/>
      <c r="AE906" s="2501"/>
      <c r="AF906" s="2501"/>
    </row>
    <row r="907" spans="2:32" s="2393" customFormat="1" ht="20.25" x14ac:dyDescent="0.2">
      <c r="B907" s="4169" t="s">
        <v>6628</v>
      </c>
      <c r="C907" s="4170"/>
      <c r="D907" s="4170"/>
      <c r="E907" s="4171"/>
      <c r="F907" s="3636"/>
      <c r="G907" s="2501"/>
      <c r="H907" s="2501"/>
      <c r="I907" s="2501"/>
      <c r="J907" s="2501"/>
      <c r="K907" s="2501"/>
      <c r="L907" s="2501"/>
      <c r="M907" s="2501"/>
      <c r="N907" s="2501"/>
      <c r="O907" s="2501"/>
      <c r="P907" s="2501"/>
      <c r="Q907" s="2501"/>
      <c r="R907" s="2501"/>
      <c r="S907" s="2501"/>
      <c r="T907" s="2501"/>
      <c r="U907" s="2501"/>
      <c r="V907" s="2501"/>
      <c r="W907" s="2501"/>
      <c r="X907" s="2501"/>
      <c r="Y907" s="2501"/>
      <c r="Z907" s="2501"/>
      <c r="AA907" s="2501"/>
      <c r="AB907" s="2501"/>
      <c r="AC907" s="2501"/>
      <c r="AD907" s="2501"/>
      <c r="AE907" s="2501"/>
      <c r="AF907" s="2501"/>
    </row>
    <row r="908" spans="2:32" s="2393" customFormat="1" x14ac:dyDescent="0.2">
      <c r="B908" s="2564"/>
      <c r="C908" s="2561"/>
      <c r="D908" s="3622"/>
      <c r="E908" s="3640"/>
      <c r="F908" s="3636"/>
      <c r="G908" s="2501"/>
      <c r="H908" s="2501"/>
      <c r="I908" s="2501"/>
      <c r="J908" s="2501"/>
      <c r="K908" s="2501"/>
      <c r="L908" s="2501"/>
      <c r="M908" s="2501"/>
      <c r="N908" s="2501"/>
      <c r="O908" s="2501"/>
      <c r="P908" s="2501"/>
      <c r="Q908" s="2501"/>
      <c r="R908" s="2501"/>
      <c r="S908" s="2501"/>
      <c r="T908" s="2501"/>
      <c r="U908" s="2501"/>
      <c r="V908" s="2501"/>
      <c r="W908" s="2501"/>
      <c r="X908" s="2501"/>
      <c r="Y908" s="2501"/>
      <c r="Z908" s="2501"/>
      <c r="AA908" s="2501"/>
      <c r="AB908" s="2501"/>
      <c r="AC908" s="2501"/>
      <c r="AD908" s="2501"/>
      <c r="AE908" s="2501"/>
      <c r="AF908" s="2501"/>
    </row>
    <row r="909" spans="2:32" s="2393" customFormat="1" x14ac:dyDescent="0.2">
      <c r="B909" s="2563" t="s">
        <v>6358</v>
      </c>
      <c r="C909" s="2236"/>
      <c r="D909" s="5129" t="s">
        <v>6583</v>
      </c>
      <c r="E909" s="5130"/>
      <c r="F909" s="3636"/>
      <c r="G909" s="2501"/>
      <c r="H909" s="2501"/>
      <c r="I909" s="2501"/>
      <c r="J909" s="2501"/>
      <c r="K909" s="2501"/>
      <c r="L909" s="2501"/>
      <c r="M909" s="2501"/>
      <c r="N909" s="2501"/>
      <c r="O909" s="2501"/>
      <c r="P909" s="2501"/>
      <c r="Q909" s="2501"/>
      <c r="R909" s="2501"/>
      <c r="S909" s="2501"/>
      <c r="T909" s="2501"/>
      <c r="U909" s="2501"/>
      <c r="V909" s="2501"/>
      <c r="W909" s="2501"/>
      <c r="X909" s="2501"/>
      <c r="Y909" s="2501"/>
      <c r="Z909" s="2501"/>
      <c r="AA909" s="2501"/>
      <c r="AB909" s="2501"/>
      <c r="AC909" s="2501"/>
      <c r="AD909" s="2501"/>
      <c r="AE909" s="2501"/>
      <c r="AF909" s="2501"/>
    </row>
    <row r="910" spans="2:32" s="2393" customFormat="1" x14ac:dyDescent="0.2">
      <c r="B910" s="2563" t="s">
        <v>5078</v>
      </c>
      <c r="C910" s="2236"/>
      <c r="D910" s="5129" t="s">
        <v>6584</v>
      </c>
      <c r="E910" s="5130"/>
      <c r="F910" s="3636"/>
      <c r="G910" s="2501"/>
      <c r="H910" s="2501"/>
      <c r="I910" s="2501"/>
      <c r="J910" s="2501"/>
      <c r="K910" s="2501"/>
      <c r="L910" s="2501"/>
      <c r="M910" s="2501"/>
      <c r="N910" s="2501"/>
      <c r="O910" s="2501"/>
      <c r="P910" s="2501"/>
      <c r="Q910" s="2501"/>
      <c r="R910" s="2501"/>
      <c r="S910" s="2501"/>
      <c r="T910" s="2501"/>
      <c r="U910" s="2501"/>
      <c r="V910" s="2501"/>
      <c r="W910" s="2501"/>
      <c r="X910" s="2501"/>
      <c r="Y910" s="2501"/>
      <c r="Z910" s="2501"/>
      <c r="AA910" s="2501"/>
      <c r="AB910" s="2501"/>
      <c r="AC910" s="2501"/>
      <c r="AD910" s="2501"/>
      <c r="AE910" s="2501"/>
      <c r="AF910" s="2501"/>
    </row>
    <row r="911" spans="2:32" s="2393" customFormat="1" x14ac:dyDescent="0.2">
      <c r="B911" s="2563" t="s">
        <v>6588</v>
      </c>
      <c r="C911" s="2236"/>
      <c r="D911" s="5131">
        <v>41779</v>
      </c>
      <c r="E911" s="5132"/>
      <c r="F911" s="3636"/>
      <c r="G911" s="2501"/>
      <c r="H911" s="2501"/>
      <c r="I911" s="2501"/>
      <c r="J911" s="2501"/>
      <c r="K911" s="2501"/>
      <c r="L911" s="2501"/>
      <c r="M911" s="2501"/>
      <c r="N911" s="2501"/>
      <c r="O911" s="2501"/>
      <c r="P911" s="2501"/>
      <c r="Q911" s="2501"/>
      <c r="R911" s="2501"/>
      <c r="S911" s="2501"/>
      <c r="T911" s="2501"/>
      <c r="U911" s="2501"/>
      <c r="V911" s="2501"/>
      <c r="W911" s="2501"/>
      <c r="X911" s="2501"/>
      <c r="Y911" s="2501"/>
      <c r="Z911" s="2501"/>
      <c r="AA911" s="2501"/>
      <c r="AB911" s="2501"/>
      <c r="AC911" s="2501"/>
      <c r="AD911" s="2501"/>
      <c r="AE911" s="2501"/>
      <c r="AF911" s="2501"/>
    </row>
    <row r="912" spans="2:32" s="2393" customFormat="1" x14ac:dyDescent="0.2">
      <c r="B912" s="2564"/>
      <c r="C912" s="3624"/>
      <c r="D912" s="3626"/>
      <c r="E912" s="3640"/>
      <c r="F912" s="3636"/>
      <c r="G912" s="2501"/>
      <c r="H912" s="2501"/>
      <c r="I912" s="2501"/>
      <c r="J912" s="2501"/>
      <c r="K912" s="2501"/>
      <c r="L912" s="2501"/>
      <c r="M912" s="2501"/>
      <c r="N912" s="2501"/>
      <c r="O912" s="2501"/>
      <c r="P912" s="2501"/>
      <c r="Q912" s="2501"/>
      <c r="R912" s="2501"/>
      <c r="S912" s="2501"/>
      <c r="T912" s="2501"/>
      <c r="U912" s="2501"/>
      <c r="V912" s="2501"/>
      <c r="W912" s="2501"/>
      <c r="X912" s="2501"/>
      <c r="Y912" s="2501"/>
      <c r="Z912" s="2501"/>
      <c r="AA912" s="2501"/>
      <c r="AB912" s="2501"/>
      <c r="AC912" s="2501"/>
      <c r="AD912" s="2501"/>
      <c r="AE912" s="2501"/>
      <c r="AF912" s="2501"/>
    </row>
    <row r="913" spans="2:37" s="2393" customFormat="1" ht="24" customHeight="1" x14ac:dyDescent="0.2">
      <c r="B913" s="3642" t="s">
        <v>1270</v>
      </c>
      <c r="C913" s="2236"/>
      <c r="D913" s="5127" t="s">
        <v>6585</v>
      </c>
      <c r="E913" s="5128"/>
      <c r="F913" s="3636"/>
      <c r="G913" s="2501"/>
      <c r="H913" s="2501"/>
      <c r="I913" s="2501"/>
      <c r="J913" s="2501"/>
      <c r="K913" s="2501"/>
      <c r="L913" s="2501"/>
      <c r="M913" s="2501"/>
      <c r="N913" s="2501"/>
      <c r="O913" s="2501"/>
      <c r="P913" s="2501"/>
      <c r="Q913" s="2501"/>
      <c r="R913" s="2501"/>
      <c r="S913" s="2501"/>
      <c r="T913" s="2501"/>
      <c r="U913" s="2501"/>
      <c r="V913" s="2501"/>
      <c r="W913" s="2501"/>
      <c r="X913" s="2501"/>
      <c r="Y913" s="2501"/>
      <c r="Z913" s="2501"/>
      <c r="AA913" s="2501"/>
      <c r="AB913" s="2501"/>
      <c r="AC913" s="2501"/>
      <c r="AD913" s="2501"/>
      <c r="AE913" s="2501"/>
      <c r="AF913" s="2501"/>
    </row>
    <row r="914" spans="2:37" s="2393" customFormat="1" x14ac:dyDescent="0.2">
      <c r="B914" s="3642"/>
      <c r="C914" s="2236"/>
      <c r="D914" s="3639"/>
      <c r="E914" s="3640"/>
      <c r="F914" s="3636"/>
      <c r="G914" s="2501"/>
      <c r="H914" s="2501"/>
      <c r="I914" s="2501"/>
      <c r="J914" s="2501"/>
      <c r="K914" s="2501"/>
      <c r="L914" s="2501"/>
      <c r="M914" s="2501"/>
      <c r="N914" s="2501"/>
      <c r="O914" s="2501"/>
      <c r="P914" s="2501"/>
      <c r="Q914" s="2501"/>
      <c r="R914" s="2501"/>
      <c r="S914" s="2501"/>
      <c r="T914" s="2501"/>
      <c r="U914" s="2501"/>
      <c r="V914" s="2501"/>
      <c r="W914" s="2501"/>
      <c r="X914" s="2501"/>
      <c r="Y914" s="2501"/>
      <c r="Z914" s="2501"/>
      <c r="AA914" s="2501"/>
      <c r="AB914" s="2501"/>
      <c r="AC914" s="2501"/>
      <c r="AD914" s="2501"/>
      <c r="AE914" s="2501"/>
      <c r="AF914" s="2501"/>
    </row>
    <row r="915" spans="2:37" s="2393" customFormat="1" ht="194.25" customHeight="1" x14ac:dyDescent="0.2">
      <c r="B915" s="3642" t="s">
        <v>4426</v>
      </c>
      <c r="C915" s="2236"/>
      <c r="D915" s="5127" t="s">
        <v>6627</v>
      </c>
      <c r="E915" s="5128"/>
      <c r="F915" s="3636"/>
      <c r="G915" s="2501"/>
      <c r="H915" s="2501"/>
      <c r="I915" s="2501"/>
      <c r="J915" s="2501"/>
      <c r="K915" s="2501"/>
      <c r="L915" s="2501"/>
      <c r="M915" s="2501"/>
      <c r="N915" s="2501"/>
      <c r="O915" s="2501"/>
      <c r="P915" s="2501"/>
      <c r="Q915" s="2501"/>
      <c r="R915" s="2501"/>
      <c r="S915" s="2501"/>
      <c r="T915" s="2501"/>
      <c r="U915" s="2501"/>
      <c r="V915" s="2501"/>
      <c r="W915" s="2501"/>
      <c r="X915" s="2501"/>
      <c r="Y915" s="2501"/>
      <c r="Z915" s="2501"/>
      <c r="AA915" s="2501"/>
      <c r="AB915" s="2501"/>
      <c r="AC915" s="2501"/>
      <c r="AD915" s="2501"/>
      <c r="AE915" s="2501"/>
      <c r="AF915" s="2501"/>
    </row>
    <row r="916" spans="2:37" s="2393" customFormat="1" x14ac:dyDescent="0.2">
      <c r="B916" s="3643"/>
      <c r="C916" s="3638"/>
      <c r="D916" s="3639"/>
      <c r="E916" s="3640"/>
      <c r="F916" s="3636"/>
      <c r="G916" s="2501"/>
      <c r="H916" s="2501"/>
      <c r="I916" s="2501"/>
      <c r="J916" s="2501"/>
      <c r="K916" s="2501"/>
      <c r="L916" s="2501"/>
      <c r="M916" s="2501"/>
      <c r="N916" s="2501"/>
      <c r="O916" s="2501"/>
      <c r="P916" s="2501"/>
      <c r="Q916" s="2501"/>
      <c r="R916" s="2501"/>
      <c r="S916" s="2501"/>
      <c r="T916" s="2501"/>
      <c r="U916" s="2501"/>
      <c r="V916" s="2501"/>
      <c r="W916" s="2501"/>
      <c r="X916" s="2501"/>
      <c r="Y916" s="2501"/>
      <c r="Z916" s="2501"/>
      <c r="AA916" s="2501"/>
      <c r="AB916" s="2501"/>
      <c r="AC916" s="2501"/>
      <c r="AD916" s="2501"/>
      <c r="AE916" s="2501"/>
      <c r="AF916" s="2501"/>
    </row>
    <row r="917" spans="2:37" s="2393" customFormat="1" ht="53.25" customHeight="1" x14ac:dyDescent="0.2">
      <c r="B917" s="3642" t="s">
        <v>2583</v>
      </c>
      <c r="C917" s="2236"/>
      <c r="D917" s="5127" t="s">
        <v>6586</v>
      </c>
      <c r="E917" s="5128"/>
      <c r="F917" s="3636"/>
      <c r="G917" s="2501"/>
      <c r="H917" s="2501"/>
      <c r="I917" s="2501"/>
      <c r="J917" s="2501"/>
      <c r="K917" s="2501"/>
      <c r="L917" s="2501"/>
      <c r="M917" s="2501"/>
      <c r="N917" s="2501"/>
      <c r="O917" s="2501"/>
      <c r="P917" s="2501"/>
      <c r="Q917" s="2501"/>
      <c r="R917" s="2501"/>
      <c r="S917" s="2501"/>
      <c r="T917" s="2501"/>
      <c r="U917" s="2501"/>
      <c r="V917" s="2501"/>
      <c r="W917" s="2501"/>
      <c r="X917" s="2501"/>
      <c r="Y917" s="2501"/>
      <c r="Z917" s="2501"/>
      <c r="AA917" s="2501"/>
      <c r="AB917" s="2501"/>
      <c r="AC917" s="2501"/>
      <c r="AD917" s="2501"/>
      <c r="AE917" s="2501"/>
      <c r="AF917" s="2501"/>
    </row>
    <row r="918" spans="2:37" s="2393" customFormat="1" ht="13.5" thickBot="1" x14ac:dyDescent="0.25">
      <c r="B918" s="3628"/>
      <c r="C918" s="3629"/>
      <c r="D918" s="3629"/>
      <c r="E918" s="3641"/>
      <c r="F918" s="3636"/>
      <c r="G918" s="2501"/>
      <c r="H918" s="2501"/>
      <c r="I918" s="2501"/>
      <c r="J918" s="2501"/>
      <c r="K918" s="2501"/>
      <c r="L918" s="2501"/>
      <c r="M918" s="2501"/>
      <c r="N918" s="2501"/>
      <c r="O918" s="2501"/>
      <c r="P918" s="2501"/>
      <c r="Q918" s="2501"/>
      <c r="R918" s="2501"/>
      <c r="S918" s="2501"/>
      <c r="T918" s="2501"/>
      <c r="U918" s="2501"/>
      <c r="V918" s="2501"/>
      <c r="W918" s="2501"/>
      <c r="X918" s="2501"/>
      <c r="Y918" s="2501"/>
      <c r="Z918" s="2501"/>
      <c r="AA918" s="2501"/>
      <c r="AB918" s="2501"/>
      <c r="AC918" s="2501"/>
      <c r="AD918" s="2501"/>
      <c r="AE918" s="2501"/>
      <c r="AF918" s="2501"/>
    </row>
    <row r="919" spans="2:37" s="2393" customFormat="1" x14ac:dyDescent="0.2">
      <c r="B919" s="3636"/>
      <c r="C919" s="3636"/>
      <c r="D919" s="3636"/>
      <c r="E919" s="3636"/>
      <c r="F919" s="3636"/>
      <c r="G919" s="2501"/>
      <c r="H919" s="2501"/>
      <c r="I919" s="2501"/>
      <c r="J919" s="2501"/>
      <c r="K919" s="2501"/>
      <c r="L919" s="2501"/>
      <c r="M919" s="2501"/>
      <c r="N919" s="2501"/>
      <c r="O919" s="2501"/>
      <c r="P919" s="2501"/>
      <c r="Q919" s="2501"/>
      <c r="R919" s="2501"/>
      <c r="S919" s="2501"/>
      <c r="T919" s="2501"/>
      <c r="U919" s="2501"/>
      <c r="V919" s="2501"/>
      <c r="W919" s="2501"/>
      <c r="X919" s="2501"/>
      <c r="Y919" s="2501"/>
      <c r="Z919" s="2501"/>
      <c r="AA919" s="2501"/>
      <c r="AB919" s="2501"/>
      <c r="AC919" s="2501"/>
      <c r="AD919" s="2501"/>
      <c r="AE919" s="2501"/>
      <c r="AF919" s="2501"/>
    </row>
    <row r="920" spans="2:37" s="3451" customFormat="1" ht="15" customHeight="1" thickBot="1" x14ac:dyDescent="0.35">
      <c r="C920" s="3465"/>
      <c r="D920" s="3465"/>
      <c r="E920" s="3466"/>
      <c r="F920" s="3466"/>
      <c r="G920" s="3466"/>
      <c r="H920" s="3466"/>
      <c r="I920" s="3454"/>
      <c r="J920" s="3454"/>
      <c r="K920" s="3454"/>
      <c r="L920" s="3454"/>
      <c r="M920" s="3454"/>
      <c r="N920" s="3454"/>
      <c r="O920" s="3454"/>
      <c r="P920" s="3454"/>
    </row>
    <row r="921" spans="2:37" s="2393" customFormat="1" ht="15" customHeight="1" x14ac:dyDescent="0.2">
      <c r="B921" s="4169" t="s">
        <v>4994</v>
      </c>
      <c r="C921" s="4170"/>
      <c r="D921" s="4170"/>
      <c r="E921" s="4170"/>
      <c r="F921" s="4170"/>
      <c r="G921" s="4170"/>
      <c r="H921" s="4170"/>
      <c r="I921" s="4170"/>
      <c r="J921" s="4170"/>
      <c r="K921" s="4170"/>
      <c r="L921" s="4170"/>
      <c r="M921" s="4170"/>
      <c r="N921" s="4170"/>
      <c r="O921" s="4170"/>
      <c r="P921" s="4170"/>
      <c r="Q921" s="4170"/>
      <c r="R921" s="4170"/>
      <c r="S921" s="4170"/>
      <c r="T921" s="4170"/>
      <c r="U921" s="4170"/>
      <c r="V921" s="4170"/>
      <c r="W921" s="4170"/>
      <c r="X921" s="4170"/>
      <c r="Y921" s="4170"/>
      <c r="Z921" s="4170"/>
      <c r="AA921" s="4170"/>
      <c r="AB921" s="4170"/>
      <c r="AC921" s="4170"/>
      <c r="AD921" s="4170"/>
      <c r="AE921" s="4170"/>
      <c r="AF921" s="4170"/>
      <c r="AG921" s="4170"/>
      <c r="AH921" s="4170"/>
      <c r="AI921" s="4170"/>
      <c r="AJ921" s="4170"/>
      <c r="AK921" s="4171"/>
    </row>
    <row r="922" spans="2:37" s="2393" customFormat="1" ht="15" customHeight="1" x14ac:dyDescent="0.2">
      <c r="B922" s="2500"/>
      <c r="C922" s="3953"/>
      <c r="D922" s="3953"/>
      <c r="E922" s="3953"/>
      <c r="F922" s="3953"/>
      <c r="G922" s="2501"/>
      <c r="H922" s="2501"/>
      <c r="I922" s="2501"/>
      <c r="J922" s="2501"/>
      <c r="K922" s="2501"/>
      <c r="L922" s="2501"/>
      <c r="M922" s="2501"/>
      <c r="N922" s="2501"/>
      <c r="O922" s="2501"/>
      <c r="P922" s="2501"/>
      <c r="Q922" s="2501"/>
      <c r="R922" s="2501"/>
      <c r="S922" s="2501"/>
      <c r="T922" s="2501"/>
      <c r="U922" s="2501"/>
      <c r="V922" s="2501"/>
      <c r="W922" s="2501"/>
      <c r="X922" s="2501"/>
      <c r="Y922" s="2501"/>
      <c r="Z922" s="2501"/>
      <c r="AA922" s="2501"/>
      <c r="AB922" s="2501"/>
      <c r="AC922" s="2501"/>
      <c r="AD922" s="2501"/>
      <c r="AE922" s="2501"/>
      <c r="AF922" s="2501"/>
      <c r="AG922" s="2501"/>
      <c r="AH922" s="2501"/>
      <c r="AI922" s="2501"/>
      <c r="AJ922" s="2501"/>
      <c r="AK922" s="2502"/>
    </row>
    <row r="923" spans="2:37" s="2393" customFormat="1" ht="15" customHeight="1" x14ac:dyDescent="0.2">
      <c r="B923" s="2500" t="s">
        <v>4981</v>
      </c>
      <c r="C923" s="3953"/>
      <c r="D923" s="4243" t="s">
        <v>7086</v>
      </c>
      <c r="E923" s="4243"/>
      <c r="F923" s="4243"/>
      <c r="G923" s="4243"/>
      <c r="H923" s="4243"/>
      <c r="I923" s="4243"/>
      <c r="J923" s="2501"/>
      <c r="K923" s="2501"/>
      <c r="L923" s="2501"/>
      <c r="M923" s="2501"/>
      <c r="N923" s="2501"/>
      <c r="O923" s="2501"/>
      <c r="P923" s="2501"/>
      <c r="Q923" s="2501"/>
      <c r="R923" s="2501"/>
      <c r="S923" s="2501"/>
      <c r="T923" s="2501"/>
      <c r="U923" s="2501"/>
      <c r="V923" s="2501"/>
      <c r="W923" s="2501"/>
      <c r="X923" s="2501"/>
      <c r="Y923" s="2501"/>
      <c r="Z923" s="2501"/>
      <c r="AA923" s="2501"/>
      <c r="AB923" s="2501"/>
      <c r="AC923" s="2501"/>
      <c r="AD923" s="2501"/>
      <c r="AE923" s="2501"/>
      <c r="AF923" s="2501"/>
      <c r="AG923" s="2501"/>
      <c r="AH923" s="2501"/>
      <c r="AI923" s="2501"/>
      <c r="AJ923" s="2501"/>
      <c r="AK923" s="2502"/>
    </row>
    <row r="924" spans="2:37" s="2393" customFormat="1" ht="15" customHeight="1" thickBot="1" x14ac:dyDescent="0.25">
      <c r="B924" s="4176" t="s">
        <v>4995</v>
      </c>
      <c r="C924" s="4177"/>
      <c r="D924" s="5665">
        <v>41883</v>
      </c>
      <c r="E924" s="5665"/>
      <c r="F924" s="3956"/>
      <c r="G924" s="2501"/>
      <c r="H924" s="2501"/>
      <c r="I924" s="2501"/>
      <c r="J924" s="2501"/>
      <c r="K924" s="2501"/>
      <c r="L924" s="2501"/>
      <c r="M924" s="2501"/>
      <c r="N924" s="2501"/>
      <c r="O924" s="2501"/>
      <c r="P924" s="2501"/>
      <c r="Q924" s="2501"/>
      <c r="R924" s="2501"/>
      <c r="S924" s="2501"/>
      <c r="T924" s="2501"/>
      <c r="U924" s="2501"/>
      <c r="V924" s="2501"/>
      <c r="W924" s="2501"/>
      <c r="X924" s="2501"/>
      <c r="Y924" s="2501"/>
      <c r="Z924" s="2501"/>
      <c r="AA924" s="2501"/>
      <c r="AB924" s="2501"/>
      <c r="AC924" s="2501"/>
      <c r="AD924" s="2501"/>
      <c r="AE924" s="2501"/>
      <c r="AF924" s="2501"/>
      <c r="AG924" s="2501"/>
      <c r="AH924" s="2501"/>
      <c r="AI924" s="2501"/>
      <c r="AJ924" s="2501"/>
      <c r="AK924" s="2502"/>
    </row>
    <row r="925" spans="2:37" s="2393" customFormat="1" ht="30" customHeight="1" thickBot="1" x14ac:dyDescent="0.25">
      <c r="B925" s="4179" t="s">
        <v>4996</v>
      </c>
      <c r="C925" s="4180"/>
      <c r="D925" s="5119" t="s">
        <v>7087</v>
      </c>
      <c r="E925" s="5120"/>
      <c r="F925" s="5120"/>
      <c r="G925" s="5120"/>
      <c r="H925" s="5120"/>
      <c r="I925" s="5120"/>
      <c r="J925" s="5120"/>
      <c r="K925" s="5120"/>
      <c r="L925" s="5120"/>
      <c r="M925" s="5120"/>
      <c r="N925" s="5120"/>
      <c r="O925" s="5120"/>
      <c r="P925" s="5120"/>
      <c r="Q925" s="5121"/>
      <c r="R925" s="2501"/>
      <c r="S925" s="2501"/>
      <c r="T925" s="2501"/>
      <c r="U925" s="2501"/>
      <c r="V925" s="2501"/>
      <c r="W925" s="2501"/>
      <c r="X925" s="2501"/>
      <c r="Y925" s="2501"/>
      <c r="Z925" s="2501"/>
      <c r="AA925" s="2501"/>
      <c r="AB925" s="2501"/>
      <c r="AC925" s="2501"/>
      <c r="AD925" s="2501"/>
      <c r="AE925" s="2501"/>
      <c r="AF925" s="2501"/>
      <c r="AG925" s="2501"/>
      <c r="AH925" s="2501"/>
      <c r="AI925" s="2501"/>
      <c r="AJ925" s="2501"/>
      <c r="AK925" s="2502"/>
    </row>
    <row r="926" spans="2:37" s="2393" customFormat="1" ht="15" customHeight="1" thickBot="1" x14ac:dyDescent="0.25">
      <c r="B926" s="4245"/>
      <c r="C926" s="4246"/>
      <c r="D926" s="4246"/>
      <c r="E926" s="4246"/>
      <c r="F926" s="4246"/>
      <c r="G926" s="4246"/>
      <c r="H926" s="4246"/>
      <c r="I926" s="4246"/>
      <c r="J926" s="4246"/>
      <c r="K926" s="4246"/>
      <c r="L926" s="4246"/>
      <c r="M926" s="4246"/>
      <c r="N926" s="4246"/>
      <c r="O926" s="4246"/>
      <c r="P926" s="4246"/>
      <c r="Q926" s="4246"/>
      <c r="R926" s="2501"/>
      <c r="S926" s="2501"/>
      <c r="T926" s="2501"/>
      <c r="U926" s="2501"/>
      <c r="V926" s="2501"/>
      <c r="W926" s="2501"/>
      <c r="X926" s="2501"/>
      <c r="Y926" s="2501"/>
      <c r="Z926" s="2501"/>
      <c r="AA926" s="2501"/>
      <c r="AB926" s="2501"/>
      <c r="AC926" s="2501"/>
      <c r="AD926" s="2501"/>
      <c r="AE926" s="2501"/>
      <c r="AF926" s="2501"/>
      <c r="AG926" s="2501"/>
      <c r="AH926" s="2501"/>
      <c r="AI926" s="2501"/>
      <c r="AJ926" s="2501"/>
      <c r="AK926" s="2502"/>
    </row>
    <row r="927" spans="2:37" s="2393" customFormat="1" ht="15" customHeight="1" thickBot="1" x14ac:dyDescent="0.25">
      <c r="B927" s="4189" t="s">
        <v>4997</v>
      </c>
      <c r="C927" s="4189"/>
      <c r="D927" s="4189" t="s">
        <v>4987</v>
      </c>
      <c r="E927" s="4189" t="s">
        <v>4998</v>
      </c>
      <c r="F927" s="4247" t="s">
        <v>224</v>
      </c>
      <c r="G927" s="4247"/>
      <c r="H927" s="4247"/>
      <c r="I927" s="4247"/>
      <c r="J927" s="4247"/>
      <c r="K927" s="4247"/>
      <c r="L927" s="4247"/>
      <c r="M927" s="4247"/>
      <c r="N927" s="4247"/>
      <c r="O927" s="4247"/>
      <c r="P927" s="4247"/>
      <c r="Q927" s="4247"/>
      <c r="R927" s="4247"/>
      <c r="S927" s="4247" t="s">
        <v>340</v>
      </c>
      <c r="T927" s="4247"/>
      <c r="U927" s="4247"/>
      <c r="V927" s="4247"/>
      <c r="W927" s="4247"/>
      <c r="X927" s="4247"/>
      <c r="Y927" s="4247"/>
      <c r="Z927" s="4247"/>
      <c r="AA927" s="4247"/>
      <c r="AB927" s="4247"/>
      <c r="AC927" s="4247"/>
      <c r="AD927" s="4247" t="s">
        <v>225</v>
      </c>
      <c r="AE927" s="4247"/>
      <c r="AF927" s="4247"/>
      <c r="AG927" s="4247"/>
      <c r="AH927" s="4188" t="s">
        <v>4982</v>
      </c>
      <c r="AI927" s="4188"/>
      <c r="AJ927" s="4188"/>
      <c r="AK927" s="2502"/>
    </row>
    <row r="928" spans="2:37" s="2393" customFormat="1" ht="15" customHeight="1" thickBot="1" x14ac:dyDescent="0.25">
      <c r="B928" s="4203"/>
      <c r="C928" s="4203"/>
      <c r="D928" s="4203"/>
      <c r="E928" s="4203"/>
      <c r="F928" s="4203" t="s">
        <v>4999</v>
      </c>
      <c r="G928" s="4203" t="s">
        <v>5000</v>
      </c>
      <c r="H928" s="4189" t="s">
        <v>5001</v>
      </c>
      <c r="I928" s="4200" t="s">
        <v>5002</v>
      </c>
      <c r="J928" s="4200" t="s">
        <v>5003</v>
      </c>
      <c r="K928" s="4201" t="s">
        <v>5004</v>
      </c>
      <c r="L928" s="4201" t="s">
        <v>5005</v>
      </c>
      <c r="M928" s="4200" t="s">
        <v>5006</v>
      </c>
      <c r="N928" s="4200"/>
      <c r="O928" s="4201" t="s">
        <v>5007</v>
      </c>
      <c r="P928" s="4201" t="s">
        <v>5008</v>
      </c>
      <c r="Q928" s="4201" t="s">
        <v>5009</v>
      </c>
      <c r="R928" s="4201" t="s">
        <v>5010</v>
      </c>
      <c r="S928" s="4189" t="s">
        <v>5011</v>
      </c>
      <c r="T928" s="4189" t="s">
        <v>5012</v>
      </c>
      <c r="U928" s="4189" t="s">
        <v>5013</v>
      </c>
      <c r="V928" s="4189" t="s">
        <v>5014</v>
      </c>
      <c r="W928" s="4189" t="s">
        <v>5015</v>
      </c>
      <c r="X928" s="4189" t="s">
        <v>5016</v>
      </c>
      <c r="Y928" s="4189" t="s">
        <v>5017</v>
      </c>
      <c r="Z928" s="4189" t="s">
        <v>5018</v>
      </c>
      <c r="AA928" s="4189" t="s">
        <v>5019</v>
      </c>
      <c r="AB928" s="4200" t="s">
        <v>5020</v>
      </c>
      <c r="AC928" s="4200" t="s">
        <v>5021</v>
      </c>
      <c r="AD928" s="4189" t="s">
        <v>5022</v>
      </c>
      <c r="AE928" s="4189" t="s">
        <v>5023</v>
      </c>
      <c r="AF928" s="4189" t="s">
        <v>5024</v>
      </c>
      <c r="AG928" s="4189" t="s">
        <v>5025</v>
      </c>
      <c r="AH928" s="4189" t="s">
        <v>1150</v>
      </c>
      <c r="AI928" s="4189" t="s">
        <v>4983</v>
      </c>
      <c r="AJ928" s="4189" t="s">
        <v>4984</v>
      </c>
      <c r="AK928" s="2502"/>
    </row>
    <row r="929" spans="2:37" s="2393" customFormat="1" ht="15" customHeight="1" thickBot="1" x14ac:dyDescent="0.25">
      <c r="B929" s="4203"/>
      <c r="C929" s="4203"/>
      <c r="D929" s="4203"/>
      <c r="E929" s="4203"/>
      <c r="F929" s="4203"/>
      <c r="G929" s="4203"/>
      <c r="H929" s="4203"/>
      <c r="I929" s="4201"/>
      <c r="J929" s="4201"/>
      <c r="K929" s="4201"/>
      <c r="L929" s="4201"/>
      <c r="M929" s="3954" t="s">
        <v>5026</v>
      </c>
      <c r="N929" s="3955" t="s">
        <v>2793</v>
      </c>
      <c r="O929" s="4201"/>
      <c r="P929" s="4201"/>
      <c r="Q929" s="4201"/>
      <c r="R929" s="4201"/>
      <c r="S929" s="4203"/>
      <c r="T929" s="4203"/>
      <c r="U929" s="4203"/>
      <c r="V929" s="4203"/>
      <c r="W929" s="4203"/>
      <c r="X929" s="4203"/>
      <c r="Y929" s="4203"/>
      <c r="Z929" s="4203"/>
      <c r="AA929" s="4203"/>
      <c r="AB929" s="4201"/>
      <c r="AC929" s="4201"/>
      <c r="AD929" s="4203"/>
      <c r="AE929" s="4203"/>
      <c r="AF929" s="4203"/>
      <c r="AG929" s="4203"/>
      <c r="AH929" s="4203"/>
      <c r="AI929" s="4203"/>
      <c r="AJ929" s="4203"/>
      <c r="AK929" s="2502"/>
    </row>
    <row r="930" spans="2:37" s="2393" customFormat="1" ht="15" customHeight="1" x14ac:dyDescent="0.2">
      <c r="B930" s="5668" t="s">
        <v>7088</v>
      </c>
      <c r="C930" s="5669"/>
      <c r="D930" s="4083" t="s">
        <v>7089</v>
      </c>
      <c r="E930" s="4066">
        <v>15</v>
      </c>
      <c r="F930" s="4066"/>
      <c r="G930" s="4067"/>
      <c r="H930" s="4068"/>
      <c r="I930" s="4068">
        <v>100</v>
      </c>
      <c r="J930" s="4068"/>
      <c r="K930" s="4067"/>
      <c r="L930" s="4066">
        <v>0.1</v>
      </c>
      <c r="M930" s="4065"/>
      <c r="N930" s="4065"/>
      <c r="O930" s="4067"/>
      <c r="P930" s="4067"/>
      <c r="Q930" s="4066">
        <v>0.1</v>
      </c>
      <c r="R930" s="4066">
        <v>0.1</v>
      </c>
      <c r="S930" s="4063"/>
      <c r="T930" s="4067"/>
      <c r="U930" s="4069"/>
      <c r="V930" s="4069"/>
      <c r="W930" s="4067"/>
      <c r="X930" s="4073">
        <v>0.06</v>
      </c>
      <c r="Y930" s="4069"/>
      <c r="Z930" s="4069">
        <v>100</v>
      </c>
      <c r="AA930" s="4069"/>
      <c r="AB930" s="4067"/>
      <c r="AC930" s="4073">
        <v>0.06</v>
      </c>
      <c r="AD930" s="4066"/>
      <c r="AE930" s="4079"/>
      <c r="AF930" s="4079" t="s">
        <v>6082</v>
      </c>
      <c r="AG930" s="4074" t="s">
        <v>6082</v>
      </c>
      <c r="AH930" s="4070"/>
      <c r="AI930" s="4070"/>
      <c r="AJ930" s="4071"/>
      <c r="AK930" s="2502"/>
    </row>
    <row r="931" spans="2:37" s="2393" customFormat="1" ht="15" customHeight="1" x14ac:dyDescent="0.2">
      <c r="B931" s="5666" t="s">
        <v>7090</v>
      </c>
      <c r="C931" s="5670"/>
      <c r="D931" s="4072" t="s">
        <v>7091</v>
      </c>
      <c r="E931" s="4073">
        <v>20</v>
      </c>
      <c r="F931" s="4073"/>
      <c r="G931" s="4074"/>
      <c r="H931" s="4075"/>
      <c r="I931" s="4075">
        <v>200</v>
      </c>
      <c r="J931" s="4075"/>
      <c r="K931" s="4074"/>
      <c r="L931" s="4073">
        <v>0.1</v>
      </c>
      <c r="M931" s="4072"/>
      <c r="N931" s="4072"/>
      <c r="O931" s="4074"/>
      <c r="P931" s="4074"/>
      <c r="Q931" s="4073">
        <v>0.1</v>
      </c>
      <c r="R931" s="4073">
        <v>0.1</v>
      </c>
      <c r="S931" s="4064"/>
      <c r="T931" s="4074"/>
      <c r="U931" s="4077"/>
      <c r="V931" s="4077"/>
      <c r="W931" s="4074"/>
      <c r="X931" s="4073">
        <v>0.06</v>
      </c>
      <c r="Y931" s="4077"/>
      <c r="Z931" s="4077">
        <v>200</v>
      </c>
      <c r="AA931" s="4077"/>
      <c r="AB931" s="4074"/>
      <c r="AC931" s="4073">
        <v>0.06</v>
      </c>
      <c r="AD931" s="4073"/>
      <c r="AE931" s="4078">
        <v>200</v>
      </c>
      <c r="AF931" s="4079"/>
      <c r="AG931" s="4074"/>
      <c r="AH931" s="4080"/>
      <c r="AI931" s="4080"/>
      <c r="AJ931" s="4081"/>
      <c r="AK931" s="2502"/>
    </row>
    <row r="932" spans="2:37" s="2393" customFormat="1" ht="15" customHeight="1" x14ac:dyDescent="0.2">
      <c r="B932" s="4084" t="s">
        <v>7092</v>
      </c>
      <c r="C932" s="4082"/>
      <c r="D932" s="4072" t="s">
        <v>7093</v>
      </c>
      <c r="E932" s="4073">
        <v>25</v>
      </c>
      <c r="F932" s="4073"/>
      <c r="G932" s="4074"/>
      <c r="H932" s="4075"/>
      <c r="I932" s="4075">
        <v>250</v>
      </c>
      <c r="J932" s="4075"/>
      <c r="K932" s="4074"/>
      <c r="L932" s="4073">
        <v>0.1</v>
      </c>
      <c r="M932" s="4072"/>
      <c r="N932" s="4072"/>
      <c r="O932" s="4074"/>
      <c r="P932" s="4074"/>
      <c r="Q932" s="4073">
        <v>0.1</v>
      </c>
      <c r="R932" s="4073">
        <v>0.1</v>
      </c>
      <c r="S932" s="4064"/>
      <c r="T932" s="4074"/>
      <c r="U932" s="4077"/>
      <c r="V932" s="4077"/>
      <c r="W932" s="4074"/>
      <c r="X932" s="4073">
        <v>0.06</v>
      </c>
      <c r="Y932" s="4077"/>
      <c r="Z932" s="4077">
        <v>500</v>
      </c>
      <c r="AA932" s="4077"/>
      <c r="AB932" s="4074"/>
      <c r="AC932" s="4073">
        <v>0.06</v>
      </c>
      <c r="AD932" s="4073"/>
      <c r="AE932" s="4078">
        <v>500</v>
      </c>
      <c r="AF932" s="4079"/>
      <c r="AG932" s="4074"/>
      <c r="AH932" s="4080"/>
      <c r="AI932" s="4080"/>
      <c r="AJ932" s="4081"/>
      <c r="AK932" s="2502"/>
    </row>
    <row r="933" spans="2:37" s="2393" customFormat="1" ht="15" customHeight="1" x14ac:dyDescent="0.2">
      <c r="B933" s="4084" t="s">
        <v>7094</v>
      </c>
      <c r="C933" s="4082"/>
      <c r="D933" s="4072" t="s">
        <v>7095</v>
      </c>
      <c r="E933" s="4073">
        <v>35</v>
      </c>
      <c r="F933" s="4073"/>
      <c r="G933" s="4074"/>
      <c r="H933" s="4075"/>
      <c r="I933" s="4075">
        <v>350</v>
      </c>
      <c r="J933" s="4075"/>
      <c r="K933" s="4074"/>
      <c r="L933" s="4073">
        <v>0.1</v>
      </c>
      <c r="M933" s="4072"/>
      <c r="N933" s="4072"/>
      <c r="O933" s="4074"/>
      <c r="P933" s="4074"/>
      <c r="Q933" s="4073">
        <v>0.1</v>
      </c>
      <c r="R933" s="4073">
        <v>0.1</v>
      </c>
      <c r="S933" s="4064"/>
      <c r="T933" s="4074"/>
      <c r="U933" s="4077"/>
      <c r="V933" s="4077"/>
      <c r="W933" s="4074"/>
      <c r="X933" s="4074">
        <v>0</v>
      </c>
      <c r="Y933" s="4077"/>
      <c r="Z933" s="4086" t="s">
        <v>1721</v>
      </c>
      <c r="AA933" s="4077"/>
      <c r="AB933" s="4074"/>
      <c r="AC933" s="4074">
        <v>0</v>
      </c>
      <c r="AD933" s="4073"/>
      <c r="AE933" s="4078">
        <v>1000</v>
      </c>
      <c r="AF933" s="4079"/>
      <c r="AG933" s="4074"/>
      <c r="AH933" s="4080"/>
      <c r="AI933" s="4080"/>
      <c r="AJ933" s="4081"/>
      <c r="AK933" s="2502"/>
    </row>
    <row r="934" spans="2:37" s="2393" customFormat="1" ht="15" customHeight="1" x14ac:dyDescent="0.2">
      <c r="B934" s="4084" t="s">
        <v>7096</v>
      </c>
      <c r="C934" s="4082"/>
      <c r="D934" s="4072" t="s">
        <v>7097</v>
      </c>
      <c r="E934" s="4073">
        <v>45</v>
      </c>
      <c r="F934" s="4073"/>
      <c r="G934" s="4074"/>
      <c r="H934" s="4075"/>
      <c r="I934" s="4075">
        <v>500</v>
      </c>
      <c r="J934" s="4075"/>
      <c r="K934" s="4074"/>
      <c r="L934" s="4073">
        <v>0.1</v>
      </c>
      <c r="M934" s="4072"/>
      <c r="N934" s="4072"/>
      <c r="O934" s="4074"/>
      <c r="P934" s="4074"/>
      <c r="Q934" s="4073">
        <v>0.1</v>
      </c>
      <c r="R934" s="4073">
        <v>0.1</v>
      </c>
      <c r="S934" s="4064"/>
      <c r="T934" s="4074"/>
      <c r="U934" s="4077"/>
      <c r="V934" s="4077"/>
      <c r="W934" s="4074"/>
      <c r="X934" s="4074">
        <v>0</v>
      </c>
      <c r="Y934" s="4077"/>
      <c r="Z934" s="4086" t="s">
        <v>1721</v>
      </c>
      <c r="AA934" s="4077"/>
      <c r="AB934" s="4074"/>
      <c r="AC934" s="4074">
        <v>0</v>
      </c>
      <c r="AD934" s="4073"/>
      <c r="AE934" s="4078">
        <v>2000</v>
      </c>
      <c r="AF934" s="4079"/>
      <c r="AG934" s="4074"/>
      <c r="AH934" s="4080"/>
      <c r="AI934" s="4080"/>
      <c r="AJ934" s="4081"/>
      <c r="AK934" s="2502"/>
    </row>
    <row r="935" spans="2:37" s="2393" customFormat="1" ht="15" customHeight="1" x14ac:dyDescent="0.2">
      <c r="B935" s="4084" t="s">
        <v>7098</v>
      </c>
      <c r="C935" s="4082"/>
      <c r="D935" s="4072" t="s">
        <v>7099</v>
      </c>
      <c r="E935" s="4073">
        <v>60</v>
      </c>
      <c r="F935" s="4073"/>
      <c r="G935" s="4074"/>
      <c r="H935" s="4075"/>
      <c r="I935" s="4075">
        <v>500</v>
      </c>
      <c r="J935" s="4085" t="s">
        <v>1704</v>
      </c>
      <c r="K935" s="4074"/>
      <c r="L935" s="4073">
        <v>0</v>
      </c>
      <c r="M935" s="4072"/>
      <c r="N935" s="4072"/>
      <c r="O935" s="4074"/>
      <c r="P935" s="4074"/>
      <c r="Q935" s="4073">
        <v>0.1</v>
      </c>
      <c r="R935" s="4073">
        <v>0.1</v>
      </c>
      <c r="S935" s="4064"/>
      <c r="T935" s="4074"/>
      <c r="U935" s="4077"/>
      <c r="V935" s="4077"/>
      <c r="W935" s="4074"/>
      <c r="X935" s="4074">
        <v>0</v>
      </c>
      <c r="Y935" s="4077"/>
      <c r="Z935" s="4086" t="s">
        <v>1721</v>
      </c>
      <c r="AA935" s="4077"/>
      <c r="AB935" s="4074"/>
      <c r="AC935" s="4074">
        <v>0</v>
      </c>
      <c r="AD935" s="4073"/>
      <c r="AE935" s="4078">
        <v>4000</v>
      </c>
      <c r="AF935" s="4079"/>
      <c r="AG935" s="4074"/>
      <c r="AH935" s="4080"/>
      <c r="AI935" s="4080"/>
      <c r="AJ935" s="4081"/>
      <c r="AK935" s="2502"/>
    </row>
    <row r="936" spans="2:37" s="2393" customFormat="1" ht="15" customHeight="1" x14ac:dyDescent="0.2">
      <c r="B936" s="5671" t="s">
        <v>7100</v>
      </c>
      <c r="C936" s="5670"/>
      <c r="D936" s="4072" t="s">
        <v>7101</v>
      </c>
      <c r="E936" s="4073">
        <v>80</v>
      </c>
      <c r="F936" s="4073"/>
      <c r="G936" s="4074"/>
      <c r="H936" s="4075"/>
      <c r="I936" s="4075">
        <v>500</v>
      </c>
      <c r="J936" s="4085" t="s">
        <v>1704</v>
      </c>
      <c r="K936" s="4074"/>
      <c r="L936" s="4073">
        <v>0</v>
      </c>
      <c r="M936" s="4072"/>
      <c r="N936" s="4072"/>
      <c r="O936" s="4074"/>
      <c r="P936" s="4074"/>
      <c r="Q936" s="4073">
        <v>0.1</v>
      </c>
      <c r="R936" s="4073">
        <v>0.1</v>
      </c>
      <c r="S936" s="4064"/>
      <c r="T936" s="4074"/>
      <c r="U936" s="4077"/>
      <c r="V936" s="4077"/>
      <c r="W936" s="4074"/>
      <c r="X936" s="4074">
        <v>0</v>
      </c>
      <c r="Y936" s="4077"/>
      <c r="Z936" s="4086" t="s">
        <v>1721</v>
      </c>
      <c r="AA936" s="4077"/>
      <c r="AB936" s="4074"/>
      <c r="AC936" s="4074">
        <v>0</v>
      </c>
      <c r="AD936" s="4073"/>
      <c r="AE936" s="4078">
        <v>6000</v>
      </c>
      <c r="AF936" s="4079"/>
      <c r="AG936" s="4074"/>
      <c r="AH936" s="4080"/>
      <c r="AI936" s="4080"/>
      <c r="AJ936" s="4081"/>
      <c r="AK936" s="2502"/>
    </row>
    <row r="937" spans="2:37" s="2393" customFormat="1" ht="15" customHeight="1" x14ac:dyDescent="0.2">
      <c r="B937" s="5666" t="s">
        <v>7102</v>
      </c>
      <c r="C937" s="5667"/>
      <c r="D937" s="4072" t="s">
        <v>7103</v>
      </c>
      <c r="E937" s="4073">
        <v>10</v>
      </c>
      <c r="F937" s="4073"/>
      <c r="G937" s="4074"/>
      <c r="H937" s="4075"/>
      <c r="I937" s="4075"/>
      <c r="J937" s="4075"/>
      <c r="K937" s="4074"/>
      <c r="L937" s="4073">
        <v>0.1</v>
      </c>
      <c r="M937" s="4072"/>
      <c r="N937" s="4076"/>
      <c r="O937" s="4074"/>
      <c r="P937" s="4074"/>
      <c r="Q937" s="4073">
        <v>0.1</v>
      </c>
      <c r="R937" s="4073">
        <v>0.1</v>
      </c>
      <c r="S937" s="4064"/>
      <c r="T937" s="4074"/>
      <c r="U937" s="4077"/>
      <c r="V937" s="4077"/>
      <c r="W937" s="4074"/>
      <c r="X937" s="4073">
        <v>0.06</v>
      </c>
      <c r="Y937" s="4077"/>
      <c r="Z937" s="4086"/>
      <c r="AA937" s="4077"/>
      <c r="AB937" s="4074"/>
      <c r="AC937" s="4073">
        <v>0.06</v>
      </c>
      <c r="AD937" s="4073"/>
      <c r="AE937" s="4079"/>
      <c r="AF937" s="4079" t="s">
        <v>6082</v>
      </c>
      <c r="AG937" s="4079" t="s">
        <v>6082</v>
      </c>
      <c r="AH937" s="4080"/>
      <c r="AI937" s="4080"/>
      <c r="AJ937" s="4081"/>
      <c r="AK937" s="2502"/>
    </row>
    <row r="938" spans="2:37" s="2393" customFormat="1" ht="15" customHeight="1" x14ac:dyDescent="0.2">
      <c r="B938" s="2503"/>
      <c r="C938" s="2496"/>
      <c r="D938" s="2496"/>
      <c r="E938" s="2496"/>
      <c r="F938" s="2496"/>
      <c r="G938" s="2496"/>
      <c r="H938" s="2496"/>
      <c r="I938" s="2497"/>
      <c r="J938" s="2497"/>
      <c r="K938" s="2497"/>
      <c r="L938" s="2497"/>
      <c r="M938" s="2496"/>
      <c r="N938" s="2497"/>
      <c r="O938" s="2497"/>
      <c r="P938" s="2497"/>
      <c r="Q938" s="2497"/>
      <c r="R938" s="2497"/>
      <c r="S938" s="2496"/>
      <c r="T938" s="2495"/>
      <c r="U938" s="2495"/>
      <c r="V938" s="2495"/>
      <c r="W938" s="2495"/>
      <c r="X938" s="2495"/>
      <c r="Y938" s="2495"/>
      <c r="Z938" s="2495"/>
      <c r="AA938" s="2495"/>
      <c r="AB938" s="2495"/>
      <c r="AC938" s="2495"/>
      <c r="AD938" s="2495"/>
      <c r="AE938" s="2495"/>
      <c r="AF938" s="2495"/>
      <c r="AG938" s="2495"/>
      <c r="AH938" s="2495"/>
      <c r="AI938" s="2495"/>
      <c r="AJ938" s="2498"/>
      <c r="AK938" s="2502"/>
    </row>
    <row r="939" spans="2:37" s="2393" customFormat="1" ht="15" customHeight="1" x14ac:dyDescent="0.2">
      <c r="B939" s="4236" t="s">
        <v>4985</v>
      </c>
      <c r="C939" s="4237"/>
      <c r="D939" s="5118" t="s">
        <v>7085</v>
      </c>
      <c r="E939" s="5118"/>
      <c r="F939" s="5118"/>
      <c r="G939" s="5118"/>
      <c r="H939" s="5118"/>
      <c r="I939" s="2499"/>
      <c r="J939" s="2499"/>
      <c r="K939" s="2499"/>
      <c r="L939" s="2499"/>
      <c r="M939" s="2499"/>
      <c r="N939" s="2499"/>
      <c r="O939" s="2499"/>
      <c r="P939" s="2499"/>
      <c r="Q939" s="2499"/>
      <c r="R939" s="2499"/>
      <c r="S939" s="2499"/>
      <c r="T939" s="2495"/>
      <c r="U939" s="2495"/>
      <c r="V939" s="2495"/>
      <c r="W939" s="2495"/>
      <c r="X939" s="2495"/>
      <c r="Y939" s="2495"/>
      <c r="Z939" s="2495"/>
      <c r="AA939" s="2495"/>
      <c r="AB939" s="2495"/>
      <c r="AC939" s="2495"/>
      <c r="AD939" s="2495"/>
      <c r="AE939" s="2495"/>
      <c r="AF939" s="2495"/>
      <c r="AG939" s="2495"/>
      <c r="AH939" s="2495"/>
      <c r="AI939" s="2495"/>
      <c r="AJ939" s="2498"/>
      <c r="AK939" s="2502"/>
    </row>
    <row r="940" spans="2:37" s="2393" customFormat="1" ht="15" customHeight="1" x14ac:dyDescent="0.2">
      <c r="B940" s="4236" t="s">
        <v>4986</v>
      </c>
      <c r="C940" s="4237"/>
      <c r="D940" s="5118" t="s">
        <v>5127</v>
      </c>
      <c r="E940" s="5118"/>
      <c r="F940" s="5118"/>
      <c r="G940" s="5118"/>
      <c r="H940" s="2499"/>
      <c r="I940" s="2499"/>
      <c r="J940" s="2499"/>
      <c r="K940" s="2499"/>
      <c r="L940" s="2499"/>
      <c r="M940" s="2499"/>
      <c r="N940" s="2499"/>
      <c r="O940" s="2499"/>
      <c r="P940" s="2499"/>
      <c r="Q940" s="2499"/>
      <c r="R940" s="2499"/>
      <c r="S940" s="2499"/>
      <c r="T940" s="2495"/>
      <c r="U940" s="2495"/>
      <c r="V940" s="2495"/>
      <c r="W940" s="2495"/>
      <c r="X940" s="2495"/>
      <c r="Y940" s="2495"/>
      <c r="Z940" s="2495"/>
      <c r="AA940" s="2495"/>
      <c r="AB940" s="2495"/>
      <c r="AC940" s="2495"/>
      <c r="AD940" s="2495"/>
      <c r="AE940" s="2495"/>
      <c r="AF940" s="2495"/>
      <c r="AG940" s="2495"/>
      <c r="AH940" s="2495"/>
      <c r="AI940" s="2495"/>
      <c r="AJ940" s="2498"/>
      <c r="AK940" s="2502"/>
    </row>
    <row r="941" spans="2:37" s="2393" customFormat="1" ht="15" customHeight="1" thickBot="1" x14ac:dyDescent="0.25">
      <c r="B941" s="4270"/>
      <c r="C941" s="4271"/>
      <c r="D941" s="4272"/>
      <c r="E941" s="4272"/>
      <c r="F941" s="4272"/>
      <c r="G941" s="4272"/>
      <c r="H941" s="2504"/>
      <c r="I941" s="2504"/>
      <c r="J941" s="2504"/>
      <c r="K941" s="2504"/>
      <c r="L941" s="2504"/>
      <c r="M941" s="2504"/>
      <c r="N941" s="2504"/>
      <c r="O941" s="2504"/>
      <c r="P941" s="2504"/>
      <c r="Q941" s="2504"/>
      <c r="R941" s="2504"/>
      <c r="S941" s="2504"/>
      <c r="T941" s="2505"/>
      <c r="U941" s="2505"/>
      <c r="V941" s="2505"/>
      <c r="W941" s="2505"/>
      <c r="X941" s="2505"/>
      <c r="Y941" s="2505"/>
      <c r="Z941" s="2505"/>
      <c r="AA941" s="2505"/>
      <c r="AB941" s="2505"/>
      <c r="AC941" s="2505"/>
      <c r="AD941" s="2505"/>
      <c r="AE941" s="2505"/>
      <c r="AF941" s="2505"/>
      <c r="AG941" s="2505"/>
      <c r="AH941" s="2505"/>
      <c r="AI941" s="2505"/>
      <c r="AJ941" s="2506"/>
      <c r="AK941" s="2507"/>
    </row>
    <row r="942" spans="2:37" s="2393" customFormat="1" ht="15" customHeight="1" thickBot="1" x14ac:dyDescent="0.35">
      <c r="C942" s="3150"/>
      <c r="D942" s="3150"/>
      <c r="E942" s="3151"/>
      <c r="F942" s="3151"/>
      <c r="G942" s="3151"/>
      <c r="H942" s="3151"/>
      <c r="I942" s="2803"/>
      <c r="J942" s="2803"/>
      <c r="K942" s="2803"/>
      <c r="L942" s="2803"/>
      <c r="M942" s="2803"/>
      <c r="N942" s="2803"/>
      <c r="O942" s="2803"/>
      <c r="P942" s="2803"/>
    </row>
    <row r="943" spans="2:37" s="2393" customFormat="1" ht="15" customHeight="1" x14ac:dyDescent="0.2">
      <c r="B943" s="4169" t="s">
        <v>4994</v>
      </c>
      <c r="C943" s="4170"/>
      <c r="D943" s="4170"/>
      <c r="E943" s="4170"/>
      <c r="F943" s="4170"/>
      <c r="G943" s="4170"/>
      <c r="H943" s="4170"/>
      <c r="I943" s="4170"/>
      <c r="J943" s="4170"/>
      <c r="K943" s="4170"/>
      <c r="L943" s="4170"/>
      <c r="M943" s="4170"/>
      <c r="N943" s="4170"/>
      <c r="O943" s="4170"/>
      <c r="P943" s="4170"/>
      <c r="Q943" s="4170"/>
      <c r="R943" s="4170"/>
      <c r="S943" s="4170"/>
      <c r="T943" s="4170"/>
      <c r="U943" s="4170"/>
      <c r="V943" s="4170"/>
      <c r="W943" s="4170"/>
      <c r="X943" s="4170"/>
      <c r="Y943" s="4170"/>
      <c r="Z943" s="4170"/>
      <c r="AA943" s="4170"/>
      <c r="AB943" s="4170"/>
      <c r="AC943" s="4170"/>
      <c r="AD943" s="4170"/>
      <c r="AE943" s="4170"/>
      <c r="AF943" s="4170"/>
      <c r="AG943" s="4170"/>
      <c r="AH943" s="4170"/>
      <c r="AI943" s="4170"/>
      <c r="AJ943" s="4170"/>
      <c r="AK943" s="4171"/>
    </row>
    <row r="944" spans="2:37" s="2393" customFormat="1" ht="15" customHeight="1" x14ac:dyDescent="0.2">
      <c r="B944" s="2500"/>
      <c r="C944" s="3953"/>
      <c r="D944" s="3953"/>
      <c r="E944" s="3953"/>
      <c r="F944" s="3953"/>
      <c r="G944" s="2501"/>
      <c r="H944" s="2501"/>
      <c r="I944" s="2501"/>
      <c r="J944" s="2501"/>
      <c r="K944" s="2501"/>
      <c r="L944" s="2501"/>
      <c r="M944" s="2501"/>
      <c r="N944" s="2501"/>
      <c r="O944" s="2501"/>
      <c r="P944" s="2501"/>
      <c r="Q944" s="2501"/>
      <c r="R944" s="2501"/>
      <c r="S944" s="2501"/>
      <c r="T944" s="2501"/>
      <c r="U944" s="2501"/>
      <c r="V944" s="2501"/>
      <c r="W944" s="2501"/>
      <c r="X944" s="2501"/>
      <c r="Y944" s="2501"/>
      <c r="Z944" s="2501"/>
      <c r="AA944" s="2501"/>
      <c r="AB944" s="2501"/>
      <c r="AC944" s="2501"/>
      <c r="AD944" s="2501"/>
      <c r="AE944" s="2501"/>
      <c r="AF944" s="2501"/>
      <c r="AG944" s="2501"/>
      <c r="AH944" s="2501"/>
      <c r="AI944" s="2501"/>
      <c r="AJ944" s="2501"/>
      <c r="AK944" s="2502"/>
    </row>
    <row r="945" spans="2:37" s="2393" customFormat="1" ht="15" customHeight="1" x14ac:dyDescent="0.2">
      <c r="B945" s="2500" t="s">
        <v>4981</v>
      </c>
      <c r="C945" s="3953"/>
      <c r="D945" s="4243" t="s">
        <v>7065</v>
      </c>
      <c r="E945" s="4243"/>
      <c r="F945" s="4243"/>
      <c r="G945" s="4243"/>
      <c r="H945" s="4243"/>
      <c r="I945" s="4243"/>
      <c r="J945" s="2501"/>
      <c r="K945" s="2501"/>
      <c r="L945" s="2501"/>
      <c r="M945" s="2501"/>
      <c r="N945" s="2501"/>
      <c r="O945" s="2501"/>
      <c r="P945" s="2501"/>
      <c r="Q945" s="2501"/>
      <c r="R945" s="2501"/>
      <c r="S945" s="2501"/>
      <c r="T945" s="2501"/>
      <c r="U945" s="2501"/>
      <c r="V945" s="2501"/>
      <c r="W945" s="2501"/>
      <c r="X945" s="2501"/>
      <c r="Y945" s="2501"/>
      <c r="Z945" s="2501"/>
      <c r="AA945" s="2501"/>
      <c r="AB945" s="2501"/>
      <c r="AC945" s="2501"/>
      <c r="AD945" s="2501"/>
      <c r="AE945" s="2501"/>
      <c r="AF945" s="2501"/>
      <c r="AG945" s="2501"/>
      <c r="AH945" s="2501"/>
      <c r="AI945" s="2501"/>
      <c r="AJ945" s="2501"/>
      <c r="AK945" s="2502"/>
    </row>
    <row r="946" spans="2:37" s="2393" customFormat="1" ht="15" customHeight="1" thickBot="1" x14ac:dyDescent="0.25">
      <c r="B946" s="4176" t="s">
        <v>4995</v>
      </c>
      <c r="C946" s="4177"/>
      <c r="D946" s="5665">
        <v>41908</v>
      </c>
      <c r="E946" s="5665"/>
      <c r="F946" s="3956"/>
      <c r="G946" s="2501"/>
      <c r="H946" s="2501"/>
      <c r="I946" s="2501"/>
      <c r="J946" s="2501"/>
      <c r="K946" s="2501"/>
      <c r="L946" s="2501"/>
      <c r="M946" s="2501"/>
      <c r="N946" s="2501"/>
      <c r="O946" s="2501"/>
      <c r="P946" s="2501"/>
      <c r="Q946" s="2501"/>
      <c r="R946" s="2501"/>
      <c r="S946" s="2501"/>
      <c r="T946" s="2501"/>
      <c r="U946" s="2501"/>
      <c r="V946" s="2501"/>
      <c r="W946" s="2501"/>
      <c r="X946" s="2501"/>
      <c r="Y946" s="2501"/>
      <c r="Z946" s="2501"/>
      <c r="AA946" s="2501"/>
      <c r="AB946" s="2501"/>
      <c r="AC946" s="2501"/>
      <c r="AD946" s="2501"/>
      <c r="AE946" s="2501"/>
      <c r="AF946" s="2501"/>
      <c r="AG946" s="2501"/>
      <c r="AH946" s="2501"/>
      <c r="AI946" s="2501"/>
      <c r="AJ946" s="2501"/>
      <c r="AK946" s="2502"/>
    </row>
    <row r="947" spans="2:37" s="2393" customFormat="1" ht="40.5" customHeight="1" thickBot="1" x14ac:dyDescent="0.25">
      <c r="B947" s="4179" t="s">
        <v>4996</v>
      </c>
      <c r="C947" s="4180"/>
      <c r="D947" s="5119" t="s">
        <v>7066</v>
      </c>
      <c r="E947" s="5120"/>
      <c r="F947" s="5120"/>
      <c r="G947" s="5120"/>
      <c r="H947" s="5120"/>
      <c r="I947" s="5120"/>
      <c r="J947" s="5120"/>
      <c r="K947" s="5120"/>
      <c r="L947" s="5120"/>
      <c r="M947" s="5120"/>
      <c r="N947" s="5120"/>
      <c r="O947" s="5120"/>
      <c r="P947" s="5120"/>
      <c r="Q947" s="5121"/>
      <c r="R947" s="2501"/>
      <c r="S947" s="2501"/>
      <c r="T947" s="2501"/>
      <c r="U947" s="2501"/>
      <c r="V947" s="2501"/>
      <c r="W947" s="2501"/>
      <c r="X947" s="2501"/>
      <c r="Y947" s="2501"/>
      <c r="Z947" s="2501"/>
      <c r="AA947" s="2501"/>
      <c r="AB947" s="2501"/>
      <c r="AC947" s="2501"/>
      <c r="AD947" s="2501"/>
      <c r="AE947" s="2501"/>
      <c r="AF947" s="2501"/>
      <c r="AG947" s="2501"/>
      <c r="AH947" s="2501"/>
      <c r="AI947" s="2501"/>
      <c r="AJ947" s="2501"/>
      <c r="AK947" s="2502"/>
    </row>
    <row r="948" spans="2:37" s="2393" customFormat="1" ht="15" customHeight="1" thickBot="1" x14ac:dyDescent="0.25">
      <c r="B948" s="4245"/>
      <c r="C948" s="4246"/>
      <c r="D948" s="4246"/>
      <c r="E948" s="4246"/>
      <c r="F948" s="4246"/>
      <c r="G948" s="4246"/>
      <c r="H948" s="4246"/>
      <c r="I948" s="4246"/>
      <c r="J948" s="4246"/>
      <c r="K948" s="4246"/>
      <c r="L948" s="4246"/>
      <c r="M948" s="4246"/>
      <c r="N948" s="4246"/>
      <c r="O948" s="4246"/>
      <c r="P948" s="4246"/>
      <c r="Q948" s="4246"/>
      <c r="R948" s="2501"/>
      <c r="S948" s="2501"/>
      <c r="T948" s="2501"/>
      <c r="U948" s="2501"/>
      <c r="V948" s="2501"/>
      <c r="W948" s="2501"/>
      <c r="X948" s="2501"/>
      <c r="Y948" s="2501"/>
      <c r="Z948" s="2501"/>
      <c r="AA948" s="2501"/>
      <c r="AB948" s="2501"/>
      <c r="AC948" s="2501"/>
      <c r="AD948" s="2501"/>
      <c r="AE948" s="2501"/>
      <c r="AF948" s="2501"/>
      <c r="AG948" s="2501"/>
      <c r="AH948" s="2501"/>
      <c r="AI948" s="2501"/>
      <c r="AJ948" s="2501"/>
      <c r="AK948" s="2502"/>
    </row>
    <row r="949" spans="2:37" s="2393" customFormat="1" ht="15" customHeight="1" thickBot="1" x14ac:dyDescent="0.25">
      <c r="B949" s="4189" t="s">
        <v>4997</v>
      </c>
      <c r="C949" s="4189"/>
      <c r="D949" s="4189" t="s">
        <v>4987</v>
      </c>
      <c r="E949" s="4189" t="s">
        <v>4998</v>
      </c>
      <c r="F949" s="4247" t="s">
        <v>224</v>
      </c>
      <c r="G949" s="4247"/>
      <c r="H949" s="4247"/>
      <c r="I949" s="4247"/>
      <c r="J949" s="4247"/>
      <c r="K949" s="4247"/>
      <c r="L949" s="4247"/>
      <c r="M949" s="4247"/>
      <c r="N949" s="4247"/>
      <c r="O949" s="4247"/>
      <c r="P949" s="4247"/>
      <c r="Q949" s="4247"/>
      <c r="R949" s="4247"/>
      <c r="S949" s="4247" t="s">
        <v>340</v>
      </c>
      <c r="T949" s="4247"/>
      <c r="U949" s="4247"/>
      <c r="V949" s="4247"/>
      <c r="W949" s="4247"/>
      <c r="X949" s="4247"/>
      <c r="Y949" s="4247"/>
      <c r="Z949" s="4247"/>
      <c r="AA949" s="4247"/>
      <c r="AB949" s="4247"/>
      <c r="AC949" s="4247"/>
      <c r="AD949" s="4247" t="s">
        <v>225</v>
      </c>
      <c r="AE949" s="4247"/>
      <c r="AF949" s="4247"/>
      <c r="AG949" s="4247"/>
      <c r="AH949" s="4188" t="s">
        <v>4982</v>
      </c>
      <c r="AI949" s="4188"/>
      <c r="AJ949" s="4188"/>
      <c r="AK949" s="2502"/>
    </row>
    <row r="950" spans="2:37" s="2393" customFormat="1" ht="15" customHeight="1" thickBot="1" x14ac:dyDescent="0.25">
      <c r="B950" s="4203"/>
      <c r="C950" s="4203"/>
      <c r="D950" s="4203"/>
      <c r="E950" s="4203"/>
      <c r="F950" s="4203" t="s">
        <v>4999</v>
      </c>
      <c r="G950" s="4203" t="s">
        <v>5000</v>
      </c>
      <c r="H950" s="4189" t="s">
        <v>5001</v>
      </c>
      <c r="I950" s="4200" t="s">
        <v>5002</v>
      </c>
      <c r="J950" s="4200" t="s">
        <v>5003</v>
      </c>
      <c r="K950" s="4201" t="s">
        <v>5004</v>
      </c>
      <c r="L950" s="4201" t="s">
        <v>5005</v>
      </c>
      <c r="M950" s="4200" t="s">
        <v>5006</v>
      </c>
      <c r="N950" s="4200"/>
      <c r="O950" s="4201" t="s">
        <v>5007</v>
      </c>
      <c r="P950" s="4201" t="s">
        <v>5008</v>
      </c>
      <c r="Q950" s="4201" t="s">
        <v>5009</v>
      </c>
      <c r="R950" s="4201" t="s">
        <v>5010</v>
      </c>
      <c r="S950" s="4189" t="s">
        <v>5011</v>
      </c>
      <c r="T950" s="4189" t="s">
        <v>5012</v>
      </c>
      <c r="U950" s="4189" t="s">
        <v>5013</v>
      </c>
      <c r="V950" s="4189" t="s">
        <v>5014</v>
      </c>
      <c r="W950" s="4189" t="s">
        <v>5015</v>
      </c>
      <c r="X950" s="4189" t="s">
        <v>5016</v>
      </c>
      <c r="Y950" s="4189" t="s">
        <v>5017</v>
      </c>
      <c r="Z950" s="4189" t="s">
        <v>5018</v>
      </c>
      <c r="AA950" s="4189" t="s">
        <v>5019</v>
      </c>
      <c r="AB950" s="4200" t="s">
        <v>5020</v>
      </c>
      <c r="AC950" s="4200" t="s">
        <v>5021</v>
      </c>
      <c r="AD950" s="4189" t="s">
        <v>5022</v>
      </c>
      <c r="AE950" s="4189" t="s">
        <v>5023</v>
      </c>
      <c r="AF950" s="4189" t="s">
        <v>5024</v>
      </c>
      <c r="AG950" s="4189" t="s">
        <v>5025</v>
      </c>
      <c r="AH950" s="4189" t="s">
        <v>1150</v>
      </c>
      <c r="AI950" s="4189" t="s">
        <v>4983</v>
      </c>
      <c r="AJ950" s="4189" t="s">
        <v>4984</v>
      </c>
      <c r="AK950" s="2502"/>
    </row>
    <row r="951" spans="2:37" s="2393" customFormat="1" ht="15" customHeight="1" thickBot="1" x14ac:dyDescent="0.25">
      <c r="B951" s="4203"/>
      <c r="C951" s="4203"/>
      <c r="D951" s="4203"/>
      <c r="E951" s="4203"/>
      <c r="F951" s="4203"/>
      <c r="G951" s="4203"/>
      <c r="H951" s="4203"/>
      <c r="I951" s="4201"/>
      <c r="J951" s="4201"/>
      <c r="K951" s="4201"/>
      <c r="L951" s="4201"/>
      <c r="M951" s="3954" t="s">
        <v>5026</v>
      </c>
      <c r="N951" s="3955" t="s">
        <v>2793</v>
      </c>
      <c r="O951" s="4201"/>
      <c r="P951" s="4201"/>
      <c r="Q951" s="4201"/>
      <c r="R951" s="4201"/>
      <c r="S951" s="4203"/>
      <c r="T951" s="4203"/>
      <c r="U951" s="4203"/>
      <c r="V951" s="4203"/>
      <c r="W951" s="4203"/>
      <c r="X951" s="4203"/>
      <c r="Y951" s="4203"/>
      <c r="Z951" s="4203"/>
      <c r="AA951" s="4203"/>
      <c r="AB951" s="4201"/>
      <c r="AC951" s="4201"/>
      <c r="AD951" s="4203"/>
      <c r="AE951" s="4203"/>
      <c r="AF951" s="4203"/>
      <c r="AG951" s="4203"/>
      <c r="AH951" s="4203"/>
      <c r="AI951" s="4203"/>
      <c r="AJ951" s="4203"/>
      <c r="AK951" s="2502"/>
    </row>
    <row r="952" spans="2:37" s="2393" customFormat="1" ht="15" customHeight="1" x14ac:dyDescent="0.2">
      <c r="B952" s="5668" t="s">
        <v>7067</v>
      </c>
      <c r="C952" s="5669"/>
      <c r="D952" s="4034" t="s">
        <v>7068</v>
      </c>
      <c r="E952" s="4035">
        <v>25</v>
      </c>
      <c r="F952" s="4035">
        <v>10</v>
      </c>
      <c r="G952" s="4036">
        <v>0.04</v>
      </c>
      <c r="H952" s="4037"/>
      <c r="I952" s="4037"/>
      <c r="J952" s="4037"/>
      <c r="K952" s="4036">
        <v>0.08</v>
      </c>
      <c r="L952" s="4036">
        <v>0.08</v>
      </c>
      <c r="M952" s="4034"/>
      <c r="N952" s="4038"/>
      <c r="O952" s="4036">
        <v>0.19</v>
      </c>
      <c r="P952" s="4036">
        <v>0.19</v>
      </c>
      <c r="Q952" s="4036">
        <v>0.19</v>
      </c>
      <c r="R952" s="4036">
        <v>0.19</v>
      </c>
      <c r="S952" s="4030"/>
      <c r="T952" s="4036"/>
      <c r="U952" s="4039"/>
      <c r="V952" s="4039"/>
      <c r="W952" s="4036"/>
      <c r="X952" s="4036">
        <v>0.06</v>
      </c>
      <c r="Y952" s="4039"/>
      <c r="Z952" s="4039">
        <v>1000</v>
      </c>
      <c r="AA952" s="4039"/>
      <c r="AB952" s="4036"/>
      <c r="AC952" s="4036">
        <v>0.06</v>
      </c>
      <c r="AD952" s="4035"/>
      <c r="AE952" s="4040">
        <v>1000</v>
      </c>
      <c r="AF952" s="4041"/>
      <c r="AG952" s="4036">
        <v>0.1</v>
      </c>
      <c r="AH952" s="4042"/>
      <c r="AI952" s="4042"/>
      <c r="AJ952" s="4043"/>
      <c r="AK952" s="2502"/>
    </row>
    <row r="953" spans="2:37" s="2393" customFormat="1" ht="15" customHeight="1" x14ac:dyDescent="0.2">
      <c r="B953" s="5671" t="s">
        <v>7069</v>
      </c>
      <c r="C953" s="5670"/>
      <c r="D953" s="4044" t="s">
        <v>7070</v>
      </c>
      <c r="E953" s="4045">
        <v>35</v>
      </c>
      <c r="F953" s="4045">
        <v>15</v>
      </c>
      <c r="G953" s="4046">
        <v>0.04</v>
      </c>
      <c r="H953" s="4047"/>
      <c r="I953" s="4047"/>
      <c r="J953" s="4046"/>
      <c r="K953" s="4046">
        <v>0.08</v>
      </c>
      <c r="L953" s="4046">
        <v>0.08</v>
      </c>
      <c r="M953" s="4044"/>
      <c r="N953" s="4048"/>
      <c r="O953" s="4046">
        <v>0.19</v>
      </c>
      <c r="P953" s="4046">
        <v>0.19</v>
      </c>
      <c r="Q953" s="4046">
        <v>0.19</v>
      </c>
      <c r="R953" s="4046">
        <v>0.19</v>
      </c>
      <c r="S953" s="4031"/>
      <c r="T953" s="4046"/>
      <c r="U953" s="4049"/>
      <c r="V953" s="4049"/>
      <c r="W953" s="4046"/>
      <c r="X953" s="4046"/>
      <c r="Y953" s="4049"/>
      <c r="Z953" s="4049" t="s">
        <v>2465</v>
      </c>
      <c r="AA953" s="4049"/>
      <c r="AB953" s="4046"/>
      <c r="AC953" s="4046"/>
      <c r="AD953" s="4045"/>
      <c r="AE953" s="4050">
        <v>2500</v>
      </c>
      <c r="AF953" s="4051"/>
      <c r="AG953" s="4046">
        <v>0.1</v>
      </c>
      <c r="AH953" s="4052"/>
      <c r="AI953" s="4052"/>
      <c r="AJ953" s="4053"/>
      <c r="AK953" s="2502"/>
    </row>
    <row r="954" spans="2:37" s="2393" customFormat="1" ht="15" customHeight="1" x14ac:dyDescent="0.2">
      <c r="B954" s="5671" t="s">
        <v>7071</v>
      </c>
      <c r="C954" s="5670"/>
      <c r="D954" s="4044" t="s">
        <v>7072</v>
      </c>
      <c r="E954" s="4045">
        <v>50</v>
      </c>
      <c r="F954" s="4045">
        <v>25</v>
      </c>
      <c r="G954" s="4046">
        <v>0</v>
      </c>
      <c r="H954" s="4047"/>
      <c r="I954" s="4047"/>
      <c r="J954" s="4047"/>
      <c r="K954" s="4046">
        <v>0.08</v>
      </c>
      <c r="L954" s="4046">
        <v>0.08</v>
      </c>
      <c r="M954" s="4044"/>
      <c r="N954" s="4048"/>
      <c r="O954" s="4046">
        <v>0.19</v>
      </c>
      <c r="P954" s="4046">
        <v>0.19</v>
      </c>
      <c r="Q954" s="4046">
        <v>0.19</v>
      </c>
      <c r="R954" s="4046">
        <v>0.19</v>
      </c>
      <c r="S954" s="4031"/>
      <c r="T954" s="4046"/>
      <c r="U954" s="4049"/>
      <c r="V954" s="4049"/>
      <c r="W954" s="4046"/>
      <c r="X954" s="4046"/>
      <c r="Y954" s="4049"/>
      <c r="Z954" s="4049" t="s">
        <v>2465</v>
      </c>
      <c r="AA954" s="4049"/>
      <c r="AB954" s="4046"/>
      <c r="AC954" s="4046"/>
      <c r="AD954" s="4045"/>
      <c r="AE954" s="4050">
        <v>3500</v>
      </c>
      <c r="AF954" s="4051"/>
      <c r="AG954" s="4046">
        <v>0.1</v>
      </c>
      <c r="AH954" s="4052"/>
      <c r="AI954" s="4052"/>
      <c r="AJ954" s="4053"/>
      <c r="AK954" s="2502"/>
    </row>
    <row r="955" spans="2:37" s="2393" customFormat="1" ht="15" customHeight="1" x14ac:dyDescent="0.2">
      <c r="B955" s="5671" t="s">
        <v>7073</v>
      </c>
      <c r="C955" s="5670"/>
      <c r="D955" s="4044" t="s">
        <v>7074</v>
      </c>
      <c r="E955" s="4045">
        <v>25</v>
      </c>
      <c r="F955" s="4045"/>
      <c r="G955" s="4046">
        <v>7.9000000000000001E-2</v>
      </c>
      <c r="H955" s="4047"/>
      <c r="I955" s="4047">
        <v>125</v>
      </c>
      <c r="J955" s="4047"/>
      <c r="K955" s="4046"/>
      <c r="L955" s="4046">
        <v>7.9000000000000001E-2</v>
      </c>
      <c r="M955" s="4044"/>
      <c r="N955" s="4048"/>
      <c r="O955" s="4046"/>
      <c r="P955" s="4046"/>
      <c r="Q955" s="4046">
        <v>7.9000000000000001E-2</v>
      </c>
      <c r="R955" s="4046">
        <v>7.9000000000000001E-2</v>
      </c>
      <c r="S955" s="4031"/>
      <c r="T955" s="4046"/>
      <c r="U955" s="4049"/>
      <c r="V955" s="4049"/>
      <c r="W955" s="4046"/>
      <c r="X955" s="4046">
        <v>0.06</v>
      </c>
      <c r="Y955" s="4049"/>
      <c r="Z955" s="4049">
        <v>1000</v>
      </c>
      <c r="AA955" s="4049"/>
      <c r="AB955" s="4046"/>
      <c r="AC955" s="4046">
        <v>0.06</v>
      </c>
      <c r="AD955" s="4045"/>
      <c r="AE955" s="4050">
        <v>1000</v>
      </c>
      <c r="AF955" s="4051"/>
      <c r="AG955" s="4046">
        <v>0.1</v>
      </c>
      <c r="AH955" s="4032"/>
      <c r="AI955" s="4032"/>
      <c r="AJ955" s="4033"/>
      <c r="AK955" s="2502"/>
    </row>
    <row r="956" spans="2:37" s="2393" customFormat="1" ht="15" customHeight="1" x14ac:dyDescent="0.2">
      <c r="B956" s="5676" t="s">
        <v>7075</v>
      </c>
      <c r="C956" s="5677"/>
      <c r="D956" s="4044" t="s">
        <v>7076</v>
      </c>
      <c r="E956" s="4045">
        <v>35</v>
      </c>
      <c r="F956" s="4045"/>
      <c r="G956" s="4046">
        <v>7.9000000000000001E-2</v>
      </c>
      <c r="H956" s="4047"/>
      <c r="I956" s="4047">
        <v>250</v>
      </c>
      <c r="J956" s="4047"/>
      <c r="K956" s="4046"/>
      <c r="L956" s="4046">
        <v>7.9000000000000001E-2</v>
      </c>
      <c r="M956" s="4044"/>
      <c r="N956" s="4048"/>
      <c r="O956" s="4046"/>
      <c r="P956" s="4046"/>
      <c r="Q956" s="4046">
        <v>7.9000000000000001E-2</v>
      </c>
      <c r="R956" s="4046">
        <v>7.9000000000000001E-2</v>
      </c>
      <c r="S956" s="4031"/>
      <c r="T956" s="4046"/>
      <c r="U956" s="4049"/>
      <c r="V956" s="4049"/>
      <c r="W956" s="4046"/>
      <c r="X956" s="4046"/>
      <c r="Y956" s="4049"/>
      <c r="Z956" s="4049" t="s">
        <v>2465</v>
      </c>
      <c r="AA956" s="4049"/>
      <c r="AB956" s="4046"/>
      <c r="AC956" s="4046"/>
      <c r="AD956" s="4045"/>
      <c r="AE956" s="4050">
        <v>2000</v>
      </c>
      <c r="AF956" s="4051"/>
      <c r="AG956" s="4046">
        <v>0.1</v>
      </c>
      <c r="AH956" s="4032"/>
      <c r="AI956" s="4032"/>
      <c r="AJ956" s="4033"/>
      <c r="AK956" s="2502"/>
    </row>
    <row r="957" spans="2:37" s="2393" customFormat="1" ht="15" customHeight="1" x14ac:dyDescent="0.2">
      <c r="B957" s="5676" t="s">
        <v>7077</v>
      </c>
      <c r="C957" s="5677"/>
      <c r="D957" s="4044" t="s">
        <v>7078</v>
      </c>
      <c r="E957" s="4045">
        <v>50</v>
      </c>
      <c r="F957" s="4045"/>
      <c r="G957" s="4046">
        <v>0</v>
      </c>
      <c r="H957" s="4047"/>
      <c r="I957" s="4047">
        <v>400</v>
      </c>
      <c r="J957" s="4047"/>
      <c r="K957" s="4046"/>
      <c r="L957" s="4046">
        <v>7.9000000000000001E-2</v>
      </c>
      <c r="M957" s="4044"/>
      <c r="N957" s="4048"/>
      <c r="O957" s="4046"/>
      <c r="P957" s="4046"/>
      <c r="Q957" s="4046">
        <v>7.9000000000000001E-2</v>
      </c>
      <c r="R957" s="4046">
        <v>7.9000000000000001E-2</v>
      </c>
      <c r="S957" s="4031"/>
      <c r="T957" s="4046"/>
      <c r="U957" s="4049"/>
      <c r="V957" s="4049"/>
      <c r="W957" s="4046"/>
      <c r="X957" s="4046"/>
      <c r="Y957" s="4049"/>
      <c r="Z957" s="4049" t="s">
        <v>2465</v>
      </c>
      <c r="AA957" s="4049"/>
      <c r="AB957" s="4046"/>
      <c r="AC957" s="4046"/>
      <c r="AD957" s="4045"/>
      <c r="AE957" s="4050">
        <v>3000</v>
      </c>
      <c r="AF957" s="4051"/>
      <c r="AG957" s="4046">
        <v>0.1</v>
      </c>
      <c r="AH957" s="4032"/>
      <c r="AI957" s="4032"/>
      <c r="AJ957" s="4033"/>
      <c r="AK957" s="2502"/>
    </row>
    <row r="958" spans="2:37" s="2393" customFormat="1" ht="15" customHeight="1" x14ac:dyDescent="0.2">
      <c r="B958" s="5671" t="s">
        <v>7079</v>
      </c>
      <c r="C958" s="5670"/>
      <c r="D958" s="4044" t="s">
        <v>7080</v>
      </c>
      <c r="E958" s="4045">
        <v>65</v>
      </c>
      <c r="F958" s="4045"/>
      <c r="G958" s="4046">
        <v>0</v>
      </c>
      <c r="H958" s="4047"/>
      <c r="I958" s="4047">
        <v>600</v>
      </c>
      <c r="J958" s="4047"/>
      <c r="K958" s="4046"/>
      <c r="L958" s="4046">
        <v>0</v>
      </c>
      <c r="M958" s="4047"/>
      <c r="N958" s="4047"/>
      <c r="O958" s="4046"/>
      <c r="P958" s="4046"/>
      <c r="Q958" s="4046">
        <v>7.9000000000000001E-2</v>
      </c>
      <c r="R958" s="4046">
        <v>7.9000000000000001E-2</v>
      </c>
      <c r="S958" s="4031"/>
      <c r="T958" s="4046"/>
      <c r="U958" s="4049"/>
      <c r="V958" s="4049"/>
      <c r="W958" s="4046"/>
      <c r="X958" s="4046"/>
      <c r="Y958" s="4049"/>
      <c r="Z958" s="4049" t="s">
        <v>2465</v>
      </c>
      <c r="AA958" s="4049"/>
      <c r="AB958" s="4046"/>
      <c r="AC958" s="4046"/>
      <c r="AD958" s="4045"/>
      <c r="AE958" s="4050">
        <v>4000</v>
      </c>
      <c r="AF958" s="4051"/>
      <c r="AG958" s="4046">
        <v>0.1</v>
      </c>
      <c r="AH958" s="4032"/>
      <c r="AI958" s="4032"/>
      <c r="AJ958" s="4033"/>
      <c r="AK958" s="2502"/>
    </row>
    <row r="959" spans="2:37" s="2393" customFormat="1" ht="15" customHeight="1" x14ac:dyDescent="0.2">
      <c r="B959" s="5671" t="s">
        <v>7081</v>
      </c>
      <c r="C959" s="5670"/>
      <c r="D959" s="4044" t="s">
        <v>7082</v>
      </c>
      <c r="E959" s="4045">
        <v>90</v>
      </c>
      <c r="F959" s="4045"/>
      <c r="G959" s="4046">
        <v>0</v>
      </c>
      <c r="H959" s="4047"/>
      <c r="I959" s="4047">
        <v>1000</v>
      </c>
      <c r="J959" s="4047"/>
      <c r="K959" s="4046"/>
      <c r="L959" s="4046">
        <v>0</v>
      </c>
      <c r="M959" s="4047"/>
      <c r="N959" s="4047"/>
      <c r="O959" s="4046"/>
      <c r="P959" s="4046"/>
      <c r="Q959" s="4046">
        <v>7.9000000000000001E-2</v>
      </c>
      <c r="R959" s="4046">
        <v>7.9000000000000001E-2</v>
      </c>
      <c r="S959" s="4031"/>
      <c r="T959" s="4046"/>
      <c r="U959" s="4049"/>
      <c r="V959" s="4049"/>
      <c r="W959" s="4046"/>
      <c r="X959" s="4046"/>
      <c r="Y959" s="4049"/>
      <c r="Z959" s="4049" t="s">
        <v>2465</v>
      </c>
      <c r="AA959" s="4049"/>
      <c r="AB959" s="4046"/>
      <c r="AC959" s="4046"/>
      <c r="AD959" s="4045"/>
      <c r="AE959" s="4050">
        <v>5000</v>
      </c>
      <c r="AF959" s="4051"/>
      <c r="AG959" s="4046">
        <v>0.1</v>
      </c>
      <c r="AH959" s="4032"/>
      <c r="AI959" s="4032"/>
      <c r="AJ959" s="4033"/>
      <c r="AK959" s="2502"/>
    </row>
    <row r="960" spans="2:37" s="2393" customFormat="1" ht="15" customHeight="1" thickBot="1" x14ac:dyDescent="0.25">
      <c r="B960" s="5674" t="s">
        <v>7083</v>
      </c>
      <c r="C960" s="5675"/>
      <c r="D960" s="4054" t="s">
        <v>7084</v>
      </c>
      <c r="E960" s="4055">
        <v>135</v>
      </c>
      <c r="F960" s="4055"/>
      <c r="G960" s="4056">
        <v>0</v>
      </c>
      <c r="H960" s="4057"/>
      <c r="I960" s="4057">
        <v>2000</v>
      </c>
      <c r="J960" s="4057"/>
      <c r="K960" s="4056"/>
      <c r="L960" s="4056">
        <v>0</v>
      </c>
      <c r="M960" s="4057"/>
      <c r="N960" s="4057"/>
      <c r="O960" s="4056"/>
      <c r="P960" s="4056"/>
      <c r="Q960" s="4056">
        <v>7.9000000000000001E-2</v>
      </c>
      <c r="R960" s="4056">
        <v>7.9000000000000001E-2</v>
      </c>
      <c r="S960" s="4029"/>
      <c r="T960" s="4056"/>
      <c r="U960" s="4058"/>
      <c r="V960" s="4058"/>
      <c r="W960" s="4056"/>
      <c r="X960" s="4056"/>
      <c r="Y960" s="4058"/>
      <c r="Z960" s="4058" t="s">
        <v>2465</v>
      </c>
      <c r="AA960" s="4058"/>
      <c r="AB960" s="4056"/>
      <c r="AC960" s="4056"/>
      <c r="AD960" s="4055"/>
      <c r="AE960" s="4059">
        <v>6000</v>
      </c>
      <c r="AF960" s="4060"/>
      <c r="AG960" s="4056">
        <v>0.1</v>
      </c>
      <c r="AH960" s="4061"/>
      <c r="AI960" s="4061"/>
      <c r="AJ960" s="4062"/>
      <c r="AK960" s="2502"/>
    </row>
    <row r="961" spans="2:37" s="2393" customFormat="1" ht="15" customHeight="1" x14ac:dyDescent="0.2">
      <c r="B961" s="2503"/>
      <c r="C961" s="2496"/>
      <c r="D961" s="2496"/>
      <c r="E961" s="2496"/>
      <c r="F961" s="2496"/>
      <c r="G961" s="2496"/>
      <c r="H961" s="2496"/>
      <c r="I961" s="2497"/>
      <c r="J961" s="2497"/>
      <c r="K961" s="2497"/>
      <c r="L961" s="2497"/>
      <c r="M961" s="2496"/>
      <c r="N961" s="2497"/>
      <c r="O961" s="2497"/>
      <c r="P961" s="2497"/>
      <c r="Q961" s="2497"/>
      <c r="R961" s="2497"/>
      <c r="S961" s="2496"/>
      <c r="T961" s="2495"/>
      <c r="U961" s="2495"/>
      <c r="V961" s="2495"/>
      <c r="W961" s="2495"/>
      <c r="X961" s="2495"/>
      <c r="Y961" s="2495"/>
      <c r="Z961" s="2495"/>
      <c r="AA961" s="2495"/>
      <c r="AB961" s="2495"/>
      <c r="AC961" s="2495"/>
      <c r="AD961" s="2495"/>
      <c r="AE961" s="2495"/>
      <c r="AF961" s="2495"/>
      <c r="AG961" s="2495"/>
      <c r="AH961" s="2495"/>
      <c r="AI961" s="2495"/>
      <c r="AJ961" s="2498"/>
      <c r="AK961" s="2502"/>
    </row>
    <row r="962" spans="2:37" s="2393" customFormat="1" ht="15" customHeight="1" x14ac:dyDescent="0.2">
      <c r="B962" s="4236" t="s">
        <v>4985</v>
      </c>
      <c r="C962" s="4237"/>
      <c r="D962" s="5118" t="s">
        <v>7085</v>
      </c>
      <c r="E962" s="5118"/>
      <c r="F962" s="5118"/>
      <c r="G962" s="5118"/>
      <c r="H962" s="5118"/>
      <c r="I962" s="2499"/>
      <c r="J962" s="2499"/>
      <c r="K962" s="2499"/>
      <c r="L962" s="2499"/>
      <c r="M962" s="2499"/>
      <c r="N962" s="2499"/>
      <c r="O962" s="2499"/>
      <c r="P962" s="2499"/>
      <c r="Q962" s="2499"/>
      <c r="R962" s="2499"/>
      <c r="S962" s="2499"/>
      <c r="T962" s="2495"/>
      <c r="U962" s="2495"/>
      <c r="V962" s="2495"/>
      <c r="W962" s="2495"/>
      <c r="X962" s="2495"/>
      <c r="Y962" s="2495"/>
      <c r="Z962" s="2495"/>
      <c r="AA962" s="2495"/>
      <c r="AB962" s="2495"/>
      <c r="AC962" s="2495"/>
      <c r="AD962" s="2495"/>
      <c r="AE962" s="2495"/>
      <c r="AF962" s="2495"/>
      <c r="AG962" s="2495"/>
      <c r="AH962" s="2495"/>
      <c r="AI962" s="2495"/>
      <c r="AJ962" s="2498"/>
      <c r="AK962" s="2502"/>
    </row>
    <row r="963" spans="2:37" s="2393" customFormat="1" ht="15" customHeight="1" x14ac:dyDescent="0.2">
      <c r="B963" s="4236" t="s">
        <v>4986</v>
      </c>
      <c r="C963" s="4237"/>
      <c r="D963" s="5118" t="s">
        <v>5127</v>
      </c>
      <c r="E963" s="5118"/>
      <c r="F963" s="5118"/>
      <c r="G963" s="5118"/>
      <c r="H963" s="2499"/>
      <c r="I963" s="2499"/>
      <c r="J963" s="2499"/>
      <c r="K963" s="2499"/>
      <c r="L963" s="2499"/>
      <c r="M963" s="2499"/>
      <c r="N963" s="2499"/>
      <c r="O963" s="2499"/>
      <c r="P963" s="2499"/>
      <c r="Q963" s="2499"/>
      <c r="R963" s="2499"/>
      <c r="S963" s="2499"/>
      <c r="T963" s="2495"/>
      <c r="U963" s="2495"/>
      <c r="V963" s="2495"/>
      <c r="W963" s="2495"/>
      <c r="X963" s="2495"/>
      <c r="Y963" s="2495"/>
      <c r="Z963" s="2495"/>
      <c r="AA963" s="2495"/>
      <c r="AB963" s="2495"/>
      <c r="AC963" s="2495"/>
      <c r="AD963" s="2495"/>
      <c r="AE963" s="2495"/>
      <c r="AF963" s="2495"/>
      <c r="AG963" s="2495"/>
      <c r="AH963" s="2495"/>
      <c r="AI963" s="2495"/>
      <c r="AJ963" s="2498"/>
      <c r="AK963" s="2502"/>
    </row>
    <row r="964" spans="2:37" s="2393" customFormat="1" ht="15" customHeight="1" thickBot="1" x14ac:dyDescent="0.25">
      <c r="B964" s="4270"/>
      <c r="C964" s="4271"/>
      <c r="D964" s="4272"/>
      <c r="E964" s="4272"/>
      <c r="F964" s="4272"/>
      <c r="G964" s="4272"/>
      <c r="H964" s="2504"/>
      <c r="I964" s="2504"/>
      <c r="J964" s="2504"/>
      <c r="K964" s="2504"/>
      <c r="L964" s="2504"/>
      <c r="M964" s="2504"/>
      <c r="N964" s="2504"/>
      <c r="O964" s="2504"/>
      <c r="P964" s="2504"/>
      <c r="Q964" s="2504"/>
      <c r="R964" s="2504"/>
      <c r="S964" s="2504"/>
      <c r="T964" s="2505"/>
      <c r="U964" s="2505"/>
      <c r="V964" s="2505"/>
      <c r="W964" s="2505"/>
      <c r="X964" s="2505"/>
      <c r="Y964" s="2505"/>
      <c r="Z964" s="2505"/>
      <c r="AA964" s="2505"/>
      <c r="AB964" s="2505"/>
      <c r="AC964" s="2505"/>
      <c r="AD964" s="2505"/>
      <c r="AE964" s="2505"/>
      <c r="AF964" s="2505"/>
      <c r="AG964" s="2505"/>
      <c r="AH964" s="2505"/>
      <c r="AI964" s="2505"/>
      <c r="AJ964" s="2506"/>
      <c r="AK964" s="2507"/>
    </row>
    <row r="965" spans="2:37" s="2393" customFormat="1" ht="15" customHeight="1" thickBot="1" x14ac:dyDescent="0.35">
      <c r="C965" s="3150"/>
      <c r="D965" s="3150"/>
      <c r="E965" s="3151"/>
      <c r="F965" s="3151"/>
      <c r="G965" s="3151"/>
      <c r="H965" s="3151"/>
      <c r="I965" s="2803"/>
      <c r="J965" s="2803"/>
      <c r="K965" s="2803"/>
      <c r="L965" s="2803"/>
      <c r="M965" s="2803"/>
      <c r="N965" s="2803"/>
      <c r="O965" s="2803"/>
      <c r="P965" s="2803"/>
    </row>
    <row r="966" spans="2:37" s="2393" customFormat="1" ht="15" customHeight="1" x14ac:dyDescent="0.2">
      <c r="B966" s="4169" t="s">
        <v>4994</v>
      </c>
      <c r="C966" s="4170"/>
      <c r="D966" s="4170"/>
      <c r="E966" s="4170"/>
      <c r="F966" s="4170"/>
      <c r="G966" s="4170"/>
      <c r="H966" s="4170"/>
      <c r="I966" s="4170"/>
      <c r="J966" s="4170"/>
      <c r="K966" s="4170"/>
      <c r="L966" s="4170"/>
      <c r="M966" s="4170"/>
      <c r="N966" s="4170"/>
      <c r="O966" s="4170"/>
      <c r="P966" s="4170"/>
      <c r="Q966" s="4170"/>
      <c r="R966" s="4170"/>
      <c r="S966" s="4170"/>
      <c r="T966" s="4170"/>
      <c r="U966" s="4170"/>
      <c r="V966" s="4170"/>
      <c r="W966" s="4170"/>
      <c r="X966" s="4170"/>
      <c r="Y966" s="4170"/>
      <c r="Z966" s="4170"/>
      <c r="AA966" s="4170"/>
      <c r="AB966" s="4170"/>
      <c r="AC966" s="4170"/>
      <c r="AD966" s="4170"/>
      <c r="AE966" s="4170"/>
      <c r="AF966" s="4170"/>
      <c r="AG966" s="4170"/>
      <c r="AH966" s="4170"/>
      <c r="AI966" s="4170"/>
      <c r="AJ966" s="4170"/>
      <c r="AK966" s="4171"/>
    </row>
    <row r="967" spans="2:37" s="2393" customFormat="1" ht="15" customHeight="1" x14ac:dyDescent="0.2">
      <c r="B967" s="2500"/>
      <c r="C967" s="3953"/>
      <c r="D967" s="3953"/>
      <c r="E967" s="3953"/>
      <c r="F967" s="3953"/>
      <c r="G967" s="2501"/>
      <c r="H967" s="2501"/>
      <c r="I967" s="2501"/>
      <c r="J967" s="2501"/>
      <c r="K967" s="2501"/>
      <c r="L967" s="2501"/>
      <c r="M967" s="2501"/>
      <c r="N967" s="2501"/>
      <c r="O967" s="2501"/>
      <c r="P967" s="2501"/>
      <c r="Q967" s="2501"/>
      <c r="R967" s="2501"/>
      <c r="S967" s="2501"/>
      <c r="T967" s="2501"/>
      <c r="U967" s="2501"/>
      <c r="V967" s="2501"/>
      <c r="W967" s="2501"/>
      <c r="X967" s="2501"/>
      <c r="Y967" s="2501"/>
      <c r="Z967" s="2501"/>
      <c r="AA967" s="2501"/>
      <c r="AB967" s="2501"/>
      <c r="AC967" s="2501"/>
      <c r="AD967" s="2501"/>
      <c r="AE967" s="2501"/>
      <c r="AF967" s="2501"/>
      <c r="AG967" s="2501"/>
      <c r="AH967" s="2501"/>
      <c r="AI967" s="2501"/>
      <c r="AJ967" s="2501"/>
      <c r="AK967" s="2502"/>
    </row>
    <row r="968" spans="2:37" s="2393" customFormat="1" ht="15" customHeight="1" x14ac:dyDescent="0.2">
      <c r="B968" s="2500" t="s">
        <v>4981</v>
      </c>
      <c r="C968" s="3953"/>
      <c r="D968" s="4243" t="s">
        <v>7051</v>
      </c>
      <c r="E968" s="4243"/>
      <c r="F968" s="4243"/>
      <c r="G968" s="4243"/>
      <c r="H968" s="4243"/>
      <c r="I968" s="4243"/>
      <c r="J968" s="2501"/>
      <c r="K968" s="2501"/>
      <c r="L968" s="2501"/>
      <c r="M968" s="2501"/>
      <c r="N968" s="2501"/>
      <c r="O968" s="2501"/>
      <c r="P968" s="2501"/>
      <c r="Q968" s="2501"/>
      <c r="R968" s="2501"/>
      <c r="S968" s="2501"/>
      <c r="T968" s="2501"/>
      <c r="U968" s="2501"/>
      <c r="V968" s="2501"/>
      <c r="W968" s="2501"/>
      <c r="X968" s="2501"/>
      <c r="Y968" s="2501"/>
      <c r="Z968" s="2501"/>
      <c r="AA968" s="2501"/>
      <c r="AB968" s="2501"/>
      <c r="AC968" s="2501"/>
      <c r="AD968" s="2501"/>
      <c r="AE968" s="2501"/>
      <c r="AF968" s="2501"/>
      <c r="AG968" s="2501"/>
      <c r="AH968" s="2501"/>
      <c r="AI968" s="2501"/>
      <c r="AJ968" s="2501"/>
      <c r="AK968" s="2502"/>
    </row>
    <row r="969" spans="2:37" s="2393" customFormat="1" ht="15" customHeight="1" thickBot="1" x14ac:dyDescent="0.25">
      <c r="B969" s="4176" t="s">
        <v>4995</v>
      </c>
      <c r="C969" s="4177"/>
      <c r="D969" s="5665">
        <v>41899</v>
      </c>
      <c r="E969" s="5665"/>
      <c r="F969" s="3956"/>
      <c r="G969" s="2501"/>
      <c r="H969" s="2501"/>
      <c r="I969" s="2501"/>
      <c r="J969" s="2501"/>
      <c r="K969" s="2501"/>
      <c r="L969" s="2501"/>
      <c r="M969" s="2501"/>
      <c r="N969" s="2501"/>
      <c r="O969" s="2501"/>
      <c r="P969" s="2501"/>
      <c r="Q969" s="2501"/>
      <c r="R969" s="2501"/>
      <c r="S969" s="2501"/>
      <c r="T969" s="2501"/>
      <c r="U969" s="2501"/>
      <c r="V969" s="2501"/>
      <c r="W969" s="2501"/>
      <c r="X969" s="2501"/>
      <c r="Y969" s="2501"/>
      <c r="Z969" s="2501"/>
      <c r="AA969" s="2501"/>
      <c r="AB969" s="2501"/>
      <c r="AC969" s="2501"/>
      <c r="AD969" s="2501"/>
      <c r="AE969" s="2501"/>
      <c r="AF969" s="2501"/>
      <c r="AG969" s="2501"/>
      <c r="AH969" s="2501"/>
      <c r="AI969" s="2501"/>
      <c r="AJ969" s="2501"/>
      <c r="AK969" s="2502"/>
    </row>
    <row r="970" spans="2:37" s="2393" customFormat="1" ht="52.5" customHeight="1" thickBot="1" x14ac:dyDescent="0.25">
      <c r="B970" s="4179" t="s">
        <v>4996</v>
      </c>
      <c r="C970" s="4180"/>
      <c r="D970" s="5119" t="s">
        <v>7052</v>
      </c>
      <c r="E970" s="5120"/>
      <c r="F970" s="5120"/>
      <c r="G970" s="5120"/>
      <c r="H970" s="5120"/>
      <c r="I970" s="5120"/>
      <c r="J970" s="5120"/>
      <c r="K970" s="5120"/>
      <c r="L970" s="5120"/>
      <c r="M970" s="5120"/>
      <c r="N970" s="5120"/>
      <c r="O970" s="5120"/>
      <c r="P970" s="5120"/>
      <c r="Q970" s="5121"/>
      <c r="R970" s="2501"/>
      <c r="S970" s="2501"/>
      <c r="T970" s="2501"/>
      <c r="U970" s="2501"/>
      <c r="V970" s="2501"/>
      <c r="W970" s="2501"/>
      <c r="X970" s="2501"/>
      <c r="Y970" s="2501"/>
      <c r="Z970" s="2501"/>
      <c r="AA970" s="2501"/>
      <c r="AB970" s="2501"/>
      <c r="AC970" s="2501"/>
      <c r="AD970" s="2501"/>
      <c r="AE970" s="2501"/>
      <c r="AF970" s="2501"/>
      <c r="AG970" s="2501"/>
      <c r="AH970" s="2501"/>
      <c r="AI970" s="2501"/>
      <c r="AJ970" s="2501"/>
      <c r="AK970" s="2502"/>
    </row>
    <row r="971" spans="2:37" s="2393" customFormat="1" ht="15" customHeight="1" thickBot="1" x14ac:dyDescent="0.25">
      <c r="B971" s="4245"/>
      <c r="C971" s="4246"/>
      <c r="D971" s="4246"/>
      <c r="E971" s="4246"/>
      <c r="F971" s="4246"/>
      <c r="G971" s="4246"/>
      <c r="H971" s="4246"/>
      <c r="I971" s="4246"/>
      <c r="J971" s="4246"/>
      <c r="K971" s="4246"/>
      <c r="L971" s="4246"/>
      <c r="M971" s="4246"/>
      <c r="N971" s="4246"/>
      <c r="O971" s="4246"/>
      <c r="P971" s="4246"/>
      <c r="Q971" s="4246"/>
      <c r="R971" s="2501"/>
      <c r="S971" s="2501"/>
      <c r="T971" s="2501"/>
      <c r="U971" s="2501"/>
      <c r="V971" s="2501"/>
      <c r="W971" s="2501"/>
      <c r="X971" s="2501"/>
      <c r="Y971" s="2501"/>
      <c r="Z971" s="2501"/>
      <c r="AA971" s="2501"/>
      <c r="AB971" s="2501"/>
      <c r="AC971" s="2501"/>
      <c r="AD971" s="2501"/>
      <c r="AE971" s="2501"/>
      <c r="AF971" s="2501"/>
      <c r="AG971" s="2501"/>
      <c r="AH971" s="2501"/>
      <c r="AI971" s="2501"/>
      <c r="AJ971" s="2501"/>
      <c r="AK971" s="2502"/>
    </row>
    <row r="972" spans="2:37" s="2393" customFormat="1" ht="15" customHeight="1" thickBot="1" x14ac:dyDescent="0.25">
      <c r="B972" s="4189" t="s">
        <v>4997</v>
      </c>
      <c r="C972" s="4189"/>
      <c r="D972" s="4189" t="s">
        <v>4987</v>
      </c>
      <c r="E972" s="4189" t="s">
        <v>4998</v>
      </c>
      <c r="F972" s="4247" t="s">
        <v>224</v>
      </c>
      <c r="G972" s="4247"/>
      <c r="H972" s="4247"/>
      <c r="I972" s="4247"/>
      <c r="J972" s="4247"/>
      <c r="K972" s="4247"/>
      <c r="L972" s="4247"/>
      <c r="M972" s="4247"/>
      <c r="N972" s="4247"/>
      <c r="O972" s="4247"/>
      <c r="P972" s="4247"/>
      <c r="Q972" s="4247"/>
      <c r="R972" s="4247"/>
      <c r="S972" s="4247" t="s">
        <v>340</v>
      </c>
      <c r="T972" s="4247"/>
      <c r="U972" s="4247"/>
      <c r="V972" s="4247"/>
      <c r="W972" s="4247"/>
      <c r="X972" s="4247"/>
      <c r="Y972" s="4247"/>
      <c r="Z972" s="4247"/>
      <c r="AA972" s="4247"/>
      <c r="AB972" s="4247"/>
      <c r="AC972" s="4247"/>
      <c r="AD972" s="4247" t="s">
        <v>225</v>
      </c>
      <c r="AE972" s="4247"/>
      <c r="AF972" s="4247"/>
      <c r="AG972" s="4247"/>
      <c r="AH972" s="4188" t="s">
        <v>4982</v>
      </c>
      <c r="AI972" s="4188"/>
      <c r="AJ972" s="4188"/>
      <c r="AK972" s="2502"/>
    </row>
    <row r="973" spans="2:37" s="2393" customFormat="1" ht="15" customHeight="1" thickBot="1" x14ac:dyDescent="0.25">
      <c r="B973" s="4203"/>
      <c r="C973" s="4203"/>
      <c r="D973" s="4203"/>
      <c r="E973" s="4203"/>
      <c r="F973" s="4203" t="s">
        <v>4999</v>
      </c>
      <c r="G973" s="4203" t="s">
        <v>5000</v>
      </c>
      <c r="H973" s="4189" t="s">
        <v>5001</v>
      </c>
      <c r="I973" s="4200" t="s">
        <v>5002</v>
      </c>
      <c r="J973" s="4200" t="s">
        <v>5003</v>
      </c>
      <c r="K973" s="4201" t="s">
        <v>5004</v>
      </c>
      <c r="L973" s="4201" t="s">
        <v>5005</v>
      </c>
      <c r="M973" s="4200" t="s">
        <v>5006</v>
      </c>
      <c r="N973" s="4200"/>
      <c r="O973" s="4201" t="s">
        <v>5007</v>
      </c>
      <c r="P973" s="4201" t="s">
        <v>5008</v>
      </c>
      <c r="Q973" s="4201" t="s">
        <v>5009</v>
      </c>
      <c r="R973" s="4201" t="s">
        <v>5010</v>
      </c>
      <c r="S973" s="4189" t="s">
        <v>5011</v>
      </c>
      <c r="T973" s="4189" t="s">
        <v>5012</v>
      </c>
      <c r="U973" s="4189" t="s">
        <v>5013</v>
      </c>
      <c r="V973" s="4189" t="s">
        <v>5014</v>
      </c>
      <c r="W973" s="4189" t="s">
        <v>5015</v>
      </c>
      <c r="X973" s="4189" t="s">
        <v>5016</v>
      </c>
      <c r="Y973" s="4189" t="s">
        <v>5017</v>
      </c>
      <c r="Z973" s="4189" t="s">
        <v>5018</v>
      </c>
      <c r="AA973" s="4189" t="s">
        <v>5019</v>
      </c>
      <c r="AB973" s="4200" t="s">
        <v>5020</v>
      </c>
      <c r="AC973" s="4200" t="s">
        <v>5021</v>
      </c>
      <c r="AD973" s="4189" t="s">
        <v>5022</v>
      </c>
      <c r="AE973" s="4189" t="s">
        <v>5023</v>
      </c>
      <c r="AF973" s="4189" t="s">
        <v>5024</v>
      </c>
      <c r="AG973" s="4189" t="s">
        <v>5025</v>
      </c>
      <c r="AH973" s="4189" t="s">
        <v>1150</v>
      </c>
      <c r="AI973" s="4189" t="s">
        <v>4983</v>
      </c>
      <c r="AJ973" s="4189" t="s">
        <v>4984</v>
      </c>
      <c r="AK973" s="2502"/>
    </row>
    <row r="974" spans="2:37" s="2393" customFormat="1" ht="15" customHeight="1" thickBot="1" x14ac:dyDescent="0.25">
      <c r="B974" s="4203"/>
      <c r="C974" s="4203"/>
      <c r="D974" s="4203"/>
      <c r="E974" s="4203"/>
      <c r="F974" s="4203"/>
      <c r="G974" s="4203"/>
      <c r="H974" s="4203"/>
      <c r="I974" s="4201"/>
      <c r="J974" s="4201"/>
      <c r="K974" s="4201"/>
      <c r="L974" s="4201"/>
      <c r="M974" s="3954" t="s">
        <v>5026</v>
      </c>
      <c r="N974" s="3955" t="s">
        <v>2793</v>
      </c>
      <c r="O974" s="4201"/>
      <c r="P974" s="4201"/>
      <c r="Q974" s="4201"/>
      <c r="R974" s="4201"/>
      <c r="S974" s="4203"/>
      <c r="T974" s="4203"/>
      <c r="U974" s="4203"/>
      <c r="V974" s="4203"/>
      <c r="W974" s="4203"/>
      <c r="X974" s="4203"/>
      <c r="Y974" s="4203"/>
      <c r="Z974" s="4203"/>
      <c r="AA974" s="4203"/>
      <c r="AB974" s="4201"/>
      <c r="AC974" s="4201"/>
      <c r="AD974" s="4203"/>
      <c r="AE974" s="4203"/>
      <c r="AF974" s="4203"/>
      <c r="AG974" s="4203"/>
      <c r="AH974" s="4203"/>
      <c r="AI974" s="4203"/>
      <c r="AJ974" s="4203"/>
      <c r="AK974" s="2502"/>
    </row>
    <row r="975" spans="2:37" s="2393" customFormat="1" ht="15" customHeight="1" x14ac:dyDescent="0.2">
      <c r="B975" s="4002" t="s">
        <v>7053</v>
      </c>
      <c r="C975" s="4003"/>
      <c r="D975" s="4004" t="s">
        <v>7054</v>
      </c>
      <c r="E975" s="4005">
        <v>19.989999999999998</v>
      </c>
      <c r="F975" s="4006"/>
      <c r="G975" s="4006"/>
      <c r="H975" s="4006"/>
      <c r="I975" s="4007">
        <v>40</v>
      </c>
      <c r="J975" s="4006"/>
      <c r="K975" s="4006"/>
      <c r="L975" s="4005">
        <v>0.15</v>
      </c>
      <c r="M975" s="4006"/>
      <c r="N975" s="4006"/>
      <c r="O975" s="4006"/>
      <c r="P975" s="4006"/>
      <c r="Q975" s="4005">
        <v>0.15</v>
      </c>
      <c r="R975" s="4006"/>
      <c r="S975" s="4006"/>
      <c r="T975" s="4006"/>
      <c r="U975" s="4006"/>
      <c r="V975" s="4008"/>
      <c r="W975" s="4006"/>
      <c r="X975" s="4009">
        <v>0.06</v>
      </c>
      <c r="Y975" s="4005"/>
      <c r="Z975" s="4010"/>
      <c r="AA975" s="4010">
        <v>9999</v>
      </c>
      <c r="AB975" s="4009"/>
      <c r="AC975" s="4009">
        <v>0.06</v>
      </c>
      <c r="AD975" s="4010"/>
      <c r="AE975" s="4010">
        <v>1000</v>
      </c>
      <c r="AF975" s="4011"/>
      <c r="AG975" s="4009">
        <v>0.1</v>
      </c>
      <c r="AH975" s="4006"/>
      <c r="AI975" s="4012"/>
      <c r="AJ975" s="4013"/>
      <c r="AK975" s="2502"/>
    </row>
    <row r="976" spans="2:37" s="2393" customFormat="1" ht="15" customHeight="1" x14ac:dyDescent="0.2">
      <c r="B976" s="4014" t="s">
        <v>7055</v>
      </c>
      <c r="C976" s="3992"/>
      <c r="D976" s="4001" t="s">
        <v>7056</v>
      </c>
      <c r="E976" s="3991">
        <v>24.99</v>
      </c>
      <c r="F976" s="3989"/>
      <c r="G976" s="3989"/>
      <c r="H976" s="3989"/>
      <c r="I976" s="3999">
        <v>40</v>
      </c>
      <c r="J976" s="3989"/>
      <c r="K976" s="3989"/>
      <c r="L976" s="3991">
        <v>0.15</v>
      </c>
      <c r="M976" s="3989"/>
      <c r="N976" s="3989"/>
      <c r="O976" s="3989"/>
      <c r="P976" s="3989"/>
      <c r="Q976" s="3991">
        <v>0.15</v>
      </c>
      <c r="R976" s="3989"/>
      <c r="S976" s="3989"/>
      <c r="T976" s="3989"/>
      <c r="U976" s="3989"/>
      <c r="V976" s="3996"/>
      <c r="W976" s="3989"/>
      <c r="X976" s="3994">
        <v>0.06</v>
      </c>
      <c r="Y976" s="3998"/>
      <c r="Z976" s="4000"/>
      <c r="AA976" s="4000">
        <v>9999</v>
      </c>
      <c r="AB976" s="3994"/>
      <c r="AC976" s="3994">
        <v>0.06</v>
      </c>
      <c r="AD976" s="3995"/>
      <c r="AE976" s="3995">
        <v>1000</v>
      </c>
      <c r="AF976" s="3997"/>
      <c r="AG976" s="3994">
        <v>0.1</v>
      </c>
      <c r="AH976" s="3989"/>
      <c r="AI976" s="3993"/>
      <c r="AJ976" s="4015"/>
      <c r="AK976" s="2502"/>
    </row>
    <row r="977" spans="2:37" s="2393" customFormat="1" ht="15" customHeight="1" x14ac:dyDescent="0.2">
      <c r="B977" s="4014" t="s">
        <v>7057</v>
      </c>
      <c r="C977" s="3992"/>
      <c r="D977" s="4001" t="s">
        <v>7058</v>
      </c>
      <c r="E977" s="3991">
        <v>29.99</v>
      </c>
      <c r="F977" s="3989"/>
      <c r="G977" s="3989"/>
      <c r="H977" s="3989"/>
      <c r="I977" s="3999">
        <v>40</v>
      </c>
      <c r="J977" s="3989"/>
      <c r="K977" s="3989"/>
      <c r="L977" s="3991">
        <v>0.15</v>
      </c>
      <c r="M977" s="3989"/>
      <c r="N977" s="3989"/>
      <c r="O977" s="3989"/>
      <c r="P977" s="3989"/>
      <c r="Q977" s="3991">
        <v>0.15</v>
      </c>
      <c r="R977" s="3989"/>
      <c r="S977" s="3989"/>
      <c r="T977" s="3989"/>
      <c r="U977" s="3989"/>
      <c r="V977" s="3996"/>
      <c r="W977" s="3989"/>
      <c r="X977" s="3994">
        <v>0.06</v>
      </c>
      <c r="Y977" s="3998"/>
      <c r="Z977" s="4000"/>
      <c r="AA977" s="4000">
        <v>9999</v>
      </c>
      <c r="AB977" s="3994"/>
      <c r="AC977" s="3994">
        <v>0.06</v>
      </c>
      <c r="AD977" s="3995"/>
      <c r="AE977" s="3995">
        <v>1500</v>
      </c>
      <c r="AF977" s="3997"/>
      <c r="AG977" s="3994">
        <v>0.1</v>
      </c>
      <c r="AH977" s="3989"/>
      <c r="AI977" s="3993"/>
      <c r="AJ977" s="4015"/>
      <c r="AK977" s="2502"/>
    </row>
    <row r="978" spans="2:37" s="2393" customFormat="1" ht="15" customHeight="1" x14ac:dyDescent="0.2">
      <c r="B978" s="4014" t="s">
        <v>7059</v>
      </c>
      <c r="C978" s="3992"/>
      <c r="D978" s="4001" t="s">
        <v>7060</v>
      </c>
      <c r="E978" s="3991">
        <v>34.99</v>
      </c>
      <c r="F978" s="3989"/>
      <c r="G978" s="3989"/>
      <c r="H978" s="3989"/>
      <c r="I978" s="3999">
        <v>40</v>
      </c>
      <c r="J978" s="3989"/>
      <c r="K978" s="3989"/>
      <c r="L978" s="3991">
        <v>0.15</v>
      </c>
      <c r="M978" s="3989"/>
      <c r="N978" s="3989"/>
      <c r="O978" s="3989"/>
      <c r="P978" s="3989"/>
      <c r="Q978" s="3991">
        <v>0.15</v>
      </c>
      <c r="R978" s="3989"/>
      <c r="S978" s="3989"/>
      <c r="T978" s="3989"/>
      <c r="U978" s="3989"/>
      <c r="V978" s="3996"/>
      <c r="W978" s="3989"/>
      <c r="X978" s="3994">
        <v>0.06</v>
      </c>
      <c r="Y978" s="3998"/>
      <c r="Z978" s="4000"/>
      <c r="AA978" s="4000">
        <v>9999</v>
      </c>
      <c r="AB978" s="3994"/>
      <c r="AC978" s="3994">
        <v>0.06</v>
      </c>
      <c r="AD978" s="3995"/>
      <c r="AE978" s="3995">
        <v>1500</v>
      </c>
      <c r="AF978" s="3997"/>
      <c r="AG978" s="3994">
        <v>0.1</v>
      </c>
      <c r="AH978" s="3989"/>
      <c r="AI978" s="3993"/>
      <c r="AJ978" s="4015"/>
      <c r="AK978" s="2502"/>
    </row>
    <row r="979" spans="2:37" s="2393" customFormat="1" ht="15" customHeight="1" x14ac:dyDescent="0.2">
      <c r="B979" s="4014" t="s">
        <v>7061</v>
      </c>
      <c r="C979" s="3992"/>
      <c r="D979" s="4001" t="s">
        <v>7062</v>
      </c>
      <c r="E979" s="3991">
        <v>44.99</v>
      </c>
      <c r="F979" s="3989"/>
      <c r="G979" s="3989"/>
      <c r="H979" s="3989"/>
      <c r="I979" s="3999">
        <v>40</v>
      </c>
      <c r="J979" s="3989"/>
      <c r="K979" s="3989"/>
      <c r="L979" s="3991">
        <v>0.15</v>
      </c>
      <c r="M979" s="3989"/>
      <c r="N979" s="3989"/>
      <c r="O979" s="3989"/>
      <c r="P979" s="3989"/>
      <c r="Q979" s="3991">
        <v>0.15</v>
      </c>
      <c r="R979" s="3989"/>
      <c r="S979" s="3989"/>
      <c r="T979" s="3989"/>
      <c r="U979" s="3989"/>
      <c r="V979" s="3996"/>
      <c r="W979" s="3989"/>
      <c r="X979" s="3994">
        <v>0.06</v>
      </c>
      <c r="Y979" s="3998"/>
      <c r="Z979" s="4000"/>
      <c r="AA979" s="4000">
        <v>9999</v>
      </c>
      <c r="AB979" s="3994"/>
      <c r="AC979" s="3994">
        <v>0.06</v>
      </c>
      <c r="AD979" s="3995"/>
      <c r="AE979" s="3995">
        <v>2500</v>
      </c>
      <c r="AF979" s="3997"/>
      <c r="AG979" s="3994">
        <v>0.1</v>
      </c>
      <c r="AH979" s="3989"/>
      <c r="AI979" s="3993"/>
      <c r="AJ979" s="4015"/>
      <c r="AK979" s="2502"/>
    </row>
    <row r="980" spans="2:37" s="2393" customFormat="1" ht="15" customHeight="1" thickBot="1" x14ac:dyDescent="0.25">
      <c r="B980" s="4016" t="s">
        <v>7063</v>
      </c>
      <c r="C980" s="4017"/>
      <c r="D980" s="4018" t="s">
        <v>7064</v>
      </c>
      <c r="E980" s="4019">
        <v>49.99</v>
      </c>
      <c r="F980" s="3990"/>
      <c r="G980" s="3990"/>
      <c r="H980" s="3990"/>
      <c r="I980" s="4020">
        <v>40</v>
      </c>
      <c r="J980" s="3990"/>
      <c r="K980" s="3990"/>
      <c r="L980" s="4019">
        <v>0.15</v>
      </c>
      <c r="M980" s="3990"/>
      <c r="N980" s="3990"/>
      <c r="O980" s="3990"/>
      <c r="P980" s="3990"/>
      <c r="Q980" s="4019">
        <v>0.15</v>
      </c>
      <c r="R980" s="3990"/>
      <c r="S980" s="3990"/>
      <c r="T980" s="3990"/>
      <c r="U980" s="3990"/>
      <c r="V980" s="4021"/>
      <c r="W980" s="3990"/>
      <c r="X980" s="4022">
        <v>0.06</v>
      </c>
      <c r="Y980" s="4023"/>
      <c r="Z980" s="4024"/>
      <c r="AA980" s="4024">
        <v>9999</v>
      </c>
      <c r="AB980" s="4022"/>
      <c r="AC980" s="4022">
        <v>0.06</v>
      </c>
      <c r="AD980" s="4025"/>
      <c r="AE980" s="4025">
        <v>3000</v>
      </c>
      <c r="AF980" s="4026"/>
      <c r="AG980" s="4022">
        <v>0.1</v>
      </c>
      <c r="AH980" s="3990"/>
      <c r="AI980" s="4027"/>
      <c r="AJ980" s="4028"/>
      <c r="AK980" s="2502"/>
    </row>
    <row r="981" spans="2:37" s="2393" customFormat="1" ht="15" customHeight="1" x14ac:dyDescent="0.2">
      <c r="B981" s="2503"/>
      <c r="C981" s="2496"/>
      <c r="D981" s="2496"/>
      <c r="E981" s="2496"/>
      <c r="F981" s="2496"/>
      <c r="G981" s="2496"/>
      <c r="H981" s="2496"/>
      <c r="I981" s="2497"/>
      <c r="J981" s="2497"/>
      <c r="K981" s="2497"/>
      <c r="L981" s="2497"/>
      <c r="M981" s="2496"/>
      <c r="N981" s="2497"/>
      <c r="O981" s="2497"/>
      <c r="P981" s="2497"/>
      <c r="Q981" s="2497"/>
      <c r="R981" s="2497"/>
      <c r="S981" s="2496"/>
      <c r="T981" s="2495"/>
      <c r="U981" s="2495"/>
      <c r="V981" s="2495"/>
      <c r="W981" s="2495"/>
      <c r="X981" s="2495"/>
      <c r="Y981" s="2495"/>
      <c r="Z981" s="2495"/>
      <c r="AA981" s="2495"/>
      <c r="AB981" s="2495"/>
      <c r="AC981" s="2495"/>
      <c r="AD981" s="2495"/>
      <c r="AE981" s="2495"/>
      <c r="AF981" s="2495"/>
      <c r="AG981" s="2495"/>
      <c r="AH981" s="2495"/>
      <c r="AI981" s="2495"/>
      <c r="AJ981" s="2498"/>
      <c r="AK981" s="2502"/>
    </row>
    <row r="982" spans="2:37" s="2393" customFormat="1" ht="15" customHeight="1" x14ac:dyDescent="0.2">
      <c r="B982" s="4236" t="s">
        <v>4985</v>
      </c>
      <c r="C982" s="4237"/>
      <c r="D982" s="5118" t="s">
        <v>6851</v>
      </c>
      <c r="E982" s="5118"/>
      <c r="F982" s="5118"/>
      <c r="G982" s="5118"/>
      <c r="H982" s="5118"/>
      <c r="I982" s="2499"/>
      <c r="J982" s="2499"/>
      <c r="K982" s="2499"/>
      <c r="L982" s="2499"/>
      <c r="M982" s="2499"/>
      <c r="N982" s="2499"/>
      <c r="O982" s="2499"/>
      <c r="P982" s="2499"/>
      <c r="Q982" s="2499"/>
      <c r="R982" s="2499"/>
      <c r="S982" s="2499"/>
      <c r="T982" s="2495"/>
      <c r="U982" s="2495"/>
      <c r="V982" s="2495"/>
      <c r="W982" s="2495"/>
      <c r="X982" s="2495"/>
      <c r="Y982" s="2495"/>
      <c r="Z982" s="2495"/>
      <c r="AA982" s="2495"/>
      <c r="AB982" s="2495"/>
      <c r="AC982" s="2495"/>
      <c r="AD982" s="2495"/>
      <c r="AE982" s="2495"/>
      <c r="AF982" s="2495"/>
      <c r="AG982" s="2495"/>
      <c r="AH982" s="2495"/>
      <c r="AI982" s="2495"/>
      <c r="AJ982" s="2498"/>
      <c r="AK982" s="2502"/>
    </row>
    <row r="983" spans="2:37" s="2393" customFormat="1" ht="15" customHeight="1" x14ac:dyDescent="0.2">
      <c r="B983" s="4236" t="s">
        <v>4986</v>
      </c>
      <c r="C983" s="4237"/>
      <c r="D983" s="5118" t="s">
        <v>5127</v>
      </c>
      <c r="E983" s="5118"/>
      <c r="F983" s="5118"/>
      <c r="G983" s="5118"/>
      <c r="H983" s="2499"/>
      <c r="I983" s="2499"/>
      <c r="J983" s="2499"/>
      <c r="K983" s="2499"/>
      <c r="L983" s="2499"/>
      <c r="M983" s="2499"/>
      <c r="N983" s="2499"/>
      <c r="O983" s="2499"/>
      <c r="P983" s="2499"/>
      <c r="Q983" s="2499"/>
      <c r="R983" s="2499"/>
      <c r="S983" s="2499"/>
      <c r="T983" s="2495"/>
      <c r="U983" s="2495"/>
      <c r="V983" s="2495"/>
      <c r="W983" s="2495"/>
      <c r="X983" s="2495"/>
      <c r="Y983" s="2495"/>
      <c r="Z983" s="2495"/>
      <c r="AA983" s="2495"/>
      <c r="AB983" s="2495"/>
      <c r="AC983" s="2495"/>
      <c r="AD983" s="2495"/>
      <c r="AE983" s="2495"/>
      <c r="AF983" s="2495"/>
      <c r="AG983" s="2495"/>
      <c r="AH983" s="2495"/>
      <c r="AI983" s="2495"/>
      <c r="AJ983" s="2498"/>
      <c r="AK983" s="2502"/>
    </row>
    <row r="984" spans="2:37" s="2393" customFormat="1" ht="15" customHeight="1" thickBot="1" x14ac:dyDescent="0.25">
      <c r="B984" s="4270"/>
      <c r="C984" s="4271"/>
      <c r="D984" s="4272"/>
      <c r="E984" s="4272"/>
      <c r="F984" s="4272"/>
      <c r="G984" s="4272"/>
      <c r="H984" s="2504"/>
      <c r="I984" s="2504"/>
      <c r="J984" s="2504"/>
      <c r="K984" s="2504"/>
      <c r="L984" s="2504"/>
      <c r="M984" s="2504"/>
      <c r="N984" s="2504"/>
      <c r="O984" s="2504"/>
      <c r="P984" s="2504"/>
      <c r="Q984" s="2504"/>
      <c r="R984" s="2504"/>
      <c r="S984" s="2504"/>
      <c r="T984" s="2505"/>
      <c r="U984" s="2505"/>
      <c r="V984" s="2505"/>
      <c r="W984" s="2505"/>
      <c r="X984" s="2505"/>
      <c r="Y984" s="2505"/>
      <c r="Z984" s="2505"/>
      <c r="AA984" s="2505"/>
      <c r="AB984" s="2505"/>
      <c r="AC984" s="2505"/>
      <c r="AD984" s="2505"/>
      <c r="AE984" s="2505"/>
      <c r="AF984" s="2505"/>
      <c r="AG984" s="2505"/>
      <c r="AH984" s="2505"/>
      <c r="AI984" s="2505"/>
      <c r="AJ984" s="2506"/>
      <c r="AK984" s="2507"/>
    </row>
    <row r="985" spans="2:37" s="2393" customFormat="1" ht="15" customHeight="1" thickBot="1" x14ac:dyDescent="0.35">
      <c r="C985" s="3150"/>
      <c r="D985" s="3150"/>
      <c r="E985" s="3151"/>
      <c r="F985" s="3151"/>
      <c r="G985" s="3151"/>
      <c r="H985" s="3151"/>
      <c r="I985" s="2803"/>
      <c r="J985" s="2803"/>
      <c r="K985" s="2803"/>
      <c r="L985" s="2803"/>
      <c r="M985" s="2803"/>
      <c r="N985" s="2803"/>
      <c r="O985" s="2803"/>
      <c r="P985" s="2803"/>
    </row>
    <row r="986" spans="2:37" s="2393" customFormat="1" ht="15" customHeight="1" x14ac:dyDescent="0.2">
      <c r="B986" s="4169" t="s">
        <v>4994</v>
      </c>
      <c r="C986" s="4170"/>
      <c r="D986" s="4170"/>
      <c r="E986" s="4170"/>
      <c r="F986" s="4170"/>
      <c r="G986" s="4170"/>
      <c r="H986" s="4170"/>
      <c r="I986" s="4170"/>
      <c r="J986" s="4170"/>
      <c r="K986" s="4170"/>
      <c r="L986" s="4170"/>
      <c r="M986" s="4170"/>
      <c r="N986" s="4170"/>
      <c r="O986" s="4170"/>
      <c r="P986" s="4170"/>
      <c r="Q986" s="4170"/>
      <c r="R986" s="4170"/>
      <c r="S986" s="4170"/>
      <c r="T986" s="4170"/>
      <c r="U986" s="4170"/>
      <c r="V986" s="4170"/>
      <c r="W986" s="4170"/>
      <c r="X986" s="4170"/>
      <c r="Y986" s="4170"/>
      <c r="Z986" s="4170"/>
      <c r="AA986" s="4170"/>
      <c r="AB986" s="4170"/>
      <c r="AC986" s="4170"/>
      <c r="AD986" s="4170"/>
      <c r="AE986" s="4170"/>
      <c r="AF986" s="4170"/>
      <c r="AG986" s="4170"/>
      <c r="AH986" s="4170"/>
      <c r="AI986" s="4170"/>
      <c r="AJ986" s="4170"/>
      <c r="AK986" s="4171"/>
    </row>
    <row r="987" spans="2:37" s="2393" customFormat="1" ht="15" customHeight="1" x14ac:dyDescent="0.2">
      <c r="B987" s="2500"/>
      <c r="C987" s="3953"/>
      <c r="D987" s="3953"/>
      <c r="E987" s="3953"/>
      <c r="F987" s="3953"/>
      <c r="G987" s="2501"/>
      <c r="H987" s="2501"/>
      <c r="I987" s="2501"/>
      <c r="J987" s="2501"/>
      <c r="K987" s="2501"/>
      <c r="L987" s="2501"/>
      <c r="M987" s="2501"/>
      <c r="N987" s="2501"/>
      <c r="O987" s="2501"/>
      <c r="P987" s="2501"/>
      <c r="Q987" s="2501"/>
      <c r="R987" s="2501"/>
      <c r="S987" s="2501"/>
      <c r="T987" s="2501"/>
      <c r="U987" s="2501"/>
      <c r="V987" s="2501"/>
      <c r="W987" s="2501"/>
      <c r="X987" s="2501"/>
      <c r="Y987" s="2501"/>
      <c r="Z987" s="2501"/>
      <c r="AA987" s="2501"/>
      <c r="AB987" s="2501"/>
      <c r="AC987" s="2501"/>
      <c r="AD987" s="2501"/>
      <c r="AE987" s="2501"/>
      <c r="AF987" s="2501"/>
      <c r="AG987" s="2501"/>
      <c r="AH987" s="2501"/>
      <c r="AI987" s="2501"/>
      <c r="AJ987" s="2501"/>
      <c r="AK987" s="2502"/>
    </row>
    <row r="988" spans="2:37" s="2393" customFormat="1" ht="15" customHeight="1" x14ac:dyDescent="0.2">
      <c r="B988" s="2500" t="s">
        <v>4981</v>
      </c>
      <c r="C988" s="3953"/>
      <c r="D988" s="4243" t="s">
        <v>7047</v>
      </c>
      <c r="E988" s="4243"/>
      <c r="F988" s="4243"/>
      <c r="G988" s="4243"/>
      <c r="H988" s="4243"/>
      <c r="I988" s="4243"/>
      <c r="J988" s="2501"/>
      <c r="K988" s="2501"/>
      <c r="L988" s="2501"/>
      <c r="M988" s="2501"/>
      <c r="N988" s="2501"/>
      <c r="O988" s="2501"/>
      <c r="P988" s="2501"/>
      <c r="Q988" s="2501"/>
      <c r="R988" s="2501"/>
      <c r="S988" s="2501"/>
      <c r="T988" s="2501"/>
      <c r="U988" s="2501"/>
      <c r="V988" s="2501"/>
      <c r="W988" s="2501"/>
      <c r="X988" s="2501"/>
      <c r="Y988" s="2501"/>
      <c r="Z988" s="2501"/>
      <c r="AA988" s="2501"/>
      <c r="AB988" s="2501"/>
      <c r="AC988" s="2501"/>
      <c r="AD988" s="2501"/>
      <c r="AE988" s="2501"/>
      <c r="AF988" s="2501"/>
      <c r="AG988" s="2501"/>
      <c r="AH988" s="2501"/>
      <c r="AI988" s="2501"/>
      <c r="AJ988" s="2501"/>
      <c r="AK988" s="2502"/>
    </row>
    <row r="989" spans="2:37" s="2393" customFormat="1" ht="15" customHeight="1" thickBot="1" x14ac:dyDescent="0.25">
      <c r="B989" s="4176" t="s">
        <v>4995</v>
      </c>
      <c r="C989" s="4177"/>
      <c r="D989" s="5665">
        <v>41895</v>
      </c>
      <c r="E989" s="5665"/>
      <c r="F989" s="3956"/>
      <c r="G989" s="2501"/>
      <c r="H989" s="2501"/>
      <c r="I989" s="2501"/>
      <c r="J989" s="2501"/>
      <c r="K989" s="2501"/>
      <c r="L989" s="2501"/>
      <c r="M989" s="2501"/>
      <c r="N989" s="2501"/>
      <c r="O989" s="2501"/>
      <c r="P989" s="2501"/>
      <c r="Q989" s="2501"/>
      <c r="R989" s="2501"/>
      <c r="S989" s="2501"/>
      <c r="T989" s="2501"/>
      <c r="U989" s="2501"/>
      <c r="V989" s="2501"/>
      <c r="W989" s="2501"/>
      <c r="X989" s="2501"/>
      <c r="Y989" s="2501"/>
      <c r="Z989" s="2501"/>
      <c r="AA989" s="2501"/>
      <c r="AB989" s="2501"/>
      <c r="AC989" s="2501"/>
      <c r="AD989" s="2501"/>
      <c r="AE989" s="2501"/>
      <c r="AF989" s="2501"/>
      <c r="AG989" s="2501"/>
      <c r="AH989" s="2501"/>
      <c r="AI989" s="2501"/>
      <c r="AJ989" s="2501"/>
      <c r="AK989" s="2502"/>
    </row>
    <row r="990" spans="2:37" s="2393" customFormat="1" ht="33" customHeight="1" thickBot="1" x14ac:dyDescent="0.25">
      <c r="B990" s="4179" t="s">
        <v>4996</v>
      </c>
      <c r="C990" s="4180"/>
      <c r="D990" s="5119" t="s">
        <v>7048</v>
      </c>
      <c r="E990" s="5120"/>
      <c r="F990" s="5120"/>
      <c r="G990" s="5120"/>
      <c r="H990" s="5120"/>
      <c r="I990" s="5120"/>
      <c r="J990" s="5120"/>
      <c r="K990" s="5120"/>
      <c r="L990" s="5120"/>
      <c r="M990" s="5120"/>
      <c r="N990" s="5120"/>
      <c r="O990" s="5120"/>
      <c r="P990" s="5120"/>
      <c r="Q990" s="5121"/>
      <c r="R990" s="2501"/>
      <c r="S990" s="2501"/>
      <c r="T990" s="2501"/>
      <c r="U990" s="2501"/>
      <c r="V990" s="2501"/>
      <c r="W990" s="2501"/>
      <c r="X990" s="2501"/>
      <c r="Y990" s="2501"/>
      <c r="Z990" s="2501"/>
      <c r="AA990" s="2501"/>
      <c r="AB990" s="2501"/>
      <c r="AC990" s="2501"/>
      <c r="AD990" s="2501"/>
      <c r="AE990" s="2501"/>
      <c r="AF990" s="2501"/>
      <c r="AG990" s="2501"/>
      <c r="AH990" s="2501"/>
      <c r="AI990" s="2501"/>
      <c r="AJ990" s="2501"/>
      <c r="AK990" s="2502"/>
    </row>
    <row r="991" spans="2:37" s="2393" customFormat="1" ht="15" customHeight="1" thickBot="1" x14ac:dyDescent="0.25">
      <c r="B991" s="4245"/>
      <c r="C991" s="4246"/>
      <c r="D991" s="4246"/>
      <c r="E991" s="4246"/>
      <c r="F991" s="4246"/>
      <c r="G991" s="4246"/>
      <c r="H991" s="4246"/>
      <c r="I991" s="4246"/>
      <c r="J991" s="4246"/>
      <c r="K991" s="4246"/>
      <c r="L991" s="4246"/>
      <c r="M991" s="4246"/>
      <c r="N991" s="4246"/>
      <c r="O991" s="4246"/>
      <c r="P991" s="4246"/>
      <c r="Q991" s="4246"/>
      <c r="R991" s="2501"/>
      <c r="S991" s="2501"/>
      <c r="T991" s="2501"/>
      <c r="U991" s="2501"/>
      <c r="V991" s="2501"/>
      <c r="W991" s="2501"/>
      <c r="X991" s="2501"/>
      <c r="Y991" s="2501"/>
      <c r="Z991" s="2501"/>
      <c r="AA991" s="2501"/>
      <c r="AB991" s="2501"/>
      <c r="AC991" s="2501"/>
      <c r="AD991" s="2501"/>
      <c r="AE991" s="2501"/>
      <c r="AF991" s="2501"/>
      <c r="AG991" s="2501"/>
      <c r="AH991" s="2501"/>
      <c r="AI991" s="2501"/>
      <c r="AJ991" s="2501"/>
      <c r="AK991" s="2502"/>
    </row>
    <row r="992" spans="2:37" s="2393" customFormat="1" ht="15" customHeight="1" thickBot="1" x14ac:dyDescent="0.25">
      <c r="B992" s="4189" t="s">
        <v>4997</v>
      </c>
      <c r="C992" s="4189"/>
      <c r="D992" s="4189" t="s">
        <v>4987</v>
      </c>
      <c r="E992" s="4189" t="s">
        <v>4998</v>
      </c>
      <c r="F992" s="4247" t="s">
        <v>224</v>
      </c>
      <c r="G992" s="4247"/>
      <c r="H992" s="4247"/>
      <c r="I992" s="4247"/>
      <c r="J992" s="4247"/>
      <c r="K992" s="4247"/>
      <c r="L992" s="4247"/>
      <c r="M992" s="4247"/>
      <c r="N992" s="4247"/>
      <c r="O992" s="4247"/>
      <c r="P992" s="4247"/>
      <c r="Q992" s="4247"/>
      <c r="R992" s="4247"/>
      <c r="S992" s="4247" t="s">
        <v>340</v>
      </c>
      <c r="T992" s="4247"/>
      <c r="U992" s="4247"/>
      <c r="V992" s="4247"/>
      <c r="W992" s="4247"/>
      <c r="X992" s="4247"/>
      <c r="Y992" s="4247"/>
      <c r="Z992" s="4247"/>
      <c r="AA992" s="4247"/>
      <c r="AB992" s="4247"/>
      <c r="AC992" s="4247"/>
      <c r="AD992" s="4247" t="s">
        <v>225</v>
      </c>
      <c r="AE992" s="4247"/>
      <c r="AF992" s="4247"/>
      <c r="AG992" s="4247"/>
      <c r="AH992" s="4188" t="s">
        <v>4982</v>
      </c>
      <c r="AI992" s="4188"/>
      <c r="AJ992" s="4188"/>
      <c r="AK992" s="2502"/>
    </row>
    <row r="993" spans="2:37" s="2393" customFormat="1" ht="15" customHeight="1" thickBot="1" x14ac:dyDescent="0.25">
      <c r="B993" s="4203"/>
      <c r="C993" s="4203"/>
      <c r="D993" s="4203"/>
      <c r="E993" s="4203"/>
      <c r="F993" s="4203" t="s">
        <v>4999</v>
      </c>
      <c r="G993" s="4203" t="s">
        <v>5000</v>
      </c>
      <c r="H993" s="4189" t="s">
        <v>5001</v>
      </c>
      <c r="I993" s="4200" t="s">
        <v>5002</v>
      </c>
      <c r="J993" s="4200" t="s">
        <v>5003</v>
      </c>
      <c r="K993" s="4201" t="s">
        <v>5004</v>
      </c>
      <c r="L993" s="4201" t="s">
        <v>5005</v>
      </c>
      <c r="M993" s="4200" t="s">
        <v>5006</v>
      </c>
      <c r="N993" s="4200"/>
      <c r="O993" s="4201" t="s">
        <v>5007</v>
      </c>
      <c r="P993" s="4201" t="s">
        <v>5008</v>
      </c>
      <c r="Q993" s="4201" t="s">
        <v>5009</v>
      </c>
      <c r="R993" s="4201" t="s">
        <v>5010</v>
      </c>
      <c r="S993" s="4189" t="s">
        <v>5011</v>
      </c>
      <c r="T993" s="4189" t="s">
        <v>5012</v>
      </c>
      <c r="U993" s="4189" t="s">
        <v>5013</v>
      </c>
      <c r="V993" s="4189" t="s">
        <v>5014</v>
      </c>
      <c r="W993" s="4189" t="s">
        <v>5015</v>
      </c>
      <c r="X993" s="4189" t="s">
        <v>5016</v>
      </c>
      <c r="Y993" s="4189" t="s">
        <v>5017</v>
      </c>
      <c r="Z993" s="4189" t="s">
        <v>5018</v>
      </c>
      <c r="AA993" s="4189" t="s">
        <v>5019</v>
      </c>
      <c r="AB993" s="4200" t="s">
        <v>5020</v>
      </c>
      <c r="AC993" s="4200" t="s">
        <v>5021</v>
      </c>
      <c r="AD993" s="4189" t="s">
        <v>5022</v>
      </c>
      <c r="AE993" s="4189" t="s">
        <v>5023</v>
      </c>
      <c r="AF993" s="4189" t="s">
        <v>5024</v>
      </c>
      <c r="AG993" s="4189" t="s">
        <v>5025</v>
      </c>
      <c r="AH993" s="4189" t="s">
        <v>1150</v>
      </c>
      <c r="AI993" s="4189" t="s">
        <v>4983</v>
      </c>
      <c r="AJ993" s="4189" t="s">
        <v>4984</v>
      </c>
      <c r="AK993" s="2502"/>
    </row>
    <row r="994" spans="2:37" s="2393" customFormat="1" ht="15" customHeight="1" thickBot="1" x14ac:dyDescent="0.25">
      <c r="B994" s="4203"/>
      <c r="C994" s="4203"/>
      <c r="D994" s="4203"/>
      <c r="E994" s="4203"/>
      <c r="F994" s="4203"/>
      <c r="G994" s="4203"/>
      <c r="H994" s="4203"/>
      <c r="I994" s="4201"/>
      <c r="J994" s="4201"/>
      <c r="K994" s="4201"/>
      <c r="L994" s="4201"/>
      <c r="M994" s="3954" t="s">
        <v>5026</v>
      </c>
      <c r="N994" s="3955" t="s">
        <v>2793</v>
      </c>
      <c r="O994" s="4201"/>
      <c r="P994" s="4201"/>
      <c r="Q994" s="4201"/>
      <c r="R994" s="4201"/>
      <c r="S994" s="4203"/>
      <c r="T994" s="4203"/>
      <c r="U994" s="4203"/>
      <c r="V994" s="4203"/>
      <c r="W994" s="4203"/>
      <c r="X994" s="4203"/>
      <c r="Y994" s="4203"/>
      <c r="Z994" s="4203"/>
      <c r="AA994" s="4203"/>
      <c r="AB994" s="4201"/>
      <c r="AC994" s="4201"/>
      <c r="AD994" s="4203"/>
      <c r="AE994" s="4203"/>
      <c r="AF994" s="4203"/>
      <c r="AG994" s="4203"/>
      <c r="AH994" s="4203"/>
      <c r="AI994" s="4203"/>
      <c r="AJ994" s="4203"/>
      <c r="AK994" s="2502"/>
    </row>
    <row r="995" spans="2:37" s="2393" customFormat="1" ht="15" customHeight="1" thickBot="1" x14ac:dyDescent="0.25">
      <c r="B995" s="5672" t="s">
        <v>7049</v>
      </c>
      <c r="C995" s="5673"/>
      <c r="D995" s="3977" t="s">
        <v>7050</v>
      </c>
      <c r="E995" s="3978">
        <v>10</v>
      </c>
      <c r="F995" s="3978">
        <v>10</v>
      </c>
      <c r="G995" s="3979">
        <v>0</v>
      </c>
      <c r="H995" s="3980" t="s">
        <v>1704</v>
      </c>
      <c r="I995" s="3980"/>
      <c r="J995" s="3980"/>
      <c r="K995" s="3979"/>
      <c r="L995" s="3979"/>
      <c r="M995" s="3981"/>
      <c r="N995" s="3982"/>
      <c r="O995" s="3979"/>
      <c r="P995" s="3979"/>
      <c r="Q995" s="3979"/>
      <c r="R995" s="3979"/>
      <c r="S995" s="3983"/>
      <c r="T995" s="3979"/>
      <c r="U995" s="3984"/>
      <c r="V995" s="3984"/>
      <c r="W995" s="3979"/>
      <c r="X995" s="3979"/>
      <c r="Y995" s="3984"/>
      <c r="Z995" s="3984"/>
      <c r="AA995" s="3984"/>
      <c r="AB995" s="3979"/>
      <c r="AC995" s="3979"/>
      <c r="AD995" s="3978"/>
      <c r="AE995" s="3985"/>
      <c r="AF995" s="3986"/>
      <c r="AG995" s="3979"/>
      <c r="AH995" s="3987"/>
      <c r="AI995" s="3987"/>
      <c r="AJ995" s="3988"/>
      <c r="AK995" s="2502"/>
    </row>
    <row r="996" spans="2:37" s="2393" customFormat="1" ht="15" customHeight="1" x14ac:dyDescent="0.2">
      <c r="B996" s="2503"/>
      <c r="C996" s="2496"/>
      <c r="D996" s="2496"/>
      <c r="E996" s="2496"/>
      <c r="F996" s="2496"/>
      <c r="G996" s="2496"/>
      <c r="H996" s="2496"/>
      <c r="I996" s="2497"/>
      <c r="J996" s="2497"/>
      <c r="K996" s="2497"/>
      <c r="L996" s="2497"/>
      <c r="M996" s="2496"/>
      <c r="N996" s="2497"/>
      <c r="O996" s="2497"/>
      <c r="P996" s="2497"/>
      <c r="Q996" s="2497"/>
      <c r="R996" s="2497"/>
      <c r="S996" s="2496"/>
      <c r="T996" s="2495"/>
      <c r="U996" s="2495"/>
      <c r="V996" s="2495"/>
      <c r="W996" s="2495"/>
      <c r="X996" s="2495"/>
      <c r="Y996" s="2495"/>
      <c r="Z996" s="2495"/>
      <c r="AA996" s="2495"/>
      <c r="AB996" s="2495"/>
      <c r="AC996" s="2495"/>
      <c r="AD996" s="2495"/>
      <c r="AE996" s="2495"/>
      <c r="AF996" s="2495"/>
      <c r="AG996" s="2495"/>
      <c r="AH996" s="2495"/>
      <c r="AI996" s="2495"/>
      <c r="AJ996" s="2498"/>
      <c r="AK996" s="2502"/>
    </row>
    <row r="997" spans="2:37" s="2393" customFormat="1" ht="15" customHeight="1" x14ac:dyDescent="0.2">
      <c r="B997" s="4236" t="s">
        <v>4985</v>
      </c>
      <c r="C997" s="4237"/>
      <c r="D997" s="5118" t="s">
        <v>1866</v>
      </c>
      <c r="E997" s="5118"/>
      <c r="F997" s="5118"/>
      <c r="G997" s="5118"/>
      <c r="H997" s="5118"/>
      <c r="I997" s="2499"/>
      <c r="J997" s="2499"/>
      <c r="K997" s="2499"/>
      <c r="L997" s="2499"/>
      <c r="M997" s="2499"/>
      <c r="N997" s="2499"/>
      <c r="O997" s="2499"/>
      <c r="P997" s="2499"/>
      <c r="Q997" s="2499"/>
      <c r="R997" s="2499"/>
      <c r="S997" s="2499"/>
      <c r="T997" s="2495"/>
      <c r="U997" s="2495"/>
      <c r="V997" s="2495"/>
      <c r="W997" s="2495"/>
      <c r="X997" s="2495"/>
      <c r="Y997" s="2495"/>
      <c r="Z997" s="2495"/>
      <c r="AA997" s="2495"/>
      <c r="AB997" s="2495"/>
      <c r="AC997" s="2495"/>
      <c r="AD997" s="2495"/>
      <c r="AE997" s="2495"/>
      <c r="AF997" s="2495"/>
      <c r="AG997" s="2495"/>
      <c r="AH997" s="2495"/>
      <c r="AI997" s="2495"/>
      <c r="AJ997" s="2498"/>
      <c r="AK997" s="2502"/>
    </row>
    <row r="998" spans="2:37" s="2393" customFormat="1" ht="15" customHeight="1" x14ac:dyDescent="0.2">
      <c r="B998" s="4236" t="s">
        <v>4986</v>
      </c>
      <c r="C998" s="4237"/>
      <c r="D998" s="5118" t="s">
        <v>5127</v>
      </c>
      <c r="E998" s="5118"/>
      <c r="F998" s="5118"/>
      <c r="G998" s="5118"/>
      <c r="H998" s="2499"/>
      <c r="I998" s="2499"/>
      <c r="J998" s="2499"/>
      <c r="K998" s="2499"/>
      <c r="L998" s="2499"/>
      <c r="M998" s="2499"/>
      <c r="N998" s="2499"/>
      <c r="O998" s="2499"/>
      <c r="P998" s="2499"/>
      <c r="Q998" s="2499"/>
      <c r="R998" s="2499"/>
      <c r="S998" s="2499"/>
      <c r="T998" s="2495"/>
      <c r="U998" s="2495"/>
      <c r="V998" s="2495"/>
      <c r="W998" s="2495"/>
      <c r="X998" s="2495"/>
      <c r="Y998" s="2495"/>
      <c r="Z998" s="2495"/>
      <c r="AA998" s="2495"/>
      <c r="AB998" s="2495"/>
      <c r="AC998" s="2495"/>
      <c r="AD998" s="2495"/>
      <c r="AE998" s="2495"/>
      <c r="AF998" s="2495"/>
      <c r="AG998" s="2495"/>
      <c r="AH998" s="2495"/>
      <c r="AI998" s="2495"/>
      <c r="AJ998" s="2498"/>
      <c r="AK998" s="2502"/>
    </row>
    <row r="999" spans="2:37" s="2393" customFormat="1" ht="15" customHeight="1" thickBot="1" x14ac:dyDescent="0.25">
      <c r="B999" s="4270"/>
      <c r="C999" s="4271"/>
      <c r="D999" s="4272"/>
      <c r="E999" s="4272"/>
      <c r="F999" s="4272"/>
      <c r="G999" s="4272"/>
      <c r="H999" s="2504"/>
      <c r="I999" s="2504"/>
      <c r="J999" s="2504"/>
      <c r="K999" s="2504"/>
      <c r="L999" s="2504"/>
      <c r="M999" s="2504"/>
      <c r="N999" s="2504"/>
      <c r="O999" s="2504"/>
      <c r="P999" s="2504"/>
      <c r="Q999" s="2504"/>
      <c r="R999" s="2504"/>
      <c r="S999" s="2504"/>
      <c r="T999" s="2505"/>
      <c r="U999" s="2505"/>
      <c r="V999" s="2505"/>
      <c r="W999" s="2505"/>
      <c r="X999" s="2505"/>
      <c r="Y999" s="2505"/>
      <c r="Z999" s="2505"/>
      <c r="AA999" s="2505"/>
      <c r="AB999" s="2505"/>
      <c r="AC999" s="2505"/>
      <c r="AD999" s="2505"/>
      <c r="AE999" s="2505"/>
      <c r="AF999" s="2505"/>
      <c r="AG999" s="2505"/>
      <c r="AH999" s="2505"/>
      <c r="AI999" s="2505"/>
      <c r="AJ999" s="2506"/>
      <c r="AK999" s="2507"/>
    </row>
    <row r="1000" spans="2:37" s="2393" customFormat="1" ht="15" customHeight="1" thickBot="1" x14ac:dyDescent="0.35">
      <c r="C1000" s="3150"/>
      <c r="D1000" s="3150"/>
      <c r="E1000" s="3151"/>
      <c r="F1000" s="3151"/>
      <c r="G1000" s="3151"/>
      <c r="H1000" s="3151"/>
      <c r="I1000" s="2803"/>
      <c r="J1000" s="2803"/>
      <c r="K1000" s="2803"/>
      <c r="L1000" s="2803"/>
      <c r="M1000" s="2803"/>
      <c r="N1000" s="2803"/>
      <c r="O1000" s="2803"/>
      <c r="P1000" s="2803"/>
    </row>
    <row r="1001" spans="2:37" s="2393" customFormat="1" ht="15" customHeight="1" x14ac:dyDescent="0.2">
      <c r="B1001" s="4169" t="s">
        <v>4994</v>
      </c>
      <c r="C1001" s="4170"/>
      <c r="D1001" s="4170"/>
      <c r="E1001" s="4170"/>
      <c r="F1001" s="4170"/>
      <c r="G1001" s="4170"/>
      <c r="H1001" s="4170"/>
      <c r="I1001" s="4170"/>
      <c r="J1001" s="4170"/>
      <c r="K1001" s="4170"/>
      <c r="L1001" s="4170"/>
      <c r="M1001" s="4170"/>
      <c r="N1001" s="4170"/>
      <c r="O1001" s="4170"/>
      <c r="P1001" s="4170"/>
      <c r="Q1001" s="4170"/>
      <c r="R1001" s="4170"/>
      <c r="S1001" s="4170"/>
      <c r="T1001" s="4170"/>
      <c r="U1001" s="4170"/>
      <c r="V1001" s="4170"/>
      <c r="W1001" s="4170"/>
      <c r="X1001" s="4170"/>
      <c r="Y1001" s="4170"/>
      <c r="Z1001" s="4170"/>
      <c r="AA1001" s="4170"/>
      <c r="AB1001" s="4170"/>
      <c r="AC1001" s="4170"/>
      <c r="AD1001" s="4170"/>
      <c r="AE1001" s="4170"/>
      <c r="AF1001" s="4170"/>
      <c r="AG1001" s="4170"/>
      <c r="AH1001" s="4170"/>
      <c r="AI1001" s="4170"/>
      <c r="AJ1001" s="4170"/>
      <c r="AK1001" s="4171"/>
    </row>
    <row r="1002" spans="2:37" s="2393" customFormat="1" ht="15" customHeight="1" x14ac:dyDescent="0.2">
      <c r="B1002" s="2500"/>
      <c r="C1002" s="3768"/>
      <c r="D1002" s="3768"/>
      <c r="E1002" s="3768"/>
      <c r="F1002" s="3768"/>
      <c r="G1002" s="2501"/>
      <c r="H1002" s="2501"/>
      <c r="I1002" s="2501"/>
      <c r="J1002" s="2501"/>
      <c r="K1002" s="2501"/>
      <c r="L1002" s="2501"/>
      <c r="M1002" s="2501"/>
      <c r="N1002" s="2501"/>
      <c r="O1002" s="2501"/>
      <c r="P1002" s="2501"/>
      <c r="Q1002" s="2501"/>
      <c r="R1002" s="2501"/>
      <c r="S1002" s="2501"/>
      <c r="T1002" s="2501"/>
      <c r="U1002" s="2501"/>
      <c r="V1002" s="2501"/>
      <c r="W1002" s="2501"/>
      <c r="X1002" s="2501"/>
      <c r="Y1002" s="2501"/>
      <c r="Z1002" s="2501"/>
      <c r="AA1002" s="2501"/>
      <c r="AB1002" s="2501"/>
      <c r="AC1002" s="2501"/>
      <c r="AD1002" s="2501"/>
      <c r="AE1002" s="2501"/>
      <c r="AF1002" s="2501"/>
      <c r="AG1002" s="2501"/>
      <c r="AH1002" s="2501"/>
      <c r="AI1002" s="2501"/>
      <c r="AJ1002" s="2501"/>
      <c r="AK1002" s="2502"/>
    </row>
    <row r="1003" spans="2:37" s="2393" customFormat="1" ht="15" customHeight="1" x14ac:dyDescent="0.2">
      <c r="B1003" s="2500" t="s">
        <v>4981</v>
      </c>
      <c r="C1003" s="3768"/>
      <c r="D1003" s="4294" t="s">
        <v>6951</v>
      </c>
      <c r="E1003" s="4294"/>
      <c r="F1003" s="4294"/>
      <c r="G1003" s="4294"/>
      <c r="H1003" s="4294"/>
      <c r="I1003" s="4294"/>
      <c r="J1003" s="2501"/>
      <c r="K1003" s="2501"/>
      <c r="L1003" s="2501"/>
      <c r="M1003" s="2501"/>
      <c r="N1003" s="2501"/>
      <c r="O1003" s="2501"/>
      <c r="P1003" s="2501"/>
      <c r="Q1003" s="2501"/>
      <c r="R1003" s="2501"/>
      <c r="S1003" s="2501"/>
      <c r="T1003" s="2501"/>
      <c r="U1003" s="2501"/>
      <c r="V1003" s="2501"/>
      <c r="W1003" s="2501"/>
      <c r="X1003" s="2501"/>
      <c r="Y1003" s="2501"/>
      <c r="Z1003" s="2501"/>
      <c r="AA1003" s="2501"/>
      <c r="AB1003" s="2501"/>
      <c r="AC1003" s="2501"/>
      <c r="AD1003" s="2501"/>
      <c r="AE1003" s="2501"/>
      <c r="AF1003" s="2501"/>
      <c r="AG1003" s="2501"/>
      <c r="AH1003" s="2501"/>
      <c r="AI1003" s="2501"/>
      <c r="AJ1003" s="2501"/>
      <c r="AK1003" s="2502"/>
    </row>
    <row r="1004" spans="2:37" s="2393" customFormat="1" ht="15" customHeight="1" thickBot="1" x14ac:dyDescent="0.25">
      <c r="B1004" s="4176" t="s">
        <v>4995</v>
      </c>
      <c r="C1004" s="4177"/>
      <c r="D1004" s="4175">
        <v>41883</v>
      </c>
      <c r="E1004" s="4175"/>
      <c r="F1004" s="3774"/>
      <c r="G1004" s="2501"/>
      <c r="H1004" s="2501"/>
      <c r="I1004" s="2501"/>
      <c r="J1004" s="2501"/>
      <c r="K1004" s="2501"/>
      <c r="L1004" s="2501"/>
      <c r="M1004" s="2501"/>
      <c r="N1004" s="2501"/>
      <c r="O1004" s="2501"/>
      <c r="P1004" s="2501"/>
      <c r="Q1004" s="2501"/>
      <c r="R1004" s="2501"/>
      <c r="S1004" s="2501"/>
      <c r="T1004" s="2501"/>
      <c r="U1004" s="2501"/>
      <c r="V1004" s="2501"/>
      <c r="W1004" s="2501"/>
      <c r="X1004" s="2501"/>
      <c r="Y1004" s="2501"/>
      <c r="Z1004" s="2501"/>
      <c r="AA1004" s="2501"/>
      <c r="AB1004" s="2501"/>
      <c r="AC1004" s="2501"/>
      <c r="AD1004" s="2501"/>
      <c r="AE1004" s="2501"/>
      <c r="AF1004" s="2501"/>
      <c r="AG1004" s="2501"/>
      <c r="AH1004" s="2501"/>
      <c r="AI1004" s="2501"/>
      <c r="AJ1004" s="2501"/>
      <c r="AK1004" s="2502"/>
    </row>
    <row r="1005" spans="2:37" s="2393" customFormat="1" ht="15" customHeight="1" thickBot="1" x14ac:dyDescent="0.25">
      <c r="B1005" s="4179" t="s">
        <v>4996</v>
      </c>
      <c r="C1005" s="4180"/>
      <c r="D1005" s="5119" t="s">
        <v>6954</v>
      </c>
      <c r="E1005" s="5120"/>
      <c r="F1005" s="5120"/>
      <c r="G1005" s="5120"/>
      <c r="H1005" s="5120"/>
      <c r="I1005" s="5120"/>
      <c r="J1005" s="5120"/>
      <c r="K1005" s="5120"/>
      <c r="L1005" s="5120"/>
      <c r="M1005" s="5120"/>
      <c r="N1005" s="5120"/>
      <c r="O1005" s="5120"/>
      <c r="P1005" s="5120"/>
      <c r="Q1005" s="5121"/>
      <c r="R1005" s="2501"/>
      <c r="S1005" s="2501"/>
      <c r="T1005" s="2501"/>
      <c r="U1005" s="2501"/>
      <c r="V1005" s="2501"/>
      <c r="W1005" s="2501"/>
      <c r="X1005" s="2501"/>
      <c r="Y1005" s="2501"/>
      <c r="Z1005" s="2501"/>
      <c r="AA1005" s="2501"/>
      <c r="AB1005" s="2501"/>
      <c r="AC1005" s="2501"/>
      <c r="AD1005" s="2501"/>
      <c r="AE1005" s="2501"/>
      <c r="AF1005" s="2501"/>
      <c r="AG1005" s="2501"/>
      <c r="AH1005" s="2501"/>
      <c r="AI1005" s="2501"/>
      <c r="AJ1005" s="2501"/>
      <c r="AK1005" s="2502"/>
    </row>
    <row r="1006" spans="2:37" s="2393" customFormat="1" ht="15" customHeight="1" thickBot="1" x14ac:dyDescent="0.25">
      <c r="B1006" s="4245"/>
      <c r="C1006" s="4246"/>
      <c r="D1006" s="4246"/>
      <c r="E1006" s="4246"/>
      <c r="F1006" s="4246"/>
      <c r="G1006" s="4246"/>
      <c r="H1006" s="4246"/>
      <c r="I1006" s="4246"/>
      <c r="J1006" s="4246"/>
      <c r="K1006" s="4246"/>
      <c r="L1006" s="4246"/>
      <c r="M1006" s="4246"/>
      <c r="N1006" s="4246"/>
      <c r="O1006" s="4246"/>
      <c r="P1006" s="4246"/>
      <c r="Q1006" s="4246"/>
      <c r="R1006" s="2501"/>
      <c r="S1006" s="2501"/>
      <c r="T1006" s="2501"/>
      <c r="U1006" s="2501"/>
      <c r="V1006" s="2501"/>
      <c r="W1006" s="2501"/>
      <c r="X1006" s="2501"/>
      <c r="Y1006" s="2501"/>
      <c r="Z1006" s="2501"/>
      <c r="AA1006" s="2501"/>
      <c r="AB1006" s="2501"/>
      <c r="AC1006" s="2501"/>
      <c r="AD1006" s="2501"/>
      <c r="AE1006" s="2501"/>
      <c r="AF1006" s="2501"/>
      <c r="AG1006" s="2501"/>
      <c r="AH1006" s="2501"/>
      <c r="AI1006" s="2501"/>
      <c r="AJ1006" s="2501"/>
      <c r="AK1006" s="2502"/>
    </row>
    <row r="1007" spans="2:37" s="2393" customFormat="1" ht="15" customHeight="1" thickBot="1" x14ac:dyDescent="0.25">
      <c r="B1007" s="4189" t="s">
        <v>4997</v>
      </c>
      <c r="C1007" s="4189"/>
      <c r="D1007" s="4189" t="s">
        <v>4987</v>
      </c>
      <c r="E1007" s="4189" t="s">
        <v>4998</v>
      </c>
      <c r="F1007" s="4247" t="s">
        <v>224</v>
      </c>
      <c r="G1007" s="4247"/>
      <c r="H1007" s="4247"/>
      <c r="I1007" s="4247"/>
      <c r="J1007" s="4247"/>
      <c r="K1007" s="4247"/>
      <c r="L1007" s="4247"/>
      <c r="M1007" s="4247"/>
      <c r="N1007" s="4247"/>
      <c r="O1007" s="4247"/>
      <c r="P1007" s="4247"/>
      <c r="Q1007" s="4247"/>
      <c r="R1007" s="4247"/>
      <c r="S1007" s="4247" t="s">
        <v>340</v>
      </c>
      <c r="T1007" s="4247"/>
      <c r="U1007" s="4247"/>
      <c r="V1007" s="4247"/>
      <c r="W1007" s="4247"/>
      <c r="X1007" s="4247"/>
      <c r="Y1007" s="4247"/>
      <c r="Z1007" s="4247"/>
      <c r="AA1007" s="4247"/>
      <c r="AB1007" s="4247"/>
      <c r="AC1007" s="4247"/>
      <c r="AD1007" s="4247" t="s">
        <v>225</v>
      </c>
      <c r="AE1007" s="4247"/>
      <c r="AF1007" s="4247"/>
      <c r="AG1007" s="4247"/>
      <c r="AH1007" s="4188" t="s">
        <v>4982</v>
      </c>
      <c r="AI1007" s="4188"/>
      <c r="AJ1007" s="4188"/>
      <c r="AK1007" s="2502"/>
    </row>
    <row r="1008" spans="2:37" s="2393" customFormat="1" ht="15" customHeight="1" thickBot="1" x14ac:dyDescent="0.25">
      <c r="B1008" s="4203"/>
      <c r="C1008" s="4203"/>
      <c r="D1008" s="4203"/>
      <c r="E1008" s="4203"/>
      <c r="F1008" s="4203" t="s">
        <v>4999</v>
      </c>
      <c r="G1008" s="4203" t="s">
        <v>5000</v>
      </c>
      <c r="H1008" s="4189" t="s">
        <v>5001</v>
      </c>
      <c r="I1008" s="4200" t="s">
        <v>5002</v>
      </c>
      <c r="J1008" s="4200" t="s">
        <v>5003</v>
      </c>
      <c r="K1008" s="4201" t="s">
        <v>5004</v>
      </c>
      <c r="L1008" s="4201" t="s">
        <v>5005</v>
      </c>
      <c r="M1008" s="4200" t="s">
        <v>5006</v>
      </c>
      <c r="N1008" s="4200"/>
      <c r="O1008" s="4201" t="s">
        <v>5007</v>
      </c>
      <c r="P1008" s="4201" t="s">
        <v>5008</v>
      </c>
      <c r="Q1008" s="4201" t="s">
        <v>5009</v>
      </c>
      <c r="R1008" s="4201" t="s">
        <v>5010</v>
      </c>
      <c r="S1008" s="4189" t="s">
        <v>5011</v>
      </c>
      <c r="T1008" s="4189" t="s">
        <v>5012</v>
      </c>
      <c r="U1008" s="4189" t="s">
        <v>5013</v>
      </c>
      <c r="V1008" s="4189" t="s">
        <v>5014</v>
      </c>
      <c r="W1008" s="4189" t="s">
        <v>5015</v>
      </c>
      <c r="X1008" s="4189" t="s">
        <v>5016</v>
      </c>
      <c r="Y1008" s="4189" t="s">
        <v>5017</v>
      </c>
      <c r="Z1008" s="4189" t="s">
        <v>5018</v>
      </c>
      <c r="AA1008" s="4189" t="s">
        <v>5019</v>
      </c>
      <c r="AB1008" s="4200" t="s">
        <v>5020</v>
      </c>
      <c r="AC1008" s="4200" t="s">
        <v>5021</v>
      </c>
      <c r="AD1008" s="4189" t="s">
        <v>5022</v>
      </c>
      <c r="AE1008" s="4189" t="s">
        <v>5023</v>
      </c>
      <c r="AF1008" s="4189" t="s">
        <v>5024</v>
      </c>
      <c r="AG1008" s="4189" t="s">
        <v>5025</v>
      </c>
      <c r="AH1008" s="4189" t="s">
        <v>1150</v>
      </c>
      <c r="AI1008" s="4189" t="s">
        <v>4983</v>
      </c>
      <c r="AJ1008" s="4189" t="s">
        <v>4984</v>
      </c>
      <c r="AK1008" s="2502"/>
    </row>
    <row r="1009" spans="2:37" s="2393" customFormat="1" ht="15" customHeight="1" thickBot="1" x14ac:dyDescent="0.25">
      <c r="B1009" s="4203"/>
      <c r="C1009" s="4203"/>
      <c r="D1009" s="4203"/>
      <c r="E1009" s="4203"/>
      <c r="F1009" s="4203"/>
      <c r="G1009" s="4203"/>
      <c r="H1009" s="4203"/>
      <c r="I1009" s="4201"/>
      <c r="J1009" s="4201"/>
      <c r="K1009" s="4201"/>
      <c r="L1009" s="4201"/>
      <c r="M1009" s="3765" t="s">
        <v>5026</v>
      </c>
      <c r="N1009" s="3766" t="s">
        <v>2793</v>
      </c>
      <c r="O1009" s="4201"/>
      <c r="P1009" s="4201"/>
      <c r="Q1009" s="4201"/>
      <c r="R1009" s="4201"/>
      <c r="S1009" s="4203"/>
      <c r="T1009" s="4203"/>
      <c r="U1009" s="4203"/>
      <c r="V1009" s="4203"/>
      <c r="W1009" s="4203"/>
      <c r="X1009" s="4203"/>
      <c r="Y1009" s="4203"/>
      <c r="Z1009" s="4203"/>
      <c r="AA1009" s="4203"/>
      <c r="AB1009" s="4201"/>
      <c r="AC1009" s="4201"/>
      <c r="AD1009" s="4203"/>
      <c r="AE1009" s="4203"/>
      <c r="AF1009" s="4203"/>
      <c r="AG1009" s="4203"/>
      <c r="AH1009" s="4203"/>
      <c r="AI1009" s="4203"/>
      <c r="AJ1009" s="4203"/>
      <c r="AK1009" s="2502"/>
    </row>
    <row r="1010" spans="2:37" s="2393" customFormat="1" ht="15" customHeight="1" thickBot="1" x14ac:dyDescent="0.25">
      <c r="B1010" s="5042"/>
      <c r="C1010" s="5136"/>
      <c r="D1010" s="2919"/>
      <c r="E1010" s="3162"/>
      <c r="F1010" s="3162"/>
      <c r="G1010" s="2930"/>
      <c r="H1010" s="3309"/>
      <c r="I1010" s="3309"/>
      <c r="J1010" s="3309"/>
      <c r="K1010" s="2930"/>
      <c r="L1010" s="2930"/>
      <c r="M1010" s="2919"/>
      <c r="N1010" s="3038"/>
      <c r="O1010" s="2930"/>
      <c r="P1010" s="2930"/>
      <c r="Q1010" s="2930"/>
      <c r="R1010" s="2930"/>
      <c r="S1010" s="2656"/>
      <c r="T1010" s="2930"/>
      <c r="U1010" s="3310"/>
      <c r="V1010" s="3310"/>
      <c r="W1010" s="2930"/>
      <c r="X1010" s="2930"/>
      <c r="Y1010" s="3310"/>
      <c r="Z1010" s="3310"/>
      <c r="AA1010" s="3310"/>
      <c r="AB1010" s="2930"/>
      <c r="AC1010" s="2930"/>
      <c r="AD1010" s="3162"/>
      <c r="AE1010" s="2515"/>
      <c r="AF1010" s="2516"/>
      <c r="AG1010" s="2930"/>
      <c r="AH1010" s="3036"/>
      <c r="AI1010" s="3036"/>
      <c r="AJ1010" s="3311"/>
      <c r="AK1010" s="2502"/>
    </row>
    <row r="1011" spans="2:37" s="2393" customFormat="1" ht="15" customHeight="1" x14ac:dyDescent="0.2">
      <c r="B1011" s="2503"/>
      <c r="C1011" s="2496"/>
      <c r="D1011" s="2496"/>
      <c r="E1011" s="2496"/>
      <c r="F1011" s="2496"/>
      <c r="G1011" s="2496"/>
      <c r="H1011" s="2496"/>
      <c r="I1011" s="2497"/>
      <c r="J1011" s="2497"/>
      <c r="K1011" s="2497"/>
      <c r="L1011" s="2497"/>
      <c r="M1011" s="2496"/>
      <c r="N1011" s="2497"/>
      <c r="O1011" s="2497"/>
      <c r="P1011" s="2497"/>
      <c r="Q1011" s="2497"/>
      <c r="R1011" s="2497"/>
      <c r="S1011" s="2496"/>
      <c r="T1011" s="2495"/>
      <c r="U1011" s="2495"/>
      <c r="V1011" s="2495"/>
      <c r="W1011" s="2495"/>
      <c r="X1011" s="2495"/>
      <c r="Y1011" s="2495"/>
      <c r="Z1011" s="2495"/>
      <c r="AA1011" s="2495"/>
      <c r="AB1011" s="2495"/>
      <c r="AC1011" s="2495"/>
      <c r="AD1011" s="2495"/>
      <c r="AE1011" s="2495"/>
      <c r="AF1011" s="2495"/>
      <c r="AG1011" s="2495"/>
      <c r="AH1011" s="2495"/>
      <c r="AI1011" s="2495"/>
      <c r="AJ1011" s="2498"/>
      <c r="AK1011" s="2502"/>
    </row>
    <row r="1012" spans="2:37" s="2393" customFormat="1" ht="15" customHeight="1" x14ac:dyDescent="0.2">
      <c r="B1012" s="4236" t="s">
        <v>4985</v>
      </c>
      <c r="C1012" s="4237"/>
      <c r="D1012" s="5118" t="s">
        <v>1866</v>
      </c>
      <c r="E1012" s="5118"/>
      <c r="F1012" s="5118"/>
      <c r="G1012" s="5118"/>
      <c r="H1012" s="5118"/>
      <c r="I1012" s="2499"/>
      <c r="J1012" s="2499"/>
      <c r="K1012" s="2499"/>
      <c r="L1012" s="2499"/>
      <c r="M1012" s="2499"/>
      <c r="N1012" s="2499"/>
      <c r="O1012" s="2499"/>
      <c r="P1012" s="2499"/>
      <c r="Q1012" s="2499"/>
      <c r="R1012" s="2499"/>
      <c r="S1012" s="2499"/>
      <c r="T1012" s="2495"/>
      <c r="U1012" s="2495"/>
      <c r="V1012" s="2495"/>
      <c r="W1012" s="2495"/>
      <c r="X1012" s="2495"/>
      <c r="Y1012" s="2495"/>
      <c r="Z1012" s="2495"/>
      <c r="AA1012" s="2495"/>
      <c r="AB1012" s="2495"/>
      <c r="AC1012" s="2495"/>
      <c r="AD1012" s="2495"/>
      <c r="AE1012" s="2495"/>
      <c r="AF1012" s="2495"/>
      <c r="AG1012" s="2495"/>
      <c r="AH1012" s="2495"/>
      <c r="AI1012" s="2495"/>
      <c r="AJ1012" s="2498"/>
      <c r="AK1012" s="2502"/>
    </row>
    <row r="1013" spans="2:37" s="2393" customFormat="1" ht="15" customHeight="1" x14ac:dyDescent="0.2">
      <c r="B1013" s="4236" t="s">
        <v>4986</v>
      </c>
      <c r="C1013" s="4237"/>
      <c r="D1013" s="5118" t="s">
        <v>6955</v>
      </c>
      <c r="E1013" s="5118"/>
      <c r="F1013" s="5118"/>
      <c r="G1013" s="5118"/>
      <c r="H1013" s="2499"/>
      <c r="I1013" s="2499"/>
      <c r="J1013" s="2499"/>
      <c r="K1013" s="2499"/>
      <c r="L1013" s="2499"/>
      <c r="M1013" s="2499"/>
      <c r="N1013" s="2499"/>
      <c r="O1013" s="2499"/>
      <c r="P1013" s="2499"/>
      <c r="Q1013" s="2499"/>
      <c r="R1013" s="2499"/>
      <c r="S1013" s="2499"/>
      <c r="T1013" s="2495"/>
      <c r="U1013" s="2495"/>
      <c r="V1013" s="2495"/>
      <c r="W1013" s="2495"/>
      <c r="X1013" s="2495"/>
      <c r="Y1013" s="2495"/>
      <c r="Z1013" s="2495"/>
      <c r="AA1013" s="2495"/>
      <c r="AB1013" s="2495"/>
      <c r="AC1013" s="2495"/>
      <c r="AD1013" s="2495"/>
      <c r="AE1013" s="2495"/>
      <c r="AF1013" s="2495"/>
      <c r="AG1013" s="2495"/>
      <c r="AH1013" s="2495"/>
      <c r="AI1013" s="2495"/>
      <c r="AJ1013" s="2498"/>
      <c r="AK1013" s="2502"/>
    </row>
    <row r="1014" spans="2:37" s="2393" customFormat="1" ht="15" customHeight="1" thickBot="1" x14ac:dyDescent="0.25">
      <c r="B1014" s="4270"/>
      <c r="C1014" s="4271"/>
      <c r="D1014" s="4272"/>
      <c r="E1014" s="4272"/>
      <c r="F1014" s="4272"/>
      <c r="G1014" s="4272"/>
      <c r="H1014" s="2504"/>
      <c r="I1014" s="2504"/>
      <c r="J1014" s="2504"/>
      <c r="K1014" s="2504"/>
      <c r="L1014" s="2504"/>
      <c r="M1014" s="2504"/>
      <c r="N1014" s="2504"/>
      <c r="O1014" s="2504"/>
      <c r="P1014" s="2504"/>
      <c r="Q1014" s="2504"/>
      <c r="R1014" s="2504"/>
      <c r="S1014" s="2504"/>
      <c r="T1014" s="2505"/>
      <c r="U1014" s="2505"/>
      <c r="V1014" s="2505"/>
      <c r="W1014" s="2505"/>
      <c r="X1014" s="2505"/>
      <c r="Y1014" s="2505"/>
      <c r="Z1014" s="2505"/>
      <c r="AA1014" s="2505"/>
      <c r="AB1014" s="2505"/>
      <c r="AC1014" s="2505"/>
      <c r="AD1014" s="2505"/>
      <c r="AE1014" s="2505"/>
      <c r="AF1014" s="2505"/>
      <c r="AG1014" s="2505"/>
      <c r="AH1014" s="2505"/>
      <c r="AI1014" s="2505"/>
      <c r="AJ1014" s="2506"/>
      <c r="AK1014" s="2507"/>
    </row>
    <row r="1015" spans="2:37" s="2393" customFormat="1" ht="15" customHeight="1" thickBot="1" x14ac:dyDescent="0.35">
      <c r="C1015" s="3150"/>
      <c r="D1015" s="3150"/>
      <c r="E1015" s="3151"/>
      <c r="F1015" s="3151"/>
      <c r="G1015" s="3151"/>
      <c r="H1015" s="3151"/>
      <c r="I1015" s="2803"/>
      <c r="J1015" s="2803"/>
      <c r="K1015" s="2803"/>
      <c r="L1015" s="2803"/>
      <c r="M1015" s="2803"/>
      <c r="N1015" s="2803"/>
      <c r="O1015" s="2803"/>
      <c r="P1015" s="2803"/>
    </row>
    <row r="1016" spans="2:37" s="2393" customFormat="1" ht="15" customHeight="1" x14ac:dyDescent="0.2">
      <c r="B1016" s="4169" t="s">
        <v>4994</v>
      </c>
      <c r="C1016" s="4170"/>
      <c r="D1016" s="4170"/>
      <c r="E1016" s="4170"/>
      <c r="F1016" s="4170"/>
      <c r="G1016" s="4170"/>
      <c r="H1016" s="4170"/>
      <c r="I1016" s="4170"/>
      <c r="J1016" s="4170"/>
      <c r="K1016" s="4170"/>
      <c r="L1016" s="4170"/>
      <c r="M1016" s="4170"/>
      <c r="N1016" s="4170"/>
      <c r="O1016" s="4170"/>
      <c r="P1016" s="4170"/>
      <c r="Q1016" s="4170"/>
      <c r="R1016" s="4170"/>
      <c r="S1016" s="4170"/>
      <c r="T1016" s="4170"/>
      <c r="U1016" s="4170"/>
      <c r="V1016" s="4170"/>
      <c r="W1016" s="4170"/>
      <c r="X1016" s="4170"/>
      <c r="Y1016" s="4170"/>
      <c r="Z1016" s="4170"/>
      <c r="AA1016" s="4170"/>
      <c r="AB1016" s="4170"/>
      <c r="AC1016" s="4170"/>
      <c r="AD1016" s="4170"/>
      <c r="AE1016" s="4170"/>
      <c r="AF1016" s="4170"/>
      <c r="AG1016" s="4170"/>
      <c r="AH1016" s="4170"/>
      <c r="AI1016" s="4170"/>
      <c r="AJ1016" s="4170"/>
      <c r="AK1016" s="4171"/>
    </row>
    <row r="1017" spans="2:37" s="2393" customFormat="1" ht="15" customHeight="1" x14ac:dyDescent="0.2">
      <c r="B1017" s="2500"/>
      <c r="C1017" s="3738"/>
      <c r="D1017" s="3738"/>
      <c r="E1017" s="3738"/>
      <c r="F1017" s="3738"/>
      <c r="G1017" s="2501"/>
      <c r="H1017" s="2501"/>
      <c r="I1017" s="2501"/>
      <c r="J1017" s="2501"/>
      <c r="K1017" s="2501"/>
      <c r="L1017" s="2501"/>
      <c r="M1017" s="2501"/>
      <c r="N1017" s="2501"/>
      <c r="O1017" s="2501"/>
      <c r="P1017" s="2501"/>
      <c r="Q1017" s="2501"/>
      <c r="R1017" s="2501"/>
      <c r="S1017" s="2501"/>
      <c r="T1017" s="2501"/>
      <c r="U1017" s="2501"/>
      <c r="V1017" s="2501"/>
      <c r="W1017" s="2501"/>
      <c r="X1017" s="2501"/>
      <c r="Y1017" s="2501"/>
      <c r="Z1017" s="2501"/>
      <c r="AA1017" s="2501"/>
      <c r="AB1017" s="2501"/>
      <c r="AC1017" s="2501"/>
      <c r="AD1017" s="2501"/>
      <c r="AE1017" s="2501"/>
      <c r="AF1017" s="2501"/>
      <c r="AG1017" s="2501"/>
      <c r="AH1017" s="2501"/>
      <c r="AI1017" s="2501"/>
      <c r="AJ1017" s="2501"/>
      <c r="AK1017" s="2502"/>
    </row>
    <row r="1018" spans="2:37" s="2393" customFormat="1" ht="15" customHeight="1" x14ac:dyDescent="0.2">
      <c r="B1018" s="2500" t="s">
        <v>4981</v>
      </c>
      <c r="C1018" s="3738"/>
      <c r="D1018" s="4294" t="s">
        <v>6452</v>
      </c>
      <c r="E1018" s="4294"/>
      <c r="F1018" s="4294"/>
      <c r="G1018" s="4294"/>
      <c r="H1018" s="4294"/>
      <c r="I1018" s="4294"/>
      <c r="J1018" s="2501"/>
      <c r="K1018" s="2501"/>
      <c r="L1018" s="2501"/>
      <c r="M1018" s="2501"/>
      <c r="N1018" s="2501"/>
      <c r="O1018" s="2501"/>
      <c r="P1018" s="2501"/>
      <c r="Q1018" s="2501"/>
      <c r="R1018" s="2501"/>
      <c r="S1018" s="2501"/>
      <c r="T1018" s="2501"/>
      <c r="U1018" s="2501"/>
      <c r="V1018" s="2501"/>
      <c r="W1018" s="2501"/>
      <c r="X1018" s="2501"/>
      <c r="Y1018" s="2501"/>
      <c r="Z1018" s="2501"/>
      <c r="AA1018" s="2501"/>
      <c r="AB1018" s="2501"/>
      <c r="AC1018" s="2501"/>
      <c r="AD1018" s="2501"/>
      <c r="AE1018" s="2501"/>
      <c r="AF1018" s="2501"/>
      <c r="AG1018" s="2501"/>
      <c r="AH1018" s="2501"/>
      <c r="AI1018" s="2501"/>
      <c r="AJ1018" s="2501"/>
      <c r="AK1018" s="2502"/>
    </row>
    <row r="1019" spans="2:37" s="2393" customFormat="1" ht="15" customHeight="1" thickBot="1" x14ac:dyDescent="0.25">
      <c r="B1019" s="4176" t="s">
        <v>4995</v>
      </c>
      <c r="C1019" s="4177"/>
      <c r="D1019" s="4175">
        <v>41839</v>
      </c>
      <c r="E1019" s="4175"/>
      <c r="F1019" s="3741"/>
      <c r="G1019" s="2501"/>
      <c r="H1019" s="2501"/>
      <c r="I1019" s="2501"/>
      <c r="J1019" s="2501"/>
      <c r="K1019" s="2501"/>
      <c r="L1019" s="2501"/>
      <c r="M1019" s="2501"/>
      <c r="N1019" s="2501"/>
      <c r="O1019" s="2501"/>
      <c r="P1019" s="2501"/>
      <c r="Q1019" s="2501"/>
      <c r="R1019" s="2501"/>
      <c r="S1019" s="2501"/>
      <c r="T1019" s="2501"/>
      <c r="U1019" s="2501"/>
      <c r="V1019" s="2501"/>
      <c r="W1019" s="2501"/>
      <c r="X1019" s="2501"/>
      <c r="Y1019" s="2501"/>
      <c r="Z1019" s="2501"/>
      <c r="AA1019" s="2501"/>
      <c r="AB1019" s="2501"/>
      <c r="AC1019" s="2501"/>
      <c r="AD1019" s="2501"/>
      <c r="AE1019" s="2501"/>
      <c r="AF1019" s="2501"/>
      <c r="AG1019" s="2501"/>
      <c r="AH1019" s="2501"/>
      <c r="AI1019" s="2501"/>
      <c r="AJ1019" s="2501"/>
      <c r="AK1019" s="2502"/>
    </row>
    <row r="1020" spans="2:37" s="2393" customFormat="1" ht="58.5" customHeight="1" thickBot="1" x14ac:dyDescent="0.25">
      <c r="B1020" s="4179" t="s">
        <v>4996</v>
      </c>
      <c r="C1020" s="4180"/>
      <c r="D1020" s="5119" t="s">
        <v>6863</v>
      </c>
      <c r="E1020" s="5120"/>
      <c r="F1020" s="5120"/>
      <c r="G1020" s="5120"/>
      <c r="H1020" s="5120"/>
      <c r="I1020" s="5120"/>
      <c r="J1020" s="5120"/>
      <c r="K1020" s="5120"/>
      <c r="L1020" s="5120"/>
      <c r="M1020" s="5120"/>
      <c r="N1020" s="5120"/>
      <c r="O1020" s="5120"/>
      <c r="P1020" s="5120"/>
      <c r="Q1020" s="5121"/>
      <c r="R1020" s="2501"/>
      <c r="S1020" s="2501"/>
      <c r="T1020" s="2501"/>
      <c r="U1020" s="2501"/>
      <c r="V1020" s="2501"/>
      <c r="W1020" s="2501"/>
      <c r="X1020" s="2501"/>
      <c r="Y1020" s="2501"/>
      <c r="Z1020" s="2501"/>
      <c r="AA1020" s="2501"/>
      <c r="AB1020" s="2501"/>
      <c r="AC1020" s="2501"/>
      <c r="AD1020" s="2501"/>
      <c r="AE1020" s="2501"/>
      <c r="AF1020" s="2501"/>
      <c r="AG1020" s="2501"/>
      <c r="AH1020" s="2501"/>
      <c r="AI1020" s="2501"/>
      <c r="AJ1020" s="2501"/>
      <c r="AK1020" s="2502"/>
    </row>
    <row r="1021" spans="2:37" s="2393" customFormat="1" ht="15" customHeight="1" thickBot="1" x14ac:dyDescent="0.25">
      <c r="B1021" s="4245"/>
      <c r="C1021" s="4246"/>
      <c r="D1021" s="4246"/>
      <c r="E1021" s="4246"/>
      <c r="F1021" s="4246"/>
      <c r="G1021" s="4246"/>
      <c r="H1021" s="4246"/>
      <c r="I1021" s="4246"/>
      <c r="J1021" s="4246"/>
      <c r="K1021" s="4246"/>
      <c r="L1021" s="4246"/>
      <c r="M1021" s="4246"/>
      <c r="N1021" s="4246"/>
      <c r="O1021" s="4246"/>
      <c r="P1021" s="4246"/>
      <c r="Q1021" s="4246"/>
      <c r="R1021" s="2501"/>
      <c r="S1021" s="2501"/>
      <c r="T1021" s="2501"/>
      <c r="U1021" s="2501"/>
      <c r="V1021" s="2501"/>
      <c r="W1021" s="2501"/>
      <c r="X1021" s="2501"/>
      <c r="Y1021" s="2501"/>
      <c r="Z1021" s="2501"/>
      <c r="AA1021" s="2501"/>
      <c r="AB1021" s="2501"/>
      <c r="AC1021" s="2501"/>
      <c r="AD1021" s="2501"/>
      <c r="AE1021" s="2501"/>
      <c r="AF1021" s="2501"/>
      <c r="AG1021" s="2501"/>
      <c r="AH1021" s="2501"/>
      <c r="AI1021" s="2501"/>
      <c r="AJ1021" s="2501"/>
      <c r="AK1021" s="2502"/>
    </row>
    <row r="1022" spans="2:37" s="2393" customFormat="1" ht="15" customHeight="1" thickBot="1" x14ac:dyDescent="0.25">
      <c r="B1022" s="4189" t="s">
        <v>4997</v>
      </c>
      <c r="C1022" s="4189"/>
      <c r="D1022" s="4189" t="s">
        <v>4987</v>
      </c>
      <c r="E1022" s="4189" t="s">
        <v>4998</v>
      </c>
      <c r="F1022" s="4247" t="s">
        <v>224</v>
      </c>
      <c r="G1022" s="4247"/>
      <c r="H1022" s="4247"/>
      <c r="I1022" s="4247"/>
      <c r="J1022" s="4247"/>
      <c r="K1022" s="4247"/>
      <c r="L1022" s="4247"/>
      <c r="M1022" s="4247"/>
      <c r="N1022" s="4247"/>
      <c r="O1022" s="4247"/>
      <c r="P1022" s="4247"/>
      <c r="Q1022" s="4247"/>
      <c r="R1022" s="4247"/>
      <c r="S1022" s="4247" t="s">
        <v>340</v>
      </c>
      <c r="T1022" s="4247"/>
      <c r="U1022" s="4247"/>
      <c r="V1022" s="4247"/>
      <c r="W1022" s="4247"/>
      <c r="X1022" s="4247"/>
      <c r="Y1022" s="4247"/>
      <c r="Z1022" s="4247"/>
      <c r="AA1022" s="4247"/>
      <c r="AB1022" s="4247"/>
      <c r="AC1022" s="4247"/>
      <c r="AD1022" s="4247" t="s">
        <v>225</v>
      </c>
      <c r="AE1022" s="4247"/>
      <c r="AF1022" s="4247"/>
      <c r="AG1022" s="4247"/>
      <c r="AH1022" s="4188" t="s">
        <v>4982</v>
      </c>
      <c r="AI1022" s="4188"/>
      <c r="AJ1022" s="4188"/>
      <c r="AK1022" s="2502"/>
    </row>
    <row r="1023" spans="2:37" s="2393" customFormat="1" ht="15" customHeight="1" thickBot="1" x14ac:dyDescent="0.25">
      <c r="B1023" s="4203"/>
      <c r="C1023" s="4203"/>
      <c r="D1023" s="4203"/>
      <c r="E1023" s="4203"/>
      <c r="F1023" s="4203" t="s">
        <v>4999</v>
      </c>
      <c r="G1023" s="4203" t="s">
        <v>5000</v>
      </c>
      <c r="H1023" s="4189" t="s">
        <v>5001</v>
      </c>
      <c r="I1023" s="4200" t="s">
        <v>5002</v>
      </c>
      <c r="J1023" s="4200" t="s">
        <v>5003</v>
      </c>
      <c r="K1023" s="4201" t="s">
        <v>5004</v>
      </c>
      <c r="L1023" s="4201" t="s">
        <v>5005</v>
      </c>
      <c r="M1023" s="4200" t="s">
        <v>5006</v>
      </c>
      <c r="N1023" s="4200"/>
      <c r="O1023" s="4201" t="s">
        <v>5007</v>
      </c>
      <c r="P1023" s="4201" t="s">
        <v>5008</v>
      </c>
      <c r="Q1023" s="4201" t="s">
        <v>5009</v>
      </c>
      <c r="R1023" s="4201" t="s">
        <v>5010</v>
      </c>
      <c r="S1023" s="4189" t="s">
        <v>5011</v>
      </c>
      <c r="T1023" s="4189" t="s">
        <v>5012</v>
      </c>
      <c r="U1023" s="4189" t="s">
        <v>5013</v>
      </c>
      <c r="V1023" s="4189" t="s">
        <v>5014</v>
      </c>
      <c r="W1023" s="4189" t="s">
        <v>5015</v>
      </c>
      <c r="X1023" s="4189" t="s">
        <v>5016</v>
      </c>
      <c r="Y1023" s="4189" t="s">
        <v>5017</v>
      </c>
      <c r="Z1023" s="4189" t="s">
        <v>5018</v>
      </c>
      <c r="AA1023" s="4189" t="s">
        <v>5019</v>
      </c>
      <c r="AB1023" s="4200" t="s">
        <v>5020</v>
      </c>
      <c r="AC1023" s="4200" t="s">
        <v>5021</v>
      </c>
      <c r="AD1023" s="4189" t="s">
        <v>5022</v>
      </c>
      <c r="AE1023" s="4189" t="s">
        <v>5023</v>
      </c>
      <c r="AF1023" s="4189" t="s">
        <v>5024</v>
      </c>
      <c r="AG1023" s="4189" t="s">
        <v>5025</v>
      </c>
      <c r="AH1023" s="4189" t="s">
        <v>1150</v>
      </c>
      <c r="AI1023" s="4189" t="s">
        <v>4983</v>
      </c>
      <c r="AJ1023" s="4189" t="s">
        <v>4984</v>
      </c>
      <c r="AK1023" s="2502"/>
    </row>
    <row r="1024" spans="2:37" s="2393" customFormat="1" ht="15" customHeight="1" thickBot="1" x14ac:dyDescent="0.25">
      <c r="B1024" s="4203"/>
      <c r="C1024" s="4203"/>
      <c r="D1024" s="4203"/>
      <c r="E1024" s="4203"/>
      <c r="F1024" s="4203"/>
      <c r="G1024" s="4203"/>
      <c r="H1024" s="4203"/>
      <c r="I1024" s="4201"/>
      <c r="J1024" s="4201"/>
      <c r="K1024" s="4201"/>
      <c r="L1024" s="4201"/>
      <c r="M1024" s="3735" t="s">
        <v>5026</v>
      </c>
      <c r="N1024" s="3736" t="s">
        <v>2793</v>
      </c>
      <c r="O1024" s="4201"/>
      <c r="P1024" s="4201"/>
      <c r="Q1024" s="4201"/>
      <c r="R1024" s="4201"/>
      <c r="S1024" s="4203"/>
      <c r="T1024" s="4203"/>
      <c r="U1024" s="4203"/>
      <c r="V1024" s="4203"/>
      <c r="W1024" s="4203"/>
      <c r="X1024" s="4203"/>
      <c r="Y1024" s="4203"/>
      <c r="Z1024" s="4203"/>
      <c r="AA1024" s="4203"/>
      <c r="AB1024" s="4201"/>
      <c r="AC1024" s="4201"/>
      <c r="AD1024" s="4203"/>
      <c r="AE1024" s="4203"/>
      <c r="AF1024" s="4203"/>
      <c r="AG1024" s="4203"/>
      <c r="AH1024" s="4203"/>
      <c r="AI1024" s="4203"/>
      <c r="AJ1024" s="4203"/>
      <c r="AK1024" s="2502"/>
    </row>
    <row r="1025" spans="2:37" s="2393" customFormat="1" ht="36.75" customHeight="1" thickBot="1" x14ac:dyDescent="0.25">
      <c r="B1025" s="5042" t="s">
        <v>6678</v>
      </c>
      <c r="C1025" s="5136"/>
      <c r="D1025" s="2919" t="s">
        <v>6453</v>
      </c>
      <c r="E1025" s="3162">
        <v>10</v>
      </c>
      <c r="F1025" s="3162">
        <v>10</v>
      </c>
      <c r="G1025" s="2930"/>
      <c r="H1025" s="3309"/>
      <c r="I1025" s="3309"/>
      <c r="J1025" s="3309" t="s">
        <v>6454</v>
      </c>
      <c r="K1025" s="2930"/>
      <c r="L1025" s="2930"/>
      <c r="M1025" s="2919"/>
      <c r="N1025" s="3038"/>
      <c r="O1025" s="2930"/>
      <c r="P1025" s="2930"/>
      <c r="Q1025" s="2930"/>
      <c r="R1025" s="2930"/>
      <c r="S1025" s="2656"/>
      <c r="T1025" s="2930"/>
      <c r="U1025" s="3310"/>
      <c r="V1025" s="3310"/>
      <c r="W1025" s="2930"/>
      <c r="X1025" s="2930"/>
      <c r="Y1025" s="3310"/>
      <c r="Z1025" s="3310"/>
      <c r="AA1025" s="3310"/>
      <c r="AB1025" s="2930"/>
      <c r="AC1025" s="2930"/>
      <c r="AD1025" s="3162"/>
      <c r="AE1025" s="2515"/>
      <c r="AF1025" s="2516"/>
      <c r="AG1025" s="2930"/>
      <c r="AH1025" s="3036"/>
      <c r="AI1025" s="3036"/>
      <c r="AJ1025" s="3311"/>
      <c r="AK1025" s="2502"/>
    </row>
    <row r="1026" spans="2:37" s="2393" customFormat="1" ht="15" customHeight="1" x14ac:dyDescent="0.2">
      <c r="B1026" s="2503"/>
      <c r="C1026" s="2496"/>
      <c r="D1026" s="2496"/>
      <c r="E1026" s="2496"/>
      <c r="F1026" s="2496"/>
      <c r="G1026" s="2496"/>
      <c r="H1026" s="2496"/>
      <c r="I1026" s="2497"/>
      <c r="J1026" s="2497"/>
      <c r="K1026" s="2497"/>
      <c r="L1026" s="2497"/>
      <c r="M1026" s="2496"/>
      <c r="N1026" s="2497"/>
      <c r="O1026" s="2497"/>
      <c r="P1026" s="2497"/>
      <c r="Q1026" s="2497"/>
      <c r="R1026" s="2497"/>
      <c r="S1026" s="2496"/>
      <c r="T1026" s="2495"/>
      <c r="U1026" s="2495"/>
      <c r="V1026" s="2495"/>
      <c r="W1026" s="2495"/>
      <c r="X1026" s="2495"/>
      <c r="Y1026" s="2495"/>
      <c r="Z1026" s="2495"/>
      <c r="AA1026" s="2495"/>
      <c r="AB1026" s="2495"/>
      <c r="AC1026" s="2495"/>
      <c r="AD1026" s="2495"/>
      <c r="AE1026" s="2495"/>
      <c r="AF1026" s="2495"/>
      <c r="AG1026" s="2495"/>
      <c r="AH1026" s="2495"/>
      <c r="AI1026" s="2495"/>
      <c r="AJ1026" s="2498"/>
      <c r="AK1026" s="2502"/>
    </row>
    <row r="1027" spans="2:37" s="2393" customFormat="1" ht="15" customHeight="1" x14ac:dyDescent="0.2">
      <c r="B1027" s="4236" t="s">
        <v>4985</v>
      </c>
      <c r="C1027" s="4237"/>
      <c r="D1027" s="5118" t="s">
        <v>1866</v>
      </c>
      <c r="E1027" s="5118"/>
      <c r="F1027" s="5118"/>
      <c r="G1027" s="5118"/>
      <c r="H1027" s="5118"/>
      <c r="I1027" s="2499"/>
      <c r="J1027" s="2499"/>
      <c r="K1027" s="2499"/>
      <c r="L1027" s="2499"/>
      <c r="M1027" s="2499"/>
      <c r="N1027" s="2499"/>
      <c r="O1027" s="2499"/>
      <c r="P1027" s="2499"/>
      <c r="Q1027" s="2499"/>
      <c r="R1027" s="2499"/>
      <c r="S1027" s="2499"/>
      <c r="T1027" s="2495"/>
      <c r="U1027" s="2495"/>
      <c r="V1027" s="2495"/>
      <c r="W1027" s="2495"/>
      <c r="X1027" s="2495"/>
      <c r="Y1027" s="2495"/>
      <c r="Z1027" s="2495"/>
      <c r="AA1027" s="2495"/>
      <c r="AB1027" s="2495"/>
      <c r="AC1027" s="2495"/>
      <c r="AD1027" s="2495"/>
      <c r="AE1027" s="2495"/>
      <c r="AF1027" s="2495"/>
      <c r="AG1027" s="2495"/>
      <c r="AH1027" s="2495"/>
      <c r="AI1027" s="2495"/>
      <c r="AJ1027" s="2498"/>
      <c r="AK1027" s="2502"/>
    </row>
    <row r="1028" spans="2:37" s="2393" customFormat="1" ht="15" customHeight="1" x14ac:dyDescent="0.2">
      <c r="B1028" s="4236" t="s">
        <v>4986</v>
      </c>
      <c r="C1028" s="4237"/>
      <c r="D1028" s="5118" t="s">
        <v>5081</v>
      </c>
      <c r="E1028" s="5118"/>
      <c r="F1028" s="5118"/>
      <c r="G1028" s="5118"/>
      <c r="H1028" s="2499"/>
      <c r="I1028" s="2499"/>
      <c r="J1028" s="2499"/>
      <c r="K1028" s="2499"/>
      <c r="L1028" s="2499"/>
      <c r="M1028" s="2499"/>
      <c r="N1028" s="2499"/>
      <c r="O1028" s="2499"/>
      <c r="P1028" s="2499"/>
      <c r="Q1028" s="2499"/>
      <c r="R1028" s="2499"/>
      <c r="S1028" s="2499"/>
      <c r="T1028" s="2495"/>
      <c r="U1028" s="2495"/>
      <c r="V1028" s="2495"/>
      <c r="W1028" s="2495"/>
      <c r="X1028" s="2495"/>
      <c r="Y1028" s="2495"/>
      <c r="Z1028" s="2495"/>
      <c r="AA1028" s="2495"/>
      <c r="AB1028" s="2495"/>
      <c r="AC1028" s="2495"/>
      <c r="AD1028" s="2495"/>
      <c r="AE1028" s="2495"/>
      <c r="AF1028" s="2495"/>
      <c r="AG1028" s="2495"/>
      <c r="AH1028" s="2495"/>
      <c r="AI1028" s="2495"/>
      <c r="AJ1028" s="2498"/>
      <c r="AK1028" s="2502"/>
    </row>
    <row r="1029" spans="2:37" s="2393" customFormat="1" ht="15" customHeight="1" thickBot="1" x14ac:dyDescent="0.25">
      <c r="B1029" s="4270"/>
      <c r="C1029" s="4271"/>
      <c r="D1029" s="4272"/>
      <c r="E1029" s="4272"/>
      <c r="F1029" s="4272"/>
      <c r="G1029" s="4272"/>
      <c r="H1029" s="2504"/>
      <c r="I1029" s="2504"/>
      <c r="J1029" s="2504"/>
      <c r="K1029" s="2504"/>
      <c r="L1029" s="2504"/>
      <c r="M1029" s="2504"/>
      <c r="N1029" s="2504"/>
      <c r="O1029" s="2504"/>
      <c r="P1029" s="2504"/>
      <c r="Q1029" s="2504"/>
      <c r="R1029" s="2504"/>
      <c r="S1029" s="2504"/>
      <c r="T1029" s="2505"/>
      <c r="U1029" s="2505"/>
      <c r="V1029" s="2505"/>
      <c r="W1029" s="2505"/>
      <c r="X1029" s="2505"/>
      <c r="Y1029" s="2505"/>
      <c r="Z1029" s="2505"/>
      <c r="AA1029" s="2505"/>
      <c r="AB1029" s="2505"/>
      <c r="AC1029" s="2505"/>
      <c r="AD1029" s="2505"/>
      <c r="AE1029" s="2505"/>
      <c r="AF1029" s="2505"/>
      <c r="AG1029" s="2505"/>
      <c r="AH1029" s="2505"/>
      <c r="AI1029" s="2505"/>
      <c r="AJ1029" s="2506"/>
      <c r="AK1029" s="2507"/>
    </row>
    <row r="1030" spans="2:37" s="2393" customFormat="1" ht="15" customHeight="1" thickBot="1" x14ac:dyDescent="0.35">
      <c r="C1030" s="3150"/>
      <c r="D1030" s="3150"/>
      <c r="E1030" s="3151"/>
      <c r="F1030" s="3151"/>
      <c r="G1030" s="3151"/>
      <c r="H1030" s="3151"/>
      <c r="I1030" s="2803"/>
      <c r="J1030" s="2803"/>
      <c r="K1030" s="2803"/>
      <c r="L1030" s="2803"/>
      <c r="M1030" s="2803"/>
      <c r="N1030" s="2803"/>
      <c r="O1030" s="2803"/>
      <c r="P1030" s="2803"/>
    </row>
    <row r="1031" spans="2:37" s="2393" customFormat="1" ht="15" customHeight="1" x14ac:dyDescent="0.2">
      <c r="B1031" s="4169" t="s">
        <v>4994</v>
      </c>
      <c r="C1031" s="4170"/>
      <c r="D1031" s="4170"/>
      <c r="E1031" s="4170"/>
      <c r="F1031" s="4170"/>
      <c r="G1031" s="4170"/>
      <c r="H1031" s="4170"/>
      <c r="I1031" s="4170"/>
      <c r="J1031" s="4170"/>
      <c r="K1031" s="4170"/>
      <c r="L1031" s="4170"/>
      <c r="M1031" s="4170"/>
      <c r="N1031" s="4170"/>
      <c r="O1031" s="4170"/>
      <c r="P1031" s="4170"/>
      <c r="Q1031" s="4170"/>
      <c r="R1031" s="4170"/>
      <c r="S1031" s="4170"/>
      <c r="T1031" s="4170"/>
      <c r="U1031" s="4170"/>
      <c r="V1031" s="4170"/>
      <c r="W1031" s="4170"/>
      <c r="X1031" s="4170"/>
      <c r="Y1031" s="4170"/>
      <c r="Z1031" s="4170"/>
      <c r="AA1031" s="4170"/>
      <c r="AB1031" s="4170"/>
      <c r="AC1031" s="4170"/>
      <c r="AD1031" s="4170"/>
      <c r="AE1031" s="4170"/>
      <c r="AF1031" s="4170"/>
      <c r="AG1031" s="4170"/>
      <c r="AH1031" s="4170"/>
      <c r="AI1031" s="4170"/>
      <c r="AJ1031" s="4170"/>
      <c r="AK1031" s="4171"/>
    </row>
    <row r="1032" spans="2:37" s="2393" customFormat="1" ht="15" customHeight="1" x14ac:dyDescent="0.2">
      <c r="B1032" s="2500"/>
      <c r="C1032" s="3668"/>
      <c r="D1032" s="3668"/>
      <c r="E1032" s="3668"/>
      <c r="F1032" s="3668"/>
      <c r="G1032" s="2501"/>
      <c r="H1032" s="2501"/>
      <c r="I1032" s="2501"/>
      <c r="J1032" s="2501"/>
      <c r="K1032" s="2501"/>
      <c r="L1032" s="2501"/>
      <c r="M1032" s="2501"/>
      <c r="N1032" s="2501"/>
      <c r="O1032" s="2501"/>
      <c r="P1032" s="2501"/>
      <c r="Q1032" s="2501"/>
      <c r="R1032" s="2501"/>
      <c r="S1032" s="2501"/>
      <c r="T1032" s="2501"/>
      <c r="U1032" s="2501"/>
      <c r="V1032" s="2501"/>
      <c r="W1032" s="2501"/>
      <c r="X1032" s="2501"/>
      <c r="Y1032" s="2501"/>
      <c r="Z1032" s="2501"/>
      <c r="AA1032" s="2501"/>
      <c r="AB1032" s="2501"/>
      <c r="AC1032" s="2501"/>
      <c r="AD1032" s="2501"/>
      <c r="AE1032" s="2501"/>
      <c r="AF1032" s="2501"/>
      <c r="AG1032" s="2501"/>
      <c r="AH1032" s="2501"/>
      <c r="AI1032" s="2501"/>
      <c r="AJ1032" s="2501"/>
      <c r="AK1032" s="2502"/>
    </row>
    <row r="1033" spans="2:37" s="2393" customFormat="1" ht="15" customHeight="1" x14ac:dyDescent="0.2">
      <c r="B1033" s="2500" t="s">
        <v>4981</v>
      </c>
      <c r="C1033" s="3668"/>
      <c r="D1033" s="4294" t="s">
        <v>6679</v>
      </c>
      <c r="E1033" s="4294"/>
      <c r="F1033" s="4294"/>
      <c r="G1033" s="4294"/>
      <c r="H1033" s="4294"/>
      <c r="I1033" s="4294"/>
      <c r="J1033" s="2501"/>
      <c r="K1033" s="2501"/>
      <c r="L1033" s="2501"/>
      <c r="M1033" s="2501"/>
      <c r="N1033" s="2501"/>
      <c r="O1033" s="2501"/>
      <c r="P1033" s="2501"/>
      <c r="Q1033" s="2501"/>
      <c r="R1033" s="2501"/>
      <c r="S1033" s="2501"/>
      <c r="T1033" s="2501"/>
      <c r="U1033" s="2501"/>
      <c r="V1033" s="2501"/>
      <c r="W1033" s="2501"/>
      <c r="X1033" s="2501"/>
      <c r="Y1033" s="2501"/>
      <c r="Z1033" s="2501"/>
      <c r="AA1033" s="2501"/>
      <c r="AB1033" s="2501"/>
      <c r="AC1033" s="2501"/>
      <c r="AD1033" s="2501"/>
      <c r="AE1033" s="2501"/>
      <c r="AF1033" s="2501"/>
      <c r="AG1033" s="2501"/>
      <c r="AH1033" s="2501"/>
      <c r="AI1033" s="2501"/>
      <c r="AJ1033" s="2501"/>
      <c r="AK1033" s="2502"/>
    </row>
    <row r="1034" spans="2:37" s="2393" customFormat="1" ht="15" customHeight="1" thickBot="1" x14ac:dyDescent="0.25">
      <c r="B1034" s="4176" t="s">
        <v>4995</v>
      </c>
      <c r="C1034" s="4177"/>
      <c r="D1034" s="4175">
        <v>41811</v>
      </c>
      <c r="E1034" s="4175"/>
      <c r="F1034" s="3669"/>
      <c r="G1034" s="2501"/>
      <c r="H1034" s="2501"/>
      <c r="I1034" s="2501"/>
      <c r="J1034" s="2501"/>
      <c r="K1034" s="2501"/>
      <c r="L1034" s="2501"/>
      <c r="M1034" s="2501"/>
      <c r="N1034" s="2501"/>
      <c r="O1034" s="2501"/>
      <c r="P1034" s="2501"/>
      <c r="Q1034" s="2501"/>
      <c r="R1034" s="2501"/>
      <c r="S1034" s="2501"/>
      <c r="T1034" s="2501"/>
      <c r="U1034" s="2501"/>
      <c r="V1034" s="2501"/>
      <c r="W1034" s="2501"/>
      <c r="X1034" s="2501"/>
      <c r="Y1034" s="2501"/>
      <c r="Z1034" s="2501"/>
      <c r="AA1034" s="2501"/>
      <c r="AB1034" s="2501"/>
      <c r="AC1034" s="2501"/>
      <c r="AD1034" s="2501"/>
      <c r="AE1034" s="2501"/>
      <c r="AF1034" s="2501"/>
      <c r="AG1034" s="2501"/>
      <c r="AH1034" s="2501"/>
      <c r="AI1034" s="2501"/>
      <c r="AJ1034" s="2501"/>
      <c r="AK1034" s="2502"/>
    </row>
    <row r="1035" spans="2:37" s="2393" customFormat="1" ht="31.5" customHeight="1" thickBot="1" x14ac:dyDescent="0.25">
      <c r="B1035" s="4179" t="s">
        <v>4996</v>
      </c>
      <c r="C1035" s="4180"/>
      <c r="D1035" s="5119" t="s">
        <v>6680</v>
      </c>
      <c r="E1035" s="5120"/>
      <c r="F1035" s="5120"/>
      <c r="G1035" s="5120"/>
      <c r="H1035" s="5120"/>
      <c r="I1035" s="5120"/>
      <c r="J1035" s="5120"/>
      <c r="K1035" s="5120"/>
      <c r="L1035" s="5120"/>
      <c r="M1035" s="5120"/>
      <c r="N1035" s="5120"/>
      <c r="O1035" s="5120"/>
      <c r="P1035" s="5120"/>
      <c r="Q1035" s="5121"/>
      <c r="R1035" s="2501"/>
      <c r="S1035" s="2501"/>
      <c r="T1035" s="2501"/>
      <c r="U1035" s="2501"/>
      <c r="V1035" s="2501"/>
      <c r="W1035" s="2501"/>
      <c r="X1035" s="2501"/>
      <c r="Y1035" s="2501"/>
      <c r="Z1035" s="2501"/>
      <c r="AA1035" s="2501"/>
      <c r="AB1035" s="2501"/>
      <c r="AC1035" s="2501"/>
      <c r="AD1035" s="2501"/>
      <c r="AE1035" s="2501"/>
      <c r="AF1035" s="2501"/>
      <c r="AG1035" s="2501"/>
      <c r="AH1035" s="2501"/>
      <c r="AI1035" s="2501"/>
      <c r="AJ1035" s="2501"/>
      <c r="AK1035" s="2502"/>
    </row>
    <row r="1036" spans="2:37" s="2393" customFormat="1" ht="15" customHeight="1" thickBot="1" x14ac:dyDescent="0.25">
      <c r="B1036" s="4245"/>
      <c r="C1036" s="4246"/>
      <c r="D1036" s="4246"/>
      <c r="E1036" s="4246"/>
      <c r="F1036" s="4246"/>
      <c r="G1036" s="4246"/>
      <c r="H1036" s="4246"/>
      <c r="I1036" s="4246"/>
      <c r="J1036" s="4246"/>
      <c r="K1036" s="4246"/>
      <c r="L1036" s="4246"/>
      <c r="M1036" s="4246"/>
      <c r="N1036" s="4246"/>
      <c r="O1036" s="4246"/>
      <c r="P1036" s="4246"/>
      <c r="Q1036" s="4246"/>
      <c r="R1036" s="2501"/>
      <c r="S1036" s="2501"/>
      <c r="T1036" s="2501"/>
      <c r="U1036" s="2501"/>
      <c r="V1036" s="2501"/>
      <c r="W1036" s="2501"/>
      <c r="X1036" s="2501"/>
      <c r="Y1036" s="2501"/>
      <c r="Z1036" s="2501"/>
      <c r="AA1036" s="2501"/>
      <c r="AB1036" s="2501"/>
      <c r="AC1036" s="2501"/>
      <c r="AD1036" s="2501"/>
      <c r="AE1036" s="2501"/>
      <c r="AF1036" s="2501"/>
      <c r="AG1036" s="2501"/>
      <c r="AH1036" s="2501"/>
      <c r="AI1036" s="2501"/>
      <c r="AJ1036" s="2501"/>
      <c r="AK1036" s="2502"/>
    </row>
    <row r="1037" spans="2:37" s="2393" customFormat="1" ht="15" customHeight="1" thickBot="1" x14ac:dyDescent="0.25">
      <c r="B1037" s="4189" t="s">
        <v>4997</v>
      </c>
      <c r="C1037" s="4189"/>
      <c r="D1037" s="4189" t="s">
        <v>4987</v>
      </c>
      <c r="E1037" s="4189" t="s">
        <v>4998</v>
      </c>
      <c r="F1037" s="4247" t="s">
        <v>224</v>
      </c>
      <c r="G1037" s="4247"/>
      <c r="H1037" s="4247"/>
      <c r="I1037" s="4247"/>
      <c r="J1037" s="4247"/>
      <c r="K1037" s="4247"/>
      <c r="L1037" s="4247"/>
      <c r="M1037" s="4247"/>
      <c r="N1037" s="4247"/>
      <c r="O1037" s="4247"/>
      <c r="P1037" s="4247"/>
      <c r="Q1037" s="4247"/>
      <c r="R1037" s="4247"/>
      <c r="S1037" s="4247" t="s">
        <v>340</v>
      </c>
      <c r="T1037" s="4247"/>
      <c r="U1037" s="4247"/>
      <c r="V1037" s="4247"/>
      <c r="W1037" s="4247"/>
      <c r="X1037" s="4247"/>
      <c r="Y1037" s="4247"/>
      <c r="Z1037" s="4247"/>
      <c r="AA1037" s="4247"/>
      <c r="AB1037" s="4247"/>
      <c r="AC1037" s="4247"/>
      <c r="AD1037" s="4247" t="s">
        <v>225</v>
      </c>
      <c r="AE1037" s="4247"/>
      <c r="AF1037" s="4247"/>
      <c r="AG1037" s="4247"/>
      <c r="AH1037" s="4188" t="s">
        <v>4982</v>
      </c>
      <c r="AI1037" s="4188"/>
      <c r="AJ1037" s="4188"/>
      <c r="AK1037" s="2502"/>
    </row>
    <row r="1038" spans="2:37" s="2393" customFormat="1" ht="15" customHeight="1" thickBot="1" x14ac:dyDescent="0.25">
      <c r="B1038" s="4203"/>
      <c r="C1038" s="4203"/>
      <c r="D1038" s="4203"/>
      <c r="E1038" s="4203"/>
      <c r="F1038" s="4203" t="s">
        <v>4999</v>
      </c>
      <c r="G1038" s="4203" t="s">
        <v>5000</v>
      </c>
      <c r="H1038" s="4189" t="s">
        <v>5001</v>
      </c>
      <c r="I1038" s="4200" t="s">
        <v>5002</v>
      </c>
      <c r="J1038" s="4200" t="s">
        <v>5003</v>
      </c>
      <c r="K1038" s="4201" t="s">
        <v>5004</v>
      </c>
      <c r="L1038" s="4201" t="s">
        <v>5005</v>
      </c>
      <c r="M1038" s="4200" t="s">
        <v>5006</v>
      </c>
      <c r="N1038" s="4200"/>
      <c r="O1038" s="4201" t="s">
        <v>5007</v>
      </c>
      <c r="P1038" s="4201" t="s">
        <v>5008</v>
      </c>
      <c r="Q1038" s="4201" t="s">
        <v>5009</v>
      </c>
      <c r="R1038" s="4201" t="s">
        <v>5010</v>
      </c>
      <c r="S1038" s="4189" t="s">
        <v>5011</v>
      </c>
      <c r="T1038" s="4189" t="s">
        <v>5012</v>
      </c>
      <c r="U1038" s="4189" t="s">
        <v>5013</v>
      </c>
      <c r="V1038" s="4189" t="s">
        <v>5014</v>
      </c>
      <c r="W1038" s="4189" t="s">
        <v>5015</v>
      </c>
      <c r="X1038" s="4189" t="s">
        <v>5016</v>
      </c>
      <c r="Y1038" s="4189" t="s">
        <v>5017</v>
      </c>
      <c r="Z1038" s="4189" t="s">
        <v>5018</v>
      </c>
      <c r="AA1038" s="4189" t="s">
        <v>5019</v>
      </c>
      <c r="AB1038" s="4200" t="s">
        <v>5020</v>
      </c>
      <c r="AC1038" s="4200" t="s">
        <v>5021</v>
      </c>
      <c r="AD1038" s="4189" t="s">
        <v>5022</v>
      </c>
      <c r="AE1038" s="4189" t="s">
        <v>5023</v>
      </c>
      <c r="AF1038" s="4189" t="s">
        <v>5024</v>
      </c>
      <c r="AG1038" s="4189" t="s">
        <v>5025</v>
      </c>
      <c r="AH1038" s="4189" t="s">
        <v>1150</v>
      </c>
      <c r="AI1038" s="4189" t="s">
        <v>4983</v>
      </c>
      <c r="AJ1038" s="4189" t="s">
        <v>4984</v>
      </c>
      <c r="AK1038" s="2502"/>
    </row>
    <row r="1039" spans="2:37" s="2393" customFormat="1" ht="15" customHeight="1" thickBot="1" x14ac:dyDescent="0.25">
      <c r="B1039" s="4203"/>
      <c r="C1039" s="4203"/>
      <c r="D1039" s="4203"/>
      <c r="E1039" s="4203"/>
      <c r="F1039" s="4203"/>
      <c r="G1039" s="4203"/>
      <c r="H1039" s="4203"/>
      <c r="I1039" s="4201"/>
      <c r="J1039" s="4201"/>
      <c r="K1039" s="4201"/>
      <c r="L1039" s="4201"/>
      <c r="M1039" s="3666" t="s">
        <v>5026</v>
      </c>
      <c r="N1039" s="3667" t="s">
        <v>2793</v>
      </c>
      <c r="O1039" s="4201"/>
      <c r="P1039" s="4201"/>
      <c r="Q1039" s="4201"/>
      <c r="R1039" s="4201"/>
      <c r="S1039" s="4203"/>
      <c r="T1039" s="4203"/>
      <c r="U1039" s="4203"/>
      <c r="V1039" s="4203"/>
      <c r="W1039" s="4203"/>
      <c r="X1039" s="4203"/>
      <c r="Y1039" s="4203"/>
      <c r="Z1039" s="4203"/>
      <c r="AA1039" s="4203"/>
      <c r="AB1039" s="4201"/>
      <c r="AC1039" s="4201"/>
      <c r="AD1039" s="4203"/>
      <c r="AE1039" s="4203"/>
      <c r="AF1039" s="4203"/>
      <c r="AG1039" s="4203"/>
      <c r="AH1039" s="4203"/>
      <c r="AI1039" s="4203"/>
      <c r="AJ1039" s="4203"/>
      <c r="AK1039" s="2502"/>
    </row>
    <row r="1040" spans="2:37" s="2393" customFormat="1" ht="15" customHeight="1" x14ac:dyDescent="0.2">
      <c r="B1040" s="5137" t="s">
        <v>6681</v>
      </c>
      <c r="C1040" s="5138"/>
      <c r="D1040" s="3233" t="s">
        <v>6682</v>
      </c>
      <c r="E1040" s="3234">
        <v>10</v>
      </c>
      <c r="F1040" s="3234">
        <v>10</v>
      </c>
      <c r="G1040" s="3235"/>
      <c r="H1040" s="3236"/>
      <c r="I1040" s="3236"/>
      <c r="J1040" s="3236" t="s">
        <v>6683</v>
      </c>
      <c r="K1040" s="3235"/>
      <c r="L1040" s="3235"/>
      <c r="M1040" s="3233"/>
      <c r="N1040" s="2625"/>
      <c r="O1040" s="3235"/>
      <c r="P1040" s="3235"/>
      <c r="Q1040" s="3235"/>
      <c r="R1040" s="3235"/>
      <c r="S1040" s="2626"/>
      <c r="T1040" s="3235"/>
      <c r="U1040" s="3238"/>
      <c r="V1040" s="3238"/>
      <c r="W1040" s="3235"/>
      <c r="X1040" s="3235"/>
      <c r="Y1040" s="3238"/>
      <c r="Z1040" s="3238"/>
      <c r="AA1040" s="3238"/>
      <c r="AB1040" s="3235"/>
      <c r="AC1040" s="3235"/>
      <c r="AD1040" s="3234"/>
      <c r="AE1040" s="2523"/>
      <c r="AF1040" s="2524"/>
      <c r="AG1040" s="3235"/>
      <c r="AH1040" s="2627"/>
      <c r="AI1040" s="2627"/>
      <c r="AJ1040" s="3308"/>
      <c r="AK1040" s="2502"/>
    </row>
    <row r="1041" spans="2:37" s="2393" customFormat="1" ht="15" customHeight="1" thickBot="1" x14ac:dyDescent="0.25">
      <c r="B1041" s="4352" t="s">
        <v>6684</v>
      </c>
      <c r="C1041" s="4353"/>
      <c r="D1041" s="2972" t="s">
        <v>6685</v>
      </c>
      <c r="E1041" s="2973">
        <v>10</v>
      </c>
      <c r="F1041" s="2973">
        <v>10</v>
      </c>
      <c r="G1041" s="2975"/>
      <c r="H1041" s="3201"/>
      <c r="I1041" s="3201"/>
      <c r="J1041" s="2975" t="s">
        <v>6683</v>
      </c>
      <c r="K1041" s="2975"/>
      <c r="L1041" s="2975"/>
      <c r="M1041" s="2972"/>
      <c r="N1041" s="3149"/>
      <c r="O1041" s="2975"/>
      <c r="P1041" s="2975"/>
      <c r="Q1041" s="2975"/>
      <c r="R1041" s="2975"/>
      <c r="S1041" s="2727"/>
      <c r="T1041" s="2975"/>
      <c r="U1041" s="3344"/>
      <c r="V1041" s="3344"/>
      <c r="W1041" s="2975"/>
      <c r="X1041" s="2975"/>
      <c r="Y1041" s="3344"/>
      <c r="Z1041" s="3344"/>
      <c r="AA1041" s="3344"/>
      <c r="AB1041" s="2975"/>
      <c r="AC1041" s="2975"/>
      <c r="AD1041" s="2973"/>
      <c r="AE1041" s="2554"/>
      <c r="AF1041" s="2555"/>
      <c r="AG1041" s="2975"/>
      <c r="AH1041" s="2556"/>
      <c r="AI1041" s="2556"/>
      <c r="AJ1041" s="3316"/>
      <c r="AK1041" s="2502"/>
    </row>
    <row r="1042" spans="2:37" s="2393" customFormat="1" ht="15" customHeight="1" x14ac:dyDescent="0.2">
      <c r="B1042" s="2503"/>
      <c r="C1042" s="2496"/>
      <c r="D1042" s="2496"/>
      <c r="E1042" s="2496"/>
      <c r="F1042" s="2496"/>
      <c r="G1042" s="2496"/>
      <c r="H1042" s="2496"/>
      <c r="I1042" s="2497"/>
      <c r="J1042" s="2497"/>
      <c r="K1042" s="2497"/>
      <c r="L1042" s="2497"/>
      <c r="M1042" s="2496"/>
      <c r="N1042" s="2497"/>
      <c r="O1042" s="2497"/>
      <c r="P1042" s="2497"/>
      <c r="Q1042" s="2497"/>
      <c r="R1042" s="2497"/>
      <c r="S1042" s="2496"/>
      <c r="T1042" s="2495"/>
      <c r="U1042" s="2495"/>
      <c r="V1042" s="2495"/>
      <c r="W1042" s="2495"/>
      <c r="X1042" s="2495"/>
      <c r="Y1042" s="2495"/>
      <c r="Z1042" s="2495"/>
      <c r="AA1042" s="2495"/>
      <c r="AB1042" s="2495"/>
      <c r="AC1042" s="2495"/>
      <c r="AD1042" s="2495"/>
      <c r="AE1042" s="2495"/>
      <c r="AF1042" s="2495"/>
      <c r="AG1042" s="2495"/>
      <c r="AH1042" s="2495"/>
      <c r="AI1042" s="2495"/>
      <c r="AJ1042" s="2498"/>
      <c r="AK1042" s="2502"/>
    </row>
    <row r="1043" spans="2:37" s="2393" customFormat="1" ht="15" customHeight="1" x14ac:dyDescent="0.2">
      <c r="B1043" s="4236" t="s">
        <v>4985</v>
      </c>
      <c r="C1043" s="4237"/>
      <c r="D1043" s="5118" t="s">
        <v>1866</v>
      </c>
      <c r="E1043" s="5118"/>
      <c r="F1043" s="5118"/>
      <c r="G1043" s="5118"/>
      <c r="H1043" s="5118"/>
      <c r="I1043" s="2499"/>
      <c r="J1043" s="2499"/>
      <c r="K1043" s="2499"/>
      <c r="L1043" s="2499"/>
      <c r="M1043" s="2499"/>
      <c r="N1043" s="2499"/>
      <c r="O1043" s="2499"/>
      <c r="P1043" s="2499"/>
      <c r="Q1043" s="2499"/>
      <c r="R1043" s="2499"/>
      <c r="S1043" s="2499"/>
      <c r="T1043" s="2495"/>
      <c r="U1043" s="2495"/>
      <c r="V1043" s="2495"/>
      <c r="W1043" s="2495"/>
      <c r="X1043" s="2495"/>
      <c r="Y1043" s="2495"/>
      <c r="Z1043" s="2495"/>
      <c r="AA1043" s="2495"/>
      <c r="AB1043" s="2495"/>
      <c r="AC1043" s="2495"/>
      <c r="AD1043" s="2495"/>
      <c r="AE1043" s="2495"/>
      <c r="AF1043" s="2495"/>
      <c r="AG1043" s="2495"/>
      <c r="AH1043" s="2495"/>
      <c r="AI1043" s="2495"/>
      <c r="AJ1043" s="2498"/>
      <c r="AK1043" s="2502"/>
    </row>
    <row r="1044" spans="2:37" s="2393" customFormat="1" ht="15" customHeight="1" x14ac:dyDescent="0.2">
      <c r="B1044" s="4236" t="s">
        <v>4986</v>
      </c>
      <c r="C1044" s="4237"/>
      <c r="D1044" s="5118" t="s">
        <v>5081</v>
      </c>
      <c r="E1044" s="5118"/>
      <c r="F1044" s="5118"/>
      <c r="G1044" s="5118"/>
      <c r="H1044" s="2499"/>
      <c r="I1044" s="2499"/>
      <c r="J1044" s="2499"/>
      <c r="K1044" s="2499"/>
      <c r="L1044" s="2499"/>
      <c r="M1044" s="2499"/>
      <c r="N1044" s="2499"/>
      <c r="O1044" s="2499"/>
      <c r="P1044" s="2499"/>
      <c r="Q1044" s="2499"/>
      <c r="R1044" s="2499"/>
      <c r="S1044" s="2499"/>
      <c r="T1044" s="2495"/>
      <c r="U1044" s="2495"/>
      <c r="V1044" s="2495"/>
      <c r="W1044" s="2495"/>
      <c r="X1044" s="2495"/>
      <c r="Y1044" s="2495"/>
      <c r="Z1044" s="2495"/>
      <c r="AA1044" s="2495"/>
      <c r="AB1044" s="2495"/>
      <c r="AC1044" s="2495"/>
      <c r="AD1044" s="2495"/>
      <c r="AE1044" s="2495"/>
      <c r="AF1044" s="2495"/>
      <c r="AG1044" s="2495"/>
      <c r="AH1044" s="2495"/>
      <c r="AI1044" s="2495"/>
      <c r="AJ1044" s="2498"/>
      <c r="AK1044" s="2502"/>
    </row>
    <row r="1045" spans="2:37" s="2393" customFormat="1" ht="15" customHeight="1" thickBot="1" x14ac:dyDescent="0.25">
      <c r="B1045" s="4270"/>
      <c r="C1045" s="4271"/>
      <c r="D1045" s="4272"/>
      <c r="E1045" s="4272"/>
      <c r="F1045" s="4272"/>
      <c r="G1045" s="4272"/>
      <c r="H1045" s="2504"/>
      <c r="I1045" s="2504"/>
      <c r="J1045" s="2504"/>
      <c r="K1045" s="2504"/>
      <c r="L1045" s="2504"/>
      <c r="M1045" s="2504"/>
      <c r="N1045" s="2504"/>
      <c r="O1045" s="2504"/>
      <c r="P1045" s="2504"/>
      <c r="Q1045" s="2504"/>
      <c r="R1045" s="2504"/>
      <c r="S1045" s="2504"/>
      <c r="T1045" s="2505"/>
      <c r="U1045" s="2505"/>
      <c r="V1045" s="2505"/>
      <c r="W1045" s="2505"/>
      <c r="X1045" s="2505"/>
      <c r="Y1045" s="2505"/>
      <c r="Z1045" s="2505"/>
      <c r="AA1045" s="2505"/>
      <c r="AB1045" s="2505"/>
      <c r="AC1045" s="2505"/>
      <c r="AD1045" s="2505"/>
      <c r="AE1045" s="2505"/>
      <c r="AF1045" s="2505"/>
      <c r="AG1045" s="2505"/>
      <c r="AH1045" s="2505"/>
      <c r="AI1045" s="2505"/>
      <c r="AJ1045" s="2506"/>
      <c r="AK1045" s="2507"/>
    </row>
    <row r="1046" spans="2:37" s="2393" customFormat="1" ht="15" customHeight="1" thickBot="1" x14ac:dyDescent="0.35">
      <c r="C1046" s="3150"/>
      <c r="D1046" s="3150"/>
      <c r="E1046" s="3151"/>
      <c r="F1046" s="3151"/>
      <c r="G1046" s="3151"/>
      <c r="H1046" s="3151"/>
      <c r="I1046" s="2803"/>
      <c r="J1046" s="2803"/>
      <c r="K1046" s="2803"/>
      <c r="L1046" s="2803"/>
      <c r="M1046" s="2803"/>
      <c r="N1046" s="2803"/>
      <c r="O1046" s="2803"/>
      <c r="P1046" s="2803"/>
    </row>
    <row r="1047" spans="2:37" s="2393" customFormat="1" ht="15" customHeight="1" x14ac:dyDescent="0.2">
      <c r="B1047" s="4169" t="s">
        <v>4994</v>
      </c>
      <c r="C1047" s="4170"/>
      <c r="D1047" s="4170"/>
      <c r="E1047" s="4170"/>
      <c r="F1047" s="4170"/>
      <c r="G1047" s="4170"/>
      <c r="H1047" s="4170"/>
      <c r="I1047" s="4170"/>
      <c r="J1047" s="4170"/>
      <c r="K1047" s="4170"/>
      <c r="L1047" s="4170"/>
      <c r="M1047" s="4170"/>
      <c r="N1047" s="4170"/>
      <c r="O1047" s="4170"/>
      <c r="P1047" s="4170"/>
      <c r="Q1047" s="4170"/>
      <c r="R1047" s="4170"/>
      <c r="S1047" s="4170"/>
      <c r="T1047" s="4170"/>
      <c r="U1047" s="4170"/>
      <c r="V1047" s="4170"/>
      <c r="W1047" s="4170"/>
      <c r="X1047" s="4170"/>
      <c r="Y1047" s="4170"/>
      <c r="Z1047" s="4170"/>
      <c r="AA1047" s="4170"/>
      <c r="AB1047" s="4170"/>
      <c r="AC1047" s="4170"/>
      <c r="AD1047" s="4170"/>
      <c r="AE1047" s="4170"/>
      <c r="AF1047" s="4170"/>
      <c r="AG1047" s="4170"/>
      <c r="AH1047" s="4170"/>
      <c r="AI1047" s="4170"/>
      <c r="AJ1047" s="4170"/>
      <c r="AK1047" s="4171"/>
    </row>
    <row r="1048" spans="2:37" s="2393" customFormat="1" ht="15" customHeight="1" x14ac:dyDescent="0.2">
      <c r="B1048" s="2500"/>
      <c r="C1048" s="3668"/>
      <c r="D1048" s="3668"/>
      <c r="E1048" s="3668"/>
      <c r="F1048" s="3668"/>
      <c r="G1048" s="2501"/>
      <c r="H1048" s="2501"/>
      <c r="I1048" s="2501"/>
      <c r="J1048" s="2501"/>
      <c r="K1048" s="2501"/>
      <c r="L1048" s="2501"/>
      <c r="M1048" s="2501"/>
      <c r="N1048" s="2501"/>
      <c r="O1048" s="2501"/>
      <c r="P1048" s="2501"/>
      <c r="Q1048" s="2501"/>
      <c r="R1048" s="2501"/>
      <c r="S1048" s="2501"/>
      <c r="T1048" s="2501"/>
      <c r="U1048" s="2501"/>
      <c r="V1048" s="2501"/>
      <c r="W1048" s="2501"/>
      <c r="X1048" s="2501"/>
      <c r="Y1048" s="2501"/>
      <c r="Z1048" s="2501"/>
      <c r="AA1048" s="2501"/>
      <c r="AB1048" s="2501"/>
      <c r="AC1048" s="2501"/>
      <c r="AD1048" s="2501"/>
      <c r="AE1048" s="2501"/>
      <c r="AF1048" s="2501"/>
      <c r="AG1048" s="2501"/>
      <c r="AH1048" s="2501"/>
      <c r="AI1048" s="2501"/>
      <c r="AJ1048" s="2501"/>
      <c r="AK1048" s="2502"/>
    </row>
    <row r="1049" spans="2:37" s="2393" customFormat="1" ht="15" customHeight="1" x14ac:dyDescent="0.2">
      <c r="B1049" s="2500" t="s">
        <v>4981</v>
      </c>
      <c r="C1049" s="3668"/>
      <c r="D1049" s="4294" t="s">
        <v>6672</v>
      </c>
      <c r="E1049" s="4294"/>
      <c r="F1049" s="4294"/>
      <c r="G1049" s="4294"/>
      <c r="H1049" s="4294"/>
      <c r="I1049" s="4294"/>
      <c r="J1049" s="2501"/>
      <c r="K1049" s="2501"/>
      <c r="L1049" s="2501"/>
      <c r="M1049" s="2501"/>
      <c r="N1049" s="2501"/>
      <c r="O1049" s="2501"/>
      <c r="P1049" s="2501"/>
      <c r="Q1049" s="2501"/>
      <c r="R1049" s="2501"/>
      <c r="S1049" s="2501"/>
      <c r="T1049" s="2501"/>
      <c r="U1049" s="2501"/>
      <c r="V1049" s="2501"/>
      <c r="W1049" s="2501"/>
      <c r="X1049" s="2501"/>
      <c r="Y1049" s="2501"/>
      <c r="Z1049" s="2501"/>
      <c r="AA1049" s="2501"/>
      <c r="AB1049" s="2501"/>
      <c r="AC1049" s="2501"/>
      <c r="AD1049" s="2501"/>
      <c r="AE1049" s="2501"/>
      <c r="AF1049" s="2501"/>
      <c r="AG1049" s="2501"/>
      <c r="AH1049" s="2501"/>
      <c r="AI1049" s="2501"/>
      <c r="AJ1049" s="2501"/>
      <c r="AK1049" s="2502"/>
    </row>
    <row r="1050" spans="2:37" s="2393" customFormat="1" ht="15" customHeight="1" thickBot="1" x14ac:dyDescent="0.25">
      <c r="B1050" s="4176" t="s">
        <v>4995</v>
      </c>
      <c r="C1050" s="4177"/>
      <c r="D1050" s="4175">
        <v>41816</v>
      </c>
      <c r="E1050" s="4175"/>
      <c r="F1050" s="3669"/>
      <c r="G1050" s="2501"/>
      <c r="H1050" s="2501"/>
      <c r="I1050" s="2501"/>
      <c r="J1050" s="2501"/>
      <c r="K1050" s="2501"/>
      <c r="L1050" s="2501"/>
      <c r="M1050" s="2501"/>
      <c r="N1050" s="2501"/>
      <c r="O1050" s="2501"/>
      <c r="P1050" s="2501"/>
      <c r="Q1050" s="2501"/>
      <c r="R1050" s="2501"/>
      <c r="S1050" s="2501"/>
      <c r="T1050" s="2501"/>
      <c r="U1050" s="2501"/>
      <c r="V1050" s="2501"/>
      <c r="W1050" s="2501"/>
      <c r="X1050" s="2501"/>
      <c r="Y1050" s="2501"/>
      <c r="Z1050" s="2501"/>
      <c r="AA1050" s="2501"/>
      <c r="AB1050" s="2501"/>
      <c r="AC1050" s="2501"/>
      <c r="AD1050" s="2501"/>
      <c r="AE1050" s="2501"/>
      <c r="AF1050" s="2501"/>
      <c r="AG1050" s="2501"/>
      <c r="AH1050" s="2501"/>
      <c r="AI1050" s="2501"/>
      <c r="AJ1050" s="2501"/>
      <c r="AK1050" s="2502"/>
    </row>
    <row r="1051" spans="2:37" s="2393" customFormat="1" ht="87" customHeight="1" thickBot="1" x14ac:dyDescent="0.25">
      <c r="B1051" s="4179" t="s">
        <v>4996</v>
      </c>
      <c r="C1051" s="4180"/>
      <c r="D1051" s="5119" t="s">
        <v>6673</v>
      </c>
      <c r="E1051" s="5120"/>
      <c r="F1051" s="5120"/>
      <c r="G1051" s="5120"/>
      <c r="H1051" s="5120"/>
      <c r="I1051" s="5120"/>
      <c r="J1051" s="5120"/>
      <c r="K1051" s="5120"/>
      <c r="L1051" s="5120"/>
      <c r="M1051" s="5120"/>
      <c r="N1051" s="5120"/>
      <c r="O1051" s="5120"/>
      <c r="P1051" s="5120"/>
      <c r="Q1051" s="5121"/>
      <c r="R1051" s="2501"/>
      <c r="S1051" s="2501"/>
      <c r="T1051" s="2501"/>
      <c r="U1051" s="2501"/>
      <c r="V1051" s="2501"/>
      <c r="W1051" s="2501"/>
      <c r="X1051" s="2501"/>
      <c r="Y1051" s="2501"/>
      <c r="Z1051" s="2501"/>
      <c r="AA1051" s="2501"/>
      <c r="AB1051" s="2501"/>
      <c r="AC1051" s="2501"/>
      <c r="AD1051" s="2501"/>
      <c r="AE1051" s="2501"/>
      <c r="AF1051" s="2501"/>
      <c r="AG1051" s="2501"/>
      <c r="AH1051" s="2501"/>
      <c r="AI1051" s="2501"/>
      <c r="AJ1051" s="2501"/>
      <c r="AK1051" s="2502"/>
    </row>
    <row r="1052" spans="2:37" s="2393" customFormat="1" ht="15" customHeight="1" thickBot="1" x14ac:dyDescent="0.25">
      <c r="B1052" s="4245"/>
      <c r="C1052" s="4246"/>
      <c r="D1052" s="4246"/>
      <c r="E1052" s="4246"/>
      <c r="F1052" s="4246"/>
      <c r="G1052" s="4246"/>
      <c r="H1052" s="4246"/>
      <c r="I1052" s="4246"/>
      <c r="J1052" s="4246"/>
      <c r="K1052" s="4246"/>
      <c r="L1052" s="4246"/>
      <c r="M1052" s="4246"/>
      <c r="N1052" s="4246"/>
      <c r="O1052" s="4246"/>
      <c r="P1052" s="4246"/>
      <c r="Q1052" s="4246"/>
      <c r="R1052" s="2501"/>
      <c r="S1052" s="2501"/>
      <c r="T1052" s="2501"/>
      <c r="U1052" s="2501"/>
      <c r="V1052" s="2501"/>
      <c r="W1052" s="2501"/>
      <c r="X1052" s="2501"/>
      <c r="Y1052" s="2501"/>
      <c r="Z1052" s="2501"/>
      <c r="AA1052" s="2501"/>
      <c r="AB1052" s="2501"/>
      <c r="AC1052" s="2501"/>
      <c r="AD1052" s="2501"/>
      <c r="AE1052" s="2501"/>
      <c r="AF1052" s="2501"/>
      <c r="AG1052" s="2501"/>
      <c r="AH1052" s="2501"/>
      <c r="AI1052" s="2501"/>
      <c r="AJ1052" s="2501"/>
      <c r="AK1052" s="2502"/>
    </row>
    <row r="1053" spans="2:37" s="2393" customFormat="1" ht="15" customHeight="1" thickBot="1" x14ac:dyDescent="0.25">
      <c r="B1053" s="4189" t="s">
        <v>4997</v>
      </c>
      <c r="C1053" s="4189"/>
      <c r="D1053" s="4189" t="s">
        <v>4987</v>
      </c>
      <c r="E1053" s="4189" t="s">
        <v>4998</v>
      </c>
      <c r="F1053" s="4247" t="s">
        <v>224</v>
      </c>
      <c r="G1053" s="4247"/>
      <c r="H1053" s="4247"/>
      <c r="I1053" s="4247"/>
      <c r="J1053" s="4247"/>
      <c r="K1053" s="4247"/>
      <c r="L1053" s="4247"/>
      <c r="M1053" s="4247"/>
      <c r="N1053" s="4247"/>
      <c r="O1053" s="4247"/>
      <c r="P1053" s="4247"/>
      <c r="Q1053" s="4247"/>
      <c r="R1053" s="4247"/>
      <c r="S1053" s="4247" t="s">
        <v>340</v>
      </c>
      <c r="T1053" s="4247"/>
      <c r="U1053" s="4247"/>
      <c r="V1053" s="4247"/>
      <c r="W1053" s="4247"/>
      <c r="X1053" s="4247"/>
      <c r="Y1053" s="4247"/>
      <c r="Z1053" s="4247"/>
      <c r="AA1053" s="4247"/>
      <c r="AB1053" s="4247"/>
      <c r="AC1053" s="4247"/>
      <c r="AD1053" s="4247" t="s">
        <v>225</v>
      </c>
      <c r="AE1053" s="4247"/>
      <c r="AF1053" s="4247"/>
      <c r="AG1053" s="4247"/>
      <c r="AH1053" s="4188" t="s">
        <v>4982</v>
      </c>
      <c r="AI1053" s="4188"/>
      <c r="AJ1053" s="4188"/>
      <c r="AK1053" s="2502"/>
    </row>
    <row r="1054" spans="2:37" s="2393" customFormat="1" ht="15" customHeight="1" thickBot="1" x14ac:dyDescent="0.25">
      <c r="B1054" s="4203"/>
      <c r="C1054" s="4203"/>
      <c r="D1054" s="4203"/>
      <c r="E1054" s="4203"/>
      <c r="F1054" s="4203" t="s">
        <v>4999</v>
      </c>
      <c r="G1054" s="4203" t="s">
        <v>5000</v>
      </c>
      <c r="H1054" s="4189" t="s">
        <v>5001</v>
      </c>
      <c r="I1054" s="4200" t="s">
        <v>5002</v>
      </c>
      <c r="J1054" s="4200" t="s">
        <v>5003</v>
      </c>
      <c r="K1054" s="4201" t="s">
        <v>5004</v>
      </c>
      <c r="L1054" s="4201" t="s">
        <v>5005</v>
      </c>
      <c r="M1054" s="4200" t="s">
        <v>5006</v>
      </c>
      <c r="N1054" s="4200"/>
      <c r="O1054" s="4201" t="s">
        <v>5007</v>
      </c>
      <c r="P1054" s="4201" t="s">
        <v>5008</v>
      </c>
      <c r="Q1054" s="4201" t="s">
        <v>5009</v>
      </c>
      <c r="R1054" s="4201" t="s">
        <v>5010</v>
      </c>
      <c r="S1054" s="4189" t="s">
        <v>5011</v>
      </c>
      <c r="T1054" s="4189" t="s">
        <v>5012</v>
      </c>
      <c r="U1054" s="4189" t="s">
        <v>5013</v>
      </c>
      <c r="V1054" s="4189" t="s">
        <v>5014</v>
      </c>
      <c r="W1054" s="4189" t="s">
        <v>5015</v>
      </c>
      <c r="X1054" s="4189" t="s">
        <v>5016</v>
      </c>
      <c r="Y1054" s="4189" t="s">
        <v>5017</v>
      </c>
      <c r="Z1054" s="4189" t="s">
        <v>5018</v>
      </c>
      <c r="AA1054" s="4189" t="s">
        <v>5019</v>
      </c>
      <c r="AB1054" s="4200" t="s">
        <v>5020</v>
      </c>
      <c r="AC1054" s="4200" t="s">
        <v>5021</v>
      </c>
      <c r="AD1054" s="4189" t="s">
        <v>5022</v>
      </c>
      <c r="AE1054" s="4189" t="s">
        <v>5023</v>
      </c>
      <c r="AF1054" s="4189" t="s">
        <v>5024</v>
      </c>
      <c r="AG1054" s="4189" t="s">
        <v>5025</v>
      </c>
      <c r="AH1054" s="4189" t="s">
        <v>1150</v>
      </c>
      <c r="AI1054" s="4189" t="s">
        <v>4983</v>
      </c>
      <c r="AJ1054" s="4189" t="s">
        <v>4984</v>
      </c>
      <c r="AK1054" s="2502"/>
    </row>
    <row r="1055" spans="2:37" s="2393" customFormat="1" ht="15" customHeight="1" thickBot="1" x14ac:dyDescent="0.25">
      <c r="B1055" s="4203"/>
      <c r="C1055" s="4203"/>
      <c r="D1055" s="4203"/>
      <c r="E1055" s="4203"/>
      <c r="F1055" s="4203"/>
      <c r="G1055" s="4203"/>
      <c r="H1055" s="4203"/>
      <c r="I1055" s="4201"/>
      <c r="J1055" s="4201"/>
      <c r="K1055" s="4201"/>
      <c r="L1055" s="4201"/>
      <c r="M1055" s="3666" t="s">
        <v>5026</v>
      </c>
      <c r="N1055" s="3667" t="s">
        <v>2793</v>
      </c>
      <c r="O1055" s="4201"/>
      <c r="P1055" s="4201"/>
      <c r="Q1055" s="4201"/>
      <c r="R1055" s="4201"/>
      <c r="S1055" s="4203"/>
      <c r="T1055" s="4203"/>
      <c r="U1055" s="4203"/>
      <c r="V1055" s="4203"/>
      <c r="W1055" s="4203"/>
      <c r="X1055" s="4203"/>
      <c r="Y1055" s="4203"/>
      <c r="Z1055" s="4203"/>
      <c r="AA1055" s="4203"/>
      <c r="AB1055" s="4201"/>
      <c r="AC1055" s="4201"/>
      <c r="AD1055" s="4203"/>
      <c r="AE1055" s="4203"/>
      <c r="AF1055" s="4203"/>
      <c r="AG1055" s="4203"/>
      <c r="AH1055" s="4203"/>
      <c r="AI1055" s="4203"/>
      <c r="AJ1055" s="4203"/>
      <c r="AK1055" s="2502"/>
    </row>
    <row r="1056" spans="2:37" s="2393" customFormat="1" ht="15" customHeight="1" x14ac:dyDescent="0.2">
      <c r="B1056" s="5137" t="s">
        <v>6674</v>
      </c>
      <c r="C1056" s="5138"/>
      <c r="D1056" s="3233" t="s">
        <v>6675</v>
      </c>
      <c r="E1056" s="3234">
        <v>5</v>
      </c>
      <c r="F1056" s="3234"/>
      <c r="G1056" s="3235"/>
      <c r="H1056" s="3236"/>
      <c r="I1056" s="3236"/>
      <c r="J1056" s="3236"/>
      <c r="K1056" s="3235"/>
      <c r="L1056" s="3235"/>
      <c r="M1056" s="3233"/>
      <c r="N1056" s="2625"/>
      <c r="O1056" s="3235"/>
      <c r="P1056" s="3235"/>
      <c r="Q1056" s="3235"/>
      <c r="R1056" s="3235"/>
      <c r="S1056" s="2626"/>
      <c r="T1056" s="3235"/>
      <c r="U1056" s="3238"/>
      <c r="V1056" s="3238"/>
      <c r="W1056" s="3235"/>
      <c r="X1056" s="3235"/>
      <c r="Y1056" s="3238"/>
      <c r="Z1056" s="3238"/>
      <c r="AA1056" s="3238"/>
      <c r="AB1056" s="3235"/>
      <c r="AC1056" s="3235"/>
      <c r="AD1056" s="3234"/>
      <c r="AE1056" s="2523"/>
      <c r="AF1056" s="2524"/>
      <c r="AG1056" s="3235"/>
      <c r="AH1056" s="2627"/>
      <c r="AI1056" s="2627"/>
      <c r="AJ1056" s="3308"/>
      <c r="AK1056" s="2502"/>
    </row>
    <row r="1057" spans="2:37" s="2393" customFormat="1" ht="15" customHeight="1" thickBot="1" x14ac:dyDescent="0.25">
      <c r="B1057" s="4352" t="s">
        <v>6676</v>
      </c>
      <c r="C1057" s="4353"/>
      <c r="D1057" s="2972" t="s">
        <v>6677</v>
      </c>
      <c r="E1057" s="2973">
        <v>5</v>
      </c>
      <c r="F1057" s="2973"/>
      <c r="G1057" s="2975"/>
      <c r="H1057" s="3201"/>
      <c r="I1057" s="3201"/>
      <c r="J1057" s="2975"/>
      <c r="K1057" s="2975"/>
      <c r="L1057" s="2975"/>
      <c r="M1057" s="2972"/>
      <c r="N1057" s="3149"/>
      <c r="O1057" s="2975"/>
      <c r="P1057" s="2975"/>
      <c r="Q1057" s="2975"/>
      <c r="R1057" s="2975"/>
      <c r="S1057" s="2727"/>
      <c r="T1057" s="2975"/>
      <c r="U1057" s="3344"/>
      <c r="V1057" s="3344"/>
      <c r="W1057" s="2975"/>
      <c r="X1057" s="2975"/>
      <c r="Y1057" s="3344"/>
      <c r="Z1057" s="3344"/>
      <c r="AA1057" s="3344"/>
      <c r="AB1057" s="2975"/>
      <c r="AC1057" s="2975"/>
      <c r="AD1057" s="2973"/>
      <c r="AE1057" s="2554"/>
      <c r="AF1057" s="2555"/>
      <c r="AG1057" s="2975"/>
      <c r="AH1057" s="2556"/>
      <c r="AI1057" s="2556"/>
      <c r="AJ1057" s="3316"/>
      <c r="AK1057" s="2502"/>
    </row>
    <row r="1058" spans="2:37" s="2393" customFormat="1" ht="15" customHeight="1" x14ac:dyDescent="0.2">
      <c r="B1058" s="2503"/>
      <c r="C1058" s="2496"/>
      <c r="D1058" s="2496"/>
      <c r="E1058" s="2496"/>
      <c r="F1058" s="2496"/>
      <c r="G1058" s="2496"/>
      <c r="H1058" s="2496"/>
      <c r="I1058" s="2497"/>
      <c r="J1058" s="2497"/>
      <c r="K1058" s="2497"/>
      <c r="L1058" s="2497"/>
      <c r="M1058" s="2496"/>
      <c r="N1058" s="2497"/>
      <c r="O1058" s="2497"/>
      <c r="P1058" s="2497"/>
      <c r="Q1058" s="2497"/>
      <c r="R1058" s="2497"/>
      <c r="S1058" s="2496"/>
      <c r="T1058" s="2495"/>
      <c r="U1058" s="2495"/>
      <c r="V1058" s="2495"/>
      <c r="W1058" s="2495"/>
      <c r="X1058" s="2495"/>
      <c r="Y1058" s="2495"/>
      <c r="Z1058" s="2495"/>
      <c r="AA1058" s="2495"/>
      <c r="AB1058" s="2495"/>
      <c r="AC1058" s="2495"/>
      <c r="AD1058" s="2495"/>
      <c r="AE1058" s="2495"/>
      <c r="AF1058" s="2495"/>
      <c r="AG1058" s="2495"/>
      <c r="AH1058" s="2495"/>
      <c r="AI1058" s="2495"/>
      <c r="AJ1058" s="2498"/>
      <c r="AK1058" s="2502"/>
    </row>
    <row r="1059" spans="2:37" s="2393" customFormat="1" ht="15" customHeight="1" x14ac:dyDescent="0.2">
      <c r="B1059" s="4236" t="s">
        <v>4985</v>
      </c>
      <c r="C1059" s="4237"/>
      <c r="D1059" s="5118" t="s">
        <v>1866</v>
      </c>
      <c r="E1059" s="5118"/>
      <c r="F1059" s="5118"/>
      <c r="G1059" s="5118"/>
      <c r="H1059" s="5118"/>
      <c r="I1059" s="2499"/>
      <c r="J1059" s="2499"/>
      <c r="K1059" s="2499"/>
      <c r="L1059" s="2499"/>
      <c r="M1059" s="2499"/>
      <c r="N1059" s="2499"/>
      <c r="O1059" s="2499"/>
      <c r="P1059" s="2499"/>
      <c r="Q1059" s="2499"/>
      <c r="R1059" s="2499"/>
      <c r="S1059" s="2499"/>
      <c r="T1059" s="2495"/>
      <c r="U1059" s="2495"/>
      <c r="V1059" s="2495"/>
      <c r="W1059" s="2495"/>
      <c r="X1059" s="2495"/>
      <c r="Y1059" s="2495"/>
      <c r="Z1059" s="2495"/>
      <c r="AA1059" s="2495"/>
      <c r="AB1059" s="2495"/>
      <c r="AC1059" s="2495"/>
      <c r="AD1059" s="2495"/>
      <c r="AE1059" s="2495"/>
      <c r="AF1059" s="2495"/>
      <c r="AG1059" s="2495"/>
      <c r="AH1059" s="2495"/>
      <c r="AI1059" s="2495"/>
      <c r="AJ1059" s="2498"/>
      <c r="AK1059" s="2502"/>
    </row>
    <row r="1060" spans="2:37" s="2393" customFormat="1" ht="15" customHeight="1" x14ac:dyDescent="0.2">
      <c r="B1060" s="4236" t="s">
        <v>4986</v>
      </c>
      <c r="C1060" s="4237"/>
      <c r="D1060" s="5118" t="s">
        <v>5081</v>
      </c>
      <c r="E1060" s="5118"/>
      <c r="F1060" s="5118"/>
      <c r="G1060" s="5118"/>
      <c r="H1060" s="2499"/>
      <c r="I1060" s="2499"/>
      <c r="J1060" s="2499"/>
      <c r="K1060" s="2499"/>
      <c r="L1060" s="2499"/>
      <c r="M1060" s="2499"/>
      <c r="N1060" s="2499"/>
      <c r="O1060" s="2499"/>
      <c r="P1060" s="2499"/>
      <c r="Q1060" s="2499"/>
      <c r="R1060" s="2499"/>
      <c r="S1060" s="2499"/>
      <c r="T1060" s="2495"/>
      <c r="U1060" s="2495"/>
      <c r="V1060" s="2495"/>
      <c r="W1060" s="2495"/>
      <c r="X1060" s="2495"/>
      <c r="Y1060" s="2495"/>
      <c r="Z1060" s="2495"/>
      <c r="AA1060" s="2495"/>
      <c r="AB1060" s="2495"/>
      <c r="AC1060" s="2495"/>
      <c r="AD1060" s="2495"/>
      <c r="AE1060" s="2495"/>
      <c r="AF1060" s="2495"/>
      <c r="AG1060" s="2495"/>
      <c r="AH1060" s="2495"/>
      <c r="AI1060" s="2495"/>
      <c r="AJ1060" s="2498"/>
      <c r="AK1060" s="2502"/>
    </row>
    <row r="1061" spans="2:37" s="2393" customFormat="1" ht="15" customHeight="1" thickBot="1" x14ac:dyDescent="0.25">
      <c r="B1061" s="4270"/>
      <c r="C1061" s="4271"/>
      <c r="D1061" s="4272"/>
      <c r="E1061" s="4272"/>
      <c r="F1061" s="4272"/>
      <c r="G1061" s="4272"/>
      <c r="H1061" s="2504"/>
      <c r="I1061" s="2504"/>
      <c r="J1061" s="2504"/>
      <c r="K1061" s="2504"/>
      <c r="L1061" s="2504"/>
      <c r="M1061" s="2504"/>
      <c r="N1061" s="2504"/>
      <c r="O1061" s="2504"/>
      <c r="P1061" s="2504"/>
      <c r="Q1061" s="2504"/>
      <c r="R1061" s="2504"/>
      <c r="S1061" s="2504"/>
      <c r="T1061" s="2505"/>
      <c r="U1061" s="2505"/>
      <c r="V1061" s="2505"/>
      <c r="W1061" s="2505"/>
      <c r="X1061" s="2505"/>
      <c r="Y1061" s="2505"/>
      <c r="Z1061" s="2505"/>
      <c r="AA1061" s="2505"/>
      <c r="AB1061" s="2505"/>
      <c r="AC1061" s="2505"/>
      <c r="AD1061" s="2505"/>
      <c r="AE1061" s="2505"/>
      <c r="AF1061" s="2505"/>
      <c r="AG1061" s="2505"/>
      <c r="AH1061" s="2505"/>
      <c r="AI1061" s="2505"/>
      <c r="AJ1061" s="2506"/>
      <c r="AK1061" s="2507"/>
    </row>
    <row r="1062" spans="2:37" s="2393" customFormat="1" ht="15" customHeight="1" thickBot="1" x14ac:dyDescent="0.35">
      <c r="C1062" s="3150"/>
      <c r="D1062" s="3150"/>
      <c r="E1062" s="3151"/>
      <c r="F1062" s="3151"/>
      <c r="G1062" s="3151"/>
      <c r="H1062" s="3151"/>
      <c r="I1062" s="2803"/>
      <c r="J1062" s="2803"/>
      <c r="K1062" s="2803"/>
      <c r="L1062" s="2803"/>
      <c r="M1062" s="2803"/>
      <c r="N1062" s="2803"/>
      <c r="O1062" s="2803"/>
      <c r="P1062" s="2803"/>
    </row>
    <row r="1063" spans="2:37" s="2393" customFormat="1" ht="15" customHeight="1" x14ac:dyDescent="0.2">
      <c r="B1063" s="4169" t="s">
        <v>4994</v>
      </c>
      <c r="C1063" s="4170"/>
      <c r="D1063" s="4170"/>
      <c r="E1063" s="4170"/>
      <c r="F1063" s="4170"/>
      <c r="G1063" s="4170"/>
      <c r="H1063" s="4170"/>
      <c r="I1063" s="4170"/>
      <c r="J1063" s="4170"/>
      <c r="K1063" s="4170"/>
      <c r="L1063" s="4170"/>
      <c r="M1063" s="4170"/>
      <c r="N1063" s="4170"/>
      <c r="O1063" s="4170"/>
      <c r="P1063" s="4170"/>
      <c r="Q1063" s="4170"/>
      <c r="R1063" s="4170"/>
      <c r="S1063" s="4170"/>
      <c r="T1063" s="4170"/>
      <c r="U1063" s="4170"/>
      <c r="V1063" s="4170"/>
      <c r="W1063" s="4170"/>
      <c r="X1063" s="4170"/>
      <c r="Y1063" s="4170"/>
      <c r="Z1063" s="4170"/>
      <c r="AA1063" s="4170"/>
      <c r="AB1063" s="4170"/>
      <c r="AC1063" s="4170"/>
      <c r="AD1063" s="4170"/>
      <c r="AE1063" s="4170"/>
      <c r="AF1063" s="4170"/>
      <c r="AG1063" s="4170"/>
      <c r="AH1063" s="4170"/>
      <c r="AI1063" s="4170"/>
      <c r="AJ1063" s="4170"/>
      <c r="AK1063" s="4171"/>
    </row>
    <row r="1064" spans="2:37" s="2393" customFormat="1" ht="15" customHeight="1" x14ac:dyDescent="0.2">
      <c r="B1064" s="2500"/>
      <c r="C1064" s="3668"/>
      <c r="D1064" s="3668"/>
      <c r="E1064" s="3668"/>
      <c r="F1064" s="3668"/>
      <c r="G1064" s="2501"/>
      <c r="H1064" s="2501"/>
      <c r="I1064" s="2501"/>
      <c r="J1064" s="2501"/>
      <c r="K1064" s="2501"/>
      <c r="L1064" s="2501"/>
      <c r="M1064" s="2501"/>
      <c r="N1064" s="2501"/>
      <c r="O1064" s="2501"/>
      <c r="P1064" s="2501"/>
      <c r="Q1064" s="2501"/>
      <c r="R1064" s="2501"/>
      <c r="S1064" s="2501"/>
      <c r="T1064" s="2501"/>
      <c r="U1064" s="2501"/>
      <c r="V1064" s="2501"/>
      <c r="W1064" s="2501"/>
      <c r="X1064" s="2501"/>
      <c r="Y1064" s="2501"/>
      <c r="Z1064" s="2501"/>
      <c r="AA1064" s="2501"/>
      <c r="AB1064" s="2501"/>
      <c r="AC1064" s="2501"/>
      <c r="AD1064" s="2501"/>
      <c r="AE1064" s="2501"/>
      <c r="AF1064" s="2501"/>
      <c r="AG1064" s="2501"/>
      <c r="AH1064" s="2501"/>
      <c r="AI1064" s="2501"/>
      <c r="AJ1064" s="2501"/>
      <c r="AK1064" s="2502"/>
    </row>
    <row r="1065" spans="2:37" s="2393" customFormat="1" ht="15" customHeight="1" x14ac:dyDescent="0.2">
      <c r="B1065" s="2500" t="s">
        <v>4981</v>
      </c>
      <c r="C1065" s="3668"/>
      <c r="D1065" s="4294" t="s">
        <v>6638</v>
      </c>
      <c r="E1065" s="4294"/>
      <c r="F1065" s="4294"/>
      <c r="G1065" s="4294"/>
      <c r="H1065" s="4294"/>
      <c r="I1065" s="4294"/>
      <c r="J1065" s="2501"/>
      <c r="K1065" s="2501"/>
      <c r="L1065" s="2501"/>
      <c r="M1065" s="2501"/>
      <c r="N1065" s="2501"/>
      <c r="O1065" s="2501"/>
      <c r="P1065" s="2501"/>
      <c r="Q1065" s="2501"/>
      <c r="R1065" s="2501"/>
      <c r="S1065" s="2501"/>
      <c r="T1065" s="2501"/>
      <c r="U1065" s="2501"/>
      <c r="V1065" s="2501"/>
      <c r="W1065" s="2501"/>
      <c r="X1065" s="2501"/>
      <c r="Y1065" s="2501"/>
      <c r="Z1065" s="2501"/>
      <c r="AA1065" s="2501"/>
      <c r="AB1065" s="2501"/>
      <c r="AC1065" s="2501"/>
      <c r="AD1065" s="2501"/>
      <c r="AE1065" s="2501"/>
      <c r="AF1065" s="2501"/>
      <c r="AG1065" s="2501"/>
      <c r="AH1065" s="2501"/>
      <c r="AI1065" s="2501"/>
      <c r="AJ1065" s="2501"/>
      <c r="AK1065" s="2502"/>
    </row>
    <row r="1066" spans="2:37" s="2393" customFormat="1" ht="15" customHeight="1" thickBot="1" x14ac:dyDescent="0.25">
      <c r="B1066" s="4176" t="s">
        <v>4995</v>
      </c>
      <c r="C1066" s="4177"/>
      <c r="D1066" s="4175">
        <v>41815</v>
      </c>
      <c r="E1066" s="4175"/>
      <c r="F1066" s="3669"/>
      <c r="G1066" s="2501"/>
      <c r="H1066" s="2501"/>
      <c r="I1066" s="2501"/>
      <c r="J1066" s="2501"/>
      <c r="K1066" s="2501"/>
      <c r="L1066" s="2501"/>
      <c r="M1066" s="2501"/>
      <c r="N1066" s="2501"/>
      <c r="O1066" s="2501"/>
      <c r="P1066" s="2501"/>
      <c r="Q1066" s="2501"/>
      <c r="R1066" s="2501"/>
      <c r="S1066" s="2501"/>
      <c r="T1066" s="2501"/>
      <c r="U1066" s="2501"/>
      <c r="V1066" s="2501"/>
      <c r="W1066" s="2501"/>
      <c r="X1066" s="2501"/>
      <c r="Y1066" s="2501"/>
      <c r="Z1066" s="2501"/>
      <c r="AA1066" s="2501"/>
      <c r="AB1066" s="2501"/>
      <c r="AC1066" s="2501"/>
      <c r="AD1066" s="2501"/>
      <c r="AE1066" s="2501"/>
      <c r="AF1066" s="2501"/>
      <c r="AG1066" s="2501"/>
      <c r="AH1066" s="2501"/>
      <c r="AI1066" s="2501"/>
      <c r="AJ1066" s="2501"/>
      <c r="AK1066" s="2502"/>
    </row>
    <row r="1067" spans="2:37" s="2393" customFormat="1" ht="96.75" customHeight="1" thickBot="1" x14ac:dyDescent="0.25">
      <c r="B1067" s="4179" t="s">
        <v>4996</v>
      </c>
      <c r="C1067" s="4180"/>
      <c r="D1067" s="5119" t="s">
        <v>6639</v>
      </c>
      <c r="E1067" s="5120"/>
      <c r="F1067" s="5120"/>
      <c r="G1067" s="5120"/>
      <c r="H1067" s="5120"/>
      <c r="I1067" s="5120"/>
      <c r="J1067" s="5120"/>
      <c r="K1067" s="5120"/>
      <c r="L1067" s="5120"/>
      <c r="M1067" s="5120"/>
      <c r="N1067" s="5120"/>
      <c r="O1067" s="5120"/>
      <c r="P1067" s="5120"/>
      <c r="Q1067" s="5121"/>
      <c r="R1067" s="2501"/>
      <c r="S1067" s="2501"/>
      <c r="T1067" s="2501"/>
      <c r="U1067" s="2501"/>
      <c r="V1067" s="2501"/>
      <c r="W1067" s="2501"/>
      <c r="X1067" s="2501"/>
      <c r="Y1067" s="2501"/>
      <c r="Z1067" s="2501"/>
      <c r="AA1067" s="2501"/>
      <c r="AB1067" s="2501"/>
      <c r="AC1067" s="2501"/>
      <c r="AD1067" s="2501"/>
      <c r="AE1067" s="2501"/>
      <c r="AF1067" s="2501"/>
      <c r="AG1067" s="2501"/>
      <c r="AH1067" s="2501"/>
      <c r="AI1067" s="2501"/>
      <c r="AJ1067" s="2501"/>
      <c r="AK1067" s="2502"/>
    </row>
    <row r="1068" spans="2:37" s="2393" customFormat="1" ht="15" customHeight="1" thickBot="1" x14ac:dyDescent="0.25">
      <c r="B1068" s="4245"/>
      <c r="C1068" s="4246"/>
      <c r="D1068" s="4246"/>
      <c r="E1068" s="4246"/>
      <c r="F1068" s="4246"/>
      <c r="G1068" s="4246"/>
      <c r="H1068" s="4246"/>
      <c r="I1068" s="4246"/>
      <c r="J1068" s="4246"/>
      <c r="K1068" s="4246"/>
      <c r="L1068" s="4246"/>
      <c r="M1068" s="4246"/>
      <c r="N1068" s="4246"/>
      <c r="O1068" s="4246"/>
      <c r="P1068" s="4246"/>
      <c r="Q1068" s="4246"/>
      <c r="R1068" s="2501"/>
      <c r="S1068" s="2501"/>
      <c r="T1068" s="2501"/>
      <c r="U1068" s="2501"/>
      <c r="V1068" s="2501"/>
      <c r="W1068" s="2501"/>
      <c r="X1068" s="2501"/>
      <c r="Y1068" s="2501"/>
      <c r="Z1068" s="2501"/>
      <c r="AA1068" s="2501"/>
      <c r="AB1068" s="2501"/>
      <c r="AC1068" s="2501"/>
      <c r="AD1068" s="2501"/>
      <c r="AE1068" s="2501"/>
      <c r="AF1068" s="2501"/>
      <c r="AG1068" s="2501"/>
      <c r="AH1068" s="2501"/>
      <c r="AI1068" s="2501"/>
      <c r="AJ1068" s="2501"/>
      <c r="AK1068" s="2502"/>
    </row>
    <row r="1069" spans="2:37" s="2393" customFormat="1" ht="15" customHeight="1" thickBot="1" x14ac:dyDescent="0.25">
      <c r="B1069" s="4189" t="s">
        <v>4997</v>
      </c>
      <c r="C1069" s="4189"/>
      <c r="D1069" s="4189" t="s">
        <v>4987</v>
      </c>
      <c r="E1069" s="4189" t="s">
        <v>4998</v>
      </c>
      <c r="F1069" s="4247" t="s">
        <v>224</v>
      </c>
      <c r="G1069" s="4247"/>
      <c r="H1069" s="4247"/>
      <c r="I1069" s="4247"/>
      <c r="J1069" s="4247"/>
      <c r="K1069" s="4247"/>
      <c r="L1069" s="4247"/>
      <c r="M1069" s="4247"/>
      <c r="N1069" s="4247"/>
      <c r="O1069" s="4247"/>
      <c r="P1069" s="4247"/>
      <c r="Q1069" s="4247"/>
      <c r="R1069" s="4247"/>
      <c r="S1069" s="4247" t="s">
        <v>340</v>
      </c>
      <c r="T1069" s="4247"/>
      <c r="U1069" s="4247"/>
      <c r="V1069" s="4247"/>
      <c r="W1069" s="4247"/>
      <c r="X1069" s="4247"/>
      <c r="Y1069" s="4247"/>
      <c r="Z1069" s="4247"/>
      <c r="AA1069" s="4247"/>
      <c r="AB1069" s="4247"/>
      <c r="AC1069" s="4247"/>
      <c r="AD1069" s="4247" t="s">
        <v>225</v>
      </c>
      <c r="AE1069" s="4247"/>
      <c r="AF1069" s="4247"/>
      <c r="AG1069" s="4247"/>
      <c r="AH1069" s="4188" t="s">
        <v>4982</v>
      </c>
      <c r="AI1069" s="4188"/>
      <c r="AJ1069" s="4188"/>
      <c r="AK1069" s="2502"/>
    </row>
    <row r="1070" spans="2:37" s="2393" customFormat="1" ht="15" customHeight="1" thickBot="1" x14ac:dyDescent="0.25">
      <c r="B1070" s="4203"/>
      <c r="C1070" s="4203"/>
      <c r="D1070" s="4203"/>
      <c r="E1070" s="4203"/>
      <c r="F1070" s="4203" t="s">
        <v>4999</v>
      </c>
      <c r="G1070" s="4203" t="s">
        <v>5000</v>
      </c>
      <c r="H1070" s="4189" t="s">
        <v>5001</v>
      </c>
      <c r="I1070" s="4200" t="s">
        <v>5002</v>
      </c>
      <c r="J1070" s="4200" t="s">
        <v>5003</v>
      </c>
      <c r="K1070" s="4201" t="s">
        <v>5004</v>
      </c>
      <c r="L1070" s="4201" t="s">
        <v>5005</v>
      </c>
      <c r="M1070" s="4200" t="s">
        <v>5006</v>
      </c>
      <c r="N1070" s="4200"/>
      <c r="O1070" s="4201" t="s">
        <v>5007</v>
      </c>
      <c r="P1070" s="4201" t="s">
        <v>5008</v>
      </c>
      <c r="Q1070" s="4201" t="s">
        <v>5009</v>
      </c>
      <c r="R1070" s="4201" t="s">
        <v>5010</v>
      </c>
      <c r="S1070" s="4189" t="s">
        <v>5011</v>
      </c>
      <c r="T1070" s="4189" t="s">
        <v>5012</v>
      </c>
      <c r="U1070" s="4189" t="s">
        <v>5013</v>
      </c>
      <c r="V1070" s="4189" t="s">
        <v>5014</v>
      </c>
      <c r="W1070" s="4189" t="s">
        <v>5015</v>
      </c>
      <c r="X1070" s="4189" t="s">
        <v>5016</v>
      </c>
      <c r="Y1070" s="4189" t="s">
        <v>5017</v>
      </c>
      <c r="Z1070" s="4189" t="s">
        <v>5018</v>
      </c>
      <c r="AA1070" s="4189" t="s">
        <v>5019</v>
      </c>
      <c r="AB1070" s="4200" t="s">
        <v>5020</v>
      </c>
      <c r="AC1070" s="4200" t="s">
        <v>5021</v>
      </c>
      <c r="AD1070" s="4189" t="s">
        <v>5022</v>
      </c>
      <c r="AE1070" s="4189" t="s">
        <v>5023</v>
      </c>
      <c r="AF1070" s="4189" t="s">
        <v>5024</v>
      </c>
      <c r="AG1070" s="4189" t="s">
        <v>5025</v>
      </c>
      <c r="AH1070" s="4189" t="s">
        <v>1150</v>
      </c>
      <c r="AI1070" s="4189" t="s">
        <v>4983</v>
      </c>
      <c r="AJ1070" s="4189" t="s">
        <v>4984</v>
      </c>
      <c r="AK1070" s="2502"/>
    </row>
    <row r="1071" spans="2:37" s="2393" customFormat="1" ht="15" customHeight="1" thickBot="1" x14ac:dyDescent="0.25">
      <c r="B1071" s="4203"/>
      <c r="C1071" s="4203"/>
      <c r="D1071" s="4203"/>
      <c r="E1071" s="4203"/>
      <c r="F1071" s="4203"/>
      <c r="G1071" s="4203"/>
      <c r="H1071" s="4203"/>
      <c r="I1071" s="4201"/>
      <c r="J1071" s="4201"/>
      <c r="K1071" s="4201"/>
      <c r="L1071" s="4201"/>
      <c r="M1071" s="3666" t="s">
        <v>5026</v>
      </c>
      <c r="N1071" s="3667" t="s">
        <v>2793</v>
      </c>
      <c r="O1071" s="4201"/>
      <c r="P1071" s="4201"/>
      <c r="Q1071" s="4201"/>
      <c r="R1071" s="4201"/>
      <c r="S1071" s="4203"/>
      <c r="T1071" s="4203"/>
      <c r="U1071" s="4203"/>
      <c r="V1071" s="4203"/>
      <c r="W1071" s="4203"/>
      <c r="X1071" s="4203"/>
      <c r="Y1071" s="4203"/>
      <c r="Z1071" s="4203"/>
      <c r="AA1071" s="4203"/>
      <c r="AB1071" s="4201"/>
      <c r="AC1071" s="4201"/>
      <c r="AD1071" s="4203"/>
      <c r="AE1071" s="4203"/>
      <c r="AF1071" s="4203"/>
      <c r="AG1071" s="4203"/>
      <c r="AH1071" s="4203"/>
      <c r="AI1071" s="4203"/>
      <c r="AJ1071" s="4203"/>
      <c r="AK1071" s="2502"/>
    </row>
    <row r="1072" spans="2:37" s="2393" customFormat="1" x14ac:dyDescent="0.2">
      <c r="B1072" s="5137" t="s">
        <v>6640</v>
      </c>
      <c r="C1072" s="5138"/>
      <c r="D1072" s="3233" t="s">
        <v>6641</v>
      </c>
      <c r="E1072" s="3234"/>
      <c r="F1072" s="3234"/>
      <c r="G1072" s="3235"/>
      <c r="H1072" s="3236"/>
      <c r="I1072" s="3236"/>
      <c r="J1072" s="3236"/>
      <c r="K1072" s="3235"/>
      <c r="L1072" s="3235"/>
      <c r="M1072" s="3233"/>
      <c r="N1072" s="2625"/>
      <c r="O1072" s="3235"/>
      <c r="P1072" s="3235"/>
      <c r="Q1072" s="3235"/>
      <c r="R1072" s="3235"/>
      <c r="S1072" s="2626"/>
      <c r="T1072" s="3235"/>
      <c r="U1072" s="3238"/>
      <c r="V1072" s="3238"/>
      <c r="W1072" s="3235"/>
      <c r="X1072" s="3244"/>
      <c r="Y1072" s="3238"/>
      <c r="Z1072" s="3238">
        <v>50</v>
      </c>
      <c r="AA1072" s="3238"/>
      <c r="AB1072" s="3235"/>
      <c r="AC1072" s="3244"/>
      <c r="AD1072" s="3234">
        <v>6.25</v>
      </c>
      <c r="AE1072" s="2523">
        <v>100</v>
      </c>
      <c r="AF1072" s="2524"/>
      <c r="AG1072" s="3235" t="s">
        <v>1866</v>
      </c>
      <c r="AH1072" s="2627"/>
      <c r="AI1072" s="2627"/>
      <c r="AJ1072" s="3308"/>
      <c r="AK1072" s="2502"/>
    </row>
    <row r="1073" spans="2:37" s="2393" customFormat="1" x14ac:dyDescent="0.2">
      <c r="B1073" s="4350" t="s">
        <v>6642</v>
      </c>
      <c r="C1073" s="5139"/>
      <c r="D1073" s="3242" t="s">
        <v>6643</v>
      </c>
      <c r="E1073" s="3243"/>
      <c r="F1073" s="3243"/>
      <c r="G1073" s="3244"/>
      <c r="H1073" s="3245"/>
      <c r="I1073" s="3245"/>
      <c r="J1073" s="3244"/>
      <c r="K1073" s="3244"/>
      <c r="L1073" s="3244"/>
      <c r="M1073" s="3242"/>
      <c r="N1073" s="2630"/>
      <c r="O1073" s="3244"/>
      <c r="P1073" s="3244"/>
      <c r="Q1073" s="3244"/>
      <c r="R1073" s="3244"/>
      <c r="S1073" s="2542"/>
      <c r="T1073" s="3244"/>
      <c r="U1073" s="3247"/>
      <c r="V1073" s="3247"/>
      <c r="W1073" s="3244"/>
      <c r="X1073" s="3244"/>
      <c r="Y1073" s="3247"/>
      <c r="Z1073" s="3247">
        <v>50</v>
      </c>
      <c r="AA1073" s="3247"/>
      <c r="AB1073" s="3244"/>
      <c r="AC1073" s="3244"/>
      <c r="AD1073" s="3243">
        <v>6.25</v>
      </c>
      <c r="AE1073" s="2512">
        <v>100</v>
      </c>
      <c r="AF1073" s="2513"/>
      <c r="AG1073" s="3244" t="s">
        <v>1866</v>
      </c>
      <c r="AH1073" s="2632"/>
      <c r="AI1073" s="2632"/>
      <c r="AJ1073" s="3322"/>
      <c r="AK1073" s="2502"/>
    </row>
    <row r="1074" spans="2:37" s="2393" customFormat="1" x14ac:dyDescent="0.2">
      <c r="B1074" s="4350" t="s">
        <v>6644</v>
      </c>
      <c r="C1074" s="5139"/>
      <c r="D1074" s="3242" t="s">
        <v>6645</v>
      </c>
      <c r="E1074" s="3243"/>
      <c r="F1074" s="3243"/>
      <c r="G1074" s="3244"/>
      <c r="H1074" s="3245"/>
      <c r="I1074" s="3245"/>
      <c r="J1074" s="3245"/>
      <c r="K1074" s="3244"/>
      <c r="L1074" s="3244"/>
      <c r="M1074" s="3242"/>
      <c r="N1074" s="2630"/>
      <c r="O1074" s="3244"/>
      <c r="P1074" s="3244"/>
      <c r="Q1074" s="3244"/>
      <c r="R1074" s="3244"/>
      <c r="S1074" s="2542"/>
      <c r="T1074" s="3244"/>
      <c r="U1074" s="3247"/>
      <c r="V1074" s="3247"/>
      <c r="W1074" s="3244"/>
      <c r="X1074" s="3244"/>
      <c r="Y1074" s="3247"/>
      <c r="Z1074" s="3247">
        <v>300</v>
      </c>
      <c r="AA1074" s="3247"/>
      <c r="AB1074" s="3244"/>
      <c r="AC1074" s="3244"/>
      <c r="AD1074" s="3243">
        <v>2.68</v>
      </c>
      <c r="AE1074" s="2512">
        <v>50</v>
      </c>
      <c r="AF1074" s="2513"/>
      <c r="AG1074" s="3244" t="s">
        <v>1866</v>
      </c>
      <c r="AH1074" s="2632"/>
      <c r="AI1074" s="2632"/>
      <c r="AJ1074" s="3322"/>
      <c r="AK1074" s="2502"/>
    </row>
    <row r="1075" spans="2:37" s="2393" customFormat="1" x14ac:dyDescent="0.2">
      <c r="B1075" s="4350" t="s">
        <v>6646</v>
      </c>
      <c r="C1075" s="5139"/>
      <c r="D1075" s="3242" t="s">
        <v>6647</v>
      </c>
      <c r="E1075" s="3243"/>
      <c r="F1075" s="3243"/>
      <c r="G1075" s="3244"/>
      <c r="H1075" s="3245"/>
      <c r="I1075" s="3245"/>
      <c r="J1075" s="3245"/>
      <c r="K1075" s="3244"/>
      <c r="L1075" s="3244"/>
      <c r="M1075" s="3242"/>
      <c r="N1075" s="2630"/>
      <c r="O1075" s="3244"/>
      <c r="P1075" s="3244"/>
      <c r="Q1075" s="3244"/>
      <c r="R1075" s="3244"/>
      <c r="S1075" s="2542"/>
      <c r="T1075" s="3244"/>
      <c r="U1075" s="3247"/>
      <c r="V1075" s="3247"/>
      <c r="W1075" s="3244"/>
      <c r="X1075" s="3244"/>
      <c r="Y1075" s="3247"/>
      <c r="Z1075" s="3247">
        <v>300</v>
      </c>
      <c r="AA1075" s="3247"/>
      <c r="AB1075" s="3244"/>
      <c r="AC1075" s="3244"/>
      <c r="AD1075" s="3243">
        <v>2.68</v>
      </c>
      <c r="AE1075" s="2512">
        <v>50</v>
      </c>
      <c r="AF1075" s="2513"/>
      <c r="AG1075" s="3244" t="s">
        <v>1866</v>
      </c>
      <c r="AH1075" s="2632"/>
      <c r="AI1075" s="2632"/>
      <c r="AJ1075" s="3322"/>
      <c r="AK1075" s="2502"/>
    </row>
    <row r="1076" spans="2:37" s="2393" customFormat="1" x14ac:dyDescent="0.2">
      <c r="B1076" s="4161" t="s">
        <v>6648</v>
      </c>
      <c r="C1076" s="4160"/>
      <c r="D1076" s="3242" t="s">
        <v>6649</v>
      </c>
      <c r="E1076" s="3243"/>
      <c r="F1076" s="3243"/>
      <c r="G1076" s="3244"/>
      <c r="H1076" s="3245"/>
      <c r="I1076" s="3245"/>
      <c r="J1076" s="3245"/>
      <c r="K1076" s="3244"/>
      <c r="L1076" s="3244"/>
      <c r="M1076" s="3242"/>
      <c r="N1076" s="2630"/>
      <c r="O1076" s="3244"/>
      <c r="P1076" s="3244"/>
      <c r="Q1076" s="3244"/>
      <c r="R1076" s="3244"/>
      <c r="S1076" s="2542"/>
      <c r="T1076" s="3244"/>
      <c r="U1076" s="3247"/>
      <c r="V1076" s="3247"/>
      <c r="W1076" s="3244"/>
      <c r="X1076" s="3244"/>
      <c r="Y1076" s="3247"/>
      <c r="Z1076" s="3247"/>
      <c r="AA1076" s="3247"/>
      <c r="AB1076" s="3244"/>
      <c r="AC1076" s="3244"/>
      <c r="AD1076" s="3243">
        <v>0.89</v>
      </c>
      <c r="AE1076" s="2512">
        <v>15</v>
      </c>
      <c r="AF1076" s="2513"/>
      <c r="AG1076" s="3244" t="s">
        <v>1866</v>
      </c>
      <c r="AH1076" s="2632"/>
      <c r="AI1076" s="2632"/>
      <c r="AJ1076" s="3322"/>
      <c r="AK1076" s="2502"/>
    </row>
    <row r="1077" spans="2:37" s="2393" customFormat="1" x14ac:dyDescent="0.2">
      <c r="B1077" s="4161" t="s">
        <v>6650</v>
      </c>
      <c r="C1077" s="4160"/>
      <c r="D1077" s="3242" t="s">
        <v>6651</v>
      </c>
      <c r="E1077" s="3243"/>
      <c r="F1077" s="3243"/>
      <c r="G1077" s="3244"/>
      <c r="H1077" s="3245"/>
      <c r="I1077" s="3245"/>
      <c r="J1077" s="3245"/>
      <c r="K1077" s="3244"/>
      <c r="L1077" s="3244"/>
      <c r="M1077" s="3242"/>
      <c r="N1077" s="2630"/>
      <c r="O1077" s="3244"/>
      <c r="P1077" s="3244"/>
      <c r="Q1077" s="3244"/>
      <c r="R1077" s="3244"/>
      <c r="S1077" s="2542"/>
      <c r="T1077" s="3244"/>
      <c r="U1077" s="3247"/>
      <c r="V1077" s="3247"/>
      <c r="W1077" s="3244"/>
      <c r="X1077" s="3244"/>
      <c r="Y1077" s="3247"/>
      <c r="Z1077" s="3247"/>
      <c r="AA1077" s="3247"/>
      <c r="AB1077" s="3244"/>
      <c r="AC1077" s="3244"/>
      <c r="AD1077" s="3243">
        <v>0.89</v>
      </c>
      <c r="AE1077" s="2512">
        <v>15</v>
      </c>
      <c r="AF1077" s="2513"/>
      <c r="AG1077" s="3244" t="s">
        <v>1866</v>
      </c>
      <c r="AH1077" s="2632"/>
      <c r="AI1077" s="2632"/>
      <c r="AJ1077" s="3322"/>
      <c r="AK1077" s="2502"/>
    </row>
    <row r="1078" spans="2:37" s="2393" customFormat="1" x14ac:dyDescent="0.2">
      <c r="B1078" s="4350" t="s">
        <v>6652</v>
      </c>
      <c r="C1078" s="5139"/>
      <c r="D1078" s="3242" t="s">
        <v>6653</v>
      </c>
      <c r="E1078" s="3243"/>
      <c r="F1078" s="3243"/>
      <c r="G1078" s="3244"/>
      <c r="H1078" s="3245"/>
      <c r="I1078" s="3245"/>
      <c r="J1078" s="3245"/>
      <c r="K1078" s="3244"/>
      <c r="L1078" s="3244"/>
      <c r="M1078" s="3242"/>
      <c r="N1078" s="2630"/>
      <c r="O1078" s="3244"/>
      <c r="P1078" s="3244"/>
      <c r="Q1078" s="3244"/>
      <c r="R1078" s="3244"/>
      <c r="S1078" s="2542"/>
      <c r="T1078" s="3244"/>
      <c r="U1078" s="3247"/>
      <c r="V1078" s="3247"/>
      <c r="W1078" s="3244"/>
      <c r="X1078" s="3244"/>
      <c r="Y1078" s="3247"/>
      <c r="Z1078" s="3247">
        <v>300</v>
      </c>
      <c r="AA1078" s="3247"/>
      <c r="AB1078" s="3244"/>
      <c r="AC1078" s="3244"/>
      <c r="AD1078" s="3243">
        <v>2.68</v>
      </c>
      <c r="AE1078" s="2512">
        <v>50</v>
      </c>
      <c r="AF1078" s="2513"/>
      <c r="AG1078" s="2513" t="s">
        <v>1866</v>
      </c>
      <c r="AH1078" s="2632"/>
      <c r="AI1078" s="2632"/>
      <c r="AJ1078" s="3322"/>
      <c r="AK1078" s="2502"/>
    </row>
    <row r="1079" spans="2:37" s="2393" customFormat="1" x14ac:dyDescent="0.2">
      <c r="B1079" s="4350" t="s">
        <v>6654</v>
      </c>
      <c r="C1079" s="5139"/>
      <c r="D1079" s="3242" t="s">
        <v>6655</v>
      </c>
      <c r="E1079" s="3243"/>
      <c r="F1079" s="3243"/>
      <c r="G1079" s="3244"/>
      <c r="H1079" s="3245"/>
      <c r="I1079" s="3245"/>
      <c r="J1079" s="3245"/>
      <c r="K1079" s="3244"/>
      <c r="L1079" s="3244"/>
      <c r="M1079" s="3242"/>
      <c r="N1079" s="2630"/>
      <c r="O1079" s="3244"/>
      <c r="P1079" s="3244"/>
      <c r="Q1079" s="3244"/>
      <c r="R1079" s="3244"/>
      <c r="S1079" s="2542"/>
      <c r="T1079" s="3244"/>
      <c r="U1079" s="3247"/>
      <c r="V1079" s="3247"/>
      <c r="W1079" s="3244"/>
      <c r="X1079" s="3244"/>
      <c r="Y1079" s="3247"/>
      <c r="Z1079" s="3247">
        <v>300</v>
      </c>
      <c r="AA1079" s="3247"/>
      <c r="AB1079" s="3244"/>
      <c r="AC1079" s="3244"/>
      <c r="AD1079" s="3243">
        <v>2.68</v>
      </c>
      <c r="AE1079" s="2512">
        <v>50</v>
      </c>
      <c r="AF1079" s="2513"/>
      <c r="AG1079" s="2513" t="s">
        <v>1866</v>
      </c>
      <c r="AH1079" s="2632"/>
      <c r="AI1079" s="2632"/>
      <c r="AJ1079" s="3322"/>
      <c r="AK1079" s="2502"/>
    </row>
    <row r="1080" spans="2:37" s="2393" customFormat="1" x14ac:dyDescent="0.2">
      <c r="B1080" s="4161" t="s">
        <v>6656</v>
      </c>
      <c r="C1080" s="4160"/>
      <c r="D1080" s="3242" t="s">
        <v>6657</v>
      </c>
      <c r="E1080" s="3243"/>
      <c r="F1080" s="3243"/>
      <c r="G1080" s="3244"/>
      <c r="H1080" s="3245"/>
      <c r="I1080" s="3245"/>
      <c r="J1080" s="3245"/>
      <c r="K1080" s="3244"/>
      <c r="L1080" s="3244"/>
      <c r="M1080" s="3242"/>
      <c r="N1080" s="2630"/>
      <c r="O1080" s="3244"/>
      <c r="P1080" s="3244"/>
      <c r="Q1080" s="3244"/>
      <c r="R1080" s="3244"/>
      <c r="S1080" s="2542"/>
      <c r="T1080" s="3244"/>
      <c r="U1080" s="3247"/>
      <c r="V1080" s="3247"/>
      <c r="W1080" s="3244"/>
      <c r="X1080" s="3244"/>
      <c r="Y1080" s="3247"/>
      <c r="Z1080" s="3247">
        <v>50</v>
      </c>
      <c r="AA1080" s="3247"/>
      <c r="AB1080" s="3244"/>
      <c r="AC1080" s="3244"/>
      <c r="AD1080" s="3243">
        <v>6.25</v>
      </c>
      <c r="AE1080" s="2512">
        <v>100</v>
      </c>
      <c r="AF1080" s="2513"/>
      <c r="AG1080" s="2513" t="s">
        <v>1866</v>
      </c>
      <c r="AH1080" s="2632"/>
      <c r="AI1080" s="2632"/>
      <c r="AJ1080" s="3322"/>
      <c r="AK1080" s="2502"/>
    </row>
    <row r="1081" spans="2:37" s="2393" customFormat="1" x14ac:dyDescent="0.2">
      <c r="B1081" s="4161" t="s">
        <v>6658</v>
      </c>
      <c r="C1081" s="4160"/>
      <c r="D1081" s="3242" t="s">
        <v>6659</v>
      </c>
      <c r="E1081" s="3243"/>
      <c r="F1081" s="3243"/>
      <c r="G1081" s="3244"/>
      <c r="H1081" s="3245"/>
      <c r="I1081" s="3245"/>
      <c r="J1081" s="3245"/>
      <c r="K1081" s="3244"/>
      <c r="L1081" s="3244"/>
      <c r="M1081" s="3242"/>
      <c r="N1081" s="2630"/>
      <c r="O1081" s="3244"/>
      <c r="P1081" s="3244"/>
      <c r="Q1081" s="3244"/>
      <c r="R1081" s="3244"/>
      <c r="S1081" s="2542"/>
      <c r="T1081" s="3244"/>
      <c r="U1081" s="3247"/>
      <c r="V1081" s="3247"/>
      <c r="W1081" s="3244"/>
      <c r="X1081" s="3244"/>
      <c r="Y1081" s="3247"/>
      <c r="Z1081" s="3247">
        <v>50</v>
      </c>
      <c r="AA1081" s="3247"/>
      <c r="AB1081" s="3244"/>
      <c r="AC1081" s="3244"/>
      <c r="AD1081" s="3243">
        <v>6.25</v>
      </c>
      <c r="AE1081" s="2512">
        <v>100</v>
      </c>
      <c r="AF1081" s="2513"/>
      <c r="AG1081" s="2513" t="s">
        <v>1866</v>
      </c>
      <c r="AH1081" s="2632"/>
      <c r="AI1081" s="2632"/>
      <c r="AJ1081" s="3322"/>
      <c r="AK1081" s="2502"/>
    </row>
    <row r="1082" spans="2:37" s="2393" customFormat="1" x14ac:dyDescent="0.2">
      <c r="B1082" s="4161" t="s">
        <v>6660</v>
      </c>
      <c r="C1082" s="4160"/>
      <c r="D1082" s="3242" t="s">
        <v>6661</v>
      </c>
      <c r="E1082" s="3243"/>
      <c r="F1082" s="3243"/>
      <c r="G1082" s="3244"/>
      <c r="H1082" s="3245"/>
      <c r="I1082" s="3245"/>
      <c r="J1082" s="3245"/>
      <c r="K1082" s="3244"/>
      <c r="L1082" s="3244"/>
      <c r="M1082" s="3242"/>
      <c r="N1082" s="2630"/>
      <c r="O1082" s="3244"/>
      <c r="P1082" s="3244"/>
      <c r="Q1082" s="3244"/>
      <c r="R1082" s="3244"/>
      <c r="S1082" s="2542"/>
      <c r="T1082" s="3244"/>
      <c r="U1082" s="3247"/>
      <c r="V1082" s="3247"/>
      <c r="W1082" s="3244"/>
      <c r="X1082" s="3244"/>
      <c r="Y1082" s="3247"/>
      <c r="Z1082" s="3247">
        <v>50</v>
      </c>
      <c r="AA1082" s="3247"/>
      <c r="AB1082" s="3244"/>
      <c r="AC1082" s="3244"/>
      <c r="AD1082" s="3243">
        <v>13.39</v>
      </c>
      <c r="AE1082" s="2512">
        <v>300</v>
      </c>
      <c r="AF1082" s="2513"/>
      <c r="AG1082" s="2513" t="s">
        <v>1866</v>
      </c>
      <c r="AH1082" s="2632"/>
      <c r="AI1082" s="2632"/>
      <c r="AJ1082" s="3322"/>
      <c r="AK1082" s="2502"/>
    </row>
    <row r="1083" spans="2:37" s="2393" customFormat="1" x14ac:dyDescent="0.2">
      <c r="B1083" s="4161" t="s">
        <v>6662</v>
      </c>
      <c r="C1083" s="4160"/>
      <c r="D1083" s="3242" t="s">
        <v>6663</v>
      </c>
      <c r="E1083" s="3243"/>
      <c r="F1083" s="3243"/>
      <c r="G1083" s="3244"/>
      <c r="H1083" s="3245"/>
      <c r="I1083" s="3245"/>
      <c r="J1083" s="3245"/>
      <c r="K1083" s="3244"/>
      <c r="L1083" s="3244"/>
      <c r="M1083" s="3242"/>
      <c r="N1083" s="2630"/>
      <c r="O1083" s="3244"/>
      <c r="P1083" s="3244"/>
      <c r="Q1083" s="3244"/>
      <c r="R1083" s="3244"/>
      <c r="S1083" s="2542"/>
      <c r="T1083" s="3244"/>
      <c r="U1083" s="3247"/>
      <c r="V1083" s="3247"/>
      <c r="W1083" s="3244"/>
      <c r="X1083" s="3244"/>
      <c r="Y1083" s="3247"/>
      <c r="Z1083" s="3247">
        <v>50</v>
      </c>
      <c r="AA1083" s="3247"/>
      <c r="AB1083" s="3244"/>
      <c r="AC1083" s="3244"/>
      <c r="AD1083" s="3243">
        <v>13.39</v>
      </c>
      <c r="AE1083" s="2512">
        <v>300</v>
      </c>
      <c r="AF1083" s="2513"/>
      <c r="AG1083" s="2513" t="s">
        <v>1866</v>
      </c>
      <c r="AH1083" s="2632"/>
      <c r="AI1083" s="2632"/>
      <c r="AJ1083" s="3322"/>
      <c r="AK1083" s="2502"/>
    </row>
    <row r="1084" spans="2:37" s="2393" customFormat="1" x14ac:dyDescent="0.2">
      <c r="B1084" s="4161" t="s">
        <v>6664</v>
      </c>
      <c r="C1084" s="4160"/>
      <c r="D1084" s="3242" t="s">
        <v>6665</v>
      </c>
      <c r="E1084" s="3243"/>
      <c r="F1084" s="3243"/>
      <c r="G1084" s="3244"/>
      <c r="H1084" s="3245"/>
      <c r="I1084" s="3245"/>
      <c r="J1084" s="3245"/>
      <c r="K1084" s="3244"/>
      <c r="L1084" s="3244"/>
      <c r="M1084" s="3242"/>
      <c r="N1084" s="2630"/>
      <c r="O1084" s="3244"/>
      <c r="P1084" s="3244"/>
      <c r="Q1084" s="3244"/>
      <c r="R1084" s="3244"/>
      <c r="S1084" s="2542"/>
      <c r="T1084" s="3244"/>
      <c r="U1084" s="3247"/>
      <c r="V1084" s="3247"/>
      <c r="W1084" s="3244"/>
      <c r="X1084" s="3244"/>
      <c r="Y1084" s="3247"/>
      <c r="Z1084" s="3247">
        <v>50</v>
      </c>
      <c r="AA1084" s="3247"/>
      <c r="AB1084" s="3244"/>
      <c r="AC1084" s="3244"/>
      <c r="AD1084" s="3243">
        <v>17.86</v>
      </c>
      <c r="AE1084" s="2512">
        <v>500</v>
      </c>
      <c r="AF1084" s="2513"/>
      <c r="AG1084" s="2513" t="s">
        <v>1866</v>
      </c>
      <c r="AH1084" s="2632"/>
      <c r="AI1084" s="2632"/>
      <c r="AJ1084" s="3322"/>
      <c r="AK1084" s="2502"/>
    </row>
    <row r="1085" spans="2:37" s="2393" customFormat="1" x14ac:dyDescent="0.2">
      <c r="B1085" s="4161" t="s">
        <v>6666</v>
      </c>
      <c r="C1085" s="4160"/>
      <c r="D1085" s="3242" t="s">
        <v>6667</v>
      </c>
      <c r="E1085" s="3243"/>
      <c r="F1085" s="3243"/>
      <c r="G1085" s="3244"/>
      <c r="H1085" s="3245"/>
      <c r="I1085" s="3245"/>
      <c r="J1085" s="3245"/>
      <c r="K1085" s="3244"/>
      <c r="L1085" s="3244"/>
      <c r="M1085" s="3242"/>
      <c r="N1085" s="2630"/>
      <c r="O1085" s="3244"/>
      <c r="P1085" s="3244"/>
      <c r="Q1085" s="3244"/>
      <c r="R1085" s="3244"/>
      <c r="S1085" s="2542"/>
      <c r="T1085" s="3244"/>
      <c r="U1085" s="3247"/>
      <c r="V1085" s="3247"/>
      <c r="W1085" s="3244"/>
      <c r="X1085" s="3244"/>
      <c r="Y1085" s="3247"/>
      <c r="Z1085" s="3247">
        <v>50</v>
      </c>
      <c r="AA1085" s="3247"/>
      <c r="AB1085" s="3244"/>
      <c r="AC1085" s="3244"/>
      <c r="AD1085" s="3243">
        <v>17.86</v>
      </c>
      <c r="AE1085" s="2512">
        <v>500</v>
      </c>
      <c r="AF1085" s="2513"/>
      <c r="AG1085" s="2513" t="s">
        <v>1866</v>
      </c>
      <c r="AH1085" s="2632"/>
      <c r="AI1085" s="2632"/>
      <c r="AJ1085" s="3322"/>
      <c r="AK1085" s="2502"/>
    </row>
    <row r="1086" spans="2:37" s="2393" customFormat="1" x14ac:dyDescent="0.2">
      <c r="B1086" s="4161" t="s">
        <v>6668</v>
      </c>
      <c r="C1086" s="4160"/>
      <c r="D1086" s="3242" t="s">
        <v>6669</v>
      </c>
      <c r="E1086" s="3243"/>
      <c r="F1086" s="3243"/>
      <c r="G1086" s="3244"/>
      <c r="H1086" s="3245"/>
      <c r="I1086" s="3245"/>
      <c r="J1086" s="3245"/>
      <c r="K1086" s="3244"/>
      <c r="L1086" s="3244"/>
      <c r="M1086" s="3242"/>
      <c r="N1086" s="2630"/>
      <c r="O1086" s="3244"/>
      <c r="P1086" s="3244"/>
      <c r="Q1086" s="3244"/>
      <c r="R1086" s="3244"/>
      <c r="S1086" s="2542"/>
      <c r="T1086" s="3244"/>
      <c r="U1086" s="3247"/>
      <c r="V1086" s="3247"/>
      <c r="W1086" s="3244"/>
      <c r="X1086" s="3244"/>
      <c r="Y1086" s="3247"/>
      <c r="Z1086" s="3247"/>
      <c r="AA1086" s="3247"/>
      <c r="AB1086" s="3244"/>
      <c r="AC1086" s="3244"/>
      <c r="AD1086" s="3243">
        <v>0.89</v>
      </c>
      <c r="AE1086" s="2512">
        <v>15</v>
      </c>
      <c r="AF1086" s="2513"/>
      <c r="AG1086" s="2513" t="s">
        <v>1866</v>
      </c>
      <c r="AH1086" s="2632"/>
      <c r="AI1086" s="2632"/>
      <c r="AJ1086" s="3322"/>
      <c r="AK1086" s="2502"/>
    </row>
    <row r="1087" spans="2:37" s="2393" customFormat="1" ht="13.5" thickBot="1" x14ac:dyDescent="0.25">
      <c r="B1087" s="4162" t="s">
        <v>6670</v>
      </c>
      <c r="C1087" s="4163"/>
      <c r="D1087" s="2972" t="s">
        <v>6671</v>
      </c>
      <c r="E1087" s="2973"/>
      <c r="F1087" s="2973"/>
      <c r="G1087" s="2975"/>
      <c r="H1087" s="3201"/>
      <c r="I1087" s="3201"/>
      <c r="J1087" s="3201"/>
      <c r="K1087" s="2975"/>
      <c r="L1087" s="2975"/>
      <c r="M1087" s="2972"/>
      <c r="N1087" s="3149"/>
      <c r="O1087" s="2975"/>
      <c r="P1087" s="2975"/>
      <c r="Q1087" s="2975"/>
      <c r="R1087" s="2975"/>
      <c r="S1087" s="2973"/>
      <c r="T1087" s="2975"/>
      <c r="U1087" s="3344"/>
      <c r="V1087" s="3344"/>
      <c r="W1087" s="2975"/>
      <c r="X1087" s="2975"/>
      <c r="Y1087" s="3344"/>
      <c r="Z1087" s="3344"/>
      <c r="AA1087" s="3344"/>
      <c r="AB1087" s="2975"/>
      <c r="AC1087" s="2975"/>
      <c r="AD1087" s="2727">
        <v>0.89</v>
      </c>
      <c r="AE1087" s="3680">
        <v>15</v>
      </c>
      <c r="AF1087" s="3681"/>
      <c r="AG1087" s="3681" t="s">
        <v>1866</v>
      </c>
      <c r="AH1087" s="3682"/>
      <c r="AI1087" s="3682"/>
      <c r="AJ1087" s="3683"/>
      <c r="AK1087" s="2502"/>
    </row>
    <row r="1088" spans="2:37" s="2393" customFormat="1" ht="15" customHeight="1" x14ac:dyDescent="0.2">
      <c r="B1088" s="2503"/>
      <c r="C1088" s="2495"/>
      <c r="D1088" s="3676"/>
      <c r="E1088" s="3677"/>
      <c r="F1088" s="3677"/>
      <c r="G1088" s="3677"/>
      <c r="H1088" s="3677"/>
      <c r="I1088" s="3677"/>
      <c r="J1088" s="3677"/>
      <c r="K1088" s="3677"/>
      <c r="L1088" s="3678"/>
      <c r="M1088" s="3677"/>
      <c r="N1088" s="3677"/>
      <c r="O1088" s="3677"/>
      <c r="P1088" s="3677"/>
      <c r="Q1088" s="3677"/>
      <c r="R1088" s="3677"/>
      <c r="S1088" s="3677"/>
      <c r="T1088" s="3677"/>
      <c r="U1088" s="3677"/>
      <c r="V1088" s="3677"/>
      <c r="W1088" s="3677"/>
      <c r="X1088" s="3677"/>
      <c r="Y1088" s="3677"/>
      <c r="Z1088" s="3677"/>
      <c r="AA1088" s="3677"/>
      <c r="AB1088" s="3677"/>
      <c r="AC1088" s="3677"/>
      <c r="AD1088" s="3677"/>
      <c r="AE1088" s="3677"/>
      <c r="AF1088" s="3677"/>
      <c r="AG1088" s="3677"/>
      <c r="AH1088" s="3677"/>
      <c r="AI1088" s="3677"/>
      <c r="AJ1088" s="3679"/>
      <c r="AK1088" s="2502"/>
    </row>
    <row r="1089" spans="2:37" s="2393" customFormat="1" ht="15" customHeight="1" x14ac:dyDescent="0.2">
      <c r="B1089" s="4236" t="s">
        <v>4985</v>
      </c>
      <c r="C1089" s="4237"/>
      <c r="D1089" s="5118" t="s">
        <v>1866</v>
      </c>
      <c r="E1089" s="5118"/>
      <c r="F1089" s="5118"/>
      <c r="G1089" s="5118"/>
      <c r="H1089" s="5118"/>
      <c r="I1089" s="2499"/>
      <c r="J1089" s="2499"/>
      <c r="K1089" s="2499"/>
      <c r="L1089" s="2499"/>
      <c r="M1089" s="2499"/>
      <c r="N1089" s="2499"/>
      <c r="O1089" s="2499"/>
      <c r="P1089" s="2499"/>
      <c r="Q1089" s="2499"/>
      <c r="R1089" s="2499"/>
      <c r="S1089" s="2499"/>
      <c r="T1089" s="2495"/>
      <c r="U1089" s="2495"/>
      <c r="V1089" s="2495"/>
      <c r="W1089" s="2495"/>
      <c r="X1089" s="2495"/>
      <c r="Y1089" s="2495"/>
      <c r="Z1089" s="2495"/>
      <c r="AA1089" s="2495"/>
      <c r="AB1089" s="2495"/>
      <c r="AC1089" s="2495"/>
      <c r="AD1089" s="2495"/>
      <c r="AE1089" s="2495"/>
      <c r="AF1089" s="2495"/>
      <c r="AG1089" s="2495"/>
      <c r="AH1089" s="2495"/>
      <c r="AI1089" s="2495"/>
      <c r="AJ1089" s="2498"/>
      <c r="AK1089" s="2502"/>
    </row>
    <row r="1090" spans="2:37" s="2393" customFormat="1" ht="15" customHeight="1" x14ac:dyDescent="0.2">
      <c r="B1090" s="4236" t="s">
        <v>4986</v>
      </c>
      <c r="C1090" s="4237"/>
      <c r="D1090" s="5118" t="s">
        <v>5081</v>
      </c>
      <c r="E1090" s="5118"/>
      <c r="F1090" s="5118"/>
      <c r="G1090" s="5118"/>
      <c r="H1090" s="2499"/>
      <c r="I1090" s="2499"/>
      <c r="J1090" s="2499"/>
      <c r="K1090" s="2499"/>
      <c r="L1090" s="2499"/>
      <c r="M1090" s="2499"/>
      <c r="N1090" s="2499"/>
      <c r="O1090" s="2499"/>
      <c r="P1090" s="2499"/>
      <c r="Q1090" s="2499"/>
      <c r="R1090" s="2499"/>
      <c r="S1090" s="2499"/>
      <c r="T1090" s="2495"/>
      <c r="U1090" s="2495"/>
      <c r="V1090" s="2495"/>
      <c r="W1090" s="2495"/>
      <c r="X1090" s="2495"/>
      <c r="Y1090" s="2495"/>
      <c r="Z1090" s="2495"/>
      <c r="AA1090" s="2495"/>
      <c r="AB1090" s="2495"/>
      <c r="AC1090" s="2495"/>
      <c r="AD1090" s="2495"/>
      <c r="AE1090" s="2495"/>
      <c r="AF1090" s="2495"/>
      <c r="AG1090" s="2495"/>
      <c r="AH1090" s="2495"/>
      <c r="AI1090" s="2495"/>
      <c r="AJ1090" s="2498"/>
      <c r="AK1090" s="2502"/>
    </row>
    <row r="1091" spans="2:37" s="2393" customFormat="1" ht="15" customHeight="1" thickBot="1" x14ac:dyDescent="0.25">
      <c r="B1091" s="4270"/>
      <c r="C1091" s="4271"/>
      <c r="D1091" s="4272"/>
      <c r="E1091" s="4272"/>
      <c r="F1091" s="4272"/>
      <c r="G1091" s="4272"/>
      <c r="H1091" s="2504"/>
      <c r="I1091" s="2504"/>
      <c r="J1091" s="2504"/>
      <c r="K1091" s="2504"/>
      <c r="L1091" s="2504"/>
      <c r="M1091" s="2504"/>
      <c r="N1091" s="2504"/>
      <c r="O1091" s="2504"/>
      <c r="P1091" s="2504"/>
      <c r="Q1091" s="2504"/>
      <c r="R1091" s="2504"/>
      <c r="S1091" s="2504"/>
      <c r="T1091" s="2505"/>
      <c r="U1091" s="2505"/>
      <c r="V1091" s="2505"/>
      <c r="W1091" s="2505"/>
      <c r="X1091" s="2505"/>
      <c r="Y1091" s="2505"/>
      <c r="Z1091" s="2505"/>
      <c r="AA1091" s="2505"/>
      <c r="AB1091" s="2505"/>
      <c r="AC1091" s="2505"/>
      <c r="AD1091" s="2505"/>
      <c r="AE1091" s="2505"/>
      <c r="AF1091" s="2505"/>
      <c r="AG1091" s="2505"/>
      <c r="AH1091" s="2505"/>
      <c r="AI1091" s="2505"/>
      <c r="AJ1091" s="2506"/>
      <c r="AK1091" s="2507"/>
    </row>
    <row r="1092" spans="2:37" s="2393" customFormat="1" ht="15" customHeight="1" thickBot="1" x14ac:dyDescent="0.35">
      <c r="C1092" s="3150"/>
      <c r="D1092" s="3150"/>
      <c r="E1092" s="3151"/>
      <c r="F1092" s="3151"/>
      <c r="G1092" s="3151"/>
      <c r="H1092" s="3151"/>
      <c r="I1092" s="2803"/>
      <c r="J1092" s="2803"/>
      <c r="K1092" s="2803"/>
      <c r="L1092" s="2803"/>
      <c r="M1092" s="2803"/>
      <c r="N1092" s="2803"/>
      <c r="O1092" s="2803"/>
      <c r="P1092" s="2803"/>
    </row>
    <row r="1093" spans="2:37" s="2393" customFormat="1" ht="15" customHeight="1" x14ac:dyDescent="0.2">
      <c r="B1093" s="4169" t="s">
        <v>4994</v>
      </c>
      <c r="C1093" s="4170"/>
      <c r="D1093" s="4170"/>
      <c r="E1093" s="4170"/>
      <c r="F1093" s="4170"/>
      <c r="G1093" s="4170"/>
      <c r="H1093" s="4170"/>
      <c r="I1093" s="4170"/>
      <c r="J1093" s="4170"/>
      <c r="K1093" s="4170"/>
      <c r="L1093" s="4170"/>
      <c r="M1093" s="4170"/>
      <c r="N1093" s="4170"/>
      <c r="O1093" s="4170"/>
      <c r="P1093" s="4170"/>
      <c r="Q1093" s="4170"/>
      <c r="R1093" s="4170"/>
      <c r="S1093" s="4170"/>
      <c r="T1093" s="4170"/>
      <c r="U1093" s="4170"/>
      <c r="V1093" s="4170"/>
      <c r="W1093" s="4170"/>
      <c r="X1093" s="4170"/>
      <c r="Y1093" s="4170"/>
      <c r="Z1093" s="4170"/>
      <c r="AA1093" s="4170"/>
      <c r="AB1093" s="4170"/>
      <c r="AC1093" s="4170"/>
      <c r="AD1093" s="4170"/>
      <c r="AE1093" s="4170"/>
      <c r="AF1093" s="4170"/>
      <c r="AG1093" s="4170"/>
      <c r="AH1093" s="4170"/>
      <c r="AI1093" s="4170"/>
      <c r="AJ1093" s="4170"/>
      <c r="AK1093" s="4171"/>
    </row>
    <row r="1094" spans="2:37" s="2393" customFormat="1" ht="15" customHeight="1" x14ac:dyDescent="0.2">
      <c r="B1094" s="2500"/>
      <c r="C1094" s="3636"/>
      <c r="D1094" s="3636"/>
      <c r="E1094" s="3636"/>
      <c r="F1094" s="3636"/>
      <c r="G1094" s="2501"/>
      <c r="H1094" s="2501"/>
      <c r="I1094" s="2501"/>
      <c r="J1094" s="2501"/>
      <c r="K1094" s="2501"/>
      <c r="L1094" s="2501"/>
      <c r="M1094" s="2501"/>
      <c r="N1094" s="2501"/>
      <c r="O1094" s="2501"/>
      <c r="P1094" s="2501"/>
      <c r="Q1094" s="2501"/>
      <c r="R1094" s="2501"/>
      <c r="S1094" s="2501"/>
      <c r="T1094" s="2501"/>
      <c r="U1094" s="2501"/>
      <c r="V1094" s="2501"/>
      <c r="W1094" s="2501"/>
      <c r="X1094" s="2501"/>
      <c r="Y1094" s="2501"/>
      <c r="Z1094" s="2501"/>
      <c r="AA1094" s="2501"/>
      <c r="AB1094" s="2501"/>
      <c r="AC1094" s="2501"/>
      <c r="AD1094" s="2501"/>
      <c r="AE1094" s="2501"/>
      <c r="AF1094" s="2501"/>
      <c r="AG1094" s="2501"/>
      <c r="AH1094" s="2501"/>
      <c r="AI1094" s="2501"/>
      <c r="AJ1094" s="2501"/>
      <c r="AK1094" s="2502"/>
    </row>
    <row r="1095" spans="2:37" s="2393" customFormat="1" ht="15" customHeight="1" x14ac:dyDescent="0.2">
      <c r="B1095" s="2500" t="s">
        <v>4981</v>
      </c>
      <c r="C1095" s="3636"/>
      <c r="D1095" s="4294" t="s">
        <v>6589</v>
      </c>
      <c r="E1095" s="4294"/>
      <c r="F1095" s="4294"/>
      <c r="G1095" s="4294"/>
      <c r="H1095" s="4294"/>
      <c r="I1095" s="4294"/>
      <c r="J1095" s="2501"/>
      <c r="K1095" s="2501"/>
      <c r="L1095" s="2501"/>
      <c r="M1095" s="2501"/>
      <c r="N1095" s="2501"/>
      <c r="O1095" s="2501"/>
      <c r="P1095" s="2501"/>
      <c r="Q1095" s="2501"/>
      <c r="R1095" s="2501"/>
      <c r="S1095" s="2501"/>
      <c r="T1095" s="2501"/>
      <c r="U1095" s="2501"/>
      <c r="V1095" s="2501"/>
      <c r="W1095" s="2501"/>
      <c r="X1095" s="2501"/>
      <c r="Y1095" s="2501"/>
      <c r="Z1095" s="2501"/>
      <c r="AA1095" s="2501"/>
      <c r="AB1095" s="2501"/>
      <c r="AC1095" s="2501"/>
      <c r="AD1095" s="2501"/>
      <c r="AE1095" s="2501"/>
      <c r="AF1095" s="2501"/>
      <c r="AG1095" s="2501"/>
      <c r="AH1095" s="2501"/>
      <c r="AI1095" s="2501"/>
      <c r="AJ1095" s="2501"/>
      <c r="AK1095" s="2502"/>
    </row>
    <row r="1096" spans="2:37" s="2393" customFormat="1" ht="15" customHeight="1" thickBot="1" x14ac:dyDescent="0.25">
      <c r="B1096" s="4176" t="s">
        <v>4995</v>
      </c>
      <c r="C1096" s="4177"/>
      <c r="D1096" s="4175">
        <v>41780</v>
      </c>
      <c r="E1096" s="4175"/>
      <c r="F1096" s="3637"/>
      <c r="G1096" s="2501"/>
      <c r="H1096" s="2501"/>
      <c r="I1096" s="2501"/>
      <c r="J1096" s="2501"/>
      <c r="K1096" s="2501"/>
      <c r="L1096" s="2501"/>
      <c r="M1096" s="2501"/>
      <c r="N1096" s="2501"/>
      <c r="O1096" s="2501"/>
      <c r="P1096" s="2501"/>
      <c r="Q1096" s="2501"/>
      <c r="R1096" s="2501"/>
      <c r="S1096" s="2501"/>
      <c r="T1096" s="2501"/>
      <c r="U1096" s="2501"/>
      <c r="V1096" s="2501"/>
      <c r="W1096" s="2501"/>
      <c r="X1096" s="2501"/>
      <c r="Y1096" s="2501"/>
      <c r="Z1096" s="2501"/>
      <c r="AA1096" s="2501"/>
      <c r="AB1096" s="2501"/>
      <c r="AC1096" s="2501"/>
      <c r="AD1096" s="2501"/>
      <c r="AE1096" s="2501"/>
      <c r="AF1096" s="2501"/>
      <c r="AG1096" s="2501"/>
      <c r="AH1096" s="2501"/>
      <c r="AI1096" s="2501"/>
      <c r="AJ1096" s="2501"/>
      <c r="AK1096" s="2502"/>
    </row>
    <row r="1097" spans="2:37" s="2393" customFormat="1" ht="91.5" customHeight="1" thickBot="1" x14ac:dyDescent="0.25">
      <c r="B1097" s="4179" t="s">
        <v>4996</v>
      </c>
      <c r="C1097" s="4180"/>
      <c r="D1097" s="5119" t="s">
        <v>6590</v>
      </c>
      <c r="E1097" s="5120"/>
      <c r="F1097" s="5120"/>
      <c r="G1097" s="5120"/>
      <c r="H1097" s="5120"/>
      <c r="I1097" s="5120"/>
      <c r="J1097" s="5120"/>
      <c r="K1097" s="5120"/>
      <c r="L1097" s="5120"/>
      <c r="M1097" s="5120"/>
      <c r="N1097" s="5120"/>
      <c r="O1097" s="5120"/>
      <c r="P1097" s="5120"/>
      <c r="Q1097" s="5121"/>
      <c r="R1097" s="2501"/>
      <c r="S1097" s="2501"/>
      <c r="T1097" s="2501"/>
      <c r="U1097" s="2501"/>
      <c r="V1097" s="2501"/>
      <c r="W1097" s="2501"/>
      <c r="X1097" s="2501"/>
      <c r="Y1097" s="2501"/>
      <c r="Z1097" s="2501"/>
      <c r="AA1097" s="2501"/>
      <c r="AB1097" s="2501"/>
      <c r="AC1097" s="2501"/>
      <c r="AD1097" s="2501"/>
      <c r="AE1097" s="2501"/>
      <c r="AF1097" s="2501"/>
      <c r="AG1097" s="2501"/>
      <c r="AH1097" s="2501"/>
      <c r="AI1097" s="2501"/>
      <c r="AJ1097" s="2501"/>
      <c r="AK1097" s="2502"/>
    </row>
    <row r="1098" spans="2:37" s="2393" customFormat="1" ht="15" customHeight="1" thickBot="1" x14ac:dyDescent="0.25">
      <c r="B1098" s="4245"/>
      <c r="C1098" s="4246"/>
      <c r="D1098" s="4246"/>
      <c r="E1098" s="4246"/>
      <c r="F1098" s="4246"/>
      <c r="G1098" s="4246"/>
      <c r="H1098" s="4246"/>
      <c r="I1098" s="4246"/>
      <c r="J1098" s="4246"/>
      <c r="K1098" s="4246"/>
      <c r="L1098" s="4246"/>
      <c r="M1098" s="4246"/>
      <c r="N1098" s="4246"/>
      <c r="O1098" s="4246"/>
      <c r="P1098" s="4246"/>
      <c r="Q1098" s="4246"/>
      <c r="R1098" s="2501"/>
      <c r="S1098" s="2501"/>
      <c r="T1098" s="2501"/>
      <c r="U1098" s="2501"/>
      <c r="V1098" s="2501"/>
      <c r="W1098" s="2501"/>
      <c r="X1098" s="2501"/>
      <c r="Y1098" s="2501"/>
      <c r="Z1098" s="2501"/>
      <c r="AA1098" s="2501"/>
      <c r="AB1098" s="2501"/>
      <c r="AC1098" s="2501"/>
      <c r="AD1098" s="2501"/>
      <c r="AE1098" s="2501"/>
      <c r="AF1098" s="2501"/>
      <c r="AG1098" s="2501"/>
      <c r="AH1098" s="2501"/>
      <c r="AI1098" s="2501"/>
      <c r="AJ1098" s="2501"/>
      <c r="AK1098" s="2502"/>
    </row>
    <row r="1099" spans="2:37" s="2393" customFormat="1" ht="15" customHeight="1" thickBot="1" x14ac:dyDescent="0.25">
      <c r="B1099" s="4189" t="s">
        <v>4997</v>
      </c>
      <c r="C1099" s="4189"/>
      <c r="D1099" s="4189" t="s">
        <v>4987</v>
      </c>
      <c r="E1099" s="4189" t="s">
        <v>4998</v>
      </c>
      <c r="F1099" s="4247" t="s">
        <v>224</v>
      </c>
      <c r="G1099" s="4247"/>
      <c r="H1099" s="4247"/>
      <c r="I1099" s="4247"/>
      <c r="J1099" s="4247"/>
      <c r="K1099" s="4247"/>
      <c r="L1099" s="4247"/>
      <c r="M1099" s="4247"/>
      <c r="N1099" s="4247"/>
      <c r="O1099" s="4247"/>
      <c r="P1099" s="4247"/>
      <c r="Q1099" s="4247"/>
      <c r="R1099" s="4247"/>
      <c r="S1099" s="4247" t="s">
        <v>340</v>
      </c>
      <c r="T1099" s="4247"/>
      <c r="U1099" s="4247"/>
      <c r="V1099" s="4247"/>
      <c r="W1099" s="4247"/>
      <c r="X1099" s="4247"/>
      <c r="Y1099" s="4247"/>
      <c r="Z1099" s="4247"/>
      <c r="AA1099" s="4247"/>
      <c r="AB1099" s="4247"/>
      <c r="AC1099" s="4247"/>
      <c r="AD1099" s="4247" t="s">
        <v>225</v>
      </c>
      <c r="AE1099" s="4247"/>
      <c r="AF1099" s="4247"/>
      <c r="AG1099" s="4247"/>
      <c r="AH1099" s="4188" t="s">
        <v>4982</v>
      </c>
      <c r="AI1099" s="4188"/>
      <c r="AJ1099" s="4188"/>
      <c r="AK1099" s="2502"/>
    </row>
    <row r="1100" spans="2:37" s="2393" customFormat="1" ht="15" customHeight="1" thickBot="1" x14ac:dyDescent="0.25">
      <c r="B1100" s="4203"/>
      <c r="C1100" s="4203"/>
      <c r="D1100" s="4203"/>
      <c r="E1100" s="4203"/>
      <c r="F1100" s="4203" t="s">
        <v>4999</v>
      </c>
      <c r="G1100" s="4203" t="s">
        <v>5000</v>
      </c>
      <c r="H1100" s="4189" t="s">
        <v>5001</v>
      </c>
      <c r="I1100" s="4200" t="s">
        <v>5002</v>
      </c>
      <c r="J1100" s="4200" t="s">
        <v>5003</v>
      </c>
      <c r="K1100" s="4201" t="s">
        <v>5004</v>
      </c>
      <c r="L1100" s="4201" t="s">
        <v>5005</v>
      </c>
      <c r="M1100" s="4200" t="s">
        <v>5006</v>
      </c>
      <c r="N1100" s="4200"/>
      <c r="O1100" s="4201" t="s">
        <v>5007</v>
      </c>
      <c r="P1100" s="4201" t="s">
        <v>5008</v>
      </c>
      <c r="Q1100" s="4201" t="s">
        <v>5009</v>
      </c>
      <c r="R1100" s="4201" t="s">
        <v>5010</v>
      </c>
      <c r="S1100" s="4189" t="s">
        <v>5011</v>
      </c>
      <c r="T1100" s="4189" t="s">
        <v>5012</v>
      </c>
      <c r="U1100" s="4189" t="s">
        <v>5013</v>
      </c>
      <c r="V1100" s="4189" t="s">
        <v>5014</v>
      </c>
      <c r="W1100" s="4189" t="s">
        <v>5015</v>
      </c>
      <c r="X1100" s="4189" t="s">
        <v>5016</v>
      </c>
      <c r="Y1100" s="4189" t="s">
        <v>5017</v>
      </c>
      <c r="Z1100" s="4189" t="s">
        <v>5018</v>
      </c>
      <c r="AA1100" s="4189" t="s">
        <v>5019</v>
      </c>
      <c r="AB1100" s="4200" t="s">
        <v>5020</v>
      </c>
      <c r="AC1100" s="4200" t="s">
        <v>5021</v>
      </c>
      <c r="AD1100" s="4189" t="s">
        <v>5022</v>
      </c>
      <c r="AE1100" s="4189" t="s">
        <v>5023</v>
      </c>
      <c r="AF1100" s="4189" t="s">
        <v>5024</v>
      </c>
      <c r="AG1100" s="4189" t="s">
        <v>5025</v>
      </c>
      <c r="AH1100" s="4189" t="s">
        <v>1150</v>
      </c>
      <c r="AI1100" s="4189" t="s">
        <v>4983</v>
      </c>
      <c r="AJ1100" s="4189" t="s">
        <v>4984</v>
      </c>
      <c r="AK1100" s="2502"/>
    </row>
    <row r="1101" spans="2:37" s="2393" customFormat="1" ht="15" customHeight="1" thickBot="1" x14ac:dyDescent="0.25">
      <c r="B1101" s="4203"/>
      <c r="C1101" s="4203"/>
      <c r="D1101" s="4203"/>
      <c r="E1101" s="4203"/>
      <c r="F1101" s="4203"/>
      <c r="G1101" s="4203"/>
      <c r="H1101" s="4203"/>
      <c r="I1101" s="4201"/>
      <c r="J1101" s="4201"/>
      <c r="K1101" s="4201"/>
      <c r="L1101" s="4201"/>
      <c r="M1101" s="3631" t="s">
        <v>5026</v>
      </c>
      <c r="N1101" s="3632" t="s">
        <v>2793</v>
      </c>
      <c r="O1101" s="4201"/>
      <c r="P1101" s="4201"/>
      <c r="Q1101" s="4201"/>
      <c r="R1101" s="4201"/>
      <c r="S1101" s="4203"/>
      <c r="T1101" s="4203"/>
      <c r="U1101" s="4203"/>
      <c r="V1101" s="4203"/>
      <c r="W1101" s="4203"/>
      <c r="X1101" s="4203"/>
      <c r="Y1101" s="4203"/>
      <c r="Z1101" s="4203"/>
      <c r="AA1101" s="4203"/>
      <c r="AB1101" s="4201"/>
      <c r="AC1101" s="4201"/>
      <c r="AD1101" s="4203"/>
      <c r="AE1101" s="4203"/>
      <c r="AF1101" s="4203"/>
      <c r="AG1101" s="4203"/>
      <c r="AH1101" s="4203"/>
      <c r="AI1101" s="4203"/>
      <c r="AJ1101" s="4203"/>
      <c r="AK1101" s="2502"/>
    </row>
    <row r="1102" spans="2:37" s="2393" customFormat="1" ht="15" customHeight="1" thickBot="1" x14ac:dyDescent="0.25">
      <c r="B1102" s="5042" t="s">
        <v>6591</v>
      </c>
      <c r="C1102" s="5136"/>
      <c r="D1102" s="3167" t="s">
        <v>6592</v>
      </c>
      <c r="E1102" s="3161"/>
      <c r="F1102" s="3161"/>
      <c r="G1102" s="3161"/>
      <c r="H1102" s="3161"/>
      <c r="I1102" s="3161"/>
      <c r="J1102" s="3161"/>
      <c r="K1102" s="3161"/>
      <c r="L1102" s="3162"/>
      <c r="M1102" s="3161"/>
      <c r="N1102" s="3161"/>
      <c r="O1102" s="3161"/>
      <c r="P1102" s="3161"/>
      <c r="Q1102" s="3161"/>
      <c r="R1102" s="3161"/>
      <c r="S1102" s="3161"/>
      <c r="T1102" s="3161"/>
      <c r="U1102" s="3161"/>
      <c r="V1102" s="3161"/>
      <c r="W1102" s="3161"/>
      <c r="X1102" s="3161"/>
      <c r="Y1102" s="3161"/>
      <c r="Z1102" s="3161"/>
      <c r="AA1102" s="3161"/>
      <c r="AB1102" s="3161"/>
      <c r="AC1102" s="3161"/>
      <c r="AD1102" s="3161"/>
      <c r="AE1102" s="3161"/>
      <c r="AF1102" s="3161"/>
      <c r="AG1102" s="3161"/>
      <c r="AH1102" s="3161"/>
      <c r="AI1102" s="3161"/>
      <c r="AJ1102" s="3168"/>
      <c r="AK1102" s="2502"/>
    </row>
    <row r="1103" spans="2:37" s="2393" customFormat="1" ht="15" customHeight="1" x14ac:dyDescent="0.2">
      <c r="B1103" s="2503"/>
      <c r="C1103" s="2496"/>
      <c r="D1103" s="2496"/>
      <c r="E1103" s="2496"/>
      <c r="F1103" s="2496"/>
      <c r="G1103" s="2496"/>
      <c r="H1103" s="2496"/>
      <c r="I1103" s="2497"/>
      <c r="J1103" s="2497"/>
      <c r="K1103" s="2497"/>
      <c r="L1103" s="2497"/>
      <c r="M1103" s="2496"/>
      <c r="N1103" s="2497"/>
      <c r="O1103" s="2497"/>
      <c r="P1103" s="2497"/>
      <c r="Q1103" s="2497"/>
      <c r="R1103" s="2497"/>
      <c r="S1103" s="2496"/>
      <c r="T1103" s="2495"/>
      <c r="U1103" s="2495"/>
      <c r="V1103" s="2495"/>
      <c r="W1103" s="2495"/>
      <c r="X1103" s="2495"/>
      <c r="Y1103" s="2495"/>
      <c r="Z1103" s="2495"/>
      <c r="AA1103" s="2495"/>
      <c r="AB1103" s="2495"/>
      <c r="AC1103" s="2495"/>
      <c r="AD1103" s="2495"/>
      <c r="AE1103" s="2495"/>
      <c r="AF1103" s="2495"/>
      <c r="AG1103" s="2495"/>
      <c r="AH1103" s="2495"/>
      <c r="AI1103" s="2495"/>
      <c r="AJ1103" s="2498"/>
      <c r="AK1103" s="2502"/>
    </row>
    <row r="1104" spans="2:37" s="2393" customFormat="1" ht="15" customHeight="1" x14ac:dyDescent="0.2">
      <c r="B1104" s="4236" t="s">
        <v>4985</v>
      </c>
      <c r="C1104" s="4237"/>
      <c r="D1104" s="5118" t="s">
        <v>1866</v>
      </c>
      <c r="E1104" s="5118"/>
      <c r="F1104" s="5118"/>
      <c r="G1104" s="5118"/>
      <c r="H1104" s="5118"/>
      <c r="I1104" s="2499"/>
      <c r="J1104" s="2499"/>
      <c r="K1104" s="2499"/>
      <c r="L1104" s="2499"/>
      <c r="M1104" s="2499"/>
      <c r="N1104" s="2499"/>
      <c r="O1104" s="2499"/>
      <c r="P1104" s="2499"/>
      <c r="Q1104" s="2499"/>
      <c r="R1104" s="2499"/>
      <c r="S1104" s="2499"/>
      <c r="T1104" s="2495"/>
      <c r="U1104" s="2495"/>
      <c r="V1104" s="2495"/>
      <c r="W1104" s="2495"/>
      <c r="X1104" s="2495"/>
      <c r="Y1104" s="2495"/>
      <c r="Z1104" s="2495"/>
      <c r="AA1104" s="2495"/>
      <c r="AB1104" s="2495"/>
      <c r="AC1104" s="2495"/>
      <c r="AD1104" s="2495"/>
      <c r="AE1104" s="2495"/>
      <c r="AF1104" s="2495"/>
      <c r="AG1104" s="2495"/>
      <c r="AH1104" s="2495"/>
      <c r="AI1104" s="2495"/>
      <c r="AJ1104" s="2498"/>
      <c r="AK1104" s="2502"/>
    </row>
    <row r="1105" spans="2:37" s="2393" customFormat="1" ht="15" customHeight="1" x14ac:dyDescent="0.2">
      <c r="B1105" s="4236" t="s">
        <v>4986</v>
      </c>
      <c r="C1105" s="4237"/>
      <c r="D1105" s="5118" t="s">
        <v>6593</v>
      </c>
      <c r="E1105" s="5118"/>
      <c r="F1105" s="5118"/>
      <c r="G1105" s="5118"/>
      <c r="H1105" s="2499"/>
      <c r="I1105" s="2499"/>
      <c r="J1105" s="2499"/>
      <c r="K1105" s="2499"/>
      <c r="L1105" s="2499"/>
      <c r="M1105" s="2499"/>
      <c r="N1105" s="2499"/>
      <c r="O1105" s="2499"/>
      <c r="P1105" s="2499"/>
      <c r="Q1105" s="2499"/>
      <c r="R1105" s="2499"/>
      <c r="S1105" s="2499"/>
      <c r="T1105" s="2495"/>
      <c r="U1105" s="2495"/>
      <c r="V1105" s="2495"/>
      <c r="W1105" s="2495"/>
      <c r="X1105" s="2495"/>
      <c r="Y1105" s="2495"/>
      <c r="Z1105" s="2495"/>
      <c r="AA1105" s="2495"/>
      <c r="AB1105" s="2495"/>
      <c r="AC1105" s="2495"/>
      <c r="AD1105" s="2495"/>
      <c r="AE1105" s="2495"/>
      <c r="AF1105" s="2495"/>
      <c r="AG1105" s="2495"/>
      <c r="AH1105" s="2495"/>
      <c r="AI1105" s="2495"/>
      <c r="AJ1105" s="2498"/>
      <c r="AK1105" s="2502"/>
    </row>
    <row r="1106" spans="2:37" s="2393" customFormat="1" ht="15" customHeight="1" thickBot="1" x14ac:dyDescent="0.25">
      <c r="B1106" s="4270"/>
      <c r="C1106" s="4271"/>
      <c r="D1106" s="4272"/>
      <c r="E1106" s="4272"/>
      <c r="F1106" s="4272"/>
      <c r="G1106" s="4272"/>
      <c r="H1106" s="2504"/>
      <c r="I1106" s="2504"/>
      <c r="J1106" s="2504"/>
      <c r="K1106" s="2504"/>
      <c r="L1106" s="2504"/>
      <c r="M1106" s="2504"/>
      <c r="N1106" s="2504"/>
      <c r="O1106" s="2504"/>
      <c r="P1106" s="2504"/>
      <c r="Q1106" s="2504"/>
      <c r="R1106" s="2504"/>
      <c r="S1106" s="2504"/>
      <c r="T1106" s="2505"/>
      <c r="U1106" s="2505"/>
      <c r="V1106" s="2505"/>
      <c r="W1106" s="2505"/>
      <c r="X1106" s="2505"/>
      <c r="Y1106" s="2505"/>
      <c r="Z1106" s="2505"/>
      <c r="AA1106" s="2505"/>
      <c r="AB1106" s="2505"/>
      <c r="AC1106" s="2505"/>
      <c r="AD1106" s="2505"/>
      <c r="AE1106" s="2505"/>
      <c r="AF1106" s="2505"/>
      <c r="AG1106" s="2505"/>
      <c r="AH1106" s="2505"/>
      <c r="AI1106" s="2505"/>
      <c r="AJ1106" s="2506"/>
      <c r="AK1106" s="2507"/>
    </row>
    <row r="1107" spans="2:37" s="2393" customFormat="1" ht="15" customHeight="1" thickBot="1" x14ac:dyDescent="0.35">
      <c r="C1107" s="3150"/>
      <c r="D1107" s="3150"/>
      <c r="E1107" s="3151"/>
      <c r="F1107" s="3151"/>
      <c r="G1107" s="3151"/>
      <c r="H1107" s="3151"/>
      <c r="I1107" s="2803"/>
      <c r="J1107" s="2803"/>
      <c r="K1107" s="2803"/>
      <c r="L1107" s="2803"/>
      <c r="M1107" s="2803"/>
      <c r="N1107" s="2803"/>
      <c r="O1107" s="2803"/>
      <c r="P1107" s="2803"/>
    </row>
    <row r="1108" spans="2:37" s="2393" customFormat="1" ht="15" customHeight="1" x14ac:dyDescent="0.2">
      <c r="B1108" s="4169" t="s">
        <v>4994</v>
      </c>
      <c r="C1108" s="4170"/>
      <c r="D1108" s="4170"/>
      <c r="E1108" s="4170"/>
      <c r="F1108" s="4170"/>
      <c r="G1108" s="4170"/>
      <c r="H1108" s="4170"/>
      <c r="I1108" s="4170"/>
      <c r="J1108" s="4170"/>
      <c r="K1108" s="4170"/>
      <c r="L1108" s="4170"/>
      <c r="M1108" s="4170"/>
      <c r="N1108" s="4170"/>
      <c r="O1108" s="4170"/>
      <c r="P1108" s="4170"/>
      <c r="Q1108" s="4170"/>
      <c r="R1108" s="4170"/>
      <c r="S1108" s="4170"/>
      <c r="T1108" s="4170"/>
      <c r="U1108" s="4170"/>
      <c r="V1108" s="4170"/>
      <c r="W1108" s="4170"/>
      <c r="X1108" s="4170"/>
      <c r="Y1108" s="4170"/>
      <c r="Z1108" s="4170"/>
      <c r="AA1108" s="4170"/>
      <c r="AB1108" s="4170"/>
      <c r="AC1108" s="4170"/>
      <c r="AD1108" s="4170"/>
      <c r="AE1108" s="4170"/>
      <c r="AF1108" s="4170"/>
      <c r="AG1108" s="4170"/>
      <c r="AH1108" s="4170"/>
      <c r="AI1108" s="4170"/>
      <c r="AJ1108" s="4170"/>
      <c r="AK1108" s="4171"/>
    </row>
    <row r="1109" spans="2:37" s="2393" customFormat="1" ht="15" customHeight="1" x14ac:dyDescent="0.2">
      <c r="B1109" s="2500"/>
      <c r="C1109" s="3394"/>
      <c r="D1109" s="3394"/>
      <c r="E1109" s="3394"/>
      <c r="F1109" s="3394"/>
      <c r="G1109" s="2501"/>
      <c r="H1109" s="2501"/>
      <c r="I1109" s="2501"/>
      <c r="J1109" s="2501"/>
      <c r="K1109" s="2501"/>
      <c r="L1109" s="2501"/>
      <c r="M1109" s="2501"/>
      <c r="N1109" s="2501"/>
      <c r="O1109" s="2501"/>
      <c r="P1109" s="2501"/>
      <c r="Q1109" s="2501"/>
      <c r="R1109" s="2501"/>
      <c r="S1109" s="2501"/>
      <c r="T1109" s="2501"/>
      <c r="U1109" s="2501"/>
      <c r="V1109" s="2501"/>
      <c r="W1109" s="2501"/>
      <c r="X1109" s="2501"/>
      <c r="Y1109" s="2501"/>
      <c r="Z1109" s="2501"/>
      <c r="AA1109" s="2501"/>
      <c r="AB1109" s="2501"/>
      <c r="AC1109" s="2501"/>
      <c r="AD1109" s="2501"/>
      <c r="AE1109" s="2501"/>
      <c r="AF1109" s="2501"/>
      <c r="AG1109" s="2501"/>
      <c r="AH1109" s="2501"/>
      <c r="AI1109" s="2501"/>
      <c r="AJ1109" s="2501"/>
      <c r="AK1109" s="2502"/>
    </row>
    <row r="1110" spans="2:37" s="2393" customFormat="1" ht="15" customHeight="1" x14ac:dyDescent="0.2">
      <c r="B1110" s="2500" t="s">
        <v>4981</v>
      </c>
      <c r="C1110" s="3394"/>
      <c r="D1110" s="4294" t="s">
        <v>6337</v>
      </c>
      <c r="E1110" s="4294"/>
      <c r="F1110" s="4294"/>
      <c r="G1110" s="4294"/>
      <c r="H1110" s="4294"/>
      <c r="I1110" s="4294"/>
      <c r="J1110" s="2501"/>
      <c r="K1110" s="2501"/>
      <c r="L1110" s="2501"/>
      <c r="M1110" s="2501"/>
      <c r="N1110" s="2501"/>
      <c r="O1110" s="2501"/>
      <c r="P1110" s="2501"/>
      <c r="Q1110" s="2501"/>
      <c r="R1110" s="2501"/>
      <c r="S1110" s="2501"/>
      <c r="T1110" s="2501"/>
      <c r="U1110" s="2501"/>
      <c r="V1110" s="2501"/>
      <c r="W1110" s="2501"/>
      <c r="X1110" s="2501"/>
      <c r="Y1110" s="2501"/>
      <c r="Z1110" s="2501"/>
      <c r="AA1110" s="2501"/>
      <c r="AB1110" s="2501"/>
      <c r="AC1110" s="2501"/>
      <c r="AD1110" s="2501"/>
      <c r="AE1110" s="2501"/>
      <c r="AF1110" s="2501"/>
      <c r="AG1110" s="2501"/>
      <c r="AH1110" s="2501"/>
      <c r="AI1110" s="2501"/>
      <c r="AJ1110" s="2501"/>
      <c r="AK1110" s="2502"/>
    </row>
    <row r="1111" spans="2:37" s="2393" customFormat="1" ht="15" customHeight="1" thickBot="1" x14ac:dyDescent="0.25">
      <c r="B1111" s="4176" t="s">
        <v>4995</v>
      </c>
      <c r="C1111" s="4177"/>
      <c r="D1111" s="4175">
        <v>41682</v>
      </c>
      <c r="E1111" s="4175"/>
      <c r="F1111" s="3397"/>
      <c r="G1111" s="2501"/>
      <c r="H1111" s="2501"/>
      <c r="I1111" s="2501"/>
      <c r="J1111" s="2501"/>
      <c r="K1111" s="2501"/>
      <c r="L1111" s="2501"/>
      <c r="M1111" s="2501"/>
      <c r="N1111" s="2501"/>
      <c r="O1111" s="2501"/>
      <c r="P1111" s="2501"/>
      <c r="Q1111" s="2501"/>
      <c r="R1111" s="2501"/>
      <c r="S1111" s="2501"/>
      <c r="T1111" s="2501"/>
      <c r="U1111" s="2501"/>
      <c r="V1111" s="2501"/>
      <c r="W1111" s="2501"/>
      <c r="X1111" s="2501"/>
      <c r="Y1111" s="2501"/>
      <c r="Z1111" s="2501"/>
      <c r="AA1111" s="2501"/>
      <c r="AB1111" s="2501"/>
      <c r="AC1111" s="2501"/>
      <c r="AD1111" s="2501"/>
      <c r="AE1111" s="2501"/>
      <c r="AF1111" s="2501"/>
      <c r="AG1111" s="2501"/>
      <c r="AH1111" s="2501"/>
      <c r="AI1111" s="2501"/>
      <c r="AJ1111" s="2501"/>
      <c r="AK1111" s="2502"/>
    </row>
    <row r="1112" spans="2:37" s="2393" customFormat="1" ht="90.75" customHeight="1" thickBot="1" x14ac:dyDescent="0.25">
      <c r="B1112" s="4179" t="s">
        <v>4996</v>
      </c>
      <c r="C1112" s="4180"/>
      <c r="D1112" s="5119" t="s">
        <v>6445</v>
      </c>
      <c r="E1112" s="5120"/>
      <c r="F1112" s="5120"/>
      <c r="G1112" s="5120"/>
      <c r="H1112" s="5120"/>
      <c r="I1112" s="5120"/>
      <c r="J1112" s="5120"/>
      <c r="K1112" s="5120"/>
      <c r="L1112" s="5120"/>
      <c r="M1112" s="5120"/>
      <c r="N1112" s="5120"/>
      <c r="O1112" s="5120"/>
      <c r="P1112" s="5120"/>
      <c r="Q1112" s="5121"/>
      <c r="R1112" s="2501"/>
      <c r="S1112" s="2501"/>
      <c r="T1112" s="2501"/>
      <c r="U1112" s="2501"/>
      <c r="V1112" s="2501"/>
      <c r="W1112" s="2501"/>
      <c r="X1112" s="2501"/>
      <c r="Y1112" s="2501"/>
      <c r="Z1112" s="2501"/>
      <c r="AA1112" s="2501"/>
      <c r="AB1112" s="2501"/>
      <c r="AC1112" s="2501"/>
      <c r="AD1112" s="2501"/>
      <c r="AE1112" s="2501"/>
      <c r="AF1112" s="2501"/>
      <c r="AG1112" s="2501"/>
      <c r="AH1112" s="2501"/>
      <c r="AI1112" s="2501"/>
      <c r="AJ1112" s="2501"/>
      <c r="AK1112" s="2502"/>
    </row>
    <row r="1113" spans="2:37" s="2393" customFormat="1" ht="15" customHeight="1" thickBot="1" x14ac:dyDescent="0.25">
      <c r="B1113" s="4245"/>
      <c r="C1113" s="4246"/>
      <c r="D1113" s="4246"/>
      <c r="E1113" s="4246"/>
      <c r="F1113" s="4246"/>
      <c r="G1113" s="4246"/>
      <c r="H1113" s="4246"/>
      <c r="I1113" s="4246"/>
      <c r="J1113" s="4246"/>
      <c r="K1113" s="4246"/>
      <c r="L1113" s="4246"/>
      <c r="M1113" s="4246"/>
      <c r="N1113" s="4246"/>
      <c r="O1113" s="4246"/>
      <c r="P1113" s="4246"/>
      <c r="Q1113" s="4246"/>
      <c r="R1113" s="2501"/>
      <c r="S1113" s="2501"/>
      <c r="T1113" s="2501"/>
      <c r="U1113" s="2501"/>
      <c r="V1113" s="2501"/>
      <c r="W1113" s="2501"/>
      <c r="X1113" s="2501"/>
      <c r="Y1113" s="2501"/>
      <c r="Z1113" s="2501"/>
      <c r="AA1113" s="2501"/>
      <c r="AB1113" s="2501"/>
      <c r="AC1113" s="2501"/>
      <c r="AD1113" s="2501"/>
      <c r="AE1113" s="2501"/>
      <c r="AF1113" s="2501"/>
      <c r="AG1113" s="2501"/>
      <c r="AH1113" s="2501"/>
      <c r="AI1113" s="2501"/>
      <c r="AJ1113" s="2501"/>
      <c r="AK1113" s="2502"/>
    </row>
    <row r="1114" spans="2:37" s="2393" customFormat="1" ht="15" customHeight="1" thickBot="1" x14ac:dyDescent="0.25">
      <c r="B1114" s="4189" t="s">
        <v>4997</v>
      </c>
      <c r="C1114" s="4189"/>
      <c r="D1114" s="4189" t="s">
        <v>4987</v>
      </c>
      <c r="E1114" s="4189" t="s">
        <v>4998</v>
      </c>
      <c r="F1114" s="4247" t="s">
        <v>224</v>
      </c>
      <c r="G1114" s="4247"/>
      <c r="H1114" s="4247"/>
      <c r="I1114" s="4247"/>
      <c r="J1114" s="4247"/>
      <c r="K1114" s="4247"/>
      <c r="L1114" s="4247"/>
      <c r="M1114" s="4247"/>
      <c r="N1114" s="4247"/>
      <c r="O1114" s="4247"/>
      <c r="P1114" s="4247"/>
      <c r="Q1114" s="4247"/>
      <c r="R1114" s="4247"/>
      <c r="S1114" s="4247" t="s">
        <v>340</v>
      </c>
      <c r="T1114" s="4247"/>
      <c r="U1114" s="4247"/>
      <c r="V1114" s="4247"/>
      <c r="W1114" s="4247"/>
      <c r="X1114" s="4247"/>
      <c r="Y1114" s="4247"/>
      <c r="Z1114" s="4247"/>
      <c r="AA1114" s="4247"/>
      <c r="AB1114" s="4247"/>
      <c r="AC1114" s="4247"/>
      <c r="AD1114" s="4247" t="s">
        <v>225</v>
      </c>
      <c r="AE1114" s="4247"/>
      <c r="AF1114" s="4247"/>
      <c r="AG1114" s="4247"/>
      <c r="AH1114" s="4188" t="s">
        <v>4982</v>
      </c>
      <c r="AI1114" s="4188"/>
      <c r="AJ1114" s="4188"/>
      <c r="AK1114" s="2502"/>
    </row>
    <row r="1115" spans="2:37" s="2393" customFormat="1" ht="15" customHeight="1" thickBot="1" x14ac:dyDescent="0.25">
      <c r="B1115" s="4203"/>
      <c r="C1115" s="4203"/>
      <c r="D1115" s="4203"/>
      <c r="E1115" s="4203"/>
      <c r="F1115" s="4203" t="s">
        <v>4999</v>
      </c>
      <c r="G1115" s="4203" t="s">
        <v>5000</v>
      </c>
      <c r="H1115" s="4189" t="s">
        <v>5001</v>
      </c>
      <c r="I1115" s="4200" t="s">
        <v>5002</v>
      </c>
      <c r="J1115" s="4200" t="s">
        <v>5003</v>
      </c>
      <c r="K1115" s="4201" t="s">
        <v>5004</v>
      </c>
      <c r="L1115" s="4201" t="s">
        <v>5005</v>
      </c>
      <c r="M1115" s="4200" t="s">
        <v>5006</v>
      </c>
      <c r="N1115" s="4200"/>
      <c r="O1115" s="4201" t="s">
        <v>5007</v>
      </c>
      <c r="P1115" s="4201" t="s">
        <v>5008</v>
      </c>
      <c r="Q1115" s="4201" t="s">
        <v>5009</v>
      </c>
      <c r="R1115" s="4201" t="s">
        <v>5010</v>
      </c>
      <c r="S1115" s="4189" t="s">
        <v>5011</v>
      </c>
      <c r="T1115" s="4189" t="s">
        <v>5012</v>
      </c>
      <c r="U1115" s="4189" t="s">
        <v>5013</v>
      </c>
      <c r="V1115" s="4189" t="s">
        <v>5014</v>
      </c>
      <c r="W1115" s="4189" t="s">
        <v>5015</v>
      </c>
      <c r="X1115" s="4189" t="s">
        <v>5016</v>
      </c>
      <c r="Y1115" s="4189" t="s">
        <v>5017</v>
      </c>
      <c r="Z1115" s="4189" t="s">
        <v>5018</v>
      </c>
      <c r="AA1115" s="4189" t="s">
        <v>5019</v>
      </c>
      <c r="AB1115" s="4200" t="s">
        <v>5020</v>
      </c>
      <c r="AC1115" s="4200" t="s">
        <v>5021</v>
      </c>
      <c r="AD1115" s="4189" t="s">
        <v>5022</v>
      </c>
      <c r="AE1115" s="4189" t="s">
        <v>5023</v>
      </c>
      <c r="AF1115" s="4189" t="s">
        <v>5024</v>
      </c>
      <c r="AG1115" s="4189" t="s">
        <v>5025</v>
      </c>
      <c r="AH1115" s="4189" t="s">
        <v>1150</v>
      </c>
      <c r="AI1115" s="4189" t="s">
        <v>4983</v>
      </c>
      <c r="AJ1115" s="4189" t="s">
        <v>4984</v>
      </c>
      <c r="AK1115" s="2502"/>
    </row>
    <row r="1116" spans="2:37" s="2393" customFormat="1" ht="15" customHeight="1" thickBot="1" x14ac:dyDescent="0.25">
      <c r="B1116" s="4203"/>
      <c r="C1116" s="4203"/>
      <c r="D1116" s="4203"/>
      <c r="E1116" s="4203"/>
      <c r="F1116" s="4203"/>
      <c r="G1116" s="4203"/>
      <c r="H1116" s="4203"/>
      <c r="I1116" s="4201"/>
      <c r="J1116" s="4201"/>
      <c r="K1116" s="4201"/>
      <c r="L1116" s="4201"/>
      <c r="M1116" s="3396" t="s">
        <v>5026</v>
      </c>
      <c r="N1116" s="3395" t="s">
        <v>2793</v>
      </c>
      <c r="O1116" s="4201"/>
      <c r="P1116" s="4201"/>
      <c r="Q1116" s="4201"/>
      <c r="R1116" s="4201"/>
      <c r="S1116" s="4203"/>
      <c r="T1116" s="4203"/>
      <c r="U1116" s="4203"/>
      <c r="V1116" s="4203"/>
      <c r="W1116" s="4203"/>
      <c r="X1116" s="4203"/>
      <c r="Y1116" s="4203"/>
      <c r="Z1116" s="4203"/>
      <c r="AA1116" s="4203"/>
      <c r="AB1116" s="4201"/>
      <c r="AC1116" s="4201"/>
      <c r="AD1116" s="4203"/>
      <c r="AE1116" s="4203"/>
      <c r="AF1116" s="4203"/>
      <c r="AG1116" s="4203"/>
      <c r="AH1116" s="4203"/>
      <c r="AI1116" s="4203"/>
      <c r="AJ1116" s="4203"/>
      <c r="AK1116" s="2502"/>
    </row>
    <row r="1117" spans="2:37" s="2393" customFormat="1" ht="15" customHeight="1" x14ac:dyDescent="0.2">
      <c r="B1117" s="4157" t="s">
        <v>6338</v>
      </c>
      <c r="C1117" s="4158"/>
      <c r="D1117" s="3233" t="s">
        <v>6339</v>
      </c>
      <c r="E1117" s="3234">
        <v>15</v>
      </c>
      <c r="F1117" s="3076"/>
      <c r="G1117" s="3424"/>
      <c r="H1117" s="3425"/>
      <c r="I1117" s="3425"/>
      <c r="J1117" s="3425"/>
      <c r="K1117" s="3424"/>
      <c r="L1117" s="3424"/>
      <c r="M1117" s="3426"/>
      <c r="N1117" s="2647"/>
      <c r="O1117" s="3424"/>
      <c r="P1117" s="3424"/>
      <c r="Q1117" s="3424"/>
      <c r="R1117" s="3424"/>
      <c r="S1117" s="2626"/>
      <c r="T1117" s="3424"/>
      <c r="U1117" s="3427"/>
      <c r="V1117" s="3427"/>
      <c r="W1117" s="3424"/>
      <c r="X1117" s="3424"/>
      <c r="Y1117" s="3427"/>
      <c r="Z1117" s="3427"/>
      <c r="AA1117" s="3427"/>
      <c r="AB1117" s="3424"/>
      <c r="AC1117" s="3424"/>
      <c r="AD1117" s="3076"/>
      <c r="AE1117" s="2667"/>
      <c r="AF1117" s="2701"/>
      <c r="AG1117" s="2701"/>
      <c r="AH1117" s="2642"/>
      <c r="AI1117" s="2642"/>
      <c r="AJ1117" s="3215"/>
      <c r="AK1117" s="2502"/>
    </row>
    <row r="1118" spans="2:37" s="2393" customFormat="1" ht="15" customHeight="1" thickBot="1" x14ac:dyDescent="0.25">
      <c r="B1118" s="4162" t="s">
        <v>6340</v>
      </c>
      <c r="C1118" s="4163"/>
      <c r="D1118" s="2972" t="s">
        <v>6341</v>
      </c>
      <c r="E1118" s="2973">
        <v>15</v>
      </c>
      <c r="F1118" s="3228"/>
      <c r="G1118" s="3229"/>
      <c r="H1118" s="3230"/>
      <c r="I1118" s="3230"/>
      <c r="J1118" s="3230"/>
      <c r="K1118" s="3229"/>
      <c r="L1118" s="3229"/>
      <c r="M1118" s="3227"/>
      <c r="N1118" s="3003"/>
      <c r="O1118" s="3229"/>
      <c r="P1118" s="3229"/>
      <c r="Q1118" s="3229"/>
      <c r="R1118" s="3229"/>
      <c r="S1118" s="2727"/>
      <c r="T1118" s="3229"/>
      <c r="U1118" s="3232"/>
      <c r="V1118" s="3232"/>
      <c r="W1118" s="3229"/>
      <c r="X1118" s="3229"/>
      <c r="Y1118" s="3232"/>
      <c r="Z1118" s="3232"/>
      <c r="AA1118" s="3232"/>
      <c r="AB1118" s="3229"/>
      <c r="AC1118" s="3229"/>
      <c r="AD1118" s="3228"/>
      <c r="AE1118" s="3005"/>
      <c r="AF1118" s="3006"/>
      <c r="AG1118" s="3006"/>
      <c r="AH1118" s="3007"/>
      <c r="AI1118" s="3007"/>
      <c r="AJ1118" s="3212"/>
      <c r="AK1118" s="2502"/>
    </row>
    <row r="1119" spans="2:37" s="2393" customFormat="1" ht="15" customHeight="1" x14ac:dyDescent="0.2">
      <c r="B1119" s="2503"/>
      <c r="C1119" s="2496"/>
      <c r="D1119" s="2496"/>
      <c r="E1119" s="2496"/>
      <c r="F1119" s="2496"/>
      <c r="G1119" s="2496"/>
      <c r="H1119" s="2496"/>
      <c r="I1119" s="2497"/>
      <c r="J1119" s="2497"/>
      <c r="K1119" s="2497"/>
      <c r="L1119" s="2497"/>
      <c r="M1119" s="2496"/>
      <c r="N1119" s="2497"/>
      <c r="O1119" s="2497"/>
      <c r="P1119" s="2497"/>
      <c r="Q1119" s="2497"/>
      <c r="R1119" s="2497"/>
      <c r="S1119" s="2496"/>
      <c r="T1119" s="2495"/>
      <c r="U1119" s="2495"/>
      <c r="V1119" s="2495"/>
      <c r="W1119" s="2495"/>
      <c r="X1119" s="2495"/>
      <c r="Y1119" s="2495"/>
      <c r="Z1119" s="2495"/>
      <c r="AA1119" s="2495"/>
      <c r="AB1119" s="2495"/>
      <c r="AC1119" s="2495"/>
      <c r="AD1119" s="2495"/>
      <c r="AE1119" s="2495"/>
      <c r="AF1119" s="2495"/>
      <c r="AG1119" s="2495"/>
      <c r="AH1119" s="2495"/>
      <c r="AI1119" s="2495"/>
      <c r="AJ1119" s="2498"/>
      <c r="AK1119" s="2502"/>
    </row>
    <row r="1120" spans="2:37" s="2393" customFormat="1" ht="15" customHeight="1" x14ac:dyDescent="0.2">
      <c r="B1120" s="4236" t="s">
        <v>4985</v>
      </c>
      <c r="C1120" s="4237"/>
      <c r="D1120" s="5118" t="s">
        <v>1866</v>
      </c>
      <c r="E1120" s="5118"/>
      <c r="F1120" s="5118"/>
      <c r="G1120" s="5118"/>
      <c r="H1120" s="5118"/>
      <c r="I1120" s="2499"/>
      <c r="J1120" s="2499"/>
      <c r="K1120" s="2499"/>
      <c r="L1120" s="2499"/>
      <c r="M1120" s="2499"/>
      <c r="N1120" s="2499"/>
      <c r="O1120" s="2499"/>
      <c r="P1120" s="2499"/>
      <c r="Q1120" s="2499"/>
      <c r="R1120" s="2499"/>
      <c r="S1120" s="2499"/>
      <c r="T1120" s="2495"/>
      <c r="U1120" s="2495"/>
      <c r="V1120" s="2495"/>
      <c r="W1120" s="2495"/>
      <c r="X1120" s="2495"/>
      <c r="Y1120" s="2495"/>
      <c r="Z1120" s="2495"/>
      <c r="AA1120" s="2495"/>
      <c r="AB1120" s="2495"/>
      <c r="AC1120" s="2495"/>
      <c r="AD1120" s="2495"/>
      <c r="AE1120" s="2495"/>
      <c r="AF1120" s="2495"/>
      <c r="AG1120" s="2495"/>
      <c r="AH1120" s="2495"/>
      <c r="AI1120" s="2495"/>
      <c r="AJ1120" s="2498"/>
      <c r="AK1120" s="2502"/>
    </row>
    <row r="1121" spans="2:37" s="2393" customFormat="1" ht="15" customHeight="1" x14ac:dyDescent="0.2">
      <c r="B1121" s="4236" t="s">
        <v>4986</v>
      </c>
      <c r="C1121" s="4237"/>
      <c r="D1121" s="5118" t="s">
        <v>5127</v>
      </c>
      <c r="E1121" s="5118"/>
      <c r="F1121" s="5118"/>
      <c r="G1121" s="5118"/>
      <c r="H1121" s="2499"/>
      <c r="I1121" s="2499"/>
      <c r="J1121" s="2499"/>
      <c r="K1121" s="2499"/>
      <c r="L1121" s="2499"/>
      <c r="M1121" s="2499"/>
      <c r="N1121" s="2499"/>
      <c r="O1121" s="2499"/>
      <c r="P1121" s="2499"/>
      <c r="Q1121" s="2499"/>
      <c r="R1121" s="2499"/>
      <c r="S1121" s="2499"/>
      <c r="T1121" s="2495"/>
      <c r="U1121" s="2495"/>
      <c r="V1121" s="2495"/>
      <c r="W1121" s="2495"/>
      <c r="X1121" s="2495"/>
      <c r="Y1121" s="2495"/>
      <c r="Z1121" s="2495"/>
      <c r="AA1121" s="2495"/>
      <c r="AB1121" s="2495"/>
      <c r="AC1121" s="2495"/>
      <c r="AD1121" s="2495"/>
      <c r="AE1121" s="2495"/>
      <c r="AF1121" s="2495"/>
      <c r="AG1121" s="2495"/>
      <c r="AH1121" s="2495"/>
      <c r="AI1121" s="2495"/>
      <c r="AJ1121" s="2498"/>
      <c r="AK1121" s="2502"/>
    </row>
    <row r="1122" spans="2:37" s="2393" customFormat="1" ht="15" customHeight="1" thickBot="1" x14ac:dyDescent="0.25">
      <c r="B1122" s="4270"/>
      <c r="C1122" s="4271"/>
      <c r="D1122" s="4272"/>
      <c r="E1122" s="4272"/>
      <c r="F1122" s="4272"/>
      <c r="G1122" s="4272"/>
      <c r="H1122" s="2504"/>
      <c r="I1122" s="2504"/>
      <c r="J1122" s="2504"/>
      <c r="K1122" s="2504"/>
      <c r="L1122" s="2504"/>
      <c r="M1122" s="2504"/>
      <c r="N1122" s="2504"/>
      <c r="O1122" s="2504"/>
      <c r="P1122" s="2504"/>
      <c r="Q1122" s="2504"/>
      <c r="R1122" s="2504"/>
      <c r="S1122" s="2504"/>
      <c r="T1122" s="2505"/>
      <c r="U1122" s="2505"/>
      <c r="V1122" s="2505"/>
      <c r="W1122" s="2505"/>
      <c r="X1122" s="2505"/>
      <c r="Y1122" s="2505"/>
      <c r="Z1122" s="2505"/>
      <c r="AA1122" s="2505"/>
      <c r="AB1122" s="2505"/>
      <c r="AC1122" s="2505"/>
      <c r="AD1122" s="2505"/>
      <c r="AE1122" s="2505"/>
      <c r="AF1122" s="2505"/>
      <c r="AG1122" s="2505"/>
      <c r="AH1122" s="2505"/>
      <c r="AI1122" s="2505"/>
      <c r="AJ1122" s="2506"/>
      <c r="AK1122" s="2507"/>
    </row>
    <row r="1123" spans="2:37" s="2393" customFormat="1" ht="15" customHeight="1" thickBot="1" x14ac:dyDescent="0.35">
      <c r="C1123" s="3150"/>
      <c r="D1123" s="3150"/>
      <c r="E1123" s="3151"/>
      <c r="F1123" s="3151"/>
      <c r="G1123" s="3151"/>
      <c r="H1123" s="3151"/>
      <c r="I1123" s="2803"/>
      <c r="J1123" s="2803"/>
      <c r="K1123" s="2803"/>
      <c r="L1123" s="2803"/>
      <c r="M1123" s="2803"/>
      <c r="N1123" s="2803"/>
      <c r="O1123" s="2803"/>
      <c r="P1123" s="2803"/>
    </row>
    <row r="1124" spans="2:37" s="2393" customFormat="1" ht="15" customHeight="1" x14ac:dyDescent="0.2">
      <c r="B1124" s="4169" t="s">
        <v>4994</v>
      </c>
      <c r="C1124" s="4170"/>
      <c r="D1124" s="4170"/>
      <c r="E1124" s="4170"/>
      <c r="F1124" s="4170"/>
      <c r="G1124" s="4170"/>
      <c r="H1124" s="4170"/>
      <c r="I1124" s="4170"/>
      <c r="J1124" s="4170"/>
      <c r="K1124" s="4170"/>
      <c r="L1124" s="4170"/>
      <c r="M1124" s="4170"/>
      <c r="N1124" s="4170"/>
      <c r="O1124" s="4170"/>
      <c r="P1124" s="4170"/>
      <c r="Q1124" s="4170"/>
      <c r="R1124" s="4170"/>
      <c r="S1124" s="4170"/>
      <c r="T1124" s="4170"/>
      <c r="U1124" s="4170"/>
      <c r="V1124" s="4170"/>
      <c r="W1124" s="4170"/>
      <c r="X1124" s="4170"/>
      <c r="Y1124" s="4170"/>
      <c r="Z1124" s="4170"/>
      <c r="AA1124" s="4170"/>
      <c r="AB1124" s="4170"/>
      <c r="AC1124" s="4170"/>
      <c r="AD1124" s="4170"/>
      <c r="AE1124" s="4170"/>
      <c r="AF1124" s="4170"/>
      <c r="AG1124" s="4170"/>
      <c r="AH1124" s="4170"/>
      <c r="AI1124" s="4170"/>
      <c r="AJ1124" s="4170"/>
      <c r="AK1124" s="4171"/>
    </row>
    <row r="1125" spans="2:37" s="2393" customFormat="1" ht="15" customHeight="1" x14ac:dyDescent="0.2">
      <c r="B1125" s="2500"/>
      <c r="C1125" s="3394"/>
      <c r="D1125" s="3394"/>
      <c r="E1125" s="3394"/>
      <c r="F1125" s="3394"/>
      <c r="G1125" s="2501"/>
      <c r="H1125" s="2501"/>
      <c r="I1125" s="2501"/>
      <c r="J1125" s="2501"/>
      <c r="K1125" s="2501"/>
      <c r="L1125" s="2501"/>
      <c r="M1125" s="2501"/>
      <c r="N1125" s="2501"/>
      <c r="O1125" s="2501"/>
      <c r="P1125" s="2501"/>
      <c r="Q1125" s="2501"/>
      <c r="R1125" s="2501"/>
      <c r="S1125" s="2501"/>
      <c r="T1125" s="2501"/>
      <c r="U1125" s="2501"/>
      <c r="V1125" s="2501"/>
      <c r="W1125" s="2501"/>
      <c r="X1125" s="2501"/>
      <c r="Y1125" s="2501"/>
      <c r="Z1125" s="2501"/>
      <c r="AA1125" s="2501"/>
      <c r="AB1125" s="2501"/>
      <c r="AC1125" s="2501"/>
      <c r="AD1125" s="2501"/>
      <c r="AE1125" s="2501"/>
      <c r="AF1125" s="2501"/>
      <c r="AG1125" s="2501"/>
      <c r="AH1125" s="2501"/>
      <c r="AI1125" s="2501"/>
      <c r="AJ1125" s="2501"/>
      <c r="AK1125" s="2502"/>
    </row>
    <row r="1126" spans="2:37" s="2393" customFormat="1" ht="15" customHeight="1" x14ac:dyDescent="0.2">
      <c r="B1126" s="2500" t="s">
        <v>4981</v>
      </c>
      <c r="C1126" s="3394"/>
      <c r="D1126" s="4294" t="s">
        <v>6331</v>
      </c>
      <c r="E1126" s="4294"/>
      <c r="F1126" s="4294"/>
      <c r="G1126" s="4294"/>
      <c r="H1126" s="4294"/>
      <c r="I1126" s="4294"/>
      <c r="J1126" s="2501"/>
      <c r="K1126" s="2501"/>
      <c r="L1126" s="2501"/>
      <c r="M1126" s="2501"/>
      <c r="N1126" s="2501"/>
      <c r="O1126" s="2501"/>
      <c r="P1126" s="2501"/>
      <c r="Q1126" s="2501"/>
      <c r="R1126" s="2501"/>
      <c r="S1126" s="2501"/>
      <c r="T1126" s="2501"/>
      <c r="U1126" s="2501"/>
      <c r="V1126" s="2501"/>
      <c r="W1126" s="2501"/>
      <c r="X1126" s="2501"/>
      <c r="Y1126" s="2501"/>
      <c r="Z1126" s="2501"/>
      <c r="AA1126" s="2501"/>
      <c r="AB1126" s="2501"/>
      <c r="AC1126" s="2501"/>
      <c r="AD1126" s="2501"/>
      <c r="AE1126" s="2501"/>
      <c r="AF1126" s="2501"/>
      <c r="AG1126" s="2501"/>
      <c r="AH1126" s="2501"/>
      <c r="AI1126" s="2501"/>
      <c r="AJ1126" s="2501"/>
      <c r="AK1126" s="2502"/>
    </row>
    <row r="1127" spans="2:37" s="2393" customFormat="1" ht="15" customHeight="1" thickBot="1" x14ac:dyDescent="0.25">
      <c r="B1127" s="4176" t="s">
        <v>4995</v>
      </c>
      <c r="C1127" s="4177"/>
      <c r="D1127" s="4175">
        <v>41683</v>
      </c>
      <c r="E1127" s="4175"/>
      <c r="F1127" s="3397"/>
      <c r="G1127" s="2501"/>
      <c r="H1127" s="2501"/>
      <c r="I1127" s="2501"/>
      <c r="J1127" s="2501"/>
      <c r="K1127" s="2501"/>
      <c r="L1127" s="2501"/>
      <c r="M1127" s="2501"/>
      <c r="N1127" s="2501"/>
      <c r="O1127" s="2501"/>
      <c r="P1127" s="2501"/>
      <c r="Q1127" s="2501"/>
      <c r="R1127" s="2501"/>
      <c r="S1127" s="2501"/>
      <c r="T1127" s="2501"/>
      <c r="U1127" s="2501"/>
      <c r="V1127" s="2501"/>
      <c r="W1127" s="2501"/>
      <c r="X1127" s="2501"/>
      <c r="Y1127" s="2501"/>
      <c r="Z1127" s="2501"/>
      <c r="AA1127" s="2501"/>
      <c r="AB1127" s="2501"/>
      <c r="AC1127" s="2501"/>
      <c r="AD1127" s="2501"/>
      <c r="AE1127" s="2501"/>
      <c r="AF1127" s="2501"/>
      <c r="AG1127" s="2501"/>
      <c r="AH1127" s="2501"/>
      <c r="AI1127" s="2501"/>
      <c r="AJ1127" s="2501"/>
      <c r="AK1127" s="2502"/>
    </row>
    <row r="1128" spans="2:37" s="2393" customFormat="1" ht="66.75" customHeight="1" thickBot="1" x14ac:dyDescent="0.25">
      <c r="B1128" s="4179" t="s">
        <v>4996</v>
      </c>
      <c r="C1128" s="4180"/>
      <c r="D1128" s="5119" t="s">
        <v>6332</v>
      </c>
      <c r="E1128" s="5120"/>
      <c r="F1128" s="5120"/>
      <c r="G1128" s="5120"/>
      <c r="H1128" s="5120"/>
      <c r="I1128" s="5120"/>
      <c r="J1128" s="5120"/>
      <c r="K1128" s="5120"/>
      <c r="L1128" s="5120"/>
      <c r="M1128" s="5120"/>
      <c r="N1128" s="5120"/>
      <c r="O1128" s="5120"/>
      <c r="P1128" s="5120"/>
      <c r="Q1128" s="5121"/>
      <c r="R1128" s="2501"/>
      <c r="S1128" s="2501"/>
      <c r="T1128" s="2501"/>
      <c r="U1128" s="2501"/>
      <c r="V1128" s="2501"/>
      <c r="W1128" s="2501"/>
      <c r="X1128" s="2501"/>
      <c r="Y1128" s="2501"/>
      <c r="Z1128" s="2501"/>
      <c r="AA1128" s="2501"/>
      <c r="AB1128" s="2501"/>
      <c r="AC1128" s="2501"/>
      <c r="AD1128" s="2501"/>
      <c r="AE1128" s="2501"/>
      <c r="AF1128" s="2501"/>
      <c r="AG1128" s="2501"/>
      <c r="AH1128" s="2501"/>
      <c r="AI1128" s="2501"/>
      <c r="AJ1128" s="2501"/>
      <c r="AK1128" s="2502"/>
    </row>
    <row r="1129" spans="2:37" s="2393" customFormat="1" ht="15" customHeight="1" thickBot="1" x14ac:dyDescent="0.25">
      <c r="B1129" s="4245"/>
      <c r="C1129" s="4246"/>
      <c r="D1129" s="4246"/>
      <c r="E1129" s="4246"/>
      <c r="F1129" s="4246"/>
      <c r="G1129" s="4246"/>
      <c r="H1129" s="4246"/>
      <c r="I1129" s="4246"/>
      <c r="J1129" s="4246"/>
      <c r="K1129" s="4246"/>
      <c r="L1129" s="4246"/>
      <c r="M1129" s="4246"/>
      <c r="N1129" s="4246"/>
      <c r="O1129" s="4246"/>
      <c r="P1129" s="4246"/>
      <c r="Q1129" s="4246"/>
      <c r="R1129" s="2501"/>
      <c r="S1129" s="2501"/>
      <c r="T1129" s="2501"/>
      <c r="U1129" s="2501"/>
      <c r="V1129" s="2501"/>
      <c r="W1129" s="2501"/>
      <c r="X1129" s="2501"/>
      <c r="Y1129" s="2501"/>
      <c r="Z1129" s="2501"/>
      <c r="AA1129" s="2501"/>
      <c r="AB1129" s="2501"/>
      <c r="AC1129" s="2501"/>
      <c r="AD1129" s="2501"/>
      <c r="AE1129" s="2501"/>
      <c r="AF1129" s="2501"/>
      <c r="AG1129" s="2501"/>
      <c r="AH1129" s="2501"/>
      <c r="AI1129" s="2501"/>
      <c r="AJ1129" s="2501"/>
      <c r="AK1129" s="2502"/>
    </row>
    <row r="1130" spans="2:37" s="2393" customFormat="1" ht="15" customHeight="1" thickBot="1" x14ac:dyDescent="0.25">
      <c r="B1130" s="4189" t="s">
        <v>4997</v>
      </c>
      <c r="C1130" s="4189"/>
      <c r="D1130" s="4189" t="s">
        <v>4987</v>
      </c>
      <c r="E1130" s="4189" t="s">
        <v>4998</v>
      </c>
      <c r="F1130" s="4247" t="s">
        <v>224</v>
      </c>
      <c r="G1130" s="4247"/>
      <c r="H1130" s="4247"/>
      <c r="I1130" s="4247"/>
      <c r="J1130" s="4247"/>
      <c r="K1130" s="4247"/>
      <c r="L1130" s="4247"/>
      <c r="M1130" s="4247"/>
      <c r="N1130" s="4247"/>
      <c r="O1130" s="4247"/>
      <c r="P1130" s="4247"/>
      <c r="Q1130" s="4247"/>
      <c r="R1130" s="4247"/>
      <c r="S1130" s="4247" t="s">
        <v>340</v>
      </c>
      <c r="T1130" s="4247"/>
      <c r="U1130" s="4247"/>
      <c r="V1130" s="4247"/>
      <c r="W1130" s="4247"/>
      <c r="X1130" s="4247"/>
      <c r="Y1130" s="4247"/>
      <c r="Z1130" s="4247"/>
      <c r="AA1130" s="4247"/>
      <c r="AB1130" s="4247"/>
      <c r="AC1130" s="4247"/>
      <c r="AD1130" s="4247" t="s">
        <v>225</v>
      </c>
      <c r="AE1130" s="4247"/>
      <c r="AF1130" s="4247"/>
      <c r="AG1130" s="4247"/>
      <c r="AH1130" s="4188" t="s">
        <v>4982</v>
      </c>
      <c r="AI1130" s="4188"/>
      <c r="AJ1130" s="4188"/>
      <c r="AK1130" s="2502"/>
    </row>
    <row r="1131" spans="2:37" s="2393" customFormat="1" ht="15" customHeight="1" thickBot="1" x14ac:dyDescent="0.25">
      <c r="B1131" s="4203"/>
      <c r="C1131" s="4203"/>
      <c r="D1131" s="4203"/>
      <c r="E1131" s="4203"/>
      <c r="F1131" s="4203" t="s">
        <v>4999</v>
      </c>
      <c r="G1131" s="4203" t="s">
        <v>5000</v>
      </c>
      <c r="H1131" s="4189" t="s">
        <v>5001</v>
      </c>
      <c r="I1131" s="4200" t="s">
        <v>5002</v>
      </c>
      <c r="J1131" s="4200" t="s">
        <v>5003</v>
      </c>
      <c r="K1131" s="4201" t="s">
        <v>5004</v>
      </c>
      <c r="L1131" s="4201" t="s">
        <v>5005</v>
      </c>
      <c r="M1131" s="4200" t="s">
        <v>5006</v>
      </c>
      <c r="N1131" s="4200"/>
      <c r="O1131" s="4201" t="s">
        <v>5007</v>
      </c>
      <c r="P1131" s="4201" t="s">
        <v>5008</v>
      </c>
      <c r="Q1131" s="4201" t="s">
        <v>5009</v>
      </c>
      <c r="R1131" s="4201" t="s">
        <v>5010</v>
      </c>
      <c r="S1131" s="4189" t="s">
        <v>5011</v>
      </c>
      <c r="T1131" s="4189" t="s">
        <v>5012</v>
      </c>
      <c r="U1131" s="4189" t="s">
        <v>5013</v>
      </c>
      <c r="V1131" s="4189" t="s">
        <v>5014</v>
      </c>
      <c r="W1131" s="4189" t="s">
        <v>5015</v>
      </c>
      <c r="X1131" s="4189" t="s">
        <v>5016</v>
      </c>
      <c r="Y1131" s="4189" t="s">
        <v>5017</v>
      </c>
      <c r="Z1131" s="4189" t="s">
        <v>5018</v>
      </c>
      <c r="AA1131" s="4189" t="s">
        <v>5019</v>
      </c>
      <c r="AB1131" s="4200" t="s">
        <v>5020</v>
      </c>
      <c r="AC1131" s="4200" t="s">
        <v>5021</v>
      </c>
      <c r="AD1131" s="4189" t="s">
        <v>5022</v>
      </c>
      <c r="AE1131" s="4189" t="s">
        <v>5023</v>
      </c>
      <c r="AF1131" s="4189" t="s">
        <v>5024</v>
      </c>
      <c r="AG1131" s="4189" t="s">
        <v>5025</v>
      </c>
      <c r="AH1131" s="4189" t="s">
        <v>1150</v>
      </c>
      <c r="AI1131" s="4189" t="s">
        <v>4983</v>
      </c>
      <c r="AJ1131" s="4189" t="s">
        <v>4984</v>
      </c>
      <c r="AK1131" s="2502"/>
    </row>
    <row r="1132" spans="2:37" s="2393" customFormat="1" ht="15" customHeight="1" thickBot="1" x14ac:dyDescent="0.25">
      <c r="B1132" s="4203"/>
      <c r="C1132" s="4203"/>
      <c r="D1132" s="4203"/>
      <c r="E1132" s="4203"/>
      <c r="F1132" s="4203"/>
      <c r="G1132" s="4203"/>
      <c r="H1132" s="4203"/>
      <c r="I1132" s="4201"/>
      <c r="J1132" s="4201"/>
      <c r="K1132" s="4201"/>
      <c r="L1132" s="4201"/>
      <c r="M1132" s="3396" t="s">
        <v>5026</v>
      </c>
      <c r="N1132" s="3395" t="s">
        <v>2793</v>
      </c>
      <c r="O1132" s="4201"/>
      <c r="P1132" s="4201"/>
      <c r="Q1132" s="4201"/>
      <c r="R1132" s="4201"/>
      <c r="S1132" s="4203"/>
      <c r="T1132" s="4203"/>
      <c r="U1132" s="4203"/>
      <c r="V1132" s="4203"/>
      <c r="W1132" s="4203"/>
      <c r="X1132" s="4203"/>
      <c r="Y1132" s="4203"/>
      <c r="Z1132" s="4203"/>
      <c r="AA1132" s="4203"/>
      <c r="AB1132" s="4201"/>
      <c r="AC1132" s="4201"/>
      <c r="AD1132" s="4203"/>
      <c r="AE1132" s="4203"/>
      <c r="AF1132" s="4203"/>
      <c r="AG1132" s="4203"/>
      <c r="AH1132" s="4203"/>
      <c r="AI1132" s="4203"/>
      <c r="AJ1132" s="4203"/>
      <c r="AK1132" s="2502"/>
    </row>
    <row r="1133" spans="2:37" s="2393" customFormat="1" ht="22.5" customHeight="1" thickBot="1" x14ac:dyDescent="0.25">
      <c r="B1133" s="5042" t="s">
        <v>6333</v>
      </c>
      <c r="C1133" s="5136"/>
      <c r="D1133" s="2919" t="s">
        <v>6334</v>
      </c>
      <c r="E1133" s="3162">
        <v>4.46</v>
      </c>
      <c r="F1133" s="3162"/>
      <c r="G1133" s="2930"/>
      <c r="H1133" s="3309"/>
      <c r="I1133" s="3309"/>
      <c r="J1133" s="3309"/>
      <c r="K1133" s="2930"/>
      <c r="L1133" s="2930"/>
      <c r="M1133" s="2919"/>
      <c r="N1133" s="3038"/>
      <c r="O1133" s="2930"/>
      <c r="P1133" s="2930"/>
      <c r="Q1133" s="2930"/>
      <c r="R1133" s="2930"/>
      <c r="S1133" s="2656"/>
      <c r="T1133" s="2930"/>
      <c r="U1133" s="3310"/>
      <c r="V1133" s="3310"/>
      <c r="W1133" s="2930"/>
      <c r="X1133" s="2930"/>
      <c r="Y1133" s="3310"/>
      <c r="Z1133" s="3310"/>
      <c r="AA1133" s="3310"/>
      <c r="AB1133" s="2930"/>
      <c r="AC1133" s="2930"/>
      <c r="AD1133" s="3162"/>
      <c r="AE1133" s="2515"/>
      <c r="AF1133" s="2516"/>
      <c r="AG1133" s="2930"/>
      <c r="AH1133" s="3036" t="s">
        <v>6335</v>
      </c>
      <c r="AI1133" s="3036" t="s">
        <v>6336</v>
      </c>
      <c r="AJ1133" s="3423">
        <v>4.46</v>
      </c>
      <c r="AK1133" s="2502"/>
    </row>
    <row r="1134" spans="2:37" s="2393" customFormat="1" ht="15" customHeight="1" x14ac:dyDescent="0.2">
      <c r="B1134" s="2503"/>
      <c r="C1134" s="2496"/>
      <c r="D1134" s="2496"/>
      <c r="E1134" s="2496"/>
      <c r="F1134" s="2496"/>
      <c r="G1134" s="2496"/>
      <c r="H1134" s="2496"/>
      <c r="I1134" s="2497"/>
      <c r="J1134" s="2497"/>
      <c r="K1134" s="2497"/>
      <c r="L1134" s="2497"/>
      <c r="M1134" s="2496"/>
      <c r="N1134" s="2497"/>
      <c r="O1134" s="2497"/>
      <c r="P1134" s="2497"/>
      <c r="Q1134" s="2497"/>
      <c r="R1134" s="2497"/>
      <c r="S1134" s="2496"/>
      <c r="T1134" s="2495"/>
      <c r="U1134" s="2495"/>
      <c r="V1134" s="2495"/>
      <c r="W1134" s="2495"/>
      <c r="X1134" s="2495"/>
      <c r="Y1134" s="2495"/>
      <c r="Z1134" s="2495"/>
      <c r="AA1134" s="2495"/>
      <c r="AB1134" s="2495"/>
      <c r="AC1134" s="2495"/>
      <c r="AD1134" s="2495"/>
      <c r="AE1134" s="2495"/>
      <c r="AF1134" s="2495"/>
      <c r="AG1134" s="2495"/>
      <c r="AH1134" s="2495"/>
      <c r="AI1134" s="2495"/>
      <c r="AJ1134" s="2498"/>
      <c r="AK1134" s="2502"/>
    </row>
    <row r="1135" spans="2:37" s="2393" customFormat="1" ht="15" customHeight="1" x14ac:dyDescent="0.2">
      <c r="B1135" s="4236" t="s">
        <v>4985</v>
      </c>
      <c r="C1135" s="4237"/>
      <c r="D1135" s="5118" t="s">
        <v>1866</v>
      </c>
      <c r="E1135" s="5118"/>
      <c r="F1135" s="5118"/>
      <c r="G1135" s="5118"/>
      <c r="H1135" s="5118"/>
      <c r="I1135" s="2499"/>
      <c r="J1135" s="2499"/>
      <c r="K1135" s="2499"/>
      <c r="L1135" s="2499"/>
      <c r="M1135" s="2499"/>
      <c r="N1135" s="2499"/>
      <c r="O1135" s="2499"/>
      <c r="P1135" s="2499"/>
      <c r="Q1135" s="2499"/>
      <c r="R1135" s="2499"/>
      <c r="S1135" s="2499"/>
      <c r="T1135" s="2495"/>
      <c r="U1135" s="2495"/>
      <c r="V1135" s="2495"/>
      <c r="W1135" s="2495"/>
      <c r="X1135" s="2495"/>
      <c r="Y1135" s="2495"/>
      <c r="Z1135" s="2495"/>
      <c r="AA1135" s="2495"/>
      <c r="AB1135" s="2495"/>
      <c r="AC1135" s="2495"/>
      <c r="AD1135" s="2495"/>
      <c r="AE1135" s="2495"/>
      <c r="AF1135" s="2495"/>
      <c r="AG1135" s="2495"/>
      <c r="AH1135" s="2495"/>
      <c r="AI1135" s="2495"/>
      <c r="AJ1135" s="2498"/>
      <c r="AK1135" s="2502"/>
    </row>
    <row r="1136" spans="2:37" s="2393" customFormat="1" ht="15" customHeight="1" x14ac:dyDescent="0.2">
      <c r="B1136" s="4236" t="s">
        <v>4986</v>
      </c>
      <c r="C1136" s="4237"/>
      <c r="D1136" s="5118" t="s">
        <v>5127</v>
      </c>
      <c r="E1136" s="5118"/>
      <c r="F1136" s="5118"/>
      <c r="G1136" s="5118"/>
      <c r="H1136" s="2499"/>
      <c r="I1136" s="2499"/>
      <c r="J1136" s="2499"/>
      <c r="K1136" s="2499"/>
      <c r="L1136" s="2499"/>
      <c r="M1136" s="2499"/>
      <c r="N1136" s="2499"/>
      <c r="O1136" s="2499"/>
      <c r="P1136" s="2499"/>
      <c r="Q1136" s="2499"/>
      <c r="R1136" s="2499"/>
      <c r="S1136" s="2499"/>
      <c r="T1136" s="2495"/>
      <c r="U1136" s="2495"/>
      <c r="V1136" s="2495"/>
      <c r="W1136" s="2495"/>
      <c r="X1136" s="2495"/>
      <c r="Y1136" s="2495"/>
      <c r="Z1136" s="2495"/>
      <c r="AA1136" s="2495"/>
      <c r="AB1136" s="2495"/>
      <c r="AC1136" s="2495"/>
      <c r="AD1136" s="2495"/>
      <c r="AE1136" s="2495"/>
      <c r="AF1136" s="2495"/>
      <c r="AG1136" s="2495"/>
      <c r="AH1136" s="2495"/>
      <c r="AI1136" s="2495"/>
      <c r="AJ1136" s="2498"/>
      <c r="AK1136" s="2502"/>
    </row>
    <row r="1137" spans="2:37" s="2393" customFormat="1" ht="15" customHeight="1" thickBot="1" x14ac:dyDescent="0.25">
      <c r="B1137" s="4270"/>
      <c r="C1137" s="4271"/>
      <c r="D1137" s="4272"/>
      <c r="E1137" s="4272"/>
      <c r="F1137" s="4272"/>
      <c r="G1137" s="4272"/>
      <c r="H1137" s="2504"/>
      <c r="I1137" s="2504"/>
      <c r="J1137" s="2504"/>
      <c r="K1137" s="2504"/>
      <c r="L1137" s="2504"/>
      <c r="M1137" s="2504"/>
      <c r="N1137" s="2504"/>
      <c r="O1137" s="2504"/>
      <c r="P1137" s="2504"/>
      <c r="Q1137" s="2504"/>
      <c r="R1137" s="2504"/>
      <c r="S1137" s="2504"/>
      <c r="T1137" s="2505"/>
      <c r="U1137" s="2505"/>
      <c r="V1137" s="2505"/>
      <c r="W1137" s="2505"/>
      <c r="X1137" s="2505"/>
      <c r="Y1137" s="2505"/>
      <c r="Z1137" s="2505"/>
      <c r="AA1137" s="2505"/>
      <c r="AB1137" s="2505"/>
      <c r="AC1137" s="2505"/>
      <c r="AD1137" s="2505"/>
      <c r="AE1137" s="2505"/>
      <c r="AF1137" s="2505"/>
      <c r="AG1137" s="2505"/>
      <c r="AH1137" s="2505"/>
      <c r="AI1137" s="2505"/>
      <c r="AJ1137" s="2506"/>
      <c r="AK1137" s="2507"/>
    </row>
    <row r="1138" spans="2:37" s="2393" customFormat="1" ht="15" customHeight="1" thickBot="1" x14ac:dyDescent="0.35">
      <c r="C1138" s="3150"/>
      <c r="D1138" s="3150"/>
      <c r="E1138" s="3151"/>
      <c r="F1138" s="3151"/>
      <c r="G1138" s="3151"/>
      <c r="H1138" s="3151"/>
      <c r="I1138" s="2803"/>
      <c r="J1138" s="2803"/>
      <c r="K1138" s="2803"/>
      <c r="L1138" s="2803"/>
      <c r="M1138" s="2803"/>
      <c r="N1138" s="2803"/>
      <c r="O1138" s="2803"/>
      <c r="P1138" s="2803"/>
    </row>
    <row r="1139" spans="2:37" s="2393" customFormat="1" ht="15" customHeight="1" x14ac:dyDescent="0.2">
      <c r="B1139" s="4169" t="s">
        <v>4994</v>
      </c>
      <c r="C1139" s="4170"/>
      <c r="D1139" s="4170"/>
      <c r="E1139" s="4170"/>
      <c r="F1139" s="4170"/>
      <c r="G1139" s="4170"/>
      <c r="H1139" s="4170"/>
      <c r="I1139" s="4170"/>
      <c r="J1139" s="4170"/>
      <c r="K1139" s="4170"/>
      <c r="L1139" s="4170"/>
      <c r="M1139" s="4170"/>
      <c r="N1139" s="4170"/>
      <c r="O1139" s="4170"/>
      <c r="P1139" s="4170"/>
      <c r="Q1139" s="4170"/>
      <c r="R1139" s="4170"/>
      <c r="S1139" s="4170"/>
      <c r="T1139" s="4170"/>
      <c r="U1139" s="4170"/>
      <c r="V1139" s="4170"/>
      <c r="W1139" s="4170"/>
      <c r="X1139" s="4170"/>
      <c r="Y1139" s="4170"/>
      <c r="Z1139" s="4170"/>
      <c r="AA1139" s="4170"/>
      <c r="AB1139" s="4170"/>
      <c r="AC1139" s="4170"/>
      <c r="AD1139" s="4170"/>
      <c r="AE1139" s="4170"/>
      <c r="AF1139" s="4170"/>
      <c r="AG1139" s="4170"/>
      <c r="AH1139" s="4170"/>
      <c r="AI1139" s="4170"/>
      <c r="AJ1139" s="4170"/>
      <c r="AK1139" s="4171"/>
    </row>
    <row r="1140" spans="2:37" s="2393" customFormat="1" ht="15" customHeight="1" x14ac:dyDescent="0.2">
      <c r="B1140" s="2500"/>
      <c r="C1140" s="3360"/>
      <c r="D1140" s="3360"/>
      <c r="E1140" s="3360"/>
      <c r="F1140" s="3360"/>
      <c r="G1140" s="2501"/>
      <c r="H1140" s="2501"/>
      <c r="I1140" s="2501"/>
      <c r="J1140" s="2501"/>
      <c r="K1140" s="2501"/>
      <c r="L1140" s="2501"/>
      <c r="M1140" s="2501"/>
      <c r="N1140" s="2501"/>
      <c r="O1140" s="2501"/>
      <c r="P1140" s="2501"/>
      <c r="Q1140" s="2501"/>
      <c r="R1140" s="2501"/>
      <c r="S1140" s="2501"/>
      <c r="T1140" s="2501"/>
      <c r="U1140" s="2501"/>
      <c r="V1140" s="2501"/>
      <c r="W1140" s="2501"/>
      <c r="X1140" s="2501"/>
      <c r="Y1140" s="2501"/>
      <c r="Z1140" s="2501"/>
      <c r="AA1140" s="2501"/>
      <c r="AB1140" s="2501"/>
      <c r="AC1140" s="2501"/>
      <c r="AD1140" s="2501"/>
      <c r="AE1140" s="2501"/>
      <c r="AF1140" s="2501"/>
      <c r="AG1140" s="2501"/>
      <c r="AH1140" s="2501"/>
      <c r="AI1140" s="2501"/>
      <c r="AJ1140" s="2501"/>
      <c r="AK1140" s="2502"/>
    </row>
    <row r="1141" spans="2:37" s="2393" customFormat="1" ht="18" customHeight="1" x14ac:dyDescent="0.2">
      <c r="B1141" s="2500" t="s">
        <v>4981</v>
      </c>
      <c r="C1141" s="3360"/>
      <c r="D1141" s="4294" t="s">
        <v>6073</v>
      </c>
      <c r="E1141" s="4294"/>
      <c r="F1141" s="4294"/>
      <c r="G1141" s="4294"/>
      <c r="H1141" s="4294"/>
      <c r="I1141" s="4294"/>
      <c r="J1141" s="2501"/>
      <c r="K1141" s="2501"/>
      <c r="L1141" s="2501"/>
      <c r="M1141" s="2501"/>
      <c r="N1141" s="2501"/>
      <c r="O1141" s="2501"/>
      <c r="P1141" s="2501"/>
      <c r="Q1141" s="2501"/>
      <c r="R1141" s="2501"/>
      <c r="S1141" s="2501"/>
      <c r="T1141" s="2501"/>
      <c r="U1141" s="2501"/>
      <c r="V1141" s="2501"/>
      <c r="W1141" s="2501"/>
      <c r="X1141" s="2501"/>
      <c r="Y1141" s="2501"/>
      <c r="Z1141" s="2501"/>
      <c r="AA1141" s="2501"/>
      <c r="AB1141" s="2501"/>
      <c r="AC1141" s="2501"/>
      <c r="AD1141" s="2501"/>
      <c r="AE1141" s="2501"/>
      <c r="AF1141" s="2501"/>
      <c r="AG1141" s="2501"/>
      <c r="AH1141" s="2501"/>
      <c r="AI1141" s="2501"/>
      <c r="AJ1141" s="2501"/>
      <c r="AK1141" s="2502"/>
    </row>
    <row r="1142" spans="2:37" s="2393" customFormat="1" ht="15" customHeight="1" thickBot="1" x14ac:dyDescent="0.25">
      <c r="B1142" s="4176" t="s">
        <v>4995</v>
      </c>
      <c r="C1142" s="4177"/>
      <c r="D1142" s="4175">
        <v>41657</v>
      </c>
      <c r="E1142" s="4175"/>
      <c r="F1142" s="3363"/>
      <c r="G1142" s="2501"/>
      <c r="H1142" s="2501"/>
      <c r="I1142" s="2501"/>
      <c r="J1142" s="2501"/>
      <c r="K1142" s="2501"/>
      <c r="L1142" s="2501"/>
      <c r="M1142" s="2501"/>
      <c r="N1142" s="2501"/>
      <c r="O1142" s="2501"/>
      <c r="P1142" s="2501"/>
      <c r="Q1142" s="2501"/>
      <c r="R1142" s="2501"/>
      <c r="S1142" s="2501"/>
      <c r="T1142" s="2501"/>
      <c r="U1142" s="2501"/>
      <c r="V1142" s="2501"/>
      <c r="W1142" s="2501"/>
      <c r="X1142" s="2501"/>
      <c r="Y1142" s="2501"/>
      <c r="Z1142" s="2501"/>
      <c r="AA1142" s="2501"/>
      <c r="AB1142" s="2501"/>
      <c r="AC1142" s="2501"/>
      <c r="AD1142" s="2501"/>
      <c r="AE1142" s="2501"/>
      <c r="AF1142" s="2501"/>
      <c r="AG1142" s="2501"/>
      <c r="AH1142" s="2501"/>
      <c r="AI1142" s="2501"/>
      <c r="AJ1142" s="2501"/>
      <c r="AK1142" s="2502"/>
    </row>
    <row r="1143" spans="2:37" s="2393" customFormat="1" ht="75.75" customHeight="1" thickBot="1" x14ac:dyDescent="0.25">
      <c r="B1143" s="4179" t="s">
        <v>4996</v>
      </c>
      <c r="C1143" s="4180"/>
      <c r="D1143" s="5119" t="s">
        <v>6197</v>
      </c>
      <c r="E1143" s="5120"/>
      <c r="F1143" s="5120"/>
      <c r="G1143" s="5120"/>
      <c r="H1143" s="5120"/>
      <c r="I1143" s="5120"/>
      <c r="J1143" s="5120"/>
      <c r="K1143" s="5120"/>
      <c r="L1143" s="5120"/>
      <c r="M1143" s="5120"/>
      <c r="N1143" s="5120"/>
      <c r="O1143" s="5120"/>
      <c r="P1143" s="5120"/>
      <c r="Q1143" s="5121"/>
      <c r="R1143" s="2501"/>
      <c r="S1143" s="2501"/>
      <c r="T1143" s="2501"/>
      <c r="U1143" s="2501"/>
      <c r="V1143" s="2501"/>
      <c r="W1143" s="2501"/>
      <c r="X1143" s="2501"/>
      <c r="Y1143" s="2501"/>
      <c r="Z1143" s="2501"/>
      <c r="AA1143" s="2501"/>
      <c r="AB1143" s="2501"/>
      <c r="AC1143" s="2501"/>
      <c r="AD1143" s="2501"/>
      <c r="AE1143" s="2501"/>
      <c r="AF1143" s="2501"/>
      <c r="AG1143" s="2501"/>
      <c r="AH1143" s="2501"/>
      <c r="AI1143" s="2501"/>
      <c r="AJ1143" s="2501"/>
      <c r="AK1143" s="2502"/>
    </row>
    <row r="1144" spans="2:37" s="2393" customFormat="1" ht="15" customHeight="1" thickBot="1" x14ac:dyDescent="0.25">
      <c r="B1144" s="4245"/>
      <c r="C1144" s="4246"/>
      <c r="D1144" s="4246"/>
      <c r="E1144" s="4246"/>
      <c r="F1144" s="4246"/>
      <c r="G1144" s="4246"/>
      <c r="H1144" s="4246"/>
      <c r="I1144" s="4246"/>
      <c r="J1144" s="4246"/>
      <c r="K1144" s="4246"/>
      <c r="L1144" s="4246"/>
      <c r="M1144" s="4246"/>
      <c r="N1144" s="4246"/>
      <c r="O1144" s="4246"/>
      <c r="P1144" s="4246"/>
      <c r="Q1144" s="4246"/>
      <c r="R1144" s="2501"/>
      <c r="S1144" s="2501"/>
      <c r="T1144" s="2501"/>
      <c r="U1144" s="2501"/>
      <c r="V1144" s="2501"/>
      <c r="W1144" s="2501"/>
      <c r="X1144" s="2501"/>
      <c r="Y1144" s="2501"/>
      <c r="Z1144" s="2501"/>
      <c r="AA1144" s="2501"/>
      <c r="AB1144" s="2501"/>
      <c r="AC1144" s="2501"/>
      <c r="AD1144" s="2501"/>
      <c r="AE1144" s="2501"/>
      <c r="AF1144" s="2501"/>
      <c r="AG1144" s="2501"/>
      <c r="AH1144" s="2501"/>
      <c r="AI1144" s="2501"/>
      <c r="AJ1144" s="2501"/>
      <c r="AK1144" s="2502"/>
    </row>
    <row r="1145" spans="2:37" s="2393" customFormat="1" ht="15" customHeight="1" thickBot="1" x14ac:dyDescent="0.25">
      <c r="B1145" s="4189" t="s">
        <v>4997</v>
      </c>
      <c r="C1145" s="4189"/>
      <c r="D1145" s="4189" t="s">
        <v>4987</v>
      </c>
      <c r="E1145" s="4189" t="s">
        <v>4998</v>
      </c>
      <c r="F1145" s="4247" t="s">
        <v>224</v>
      </c>
      <c r="G1145" s="4247"/>
      <c r="H1145" s="4247"/>
      <c r="I1145" s="4247"/>
      <c r="J1145" s="4247"/>
      <c r="K1145" s="4247"/>
      <c r="L1145" s="4247"/>
      <c r="M1145" s="4247"/>
      <c r="N1145" s="4247"/>
      <c r="O1145" s="4247"/>
      <c r="P1145" s="4247"/>
      <c r="Q1145" s="4247"/>
      <c r="R1145" s="4247"/>
      <c r="S1145" s="4247" t="s">
        <v>340</v>
      </c>
      <c r="T1145" s="4247"/>
      <c r="U1145" s="4247"/>
      <c r="V1145" s="4247"/>
      <c r="W1145" s="4247"/>
      <c r="X1145" s="4247"/>
      <c r="Y1145" s="4247"/>
      <c r="Z1145" s="4247"/>
      <c r="AA1145" s="4247"/>
      <c r="AB1145" s="4247"/>
      <c r="AC1145" s="4247"/>
      <c r="AD1145" s="4247" t="s">
        <v>225</v>
      </c>
      <c r="AE1145" s="4247"/>
      <c r="AF1145" s="4247"/>
      <c r="AG1145" s="4247"/>
      <c r="AH1145" s="4188" t="s">
        <v>4982</v>
      </c>
      <c r="AI1145" s="4188"/>
      <c r="AJ1145" s="4188"/>
      <c r="AK1145" s="2502"/>
    </row>
    <row r="1146" spans="2:37" s="2393" customFormat="1" ht="28.5" customHeight="1" thickBot="1" x14ac:dyDescent="0.25">
      <c r="B1146" s="4203"/>
      <c r="C1146" s="4203"/>
      <c r="D1146" s="4203"/>
      <c r="E1146" s="4203"/>
      <c r="F1146" s="4203" t="s">
        <v>4999</v>
      </c>
      <c r="G1146" s="4203" t="s">
        <v>5000</v>
      </c>
      <c r="H1146" s="4189" t="s">
        <v>5001</v>
      </c>
      <c r="I1146" s="4200" t="s">
        <v>5002</v>
      </c>
      <c r="J1146" s="4200" t="s">
        <v>5003</v>
      </c>
      <c r="K1146" s="4201" t="s">
        <v>5004</v>
      </c>
      <c r="L1146" s="4201" t="s">
        <v>5005</v>
      </c>
      <c r="M1146" s="4200" t="s">
        <v>5006</v>
      </c>
      <c r="N1146" s="4200"/>
      <c r="O1146" s="4201" t="s">
        <v>5007</v>
      </c>
      <c r="P1146" s="4201" t="s">
        <v>5008</v>
      </c>
      <c r="Q1146" s="4201" t="s">
        <v>5009</v>
      </c>
      <c r="R1146" s="4201" t="s">
        <v>5010</v>
      </c>
      <c r="S1146" s="4189" t="s">
        <v>5011</v>
      </c>
      <c r="T1146" s="4189" t="s">
        <v>5012</v>
      </c>
      <c r="U1146" s="4189" t="s">
        <v>5013</v>
      </c>
      <c r="V1146" s="4189" t="s">
        <v>5014</v>
      </c>
      <c r="W1146" s="4189" t="s">
        <v>5015</v>
      </c>
      <c r="X1146" s="4189" t="s">
        <v>5016</v>
      </c>
      <c r="Y1146" s="4189" t="s">
        <v>5017</v>
      </c>
      <c r="Z1146" s="4189" t="s">
        <v>5018</v>
      </c>
      <c r="AA1146" s="4189" t="s">
        <v>5019</v>
      </c>
      <c r="AB1146" s="4200" t="s">
        <v>5020</v>
      </c>
      <c r="AC1146" s="4200" t="s">
        <v>5021</v>
      </c>
      <c r="AD1146" s="4189" t="s">
        <v>5022</v>
      </c>
      <c r="AE1146" s="4189" t="s">
        <v>5023</v>
      </c>
      <c r="AF1146" s="4189" t="s">
        <v>5024</v>
      </c>
      <c r="AG1146" s="4189" t="s">
        <v>5025</v>
      </c>
      <c r="AH1146" s="4189" t="s">
        <v>1150</v>
      </c>
      <c r="AI1146" s="4189" t="s">
        <v>4983</v>
      </c>
      <c r="AJ1146" s="4189" t="s">
        <v>4984</v>
      </c>
      <c r="AK1146" s="2502"/>
    </row>
    <row r="1147" spans="2:37" s="2393" customFormat="1" ht="32.25" customHeight="1" thickBot="1" x14ac:dyDescent="0.25">
      <c r="B1147" s="4203"/>
      <c r="C1147" s="4203"/>
      <c r="D1147" s="4203"/>
      <c r="E1147" s="4203"/>
      <c r="F1147" s="4203"/>
      <c r="G1147" s="4203"/>
      <c r="H1147" s="4203"/>
      <c r="I1147" s="4201"/>
      <c r="J1147" s="4201"/>
      <c r="K1147" s="4201"/>
      <c r="L1147" s="4201"/>
      <c r="M1147" s="3361" t="s">
        <v>5026</v>
      </c>
      <c r="N1147" s="3362" t="s">
        <v>2793</v>
      </c>
      <c r="O1147" s="4201"/>
      <c r="P1147" s="4201"/>
      <c r="Q1147" s="4201"/>
      <c r="R1147" s="4201"/>
      <c r="S1147" s="4203"/>
      <c r="T1147" s="4203"/>
      <c r="U1147" s="4203"/>
      <c r="V1147" s="4203"/>
      <c r="W1147" s="4203"/>
      <c r="X1147" s="4203"/>
      <c r="Y1147" s="4203"/>
      <c r="Z1147" s="4203"/>
      <c r="AA1147" s="4203"/>
      <c r="AB1147" s="4201"/>
      <c r="AC1147" s="4201"/>
      <c r="AD1147" s="4203"/>
      <c r="AE1147" s="4203"/>
      <c r="AF1147" s="4203"/>
      <c r="AG1147" s="4203"/>
      <c r="AH1147" s="4203"/>
      <c r="AI1147" s="4203"/>
      <c r="AJ1147" s="4203"/>
      <c r="AK1147" s="2502"/>
    </row>
    <row r="1148" spans="2:37" s="2393" customFormat="1" ht="15" customHeight="1" x14ac:dyDescent="0.2">
      <c r="B1148" s="5137" t="s">
        <v>6074</v>
      </c>
      <c r="C1148" s="5138"/>
      <c r="D1148" s="3233" t="s">
        <v>6075</v>
      </c>
      <c r="E1148" s="3234">
        <v>18</v>
      </c>
      <c r="F1148" s="3234">
        <v>10</v>
      </c>
      <c r="G1148" s="3235">
        <v>0.04</v>
      </c>
      <c r="H1148" s="3236"/>
      <c r="I1148" s="3236"/>
      <c r="J1148" s="3236">
        <v>200</v>
      </c>
      <c r="K1148" s="3235">
        <v>0.15</v>
      </c>
      <c r="L1148" s="3235">
        <v>0.15</v>
      </c>
      <c r="M1148" s="3233"/>
      <c r="N1148" s="2625"/>
      <c r="O1148" s="3235">
        <v>0.15</v>
      </c>
      <c r="P1148" s="3235">
        <v>0.15</v>
      </c>
      <c r="Q1148" s="3235">
        <v>0.15</v>
      </c>
      <c r="R1148" s="3235">
        <v>0.15</v>
      </c>
      <c r="S1148" s="2626"/>
      <c r="T1148" s="3235"/>
      <c r="U1148" s="3238"/>
      <c r="V1148" s="3238"/>
      <c r="W1148" s="3235">
        <v>0</v>
      </c>
      <c r="X1148" s="3235">
        <v>0</v>
      </c>
      <c r="Y1148" s="3238"/>
      <c r="Z1148" s="3238"/>
      <c r="AA1148" s="3238"/>
      <c r="AB1148" s="3235">
        <v>0</v>
      </c>
      <c r="AC1148" s="3235">
        <v>0</v>
      </c>
      <c r="AD1148" s="3234"/>
      <c r="AE1148" s="2523">
        <v>200</v>
      </c>
      <c r="AF1148" s="2524"/>
      <c r="AG1148" s="3235">
        <v>0.1</v>
      </c>
      <c r="AH1148" s="2627"/>
      <c r="AI1148" s="2627"/>
      <c r="AJ1148" s="3308"/>
      <c r="AK1148" s="2502"/>
    </row>
    <row r="1149" spans="2:37" s="2393" customFormat="1" ht="15" customHeight="1" x14ac:dyDescent="0.2">
      <c r="B1149" s="4350" t="s">
        <v>6076</v>
      </c>
      <c r="C1149" s="4351"/>
      <c r="D1149" s="3242" t="s">
        <v>6077</v>
      </c>
      <c r="E1149" s="3243">
        <v>18</v>
      </c>
      <c r="F1149" s="3243">
        <v>10</v>
      </c>
      <c r="G1149" s="3244"/>
      <c r="H1149" s="3245"/>
      <c r="I1149" s="3245">
        <v>40</v>
      </c>
      <c r="J1149" s="3245"/>
      <c r="K1149" s="3244">
        <v>0.15</v>
      </c>
      <c r="L1149" s="3244">
        <v>0.15</v>
      </c>
      <c r="M1149" s="3242"/>
      <c r="N1149" s="2630"/>
      <c r="O1149" s="3244">
        <v>0.15</v>
      </c>
      <c r="P1149" s="3244">
        <v>0.15</v>
      </c>
      <c r="Q1149" s="3244">
        <v>0.15</v>
      </c>
      <c r="R1149" s="3244">
        <v>0.15</v>
      </c>
      <c r="S1149" s="2542"/>
      <c r="T1149" s="3244"/>
      <c r="U1149" s="3247"/>
      <c r="V1149" s="3247"/>
      <c r="W1149" s="3244">
        <v>0</v>
      </c>
      <c r="X1149" s="3244">
        <v>0</v>
      </c>
      <c r="Y1149" s="3247"/>
      <c r="Z1149" s="3247"/>
      <c r="AA1149" s="3247"/>
      <c r="AB1149" s="3244">
        <v>0</v>
      </c>
      <c r="AC1149" s="3244">
        <v>0</v>
      </c>
      <c r="AD1149" s="3243"/>
      <c r="AE1149" s="2512">
        <v>200</v>
      </c>
      <c r="AF1149" s="2513"/>
      <c r="AG1149" s="3244">
        <v>0.1</v>
      </c>
      <c r="AH1149" s="2632"/>
      <c r="AI1149" s="2632"/>
      <c r="AJ1149" s="3322"/>
      <c r="AK1149" s="2502"/>
    </row>
    <row r="1150" spans="2:37" s="2393" customFormat="1" ht="15" customHeight="1" x14ac:dyDescent="0.2">
      <c r="B1150" s="4350" t="s">
        <v>6078</v>
      </c>
      <c r="C1150" s="4351"/>
      <c r="D1150" s="3242" t="s">
        <v>6079</v>
      </c>
      <c r="E1150" s="3243">
        <v>18</v>
      </c>
      <c r="F1150" s="3243">
        <v>10</v>
      </c>
      <c r="G1150" s="3244">
        <v>0.04</v>
      </c>
      <c r="H1150" s="3245"/>
      <c r="I1150" s="3245"/>
      <c r="J1150" s="3245"/>
      <c r="K1150" s="3244">
        <v>0.08</v>
      </c>
      <c r="L1150" s="3244">
        <v>0.08</v>
      </c>
      <c r="M1150" s="3242"/>
      <c r="N1150" s="2630"/>
      <c r="O1150" s="3244">
        <v>0.19</v>
      </c>
      <c r="P1150" s="3244">
        <v>0.19</v>
      </c>
      <c r="Q1150" s="3244">
        <v>0.19</v>
      </c>
      <c r="R1150" s="3244">
        <v>0.19</v>
      </c>
      <c r="S1150" s="2542"/>
      <c r="T1150" s="3244"/>
      <c r="U1150" s="3247"/>
      <c r="V1150" s="3247"/>
      <c r="W1150" s="3244">
        <v>0</v>
      </c>
      <c r="X1150" s="3244">
        <v>0</v>
      </c>
      <c r="Y1150" s="3247"/>
      <c r="Z1150" s="3247"/>
      <c r="AA1150" s="3247"/>
      <c r="AB1150" s="3244">
        <v>0</v>
      </c>
      <c r="AC1150" s="3244">
        <v>0</v>
      </c>
      <c r="AD1150" s="3243"/>
      <c r="AE1150" s="2512">
        <v>200</v>
      </c>
      <c r="AF1150" s="2513"/>
      <c r="AG1150" s="3244">
        <v>0.1</v>
      </c>
      <c r="AH1150" s="2632"/>
      <c r="AI1150" s="2632"/>
      <c r="AJ1150" s="3322"/>
      <c r="AK1150" s="2502"/>
    </row>
    <row r="1151" spans="2:37" s="2393" customFormat="1" ht="28.5" customHeight="1" thickBot="1" x14ac:dyDescent="0.25">
      <c r="B1151" s="4352" t="s">
        <v>6080</v>
      </c>
      <c r="C1151" s="4353"/>
      <c r="D1151" s="2972" t="s">
        <v>6081</v>
      </c>
      <c r="E1151" s="2973">
        <v>15</v>
      </c>
      <c r="F1151" s="2973">
        <v>0</v>
      </c>
      <c r="G1151" s="2975">
        <v>0.1</v>
      </c>
      <c r="H1151" s="3201"/>
      <c r="I1151" s="3201"/>
      <c r="J1151" s="3201"/>
      <c r="K1151" s="2975">
        <v>0.15</v>
      </c>
      <c r="L1151" s="2975">
        <v>0.15</v>
      </c>
      <c r="M1151" s="2972"/>
      <c r="N1151" s="3149"/>
      <c r="O1151" s="2975">
        <v>0.15</v>
      </c>
      <c r="P1151" s="2975">
        <v>0.15</v>
      </c>
      <c r="Q1151" s="2975">
        <v>0.15</v>
      </c>
      <c r="R1151" s="2975">
        <v>0.15</v>
      </c>
      <c r="S1151" s="2727"/>
      <c r="T1151" s="2975"/>
      <c r="U1151" s="3344"/>
      <c r="V1151" s="3344"/>
      <c r="W1151" s="2975">
        <v>0</v>
      </c>
      <c r="X1151" s="2975">
        <v>0</v>
      </c>
      <c r="Y1151" s="3344"/>
      <c r="Z1151" s="3344"/>
      <c r="AA1151" s="3344"/>
      <c r="AB1151" s="2975">
        <v>0</v>
      </c>
      <c r="AC1151" s="2975">
        <v>0</v>
      </c>
      <c r="AD1151" s="2973"/>
      <c r="AE1151" s="2554"/>
      <c r="AF1151" s="2555" t="s">
        <v>6082</v>
      </c>
      <c r="AG1151" s="2975" t="s">
        <v>6082</v>
      </c>
      <c r="AH1151" s="2556"/>
      <c r="AI1151" s="2556"/>
      <c r="AJ1151" s="3316"/>
      <c r="AK1151" s="2502"/>
    </row>
    <row r="1152" spans="2:37" s="2393" customFormat="1" ht="15" customHeight="1" x14ac:dyDescent="0.2">
      <c r="B1152" s="2503"/>
      <c r="C1152" s="2496"/>
      <c r="D1152" s="2496"/>
      <c r="E1152" s="2496"/>
      <c r="F1152" s="2496"/>
      <c r="G1152" s="2496"/>
      <c r="H1152" s="2496"/>
      <c r="I1152" s="2497"/>
      <c r="J1152" s="2497"/>
      <c r="K1152" s="2497"/>
      <c r="L1152" s="2497"/>
      <c r="M1152" s="2496"/>
      <c r="N1152" s="2497"/>
      <c r="O1152" s="2497"/>
      <c r="P1152" s="2497"/>
      <c r="Q1152" s="2497"/>
      <c r="R1152" s="2497"/>
      <c r="S1152" s="2496"/>
      <c r="T1152" s="2495"/>
      <c r="U1152" s="2495"/>
      <c r="V1152" s="2495"/>
      <c r="W1152" s="2495"/>
      <c r="X1152" s="2495"/>
      <c r="Y1152" s="2495"/>
      <c r="Z1152" s="2495"/>
      <c r="AA1152" s="2495"/>
      <c r="AB1152" s="2495"/>
      <c r="AC1152" s="2495"/>
      <c r="AD1152" s="2495"/>
      <c r="AE1152" s="2495"/>
      <c r="AF1152" s="2495"/>
      <c r="AG1152" s="2495"/>
      <c r="AH1152" s="2495"/>
      <c r="AI1152" s="2495"/>
      <c r="AJ1152" s="2498"/>
      <c r="AK1152" s="2502"/>
    </row>
    <row r="1153" spans="2:37" s="2393" customFormat="1" ht="15" customHeight="1" x14ac:dyDescent="0.2">
      <c r="B1153" s="4236" t="s">
        <v>4985</v>
      </c>
      <c r="C1153" s="4237"/>
      <c r="D1153" s="5118" t="s">
        <v>5126</v>
      </c>
      <c r="E1153" s="5118"/>
      <c r="F1153" s="5118"/>
      <c r="G1153" s="5118"/>
      <c r="H1153" s="5118"/>
      <c r="I1153" s="2499"/>
      <c r="J1153" s="2499"/>
      <c r="K1153" s="2499"/>
      <c r="L1153" s="2499"/>
      <c r="M1153" s="2499"/>
      <c r="N1153" s="2499"/>
      <c r="O1153" s="2499"/>
      <c r="P1153" s="2499"/>
      <c r="Q1153" s="2499"/>
      <c r="R1153" s="2499"/>
      <c r="S1153" s="2499"/>
      <c r="T1153" s="2495"/>
      <c r="U1153" s="2495"/>
      <c r="V1153" s="2495"/>
      <c r="W1153" s="2495"/>
      <c r="X1153" s="2495"/>
      <c r="Y1153" s="2495"/>
      <c r="Z1153" s="2495"/>
      <c r="AA1153" s="2495"/>
      <c r="AB1153" s="2495"/>
      <c r="AC1153" s="2495"/>
      <c r="AD1153" s="2495"/>
      <c r="AE1153" s="2495"/>
      <c r="AF1153" s="2495"/>
      <c r="AG1153" s="2495"/>
      <c r="AH1153" s="2495"/>
      <c r="AI1153" s="2495"/>
      <c r="AJ1153" s="2498"/>
      <c r="AK1153" s="2502"/>
    </row>
    <row r="1154" spans="2:37" s="2393" customFormat="1" ht="15" customHeight="1" x14ac:dyDescent="0.2">
      <c r="B1154" s="4236" t="s">
        <v>4986</v>
      </c>
      <c r="C1154" s="4237"/>
      <c r="D1154" s="5118" t="s">
        <v>6</v>
      </c>
      <c r="E1154" s="5118"/>
      <c r="F1154" s="5118"/>
      <c r="G1154" s="5118"/>
      <c r="H1154" s="2499"/>
      <c r="I1154" s="2499"/>
      <c r="J1154" s="2499"/>
      <c r="K1154" s="2499"/>
      <c r="L1154" s="2499"/>
      <c r="M1154" s="2499"/>
      <c r="N1154" s="2499"/>
      <c r="O1154" s="2499"/>
      <c r="P1154" s="2499"/>
      <c r="Q1154" s="2499"/>
      <c r="R1154" s="2499"/>
      <c r="S1154" s="2499"/>
      <c r="T1154" s="2495"/>
      <c r="U1154" s="2495"/>
      <c r="V1154" s="2495"/>
      <c r="W1154" s="2495"/>
      <c r="X1154" s="2495"/>
      <c r="Y1154" s="2495"/>
      <c r="Z1154" s="2495"/>
      <c r="AA1154" s="2495"/>
      <c r="AB1154" s="2495"/>
      <c r="AC1154" s="2495"/>
      <c r="AD1154" s="2495"/>
      <c r="AE1154" s="2495"/>
      <c r="AF1154" s="2495"/>
      <c r="AG1154" s="2495"/>
      <c r="AH1154" s="2495"/>
      <c r="AI1154" s="2495"/>
      <c r="AJ1154" s="2498"/>
      <c r="AK1154" s="2502"/>
    </row>
    <row r="1155" spans="2:37" s="2393" customFormat="1" ht="15" customHeight="1" thickBot="1" x14ac:dyDescent="0.25">
      <c r="B1155" s="4270"/>
      <c r="C1155" s="4271"/>
      <c r="D1155" s="4272"/>
      <c r="E1155" s="4272"/>
      <c r="F1155" s="4272"/>
      <c r="G1155" s="4272"/>
      <c r="H1155" s="2504"/>
      <c r="I1155" s="2504"/>
      <c r="J1155" s="2504"/>
      <c r="K1155" s="2504"/>
      <c r="L1155" s="2504"/>
      <c r="M1155" s="2504"/>
      <c r="N1155" s="2504"/>
      <c r="O1155" s="2504"/>
      <c r="P1155" s="2504"/>
      <c r="Q1155" s="2504"/>
      <c r="R1155" s="2504"/>
      <c r="S1155" s="2504"/>
      <c r="T1155" s="2505"/>
      <c r="U1155" s="2505"/>
      <c r="V1155" s="2505"/>
      <c r="W1155" s="2505"/>
      <c r="X1155" s="2505"/>
      <c r="Y1155" s="2505"/>
      <c r="Z1155" s="2505"/>
      <c r="AA1155" s="2505"/>
      <c r="AB1155" s="2505"/>
      <c r="AC1155" s="2505"/>
      <c r="AD1155" s="2505"/>
      <c r="AE1155" s="2505"/>
      <c r="AF1155" s="2505"/>
      <c r="AG1155" s="2505"/>
      <c r="AH1155" s="2505"/>
      <c r="AI1155" s="2505"/>
      <c r="AJ1155" s="2506"/>
      <c r="AK1155" s="2507"/>
    </row>
    <row r="1156" spans="2:37" s="2393" customFormat="1" ht="15" customHeight="1" thickBot="1" x14ac:dyDescent="0.35">
      <c r="C1156" s="3150"/>
      <c r="D1156" s="3150"/>
      <c r="E1156" s="3151"/>
      <c r="F1156" s="3151"/>
      <c r="G1156" s="3151"/>
      <c r="H1156" s="3151"/>
      <c r="I1156" s="2803"/>
      <c r="J1156" s="2803"/>
      <c r="K1156" s="2803"/>
      <c r="L1156" s="2803"/>
      <c r="M1156" s="2803"/>
      <c r="N1156" s="2803"/>
      <c r="O1156" s="2803"/>
      <c r="P1156" s="2803"/>
    </row>
    <row r="1157" spans="2:37" s="2393" customFormat="1" ht="15" customHeight="1" x14ac:dyDescent="0.2">
      <c r="B1157" s="4169" t="s">
        <v>4994</v>
      </c>
      <c r="C1157" s="4170"/>
      <c r="D1157" s="4170"/>
      <c r="E1157" s="4170"/>
      <c r="F1157" s="4170"/>
      <c r="G1157" s="4170"/>
      <c r="H1157" s="4170"/>
      <c r="I1157" s="4170"/>
      <c r="J1157" s="4170"/>
      <c r="K1157" s="4170"/>
      <c r="L1157" s="4170"/>
      <c r="M1157" s="4170"/>
      <c r="N1157" s="4170"/>
      <c r="O1157" s="4170"/>
      <c r="P1157" s="4170"/>
      <c r="Q1157" s="4170"/>
      <c r="R1157" s="4170"/>
      <c r="S1157" s="4170"/>
      <c r="T1157" s="4170"/>
      <c r="U1157" s="4170"/>
      <c r="V1157" s="4170"/>
      <c r="W1157" s="4170"/>
      <c r="X1157" s="4170"/>
      <c r="Y1157" s="4170"/>
      <c r="Z1157" s="4170"/>
      <c r="AA1157" s="4170"/>
      <c r="AB1157" s="4170"/>
      <c r="AC1157" s="4170"/>
      <c r="AD1157" s="4170"/>
      <c r="AE1157" s="4170"/>
      <c r="AF1157" s="4170"/>
      <c r="AG1157" s="4170"/>
      <c r="AH1157" s="4170"/>
      <c r="AI1157" s="4170"/>
      <c r="AJ1157" s="4170"/>
      <c r="AK1157" s="4171"/>
    </row>
    <row r="1158" spans="2:37" s="2393" customFormat="1" ht="15" customHeight="1" x14ac:dyDescent="0.2">
      <c r="B1158" s="2500"/>
      <c r="C1158" s="3338"/>
      <c r="D1158" s="3338"/>
      <c r="E1158" s="3338"/>
      <c r="F1158" s="3338"/>
      <c r="G1158" s="2501"/>
      <c r="H1158" s="2501"/>
      <c r="I1158" s="2501"/>
      <c r="J1158" s="2501"/>
      <c r="K1158" s="2501"/>
      <c r="L1158" s="2501"/>
      <c r="M1158" s="2501"/>
      <c r="N1158" s="2501"/>
      <c r="O1158" s="2501"/>
      <c r="P1158" s="2501"/>
      <c r="Q1158" s="2501"/>
      <c r="R1158" s="2501"/>
      <c r="S1158" s="2501"/>
      <c r="T1158" s="2501"/>
      <c r="U1158" s="2501"/>
      <c r="V1158" s="2501"/>
      <c r="W1158" s="2501"/>
      <c r="X1158" s="2501"/>
      <c r="Y1158" s="2501"/>
      <c r="Z1158" s="2501"/>
      <c r="AA1158" s="2501"/>
      <c r="AB1158" s="2501"/>
      <c r="AC1158" s="2501"/>
      <c r="AD1158" s="2501"/>
      <c r="AE1158" s="2501"/>
      <c r="AF1158" s="2501"/>
      <c r="AG1158" s="2501"/>
      <c r="AH1158" s="2501"/>
      <c r="AI1158" s="2501"/>
      <c r="AJ1158" s="2501"/>
      <c r="AK1158" s="2502"/>
    </row>
    <row r="1159" spans="2:37" s="2393" customFormat="1" ht="15" customHeight="1" x14ac:dyDescent="0.2">
      <c r="B1159" s="2500" t="s">
        <v>4981</v>
      </c>
      <c r="C1159" s="3338"/>
      <c r="D1159" s="4243" t="s">
        <v>6153</v>
      </c>
      <c r="E1159" s="4243"/>
      <c r="F1159" s="4243"/>
      <c r="G1159" s="2501"/>
      <c r="H1159" s="2501"/>
      <c r="I1159" s="2501"/>
      <c r="J1159" s="2501"/>
      <c r="K1159" s="2501"/>
      <c r="L1159" s="2501"/>
      <c r="M1159" s="2501"/>
      <c r="N1159" s="2501"/>
      <c r="O1159" s="2501"/>
      <c r="P1159" s="2501"/>
      <c r="Q1159" s="2501"/>
      <c r="R1159" s="2501"/>
      <c r="S1159" s="2501"/>
      <c r="T1159" s="2501"/>
      <c r="U1159" s="2501"/>
      <c r="V1159" s="2501"/>
      <c r="W1159" s="2501"/>
      <c r="X1159" s="2501"/>
      <c r="Y1159" s="2501"/>
      <c r="Z1159" s="2501"/>
      <c r="AA1159" s="2501"/>
      <c r="AB1159" s="2501"/>
      <c r="AC1159" s="2501"/>
      <c r="AD1159" s="2501"/>
      <c r="AE1159" s="2501"/>
      <c r="AF1159" s="2501"/>
      <c r="AG1159" s="2501"/>
      <c r="AH1159" s="2501"/>
      <c r="AI1159" s="2501"/>
      <c r="AJ1159" s="2501"/>
      <c r="AK1159" s="2502"/>
    </row>
    <row r="1160" spans="2:37" s="2393" customFormat="1" ht="15" customHeight="1" thickBot="1" x14ac:dyDescent="0.25">
      <c r="B1160" s="4176" t="s">
        <v>4995</v>
      </c>
      <c r="C1160" s="4177"/>
      <c r="D1160" s="4175">
        <v>41628</v>
      </c>
      <c r="E1160" s="4175"/>
      <c r="F1160" s="3339"/>
      <c r="G1160" s="2501"/>
      <c r="H1160" s="2501"/>
      <c r="I1160" s="2501"/>
      <c r="J1160" s="2501"/>
      <c r="K1160" s="2501"/>
      <c r="L1160" s="2501"/>
      <c r="M1160" s="2501"/>
      <c r="N1160" s="2501"/>
      <c r="O1160" s="2501"/>
      <c r="P1160" s="2501"/>
      <c r="Q1160" s="2501"/>
      <c r="R1160" s="2501"/>
      <c r="S1160" s="2501"/>
      <c r="T1160" s="2501"/>
      <c r="U1160" s="2501"/>
      <c r="V1160" s="2501"/>
      <c r="W1160" s="2501"/>
      <c r="X1160" s="2501"/>
      <c r="Y1160" s="2501"/>
      <c r="Z1160" s="2501"/>
      <c r="AA1160" s="2501"/>
      <c r="AB1160" s="2501"/>
      <c r="AC1160" s="2501"/>
      <c r="AD1160" s="2501"/>
      <c r="AE1160" s="2501"/>
      <c r="AF1160" s="2501"/>
      <c r="AG1160" s="2501"/>
      <c r="AH1160" s="2501"/>
      <c r="AI1160" s="2501"/>
      <c r="AJ1160" s="2501"/>
      <c r="AK1160" s="2502"/>
    </row>
    <row r="1161" spans="2:37" s="2393" customFormat="1" ht="133.5" customHeight="1" thickBot="1" x14ac:dyDescent="0.25">
      <c r="B1161" s="4179" t="s">
        <v>4996</v>
      </c>
      <c r="C1161" s="4180"/>
      <c r="D1161" s="5144" t="s">
        <v>6154</v>
      </c>
      <c r="E1161" s="5145"/>
      <c r="F1161" s="5145"/>
      <c r="G1161" s="5145"/>
      <c r="H1161" s="5145"/>
      <c r="I1161" s="5145"/>
      <c r="J1161" s="5145"/>
      <c r="K1161" s="5145"/>
      <c r="L1161" s="5145"/>
      <c r="M1161" s="5145"/>
      <c r="N1161" s="5145"/>
      <c r="O1161" s="5145"/>
      <c r="P1161" s="5145"/>
      <c r="Q1161" s="5146"/>
      <c r="R1161" s="2501"/>
      <c r="S1161" s="2501"/>
      <c r="T1161" s="2501"/>
      <c r="U1161" s="2501"/>
      <c r="V1161" s="2501"/>
      <c r="W1161" s="2501"/>
      <c r="X1161" s="2501"/>
      <c r="Y1161" s="2501"/>
      <c r="Z1161" s="2501"/>
      <c r="AA1161" s="2501"/>
      <c r="AB1161" s="2501"/>
      <c r="AC1161" s="2501"/>
      <c r="AD1161" s="2501"/>
      <c r="AE1161" s="2501"/>
      <c r="AF1161" s="2501"/>
      <c r="AG1161" s="2501"/>
      <c r="AH1161" s="2501"/>
      <c r="AI1161" s="2501"/>
      <c r="AJ1161" s="2501"/>
      <c r="AK1161" s="2502"/>
    </row>
    <row r="1162" spans="2:37" s="2393" customFormat="1" ht="15" customHeight="1" thickBot="1" x14ac:dyDescent="0.25">
      <c r="B1162" s="4245"/>
      <c r="C1162" s="4246"/>
      <c r="D1162" s="4246"/>
      <c r="E1162" s="4246"/>
      <c r="F1162" s="4246"/>
      <c r="G1162" s="4246"/>
      <c r="H1162" s="4246"/>
      <c r="I1162" s="4246"/>
      <c r="J1162" s="4246"/>
      <c r="K1162" s="4246"/>
      <c r="L1162" s="4246"/>
      <c r="M1162" s="4246"/>
      <c r="N1162" s="4246"/>
      <c r="O1162" s="4246"/>
      <c r="P1162" s="4246"/>
      <c r="Q1162" s="4246"/>
      <c r="R1162" s="2501"/>
      <c r="S1162" s="2501"/>
      <c r="T1162" s="2501"/>
      <c r="U1162" s="2501"/>
      <c r="V1162" s="2501"/>
      <c r="W1162" s="2501"/>
      <c r="X1162" s="2501"/>
      <c r="Y1162" s="2501"/>
      <c r="Z1162" s="2501"/>
      <c r="AA1162" s="2501"/>
      <c r="AB1162" s="2501"/>
      <c r="AC1162" s="2501"/>
      <c r="AD1162" s="2501"/>
      <c r="AE1162" s="2501"/>
      <c r="AF1162" s="2501"/>
      <c r="AG1162" s="2501"/>
      <c r="AH1162" s="2501"/>
      <c r="AI1162" s="2501"/>
      <c r="AJ1162" s="2501"/>
      <c r="AK1162" s="2502"/>
    </row>
    <row r="1163" spans="2:37" s="2393" customFormat="1" ht="15" customHeight="1" thickBot="1" x14ac:dyDescent="0.25">
      <c r="B1163" s="4189" t="s">
        <v>4997</v>
      </c>
      <c r="C1163" s="4189"/>
      <c r="D1163" s="4189" t="s">
        <v>4987</v>
      </c>
      <c r="E1163" s="4189" t="s">
        <v>4998</v>
      </c>
      <c r="F1163" s="4247" t="s">
        <v>224</v>
      </c>
      <c r="G1163" s="4247"/>
      <c r="H1163" s="4247"/>
      <c r="I1163" s="4247"/>
      <c r="J1163" s="4247"/>
      <c r="K1163" s="4247"/>
      <c r="L1163" s="4247"/>
      <c r="M1163" s="4247"/>
      <c r="N1163" s="4247"/>
      <c r="O1163" s="4247"/>
      <c r="P1163" s="4247"/>
      <c r="Q1163" s="4247"/>
      <c r="R1163" s="4247"/>
      <c r="S1163" s="4247" t="s">
        <v>340</v>
      </c>
      <c r="T1163" s="4247"/>
      <c r="U1163" s="4247"/>
      <c r="V1163" s="4247"/>
      <c r="W1163" s="4247"/>
      <c r="X1163" s="4247"/>
      <c r="Y1163" s="4247"/>
      <c r="Z1163" s="4247"/>
      <c r="AA1163" s="4247"/>
      <c r="AB1163" s="4247"/>
      <c r="AC1163" s="4247"/>
      <c r="AD1163" s="4247" t="s">
        <v>225</v>
      </c>
      <c r="AE1163" s="4247"/>
      <c r="AF1163" s="4247"/>
      <c r="AG1163" s="4247"/>
      <c r="AH1163" s="4188" t="s">
        <v>4982</v>
      </c>
      <c r="AI1163" s="4188"/>
      <c r="AJ1163" s="4188"/>
      <c r="AK1163" s="2502"/>
    </row>
    <row r="1164" spans="2:37" s="2393" customFormat="1" ht="33" customHeight="1" thickBot="1" x14ac:dyDescent="0.25">
      <c r="B1164" s="4203"/>
      <c r="C1164" s="4203"/>
      <c r="D1164" s="4203"/>
      <c r="E1164" s="4203"/>
      <c r="F1164" s="4203" t="s">
        <v>4999</v>
      </c>
      <c r="G1164" s="4203" t="s">
        <v>5000</v>
      </c>
      <c r="H1164" s="4189" t="s">
        <v>5001</v>
      </c>
      <c r="I1164" s="4200" t="s">
        <v>5002</v>
      </c>
      <c r="J1164" s="4200" t="s">
        <v>5003</v>
      </c>
      <c r="K1164" s="4201" t="s">
        <v>5004</v>
      </c>
      <c r="L1164" s="4201" t="s">
        <v>5005</v>
      </c>
      <c r="M1164" s="4200" t="s">
        <v>5006</v>
      </c>
      <c r="N1164" s="4200"/>
      <c r="O1164" s="4201" t="s">
        <v>5007</v>
      </c>
      <c r="P1164" s="4201" t="s">
        <v>5008</v>
      </c>
      <c r="Q1164" s="4201" t="s">
        <v>5009</v>
      </c>
      <c r="R1164" s="4201" t="s">
        <v>5010</v>
      </c>
      <c r="S1164" s="4189" t="s">
        <v>5011</v>
      </c>
      <c r="T1164" s="4189" t="s">
        <v>5012</v>
      </c>
      <c r="U1164" s="4189" t="s">
        <v>5013</v>
      </c>
      <c r="V1164" s="4189" t="s">
        <v>5014</v>
      </c>
      <c r="W1164" s="4189" t="s">
        <v>5015</v>
      </c>
      <c r="X1164" s="4189" t="s">
        <v>5016</v>
      </c>
      <c r="Y1164" s="4189" t="s">
        <v>5017</v>
      </c>
      <c r="Z1164" s="4189" t="s">
        <v>5018</v>
      </c>
      <c r="AA1164" s="4189" t="s">
        <v>5019</v>
      </c>
      <c r="AB1164" s="4200" t="s">
        <v>5020</v>
      </c>
      <c r="AC1164" s="4200" t="s">
        <v>5021</v>
      </c>
      <c r="AD1164" s="4189" t="s">
        <v>5022</v>
      </c>
      <c r="AE1164" s="4189" t="s">
        <v>5023</v>
      </c>
      <c r="AF1164" s="4189" t="s">
        <v>5024</v>
      </c>
      <c r="AG1164" s="4189" t="s">
        <v>5025</v>
      </c>
      <c r="AH1164" s="4189" t="s">
        <v>1150</v>
      </c>
      <c r="AI1164" s="4189" t="s">
        <v>4983</v>
      </c>
      <c r="AJ1164" s="4189" t="s">
        <v>4984</v>
      </c>
      <c r="AK1164" s="2502"/>
    </row>
    <row r="1165" spans="2:37" s="2393" customFormat="1" ht="27" customHeight="1" thickBot="1" x14ac:dyDescent="0.25">
      <c r="B1165" s="4203"/>
      <c r="C1165" s="4203"/>
      <c r="D1165" s="4203"/>
      <c r="E1165" s="4203"/>
      <c r="F1165" s="4203"/>
      <c r="G1165" s="4203"/>
      <c r="H1165" s="4203"/>
      <c r="I1165" s="4201"/>
      <c r="J1165" s="4201"/>
      <c r="K1165" s="4201"/>
      <c r="L1165" s="4201"/>
      <c r="M1165" s="3336" t="s">
        <v>5026</v>
      </c>
      <c r="N1165" s="3337" t="s">
        <v>2793</v>
      </c>
      <c r="O1165" s="4201"/>
      <c r="P1165" s="4201"/>
      <c r="Q1165" s="4201"/>
      <c r="R1165" s="4201"/>
      <c r="S1165" s="4203"/>
      <c r="T1165" s="4203"/>
      <c r="U1165" s="4203"/>
      <c r="V1165" s="4203"/>
      <c r="W1165" s="4203"/>
      <c r="X1165" s="4203"/>
      <c r="Y1165" s="4203"/>
      <c r="Z1165" s="4203"/>
      <c r="AA1165" s="4203"/>
      <c r="AB1165" s="4201"/>
      <c r="AC1165" s="4201"/>
      <c r="AD1165" s="4203"/>
      <c r="AE1165" s="4203"/>
      <c r="AF1165" s="4203"/>
      <c r="AG1165" s="4203"/>
      <c r="AH1165" s="4203"/>
      <c r="AI1165" s="4203"/>
      <c r="AJ1165" s="4203"/>
      <c r="AK1165" s="2502"/>
    </row>
    <row r="1166" spans="2:37" s="2393" customFormat="1" ht="15" customHeight="1" x14ac:dyDescent="0.2">
      <c r="B1166" s="5643" t="s">
        <v>6155</v>
      </c>
      <c r="C1166" s="5644"/>
      <c r="D1166" s="3099">
        <v>546</v>
      </c>
      <c r="E1166" s="3076"/>
      <c r="F1166" s="3076"/>
      <c r="G1166" s="3076"/>
      <c r="H1166" s="3076"/>
      <c r="I1166" s="3076"/>
      <c r="J1166" s="3076"/>
      <c r="K1166" s="3076"/>
      <c r="L1166" s="3234"/>
      <c r="M1166" s="3076"/>
      <c r="N1166" s="3076"/>
      <c r="O1166" s="3076"/>
      <c r="P1166" s="3076"/>
      <c r="Q1166" s="3076"/>
      <c r="R1166" s="3076"/>
      <c r="S1166" s="3234">
        <v>1</v>
      </c>
      <c r="T1166" s="3076"/>
      <c r="U1166" s="3076"/>
      <c r="V1166" s="3056">
        <v>30</v>
      </c>
      <c r="W1166" s="3234"/>
      <c r="X1166" s="3234">
        <v>0.06</v>
      </c>
      <c r="Y1166" s="3076"/>
      <c r="Z1166" s="3319"/>
      <c r="AA1166" s="3319"/>
      <c r="AB1166" s="3312"/>
      <c r="AC1166" s="3235">
        <v>0.06</v>
      </c>
      <c r="AD1166" s="3056"/>
      <c r="AE1166" s="3056"/>
      <c r="AF1166" s="3071"/>
      <c r="AG1166" s="3312"/>
      <c r="AH1166" s="3076"/>
      <c r="AI1166" s="3313"/>
      <c r="AJ1166" s="3083"/>
      <c r="AK1166" s="2502"/>
    </row>
    <row r="1167" spans="2:37" s="2393" customFormat="1" ht="15" customHeight="1" x14ac:dyDescent="0.2">
      <c r="B1167" s="5645" t="s">
        <v>6156</v>
      </c>
      <c r="C1167" s="5646"/>
      <c r="D1167" s="3104">
        <v>547</v>
      </c>
      <c r="E1167" s="3217"/>
      <c r="F1167" s="3217"/>
      <c r="G1167" s="3217"/>
      <c r="H1167" s="3217"/>
      <c r="I1167" s="3217"/>
      <c r="J1167" s="3217"/>
      <c r="K1167" s="3217"/>
      <c r="L1167" s="3243"/>
      <c r="M1167" s="3217"/>
      <c r="N1167" s="3217"/>
      <c r="O1167" s="3217"/>
      <c r="P1167" s="3217"/>
      <c r="Q1167" s="3217"/>
      <c r="R1167" s="3217"/>
      <c r="S1167" s="3243">
        <v>1.5</v>
      </c>
      <c r="T1167" s="3217"/>
      <c r="U1167" s="3217"/>
      <c r="V1167" s="3051">
        <v>50</v>
      </c>
      <c r="W1167" s="3243"/>
      <c r="X1167" s="3243">
        <v>0.06</v>
      </c>
      <c r="Y1167" s="3217"/>
      <c r="Z1167" s="3345"/>
      <c r="AA1167" s="3345"/>
      <c r="AB1167" s="3346"/>
      <c r="AC1167" s="3244">
        <v>0.06</v>
      </c>
      <c r="AD1167" s="3051"/>
      <c r="AE1167" s="3051"/>
      <c r="AF1167" s="3153"/>
      <c r="AG1167" s="3346"/>
      <c r="AH1167" s="3217"/>
      <c r="AI1167" s="3347"/>
      <c r="AJ1167" s="3348"/>
      <c r="AK1167" s="2502"/>
    </row>
    <row r="1168" spans="2:37" s="2393" customFormat="1" ht="15" customHeight="1" x14ac:dyDescent="0.2">
      <c r="B1168" s="5645" t="s">
        <v>6157</v>
      </c>
      <c r="C1168" s="5646"/>
      <c r="D1168" s="3104">
        <v>548</v>
      </c>
      <c r="E1168" s="3217"/>
      <c r="F1168" s="3217"/>
      <c r="G1168" s="3217"/>
      <c r="H1168" s="3217"/>
      <c r="I1168" s="3217"/>
      <c r="J1168" s="3217"/>
      <c r="K1168" s="3217"/>
      <c r="L1168" s="3243"/>
      <c r="M1168" s="3217"/>
      <c r="N1168" s="3217"/>
      <c r="O1168" s="3217"/>
      <c r="P1168" s="3217"/>
      <c r="Q1168" s="3217"/>
      <c r="R1168" s="3217"/>
      <c r="S1168" s="3243">
        <v>2</v>
      </c>
      <c r="T1168" s="3217"/>
      <c r="U1168" s="3217"/>
      <c r="V1168" s="3051">
        <v>70</v>
      </c>
      <c r="W1168" s="3243"/>
      <c r="X1168" s="3243">
        <v>0.06</v>
      </c>
      <c r="Y1168" s="3217"/>
      <c r="Z1168" s="3345"/>
      <c r="AA1168" s="3345"/>
      <c r="AB1168" s="3346"/>
      <c r="AC1168" s="3244">
        <v>0.06</v>
      </c>
      <c r="AD1168" s="3051"/>
      <c r="AE1168" s="3051"/>
      <c r="AF1168" s="3153"/>
      <c r="AG1168" s="3346"/>
      <c r="AH1168" s="3217"/>
      <c r="AI1168" s="3347"/>
      <c r="AJ1168" s="3348"/>
      <c r="AK1168" s="2502"/>
    </row>
    <row r="1169" spans="2:37" s="2393" customFormat="1" ht="15" customHeight="1" x14ac:dyDescent="0.2">
      <c r="B1169" s="5645" t="s">
        <v>6158</v>
      </c>
      <c r="C1169" s="5646"/>
      <c r="D1169" s="3104">
        <v>549</v>
      </c>
      <c r="E1169" s="3217"/>
      <c r="F1169" s="3217"/>
      <c r="G1169" s="3217"/>
      <c r="H1169" s="3217"/>
      <c r="I1169" s="3217"/>
      <c r="J1169" s="3217"/>
      <c r="K1169" s="3217"/>
      <c r="L1169" s="3243"/>
      <c r="M1169" s="3217"/>
      <c r="N1169" s="3217"/>
      <c r="O1169" s="3217"/>
      <c r="P1169" s="3217"/>
      <c r="Q1169" s="3217"/>
      <c r="R1169" s="3217"/>
      <c r="S1169" s="3243">
        <v>3.5</v>
      </c>
      <c r="T1169" s="3217"/>
      <c r="U1169" s="3217"/>
      <c r="V1169" s="3051">
        <v>150</v>
      </c>
      <c r="W1169" s="3243"/>
      <c r="X1169" s="3243">
        <v>0.06</v>
      </c>
      <c r="Y1169" s="3217"/>
      <c r="Z1169" s="3345"/>
      <c r="AA1169" s="3345"/>
      <c r="AB1169" s="3346"/>
      <c r="AC1169" s="3244">
        <v>0.06</v>
      </c>
      <c r="AD1169" s="3051"/>
      <c r="AE1169" s="3051"/>
      <c r="AF1169" s="3153"/>
      <c r="AG1169" s="3346"/>
      <c r="AH1169" s="3217"/>
      <c r="AI1169" s="3347"/>
      <c r="AJ1169" s="3348"/>
      <c r="AK1169" s="2502"/>
    </row>
    <row r="1170" spans="2:37" s="2393" customFormat="1" ht="15" customHeight="1" x14ac:dyDescent="0.2">
      <c r="B1170" s="5645" t="s">
        <v>6159</v>
      </c>
      <c r="C1170" s="5646"/>
      <c r="D1170" s="3104">
        <v>550</v>
      </c>
      <c r="E1170" s="3217"/>
      <c r="F1170" s="3217"/>
      <c r="G1170" s="3217"/>
      <c r="H1170" s="3217"/>
      <c r="I1170" s="3217"/>
      <c r="J1170" s="3217"/>
      <c r="K1170" s="3217"/>
      <c r="L1170" s="3243"/>
      <c r="M1170" s="3217"/>
      <c r="N1170" s="3217"/>
      <c r="O1170" s="3217"/>
      <c r="P1170" s="3217"/>
      <c r="Q1170" s="3217"/>
      <c r="R1170" s="3217"/>
      <c r="S1170" s="3243">
        <v>5.5</v>
      </c>
      <c r="T1170" s="3217"/>
      <c r="U1170" s="3217"/>
      <c r="V1170" s="3051">
        <v>250</v>
      </c>
      <c r="W1170" s="3243"/>
      <c r="X1170" s="3243">
        <v>0.06</v>
      </c>
      <c r="Y1170" s="3217"/>
      <c r="Z1170" s="3345"/>
      <c r="AA1170" s="3345"/>
      <c r="AB1170" s="3346"/>
      <c r="AC1170" s="3244">
        <v>0.06</v>
      </c>
      <c r="AD1170" s="3051"/>
      <c r="AE1170" s="3051"/>
      <c r="AF1170" s="3153"/>
      <c r="AG1170" s="3346"/>
      <c r="AH1170" s="3217"/>
      <c r="AI1170" s="3347"/>
      <c r="AJ1170" s="3348"/>
      <c r="AK1170" s="2502"/>
    </row>
    <row r="1171" spans="2:37" s="2393" customFormat="1" ht="15" customHeight="1" x14ac:dyDescent="0.2">
      <c r="B1171" s="5645" t="s">
        <v>6160</v>
      </c>
      <c r="C1171" s="5646"/>
      <c r="D1171" s="3104">
        <v>551</v>
      </c>
      <c r="E1171" s="3217"/>
      <c r="F1171" s="3217"/>
      <c r="G1171" s="3217"/>
      <c r="H1171" s="3217"/>
      <c r="I1171" s="3217"/>
      <c r="J1171" s="3217"/>
      <c r="K1171" s="3217"/>
      <c r="L1171" s="3243"/>
      <c r="M1171" s="3217"/>
      <c r="N1171" s="3217"/>
      <c r="O1171" s="3217"/>
      <c r="P1171" s="3217"/>
      <c r="Q1171" s="3217"/>
      <c r="R1171" s="3217"/>
      <c r="S1171" s="3243">
        <v>6.5</v>
      </c>
      <c r="T1171" s="3217"/>
      <c r="U1171" s="3217"/>
      <c r="V1171" s="3051">
        <v>320</v>
      </c>
      <c r="W1171" s="3243"/>
      <c r="X1171" s="3243">
        <v>0.06</v>
      </c>
      <c r="Y1171" s="3217"/>
      <c r="Z1171" s="3345"/>
      <c r="AA1171" s="3345"/>
      <c r="AB1171" s="3346"/>
      <c r="AC1171" s="3244">
        <v>0.06</v>
      </c>
      <c r="AD1171" s="3051"/>
      <c r="AE1171" s="3051"/>
      <c r="AF1171" s="3153"/>
      <c r="AG1171" s="3346"/>
      <c r="AH1171" s="3217"/>
      <c r="AI1171" s="3347"/>
      <c r="AJ1171" s="3348"/>
      <c r="AK1171" s="2502"/>
    </row>
    <row r="1172" spans="2:37" s="2393" customFormat="1" ht="15" customHeight="1" x14ac:dyDescent="0.2">
      <c r="B1172" s="5645" t="s">
        <v>6161</v>
      </c>
      <c r="C1172" s="5646"/>
      <c r="D1172" s="3104">
        <v>552</v>
      </c>
      <c r="E1172" s="3217"/>
      <c r="F1172" s="3217"/>
      <c r="G1172" s="3217"/>
      <c r="H1172" s="3217"/>
      <c r="I1172" s="3217"/>
      <c r="J1172" s="3217"/>
      <c r="K1172" s="3217"/>
      <c r="L1172" s="3243"/>
      <c r="M1172" s="3217"/>
      <c r="N1172" s="3217"/>
      <c r="O1172" s="3217"/>
      <c r="P1172" s="3217"/>
      <c r="Q1172" s="3217"/>
      <c r="R1172" s="3217"/>
      <c r="S1172" s="3243">
        <v>7.69</v>
      </c>
      <c r="T1172" s="3217"/>
      <c r="U1172" s="3217"/>
      <c r="V1172" s="3051">
        <v>400</v>
      </c>
      <c r="W1172" s="3243"/>
      <c r="X1172" s="3243">
        <v>0.06</v>
      </c>
      <c r="Y1172" s="3217"/>
      <c r="Z1172" s="3345"/>
      <c r="AA1172" s="3345"/>
      <c r="AB1172" s="3346"/>
      <c r="AC1172" s="3244">
        <v>0.06</v>
      </c>
      <c r="AD1172" s="3051"/>
      <c r="AE1172" s="3051"/>
      <c r="AF1172" s="3153"/>
      <c r="AG1172" s="3346"/>
      <c r="AH1172" s="3217"/>
      <c r="AI1172" s="3347"/>
      <c r="AJ1172" s="3348"/>
      <c r="AK1172" s="2502"/>
    </row>
    <row r="1173" spans="2:37" s="2393" customFormat="1" ht="15" customHeight="1" x14ac:dyDescent="0.2">
      <c r="B1173" s="5645" t="s">
        <v>6162</v>
      </c>
      <c r="C1173" s="5646"/>
      <c r="D1173" s="3104">
        <v>562</v>
      </c>
      <c r="E1173" s="3217"/>
      <c r="F1173" s="3217"/>
      <c r="G1173" s="3217"/>
      <c r="H1173" s="3217"/>
      <c r="I1173" s="3217"/>
      <c r="J1173" s="3217"/>
      <c r="K1173" s="3217"/>
      <c r="L1173" s="3243"/>
      <c r="M1173" s="3217"/>
      <c r="N1173" s="3217"/>
      <c r="O1173" s="3217"/>
      <c r="P1173" s="3217"/>
      <c r="Q1173" s="3217"/>
      <c r="R1173" s="3217"/>
      <c r="S1173" s="3243">
        <v>1</v>
      </c>
      <c r="T1173" s="3217"/>
      <c r="U1173" s="3217"/>
      <c r="V1173" s="3051">
        <v>30</v>
      </c>
      <c r="W1173" s="3243"/>
      <c r="X1173" s="3243">
        <v>0.06</v>
      </c>
      <c r="Y1173" s="3217"/>
      <c r="Z1173" s="3345"/>
      <c r="AA1173" s="3345"/>
      <c r="AB1173" s="3346"/>
      <c r="AC1173" s="3244">
        <v>0.06</v>
      </c>
      <c r="AD1173" s="3051"/>
      <c r="AE1173" s="3051"/>
      <c r="AF1173" s="3153"/>
      <c r="AG1173" s="3346"/>
      <c r="AH1173" s="3217"/>
      <c r="AI1173" s="3347"/>
      <c r="AJ1173" s="3348"/>
      <c r="AK1173" s="2502"/>
    </row>
    <row r="1174" spans="2:37" s="2393" customFormat="1" ht="15" customHeight="1" x14ac:dyDescent="0.2">
      <c r="B1174" s="5645" t="s">
        <v>6163</v>
      </c>
      <c r="C1174" s="5646"/>
      <c r="D1174" s="3104">
        <v>563</v>
      </c>
      <c r="E1174" s="3217"/>
      <c r="F1174" s="3217"/>
      <c r="G1174" s="3217"/>
      <c r="H1174" s="3217"/>
      <c r="I1174" s="3217"/>
      <c r="J1174" s="3217"/>
      <c r="K1174" s="3217"/>
      <c r="L1174" s="3243"/>
      <c r="M1174" s="3217"/>
      <c r="N1174" s="3217"/>
      <c r="O1174" s="3217"/>
      <c r="P1174" s="3217"/>
      <c r="Q1174" s="3217"/>
      <c r="R1174" s="3217"/>
      <c r="S1174" s="3243">
        <v>1.5</v>
      </c>
      <c r="T1174" s="3217"/>
      <c r="U1174" s="3217"/>
      <c r="V1174" s="3051">
        <v>50</v>
      </c>
      <c r="W1174" s="3243"/>
      <c r="X1174" s="3243">
        <v>0.06</v>
      </c>
      <c r="Y1174" s="3217"/>
      <c r="Z1174" s="3345"/>
      <c r="AA1174" s="3345"/>
      <c r="AB1174" s="3346"/>
      <c r="AC1174" s="3244">
        <v>0.06</v>
      </c>
      <c r="AD1174" s="3051"/>
      <c r="AE1174" s="3051"/>
      <c r="AF1174" s="3153"/>
      <c r="AG1174" s="3346"/>
      <c r="AH1174" s="3217"/>
      <c r="AI1174" s="3347"/>
      <c r="AJ1174" s="3348"/>
      <c r="AK1174" s="2502"/>
    </row>
    <row r="1175" spans="2:37" s="2393" customFormat="1" ht="15" customHeight="1" x14ac:dyDescent="0.2">
      <c r="B1175" s="5645" t="s">
        <v>6164</v>
      </c>
      <c r="C1175" s="5646"/>
      <c r="D1175" s="3104">
        <v>564</v>
      </c>
      <c r="E1175" s="3217"/>
      <c r="F1175" s="3217"/>
      <c r="G1175" s="3217"/>
      <c r="H1175" s="3217"/>
      <c r="I1175" s="3217"/>
      <c r="J1175" s="3217"/>
      <c r="K1175" s="3217"/>
      <c r="L1175" s="3243"/>
      <c r="M1175" s="3217"/>
      <c r="N1175" s="3217"/>
      <c r="O1175" s="3217"/>
      <c r="P1175" s="3217"/>
      <c r="Q1175" s="3217"/>
      <c r="R1175" s="3217"/>
      <c r="S1175" s="3243">
        <v>2</v>
      </c>
      <c r="T1175" s="3217"/>
      <c r="U1175" s="3217"/>
      <c r="V1175" s="3051">
        <v>70</v>
      </c>
      <c r="W1175" s="3243"/>
      <c r="X1175" s="3243">
        <v>0.06</v>
      </c>
      <c r="Y1175" s="3217"/>
      <c r="Z1175" s="3345"/>
      <c r="AA1175" s="3345"/>
      <c r="AB1175" s="3346"/>
      <c r="AC1175" s="3244">
        <v>0.06</v>
      </c>
      <c r="AD1175" s="3051"/>
      <c r="AE1175" s="3051"/>
      <c r="AF1175" s="3153"/>
      <c r="AG1175" s="3346"/>
      <c r="AH1175" s="3217"/>
      <c r="AI1175" s="3347"/>
      <c r="AJ1175" s="3348"/>
      <c r="AK1175" s="2502"/>
    </row>
    <row r="1176" spans="2:37" s="2393" customFormat="1" ht="15" customHeight="1" x14ac:dyDescent="0.2">
      <c r="B1176" s="5645" t="s">
        <v>6165</v>
      </c>
      <c r="C1176" s="5646"/>
      <c r="D1176" s="3104">
        <v>565</v>
      </c>
      <c r="E1176" s="3217"/>
      <c r="F1176" s="3217"/>
      <c r="G1176" s="3217"/>
      <c r="H1176" s="3217"/>
      <c r="I1176" s="3217"/>
      <c r="J1176" s="3217"/>
      <c r="K1176" s="3217"/>
      <c r="L1176" s="3243"/>
      <c r="M1176" s="3217"/>
      <c r="N1176" s="3217"/>
      <c r="O1176" s="3217"/>
      <c r="P1176" s="3217"/>
      <c r="Q1176" s="3217"/>
      <c r="R1176" s="3217"/>
      <c r="S1176" s="3243">
        <v>3.5</v>
      </c>
      <c r="T1176" s="3217"/>
      <c r="U1176" s="3217"/>
      <c r="V1176" s="3051">
        <v>150</v>
      </c>
      <c r="W1176" s="3243"/>
      <c r="X1176" s="3243">
        <v>0.06</v>
      </c>
      <c r="Y1176" s="3217"/>
      <c r="Z1176" s="3345"/>
      <c r="AA1176" s="3345"/>
      <c r="AB1176" s="3346"/>
      <c r="AC1176" s="3244">
        <v>0.06</v>
      </c>
      <c r="AD1176" s="3051"/>
      <c r="AE1176" s="3051"/>
      <c r="AF1176" s="3153"/>
      <c r="AG1176" s="3346"/>
      <c r="AH1176" s="3217"/>
      <c r="AI1176" s="3347"/>
      <c r="AJ1176" s="3348"/>
      <c r="AK1176" s="2502"/>
    </row>
    <row r="1177" spans="2:37" s="2393" customFormat="1" ht="15" customHeight="1" x14ac:dyDescent="0.2">
      <c r="B1177" s="5645" t="s">
        <v>6166</v>
      </c>
      <c r="C1177" s="5646"/>
      <c r="D1177" s="3104">
        <v>566</v>
      </c>
      <c r="E1177" s="3217"/>
      <c r="F1177" s="3217"/>
      <c r="G1177" s="3217"/>
      <c r="H1177" s="3217"/>
      <c r="I1177" s="3217"/>
      <c r="J1177" s="3217"/>
      <c r="K1177" s="3217"/>
      <c r="L1177" s="3243"/>
      <c r="M1177" s="3217"/>
      <c r="N1177" s="3217"/>
      <c r="O1177" s="3217"/>
      <c r="P1177" s="3217"/>
      <c r="Q1177" s="3217"/>
      <c r="R1177" s="3217"/>
      <c r="S1177" s="3243">
        <v>5.5</v>
      </c>
      <c r="T1177" s="3217"/>
      <c r="U1177" s="3217"/>
      <c r="V1177" s="3051">
        <v>250</v>
      </c>
      <c r="W1177" s="3243"/>
      <c r="X1177" s="3243">
        <v>0.06</v>
      </c>
      <c r="Y1177" s="3217"/>
      <c r="Z1177" s="3345"/>
      <c r="AA1177" s="3345"/>
      <c r="AB1177" s="3346"/>
      <c r="AC1177" s="3244">
        <v>0.06</v>
      </c>
      <c r="AD1177" s="3051"/>
      <c r="AE1177" s="3051"/>
      <c r="AF1177" s="3153"/>
      <c r="AG1177" s="3346"/>
      <c r="AH1177" s="3217"/>
      <c r="AI1177" s="3347"/>
      <c r="AJ1177" s="3348"/>
      <c r="AK1177" s="2502"/>
    </row>
    <row r="1178" spans="2:37" s="2393" customFormat="1" ht="15" customHeight="1" x14ac:dyDescent="0.2">
      <c r="B1178" s="5645" t="s">
        <v>6167</v>
      </c>
      <c r="C1178" s="5646"/>
      <c r="D1178" s="3104">
        <v>567</v>
      </c>
      <c r="E1178" s="3217"/>
      <c r="F1178" s="3217"/>
      <c r="G1178" s="3217"/>
      <c r="H1178" s="3217"/>
      <c r="I1178" s="3217"/>
      <c r="J1178" s="3217"/>
      <c r="K1178" s="3217"/>
      <c r="L1178" s="3243"/>
      <c r="M1178" s="3217"/>
      <c r="N1178" s="3217"/>
      <c r="O1178" s="3217"/>
      <c r="P1178" s="3217"/>
      <c r="Q1178" s="3217"/>
      <c r="R1178" s="3217"/>
      <c r="S1178" s="3243">
        <v>6.5</v>
      </c>
      <c r="T1178" s="3217"/>
      <c r="U1178" s="3217"/>
      <c r="V1178" s="3051">
        <v>320</v>
      </c>
      <c r="W1178" s="3243"/>
      <c r="X1178" s="3243">
        <v>0.06</v>
      </c>
      <c r="Y1178" s="3217"/>
      <c r="Z1178" s="3345"/>
      <c r="AA1178" s="3345"/>
      <c r="AB1178" s="3346"/>
      <c r="AC1178" s="3244">
        <v>0.06</v>
      </c>
      <c r="AD1178" s="3051"/>
      <c r="AE1178" s="3051"/>
      <c r="AF1178" s="3153"/>
      <c r="AG1178" s="3346"/>
      <c r="AH1178" s="3217"/>
      <c r="AI1178" s="3347"/>
      <c r="AJ1178" s="3348"/>
      <c r="AK1178" s="2502"/>
    </row>
    <row r="1179" spans="2:37" s="2393" customFormat="1" ht="15" customHeight="1" x14ac:dyDescent="0.2">
      <c r="B1179" s="5645" t="s">
        <v>6168</v>
      </c>
      <c r="C1179" s="5646"/>
      <c r="D1179" s="3104">
        <v>568</v>
      </c>
      <c r="E1179" s="3217"/>
      <c r="F1179" s="3217"/>
      <c r="G1179" s="3217"/>
      <c r="H1179" s="3217"/>
      <c r="I1179" s="3217"/>
      <c r="J1179" s="3217"/>
      <c r="K1179" s="3217"/>
      <c r="L1179" s="3243"/>
      <c r="M1179" s="3217"/>
      <c r="N1179" s="3217"/>
      <c r="O1179" s="3217"/>
      <c r="P1179" s="3217"/>
      <c r="Q1179" s="3217"/>
      <c r="R1179" s="3217"/>
      <c r="S1179" s="3243">
        <v>7.69</v>
      </c>
      <c r="T1179" s="3217"/>
      <c r="U1179" s="3217"/>
      <c r="V1179" s="3051">
        <v>400</v>
      </c>
      <c r="W1179" s="3243"/>
      <c r="X1179" s="3243">
        <v>0.06</v>
      </c>
      <c r="Y1179" s="3217"/>
      <c r="Z1179" s="3345"/>
      <c r="AA1179" s="3345"/>
      <c r="AB1179" s="3346"/>
      <c r="AC1179" s="3244">
        <v>0.06</v>
      </c>
      <c r="AD1179" s="3051"/>
      <c r="AE1179" s="3051"/>
      <c r="AF1179" s="3153"/>
      <c r="AG1179" s="3346"/>
      <c r="AH1179" s="3217"/>
      <c r="AI1179" s="3347"/>
      <c r="AJ1179" s="3348"/>
      <c r="AK1179" s="2502"/>
    </row>
    <row r="1180" spans="2:37" s="2393" customFormat="1" ht="15" customHeight="1" x14ac:dyDescent="0.2">
      <c r="B1180" s="5645" t="s">
        <v>6169</v>
      </c>
      <c r="C1180" s="5646"/>
      <c r="D1180" s="3104">
        <v>554</v>
      </c>
      <c r="E1180" s="3217"/>
      <c r="F1180" s="3217"/>
      <c r="G1180" s="3217"/>
      <c r="H1180" s="3217"/>
      <c r="I1180" s="3217"/>
      <c r="J1180" s="3217"/>
      <c r="K1180" s="3217"/>
      <c r="L1180" s="3243"/>
      <c r="M1180" s="3217"/>
      <c r="N1180" s="3217"/>
      <c r="O1180" s="3217"/>
      <c r="P1180" s="3217"/>
      <c r="Q1180" s="3217"/>
      <c r="R1180" s="3217"/>
      <c r="S1180" s="3243">
        <v>1</v>
      </c>
      <c r="T1180" s="3217"/>
      <c r="U1180" s="3217"/>
      <c r="V1180" s="3051">
        <v>30</v>
      </c>
      <c r="W1180" s="3243"/>
      <c r="X1180" s="3243">
        <v>0.06</v>
      </c>
      <c r="Y1180" s="3217"/>
      <c r="Z1180" s="3345"/>
      <c r="AA1180" s="3345"/>
      <c r="AB1180" s="3346"/>
      <c r="AC1180" s="3244">
        <v>0.06</v>
      </c>
      <c r="AD1180" s="3051"/>
      <c r="AE1180" s="3051"/>
      <c r="AF1180" s="3153"/>
      <c r="AG1180" s="3346"/>
      <c r="AH1180" s="3217"/>
      <c r="AI1180" s="3347"/>
      <c r="AJ1180" s="3348"/>
      <c r="AK1180" s="2502"/>
    </row>
    <row r="1181" spans="2:37" s="2393" customFormat="1" ht="15" customHeight="1" x14ac:dyDescent="0.2">
      <c r="B1181" s="5645" t="s">
        <v>6170</v>
      </c>
      <c r="C1181" s="5646"/>
      <c r="D1181" s="3104">
        <v>555</v>
      </c>
      <c r="E1181" s="3217"/>
      <c r="F1181" s="3217"/>
      <c r="G1181" s="3217"/>
      <c r="H1181" s="3217"/>
      <c r="I1181" s="3217"/>
      <c r="J1181" s="3217"/>
      <c r="K1181" s="3217"/>
      <c r="L1181" s="3243"/>
      <c r="M1181" s="3217"/>
      <c r="N1181" s="3217"/>
      <c r="O1181" s="3217"/>
      <c r="P1181" s="3217"/>
      <c r="Q1181" s="3217"/>
      <c r="R1181" s="3217"/>
      <c r="S1181" s="3243">
        <v>1.5</v>
      </c>
      <c r="T1181" s="3217"/>
      <c r="U1181" s="3217"/>
      <c r="V1181" s="3051">
        <v>50</v>
      </c>
      <c r="W1181" s="3243"/>
      <c r="X1181" s="3243">
        <v>0.06</v>
      </c>
      <c r="Y1181" s="3217"/>
      <c r="Z1181" s="3345"/>
      <c r="AA1181" s="3345"/>
      <c r="AB1181" s="3346"/>
      <c r="AC1181" s="3244">
        <v>0.06</v>
      </c>
      <c r="AD1181" s="3051"/>
      <c r="AE1181" s="3051"/>
      <c r="AF1181" s="3153"/>
      <c r="AG1181" s="3346"/>
      <c r="AH1181" s="3217"/>
      <c r="AI1181" s="3347"/>
      <c r="AJ1181" s="3348"/>
      <c r="AK1181" s="2502"/>
    </row>
    <row r="1182" spans="2:37" s="2393" customFormat="1" ht="15" customHeight="1" x14ac:dyDescent="0.2">
      <c r="B1182" s="5645" t="s">
        <v>6171</v>
      </c>
      <c r="C1182" s="5646"/>
      <c r="D1182" s="3104">
        <v>556</v>
      </c>
      <c r="E1182" s="3217"/>
      <c r="F1182" s="3217"/>
      <c r="G1182" s="3217"/>
      <c r="H1182" s="3217"/>
      <c r="I1182" s="3217"/>
      <c r="J1182" s="3217"/>
      <c r="K1182" s="3217"/>
      <c r="L1182" s="3243"/>
      <c r="M1182" s="3217"/>
      <c r="N1182" s="3217"/>
      <c r="O1182" s="3217"/>
      <c r="P1182" s="3217"/>
      <c r="Q1182" s="3217"/>
      <c r="R1182" s="3217"/>
      <c r="S1182" s="3243">
        <v>2</v>
      </c>
      <c r="T1182" s="3217"/>
      <c r="U1182" s="3217"/>
      <c r="V1182" s="3051">
        <v>70</v>
      </c>
      <c r="W1182" s="3243"/>
      <c r="X1182" s="3243">
        <v>0.06</v>
      </c>
      <c r="Y1182" s="3217"/>
      <c r="Z1182" s="3345"/>
      <c r="AA1182" s="3345"/>
      <c r="AB1182" s="3346"/>
      <c r="AC1182" s="3244">
        <v>0.06</v>
      </c>
      <c r="AD1182" s="3051"/>
      <c r="AE1182" s="3051"/>
      <c r="AF1182" s="3153"/>
      <c r="AG1182" s="3346"/>
      <c r="AH1182" s="3217"/>
      <c r="AI1182" s="3347"/>
      <c r="AJ1182" s="3348"/>
      <c r="AK1182" s="2502"/>
    </row>
    <row r="1183" spans="2:37" s="2393" customFormat="1" ht="15" customHeight="1" x14ac:dyDescent="0.2">
      <c r="B1183" s="5645" t="s">
        <v>6172</v>
      </c>
      <c r="C1183" s="5646"/>
      <c r="D1183" s="3104">
        <v>557</v>
      </c>
      <c r="E1183" s="3217"/>
      <c r="F1183" s="3217"/>
      <c r="G1183" s="3217"/>
      <c r="H1183" s="3217"/>
      <c r="I1183" s="3217"/>
      <c r="J1183" s="3217"/>
      <c r="K1183" s="3217"/>
      <c r="L1183" s="3243"/>
      <c r="M1183" s="3217"/>
      <c r="N1183" s="3217"/>
      <c r="O1183" s="3217"/>
      <c r="P1183" s="3217"/>
      <c r="Q1183" s="3217"/>
      <c r="R1183" s="3217"/>
      <c r="S1183" s="3243">
        <v>3.5</v>
      </c>
      <c r="T1183" s="3217"/>
      <c r="U1183" s="3217"/>
      <c r="V1183" s="3051">
        <v>150</v>
      </c>
      <c r="W1183" s="3243"/>
      <c r="X1183" s="3243">
        <v>0.06</v>
      </c>
      <c r="Y1183" s="3217"/>
      <c r="Z1183" s="3345"/>
      <c r="AA1183" s="3345"/>
      <c r="AB1183" s="3346"/>
      <c r="AC1183" s="3244">
        <v>0.06</v>
      </c>
      <c r="AD1183" s="3051"/>
      <c r="AE1183" s="3051"/>
      <c r="AF1183" s="3153"/>
      <c r="AG1183" s="3346"/>
      <c r="AH1183" s="3217"/>
      <c r="AI1183" s="3347"/>
      <c r="AJ1183" s="3348"/>
      <c r="AK1183" s="2502"/>
    </row>
    <row r="1184" spans="2:37" s="2393" customFormat="1" ht="15" customHeight="1" x14ac:dyDescent="0.2">
      <c r="B1184" s="5645" t="s">
        <v>6173</v>
      </c>
      <c r="C1184" s="5646"/>
      <c r="D1184" s="3104">
        <v>558</v>
      </c>
      <c r="E1184" s="3217"/>
      <c r="F1184" s="3217"/>
      <c r="G1184" s="3217"/>
      <c r="H1184" s="3217"/>
      <c r="I1184" s="3217"/>
      <c r="J1184" s="3217"/>
      <c r="K1184" s="3217"/>
      <c r="L1184" s="3243"/>
      <c r="M1184" s="3217"/>
      <c r="N1184" s="3217"/>
      <c r="O1184" s="3217"/>
      <c r="P1184" s="3217"/>
      <c r="Q1184" s="3217"/>
      <c r="R1184" s="3217"/>
      <c r="S1184" s="3243">
        <v>5.5</v>
      </c>
      <c r="T1184" s="3217"/>
      <c r="U1184" s="3217"/>
      <c r="V1184" s="3051">
        <v>250</v>
      </c>
      <c r="W1184" s="3243"/>
      <c r="X1184" s="3243">
        <v>0.06</v>
      </c>
      <c r="Y1184" s="3217"/>
      <c r="Z1184" s="3345"/>
      <c r="AA1184" s="3345"/>
      <c r="AB1184" s="3346"/>
      <c r="AC1184" s="3244">
        <v>0.06</v>
      </c>
      <c r="AD1184" s="3051"/>
      <c r="AE1184" s="3051"/>
      <c r="AF1184" s="3153"/>
      <c r="AG1184" s="3346"/>
      <c r="AH1184" s="3217"/>
      <c r="AI1184" s="3347"/>
      <c r="AJ1184" s="3348"/>
      <c r="AK1184" s="2502"/>
    </row>
    <row r="1185" spans="2:37" s="2393" customFormat="1" ht="15" customHeight="1" x14ac:dyDescent="0.2">
      <c r="B1185" s="5645" t="s">
        <v>6174</v>
      </c>
      <c r="C1185" s="5646"/>
      <c r="D1185" s="3104">
        <v>559</v>
      </c>
      <c r="E1185" s="3217"/>
      <c r="F1185" s="3217"/>
      <c r="G1185" s="3217"/>
      <c r="H1185" s="3217"/>
      <c r="I1185" s="3217"/>
      <c r="J1185" s="3217"/>
      <c r="K1185" s="3217"/>
      <c r="L1185" s="3243"/>
      <c r="M1185" s="3217"/>
      <c r="N1185" s="3217"/>
      <c r="O1185" s="3217"/>
      <c r="P1185" s="3217"/>
      <c r="Q1185" s="3217"/>
      <c r="R1185" s="3217"/>
      <c r="S1185" s="3243">
        <v>6.5</v>
      </c>
      <c r="T1185" s="3217"/>
      <c r="U1185" s="3217"/>
      <c r="V1185" s="3051">
        <v>320</v>
      </c>
      <c r="W1185" s="3243"/>
      <c r="X1185" s="3243">
        <v>0.06</v>
      </c>
      <c r="Y1185" s="3217"/>
      <c r="Z1185" s="3345"/>
      <c r="AA1185" s="3345"/>
      <c r="AB1185" s="3346"/>
      <c r="AC1185" s="3244">
        <v>0.06</v>
      </c>
      <c r="AD1185" s="3051"/>
      <c r="AE1185" s="3051"/>
      <c r="AF1185" s="3153"/>
      <c r="AG1185" s="3346"/>
      <c r="AH1185" s="3217"/>
      <c r="AI1185" s="3347"/>
      <c r="AJ1185" s="3348"/>
      <c r="AK1185" s="2502"/>
    </row>
    <row r="1186" spans="2:37" s="2393" customFormat="1" ht="15" customHeight="1" thickBot="1" x14ac:dyDescent="0.25">
      <c r="B1186" s="5647" t="s">
        <v>6175</v>
      </c>
      <c r="C1186" s="5648"/>
      <c r="D1186" s="3259">
        <v>560</v>
      </c>
      <c r="E1186" s="3228"/>
      <c r="F1186" s="3228"/>
      <c r="G1186" s="3228"/>
      <c r="H1186" s="3228"/>
      <c r="I1186" s="3228"/>
      <c r="J1186" s="3228"/>
      <c r="K1186" s="3228"/>
      <c r="L1186" s="2973"/>
      <c r="M1186" s="3228"/>
      <c r="N1186" s="3228"/>
      <c r="O1186" s="3228"/>
      <c r="P1186" s="3228"/>
      <c r="Q1186" s="3228"/>
      <c r="R1186" s="3228"/>
      <c r="S1186" s="2973">
        <v>7.69</v>
      </c>
      <c r="T1186" s="3228"/>
      <c r="U1186" s="3228"/>
      <c r="V1186" s="3060">
        <v>400</v>
      </c>
      <c r="W1186" s="2973"/>
      <c r="X1186" s="2973">
        <v>0.06</v>
      </c>
      <c r="Y1186" s="3228"/>
      <c r="Z1186" s="3320"/>
      <c r="AA1186" s="3320"/>
      <c r="AB1186" s="3314"/>
      <c r="AC1186" s="2975">
        <v>0.06</v>
      </c>
      <c r="AD1186" s="3060"/>
      <c r="AE1186" s="3060"/>
      <c r="AF1186" s="3072"/>
      <c r="AG1186" s="3314"/>
      <c r="AH1186" s="3228"/>
      <c r="AI1186" s="3315"/>
      <c r="AJ1186" s="3349"/>
      <c r="AK1186" s="2502"/>
    </row>
    <row r="1187" spans="2:37" s="2393" customFormat="1" ht="15" customHeight="1" x14ac:dyDescent="0.2">
      <c r="B1187" s="2503"/>
      <c r="C1187" s="2496"/>
      <c r="D1187" s="2496"/>
      <c r="E1187" s="2496"/>
      <c r="F1187" s="2496"/>
      <c r="G1187" s="2496"/>
      <c r="H1187" s="2496"/>
      <c r="I1187" s="2497"/>
      <c r="J1187" s="2497"/>
      <c r="K1187" s="2497"/>
      <c r="L1187" s="2497"/>
      <c r="M1187" s="2496"/>
      <c r="N1187" s="2497"/>
      <c r="O1187" s="2497"/>
      <c r="P1187" s="2497"/>
      <c r="Q1187" s="2497"/>
      <c r="R1187" s="2497"/>
      <c r="S1187" s="2496"/>
      <c r="T1187" s="2495"/>
      <c r="U1187" s="2495"/>
      <c r="V1187" s="2495"/>
      <c r="W1187" s="2495"/>
      <c r="X1187" s="2495"/>
      <c r="Y1187" s="2495"/>
      <c r="Z1187" s="2495"/>
      <c r="AA1187" s="2495"/>
      <c r="AB1187" s="2495"/>
      <c r="AC1187" s="2495"/>
      <c r="AD1187" s="2495"/>
      <c r="AE1187" s="2495"/>
      <c r="AF1187" s="2495"/>
      <c r="AG1187" s="2495"/>
      <c r="AH1187" s="2495"/>
      <c r="AI1187" s="2495"/>
      <c r="AJ1187" s="2498"/>
      <c r="AK1187" s="2502"/>
    </row>
    <row r="1188" spans="2:37" s="2393" customFormat="1" ht="15" customHeight="1" x14ac:dyDescent="0.2">
      <c r="B1188" s="4236" t="s">
        <v>4985</v>
      </c>
      <c r="C1188" s="4237"/>
      <c r="D1188" s="5118" t="s">
        <v>4142</v>
      </c>
      <c r="E1188" s="5118"/>
      <c r="F1188" s="5118"/>
      <c r="G1188" s="5118"/>
      <c r="H1188" s="5118"/>
      <c r="I1188" s="2499"/>
      <c r="J1188" s="2499"/>
      <c r="K1188" s="2499"/>
      <c r="L1188" s="2499"/>
      <c r="M1188" s="2499"/>
      <c r="N1188" s="2499"/>
      <c r="O1188" s="2499"/>
      <c r="P1188" s="2499"/>
      <c r="Q1188" s="2499"/>
      <c r="R1188" s="2499"/>
      <c r="S1188" s="2499"/>
      <c r="T1188" s="2495"/>
      <c r="U1188" s="2495"/>
      <c r="V1188" s="2495"/>
      <c r="W1188" s="2495"/>
      <c r="X1188" s="2495"/>
      <c r="Y1188" s="2495"/>
      <c r="Z1188" s="2495"/>
      <c r="AA1188" s="2495"/>
      <c r="AB1188" s="2495"/>
      <c r="AC1188" s="2495"/>
      <c r="AD1188" s="2495"/>
      <c r="AE1188" s="2495"/>
      <c r="AF1188" s="2495"/>
      <c r="AG1188" s="2495"/>
      <c r="AH1188" s="2495"/>
      <c r="AI1188" s="2495"/>
      <c r="AJ1188" s="2498"/>
      <c r="AK1188" s="2502"/>
    </row>
    <row r="1189" spans="2:37" s="2393" customFormat="1" ht="15" customHeight="1" x14ac:dyDescent="0.2">
      <c r="B1189" s="4236" t="s">
        <v>4986</v>
      </c>
      <c r="C1189" s="4237"/>
      <c r="D1189" s="5118" t="s">
        <v>6176</v>
      </c>
      <c r="E1189" s="5118"/>
      <c r="F1189" s="5118"/>
      <c r="G1189" s="5118"/>
      <c r="H1189" s="2499"/>
      <c r="I1189" s="2499"/>
      <c r="J1189" s="2499"/>
      <c r="K1189" s="2499"/>
      <c r="L1189" s="2499"/>
      <c r="M1189" s="2499"/>
      <c r="N1189" s="2499"/>
      <c r="O1189" s="2499"/>
      <c r="P1189" s="2499"/>
      <c r="Q1189" s="2499"/>
      <c r="R1189" s="2499"/>
      <c r="S1189" s="2499"/>
      <c r="T1189" s="2495"/>
      <c r="U1189" s="2495"/>
      <c r="V1189" s="2495"/>
      <c r="W1189" s="2495"/>
      <c r="X1189" s="2495"/>
      <c r="Y1189" s="2495"/>
      <c r="Z1189" s="2495"/>
      <c r="AA1189" s="2495"/>
      <c r="AB1189" s="2495"/>
      <c r="AC1189" s="2495"/>
      <c r="AD1189" s="2495"/>
      <c r="AE1189" s="2495"/>
      <c r="AF1189" s="2495"/>
      <c r="AG1189" s="2495"/>
      <c r="AH1189" s="2495"/>
      <c r="AI1189" s="2495"/>
      <c r="AJ1189" s="2498"/>
      <c r="AK1189" s="2502"/>
    </row>
    <row r="1190" spans="2:37" s="2393" customFormat="1" ht="15" customHeight="1" thickBot="1" x14ac:dyDescent="0.25">
      <c r="B1190" s="4270"/>
      <c r="C1190" s="4271"/>
      <c r="D1190" s="4272"/>
      <c r="E1190" s="4272"/>
      <c r="F1190" s="4272"/>
      <c r="G1190" s="4272"/>
      <c r="H1190" s="2504"/>
      <c r="I1190" s="2504"/>
      <c r="J1190" s="2504"/>
      <c r="K1190" s="2504"/>
      <c r="L1190" s="2504"/>
      <c r="M1190" s="2504"/>
      <c r="N1190" s="2504"/>
      <c r="O1190" s="2504"/>
      <c r="P1190" s="2504"/>
      <c r="Q1190" s="2504"/>
      <c r="R1190" s="2504"/>
      <c r="S1190" s="2504"/>
      <c r="T1190" s="2505"/>
      <c r="U1190" s="2505"/>
      <c r="V1190" s="2505"/>
      <c r="W1190" s="2505"/>
      <c r="X1190" s="2505"/>
      <c r="Y1190" s="2505"/>
      <c r="Z1190" s="2505"/>
      <c r="AA1190" s="2505"/>
      <c r="AB1190" s="2505"/>
      <c r="AC1190" s="2505"/>
      <c r="AD1190" s="2505"/>
      <c r="AE1190" s="2505"/>
      <c r="AF1190" s="2505"/>
      <c r="AG1190" s="2505"/>
      <c r="AH1190" s="2505"/>
      <c r="AI1190" s="2505"/>
      <c r="AJ1190" s="2506"/>
      <c r="AK1190" s="2507"/>
    </row>
    <row r="1191" spans="2:37" s="2393" customFormat="1" ht="15" customHeight="1" thickBot="1" x14ac:dyDescent="0.35">
      <c r="B1191" s="2836"/>
      <c r="C1191" s="3150"/>
      <c r="D1191" s="3150"/>
      <c r="E1191" s="3151"/>
      <c r="F1191" s="3151"/>
      <c r="G1191" s="3151"/>
      <c r="H1191" s="3151"/>
      <c r="I1191" s="2803"/>
      <c r="J1191" s="2803"/>
      <c r="K1191" s="2803"/>
      <c r="L1191" s="2803"/>
      <c r="M1191" s="2803"/>
      <c r="N1191" s="2803"/>
      <c r="O1191" s="2803"/>
      <c r="P1191" s="2803"/>
    </row>
    <row r="1192" spans="2:37" s="2393" customFormat="1" ht="15" customHeight="1" x14ac:dyDescent="0.2">
      <c r="B1192" s="4169" t="s">
        <v>4994</v>
      </c>
      <c r="C1192" s="4170"/>
      <c r="D1192" s="4170"/>
      <c r="E1192" s="4170"/>
      <c r="F1192" s="4170"/>
      <c r="G1192" s="4170"/>
      <c r="H1192" s="4170"/>
      <c r="I1192" s="4170"/>
      <c r="J1192" s="4170"/>
      <c r="K1192" s="4170"/>
      <c r="L1192" s="4170"/>
      <c r="M1192" s="4170"/>
      <c r="N1192" s="4170"/>
      <c r="O1192" s="4170"/>
      <c r="P1192" s="4170"/>
      <c r="Q1192" s="4170"/>
      <c r="R1192" s="4170"/>
      <c r="S1192" s="4170"/>
      <c r="T1192" s="4170"/>
      <c r="U1192" s="4170"/>
      <c r="V1192" s="4170"/>
      <c r="W1192" s="4170"/>
      <c r="X1192" s="4170"/>
      <c r="Y1192" s="4170"/>
      <c r="Z1192" s="4170"/>
      <c r="AA1192" s="4170"/>
      <c r="AB1192" s="4170"/>
      <c r="AC1192" s="4170"/>
      <c r="AD1192" s="4170"/>
      <c r="AE1192" s="4170"/>
      <c r="AF1192" s="4170"/>
      <c r="AG1192" s="4170"/>
      <c r="AH1192" s="4170"/>
      <c r="AI1192" s="4170"/>
      <c r="AJ1192" s="4170"/>
      <c r="AK1192" s="4171"/>
    </row>
    <row r="1193" spans="2:37" s="2393" customFormat="1" ht="15" customHeight="1" x14ac:dyDescent="0.2">
      <c r="B1193" s="2500"/>
      <c r="C1193" s="3293"/>
      <c r="D1193" s="3293"/>
      <c r="E1193" s="3293"/>
      <c r="F1193" s="3293"/>
      <c r="G1193" s="2501"/>
      <c r="H1193" s="2501"/>
      <c r="I1193" s="2501"/>
      <c r="J1193" s="2501"/>
      <c r="K1193" s="2501"/>
      <c r="L1193" s="2501"/>
      <c r="M1193" s="2501"/>
      <c r="N1193" s="2501"/>
      <c r="O1193" s="2501"/>
      <c r="P1193" s="2501"/>
      <c r="Q1193" s="2501"/>
      <c r="R1193" s="2501"/>
      <c r="S1193" s="2501"/>
      <c r="T1193" s="2501"/>
      <c r="U1193" s="2501"/>
      <c r="V1193" s="2501"/>
      <c r="W1193" s="2501"/>
      <c r="X1193" s="2501"/>
      <c r="Y1193" s="2501"/>
      <c r="Z1193" s="2501"/>
      <c r="AA1193" s="2501"/>
      <c r="AB1193" s="2501"/>
      <c r="AC1193" s="2501"/>
      <c r="AD1193" s="2501"/>
      <c r="AE1193" s="2501"/>
      <c r="AF1193" s="2501"/>
      <c r="AG1193" s="2501"/>
      <c r="AH1193" s="2501"/>
      <c r="AI1193" s="2501"/>
      <c r="AJ1193" s="2501"/>
      <c r="AK1193" s="2502"/>
    </row>
    <row r="1194" spans="2:37" s="2393" customFormat="1" ht="11.25" customHeight="1" x14ac:dyDescent="0.2">
      <c r="B1194" s="2500" t="s">
        <v>4981</v>
      </c>
      <c r="C1194" s="3293"/>
      <c r="D1194" s="4243" t="s">
        <v>6088</v>
      </c>
      <c r="E1194" s="4243"/>
      <c r="F1194" s="4243"/>
      <c r="G1194" s="2501"/>
      <c r="H1194" s="2501"/>
      <c r="I1194" s="2501"/>
      <c r="J1194" s="2501"/>
      <c r="K1194" s="2501"/>
      <c r="L1194" s="2501"/>
      <c r="M1194" s="2501"/>
      <c r="N1194" s="2501"/>
      <c r="O1194" s="2501"/>
      <c r="P1194" s="2501"/>
      <c r="Q1194" s="2501"/>
      <c r="R1194" s="2501"/>
      <c r="S1194" s="2501"/>
      <c r="T1194" s="2501"/>
      <c r="U1194" s="2501"/>
      <c r="V1194" s="2501"/>
      <c r="W1194" s="2501"/>
      <c r="X1194" s="2501"/>
      <c r="Y1194" s="2501"/>
      <c r="Z1194" s="2501"/>
      <c r="AA1194" s="2501"/>
      <c r="AB1194" s="2501"/>
      <c r="AC1194" s="2501"/>
      <c r="AD1194" s="2501"/>
      <c r="AE1194" s="2501"/>
      <c r="AF1194" s="2501"/>
      <c r="AG1194" s="2501"/>
      <c r="AH1194" s="2501"/>
      <c r="AI1194" s="2501"/>
      <c r="AJ1194" s="2501"/>
      <c r="AK1194" s="2502"/>
    </row>
    <row r="1195" spans="2:37" s="2393" customFormat="1" ht="15" customHeight="1" thickBot="1" x14ac:dyDescent="0.25">
      <c r="B1195" s="4176" t="s">
        <v>4995</v>
      </c>
      <c r="C1195" s="4177"/>
      <c r="D1195" s="4175">
        <v>41586</v>
      </c>
      <c r="E1195" s="4175"/>
      <c r="F1195" s="3296"/>
      <c r="G1195" s="2501"/>
      <c r="H1195" s="2501"/>
      <c r="I1195" s="2501"/>
      <c r="J1195" s="2501"/>
      <c r="K1195" s="2501"/>
      <c r="L1195" s="2501"/>
      <c r="M1195" s="2501"/>
      <c r="N1195" s="2501"/>
      <c r="O1195" s="2501"/>
      <c r="P1195" s="2501"/>
      <c r="Q1195" s="2501"/>
      <c r="R1195" s="2501"/>
      <c r="S1195" s="2501"/>
      <c r="T1195" s="2501"/>
      <c r="U1195" s="2501"/>
      <c r="V1195" s="2501"/>
      <c r="W1195" s="2501"/>
      <c r="X1195" s="2501"/>
      <c r="Y1195" s="2501"/>
      <c r="Z1195" s="2501"/>
      <c r="AA1195" s="2501"/>
      <c r="AB1195" s="2501"/>
      <c r="AC1195" s="2501"/>
      <c r="AD1195" s="2501"/>
      <c r="AE1195" s="2501"/>
      <c r="AF1195" s="2501"/>
      <c r="AG1195" s="2501"/>
      <c r="AH1195" s="2501"/>
      <c r="AI1195" s="2501"/>
      <c r="AJ1195" s="2501"/>
      <c r="AK1195" s="2502"/>
    </row>
    <row r="1196" spans="2:37" s="2393" customFormat="1" ht="191.25" customHeight="1" thickBot="1" x14ac:dyDescent="0.25">
      <c r="B1196" s="4179" t="s">
        <v>4996</v>
      </c>
      <c r="C1196" s="4180"/>
      <c r="D1196" s="5144" t="s">
        <v>6089</v>
      </c>
      <c r="E1196" s="5145"/>
      <c r="F1196" s="5145"/>
      <c r="G1196" s="5145"/>
      <c r="H1196" s="5145"/>
      <c r="I1196" s="5145"/>
      <c r="J1196" s="5145"/>
      <c r="K1196" s="5145"/>
      <c r="L1196" s="5145"/>
      <c r="M1196" s="5145"/>
      <c r="N1196" s="5145"/>
      <c r="O1196" s="5145"/>
      <c r="P1196" s="5145"/>
      <c r="Q1196" s="5146"/>
      <c r="R1196" s="2501"/>
      <c r="S1196" s="2501"/>
      <c r="T1196" s="2501"/>
      <c r="U1196" s="2501"/>
      <c r="V1196" s="2501"/>
      <c r="W1196" s="2501"/>
      <c r="X1196" s="2501"/>
      <c r="Y1196" s="2501"/>
      <c r="Z1196" s="2501"/>
      <c r="AA1196" s="2501"/>
      <c r="AB1196" s="2501"/>
      <c r="AC1196" s="2501"/>
      <c r="AD1196" s="2501"/>
      <c r="AE1196" s="2501"/>
      <c r="AF1196" s="2501"/>
      <c r="AG1196" s="2501"/>
      <c r="AH1196" s="2501"/>
      <c r="AI1196" s="2501"/>
      <c r="AJ1196" s="2501"/>
      <c r="AK1196" s="2502"/>
    </row>
    <row r="1197" spans="2:37" s="2393" customFormat="1" ht="15" customHeight="1" thickBot="1" x14ac:dyDescent="0.25">
      <c r="B1197" s="4245"/>
      <c r="C1197" s="4246"/>
      <c r="D1197" s="4246"/>
      <c r="E1197" s="4246"/>
      <c r="F1197" s="4246"/>
      <c r="G1197" s="4246"/>
      <c r="H1197" s="4246"/>
      <c r="I1197" s="4246"/>
      <c r="J1197" s="4246"/>
      <c r="K1197" s="4246"/>
      <c r="L1197" s="4246"/>
      <c r="M1197" s="4246"/>
      <c r="N1197" s="4246"/>
      <c r="O1197" s="4246"/>
      <c r="P1197" s="4246"/>
      <c r="Q1197" s="4246"/>
      <c r="R1197" s="2501"/>
      <c r="S1197" s="2501"/>
      <c r="T1197" s="2501"/>
      <c r="U1197" s="2501"/>
      <c r="V1197" s="2501"/>
      <c r="W1197" s="2501"/>
      <c r="X1197" s="2501"/>
      <c r="Y1197" s="2501"/>
      <c r="Z1197" s="2501"/>
      <c r="AA1197" s="2501"/>
      <c r="AB1197" s="2501"/>
      <c r="AC1197" s="2501"/>
      <c r="AD1197" s="2501"/>
      <c r="AE1197" s="2501"/>
      <c r="AF1197" s="2501"/>
      <c r="AG1197" s="2501"/>
      <c r="AH1197" s="2501"/>
      <c r="AI1197" s="2501"/>
      <c r="AJ1197" s="2501"/>
      <c r="AK1197" s="2502"/>
    </row>
    <row r="1198" spans="2:37" s="2393" customFormat="1" ht="15" customHeight="1" thickBot="1" x14ac:dyDescent="0.25">
      <c r="B1198" s="4189" t="s">
        <v>4997</v>
      </c>
      <c r="C1198" s="4189"/>
      <c r="D1198" s="4189" t="s">
        <v>4987</v>
      </c>
      <c r="E1198" s="4189" t="s">
        <v>4998</v>
      </c>
      <c r="F1198" s="4247" t="s">
        <v>224</v>
      </c>
      <c r="G1198" s="4247"/>
      <c r="H1198" s="4247"/>
      <c r="I1198" s="4247"/>
      <c r="J1198" s="4247"/>
      <c r="K1198" s="4247"/>
      <c r="L1198" s="4247"/>
      <c r="M1198" s="4247"/>
      <c r="N1198" s="4247"/>
      <c r="O1198" s="4247"/>
      <c r="P1198" s="4247"/>
      <c r="Q1198" s="4247"/>
      <c r="R1198" s="4247"/>
      <c r="S1198" s="4247" t="s">
        <v>340</v>
      </c>
      <c r="T1198" s="4247"/>
      <c r="U1198" s="4247"/>
      <c r="V1198" s="4247"/>
      <c r="W1198" s="4247"/>
      <c r="X1198" s="4247"/>
      <c r="Y1198" s="4247"/>
      <c r="Z1198" s="4247"/>
      <c r="AA1198" s="4247"/>
      <c r="AB1198" s="4247"/>
      <c r="AC1198" s="4247"/>
      <c r="AD1198" s="4247" t="s">
        <v>225</v>
      </c>
      <c r="AE1198" s="4247"/>
      <c r="AF1198" s="4247"/>
      <c r="AG1198" s="4247"/>
      <c r="AH1198" s="4188" t="s">
        <v>4982</v>
      </c>
      <c r="AI1198" s="4188"/>
      <c r="AJ1198" s="4188"/>
      <c r="AK1198" s="2502"/>
    </row>
    <row r="1199" spans="2:37" s="2393" customFormat="1" ht="15" customHeight="1" thickBot="1" x14ac:dyDescent="0.25">
      <c r="B1199" s="4203"/>
      <c r="C1199" s="4203"/>
      <c r="D1199" s="4203"/>
      <c r="E1199" s="4203"/>
      <c r="F1199" s="4203" t="s">
        <v>4999</v>
      </c>
      <c r="G1199" s="4203" t="s">
        <v>5000</v>
      </c>
      <c r="H1199" s="4189" t="s">
        <v>5001</v>
      </c>
      <c r="I1199" s="4200" t="s">
        <v>5002</v>
      </c>
      <c r="J1199" s="4200" t="s">
        <v>5003</v>
      </c>
      <c r="K1199" s="4201" t="s">
        <v>5004</v>
      </c>
      <c r="L1199" s="4201" t="s">
        <v>5005</v>
      </c>
      <c r="M1199" s="4200" t="s">
        <v>5006</v>
      </c>
      <c r="N1199" s="4200"/>
      <c r="O1199" s="4201" t="s">
        <v>5007</v>
      </c>
      <c r="P1199" s="4201" t="s">
        <v>5008</v>
      </c>
      <c r="Q1199" s="4201" t="s">
        <v>5009</v>
      </c>
      <c r="R1199" s="4201" t="s">
        <v>5010</v>
      </c>
      <c r="S1199" s="4189" t="s">
        <v>5011</v>
      </c>
      <c r="T1199" s="4189" t="s">
        <v>5012</v>
      </c>
      <c r="U1199" s="4189" t="s">
        <v>5013</v>
      </c>
      <c r="V1199" s="4189" t="s">
        <v>5014</v>
      </c>
      <c r="W1199" s="4189" t="s">
        <v>5015</v>
      </c>
      <c r="X1199" s="4189" t="s">
        <v>5016</v>
      </c>
      <c r="Y1199" s="4189" t="s">
        <v>5017</v>
      </c>
      <c r="Z1199" s="4189" t="s">
        <v>5018</v>
      </c>
      <c r="AA1199" s="4189" t="s">
        <v>5019</v>
      </c>
      <c r="AB1199" s="4200" t="s">
        <v>5020</v>
      </c>
      <c r="AC1199" s="4200" t="s">
        <v>5021</v>
      </c>
      <c r="AD1199" s="4189" t="s">
        <v>5022</v>
      </c>
      <c r="AE1199" s="4189" t="s">
        <v>5023</v>
      </c>
      <c r="AF1199" s="4189" t="s">
        <v>5024</v>
      </c>
      <c r="AG1199" s="4189" t="s">
        <v>5025</v>
      </c>
      <c r="AH1199" s="4189" t="s">
        <v>1150</v>
      </c>
      <c r="AI1199" s="4189" t="s">
        <v>4983</v>
      </c>
      <c r="AJ1199" s="4189" t="s">
        <v>4984</v>
      </c>
      <c r="AK1199" s="2502"/>
    </row>
    <row r="1200" spans="2:37" s="2393" customFormat="1" ht="15" customHeight="1" thickBot="1" x14ac:dyDescent="0.25">
      <c r="B1200" s="4203"/>
      <c r="C1200" s="4203"/>
      <c r="D1200" s="4203"/>
      <c r="E1200" s="4203"/>
      <c r="F1200" s="4203"/>
      <c r="G1200" s="4203"/>
      <c r="H1200" s="4203"/>
      <c r="I1200" s="4201"/>
      <c r="J1200" s="4201"/>
      <c r="K1200" s="4201"/>
      <c r="L1200" s="4201"/>
      <c r="M1200" s="3294" t="s">
        <v>5026</v>
      </c>
      <c r="N1200" s="3295" t="s">
        <v>2793</v>
      </c>
      <c r="O1200" s="4201"/>
      <c r="P1200" s="4201"/>
      <c r="Q1200" s="4201"/>
      <c r="R1200" s="4201"/>
      <c r="S1200" s="4203"/>
      <c r="T1200" s="4203"/>
      <c r="U1200" s="4203"/>
      <c r="V1200" s="4203"/>
      <c r="W1200" s="4203"/>
      <c r="X1200" s="4203"/>
      <c r="Y1200" s="4203"/>
      <c r="Z1200" s="4203"/>
      <c r="AA1200" s="4203"/>
      <c r="AB1200" s="4201"/>
      <c r="AC1200" s="4201"/>
      <c r="AD1200" s="4203"/>
      <c r="AE1200" s="4203"/>
      <c r="AF1200" s="4203"/>
      <c r="AG1200" s="4203"/>
      <c r="AH1200" s="4203"/>
      <c r="AI1200" s="4203"/>
      <c r="AJ1200" s="4203"/>
      <c r="AK1200" s="2502"/>
    </row>
    <row r="1201" spans="2:37" s="2393" customFormat="1" ht="15" customHeight="1" x14ac:dyDescent="0.2">
      <c r="B1201" s="5643" t="s">
        <v>6090</v>
      </c>
      <c r="C1201" s="5644"/>
      <c r="D1201" s="3099" t="s">
        <v>6091</v>
      </c>
      <c r="E1201" s="3076"/>
      <c r="F1201" s="3076"/>
      <c r="G1201" s="3076"/>
      <c r="H1201" s="3076"/>
      <c r="I1201" s="3076"/>
      <c r="J1201" s="3076"/>
      <c r="K1201" s="3076"/>
      <c r="L1201" s="3234"/>
      <c r="M1201" s="3076"/>
      <c r="N1201" s="3076"/>
      <c r="O1201" s="3076"/>
      <c r="P1201" s="3076"/>
      <c r="Q1201" s="3076"/>
      <c r="R1201" s="3076"/>
      <c r="S1201" s="3076"/>
      <c r="T1201" s="3076"/>
      <c r="U1201" s="3076"/>
      <c r="V1201" s="3319"/>
      <c r="W1201" s="3076"/>
      <c r="X1201" s="3076"/>
      <c r="Y1201" s="3076"/>
      <c r="Z1201" s="3319"/>
      <c r="AA1201" s="3319"/>
      <c r="AB1201" s="3312"/>
      <c r="AC1201" s="3234"/>
      <c r="AD1201" s="3056"/>
      <c r="AE1201" s="3056"/>
      <c r="AF1201" s="3071"/>
      <c r="AG1201" s="3312"/>
      <c r="AH1201" s="3076"/>
      <c r="AI1201" s="3313"/>
      <c r="AJ1201" s="3083"/>
      <c r="AK1201" s="2502"/>
    </row>
    <row r="1202" spans="2:37" s="2393" customFormat="1" ht="15" customHeight="1" thickBot="1" x14ac:dyDescent="0.25">
      <c r="B1202" s="5647" t="s">
        <v>6092</v>
      </c>
      <c r="C1202" s="5648"/>
      <c r="D1202" s="3259" t="s">
        <v>6093</v>
      </c>
      <c r="E1202" s="3227"/>
      <c r="F1202" s="3227"/>
      <c r="G1202" s="3227"/>
      <c r="H1202" s="3227"/>
      <c r="I1202" s="3227"/>
      <c r="J1202" s="3227"/>
      <c r="K1202" s="3227"/>
      <c r="L1202" s="2973"/>
      <c r="M1202" s="3227"/>
      <c r="N1202" s="3227"/>
      <c r="O1202" s="3227"/>
      <c r="P1202" s="3227"/>
      <c r="Q1202" s="3227"/>
      <c r="R1202" s="3227"/>
      <c r="S1202" s="3227"/>
      <c r="T1202" s="3227"/>
      <c r="U1202" s="3227"/>
      <c r="V1202" s="3320"/>
      <c r="W1202" s="3227"/>
      <c r="X1202" s="3227"/>
      <c r="Y1202" s="3227"/>
      <c r="Z1202" s="3320"/>
      <c r="AA1202" s="3320"/>
      <c r="AB1202" s="3314"/>
      <c r="AC1202" s="2973"/>
      <c r="AD1202" s="3060"/>
      <c r="AE1202" s="3060"/>
      <c r="AF1202" s="3072"/>
      <c r="AG1202" s="3314"/>
      <c r="AH1202" s="3227"/>
      <c r="AI1202" s="3315"/>
      <c r="AJ1202" s="3098"/>
      <c r="AK1202" s="2502"/>
    </row>
    <row r="1203" spans="2:37" s="2393" customFormat="1" ht="15" customHeight="1" x14ac:dyDescent="0.2">
      <c r="B1203" s="2503"/>
      <c r="C1203" s="2496"/>
      <c r="D1203" s="2496"/>
      <c r="E1203" s="2496"/>
      <c r="F1203" s="2496"/>
      <c r="G1203" s="2496"/>
      <c r="H1203" s="2496"/>
      <c r="I1203" s="2497"/>
      <c r="J1203" s="2497"/>
      <c r="K1203" s="2497"/>
      <c r="L1203" s="2497"/>
      <c r="M1203" s="2496"/>
      <c r="N1203" s="2497"/>
      <c r="O1203" s="2497"/>
      <c r="P1203" s="2497"/>
      <c r="Q1203" s="2497"/>
      <c r="R1203" s="2497"/>
      <c r="S1203" s="2496"/>
      <c r="T1203" s="2495"/>
      <c r="U1203" s="2495"/>
      <c r="V1203" s="2495"/>
      <c r="W1203" s="2495"/>
      <c r="X1203" s="2495"/>
      <c r="Y1203" s="2495"/>
      <c r="Z1203" s="2495"/>
      <c r="AA1203" s="2495"/>
      <c r="AB1203" s="2495"/>
      <c r="AC1203" s="2495"/>
      <c r="AD1203" s="2495"/>
      <c r="AE1203" s="2495"/>
      <c r="AF1203" s="2495"/>
      <c r="AG1203" s="2495"/>
      <c r="AH1203" s="2495"/>
      <c r="AI1203" s="2495"/>
      <c r="AJ1203" s="2498"/>
      <c r="AK1203" s="2502"/>
    </row>
    <row r="1204" spans="2:37" s="2393" customFormat="1" ht="15" customHeight="1" x14ac:dyDescent="0.2">
      <c r="B1204" s="4236" t="s">
        <v>4985</v>
      </c>
      <c r="C1204" s="4237"/>
      <c r="D1204" s="5118" t="s">
        <v>1866</v>
      </c>
      <c r="E1204" s="5118"/>
      <c r="F1204" s="5118"/>
      <c r="G1204" s="5118"/>
      <c r="H1204" s="5118"/>
      <c r="I1204" s="2499"/>
      <c r="J1204" s="2499"/>
      <c r="K1204" s="2499"/>
      <c r="L1204" s="2499"/>
      <c r="M1204" s="2499"/>
      <c r="N1204" s="2499"/>
      <c r="O1204" s="2499"/>
      <c r="P1204" s="2499"/>
      <c r="Q1204" s="2499"/>
      <c r="R1204" s="2499"/>
      <c r="S1204" s="2499"/>
      <c r="T1204" s="2495"/>
      <c r="U1204" s="2495"/>
      <c r="V1204" s="2495"/>
      <c r="W1204" s="2495"/>
      <c r="X1204" s="2495"/>
      <c r="Y1204" s="2495"/>
      <c r="Z1204" s="2495"/>
      <c r="AA1204" s="2495"/>
      <c r="AB1204" s="2495"/>
      <c r="AC1204" s="2495"/>
      <c r="AD1204" s="2495"/>
      <c r="AE1204" s="2495"/>
      <c r="AF1204" s="2495"/>
      <c r="AG1204" s="2495"/>
      <c r="AH1204" s="2495"/>
      <c r="AI1204" s="2495"/>
      <c r="AJ1204" s="2498"/>
      <c r="AK1204" s="2502"/>
    </row>
    <row r="1205" spans="2:37" s="2393" customFormat="1" ht="15" customHeight="1" x14ac:dyDescent="0.2">
      <c r="B1205" s="4236" t="s">
        <v>4986</v>
      </c>
      <c r="C1205" s="4237"/>
      <c r="D1205" s="5118" t="s">
        <v>10</v>
      </c>
      <c r="E1205" s="5118"/>
      <c r="F1205" s="5118"/>
      <c r="G1205" s="5118"/>
      <c r="H1205" s="2499"/>
      <c r="I1205" s="2499"/>
      <c r="J1205" s="2499"/>
      <c r="K1205" s="2499"/>
      <c r="L1205" s="2499"/>
      <c r="M1205" s="2499"/>
      <c r="N1205" s="2499"/>
      <c r="O1205" s="2499"/>
      <c r="P1205" s="2499"/>
      <c r="Q1205" s="2499"/>
      <c r="R1205" s="2499"/>
      <c r="S1205" s="2499"/>
      <c r="T1205" s="2495"/>
      <c r="U1205" s="2495"/>
      <c r="V1205" s="2495"/>
      <c r="W1205" s="2495"/>
      <c r="X1205" s="2495"/>
      <c r="Y1205" s="2495"/>
      <c r="Z1205" s="2495"/>
      <c r="AA1205" s="2495"/>
      <c r="AB1205" s="2495"/>
      <c r="AC1205" s="2495"/>
      <c r="AD1205" s="2495"/>
      <c r="AE1205" s="2495"/>
      <c r="AF1205" s="2495"/>
      <c r="AG1205" s="2495"/>
      <c r="AH1205" s="2495"/>
      <c r="AI1205" s="2495"/>
      <c r="AJ1205" s="2498"/>
      <c r="AK1205" s="2502"/>
    </row>
    <row r="1206" spans="2:37" s="2393" customFormat="1" ht="15" customHeight="1" thickBot="1" x14ac:dyDescent="0.25">
      <c r="B1206" s="4270"/>
      <c r="C1206" s="4271"/>
      <c r="D1206" s="4272"/>
      <c r="E1206" s="4272"/>
      <c r="F1206" s="4272"/>
      <c r="G1206" s="4272"/>
      <c r="H1206" s="2504"/>
      <c r="I1206" s="2504"/>
      <c r="J1206" s="2504"/>
      <c r="K1206" s="2504"/>
      <c r="L1206" s="2504"/>
      <c r="M1206" s="2504"/>
      <c r="N1206" s="2504"/>
      <c r="O1206" s="2504"/>
      <c r="P1206" s="2504"/>
      <c r="Q1206" s="2504"/>
      <c r="R1206" s="2504"/>
      <c r="S1206" s="2504"/>
      <c r="T1206" s="2505"/>
      <c r="U1206" s="2505"/>
      <c r="V1206" s="2505"/>
      <c r="W1206" s="2505"/>
      <c r="X1206" s="2505"/>
      <c r="Y1206" s="2505"/>
      <c r="Z1206" s="2505"/>
      <c r="AA1206" s="2505"/>
      <c r="AB1206" s="2505"/>
      <c r="AC1206" s="2505"/>
      <c r="AD1206" s="2505"/>
      <c r="AE1206" s="2505"/>
      <c r="AF1206" s="2505"/>
      <c r="AG1206" s="2505"/>
      <c r="AH1206" s="2505"/>
      <c r="AI1206" s="2505"/>
      <c r="AJ1206" s="2506"/>
      <c r="AK1206" s="2507"/>
    </row>
    <row r="1207" spans="2:37" s="2393" customFormat="1" ht="15" customHeight="1" thickBot="1" x14ac:dyDescent="0.35">
      <c r="B1207" s="5143"/>
      <c r="C1207" s="5143"/>
      <c r="D1207" s="3150"/>
      <c r="E1207" s="3151"/>
      <c r="F1207" s="3151"/>
      <c r="G1207" s="3151"/>
      <c r="H1207" s="3151"/>
      <c r="I1207" s="2803"/>
      <c r="J1207" s="2803"/>
      <c r="K1207" s="2803"/>
      <c r="L1207" s="2803"/>
      <c r="M1207" s="2803"/>
      <c r="N1207" s="2803"/>
      <c r="O1207" s="2803"/>
      <c r="P1207" s="2803"/>
    </row>
    <row r="1208" spans="2:37" s="2393" customFormat="1" ht="15" customHeight="1" x14ac:dyDescent="0.2">
      <c r="B1208" s="4169" t="s">
        <v>4994</v>
      </c>
      <c r="C1208" s="4170"/>
      <c r="D1208" s="4170"/>
      <c r="E1208" s="4170"/>
      <c r="F1208" s="4170"/>
      <c r="G1208" s="4170"/>
      <c r="H1208" s="4170"/>
      <c r="I1208" s="4170"/>
      <c r="J1208" s="4170"/>
      <c r="K1208" s="4170"/>
      <c r="L1208" s="4170"/>
      <c r="M1208" s="4170"/>
      <c r="N1208" s="4170"/>
      <c r="O1208" s="4170"/>
      <c r="P1208" s="4170"/>
      <c r="Q1208" s="4170"/>
      <c r="R1208" s="4170"/>
      <c r="S1208" s="4170"/>
      <c r="T1208" s="4170"/>
      <c r="U1208" s="4170"/>
      <c r="V1208" s="4170"/>
      <c r="W1208" s="4170"/>
      <c r="X1208" s="4170"/>
      <c r="Y1208" s="4170"/>
      <c r="Z1208" s="4170"/>
      <c r="AA1208" s="4170"/>
      <c r="AB1208" s="4170"/>
      <c r="AC1208" s="4170"/>
      <c r="AD1208" s="4170"/>
      <c r="AE1208" s="4170"/>
      <c r="AF1208" s="4170"/>
      <c r="AG1208" s="4170"/>
      <c r="AH1208" s="4170"/>
      <c r="AI1208" s="4170"/>
      <c r="AJ1208" s="4170"/>
      <c r="AK1208" s="4171"/>
    </row>
    <row r="1209" spans="2:37" s="2393" customFormat="1" ht="15" customHeight="1" x14ac:dyDescent="0.2">
      <c r="B1209" s="2500"/>
      <c r="C1209" s="3293"/>
      <c r="D1209" s="3293"/>
      <c r="E1209" s="3293"/>
      <c r="F1209" s="3293"/>
      <c r="G1209" s="2501"/>
      <c r="H1209" s="2501"/>
      <c r="I1209" s="2501"/>
      <c r="J1209" s="2501"/>
      <c r="K1209" s="2501"/>
      <c r="L1209" s="2501"/>
      <c r="M1209" s="2501"/>
      <c r="N1209" s="2501"/>
      <c r="O1209" s="2501"/>
      <c r="P1209" s="2501"/>
      <c r="Q1209" s="2501"/>
      <c r="R1209" s="2501"/>
      <c r="S1209" s="2501"/>
      <c r="T1209" s="2501"/>
      <c r="U1209" s="2501"/>
      <c r="V1209" s="2501"/>
      <c r="W1209" s="2501"/>
      <c r="X1209" s="2501"/>
      <c r="Y1209" s="2501"/>
      <c r="Z1209" s="2501"/>
      <c r="AA1209" s="2501"/>
      <c r="AB1209" s="2501"/>
      <c r="AC1209" s="2501"/>
      <c r="AD1209" s="2501"/>
      <c r="AE1209" s="2501"/>
      <c r="AF1209" s="2501"/>
      <c r="AG1209" s="2501"/>
      <c r="AH1209" s="2501"/>
      <c r="AI1209" s="2501"/>
      <c r="AJ1209" s="2501"/>
      <c r="AK1209" s="2502"/>
    </row>
    <row r="1210" spans="2:37" s="2393" customFormat="1" ht="15" customHeight="1" x14ac:dyDescent="0.2">
      <c r="B1210" s="2500" t="s">
        <v>4981</v>
      </c>
      <c r="C1210" s="3293"/>
      <c r="D1210" s="4243" t="s">
        <v>6086</v>
      </c>
      <c r="E1210" s="4243"/>
      <c r="F1210" s="4243"/>
      <c r="G1210" s="2501"/>
      <c r="H1210" s="2501"/>
      <c r="I1210" s="2501"/>
      <c r="J1210" s="2501"/>
      <c r="K1210" s="2501"/>
      <c r="L1210" s="2501"/>
      <c r="M1210" s="2501"/>
      <c r="N1210" s="2501"/>
      <c r="O1210" s="2501"/>
      <c r="P1210" s="2501"/>
      <c r="Q1210" s="2501"/>
      <c r="R1210" s="2501"/>
      <c r="S1210" s="2501"/>
      <c r="T1210" s="2501"/>
      <c r="U1210" s="2501"/>
      <c r="V1210" s="2501"/>
      <c r="W1210" s="2501"/>
      <c r="X1210" s="2501"/>
      <c r="Y1210" s="2501"/>
      <c r="Z1210" s="2501"/>
      <c r="AA1210" s="2501"/>
      <c r="AB1210" s="2501"/>
      <c r="AC1210" s="2501"/>
      <c r="AD1210" s="2501"/>
      <c r="AE1210" s="2501"/>
      <c r="AF1210" s="2501"/>
      <c r="AG1210" s="2501"/>
      <c r="AH1210" s="2501"/>
      <c r="AI1210" s="2501"/>
      <c r="AJ1210" s="2501"/>
      <c r="AK1210" s="2502"/>
    </row>
    <row r="1211" spans="2:37" s="2393" customFormat="1" ht="15" customHeight="1" thickBot="1" x14ac:dyDescent="0.25">
      <c r="B1211" s="4176" t="s">
        <v>4995</v>
      </c>
      <c r="C1211" s="4177"/>
      <c r="D1211" s="4175">
        <v>41593</v>
      </c>
      <c r="E1211" s="4175"/>
      <c r="F1211" s="3296"/>
      <c r="G1211" s="2501"/>
      <c r="H1211" s="2501"/>
      <c r="I1211" s="2501"/>
      <c r="J1211" s="2501"/>
      <c r="K1211" s="2501"/>
      <c r="L1211" s="2501"/>
      <c r="M1211" s="2501"/>
      <c r="N1211" s="2501"/>
      <c r="O1211" s="2501"/>
      <c r="P1211" s="2501"/>
      <c r="Q1211" s="2501"/>
      <c r="R1211" s="2501"/>
      <c r="S1211" s="2501"/>
      <c r="T1211" s="2501"/>
      <c r="U1211" s="2501"/>
      <c r="V1211" s="2501"/>
      <c r="W1211" s="2501"/>
      <c r="X1211" s="2501"/>
      <c r="Y1211" s="2501"/>
      <c r="Z1211" s="2501"/>
      <c r="AA1211" s="2501"/>
      <c r="AB1211" s="2501"/>
      <c r="AC1211" s="2501"/>
      <c r="AD1211" s="2501"/>
      <c r="AE1211" s="2501"/>
      <c r="AF1211" s="2501"/>
      <c r="AG1211" s="2501"/>
      <c r="AH1211" s="2501"/>
      <c r="AI1211" s="2501"/>
      <c r="AJ1211" s="2501"/>
      <c r="AK1211" s="2502"/>
    </row>
    <row r="1212" spans="2:37" s="2393" customFormat="1" ht="112.5" customHeight="1" thickBot="1" x14ac:dyDescent="0.25">
      <c r="B1212" s="4179" t="s">
        <v>4996</v>
      </c>
      <c r="C1212" s="4180"/>
      <c r="D1212" s="5144" t="s">
        <v>6087</v>
      </c>
      <c r="E1212" s="5145"/>
      <c r="F1212" s="5145"/>
      <c r="G1212" s="5145"/>
      <c r="H1212" s="5145"/>
      <c r="I1212" s="5145"/>
      <c r="J1212" s="5145"/>
      <c r="K1212" s="5145"/>
      <c r="L1212" s="5145"/>
      <c r="M1212" s="5145"/>
      <c r="N1212" s="5145"/>
      <c r="O1212" s="5145"/>
      <c r="P1212" s="5145"/>
      <c r="Q1212" s="5146"/>
      <c r="R1212" s="2501"/>
      <c r="S1212" s="2501"/>
      <c r="T1212" s="2501"/>
      <c r="U1212" s="2501"/>
      <c r="V1212" s="2501"/>
      <c r="W1212" s="2501"/>
      <c r="X1212" s="2501"/>
      <c r="Y1212" s="2501"/>
      <c r="Z1212" s="2501"/>
      <c r="AA1212" s="2501"/>
      <c r="AB1212" s="2501"/>
      <c r="AC1212" s="2501"/>
      <c r="AD1212" s="2501"/>
      <c r="AE1212" s="2501"/>
      <c r="AF1212" s="2501"/>
      <c r="AG1212" s="2501"/>
      <c r="AH1212" s="2501"/>
      <c r="AI1212" s="2501"/>
      <c r="AJ1212" s="2501"/>
      <c r="AK1212" s="2502"/>
    </row>
    <row r="1213" spans="2:37" s="2393" customFormat="1" ht="15" customHeight="1" thickBot="1" x14ac:dyDescent="0.25">
      <c r="B1213" s="4245"/>
      <c r="C1213" s="4246"/>
      <c r="D1213" s="4246"/>
      <c r="E1213" s="4246"/>
      <c r="F1213" s="4246"/>
      <c r="G1213" s="4246"/>
      <c r="H1213" s="4246"/>
      <c r="I1213" s="4246"/>
      <c r="J1213" s="4246"/>
      <c r="K1213" s="4246"/>
      <c r="L1213" s="4246"/>
      <c r="M1213" s="4246"/>
      <c r="N1213" s="4246"/>
      <c r="O1213" s="4246"/>
      <c r="P1213" s="4246"/>
      <c r="Q1213" s="4246"/>
      <c r="R1213" s="2501"/>
      <c r="S1213" s="2501"/>
      <c r="T1213" s="2501"/>
      <c r="U1213" s="2501"/>
      <c r="V1213" s="2501"/>
      <c r="W1213" s="2501"/>
      <c r="X1213" s="2501"/>
      <c r="Y1213" s="2501"/>
      <c r="Z1213" s="2501"/>
      <c r="AA1213" s="2501"/>
      <c r="AB1213" s="2501"/>
      <c r="AC1213" s="2501"/>
      <c r="AD1213" s="2501"/>
      <c r="AE1213" s="2501"/>
      <c r="AF1213" s="2501"/>
      <c r="AG1213" s="2501"/>
      <c r="AH1213" s="2501"/>
      <c r="AI1213" s="2501"/>
      <c r="AJ1213" s="2501"/>
      <c r="AK1213" s="2502"/>
    </row>
    <row r="1214" spans="2:37" s="2393" customFormat="1" ht="15" customHeight="1" thickBot="1" x14ac:dyDescent="0.25">
      <c r="B1214" s="4189" t="s">
        <v>4997</v>
      </c>
      <c r="C1214" s="4189"/>
      <c r="D1214" s="4189" t="s">
        <v>4987</v>
      </c>
      <c r="E1214" s="4189" t="s">
        <v>4998</v>
      </c>
      <c r="F1214" s="4247" t="s">
        <v>224</v>
      </c>
      <c r="G1214" s="4247"/>
      <c r="H1214" s="4247"/>
      <c r="I1214" s="4247"/>
      <c r="J1214" s="4247"/>
      <c r="K1214" s="4247"/>
      <c r="L1214" s="4247"/>
      <c r="M1214" s="4247"/>
      <c r="N1214" s="4247"/>
      <c r="O1214" s="4247"/>
      <c r="P1214" s="4247"/>
      <c r="Q1214" s="4247"/>
      <c r="R1214" s="4247"/>
      <c r="S1214" s="4247" t="s">
        <v>340</v>
      </c>
      <c r="T1214" s="4247"/>
      <c r="U1214" s="4247"/>
      <c r="V1214" s="4247"/>
      <c r="W1214" s="4247"/>
      <c r="X1214" s="4247"/>
      <c r="Y1214" s="4247"/>
      <c r="Z1214" s="4247"/>
      <c r="AA1214" s="4247"/>
      <c r="AB1214" s="4247"/>
      <c r="AC1214" s="4247"/>
      <c r="AD1214" s="4247" t="s">
        <v>225</v>
      </c>
      <c r="AE1214" s="4247"/>
      <c r="AF1214" s="4247"/>
      <c r="AG1214" s="4247"/>
      <c r="AH1214" s="4188" t="s">
        <v>4982</v>
      </c>
      <c r="AI1214" s="4188"/>
      <c r="AJ1214" s="4188"/>
      <c r="AK1214" s="2502"/>
    </row>
    <row r="1215" spans="2:37" s="2393" customFormat="1" ht="15" customHeight="1" thickBot="1" x14ac:dyDescent="0.25">
      <c r="B1215" s="4203"/>
      <c r="C1215" s="4203"/>
      <c r="D1215" s="4203"/>
      <c r="E1215" s="4203"/>
      <c r="F1215" s="4203" t="s">
        <v>4999</v>
      </c>
      <c r="G1215" s="4203" t="s">
        <v>5000</v>
      </c>
      <c r="H1215" s="4189" t="s">
        <v>5001</v>
      </c>
      <c r="I1215" s="4200" t="s">
        <v>5002</v>
      </c>
      <c r="J1215" s="4200" t="s">
        <v>5003</v>
      </c>
      <c r="K1215" s="4201" t="s">
        <v>5004</v>
      </c>
      <c r="L1215" s="4201" t="s">
        <v>5005</v>
      </c>
      <c r="M1215" s="4200" t="s">
        <v>5006</v>
      </c>
      <c r="N1215" s="4200"/>
      <c r="O1215" s="4201" t="s">
        <v>5007</v>
      </c>
      <c r="P1215" s="4201" t="s">
        <v>5008</v>
      </c>
      <c r="Q1215" s="4201" t="s">
        <v>5009</v>
      </c>
      <c r="R1215" s="4201" t="s">
        <v>5010</v>
      </c>
      <c r="S1215" s="4189" t="s">
        <v>5011</v>
      </c>
      <c r="T1215" s="4189" t="s">
        <v>5012</v>
      </c>
      <c r="U1215" s="4189" t="s">
        <v>5013</v>
      </c>
      <c r="V1215" s="4189" t="s">
        <v>5014</v>
      </c>
      <c r="W1215" s="4189" t="s">
        <v>5015</v>
      </c>
      <c r="X1215" s="4189" t="s">
        <v>5016</v>
      </c>
      <c r="Y1215" s="4189" t="s">
        <v>5017</v>
      </c>
      <c r="Z1215" s="4189" t="s">
        <v>5018</v>
      </c>
      <c r="AA1215" s="4189" t="s">
        <v>5019</v>
      </c>
      <c r="AB1215" s="4200" t="s">
        <v>5020</v>
      </c>
      <c r="AC1215" s="4200" t="s">
        <v>5021</v>
      </c>
      <c r="AD1215" s="4189" t="s">
        <v>5022</v>
      </c>
      <c r="AE1215" s="4189" t="s">
        <v>5023</v>
      </c>
      <c r="AF1215" s="4189" t="s">
        <v>5024</v>
      </c>
      <c r="AG1215" s="4189" t="s">
        <v>5025</v>
      </c>
      <c r="AH1215" s="4189" t="s">
        <v>1150</v>
      </c>
      <c r="AI1215" s="4189" t="s">
        <v>4983</v>
      </c>
      <c r="AJ1215" s="4189" t="s">
        <v>4984</v>
      </c>
      <c r="AK1215" s="2502"/>
    </row>
    <row r="1216" spans="2:37" s="2393" customFormat="1" ht="15" customHeight="1" thickBot="1" x14ac:dyDescent="0.25">
      <c r="B1216" s="4203"/>
      <c r="C1216" s="4203"/>
      <c r="D1216" s="4203"/>
      <c r="E1216" s="4203"/>
      <c r="F1216" s="4203"/>
      <c r="G1216" s="4203"/>
      <c r="H1216" s="4203"/>
      <c r="I1216" s="4201"/>
      <c r="J1216" s="4201"/>
      <c r="K1216" s="4201"/>
      <c r="L1216" s="4201"/>
      <c r="M1216" s="3294" t="s">
        <v>5026</v>
      </c>
      <c r="N1216" s="3295" t="s">
        <v>2793</v>
      </c>
      <c r="O1216" s="4201"/>
      <c r="P1216" s="4201"/>
      <c r="Q1216" s="4201"/>
      <c r="R1216" s="4201"/>
      <c r="S1216" s="4203"/>
      <c r="T1216" s="4203"/>
      <c r="U1216" s="4203"/>
      <c r="V1216" s="4203"/>
      <c r="W1216" s="4203"/>
      <c r="X1216" s="4203"/>
      <c r="Y1216" s="4203"/>
      <c r="Z1216" s="4203"/>
      <c r="AA1216" s="4203"/>
      <c r="AB1216" s="4201"/>
      <c r="AC1216" s="4201"/>
      <c r="AD1216" s="4203"/>
      <c r="AE1216" s="4203"/>
      <c r="AF1216" s="4203"/>
      <c r="AG1216" s="4203"/>
      <c r="AH1216" s="4203"/>
      <c r="AI1216" s="4203"/>
      <c r="AJ1216" s="4203"/>
      <c r="AK1216" s="2502"/>
    </row>
    <row r="1217" spans="2:37" s="2393" customFormat="1" ht="15" customHeight="1" x14ac:dyDescent="0.2">
      <c r="B1217" s="5151"/>
      <c r="C1217" s="5152"/>
      <c r="D1217" s="3233"/>
      <c r="E1217" s="3234"/>
      <c r="F1217" s="3234"/>
      <c r="G1217" s="3235"/>
      <c r="H1217" s="3236"/>
      <c r="I1217" s="3236"/>
      <c r="J1217" s="3236"/>
      <c r="K1217" s="3235"/>
      <c r="L1217" s="3235"/>
      <c r="M1217" s="3233"/>
      <c r="N1217" s="3237"/>
      <c r="O1217" s="3235"/>
      <c r="P1217" s="3235"/>
      <c r="Q1217" s="3235"/>
      <c r="R1217" s="3235"/>
      <c r="S1217" s="3214"/>
      <c r="T1217" s="3235"/>
      <c r="U1217" s="3238"/>
      <c r="V1217" s="3238"/>
      <c r="W1217" s="3235"/>
      <c r="X1217" s="3235"/>
      <c r="Y1217" s="3238"/>
      <c r="Z1217" s="3238"/>
      <c r="AA1217" s="3238"/>
      <c r="AB1217" s="3235"/>
      <c r="AC1217" s="3235"/>
      <c r="AD1217" s="3234"/>
      <c r="AE1217" s="3239"/>
      <c r="AF1217" s="3240"/>
      <c r="AG1217" s="3235"/>
      <c r="AH1217" s="3241"/>
      <c r="AI1217" s="3241"/>
      <c r="AJ1217" s="3215"/>
      <c r="AK1217" s="2502"/>
    </row>
    <row r="1218" spans="2:37" s="2393" customFormat="1" ht="15" customHeight="1" x14ac:dyDescent="0.2">
      <c r="B1218" s="5141"/>
      <c r="C1218" s="5142"/>
      <c r="D1218" s="3242"/>
      <c r="E1218" s="3243"/>
      <c r="F1218" s="3243"/>
      <c r="G1218" s="3244"/>
      <c r="H1218" s="3245"/>
      <c r="I1218" s="3245"/>
      <c r="J1218" s="3245"/>
      <c r="K1218" s="3244"/>
      <c r="L1218" s="3244"/>
      <c r="M1218" s="3242"/>
      <c r="N1218" s="3246"/>
      <c r="O1218" s="3244"/>
      <c r="P1218" s="3244"/>
      <c r="Q1218" s="3244"/>
      <c r="R1218" s="3244"/>
      <c r="S1218" s="3221"/>
      <c r="T1218" s="3244"/>
      <c r="U1218" s="3247"/>
      <c r="V1218" s="3247"/>
      <c r="W1218" s="3244"/>
      <c r="X1218" s="3244"/>
      <c r="Y1218" s="3247"/>
      <c r="Z1218" s="3247"/>
      <c r="AA1218" s="3247"/>
      <c r="AB1218" s="3244"/>
      <c r="AC1218" s="3244"/>
      <c r="AD1218" s="3243"/>
      <c r="AE1218" s="3248"/>
      <c r="AF1218" s="3249"/>
      <c r="AG1218" s="3244"/>
      <c r="AH1218" s="3250"/>
      <c r="AI1218" s="3250"/>
      <c r="AJ1218" s="3226"/>
      <c r="AK1218" s="2502"/>
    </row>
    <row r="1219" spans="2:37" s="2393" customFormat="1" ht="15" customHeight="1" x14ac:dyDescent="0.2">
      <c r="B1219" s="5141"/>
      <c r="C1219" s="5142"/>
      <c r="D1219" s="3242"/>
      <c r="E1219" s="3243"/>
      <c r="F1219" s="3243"/>
      <c r="G1219" s="3244"/>
      <c r="H1219" s="3245"/>
      <c r="I1219" s="3245"/>
      <c r="J1219" s="3245"/>
      <c r="K1219" s="3244"/>
      <c r="L1219" s="3244"/>
      <c r="M1219" s="3242"/>
      <c r="N1219" s="3246"/>
      <c r="O1219" s="3244"/>
      <c r="P1219" s="3244"/>
      <c r="Q1219" s="3244"/>
      <c r="R1219" s="3244"/>
      <c r="S1219" s="3221"/>
      <c r="T1219" s="3244"/>
      <c r="U1219" s="3247"/>
      <c r="V1219" s="3247"/>
      <c r="W1219" s="3244"/>
      <c r="X1219" s="3244"/>
      <c r="Y1219" s="3247"/>
      <c r="Z1219" s="3247"/>
      <c r="AA1219" s="3247"/>
      <c r="AB1219" s="3244"/>
      <c r="AC1219" s="3244"/>
      <c r="AD1219" s="3243"/>
      <c r="AE1219" s="3248"/>
      <c r="AF1219" s="3249"/>
      <c r="AG1219" s="3244"/>
      <c r="AH1219" s="3250"/>
      <c r="AI1219" s="3250"/>
      <c r="AJ1219" s="3226"/>
      <c r="AK1219" s="2502"/>
    </row>
    <row r="1220" spans="2:37" s="2393" customFormat="1" ht="15" customHeight="1" thickBot="1" x14ac:dyDescent="0.25">
      <c r="B1220" s="5153"/>
      <c r="C1220" s="5154"/>
      <c r="D1220" s="2972"/>
      <c r="E1220" s="2973"/>
      <c r="F1220" s="2973"/>
      <c r="G1220" s="3229"/>
      <c r="H1220" s="3230"/>
      <c r="I1220" s="3230"/>
      <c r="J1220" s="3201"/>
      <c r="K1220" s="3229"/>
      <c r="L1220" s="3229"/>
      <c r="M1220" s="3227"/>
      <c r="N1220" s="3231"/>
      <c r="O1220" s="3229"/>
      <c r="P1220" s="3229"/>
      <c r="Q1220" s="3229"/>
      <c r="R1220" s="3229"/>
      <c r="S1220" s="3213"/>
      <c r="T1220" s="3229"/>
      <c r="U1220" s="3232"/>
      <c r="V1220" s="3232"/>
      <c r="W1220" s="3229"/>
      <c r="X1220" s="3229"/>
      <c r="Y1220" s="3232"/>
      <c r="Z1220" s="3232"/>
      <c r="AA1220" s="3232"/>
      <c r="AB1220" s="3229"/>
      <c r="AC1220" s="3229"/>
      <c r="AD1220" s="3228"/>
      <c r="AE1220" s="3209"/>
      <c r="AF1220" s="3210"/>
      <c r="AG1220" s="3210"/>
      <c r="AH1220" s="3211"/>
      <c r="AI1220" s="3211"/>
      <c r="AJ1220" s="3212"/>
      <c r="AK1220" s="2502"/>
    </row>
    <row r="1221" spans="2:37" s="2393" customFormat="1" ht="15" customHeight="1" x14ac:dyDescent="0.2">
      <c r="B1221" s="2503"/>
      <c r="C1221" s="2496"/>
      <c r="D1221" s="2496"/>
      <c r="E1221" s="2496"/>
      <c r="F1221" s="2496"/>
      <c r="G1221" s="2496"/>
      <c r="H1221" s="2496"/>
      <c r="I1221" s="2497"/>
      <c r="J1221" s="2497"/>
      <c r="K1221" s="2497"/>
      <c r="L1221" s="2497"/>
      <c r="M1221" s="2496"/>
      <c r="N1221" s="2497"/>
      <c r="O1221" s="2497"/>
      <c r="P1221" s="2497"/>
      <c r="Q1221" s="2497"/>
      <c r="R1221" s="2497"/>
      <c r="S1221" s="2496"/>
      <c r="T1221" s="2495"/>
      <c r="U1221" s="2495"/>
      <c r="V1221" s="2495"/>
      <c r="W1221" s="2495"/>
      <c r="X1221" s="2495"/>
      <c r="Y1221" s="2495"/>
      <c r="Z1221" s="2495"/>
      <c r="AA1221" s="2495"/>
      <c r="AB1221" s="2495"/>
      <c r="AC1221" s="2495"/>
      <c r="AD1221" s="2495"/>
      <c r="AE1221" s="2495"/>
      <c r="AF1221" s="2495"/>
      <c r="AG1221" s="2495"/>
      <c r="AH1221" s="2495"/>
      <c r="AI1221" s="2495"/>
      <c r="AJ1221" s="2498"/>
      <c r="AK1221" s="2502"/>
    </row>
    <row r="1222" spans="2:37" s="2393" customFormat="1" ht="15" customHeight="1" x14ac:dyDescent="0.2">
      <c r="B1222" s="4236" t="s">
        <v>4985</v>
      </c>
      <c r="C1222" s="4237"/>
      <c r="D1222" s="5118" t="s">
        <v>1866</v>
      </c>
      <c r="E1222" s="5118"/>
      <c r="F1222" s="5118"/>
      <c r="G1222" s="5118"/>
      <c r="H1222" s="5118"/>
      <c r="I1222" s="2499"/>
      <c r="J1222" s="2499"/>
      <c r="K1222" s="2499"/>
      <c r="L1222" s="2499"/>
      <c r="M1222" s="2499"/>
      <c r="N1222" s="2499"/>
      <c r="O1222" s="2499"/>
      <c r="P1222" s="2499"/>
      <c r="Q1222" s="2499"/>
      <c r="R1222" s="2499"/>
      <c r="S1222" s="2499"/>
      <c r="T1222" s="2495"/>
      <c r="U1222" s="2495"/>
      <c r="V1222" s="2495"/>
      <c r="W1222" s="2495"/>
      <c r="X1222" s="2495"/>
      <c r="Y1222" s="2495"/>
      <c r="Z1222" s="2495"/>
      <c r="AA1222" s="2495"/>
      <c r="AB1222" s="2495"/>
      <c r="AC1222" s="2495"/>
      <c r="AD1222" s="2495"/>
      <c r="AE1222" s="2495"/>
      <c r="AF1222" s="2495"/>
      <c r="AG1222" s="2495"/>
      <c r="AH1222" s="2495"/>
      <c r="AI1222" s="2495"/>
      <c r="AJ1222" s="2498"/>
      <c r="AK1222" s="2502"/>
    </row>
    <row r="1223" spans="2:37" s="2393" customFormat="1" ht="15" customHeight="1" x14ac:dyDescent="0.2">
      <c r="B1223" s="4236" t="s">
        <v>4986</v>
      </c>
      <c r="C1223" s="4237"/>
      <c r="D1223" s="5118" t="s">
        <v>1866</v>
      </c>
      <c r="E1223" s="5118"/>
      <c r="F1223" s="5118"/>
      <c r="G1223" s="5118"/>
      <c r="H1223" s="2499"/>
      <c r="I1223" s="2499"/>
      <c r="J1223" s="2499"/>
      <c r="K1223" s="2499"/>
      <c r="L1223" s="2499"/>
      <c r="M1223" s="2499"/>
      <c r="N1223" s="2499"/>
      <c r="O1223" s="2499"/>
      <c r="P1223" s="2499"/>
      <c r="Q1223" s="2499"/>
      <c r="R1223" s="2499"/>
      <c r="S1223" s="2499"/>
      <c r="T1223" s="2495"/>
      <c r="U1223" s="2495"/>
      <c r="V1223" s="2495"/>
      <c r="W1223" s="2495"/>
      <c r="X1223" s="2495"/>
      <c r="Y1223" s="2495"/>
      <c r="Z1223" s="2495"/>
      <c r="AA1223" s="2495"/>
      <c r="AB1223" s="2495"/>
      <c r="AC1223" s="2495"/>
      <c r="AD1223" s="2495"/>
      <c r="AE1223" s="2495"/>
      <c r="AF1223" s="2495"/>
      <c r="AG1223" s="2495"/>
      <c r="AH1223" s="2495"/>
      <c r="AI1223" s="2495"/>
      <c r="AJ1223" s="2498"/>
      <c r="AK1223" s="2502"/>
    </row>
    <row r="1224" spans="2:37" s="2393" customFormat="1" ht="15" customHeight="1" thickBot="1" x14ac:dyDescent="0.25">
      <c r="B1224" s="4270"/>
      <c r="C1224" s="4271"/>
      <c r="D1224" s="4272"/>
      <c r="E1224" s="4272"/>
      <c r="F1224" s="4272"/>
      <c r="G1224" s="4272"/>
      <c r="H1224" s="2504"/>
      <c r="I1224" s="2504"/>
      <c r="J1224" s="2504"/>
      <c r="K1224" s="2504"/>
      <c r="L1224" s="2504"/>
      <c r="M1224" s="2504"/>
      <c r="N1224" s="2504"/>
      <c r="O1224" s="2504"/>
      <c r="P1224" s="2504"/>
      <c r="Q1224" s="2504"/>
      <c r="R1224" s="2504"/>
      <c r="S1224" s="2504"/>
      <c r="T1224" s="2505"/>
      <c r="U1224" s="2505"/>
      <c r="V1224" s="2505"/>
      <c r="W1224" s="2505"/>
      <c r="X1224" s="2505"/>
      <c r="Y1224" s="2505"/>
      <c r="Z1224" s="2505"/>
      <c r="AA1224" s="2505"/>
      <c r="AB1224" s="2505"/>
      <c r="AC1224" s="2505"/>
      <c r="AD1224" s="2505"/>
      <c r="AE1224" s="2505"/>
      <c r="AF1224" s="2505"/>
      <c r="AG1224" s="2505"/>
      <c r="AH1224" s="2505"/>
      <c r="AI1224" s="2505"/>
      <c r="AJ1224" s="2506"/>
      <c r="AK1224" s="2507"/>
    </row>
    <row r="1225" spans="2:37" s="2393" customFormat="1" ht="15" customHeight="1" thickBot="1" x14ac:dyDescent="0.35">
      <c r="B1225" s="5143"/>
      <c r="C1225" s="5143"/>
      <c r="D1225" s="3150"/>
      <c r="E1225" s="3151"/>
      <c r="F1225" s="3151"/>
      <c r="G1225" s="3151"/>
      <c r="H1225" s="3151"/>
      <c r="I1225" s="2803"/>
      <c r="J1225" s="2803"/>
      <c r="K1225" s="2803"/>
      <c r="L1225" s="2803"/>
      <c r="M1225" s="2803"/>
      <c r="N1225" s="2803"/>
      <c r="O1225" s="2803"/>
      <c r="P1225" s="2803"/>
    </row>
    <row r="1226" spans="2:37" s="2393" customFormat="1" ht="15" customHeight="1" x14ac:dyDescent="0.2">
      <c r="B1226" s="4169" t="s">
        <v>4994</v>
      </c>
      <c r="C1226" s="4170"/>
      <c r="D1226" s="4170"/>
      <c r="E1226" s="4170"/>
      <c r="F1226" s="4170"/>
      <c r="G1226" s="4170"/>
      <c r="H1226" s="4170"/>
      <c r="I1226" s="4170"/>
      <c r="J1226" s="4170"/>
      <c r="K1226" s="4170"/>
      <c r="L1226" s="4170"/>
      <c r="M1226" s="4170"/>
      <c r="N1226" s="4170"/>
      <c r="O1226" s="4170"/>
      <c r="P1226" s="4170"/>
      <c r="Q1226" s="4170"/>
      <c r="R1226" s="4170"/>
      <c r="S1226" s="4170"/>
      <c r="T1226" s="4170"/>
      <c r="U1226" s="4170"/>
      <c r="V1226" s="4170"/>
      <c r="W1226" s="4170"/>
      <c r="X1226" s="4170"/>
      <c r="Y1226" s="4170"/>
      <c r="Z1226" s="4170"/>
      <c r="AA1226" s="4170"/>
      <c r="AB1226" s="4170"/>
      <c r="AC1226" s="4170"/>
      <c r="AD1226" s="4170"/>
      <c r="AE1226" s="4170"/>
      <c r="AF1226" s="4170"/>
      <c r="AG1226" s="4170"/>
      <c r="AH1226" s="4170"/>
      <c r="AI1226" s="4170"/>
      <c r="AJ1226" s="4170"/>
      <c r="AK1226" s="4171"/>
    </row>
    <row r="1227" spans="2:37" s="2393" customFormat="1" ht="15" customHeight="1" x14ac:dyDescent="0.2">
      <c r="B1227" s="2500"/>
      <c r="C1227" s="3293"/>
      <c r="D1227" s="3293"/>
      <c r="E1227" s="3293"/>
      <c r="F1227" s="3293"/>
      <c r="G1227" s="2501"/>
      <c r="H1227" s="2501"/>
      <c r="I1227" s="2501"/>
      <c r="J1227" s="2501"/>
      <c r="K1227" s="2501"/>
      <c r="L1227" s="2501"/>
      <c r="M1227" s="2501"/>
      <c r="N1227" s="2501"/>
      <c r="O1227" s="2501"/>
      <c r="P1227" s="2501"/>
      <c r="Q1227" s="2501"/>
      <c r="R1227" s="2501"/>
      <c r="S1227" s="2501"/>
      <c r="T1227" s="2501"/>
      <c r="U1227" s="2501"/>
      <c r="V1227" s="2501"/>
      <c r="W1227" s="2501"/>
      <c r="X1227" s="2501"/>
      <c r="Y1227" s="2501"/>
      <c r="Z1227" s="2501"/>
      <c r="AA1227" s="2501"/>
      <c r="AB1227" s="2501"/>
      <c r="AC1227" s="2501"/>
      <c r="AD1227" s="2501"/>
      <c r="AE1227" s="2501"/>
      <c r="AF1227" s="2501"/>
      <c r="AG1227" s="2501"/>
      <c r="AH1227" s="2501"/>
      <c r="AI1227" s="2501"/>
      <c r="AJ1227" s="2501"/>
      <c r="AK1227" s="2502"/>
    </row>
    <row r="1228" spans="2:37" s="2393" customFormat="1" ht="15" customHeight="1" x14ac:dyDescent="0.2">
      <c r="B1228" s="2500" t="s">
        <v>4981</v>
      </c>
      <c r="C1228" s="3293"/>
      <c r="D1228" s="4243" t="s">
        <v>6083</v>
      </c>
      <c r="E1228" s="4243"/>
      <c r="F1228" s="4243"/>
      <c r="G1228" s="2501"/>
      <c r="H1228" s="2501"/>
      <c r="I1228" s="2501"/>
      <c r="J1228" s="2501"/>
      <c r="K1228" s="2501"/>
      <c r="L1228" s="2501"/>
      <c r="M1228" s="2501"/>
      <c r="N1228" s="2501"/>
      <c r="O1228" s="2501"/>
      <c r="P1228" s="2501"/>
      <c r="Q1228" s="2501"/>
      <c r="R1228" s="2501"/>
      <c r="S1228" s="2501"/>
      <c r="T1228" s="2501"/>
      <c r="U1228" s="2501"/>
      <c r="V1228" s="2501"/>
      <c r="W1228" s="2501"/>
      <c r="X1228" s="2501"/>
      <c r="Y1228" s="2501"/>
      <c r="Z1228" s="2501"/>
      <c r="AA1228" s="2501"/>
      <c r="AB1228" s="2501"/>
      <c r="AC1228" s="2501"/>
      <c r="AD1228" s="2501"/>
      <c r="AE1228" s="2501"/>
      <c r="AF1228" s="2501"/>
      <c r="AG1228" s="2501"/>
      <c r="AH1228" s="2501"/>
      <c r="AI1228" s="2501"/>
      <c r="AJ1228" s="2501"/>
      <c r="AK1228" s="2502"/>
    </row>
    <row r="1229" spans="2:37" s="2393" customFormat="1" ht="15" customHeight="1" thickBot="1" x14ac:dyDescent="0.25">
      <c r="B1229" s="4176" t="s">
        <v>4995</v>
      </c>
      <c r="C1229" s="4177"/>
      <c r="D1229" s="4175">
        <v>41586</v>
      </c>
      <c r="E1229" s="4175"/>
      <c r="F1229" s="3296"/>
      <c r="G1229" s="2501"/>
      <c r="H1229" s="2501"/>
      <c r="I1229" s="2501"/>
      <c r="J1229" s="2501"/>
      <c r="K1229" s="2501"/>
      <c r="L1229" s="2501"/>
      <c r="M1229" s="2501"/>
      <c r="N1229" s="2501"/>
      <c r="O1229" s="2501"/>
      <c r="P1229" s="2501"/>
      <c r="Q1229" s="2501"/>
      <c r="R1229" s="2501"/>
      <c r="S1229" s="2501"/>
      <c r="T1229" s="2501"/>
      <c r="U1229" s="2501"/>
      <c r="V1229" s="2501"/>
      <c r="W1229" s="2501"/>
      <c r="X1229" s="2501"/>
      <c r="Y1229" s="2501"/>
      <c r="Z1229" s="2501"/>
      <c r="AA1229" s="2501"/>
      <c r="AB1229" s="2501"/>
      <c r="AC1229" s="2501"/>
      <c r="AD1229" s="2501"/>
      <c r="AE1229" s="2501"/>
      <c r="AF1229" s="2501"/>
      <c r="AG1229" s="2501"/>
      <c r="AH1229" s="2501"/>
      <c r="AI1229" s="2501"/>
      <c r="AJ1229" s="2501"/>
      <c r="AK1229" s="2502"/>
    </row>
    <row r="1230" spans="2:37" s="2393" customFormat="1" ht="112.5" customHeight="1" thickBot="1" x14ac:dyDescent="0.25">
      <c r="B1230" s="4179" t="s">
        <v>4996</v>
      </c>
      <c r="C1230" s="4180"/>
      <c r="D1230" s="5119" t="s">
        <v>6084</v>
      </c>
      <c r="E1230" s="5120"/>
      <c r="F1230" s="5120"/>
      <c r="G1230" s="5120"/>
      <c r="H1230" s="5120"/>
      <c r="I1230" s="5120"/>
      <c r="J1230" s="5120"/>
      <c r="K1230" s="5120"/>
      <c r="L1230" s="5120"/>
      <c r="M1230" s="5120"/>
      <c r="N1230" s="5120"/>
      <c r="O1230" s="5120"/>
      <c r="P1230" s="5120"/>
      <c r="Q1230" s="5121"/>
      <c r="R1230" s="2501"/>
      <c r="S1230" s="2501"/>
      <c r="T1230" s="2501"/>
      <c r="U1230" s="2501"/>
      <c r="V1230" s="2501"/>
      <c r="W1230" s="2501"/>
      <c r="X1230" s="2501"/>
      <c r="Y1230" s="2501"/>
      <c r="Z1230" s="2501"/>
      <c r="AA1230" s="2501"/>
      <c r="AB1230" s="2501"/>
      <c r="AC1230" s="2501"/>
      <c r="AD1230" s="2501"/>
      <c r="AE1230" s="2501"/>
      <c r="AF1230" s="2501"/>
      <c r="AG1230" s="2501"/>
      <c r="AH1230" s="2501"/>
      <c r="AI1230" s="2501"/>
      <c r="AJ1230" s="2501"/>
      <c r="AK1230" s="2502"/>
    </row>
    <row r="1231" spans="2:37" s="2393" customFormat="1" ht="15" customHeight="1" thickBot="1" x14ac:dyDescent="0.25">
      <c r="B1231" s="4245"/>
      <c r="C1231" s="4246"/>
      <c r="D1231" s="4246"/>
      <c r="E1231" s="4246"/>
      <c r="F1231" s="4246"/>
      <c r="G1231" s="4246"/>
      <c r="H1231" s="4246"/>
      <c r="I1231" s="4246"/>
      <c r="J1231" s="4246"/>
      <c r="K1231" s="4246"/>
      <c r="L1231" s="4246"/>
      <c r="M1231" s="4246"/>
      <c r="N1231" s="4246"/>
      <c r="O1231" s="4246"/>
      <c r="P1231" s="4246"/>
      <c r="Q1231" s="4246"/>
      <c r="R1231" s="2501"/>
      <c r="S1231" s="2501"/>
      <c r="T1231" s="2501"/>
      <c r="U1231" s="2501"/>
      <c r="V1231" s="2501"/>
      <c r="W1231" s="2501"/>
      <c r="X1231" s="2501"/>
      <c r="Y1231" s="2501"/>
      <c r="Z1231" s="2501"/>
      <c r="AA1231" s="2501"/>
      <c r="AB1231" s="2501"/>
      <c r="AC1231" s="2501"/>
      <c r="AD1231" s="2501"/>
      <c r="AE1231" s="2501"/>
      <c r="AF1231" s="2501"/>
      <c r="AG1231" s="2501"/>
      <c r="AH1231" s="2501"/>
      <c r="AI1231" s="2501"/>
      <c r="AJ1231" s="2501"/>
      <c r="AK1231" s="2502"/>
    </row>
    <row r="1232" spans="2:37" s="2393" customFormat="1" ht="15" customHeight="1" thickBot="1" x14ac:dyDescent="0.25">
      <c r="B1232" s="4189" t="s">
        <v>4997</v>
      </c>
      <c r="C1232" s="4189"/>
      <c r="D1232" s="4189" t="s">
        <v>4987</v>
      </c>
      <c r="E1232" s="4189" t="s">
        <v>4998</v>
      </c>
      <c r="F1232" s="4247" t="s">
        <v>224</v>
      </c>
      <c r="G1232" s="4247"/>
      <c r="H1232" s="4247"/>
      <c r="I1232" s="4247"/>
      <c r="J1232" s="4247"/>
      <c r="K1232" s="4247"/>
      <c r="L1232" s="4247"/>
      <c r="M1232" s="4247"/>
      <c r="N1232" s="4247"/>
      <c r="O1232" s="4247"/>
      <c r="P1232" s="4247"/>
      <c r="Q1232" s="4247"/>
      <c r="R1232" s="4247"/>
      <c r="S1232" s="4247" t="s">
        <v>340</v>
      </c>
      <c r="T1232" s="4247"/>
      <c r="U1232" s="4247"/>
      <c r="V1232" s="4247"/>
      <c r="W1232" s="4247"/>
      <c r="X1232" s="4247"/>
      <c r="Y1232" s="4247"/>
      <c r="Z1232" s="4247"/>
      <c r="AA1232" s="4247"/>
      <c r="AB1232" s="4247"/>
      <c r="AC1232" s="4247"/>
      <c r="AD1232" s="4247" t="s">
        <v>225</v>
      </c>
      <c r="AE1232" s="4247"/>
      <c r="AF1232" s="4247"/>
      <c r="AG1232" s="4247"/>
      <c r="AH1232" s="4188" t="s">
        <v>4982</v>
      </c>
      <c r="AI1232" s="4188"/>
      <c r="AJ1232" s="4188"/>
      <c r="AK1232" s="2502"/>
    </row>
    <row r="1233" spans="2:37" s="2393" customFormat="1" ht="15" customHeight="1" thickBot="1" x14ac:dyDescent="0.25">
      <c r="B1233" s="4203"/>
      <c r="C1233" s="4203"/>
      <c r="D1233" s="4203"/>
      <c r="E1233" s="4203"/>
      <c r="F1233" s="4203" t="s">
        <v>4999</v>
      </c>
      <c r="G1233" s="4203" t="s">
        <v>5000</v>
      </c>
      <c r="H1233" s="4189" t="s">
        <v>5001</v>
      </c>
      <c r="I1233" s="4200" t="s">
        <v>5002</v>
      </c>
      <c r="J1233" s="4200" t="s">
        <v>5003</v>
      </c>
      <c r="K1233" s="4201" t="s">
        <v>5004</v>
      </c>
      <c r="L1233" s="4201" t="s">
        <v>5005</v>
      </c>
      <c r="M1233" s="4200" t="s">
        <v>5006</v>
      </c>
      <c r="N1233" s="4200"/>
      <c r="O1233" s="4201" t="s">
        <v>5007</v>
      </c>
      <c r="P1233" s="4201" t="s">
        <v>5008</v>
      </c>
      <c r="Q1233" s="4201" t="s">
        <v>5009</v>
      </c>
      <c r="R1233" s="4201" t="s">
        <v>5010</v>
      </c>
      <c r="S1233" s="4189" t="s">
        <v>5011</v>
      </c>
      <c r="T1233" s="4189" t="s">
        <v>5012</v>
      </c>
      <c r="U1233" s="4189" t="s">
        <v>5013</v>
      </c>
      <c r="V1233" s="4189" t="s">
        <v>5014</v>
      </c>
      <c r="W1233" s="4189" t="s">
        <v>5015</v>
      </c>
      <c r="X1233" s="4189" t="s">
        <v>5016</v>
      </c>
      <c r="Y1233" s="4189" t="s">
        <v>5017</v>
      </c>
      <c r="Z1233" s="4189" t="s">
        <v>5018</v>
      </c>
      <c r="AA1233" s="4189" t="s">
        <v>5019</v>
      </c>
      <c r="AB1233" s="4200" t="s">
        <v>5020</v>
      </c>
      <c r="AC1233" s="4200" t="s">
        <v>5021</v>
      </c>
      <c r="AD1233" s="4189" t="s">
        <v>5022</v>
      </c>
      <c r="AE1233" s="4189" t="s">
        <v>5023</v>
      </c>
      <c r="AF1233" s="4189" t="s">
        <v>5024</v>
      </c>
      <c r="AG1233" s="4189" t="s">
        <v>5025</v>
      </c>
      <c r="AH1233" s="4189" t="s">
        <v>1150</v>
      </c>
      <c r="AI1233" s="4189" t="s">
        <v>4983</v>
      </c>
      <c r="AJ1233" s="4189" t="s">
        <v>4984</v>
      </c>
      <c r="AK1233" s="2502"/>
    </row>
    <row r="1234" spans="2:37" s="2393" customFormat="1" ht="15" customHeight="1" thickBot="1" x14ac:dyDescent="0.25">
      <c r="B1234" s="4203"/>
      <c r="C1234" s="4203"/>
      <c r="D1234" s="4203"/>
      <c r="E1234" s="4203"/>
      <c r="F1234" s="4203"/>
      <c r="G1234" s="4203"/>
      <c r="H1234" s="4203"/>
      <c r="I1234" s="4201"/>
      <c r="J1234" s="4201"/>
      <c r="K1234" s="4201"/>
      <c r="L1234" s="4201"/>
      <c r="M1234" s="3294" t="s">
        <v>5026</v>
      </c>
      <c r="N1234" s="3295" t="s">
        <v>2793</v>
      </c>
      <c r="O1234" s="4201"/>
      <c r="P1234" s="4201"/>
      <c r="Q1234" s="4201"/>
      <c r="R1234" s="4201"/>
      <c r="S1234" s="4203"/>
      <c r="T1234" s="4203"/>
      <c r="U1234" s="4203"/>
      <c r="V1234" s="4203"/>
      <c r="W1234" s="4203"/>
      <c r="X1234" s="4203"/>
      <c r="Y1234" s="4203"/>
      <c r="Z1234" s="4203"/>
      <c r="AA1234" s="4203"/>
      <c r="AB1234" s="4201"/>
      <c r="AC1234" s="4201"/>
      <c r="AD1234" s="4203"/>
      <c r="AE1234" s="4203"/>
      <c r="AF1234" s="4203"/>
      <c r="AG1234" s="4203"/>
      <c r="AH1234" s="4203"/>
      <c r="AI1234" s="4203"/>
      <c r="AJ1234" s="4203"/>
      <c r="AK1234" s="2502"/>
    </row>
    <row r="1235" spans="2:37" s="2393" customFormat="1" ht="15" customHeight="1" x14ac:dyDescent="0.2">
      <c r="B1235" s="5137" t="s">
        <v>6083</v>
      </c>
      <c r="C1235" s="5138"/>
      <c r="D1235" s="3233" t="s">
        <v>6085</v>
      </c>
      <c r="E1235" s="3234">
        <v>18</v>
      </c>
      <c r="F1235" s="3234">
        <v>10</v>
      </c>
      <c r="G1235" s="3235"/>
      <c r="H1235" s="3236"/>
      <c r="I1235" s="3236"/>
      <c r="J1235" s="3236"/>
      <c r="K1235" s="3235">
        <v>0.1</v>
      </c>
      <c r="L1235" s="3235">
        <v>0.1</v>
      </c>
      <c r="M1235" s="3233"/>
      <c r="N1235" s="2625"/>
      <c r="O1235" s="3235">
        <v>0.1</v>
      </c>
      <c r="P1235" s="3235">
        <v>0.1</v>
      </c>
      <c r="Q1235" s="3235">
        <v>0.1</v>
      </c>
      <c r="R1235" s="3235">
        <v>0.1</v>
      </c>
      <c r="S1235" s="2626"/>
      <c r="T1235" s="3235"/>
      <c r="U1235" s="3238"/>
      <c r="V1235" s="3238"/>
      <c r="W1235" s="3235"/>
      <c r="X1235" s="3244">
        <v>0.06</v>
      </c>
      <c r="Y1235" s="3238"/>
      <c r="Z1235" s="3238">
        <v>200</v>
      </c>
      <c r="AA1235" s="3238"/>
      <c r="AB1235" s="3235"/>
      <c r="AC1235" s="3244">
        <v>0.06</v>
      </c>
      <c r="AD1235" s="3234"/>
      <c r="AE1235" s="2523">
        <v>200</v>
      </c>
      <c r="AF1235" s="2524"/>
      <c r="AG1235" s="3235">
        <v>0.1</v>
      </c>
      <c r="AH1235" s="2627"/>
      <c r="AI1235" s="2627"/>
      <c r="AJ1235" s="3308"/>
      <c r="AK1235" s="2502"/>
    </row>
    <row r="1236" spans="2:37" s="2393" customFormat="1" ht="15" customHeight="1" x14ac:dyDescent="0.2">
      <c r="B1236" s="2503"/>
      <c r="C1236" s="2496"/>
      <c r="D1236" s="2496"/>
      <c r="E1236" s="2496"/>
      <c r="F1236" s="2496"/>
      <c r="G1236" s="2496"/>
      <c r="H1236" s="2496"/>
      <c r="I1236" s="2497"/>
      <c r="J1236" s="2497"/>
      <c r="K1236" s="2497"/>
      <c r="L1236" s="2497"/>
      <c r="M1236" s="2496"/>
      <c r="N1236" s="2497"/>
      <c r="O1236" s="2497"/>
      <c r="P1236" s="2497"/>
      <c r="Q1236" s="2497"/>
      <c r="R1236" s="2497"/>
      <c r="S1236" s="2496"/>
      <c r="T1236" s="2495"/>
      <c r="U1236" s="2495"/>
      <c r="V1236" s="2495"/>
      <c r="W1236" s="2495"/>
      <c r="X1236" s="2495"/>
      <c r="Y1236" s="2495"/>
      <c r="Z1236" s="2495"/>
      <c r="AA1236" s="2495"/>
      <c r="AB1236" s="2495"/>
      <c r="AC1236" s="2495"/>
      <c r="AD1236" s="2495"/>
      <c r="AE1236" s="2495"/>
      <c r="AF1236" s="2495"/>
      <c r="AG1236" s="2495"/>
      <c r="AH1236" s="2495"/>
      <c r="AI1236" s="2495"/>
      <c r="AJ1236" s="2498"/>
      <c r="AK1236" s="2502"/>
    </row>
    <row r="1237" spans="2:37" s="2393" customFormat="1" ht="15" customHeight="1" x14ac:dyDescent="0.2">
      <c r="B1237" s="4236" t="s">
        <v>4985</v>
      </c>
      <c r="C1237" s="4237"/>
      <c r="D1237" s="5118" t="s">
        <v>5126</v>
      </c>
      <c r="E1237" s="5118"/>
      <c r="F1237" s="5118"/>
      <c r="G1237" s="5118"/>
      <c r="H1237" s="5118"/>
      <c r="I1237" s="2499"/>
      <c r="J1237" s="2499"/>
      <c r="K1237" s="2499"/>
      <c r="L1237" s="2499"/>
      <c r="M1237" s="2499"/>
      <c r="N1237" s="2499"/>
      <c r="O1237" s="2499"/>
      <c r="P1237" s="2499"/>
      <c r="Q1237" s="2499"/>
      <c r="R1237" s="2499"/>
      <c r="S1237" s="2499"/>
      <c r="T1237" s="2495"/>
      <c r="U1237" s="2495"/>
      <c r="V1237" s="2495"/>
      <c r="W1237" s="2495"/>
      <c r="X1237" s="2495"/>
      <c r="Y1237" s="2495"/>
      <c r="Z1237" s="2495"/>
      <c r="AA1237" s="2495"/>
      <c r="AB1237" s="2495"/>
      <c r="AC1237" s="2495"/>
      <c r="AD1237" s="2495"/>
      <c r="AE1237" s="2495"/>
      <c r="AF1237" s="2495"/>
      <c r="AG1237" s="2495"/>
      <c r="AH1237" s="2495"/>
      <c r="AI1237" s="2495"/>
      <c r="AJ1237" s="2498"/>
      <c r="AK1237" s="2502"/>
    </row>
    <row r="1238" spans="2:37" s="2393" customFormat="1" ht="15" customHeight="1" x14ac:dyDescent="0.2">
      <c r="B1238" s="4236" t="s">
        <v>4986</v>
      </c>
      <c r="C1238" s="4237"/>
      <c r="D1238" s="5118" t="s">
        <v>6</v>
      </c>
      <c r="E1238" s="5118"/>
      <c r="F1238" s="5118"/>
      <c r="G1238" s="5118"/>
      <c r="H1238" s="2499"/>
      <c r="I1238" s="2499"/>
      <c r="J1238" s="2499"/>
      <c r="K1238" s="2499"/>
      <c r="L1238" s="2499"/>
      <c r="M1238" s="2499"/>
      <c r="N1238" s="2499"/>
      <c r="O1238" s="2499"/>
      <c r="P1238" s="2499"/>
      <c r="Q1238" s="2499"/>
      <c r="R1238" s="2499"/>
      <c r="S1238" s="2499"/>
      <c r="T1238" s="2495"/>
      <c r="U1238" s="2495"/>
      <c r="V1238" s="2495"/>
      <c r="W1238" s="2495"/>
      <c r="X1238" s="2495"/>
      <c r="Y1238" s="2495"/>
      <c r="Z1238" s="2495"/>
      <c r="AA1238" s="2495"/>
      <c r="AB1238" s="2495"/>
      <c r="AC1238" s="2495"/>
      <c r="AD1238" s="2495"/>
      <c r="AE1238" s="2495"/>
      <c r="AF1238" s="2495"/>
      <c r="AG1238" s="2495"/>
      <c r="AH1238" s="2495"/>
      <c r="AI1238" s="2495"/>
      <c r="AJ1238" s="2498"/>
      <c r="AK1238" s="2502"/>
    </row>
    <row r="1239" spans="2:37" s="2393" customFormat="1" ht="15" customHeight="1" thickBot="1" x14ac:dyDescent="0.25">
      <c r="B1239" s="4270"/>
      <c r="C1239" s="4271"/>
      <c r="D1239" s="4272"/>
      <c r="E1239" s="4272"/>
      <c r="F1239" s="4272"/>
      <c r="G1239" s="4272"/>
      <c r="H1239" s="2504"/>
      <c r="I1239" s="2504"/>
      <c r="J1239" s="2504"/>
      <c r="K1239" s="2504"/>
      <c r="L1239" s="2504"/>
      <c r="M1239" s="2504"/>
      <c r="N1239" s="2504"/>
      <c r="O1239" s="2504"/>
      <c r="P1239" s="2504"/>
      <c r="Q1239" s="2504"/>
      <c r="R1239" s="2504"/>
      <c r="S1239" s="2504"/>
      <c r="T1239" s="2505"/>
      <c r="U1239" s="2505"/>
      <c r="V1239" s="2505"/>
      <c r="W1239" s="2505"/>
      <c r="X1239" s="2505"/>
      <c r="Y1239" s="2505"/>
      <c r="Z1239" s="2505"/>
      <c r="AA1239" s="2505"/>
      <c r="AB1239" s="2505"/>
      <c r="AC1239" s="2505"/>
      <c r="AD1239" s="2505"/>
      <c r="AE1239" s="2505"/>
      <c r="AF1239" s="2505"/>
      <c r="AG1239" s="2505"/>
      <c r="AH1239" s="2505"/>
      <c r="AI1239" s="2505"/>
      <c r="AJ1239" s="2506"/>
      <c r="AK1239" s="2507"/>
    </row>
    <row r="1240" spans="2:37" s="2393" customFormat="1" ht="15" customHeight="1" thickBot="1" x14ac:dyDescent="0.35">
      <c r="B1240" s="5143"/>
      <c r="C1240" s="5143"/>
      <c r="D1240" s="3150"/>
      <c r="E1240" s="3151"/>
      <c r="F1240" s="3151"/>
      <c r="G1240" s="3151"/>
      <c r="H1240" s="3151"/>
      <c r="I1240" s="2803"/>
      <c r="J1240" s="2803"/>
      <c r="K1240" s="2803"/>
      <c r="L1240" s="2803"/>
      <c r="M1240" s="2803"/>
      <c r="N1240" s="2803"/>
      <c r="O1240" s="2803"/>
      <c r="P1240" s="2803"/>
    </row>
    <row r="1241" spans="2:37" s="2393" customFormat="1" ht="15" customHeight="1" x14ac:dyDescent="0.2">
      <c r="B1241" s="4169" t="s">
        <v>4994</v>
      </c>
      <c r="C1241" s="4170"/>
      <c r="D1241" s="4170"/>
      <c r="E1241" s="4170"/>
      <c r="F1241" s="4170"/>
      <c r="G1241" s="4170"/>
      <c r="H1241" s="4170"/>
      <c r="I1241" s="4170"/>
      <c r="J1241" s="4170"/>
      <c r="K1241" s="4170"/>
      <c r="L1241" s="4170"/>
      <c r="M1241" s="4170"/>
      <c r="N1241" s="4170"/>
      <c r="O1241" s="4170"/>
      <c r="P1241" s="4170"/>
      <c r="Q1241" s="4170"/>
      <c r="R1241" s="4170"/>
      <c r="S1241" s="4170"/>
      <c r="T1241" s="4170"/>
      <c r="U1241" s="4170"/>
      <c r="V1241" s="4170"/>
      <c r="W1241" s="4170"/>
      <c r="X1241" s="4170"/>
      <c r="Y1241" s="4170"/>
      <c r="Z1241" s="4170"/>
      <c r="AA1241" s="4170"/>
      <c r="AB1241" s="4170"/>
      <c r="AC1241" s="4170"/>
      <c r="AD1241" s="4170"/>
      <c r="AE1241" s="4170"/>
      <c r="AF1241" s="4170"/>
      <c r="AG1241" s="4170"/>
      <c r="AH1241" s="4170"/>
      <c r="AI1241" s="4170"/>
      <c r="AJ1241" s="4170"/>
      <c r="AK1241" s="4171"/>
    </row>
    <row r="1242" spans="2:37" s="2393" customFormat="1" ht="15" customHeight="1" x14ac:dyDescent="0.2">
      <c r="B1242" s="2500"/>
      <c r="C1242" s="3156"/>
      <c r="D1242" s="3156"/>
      <c r="E1242" s="3156"/>
      <c r="F1242" s="3156"/>
      <c r="G1242" s="2501"/>
      <c r="H1242" s="2501"/>
      <c r="I1242" s="2501"/>
      <c r="J1242" s="2501"/>
      <c r="K1242" s="2501"/>
      <c r="L1242" s="2501"/>
      <c r="M1242" s="2501"/>
      <c r="N1242" s="2501"/>
      <c r="O1242" s="2501"/>
      <c r="P1242" s="2501"/>
      <c r="Q1242" s="2501"/>
      <c r="R1242" s="2501"/>
      <c r="S1242" s="2501"/>
      <c r="T1242" s="2501"/>
      <c r="U1242" s="2501"/>
      <c r="V1242" s="2501"/>
      <c r="W1242" s="2501"/>
      <c r="X1242" s="2501"/>
      <c r="Y1242" s="2501"/>
      <c r="Z1242" s="2501"/>
      <c r="AA1242" s="2501"/>
      <c r="AB1242" s="2501"/>
      <c r="AC1242" s="2501"/>
      <c r="AD1242" s="2501"/>
      <c r="AE1242" s="2501"/>
      <c r="AF1242" s="2501"/>
      <c r="AG1242" s="2501"/>
      <c r="AH1242" s="2501"/>
      <c r="AI1242" s="2501"/>
      <c r="AJ1242" s="2501"/>
      <c r="AK1242" s="2502"/>
    </row>
    <row r="1243" spans="2:37" s="2393" customFormat="1" ht="15" customHeight="1" x14ac:dyDescent="0.2">
      <c r="B1243" s="2500" t="s">
        <v>4981</v>
      </c>
      <c r="C1243" s="3156"/>
      <c r="D1243" s="4243" t="s">
        <v>5918</v>
      </c>
      <c r="E1243" s="4243"/>
      <c r="F1243" s="4243"/>
      <c r="G1243" s="2501"/>
      <c r="H1243" s="2501"/>
      <c r="I1243" s="2501"/>
      <c r="J1243" s="2501"/>
      <c r="K1243" s="2501"/>
      <c r="L1243" s="2501"/>
      <c r="M1243" s="2501"/>
      <c r="N1243" s="2501"/>
      <c r="O1243" s="2501"/>
      <c r="P1243" s="2501"/>
      <c r="Q1243" s="2501"/>
      <c r="R1243" s="2501"/>
      <c r="S1243" s="2501"/>
      <c r="T1243" s="2501"/>
      <c r="U1243" s="2501"/>
      <c r="V1243" s="2501"/>
      <c r="W1243" s="2501"/>
      <c r="X1243" s="2501"/>
      <c r="Y1243" s="2501"/>
      <c r="Z1243" s="2501"/>
      <c r="AA1243" s="2501"/>
      <c r="AB1243" s="2501"/>
      <c r="AC1243" s="2501"/>
      <c r="AD1243" s="2501"/>
      <c r="AE1243" s="2501"/>
      <c r="AF1243" s="2501"/>
      <c r="AG1243" s="2501"/>
      <c r="AH1243" s="2501"/>
      <c r="AI1243" s="2501"/>
      <c r="AJ1243" s="2501"/>
      <c r="AK1243" s="2502"/>
    </row>
    <row r="1244" spans="2:37" s="2393" customFormat="1" ht="23.25" customHeight="1" thickBot="1" x14ac:dyDescent="0.25">
      <c r="B1244" s="4176" t="s">
        <v>4995</v>
      </c>
      <c r="C1244" s="4177"/>
      <c r="D1244" s="5150">
        <v>41550</v>
      </c>
      <c r="E1244" s="5150"/>
      <c r="F1244" s="3157"/>
      <c r="G1244" s="2501"/>
      <c r="H1244" s="2501"/>
      <c r="I1244" s="2501"/>
      <c r="J1244" s="2501"/>
      <c r="K1244" s="2501"/>
      <c r="L1244" s="2501"/>
      <c r="M1244" s="2501"/>
      <c r="N1244" s="2501"/>
      <c r="O1244" s="2501"/>
      <c r="P1244" s="2501"/>
      <c r="Q1244" s="2501"/>
      <c r="R1244" s="2501"/>
      <c r="S1244" s="2501"/>
      <c r="T1244" s="2501"/>
      <c r="U1244" s="2501"/>
      <c r="V1244" s="2501"/>
      <c r="W1244" s="2501"/>
      <c r="X1244" s="2501"/>
      <c r="Y1244" s="2501"/>
      <c r="Z1244" s="2501"/>
      <c r="AA1244" s="2501"/>
      <c r="AB1244" s="2501"/>
      <c r="AC1244" s="2501"/>
      <c r="AD1244" s="2501"/>
      <c r="AE1244" s="2501"/>
      <c r="AF1244" s="2501"/>
      <c r="AG1244" s="2501"/>
      <c r="AH1244" s="2501"/>
      <c r="AI1244" s="2501"/>
      <c r="AJ1244" s="2501"/>
      <c r="AK1244" s="2502"/>
    </row>
    <row r="1245" spans="2:37" s="2393" customFormat="1" ht="99.75" customHeight="1" thickBot="1" x14ac:dyDescent="0.25">
      <c r="B1245" s="4179" t="s">
        <v>4996</v>
      </c>
      <c r="C1245" s="4180"/>
      <c r="D1245" s="5119" t="s">
        <v>5941</v>
      </c>
      <c r="E1245" s="5120"/>
      <c r="F1245" s="5120"/>
      <c r="G1245" s="5120"/>
      <c r="H1245" s="5120"/>
      <c r="I1245" s="5120"/>
      <c r="J1245" s="5120"/>
      <c r="K1245" s="5120"/>
      <c r="L1245" s="5120"/>
      <c r="M1245" s="5120"/>
      <c r="N1245" s="5120"/>
      <c r="O1245" s="5120"/>
      <c r="P1245" s="5120"/>
      <c r="Q1245" s="5121"/>
      <c r="R1245" s="2501"/>
      <c r="S1245" s="2501"/>
      <c r="T1245" s="2501"/>
      <c r="U1245" s="2501"/>
      <c r="V1245" s="2501"/>
      <c r="W1245" s="2501"/>
      <c r="X1245" s="2501"/>
      <c r="Y1245" s="2501"/>
      <c r="Z1245" s="2501"/>
      <c r="AA1245" s="2501"/>
      <c r="AB1245" s="2501"/>
      <c r="AC1245" s="2501"/>
      <c r="AD1245" s="2501"/>
      <c r="AE1245" s="2501"/>
      <c r="AF1245" s="2501"/>
      <c r="AG1245" s="2501"/>
      <c r="AH1245" s="2501"/>
      <c r="AI1245" s="2501"/>
      <c r="AJ1245" s="2501"/>
      <c r="AK1245" s="2502"/>
    </row>
    <row r="1246" spans="2:37" s="2393" customFormat="1" ht="15" customHeight="1" thickBot="1" x14ac:dyDescent="0.25">
      <c r="B1246" s="4245"/>
      <c r="C1246" s="4246"/>
      <c r="D1246" s="4246"/>
      <c r="E1246" s="4246"/>
      <c r="F1246" s="4246"/>
      <c r="G1246" s="4246"/>
      <c r="H1246" s="4246"/>
      <c r="I1246" s="4246"/>
      <c r="J1246" s="4246"/>
      <c r="K1246" s="4246"/>
      <c r="L1246" s="4246"/>
      <c r="M1246" s="4246"/>
      <c r="N1246" s="4246"/>
      <c r="O1246" s="4246"/>
      <c r="P1246" s="4246"/>
      <c r="Q1246" s="4246"/>
      <c r="R1246" s="2501"/>
      <c r="S1246" s="2501"/>
      <c r="T1246" s="2501"/>
      <c r="U1246" s="2501"/>
      <c r="V1246" s="2501"/>
      <c r="W1246" s="2501"/>
      <c r="X1246" s="2501"/>
      <c r="Y1246" s="2501"/>
      <c r="Z1246" s="2501"/>
      <c r="AA1246" s="2501"/>
      <c r="AB1246" s="2501"/>
      <c r="AC1246" s="2501"/>
      <c r="AD1246" s="2501"/>
      <c r="AE1246" s="2501"/>
      <c r="AF1246" s="2501"/>
      <c r="AG1246" s="2501"/>
      <c r="AH1246" s="2501"/>
      <c r="AI1246" s="2501"/>
      <c r="AJ1246" s="2501"/>
      <c r="AK1246" s="2502"/>
    </row>
    <row r="1247" spans="2:37" s="2393" customFormat="1" ht="15" customHeight="1" thickBot="1" x14ac:dyDescent="0.25">
      <c r="B1247" s="4189" t="s">
        <v>4997</v>
      </c>
      <c r="C1247" s="4189"/>
      <c r="D1247" s="4189" t="s">
        <v>4987</v>
      </c>
      <c r="E1247" s="4189" t="s">
        <v>4998</v>
      </c>
      <c r="F1247" s="4247" t="s">
        <v>224</v>
      </c>
      <c r="G1247" s="4247"/>
      <c r="H1247" s="4247"/>
      <c r="I1247" s="4247"/>
      <c r="J1247" s="4247"/>
      <c r="K1247" s="4247"/>
      <c r="L1247" s="4247"/>
      <c r="M1247" s="4247"/>
      <c r="N1247" s="4247"/>
      <c r="O1247" s="4247"/>
      <c r="P1247" s="4247"/>
      <c r="Q1247" s="4247"/>
      <c r="R1247" s="4247"/>
      <c r="S1247" s="4247" t="s">
        <v>340</v>
      </c>
      <c r="T1247" s="4247"/>
      <c r="U1247" s="4247"/>
      <c r="V1247" s="4247"/>
      <c r="W1247" s="4247"/>
      <c r="X1247" s="4247"/>
      <c r="Y1247" s="4247"/>
      <c r="Z1247" s="4247"/>
      <c r="AA1247" s="4247"/>
      <c r="AB1247" s="4247"/>
      <c r="AC1247" s="4247"/>
      <c r="AD1247" s="4247" t="s">
        <v>225</v>
      </c>
      <c r="AE1247" s="4247"/>
      <c r="AF1247" s="4247"/>
      <c r="AG1247" s="4247"/>
      <c r="AH1247" s="4188" t="s">
        <v>4982</v>
      </c>
      <c r="AI1247" s="4188"/>
      <c r="AJ1247" s="4188"/>
      <c r="AK1247" s="2502"/>
    </row>
    <row r="1248" spans="2:37" s="2393" customFormat="1" ht="15" customHeight="1" thickBot="1" x14ac:dyDescent="0.25">
      <c r="B1248" s="4203"/>
      <c r="C1248" s="4203"/>
      <c r="D1248" s="4203"/>
      <c r="E1248" s="4203"/>
      <c r="F1248" s="4203" t="s">
        <v>4999</v>
      </c>
      <c r="G1248" s="4203" t="s">
        <v>5000</v>
      </c>
      <c r="H1248" s="4189" t="s">
        <v>5001</v>
      </c>
      <c r="I1248" s="4200" t="s">
        <v>5002</v>
      </c>
      <c r="J1248" s="4200" t="s">
        <v>5003</v>
      </c>
      <c r="K1248" s="4201" t="s">
        <v>5004</v>
      </c>
      <c r="L1248" s="4201" t="s">
        <v>5005</v>
      </c>
      <c r="M1248" s="4200" t="s">
        <v>5006</v>
      </c>
      <c r="N1248" s="4200"/>
      <c r="O1248" s="4201" t="s">
        <v>5007</v>
      </c>
      <c r="P1248" s="4201" t="s">
        <v>5008</v>
      </c>
      <c r="Q1248" s="4201" t="s">
        <v>5009</v>
      </c>
      <c r="R1248" s="4201" t="s">
        <v>5010</v>
      </c>
      <c r="S1248" s="4189" t="s">
        <v>5011</v>
      </c>
      <c r="T1248" s="4189" t="s">
        <v>5012</v>
      </c>
      <c r="U1248" s="4189" t="s">
        <v>5013</v>
      </c>
      <c r="V1248" s="4189" t="s">
        <v>5014</v>
      </c>
      <c r="W1248" s="4189" t="s">
        <v>5015</v>
      </c>
      <c r="X1248" s="4189" t="s">
        <v>5016</v>
      </c>
      <c r="Y1248" s="4189" t="s">
        <v>5017</v>
      </c>
      <c r="Z1248" s="4189" t="s">
        <v>5018</v>
      </c>
      <c r="AA1248" s="4189" t="s">
        <v>5019</v>
      </c>
      <c r="AB1248" s="4200" t="s">
        <v>5020</v>
      </c>
      <c r="AC1248" s="4200" t="s">
        <v>5021</v>
      </c>
      <c r="AD1248" s="4189" t="s">
        <v>5022</v>
      </c>
      <c r="AE1248" s="4189" t="s">
        <v>5023</v>
      </c>
      <c r="AF1248" s="4189" t="s">
        <v>5024</v>
      </c>
      <c r="AG1248" s="4189" t="s">
        <v>5025</v>
      </c>
      <c r="AH1248" s="4189" t="s">
        <v>1150</v>
      </c>
      <c r="AI1248" s="4189" t="s">
        <v>4983</v>
      </c>
      <c r="AJ1248" s="4189" t="s">
        <v>4984</v>
      </c>
      <c r="AK1248" s="2502"/>
    </row>
    <row r="1249" spans="2:37" s="2393" customFormat="1" ht="15" customHeight="1" thickBot="1" x14ac:dyDescent="0.25">
      <c r="B1249" s="4203"/>
      <c r="C1249" s="4203"/>
      <c r="D1249" s="4203"/>
      <c r="E1249" s="4203"/>
      <c r="F1249" s="4203"/>
      <c r="G1249" s="4203"/>
      <c r="H1249" s="4203"/>
      <c r="I1249" s="4201"/>
      <c r="J1249" s="4201"/>
      <c r="K1249" s="4201"/>
      <c r="L1249" s="4201"/>
      <c r="M1249" s="3154" t="s">
        <v>5026</v>
      </c>
      <c r="N1249" s="3155" t="s">
        <v>2793</v>
      </c>
      <c r="O1249" s="4201"/>
      <c r="P1249" s="4201"/>
      <c r="Q1249" s="4201"/>
      <c r="R1249" s="4201"/>
      <c r="S1249" s="4203"/>
      <c r="T1249" s="4203"/>
      <c r="U1249" s="4203"/>
      <c r="V1249" s="4203"/>
      <c r="W1249" s="4203"/>
      <c r="X1249" s="4203"/>
      <c r="Y1249" s="4203"/>
      <c r="Z1249" s="4203"/>
      <c r="AA1249" s="4203"/>
      <c r="AB1249" s="4201"/>
      <c r="AC1249" s="4201"/>
      <c r="AD1249" s="4203"/>
      <c r="AE1249" s="4203"/>
      <c r="AF1249" s="4203"/>
      <c r="AG1249" s="4203"/>
      <c r="AH1249" s="4203"/>
      <c r="AI1249" s="4203"/>
      <c r="AJ1249" s="4203"/>
      <c r="AK1249" s="2502"/>
    </row>
    <row r="1250" spans="2:37" s="2393" customFormat="1" ht="15" customHeight="1" x14ac:dyDescent="0.2">
      <c r="B1250" s="5151" t="s">
        <v>5919</v>
      </c>
      <c r="C1250" s="5152"/>
      <c r="D1250" s="3233" t="s">
        <v>5920</v>
      </c>
      <c r="E1250" s="3234">
        <v>0.89</v>
      </c>
      <c r="F1250" s="3234"/>
      <c r="G1250" s="3235"/>
      <c r="H1250" s="3236"/>
      <c r="I1250" s="3236"/>
      <c r="J1250" s="3236">
        <v>10</v>
      </c>
      <c r="K1250" s="3235"/>
      <c r="L1250" s="3235"/>
      <c r="M1250" s="3233"/>
      <c r="N1250" s="3237"/>
      <c r="O1250" s="3235"/>
      <c r="P1250" s="3235"/>
      <c r="Q1250" s="3235"/>
      <c r="R1250" s="3235"/>
      <c r="S1250" s="3214"/>
      <c r="T1250" s="3235"/>
      <c r="U1250" s="3238"/>
      <c r="V1250" s="3238"/>
      <c r="W1250" s="3235"/>
      <c r="X1250" s="3235"/>
      <c r="Y1250" s="3238"/>
      <c r="Z1250" s="3238"/>
      <c r="AA1250" s="3238"/>
      <c r="AB1250" s="3235"/>
      <c r="AC1250" s="3235"/>
      <c r="AD1250" s="3234"/>
      <c r="AE1250" s="3239"/>
      <c r="AF1250" s="3240"/>
      <c r="AG1250" s="3235"/>
      <c r="AH1250" s="3241"/>
      <c r="AI1250" s="3241"/>
      <c r="AJ1250" s="3215"/>
      <c r="AK1250" s="2502"/>
    </row>
    <row r="1251" spans="2:37" s="2393" customFormat="1" ht="15" customHeight="1" x14ac:dyDescent="0.2">
      <c r="B1251" s="5141" t="s">
        <v>5921</v>
      </c>
      <c r="C1251" s="5142"/>
      <c r="D1251" s="3242" t="s">
        <v>5922</v>
      </c>
      <c r="E1251" s="3243">
        <v>2.68</v>
      </c>
      <c r="F1251" s="3243"/>
      <c r="G1251" s="3244"/>
      <c r="H1251" s="3245"/>
      <c r="I1251" s="3245"/>
      <c r="J1251" s="3245">
        <v>30</v>
      </c>
      <c r="K1251" s="3244"/>
      <c r="L1251" s="3244"/>
      <c r="M1251" s="3242"/>
      <c r="N1251" s="3246"/>
      <c r="O1251" s="3244"/>
      <c r="P1251" s="3244"/>
      <c r="Q1251" s="3244"/>
      <c r="R1251" s="3244"/>
      <c r="S1251" s="3221"/>
      <c r="T1251" s="3244"/>
      <c r="U1251" s="3247"/>
      <c r="V1251" s="3247"/>
      <c r="W1251" s="3244"/>
      <c r="X1251" s="3244"/>
      <c r="Y1251" s="3247"/>
      <c r="Z1251" s="3247"/>
      <c r="AA1251" s="3247"/>
      <c r="AB1251" s="3244"/>
      <c r="AC1251" s="3244"/>
      <c r="AD1251" s="3243"/>
      <c r="AE1251" s="3248"/>
      <c r="AF1251" s="3249"/>
      <c r="AG1251" s="3244"/>
      <c r="AH1251" s="3250"/>
      <c r="AI1251" s="3250"/>
      <c r="AJ1251" s="3226"/>
      <c r="AK1251" s="2502"/>
    </row>
    <row r="1252" spans="2:37" s="2393" customFormat="1" ht="15" customHeight="1" x14ac:dyDescent="0.2">
      <c r="B1252" s="5141" t="s">
        <v>5923</v>
      </c>
      <c r="C1252" s="5142"/>
      <c r="D1252" s="3242" t="s">
        <v>5924</v>
      </c>
      <c r="E1252" s="3243">
        <v>4.46</v>
      </c>
      <c r="F1252" s="3243"/>
      <c r="G1252" s="3244"/>
      <c r="H1252" s="3245"/>
      <c r="I1252" s="3245"/>
      <c r="J1252" s="3245">
        <v>60</v>
      </c>
      <c r="K1252" s="3244"/>
      <c r="L1252" s="3244"/>
      <c r="M1252" s="3242"/>
      <c r="N1252" s="3246"/>
      <c r="O1252" s="3244"/>
      <c r="P1252" s="3244"/>
      <c r="Q1252" s="3244"/>
      <c r="R1252" s="3244"/>
      <c r="S1252" s="3221"/>
      <c r="T1252" s="3244"/>
      <c r="U1252" s="3247"/>
      <c r="V1252" s="3247"/>
      <c r="W1252" s="3244"/>
      <c r="X1252" s="3244"/>
      <c r="Y1252" s="3247"/>
      <c r="Z1252" s="3247"/>
      <c r="AA1252" s="3247"/>
      <c r="AB1252" s="3244"/>
      <c r="AC1252" s="3244"/>
      <c r="AD1252" s="3243"/>
      <c r="AE1252" s="3248"/>
      <c r="AF1252" s="3249"/>
      <c r="AG1252" s="3244"/>
      <c r="AH1252" s="3250"/>
      <c r="AI1252" s="3250"/>
      <c r="AJ1252" s="3226"/>
      <c r="AK1252" s="2502"/>
    </row>
    <row r="1253" spans="2:37" s="2393" customFormat="1" ht="15" customHeight="1" x14ac:dyDescent="0.2">
      <c r="B1253" s="5141" t="s">
        <v>5925</v>
      </c>
      <c r="C1253" s="5142"/>
      <c r="D1253" s="3242" t="s">
        <v>5926</v>
      </c>
      <c r="E1253" s="3243">
        <v>3.57</v>
      </c>
      <c r="F1253" s="3243"/>
      <c r="G1253" s="3244"/>
      <c r="H1253" s="3245"/>
      <c r="I1253" s="3245"/>
      <c r="J1253" s="3245">
        <v>30</v>
      </c>
      <c r="K1253" s="3244"/>
      <c r="L1253" s="3244"/>
      <c r="M1253" s="3242"/>
      <c r="N1253" s="3246"/>
      <c r="O1253" s="3244"/>
      <c r="P1253" s="3244"/>
      <c r="Q1253" s="3244"/>
      <c r="R1253" s="3244"/>
      <c r="S1253" s="3221"/>
      <c r="T1253" s="3244"/>
      <c r="U1253" s="3247"/>
      <c r="V1253" s="3247"/>
      <c r="W1253" s="3244"/>
      <c r="X1253" s="3244"/>
      <c r="Y1253" s="3247"/>
      <c r="Z1253" s="3247"/>
      <c r="AA1253" s="3247"/>
      <c r="AB1253" s="3244"/>
      <c r="AC1253" s="3244"/>
      <c r="AD1253" s="3243"/>
      <c r="AE1253" s="3248"/>
      <c r="AF1253" s="3249"/>
      <c r="AG1253" s="3244"/>
      <c r="AH1253" s="3250"/>
      <c r="AI1253" s="3250"/>
      <c r="AJ1253" s="3226"/>
      <c r="AK1253" s="2502"/>
    </row>
    <row r="1254" spans="2:37" s="2393" customFormat="1" ht="15" customHeight="1" x14ac:dyDescent="0.2">
      <c r="B1254" s="5147" t="s">
        <v>5927</v>
      </c>
      <c r="C1254" s="5148"/>
      <c r="D1254" s="3242" t="s">
        <v>5928</v>
      </c>
      <c r="E1254" s="3243">
        <v>5.36</v>
      </c>
      <c r="F1254" s="3243"/>
      <c r="G1254" s="3244"/>
      <c r="H1254" s="3245"/>
      <c r="I1254" s="3245"/>
      <c r="J1254" s="3245">
        <v>60</v>
      </c>
      <c r="K1254" s="3244"/>
      <c r="L1254" s="3244"/>
      <c r="M1254" s="3242"/>
      <c r="N1254" s="3246"/>
      <c r="O1254" s="3244"/>
      <c r="P1254" s="3244"/>
      <c r="Q1254" s="3244"/>
      <c r="R1254" s="3244"/>
      <c r="S1254" s="3221"/>
      <c r="T1254" s="3244"/>
      <c r="U1254" s="3247"/>
      <c r="V1254" s="3247"/>
      <c r="W1254" s="3244"/>
      <c r="X1254" s="3244"/>
      <c r="Y1254" s="3247"/>
      <c r="Z1254" s="3247"/>
      <c r="AA1254" s="3247"/>
      <c r="AB1254" s="3244"/>
      <c r="AC1254" s="3244"/>
      <c r="AD1254" s="3243"/>
      <c r="AE1254" s="3248"/>
      <c r="AF1254" s="3249"/>
      <c r="AG1254" s="3244"/>
      <c r="AH1254" s="3250"/>
      <c r="AI1254" s="3250"/>
      <c r="AJ1254" s="3226"/>
      <c r="AK1254" s="2502"/>
    </row>
    <row r="1255" spans="2:37" s="2393" customFormat="1" ht="15" customHeight="1" x14ac:dyDescent="0.2">
      <c r="B1255" s="5147" t="s">
        <v>5929</v>
      </c>
      <c r="C1255" s="5148"/>
      <c r="D1255" s="3242" t="s">
        <v>5930</v>
      </c>
      <c r="E1255" s="3243">
        <v>2.68</v>
      </c>
      <c r="F1255" s="3243"/>
      <c r="G1255" s="3244"/>
      <c r="H1255" s="3245"/>
      <c r="I1255" s="3245"/>
      <c r="J1255" s="3245">
        <v>30</v>
      </c>
      <c r="K1255" s="3244"/>
      <c r="L1255" s="3244"/>
      <c r="M1255" s="3242"/>
      <c r="N1255" s="3246"/>
      <c r="O1255" s="3244"/>
      <c r="P1255" s="3244"/>
      <c r="Q1255" s="3244"/>
      <c r="R1255" s="3244"/>
      <c r="S1255" s="3221"/>
      <c r="T1255" s="3244"/>
      <c r="U1255" s="3247"/>
      <c r="V1255" s="3247"/>
      <c r="W1255" s="3244"/>
      <c r="X1255" s="3244"/>
      <c r="Y1255" s="3247"/>
      <c r="Z1255" s="3247"/>
      <c r="AA1255" s="3247"/>
      <c r="AB1255" s="3244"/>
      <c r="AC1255" s="3244"/>
      <c r="AD1255" s="3243"/>
      <c r="AE1255" s="3248"/>
      <c r="AF1255" s="3249"/>
      <c r="AG1255" s="3244"/>
      <c r="AH1255" s="3250"/>
      <c r="AI1255" s="3250"/>
      <c r="AJ1255" s="3226"/>
      <c r="AK1255" s="2502"/>
    </row>
    <row r="1256" spans="2:37" s="2393" customFormat="1" ht="15" customHeight="1" x14ac:dyDescent="0.2">
      <c r="B1256" s="5141" t="s">
        <v>5931</v>
      </c>
      <c r="C1256" s="5142"/>
      <c r="D1256" s="3242" t="s">
        <v>5932</v>
      </c>
      <c r="E1256" s="3243">
        <v>4.46</v>
      </c>
      <c r="F1256" s="3243"/>
      <c r="G1256" s="3218"/>
      <c r="H1256" s="3219"/>
      <c r="I1256" s="3219"/>
      <c r="J1256" s="3245">
        <v>60</v>
      </c>
      <c r="K1256" s="3218"/>
      <c r="L1256" s="3218"/>
      <c r="M1256" s="3216"/>
      <c r="N1256" s="3220"/>
      <c r="O1256" s="3218"/>
      <c r="P1256" s="3218"/>
      <c r="Q1256" s="3218"/>
      <c r="R1256" s="3218"/>
      <c r="S1256" s="3221"/>
      <c r="T1256" s="3218"/>
      <c r="U1256" s="3222"/>
      <c r="V1256" s="3222"/>
      <c r="W1256" s="3218"/>
      <c r="X1256" s="3218"/>
      <c r="Y1256" s="3222"/>
      <c r="Z1256" s="3222"/>
      <c r="AA1256" s="3222"/>
      <c r="AB1256" s="3218"/>
      <c r="AC1256" s="3218"/>
      <c r="AD1256" s="3217"/>
      <c r="AE1256" s="3223"/>
      <c r="AF1256" s="3224"/>
      <c r="AG1256" s="3224"/>
      <c r="AH1256" s="3225"/>
      <c r="AI1256" s="3225"/>
      <c r="AJ1256" s="3226"/>
      <c r="AK1256" s="2502"/>
    </row>
    <row r="1257" spans="2:37" s="2393" customFormat="1" ht="15" customHeight="1" x14ac:dyDescent="0.2">
      <c r="B1257" s="5141" t="s">
        <v>5933</v>
      </c>
      <c r="C1257" s="5142"/>
      <c r="D1257" s="3242" t="s">
        <v>5934</v>
      </c>
      <c r="E1257" s="3243">
        <v>3.57</v>
      </c>
      <c r="F1257" s="3243"/>
      <c r="G1257" s="3218"/>
      <c r="H1257" s="3219"/>
      <c r="I1257" s="3219"/>
      <c r="J1257" s="3245">
        <v>30</v>
      </c>
      <c r="K1257" s="3218"/>
      <c r="L1257" s="3218"/>
      <c r="M1257" s="3216"/>
      <c r="N1257" s="3220"/>
      <c r="O1257" s="3218"/>
      <c r="P1257" s="3218"/>
      <c r="Q1257" s="3218"/>
      <c r="R1257" s="3218"/>
      <c r="S1257" s="3221"/>
      <c r="T1257" s="3218"/>
      <c r="U1257" s="3222"/>
      <c r="V1257" s="3222"/>
      <c r="W1257" s="3218"/>
      <c r="X1257" s="3218"/>
      <c r="Y1257" s="3222"/>
      <c r="Z1257" s="3222"/>
      <c r="AA1257" s="3222"/>
      <c r="AB1257" s="3218"/>
      <c r="AC1257" s="3218"/>
      <c r="AD1257" s="3217"/>
      <c r="AE1257" s="3223"/>
      <c r="AF1257" s="3224"/>
      <c r="AG1257" s="3224"/>
      <c r="AH1257" s="3225"/>
      <c r="AI1257" s="3225"/>
      <c r="AJ1257" s="3226"/>
      <c r="AK1257" s="2502"/>
    </row>
    <row r="1258" spans="2:37" s="2393" customFormat="1" ht="15" customHeight="1" x14ac:dyDescent="0.2">
      <c r="B1258" s="5141" t="s">
        <v>5935</v>
      </c>
      <c r="C1258" s="5142"/>
      <c r="D1258" s="3242" t="s">
        <v>5936</v>
      </c>
      <c r="E1258" s="3243">
        <v>5.36</v>
      </c>
      <c r="F1258" s="3243"/>
      <c r="G1258" s="3218"/>
      <c r="H1258" s="3219"/>
      <c r="I1258" s="3219"/>
      <c r="J1258" s="3245">
        <v>60</v>
      </c>
      <c r="K1258" s="3218"/>
      <c r="L1258" s="3218"/>
      <c r="M1258" s="3216"/>
      <c r="N1258" s="3220"/>
      <c r="O1258" s="3218"/>
      <c r="P1258" s="3218"/>
      <c r="Q1258" s="3218"/>
      <c r="R1258" s="3218"/>
      <c r="S1258" s="3221"/>
      <c r="T1258" s="3218"/>
      <c r="U1258" s="3222"/>
      <c r="V1258" s="3222"/>
      <c r="W1258" s="3218"/>
      <c r="X1258" s="3218"/>
      <c r="Y1258" s="3222"/>
      <c r="Z1258" s="3222"/>
      <c r="AA1258" s="3222"/>
      <c r="AB1258" s="3218"/>
      <c r="AC1258" s="3218"/>
      <c r="AD1258" s="3217"/>
      <c r="AE1258" s="3223"/>
      <c r="AF1258" s="3224"/>
      <c r="AG1258" s="3224"/>
      <c r="AH1258" s="3225"/>
      <c r="AI1258" s="3225"/>
      <c r="AJ1258" s="3226"/>
      <c r="AK1258" s="2502"/>
    </row>
    <row r="1259" spans="2:37" s="2393" customFormat="1" ht="15" customHeight="1" x14ac:dyDescent="0.2">
      <c r="B1259" s="5141" t="s">
        <v>5937</v>
      </c>
      <c r="C1259" s="5142"/>
      <c r="D1259" s="3242" t="s">
        <v>5938</v>
      </c>
      <c r="E1259" s="3243">
        <v>2.68</v>
      </c>
      <c r="F1259" s="3243"/>
      <c r="G1259" s="3218"/>
      <c r="H1259" s="3219"/>
      <c r="I1259" s="3219"/>
      <c r="J1259" s="3245">
        <v>30</v>
      </c>
      <c r="K1259" s="3218"/>
      <c r="L1259" s="3218"/>
      <c r="M1259" s="3216"/>
      <c r="N1259" s="3220"/>
      <c r="O1259" s="3218"/>
      <c r="P1259" s="3218"/>
      <c r="Q1259" s="3218"/>
      <c r="R1259" s="3218"/>
      <c r="S1259" s="3221"/>
      <c r="T1259" s="3218"/>
      <c r="U1259" s="3222"/>
      <c r="V1259" s="3222"/>
      <c r="W1259" s="3218"/>
      <c r="X1259" s="3218"/>
      <c r="Y1259" s="3222"/>
      <c r="Z1259" s="3222"/>
      <c r="AA1259" s="3222"/>
      <c r="AB1259" s="3218"/>
      <c r="AC1259" s="3218"/>
      <c r="AD1259" s="3217"/>
      <c r="AE1259" s="3223"/>
      <c r="AF1259" s="3224"/>
      <c r="AG1259" s="3224"/>
      <c r="AH1259" s="3225"/>
      <c r="AI1259" s="3225"/>
      <c r="AJ1259" s="3226"/>
      <c r="AK1259" s="2502"/>
    </row>
    <row r="1260" spans="2:37" s="2393" customFormat="1" ht="15" customHeight="1" thickBot="1" x14ac:dyDescent="0.25">
      <c r="B1260" s="5153" t="s">
        <v>5939</v>
      </c>
      <c r="C1260" s="5154"/>
      <c r="D1260" s="2972" t="s">
        <v>5940</v>
      </c>
      <c r="E1260" s="2973">
        <v>2.68</v>
      </c>
      <c r="F1260" s="2973"/>
      <c r="G1260" s="3229"/>
      <c r="H1260" s="3230"/>
      <c r="I1260" s="3230"/>
      <c r="J1260" s="3201">
        <v>30</v>
      </c>
      <c r="K1260" s="3229"/>
      <c r="L1260" s="3229"/>
      <c r="M1260" s="3227"/>
      <c r="N1260" s="3231"/>
      <c r="O1260" s="3229"/>
      <c r="P1260" s="3229"/>
      <c r="Q1260" s="3229"/>
      <c r="R1260" s="3229"/>
      <c r="S1260" s="3213"/>
      <c r="T1260" s="3229"/>
      <c r="U1260" s="3232"/>
      <c r="V1260" s="3232"/>
      <c r="W1260" s="3229"/>
      <c r="X1260" s="3229"/>
      <c r="Y1260" s="3232"/>
      <c r="Z1260" s="3232"/>
      <c r="AA1260" s="3232"/>
      <c r="AB1260" s="3229"/>
      <c r="AC1260" s="3229"/>
      <c r="AD1260" s="3228"/>
      <c r="AE1260" s="3209"/>
      <c r="AF1260" s="3210"/>
      <c r="AG1260" s="3210"/>
      <c r="AH1260" s="3211"/>
      <c r="AI1260" s="3211"/>
      <c r="AJ1260" s="3212"/>
      <c r="AK1260" s="2502"/>
    </row>
    <row r="1261" spans="2:37" s="2393" customFormat="1" ht="15" customHeight="1" x14ac:dyDescent="0.2">
      <c r="B1261" s="2503"/>
      <c r="C1261" s="2496"/>
      <c r="D1261" s="2496"/>
      <c r="E1261" s="2496"/>
      <c r="F1261" s="2496"/>
      <c r="G1261" s="2496"/>
      <c r="H1261" s="2496"/>
      <c r="I1261" s="2497"/>
      <c r="J1261" s="2497"/>
      <c r="K1261" s="2497"/>
      <c r="L1261" s="2497"/>
      <c r="M1261" s="2496"/>
      <c r="N1261" s="2497"/>
      <c r="O1261" s="2497"/>
      <c r="P1261" s="2497"/>
      <c r="Q1261" s="2497"/>
      <c r="R1261" s="2497"/>
      <c r="S1261" s="2496"/>
      <c r="T1261" s="2495"/>
      <c r="U1261" s="2495"/>
      <c r="V1261" s="2495"/>
      <c r="W1261" s="2495"/>
      <c r="X1261" s="2495"/>
      <c r="Y1261" s="2495"/>
      <c r="Z1261" s="2495"/>
      <c r="AA1261" s="2495"/>
      <c r="AB1261" s="2495"/>
      <c r="AC1261" s="2495"/>
      <c r="AD1261" s="2495"/>
      <c r="AE1261" s="2495"/>
      <c r="AF1261" s="2495"/>
      <c r="AG1261" s="2495"/>
      <c r="AH1261" s="2495"/>
      <c r="AI1261" s="2495"/>
      <c r="AJ1261" s="2498"/>
      <c r="AK1261" s="2502"/>
    </row>
    <row r="1262" spans="2:37" s="2393" customFormat="1" ht="15" customHeight="1" x14ac:dyDescent="0.2">
      <c r="B1262" s="4236" t="s">
        <v>4985</v>
      </c>
      <c r="C1262" s="4237"/>
      <c r="D1262" s="5149" t="s">
        <v>5917</v>
      </c>
      <c r="E1262" s="5149"/>
      <c r="F1262" s="5149"/>
      <c r="G1262" s="5149"/>
      <c r="H1262" s="5149"/>
      <c r="I1262" s="2499"/>
      <c r="J1262" s="2499"/>
      <c r="K1262" s="2499"/>
      <c r="L1262" s="2499"/>
      <c r="M1262" s="2499"/>
      <c r="N1262" s="2499"/>
      <c r="O1262" s="2499"/>
      <c r="P1262" s="2499"/>
      <c r="Q1262" s="2499"/>
      <c r="R1262" s="2499"/>
      <c r="S1262" s="2499"/>
      <c r="T1262" s="2495"/>
      <c r="U1262" s="2495"/>
      <c r="V1262" s="2495"/>
      <c r="W1262" s="2495"/>
      <c r="X1262" s="2495"/>
      <c r="Y1262" s="2495"/>
      <c r="Z1262" s="2495"/>
      <c r="AA1262" s="2495"/>
      <c r="AB1262" s="2495"/>
      <c r="AC1262" s="2495"/>
      <c r="AD1262" s="2495"/>
      <c r="AE1262" s="2495"/>
      <c r="AF1262" s="2495"/>
      <c r="AG1262" s="2495"/>
      <c r="AH1262" s="2495"/>
      <c r="AI1262" s="2495"/>
      <c r="AJ1262" s="2498"/>
      <c r="AK1262" s="2502"/>
    </row>
    <row r="1263" spans="2:37" s="2393" customFormat="1" ht="15" customHeight="1" x14ac:dyDescent="0.2">
      <c r="B1263" s="4236" t="s">
        <v>4986</v>
      </c>
      <c r="C1263" s="4237"/>
      <c r="D1263" s="5118" t="s">
        <v>5127</v>
      </c>
      <c r="E1263" s="5118"/>
      <c r="F1263" s="5118"/>
      <c r="G1263" s="5118"/>
      <c r="H1263" s="2499"/>
      <c r="I1263" s="2499"/>
      <c r="J1263" s="2499"/>
      <c r="K1263" s="2499"/>
      <c r="L1263" s="2499"/>
      <c r="M1263" s="2499"/>
      <c r="N1263" s="2499"/>
      <c r="O1263" s="2499"/>
      <c r="P1263" s="2499"/>
      <c r="Q1263" s="2499"/>
      <c r="R1263" s="2499"/>
      <c r="S1263" s="2499"/>
      <c r="T1263" s="2495"/>
      <c r="U1263" s="2495"/>
      <c r="V1263" s="2495"/>
      <c r="W1263" s="2495"/>
      <c r="X1263" s="2495"/>
      <c r="Y1263" s="2495"/>
      <c r="Z1263" s="2495"/>
      <c r="AA1263" s="2495"/>
      <c r="AB1263" s="2495"/>
      <c r="AC1263" s="2495"/>
      <c r="AD1263" s="2495"/>
      <c r="AE1263" s="2495"/>
      <c r="AF1263" s="2495"/>
      <c r="AG1263" s="2495"/>
      <c r="AH1263" s="2495"/>
      <c r="AI1263" s="2495"/>
      <c r="AJ1263" s="2498"/>
      <c r="AK1263" s="2502"/>
    </row>
    <row r="1264" spans="2:37" s="2393" customFormat="1" ht="15" customHeight="1" thickBot="1" x14ac:dyDescent="0.25">
      <c r="B1264" s="4270"/>
      <c r="C1264" s="4271"/>
      <c r="D1264" s="4272"/>
      <c r="E1264" s="4272"/>
      <c r="F1264" s="4272"/>
      <c r="G1264" s="4272"/>
      <c r="H1264" s="2504"/>
      <c r="I1264" s="2504"/>
      <c r="J1264" s="2504"/>
      <c r="K1264" s="2504"/>
      <c r="L1264" s="2504"/>
      <c r="M1264" s="2504"/>
      <c r="N1264" s="2504"/>
      <c r="O1264" s="2504"/>
      <c r="P1264" s="2504"/>
      <c r="Q1264" s="2504"/>
      <c r="R1264" s="2504"/>
      <c r="S1264" s="2504"/>
      <c r="T1264" s="2505"/>
      <c r="U1264" s="2505"/>
      <c r="V1264" s="2505"/>
      <c r="W1264" s="2505"/>
      <c r="X1264" s="2505"/>
      <c r="Y1264" s="2505"/>
      <c r="Z1264" s="2505"/>
      <c r="AA1264" s="2505"/>
      <c r="AB1264" s="2505"/>
      <c r="AC1264" s="2505"/>
      <c r="AD1264" s="2505"/>
      <c r="AE1264" s="2505"/>
      <c r="AF1264" s="2505"/>
      <c r="AG1264" s="2505"/>
      <c r="AH1264" s="2505"/>
      <c r="AI1264" s="2505"/>
      <c r="AJ1264" s="2506"/>
      <c r="AK1264" s="2507"/>
    </row>
    <row r="1265" spans="2:37" s="2393" customFormat="1" ht="15" customHeight="1" thickBot="1" x14ac:dyDescent="0.35">
      <c r="B1265" s="5143"/>
      <c r="C1265" s="5143"/>
      <c r="D1265" s="3150"/>
      <c r="E1265" s="3151"/>
      <c r="F1265" s="3151"/>
      <c r="G1265" s="3151"/>
      <c r="H1265" s="3151"/>
      <c r="I1265" s="2803"/>
      <c r="J1265" s="2803"/>
      <c r="K1265" s="2803"/>
      <c r="L1265" s="2803"/>
      <c r="M1265" s="2803"/>
      <c r="N1265" s="2803"/>
      <c r="O1265" s="2803"/>
      <c r="P1265" s="2803"/>
    </row>
    <row r="1266" spans="2:37" s="2393" customFormat="1" ht="15" customHeight="1" x14ac:dyDescent="0.2">
      <c r="B1266" s="4169" t="s">
        <v>4994</v>
      </c>
      <c r="C1266" s="4170"/>
      <c r="D1266" s="4170"/>
      <c r="E1266" s="4170"/>
      <c r="F1266" s="4170"/>
      <c r="G1266" s="4170"/>
      <c r="H1266" s="4170"/>
      <c r="I1266" s="4170"/>
      <c r="J1266" s="4170"/>
      <c r="K1266" s="4170"/>
      <c r="L1266" s="4170"/>
      <c r="M1266" s="4170"/>
      <c r="N1266" s="4170"/>
      <c r="O1266" s="4170"/>
      <c r="P1266" s="4170"/>
      <c r="Q1266" s="4170"/>
      <c r="R1266" s="4170"/>
      <c r="S1266" s="4170"/>
      <c r="T1266" s="4170"/>
      <c r="U1266" s="4170"/>
      <c r="V1266" s="4170"/>
      <c r="W1266" s="4170"/>
      <c r="X1266" s="4170"/>
      <c r="Y1266" s="4170"/>
      <c r="Z1266" s="4170"/>
      <c r="AA1266" s="4170"/>
      <c r="AB1266" s="4170"/>
      <c r="AC1266" s="4170"/>
      <c r="AD1266" s="4170"/>
      <c r="AE1266" s="4170"/>
      <c r="AF1266" s="4170"/>
      <c r="AG1266" s="4170"/>
      <c r="AH1266" s="4170"/>
      <c r="AI1266" s="4170"/>
      <c r="AJ1266" s="4170"/>
      <c r="AK1266" s="4171"/>
    </row>
    <row r="1267" spans="2:37" s="2393" customFormat="1" ht="15" customHeight="1" x14ac:dyDescent="0.2">
      <c r="B1267" s="2500"/>
      <c r="C1267" s="3156"/>
      <c r="D1267" s="3156"/>
      <c r="E1267" s="3156"/>
      <c r="F1267" s="3156"/>
      <c r="G1267" s="2501"/>
      <c r="H1267" s="2501"/>
      <c r="I1267" s="2501"/>
      <c r="J1267" s="2501"/>
      <c r="K1267" s="2501"/>
      <c r="L1267" s="2501"/>
      <c r="M1267" s="2501"/>
      <c r="N1267" s="2501"/>
      <c r="O1267" s="2501"/>
      <c r="P1267" s="2501"/>
      <c r="Q1267" s="2501"/>
      <c r="R1267" s="2501"/>
      <c r="S1267" s="2501"/>
      <c r="T1267" s="2501"/>
      <c r="U1267" s="2501"/>
      <c r="V1267" s="2501"/>
      <c r="W1267" s="2501"/>
      <c r="X1267" s="2501"/>
      <c r="Y1267" s="2501"/>
      <c r="Z1267" s="2501"/>
      <c r="AA1267" s="2501"/>
      <c r="AB1267" s="2501"/>
      <c r="AC1267" s="2501"/>
      <c r="AD1267" s="2501"/>
      <c r="AE1267" s="2501"/>
      <c r="AF1267" s="2501"/>
      <c r="AG1267" s="2501"/>
      <c r="AH1267" s="2501"/>
      <c r="AI1267" s="2501"/>
      <c r="AJ1267" s="2501"/>
      <c r="AK1267" s="2502"/>
    </row>
    <row r="1268" spans="2:37" s="2393" customFormat="1" ht="15" customHeight="1" x14ac:dyDescent="0.2">
      <c r="B1268" s="2500" t="s">
        <v>4981</v>
      </c>
      <c r="C1268" s="3156"/>
      <c r="D1268" s="4243" t="s">
        <v>5875</v>
      </c>
      <c r="E1268" s="4243"/>
      <c r="F1268" s="4243"/>
      <c r="G1268" s="2501"/>
      <c r="H1268" s="2501"/>
      <c r="I1268" s="2501"/>
      <c r="J1268" s="2501"/>
      <c r="K1268" s="2501"/>
      <c r="L1268" s="2501"/>
      <c r="M1268" s="2501"/>
      <c r="N1268" s="2501"/>
      <c r="O1268" s="2501"/>
      <c r="P1268" s="2501"/>
      <c r="Q1268" s="2501"/>
      <c r="R1268" s="2501"/>
      <c r="S1268" s="2501"/>
      <c r="T1268" s="2501"/>
      <c r="U1268" s="2501"/>
      <c r="V1268" s="2501"/>
      <c r="W1268" s="2501"/>
      <c r="X1268" s="2501"/>
      <c r="Y1268" s="2501"/>
      <c r="Z1268" s="2501"/>
      <c r="AA1268" s="2501"/>
      <c r="AB1268" s="2501"/>
      <c r="AC1268" s="2501"/>
      <c r="AD1268" s="2501"/>
      <c r="AE1268" s="2501"/>
      <c r="AF1268" s="2501"/>
      <c r="AG1268" s="2501"/>
      <c r="AH1268" s="2501"/>
      <c r="AI1268" s="2501"/>
      <c r="AJ1268" s="2501"/>
      <c r="AK1268" s="2502"/>
    </row>
    <row r="1269" spans="2:37" s="2393" customFormat="1" ht="15" customHeight="1" thickBot="1" x14ac:dyDescent="0.25">
      <c r="B1269" s="4176" t="s">
        <v>4995</v>
      </c>
      <c r="C1269" s="4177"/>
      <c r="D1269" s="5140">
        <v>41550</v>
      </c>
      <c r="E1269" s="5140"/>
      <c r="F1269" s="3157"/>
      <c r="G1269" s="2501"/>
      <c r="H1269" s="2501"/>
      <c r="I1269" s="2501"/>
      <c r="J1269" s="2501"/>
      <c r="K1269" s="2501"/>
      <c r="L1269" s="2501"/>
      <c r="M1269" s="2501"/>
      <c r="N1269" s="2501"/>
      <c r="O1269" s="2501"/>
      <c r="P1269" s="2501"/>
      <c r="Q1269" s="2501"/>
      <c r="R1269" s="2501"/>
      <c r="S1269" s="2501"/>
      <c r="T1269" s="2501"/>
      <c r="U1269" s="2501"/>
      <c r="V1269" s="2501"/>
      <c r="W1269" s="2501"/>
      <c r="X1269" s="2501"/>
      <c r="Y1269" s="2501"/>
      <c r="Z1269" s="2501"/>
      <c r="AA1269" s="2501"/>
      <c r="AB1269" s="2501"/>
      <c r="AC1269" s="2501"/>
      <c r="AD1269" s="2501"/>
      <c r="AE1269" s="2501"/>
      <c r="AF1269" s="2501"/>
      <c r="AG1269" s="2501"/>
      <c r="AH1269" s="2501"/>
      <c r="AI1269" s="2501"/>
      <c r="AJ1269" s="2501"/>
      <c r="AK1269" s="2502"/>
    </row>
    <row r="1270" spans="2:37" s="2393" customFormat="1" ht="81.75" customHeight="1" thickBot="1" x14ac:dyDescent="0.25">
      <c r="B1270" s="4179" t="s">
        <v>4996</v>
      </c>
      <c r="C1270" s="4180"/>
      <c r="D1270" s="5144" t="s">
        <v>5876</v>
      </c>
      <c r="E1270" s="5145"/>
      <c r="F1270" s="5145"/>
      <c r="G1270" s="5145"/>
      <c r="H1270" s="5145"/>
      <c r="I1270" s="5145"/>
      <c r="J1270" s="5145"/>
      <c r="K1270" s="5145"/>
      <c r="L1270" s="5145"/>
      <c r="M1270" s="5145"/>
      <c r="N1270" s="5145"/>
      <c r="O1270" s="5145"/>
      <c r="P1270" s="5145"/>
      <c r="Q1270" s="5146"/>
      <c r="R1270" s="2501"/>
      <c r="S1270" s="2501"/>
      <c r="T1270" s="2501"/>
      <c r="U1270" s="2501"/>
      <c r="V1270" s="2501"/>
      <c r="W1270" s="2501"/>
      <c r="X1270" s="2501"/>
      <c r="Y1270" s="2501"/>
      <c r="Z1270" s="2501"/>
      <c r="AA1270" s="2501"/>
      <c r="AB1270" s="2501"/>
      <c r="AC1270" s="2501"/>
      <c r="AD1270" s="2501"/>
      <c r="AE1270" s="2501"/>
      <c r="AF1270" s="2501"/>
      <c r="AG1270" s="2501"/>
      <c r="AH1270" s="2501"/>
      <c r="AI1270" s="2501"/>
      <c r="AJ1270" s="2501"/>
      <c r="AK1270" s="2502"/>
    </row>
    <row r="1271" spans="2:37" s="2393" customFormat="1" ht="15" customHeight="1" thickBot="1" x14ac:dyDescent="0.25">
      <c r="B1271" s="4245"/>
      <c r="C1271" s="4246"/>
      <c r="D1271" s="4246"/>
      <c r="E1271" s="4246"/>
      <c r="F1271" s="4246"/>
      <c r="G1271" s="4246"/>
      <c r="H1271" s="4246"/>
      <c r="I1271" s="4246"/>
      <c r="J1271" s="4246"/>
      <c r="K1271" s="4246"/>
      <c r="L1271" s="4246"/>
      <c r="M1271" s="4246"/>
      <c r="N1271" s="4246"/>
      <c r="O1271" s="4246"/>
      <c r="P1271" s="4246"/>
      <c r="Q1271" s="4246"/>
      <c r="R1271" s="2501"/>
      <c r="S1271" s="2501"/>
      <c r="T1271" s="2501"/>
      <c r="U1271" s="2501"/>
      <c r="V1271" s="2501"/>
      <c r="W1271" s="2501"/>
      <c r="X1271" s="2501"/>
      <c r="Y1271" s="2501"/>
      <c r="Z1271" s="2501"/>
      <c r="AA1271" s="2501"/>
      <c r="AB1271" s="2501"/>
      <c r="AC1271" s="2501"/>
      <c r="AD1271" s="2501"/>
      <c r="AE1271" s="2501"/>
      <c r="AF1271" s="2501"/>
      <c r="AG1271" s="2501"/>
      <c r="AH1271" s="2501"/>
      <c r="AI1271" s="2501"/>
      <c r="AJ1271" s="2501"/>
      <c r="AK1271" s="2502"/>
    </row>
    <row r="1272" spans="2:37" s="2393" customFormat="1" ht="15" customHeight="1" thickBot="1" x14ac:dyDescent="0.25">
      <c r="B1272" s="4189" t="s">
        <v>4997</v>
      </c>
      <c r="C1272" s="4189"/>
      <c r="D1272" s="4189" t="s">
        <v>4987</v>
      </c>
      <c r="E1272" s="4189" t="s">
        <v>4998</v>
      </c>
      <c r="F1272" s="4247" t="s">
        <v>224</v>
      </c>
      <c r="G1272" s="4247"/>
      <c r="H1272" s="4247"/>
      <c r="I1272" s="4247"/>
      <c r="J1272" s="4247"/>
      <c r="K1272" s="4247"/>
      <c r="L1272" s="4247"/>
      <c r="M1272" s="4247"/>
      <c r="N1272" s="4247"/>
      <c r="O1272" s="4247"/>
      <c r="P1272" s="4247"/>
      <c r="Q1272" s="4247"/>
      <c r="R1272" s="4247"/>
      <c r="S1272" s="4247" t="s">
        <v>340</v>
      </c>
      <c r="T1272" s="4247"/>
      <c r="U1272" s="4247"/>
      <c r="V1272" s="4247"/>
      <c r="W1272" s="4247"/>
      <c r="X1272" s="4247"/>
      <c r="Y1272" s="4247"/>
      <c r="Z1272" s="4247"/>
      <c r="AA1272" s="4247"/>
      <c r="AB1272" s="4247"/>
      <c r="AC1272" s="4247"/>
      <c r="AD1272" s="4247" t="s">
        <v>225</v>
      </c>
      <c r="AE1272" s="4247"/>
      <c r="AF1272" s="4247"/>
      <c r="AG1272" s="4247"/>
      <c r="AH1272" s="4188" t="s">
        <v>4982</v>
      </c>
      <c r="AI1272" s="4188"/>
      <c r="AJ1272" s="4188"/>
      <c r="AK1272" s="2502"/>
    </row>
    <row r="1273" spans="2:37" s="2393" customFormat="1" ht="24.75" customHeight="1" thickBot="1" x14ac:dyDescent="0.25">
      <c r="B1273" s="4203"/>
      <c r="C1273" s="4203"/>
      <c r="D1273" s="4203"/>
      <c r="E1273" s="4203"/>
      <c r="F1273" s="4203" t="s">
        <v>4999</v>
      </c>
      <c r="G1273" s="4203" t="s">
        <v>5000</v>
      </c>
      <c r="H1273" s="4189" t="s">
        <v>5001</v>
      </c>
      <c r="I1273" s="4200" t="s">
        <v>5002</v>
      </c>
      <c r="J1273" s="4200" t="s">
        <v>5003</v>
      </c>
      <c r="K1273" s="4201" t="s">
        <v>5004</v>
      </c>
      <c r="L1273" s="4201" t="s">
        <v>5005</v>
      </c>
      <c r="M1273" s="4200" t="s">
        <v>5006</v>
      </c>
      <c r="N1273" s="4200"/>
      <c r="O1273" s="4201" t="s">
        <v>5007</v>
      </c>
      <c r="P1273" s="4201" t="s">
        <v>5008</v>
      </c>
      <c r="Q1273" s="4201" t="s">
        <v>5009</v>
      </c>
      <c r="R1273" s="4201" t="s">
        <v>5010</v>
      </c>
      <c r="S1273" s="4189" t="s">
        <v>5011</v>
      </c>
      <c r="T1273" s="4189" t="s">
        <v>5012</v>
      </c>
      <c r="U1273" s="4189" t="s">
        <v>5013</v>
      </c>
      <c r="V1273" s="4189" t="s">
        <v>5014</v>
      </c>
      <c r="W1273" s="4189" t="s">
        <v>5015</v>
      </c>
      <c r="X1273" s="4189" t="s">
        <v>5016</v>
      </c>
      <c r="Y1273" s="4189" t="s">
        <v>5017</v>
      </c>
      <c r="Z1273" s="4189" t="s">
        <v>5018</v>
      </c>
      <c r="AA1273" s="4189" t="s">
        <v>5019</v>
      </c>
      <c r="AB1273" s="4200" t="s">
        <v>5020</v>
      </c>
      <c r="AC1273" s="4200" t="s">
        <v>5021</v>
      </c>
      <c r="AD1273" s="4189" t="s">
        <v>5022</v>
      </c>
      <c r="AE1273" s="4189" t="s">
        <v>5023</v>
      </c>
      <c r="AF1273" s="4189" t="s">
        <v>5024</v>
      </c>
      <c r="AG1273" s="4189" t="s">
        <v>5025</v>
      </c>
      <c r="AH1273" s="4189" t="s">
        <v>1150</v>
      </c>
      <c r="AI1273" s="4189" t="s">
        <v>4983</v>
      </c>
      <c r="AJ1273" s="4189" t="s">
        <v>4984</v>
      </c>
      <c r="AK1273" s="2502"/>
    </row>
    <row r="1274" spans="2:37" s="2393" customFormat="1" ht="24.75" customHeight="1" thickBot="1" x14ac:dyDescent="0.25">
      <c r="B1274" s="4203"/>
      <c r="C1274" s="4203"/>
      <c r="D1274" s="4203"/>
      <c r="E1274" s="4203"/>
      <c r="F1274" s="4203"/>
      <c r="G1274" s="4203"/>
      <c r="H1274" s="4203"/>
      <c r="I1274" s="4201"/>
      <c r="J1274" s="4201"/>
      <c r="K1274" s="4201"/>
      <c r="L1274" s="4201"/>
      <c r="M1274" s="3154" t="s">
        <v>5026</v>
      </c>
      <c r="N1274" s="3155" t="s">
        <v>2793</v>
      </c>
      <c r="O1274" s="4201"/>
      <c r="P1274" s="4201"/>
      <c r="Q1274" s="4201"/>
      <c r="R1274" s="4201"/>
      <c r="S1274" s="4203"/>
      <c r="T1274" s="4203"/>
      <c r="U1274" s="4203"/>
      <c r="V1274" s="4203"/>
      <c r="W1274" s="4203"/>
      <c r="X1274" s="4203"/>
      <c r="Y1274" s="4203"/>
      <c r="Z1274" s="4203"/>
      <c r="AA1274" s="4203"/>
      <c r="AB1274" s="4201"/>
      <c r="AC1274" s="4201"/>
      <c r="AD1274" s="4203"/>
      <c r="AE1274" s="4203"/>
      <c r="AF1274" s="4203"/>
      <c r="AG1274" s="4203"/>
      <c r="AH1274" s="4203"/>
      <c r="AI1274" s="4203"/>
      <c r="AJ1274" s="4203"/>
      <c r="AK1274" s="2502"/>
    </row>
    <row r="1275" spans="2:37" s="2393" customFormat="1" ht="15" customHeight="1" x14ac:dyDescent="0.2">
      <c r="B1275" s="5151" t="s">
        <v>5877</v>
      </c>
      <c r="C1275" s="5152"/>
      <c r="D1275" s="3183" t="s">
        <v>5878</v>
      </c>
      <c r="E1275" s="3184">
        <v>22.32</v>
      </c>
      <c r="F1275" s="3184">
        <v>22.32</v>
      </c>
      <c r="G1275" s="3185"/>
      <c r="H1275" s="3186"/>
      <c r="I1275" s="3186"/>
      <c r="J1275" s="3186">
        <v>250</v>
      </c>
      <c r="K1275" s="3185"/>
      <c r="L1275" s="3185"/>
      <c r="M1275" s="3183"/>
      <c r="N1275" s="3187"/>
      <c r="O1275" s="3185"/>
      <c r="P1275" s="3185"/>
      <c r="Q1275" s="3185"/>
      <c r="R1275" s="3185"/>
      <c r="S1275" s="3170"/>
      <c r="T1275" s="3185"/>
      <c r="U1275" s="3188"/>
      <c r="V1275" s="3188"/>
      <c r="W1275" s="3185"/>
      <c r="X1275" s="3185"/>
      <c r="Y1275" s="3188"/>
      <c r="Z1275" s="3188"/>
      <c r="AA1275" s="3188"/>
      <c r="AB1275" s="3185"/>
      <c r="AC1275" s="3185"/>
      <c r="AD1275" s="3184"/>
      <c r="AE1275" s="3189"/>
      <c r="AF1275" s="3190"/>
      <c r="AG1275" s="3185"/>
      <c r="AH1275" s="3191"/>
      <c r="AI1275" s="3191"/>
      <c r="AJ1275" s="3171"/>
      <c r="AK1275" s="2502"/>
    </row>
    <row r="1276" spans="2:37" s="2393" customFormat="1" ht="15" customHeight="1" x14ac:dyDescent="0.2">
      <c r="B1276" s="5141" t="s">
        <v>5879</v>
      </c>
      <c r="C1276" s="5142"/>
      <c r="D1276" s="3192" t="s">
        <v>5880</v>
      </c>
      <c r="E1276" s="3193">
        <v>22.32</v>
      </c>
      <c r="F1276" s="3193">
        <v>22.32</v>
      </c>
      <c r="G1276" s="3194"/>
      <c r="H1276" s="3195"/>
      <c r="I1276" s="3195"/>
      <c r="J1276" s="3195">
        <v>250</v>
      </c>
      <c r="K1276" s="3194"/>
      <c r="L1276" s="3194"/>
      <c r="M1276" s="3192"/>
      <c r="N1276" s="3196"/>
      <c r="O1276" s="3194"/>
      <c r="P1276" s="3194"/>
      <c r="Q1276" s="3194"/>
      <c r="R1276" s="3194"/>
      <c r="S1276" s="3177"/>
      <c r="T1276" s="3194"/>
      <c r="U1276" s="3197"/>
      <c r="V1276" s="3197"/>
      <c r="W1276" s="3194"/>
      <c r="X1276" s="3194"/>
      <c r="Y1276" s="3197"/>
      <c r="Z1276" s="3197"/>
      <c r="AA1276" s="3197"/>
      <c r="AB1276" s="3194"/>
      <c r="AC1276" s="3194"/>
      <c r="AD1276" s="3193"/>
      <c r="AE1276" s="3198"/>
      <c r="AF1276" s="3199"/>
      <c r="AG1276" s="3194"/>
      <c r="AH1276" s="3200"/>
      <c r="AI1276" s="3200"/>
      <c r="AJ1276" s="3182"/>
      <c r="AK1276" s="2502"/>
    </row>
    <row r="1277" spans="2:37" s="2393" customFormat="1" ht="15" customHeight="1" x14ac:dyDescent="0.2">
      <c r="B1277" s="5141" t="s">
        <v>5881</v>
      </c>
      <c r="C1277" s="5142"/>
      <c r="D1277" s="3192" t="s">
        <v>5882</v>
      </c>
      <c r="E1277" s="3193">
        <v>22.32</v>
      </c>
      <c r="F1277" s="3193">
        <v>22.32</v>
      </c>
      <c r="G1277" s="3194"/>
      <c r="H1277" s="3195"/>
      <c r="I1277" s="3195"/>
      <c r="J1277" s="3195">
        <v>250</v>
      </c>
      <c r="K1277" s="3194"/>
      <c r="L1277" s="3194"/>
      <c r="M1277" s="3192"/>
      <c r="N1277" s="3196"/>
      <c r="O1277" s="3194"/>
      <c r="P1277" s="3194"/>
      <c r="Q1277" s="3194"/>
      <c r="R1277" s="3194"/>
      <c r="S1277" s="3177"/>
      <c r="T1277" s="3194"/>
      <c r="U1277" s="3197"/>
      <c r="V1277" s="3197"/>
      <c r="W1277" s="3194"/>
      <c r="X1277" s="3194"/>
      <c r="Y1277" s="3197"/>
      <c r="Z1277" s="3197"/>
      <c r="AA1277" s="3197"/>
      <c r="AB1277" s="3194"/>
      <c r="AC1277" s="3194"/>
      <c r="AD1277" s="3193"/>
      <c r="AE1277" s="3198"/>
      <c r="AF1277" s="3199"/>
      <c r="AG1277" s="3194"/>
      <c r="AH1277" s="3200"/>
      <c r="AI1277" s="3200"/>
      <c r="AJ1277" s="3182"/>
      <c r="AK1277" s="2502"/>
    </row>
    <row r="1278" spans="2:37" s="2393" customFormat="1" ht="15" customHeight="1" x14ac:dyDescent="0.2">
      <c r="B1278" s="5141" t="s">
        <v>5883</v>
      </c>
      <c r="C1278" s="5142"/>
      <c r="D1278" s="3192" t="s">
        <v>5884</v>
      </c>
      <c r="E1278" s="3193">
        <v>22.32</v>
      </c>
      <c r="F1278" s="3193">
        <v>22.32</v>
      </c>
      <c r="G1278" s="3194"/>
      <c r="H1278" s="3195"/>
      <c r="I1278" s="3195"/>
      <c r="J1278" s="3195">
        <v>250</v>
      </c>
      <c r="K1278" s="3194"/>
      <c r="L1278" s="3194"/>
      <c r="M1278" s="3192"/>
      <c r="N1278" s="3196"/>
      <c r="O1278" s="3194"/>
      <c r="P1278" s="3194"/>
      <c r="Q1278" s="3194"/>
      <c r="R1278" s="3194"/>
      <c r="S1278" s="3177"/>
      <c r="T1278" s="3194"/>
      <c r="U1278" s="3197"/>
      <c r="V1278" s="3197"/>
      <c r="W1278" s="3194"/>
      <c r="X1278" s="3194"/>
      <c r="Y1278" s="3197"/>
      <c r="Z1278" s="3197"/>
      <c r="AA1278" s="3197"/>
      <c r="AB1278" s="3194"/>
      <c r="AC1278" s="3194"/>
      <c r="AD1278" s="3193"/>
      <c r="AE1278" s="3198"/>
      <c r="AF1278" s="3199"/>
      <c r="AG1278" s="3194"/>
      <c r="AH1278" s="3200"/>
      <c r="AI1278" s="3200"/>
      <c r="AJ1278" s="3182"/>
      <c r="AK1278" s="2502"/>
    </row>
    <row r="1279" spans="2:37" s="2393" customFormat="1" ht="15" customHeight="1" x14ac:dyDescent="0.2">
      <c r="B1279" s="5147" t="s">
        <v>5885</v>
      </c>
      <c r="C1279" s="5148"/>
      <c r="D1279" s="3192" t="s">
        <v>5886</v>
      </c>
      <c r="E1279" s="3193">
        <v>22.32</v>
      </c>
      <c r="F1279" s="3193">
        <v>22.32</v>
      </c>
      <c r="G1279" s="3194"/>
      <c r="H1279" s="3195"/>
      <c r="I1279" s="3195"/>
      <c r="J1279" s="3195">
        <v>150</v>
      </c>
      <c r="K1279" s="3194"/>
      <c r="L1279" s="3194"/>
      <c r="M1279" s="3192"/>
      <c r="N1279" s="3196"/>
      <c r="O1279" s="3194"/>
      <c r="P1279" s="3194"/>
      <c r="Q1279" s="3194"/>
      <c r="R1279" s="3194"/>
      <c r="S1279" s="3177"/>
      <c r="T1279" s="3194"/>
      <c r="U1279" s="3197"/>
      <c r="V1279" s="3197"/>
      <c r="W1279" s="3194"/>
      <c r="X1279" s="3194"/>
      <c r="Y1279" s="3197"/>
      <c r="Z1279" s="3197"/>
      <c r="AA1279" s="3197"/>
      <c r="AB1279" s="3194"/>
      <c r="AC1279" s="3194"/>
      <c r="AD1279" s="3193"/>
      <c r="AE1279" s="3198"/>
      <c r="AF1279" s="3199"/>
      <c r="AG1279" s="3194"/>
      <c r="AH1279" s="3200"/>
      <c r="AI1279" s="3200"/>
      <c r="AJ1279" s="3182"/>
      <c r="AK1279" s="2502"/>
    </row>
    <row r="1280" spans="2:37" s="2393" customFormat="1" ht="15" customHeight="1" x14ac:dyDescent="0.2">
      <c r="B1280" s="5147" t="s">
        <v>5887</v>
      </c>
      <c r="C1280" s="5148"/>
      <c r="D1280" s="3192" t="s">
        <v>5888</v>
      </c>
      <c r="E1280" s="3193">
        <v>26.79</v>
      </c>
      <c r="F1280" s="3193">
        <v>26.79</v>
      </c>
      <c r="G1280" s="3194"/>
      <c r="H1280" s="3195"/>
      <c r="I1280" s="3195"/>
      <c r="J1280" s="3195">
        <v>250</v>
      </c>
      <c r="K1280" s="3194"/>
      <c r="L1280" s="3194"/>
      <c r="M1280" s="3192"/>
      <c r="N1280" s="3196"/>
      <c r="O1280" s="3194"/>
      <c r="P1280" s="3194"/>
      <c r="Q1280" s="3194"/>
      <c r="R1280" s="3194"/>
      <c r="S1280" s="3177"/>
      <c r="T1280" s="3194"/>
      <c r="U1280" s="3197"/>
      <c r="V1280" s="3197"/>
      <c r="W1280" s="3194"/>
      <c r="X1280" s="3194"/>
      <c r="Y1280" s="3197"/>
      <c r="Z1280" s="3197"/>
      <c r="AA1280" s="3197"/>
      <c r="AB1280" s="3194"/>
      <c r="AC1280" s="3194"/>
      <c r="AD1280" s="3193"/>
      <c r="AE1280" s="3198"/>
      <c r="AF1280" s="3199"/>
      <c r="AG1280" s="3194"/>
      <c r="AH1280" s="3200"/>
      <c r="AI1280" s="3200"/>
      <c r="AJ1280" s="3182"/>
      <c r="AK1280" s="2502"/>
    </row>
    <row r="1281" spans="2:37" s="2393" customFormat="1" ht="15" customHeight="1" x14ac:dyDescent="0.2">
      <c r="B1281" s="5141" t="s">
        <v>5889</v>
      </c>
      <c r="C1281" s="5142"/>
      <c r="D1281" s="3192" t="s">
        <v>5890</v>
      </c>
      <c r="E1281" s="3193">
        <v>26.79</v>
      </c>
      <c r="F1281" s="3193">
        <v>26.79</v>
      </c>
      <c r="G1281" s="3174"/>
      <c r="H1281" s="3175"/>
      <c r="I1281" s="3175"/>
      <c r="J1281" s="3195">
        <v>250</v>
      </c>
      <c r="K1281" s="3174"/>
      <c r="L1281" s="3174"/>
      <c r="M1281" s="3172"/>
      <c r="N1281" s="3176"/>
      <c r="O1281" s="3174"/>
      <c r="P1281" s="3174"/>
      <c r="Q1281" s="3174"/>
      <c r="R1281" s="3174"/>
      <c r="S1281" s="3177"/>
      <c r="T1281" s="3174"/>
      <c r="U1281" s="3178"/>
      <c r="V1281" s="3178"/>
      <c r="W1281" s="3174"/>
      <c r="X1281" s="3174"/>
      <c r="Y1281" s="3178"/>
      <c r="Z1281" s="3178"/>
      <c r="AA1281" s="3178"/>
      <c r="AB1281" s="3174"/>
      <c r="AC1281" s="3174"/>
      <c r="AD1281" s="3173"/>
      <c r="AE1281" s="3179"/>
      <c r="AF1281" s="3180"/>
      <c r="AG1281" s="3180"/>
      <c r="AH1281" s="3181"/>
      <c r="AI1281" s="3181"/>
      <c r="AJ1281" s="3182"/>
      <c r="AK1281" s="2502"/>
    </row>
    <row r="1282" spans="2:37" s="2393" customFormat="1" ht="15" customHeight="1" x14ac:dyDescent="0.2">
      <c r="B1282" s="5141" t="s">
        <v>5891</v>
      </c>
      <c r="C1282" s="5142"/>
      <c r="D1282" s="3192" t="s">
        <v>5892</v>
      </c>
      <c r="E1282" s="3193">
        <v>26.79</v>
      </c>
      <c r="F1282" s="3193">
        <v>26.79</v>
      </c>
      <c r="G1282" s="3174"/>
      <c r="H1282" s="3175"/>
      <c r="I1282" s="3175"/>
      <c r="J1282" s="3195">
        <v>250</v>
      </c>
      <c r="K1282" s="3174"/>
      <c r="L1282" s="3174"/>
      <c r="M1282" s="3172"/>
      <c r="N1282" s="3176"/>
      <c r="O1282" s="3174"/>
      <c r="P1282" s="3174"/>
      <c r="Q1282" s="3174"/>
      <c r="R1282" s="3174"/>
      <c r="S1282" s="3177"/>
      <c r="T1282" s="3174"/>
      <c r="U1282" s="3178"/>
      <c r="V1282" s="3178"/>
      <c r="W1282" s="3174"/>
      <c r="X1282" s="3174"/>
      <c r="Y1282" s="3178"/>
      <c r="Z1282" s="3178"/>
      <c r="AA1282" s="3178"/>
      <c r="AB1282" s="3174"/>
      <c r="AC1282" s="3174"/>
      <c r="AD1282" s="3173"/>
      <c r="AE1282" s="3179"/>
      <c r="AF1282" s="3180"/>
      <c r="AG1282" s="3180"/>
      <c r="AH1282" s="3181"/>
      <c r="AI1282" s="3181"/>
      <c r="AJ1282" s="3182"/>
      <c r="AK1282" s="2502"/>
    </row>
    <row r="1283" spans="2:37" s="2393" customFormat="1" ht="15" customHeight="1" x14ac:dyDescent="0.2">
      <c r="B1283" s="5141" t="s">
        <v>5893</v>
      </c>
      <c r="C1283" s="5142"/>
      <c r="D1283" s="3192" t="s">
        <v>5894</v>
      </c>
      <c r="E1283" s="3193">
        <v>26.79</v>
      </c>
      <c r="F1283" s="3193">
        <v>26.79</v>
      </c>
      <c r="G1283" s="3174"/>
      <c r="H1283" s="3175"/>
      <c r="I1283" s="3175"/>
      <c r="J1283" s="3195">
        <v>250</v>
      </c>
      <c r="K1283" s="3174"/>
      <c r="L1283" s="3174"/>
      <c r="M1283" s="3172"/>
      <c r="N1283" s="3176"/>
      <c r="O1283" s="3174"/>
      <c r="P1283" s="3174"/>
      <c r="Q1283" s="3174"/>
      <c r="R1283" s="3174"/>
      <c r="S1283" s="3177"/>
      <c r="T1283" s="3174"/>
      <c r="U1283" s="3178"/>
      <c r="V1283" s="3178"/>
      <c r="W1283" s="3174"/>
      <c r="X1283" s="3174"/>
      <c r="Y1283" s="3178"/>
      <c r="Z1283" s="3178"/>
      <c r="AA1283" s="3178"/>
      <c r="AB1283" s="3174"/>
      <c r="AC1283" s="3174"/>
      <c r="AD1283" s="3173"/>
      <c r="AE1283" s="3179"/>
      <c r="AF1283" s="3180"/>
      <c r="AG1283" s="3180"/>
      <c r="AH1283" s="3181"/>
      <c r="AI1283" s="3181"/>
      <c r="AJ1283" s="3182"/>
      <c r="AK1283" s="2502"/>
    </row>
    <row r="1284" spans="2:37" s="2393" customFormat="1" ht="15" customHeight="1" x14ac:dyDescent="0.2">
      <c r="B1284" s="5141" t="s">
        <v>5895</v>
      </c>
      <c r="C1284" s="5142"/>
      <c r="D1284" s="3192" t="s">
        <v>5896</v>
      </c>
      <c r="E1284" s="3193">
        <v>26.79</v>
      </c>
      <c r="F1284" s="3193">
        <v>26.79</v>
      </c>
      <c r="G1284" s="3174"/>
      <c r="H1284" s="3175"/>
      <c r="I1284" s="3175"/>
      <c r="J1284" s="3195">
        <v>150</v>
      </c>
      <c r="K1284" s="3174"/>
      <c r="L1284" s="3174"/>
      <c r="M1284" s="3172"/>
      <c r="N1284" s="3176"/>
      <c r="O1284" s="3174"/>
      <c r="P1284" s="3174"/>
      <c r="Q1284" s="3174"/>
      <c r="R1284" s="3174"/>
      <c r="S1284" s="3177"/>
      <c r="T1284" s="3174"/>
      <c r="U1284" s="3178"/>
      <c r="V1284" s="3178"/>
      <c r="W1284" s="3174"/>
      <c r="X1284" s="3174"/>
      <c r="Y1284" s="3178"/>
      <c r="Z1284" s="3178"/>
      <c r="AA1284" s="3178"/>
      <c r="AB1284" s="3174"/>
      <c r="AC1284" s="3174"/>
      <c r="AD1284" s="3173"/>
      <c r="AE1284" s="3179"/>
      <c r="AF1284" s="3180"/>
      <c r="AG1284" s="3180"/>
      <c r="AH1284" s="3181"/>
      <c r="AI1284" s="3181"/>
      <c r="AJ1284" s="3182"/>
      <c r="AK1284" s="2502"/>
    </row>
    <row r="1285" spans="2:37" s="2393" customFormat="1" ht="15" customHeight="1" x14ac:dyDescent="0.2">
      <c r="B1285" s="5141" t="s">
        <v>5897</v>
      </c>
      <c r="C1285" s="5142"/>
      <c r="D1285" s="3192" t="s">
        <v>5898</v>
      </c>
      <c r="E1285" s="3193">
        <v>22.32</v>
      </c>
      <c r="F1285" s="3193">
        <v>22.32</v>
      </c>
      <c r="G1285" s="3174"/>
      <c r="H1285" s="3175"/>
      <c r="I1285" s="3175"/>
      <c r="J1285" s="3195">
        <v>250</v>
      </c>
      <c r="K1285" s="3174"/>
      <c r="L1285" s="3174"/>
      <c r="M1285" s="3172"/>
      <c r="N1285" s="3176"/>
      <c r="O1285" s="3174"/>
      <c r="P1285" s="3174"/>
      <c r="Q1285" s="3174"/>
      <c r="R1285" s="3174"/>
      <c r="S1285" s="3177"/>
      <c r="T1285" s="3174"/>
      <c r="U1285" s="3178"/>
      <c r="V1285" s="3178"/>
      <c r="W1285" s="3174"/>
      <c r="X1285" s="3174"/>
      <c r="Y1285" s="3178"/>
      <c r="Z1285" s="3178"/>
      <c r="AA1285" s="3178"/>
      <c r="AB1285" s="3174"/>
      <c r="AC1285" s="3174"/>
      <c r="AD1285" s="3173"/>
      <c r="AE1285" s="3179"/>
      <c r="AF1285" s="3180"/>
      <c r="AG1285" s="3180"/>
      <c r="AH1285" s="3181"/>
      <c r="AI1285" s="3181"/>
      <c r="AJ1285" s="3182"/>
      <c r="AK1285" s="2502"/>
    </row>
    <row r="1286" spans="2:37" s="2393" customFormat="1" ht="15" customHeight="1" x14ac:dyDescent="0.2">
      <c r="B1286" s="5141" t="s">
        <v>5899</v>
      </c>
      <c r="C1286" s="5142"/>
      <c r="D1286" s="3192" t="s">
        <v>5900</v>
      </c>
      <c r="E1286" s="3193">
        <v>22.32</v>
      </c>
      <c r="F1286" s="3193">
        <v>22.32</v>
      </c>
      <c r="G1286" s="3174"/>
      <c r="H1286" s="3175"/>
      <c r="I1286" s="3175"/>
      <c r="J1286" s="3195">
        <v>250</v>
      </c>
      <c r="K1286" s="3174"/>
      <c r="L1286" s="3174"/>
      <c r="M1286" s="3172"/>
      <c r="N1286" s="3176"/>
      <c r="O1286" s="3174"/>
      <c r="P1286" s="3174"/>
      <c r="Q1286" s="3174"/>
      <c r="R1286" s="3174"/>
      <c r="S1286" s="3177"/>
      <c r="T1286" s="3174"/>
      <c r="U1286" s="3178"/>
      <c r="V1286" s="3178"/>
      <c r="W1286" s="3174"/>
      <c r="X1286" s="3174"/>
      <c r="Y1286" s="3178"/>
      <c r="Z1286" s="3178"/>
      <c r="AA1286" s="3178"/>
      <c r="AB1286" s="3174"/>
      <c r="AC1286" s="3174"/>
      <c r="AD1286" s="3173"/>
      <c r="AE1286" s="3179"/>
      <c r="AF1286" s="3180"/>
      <c r="AG1286" s="3180"/>
      <c r="AH1286" s="3181"/>
      <c r="AI1286" s="3181"/>
      <c r="AJ1286" s="3182"/>
      <c r="AK1286" s="2502"/>
    </row>
    <row r="1287" spans="2:37" s="2393" customFormat="1" ht="15" customHeight="1" x14ac:dyDescent="0.2">
      <c r="B1287" s="5147" t="s">
        <v>5901</v>
      </c>
      <c r="C1287" s="5148"/>
      <c r="D1287" s="3192" t="s">
        <v>5902</v>
      </c>
      <c r="E1287" s="3193">
        <v>22.32</v>
      </c>
      <c r="F1287" s="3193">
        <v>22.32</v>
      </c>
      <c r="G1287" s="3194"/>
      <c r="H1287" s="3195"/>
      <c r="I1287" s="3195"/>
      <c r="J1287" s="3195">
        <v>250</v>
      </c>
      <c r="K1287" s="3194"/>
      <c r="L1287" s="3194"/>
      <c r="M1287" s="3192"/>
      <c r="N1287" s="3196"/>
      <c r="O1287" s="3194"/>
      <c r="P1287" s="3194"/>
      <c r="Q1287" s="3194"/>
      <c r="R1287" s="3194"/>
      <c r="S1287" s="3177"/>
      <c r="T1287" s="3194"/>
      <c r="U1287" s="3197"/>
      <c r="V1287" s="3197"/>
      <c r="W1287" s="3194"/>
      <c r="X1287" s="3194"/>
      <c r="Y1287" s="3197"/>
      <c r="Z1287" s="3197"/>
      <c r="AA1287" s="3197"/>
      <c r="AB1287" s="3194"/>
      <c r="AC1287" s="3194"/>
      <c r="AD1287" s="3193"/>
      <c r="AE1287" s="3198"/>
      <c r="AF1287" s="3199"/>
      <c r="AG1287" s="3194"/>
      <c r="AH1287" s="3200"/>
      <c r="AI1287" s="3200"/>
      <c r="AJ1287" s="3182"/>
      <c r="AK1287" s="2502"/>
    </row>
    <row r="1288" spans="2:37" s="2393" customFormat="1" ht="15" customHeight="1" x14ac:dyDescent="0.2">
      <c r="B1288" s="5147" t="s">
        <v>5903</v>
      </c>
      <c r="C1288" s="5148"/>
      <c r="D1288" s="3192" t="s">
        <v>5904</v>
      </c>
      <c r="E1288" s="3193">
        <v>22.32</v>
      </c>
      <c r="F1288" s="3193">
        <v>22.32</v>
      </c>
      <c r="G1288" s="3194"/>
      <c r="H1288" s="3195"/>
      <c r="I1288" s="3195"/>
      <c r="J1288" s="3195">
        <v>250</v>
      </c>
      <c r="K1288" s="3194"/>
      <c r="L1288" s="3194"/>
      <c r="M1288" s="3192"/>
      <c r="N1288" s="3196"/>
      <c r="O1288" s="3194"/>
      <c r="P1288" s="3194"/>
      <c r="Q1288" s="3194"/>
      <c r="R1288" s="3194"/>
      <c r="S1288" s="3177"/>
      <c r="T1288" s="3194"/>
      <c r="U1288" s="3197"/>
      <c r="V1288" s="3197"/>
      <c r="W1288" s="3194"/>
      <c r="X1288" s="3194"/>
      <c r="Y1288" s="3197"/>
      <c r="Z1288" s="3197"/>
      <c r="AA1288" s="3197"/>
      <c r="AB1288" s="3194"/>
      <c r="AC1288" s="3194"/>
      <c r="AD1288" s="3193"/>
      <c r="AE1288" s="3198"/>
      <c r="AF1288" s="3199"/>
      <c r="AG1288" s="3194"/>
      <c r="AH1288" s="3200"/>
      <c r="AI1288" s="3200"/>
      <c r="AJ1288" s="3182"/>
      <c r="AK1288" s="2502"/>
    </row>
    <row r="1289" spans="2:37" s="2393" customFormat="1" ht="15" customHeight="1" x14ac:dyDescent="0.2">
      <c r="B1289" s="5141" t="s">
        <v>5905</v>
      </c>
      <c r="C1289" s="5142"/>
      <c r="D1289" s="3192" t="s">
        <v>5906</v>
      </c>
      <c r="E1289" s="3193">
        <v>22.32</v>
      </c>
      <c r="F1289" s="3193">
        <v>22.32</v>
      </c>
      <c r="G1289" s="3174"/>
      <c r="H1289" s="3175"/>
      <c r="I1289" s="3175"/>
      <c r="J1289" s="3195">
        <v>150</v>
      </c>
      <c r="K1289" s="3174"/>
      <c r="L1289" s="3174"/>
      <c r="M1289" s="3172"/>
      <c r="N1289" s="3176"/>
      <c r="O1289" s="3174"/>
      <c r="P1289" s="3174"/>
      <c r="Q1289" s="3174"/>
      <c r="R1289" s="3174"/>
      <c r="S1289" s="3177"/>
      <c r="T1289" s="3174"/>
      <c r="U1289" s="3178"/>
      <c r="V1289" s="3178"/>
      <c r="W1289" s="3174"/>
      <c r="X1289" s="3174"/>
      <c r="Y1289" s="3178"/>
      <c r="Z1289" s="3178"/>
      <c r="AA1289" s="3178"/>
      <c r="AB1289" s="3174"/>
      <c r="AC1289" s="3174"/>
      <c r="AD1289" s="3173"/>
      <c r="AE1289" s="3179"/>
      <c r="AF1289" s="3180"/>
      <c r="AG1289" s="3180"/>
      <c r="AH1289" s="3181"/>
      <c r="AI1289" s="3181"/>
      <c r="AJ1289" s="3182"/>
      <c r="AK1289" s="2502"/>
    </row>
    <row r="1290" spans="2:37" s="2393" customFormat="1" ht="15" customHeight="1" x14ac:dyDescent="0.2">
      <c r="B1290" s="5141" t="s">
        <v>5907</v>
      </c>
      <c r="C1290" s="5142"/>
      <c r="D1290" s="3192" t="s">
        <v>5908</v>
      </c>
      <c r="E1290" s="3193">
        <v>26.79</v>
      </c>
      <c r="F1290" s="3193">
        <v>26.79</v>
      </c>
      <c r="G1290" s="3174"/>
      <c r="H1290" s="3175"/>
      <c r="I1290" s="3175"/>
      <c r="J1290" s="3195">
        <v>250</v>
      </c>
      <c r="K1290" s="3174"/>
      <c r="L1290" s="3174"/>
      <c r="M1290" s="3172"/>
      <c r="N1290" s="3176"/>
      <c r="O1290" s="3174"/>
      <c r="P1290" s="3174"/>
      <c r="Q1290" s="3174"/>
      <c r="R1290" s="3174"/>
      <c r="S1290" s="3177"/>
      <c r="T1290" s="3174"/>
      <c r="U1290" s="3178"/>
      <c r="V1290" s="3178"/>
      <c r="W1290" s="3174"/>
      <c r="X1290" s="3174"/>
      <c r="Y1290" s="3178"/>
      <c r="Z1290" s="3178"/>
      <c r="AA1290" s="3178"/>
      <c r="AB1290" s="3174"/>
      <c r="AC1290" s="3174"/>
      <c r="AD1290" s="3173"/>
      <c r="AE1290" s="3179"/>
      <c r="AF1290" s="3180"/>
      <c r="AG1290" s="3180"/>
      <c r="AH1290" s="3181"/>
      <c r="AI1290" s="3181"/>
      <c r="AJ1290" s="3182"/>
      <c r="AK1290" s="2502"/>
    </row>
    <row r="1291" spans="2:37" s="2393" customFormat="1" ht="15" customHeight="1" x14ac:dyDescent="0.2">
      <c r="B1291" s="5141" t="s">
        <v>5909</v>
      </c>
      <c r="C1291" s="5142"/>
      <c r="D1291" s="3192" t="s">
        <v>5910</v>
      </c>
      <c r="E1291" s="3193">
        <v>26.79</v>
      </c>
      <c r="F1291" s="3193">
        <v>26.79</v>
      </c>
      <c r="G1291" s="3174"/>
      <c r="H1291" s="3175"/>
      <c r="I1291" s="3175"/>
      <c r="J1291" s="3195">
        <v>250</v>
      </c>
      <c r="K1291" s="3174"/>
      <c r="L1291" s="3174"/>
      <c r="M1291" s="3172"/>
      <c r="N1291" s="3176"/>
      <c r="O1291" s="3174"/>
      <c r="P1291" s="3174"/>
      <c r="Q1291" s="3174"/>
      <c r="R1291" s="3174"/>
      <c r="S1291" s="3177"/>
      <c r="T1291" s="3174"/>
      <c r="U1291" s="3178"/>
      <c r="V1291" s="3178"/>
      <c r="W1291" s="3174"/>
      <c r="X1291" s="3174"/>
      <c r="Y1291" s="3178"/>
      <c r="Z1291" s="3178"/>
      <c r="AA1291" s="3178"/>
      <c r="AB1291" s="3174"/>
      <c r="AC1291" s="3174"/>
      <c r="AD1291" s="3173"/>
      <c r="AE1291" s="3179"/>
      <c r="AF1291" s="3180"/>
      <c r="AG1291" s="3180"/>
      <c r="AH1291" s="3181"/>
      <c r="AI1291" s="3181"/>
      <c r="AJ1291" s="3182"/>
      <c r="AK1291" s="2502"/>
    </row>
    <row r="1292" spans="2:37" s="2393" customFormat="1" ht="15" customHeight="1" x14ac:dyDescent="0.2">
      <c r="B1292" s="5141" t="s">
        <v>5911</v>
      </c>
      <c r="C1292" s="5142"/>
      <c r="D1292" s="3192" t="s">
        <v>5912</v>
      </c>
      <c r="E1292" s="3193">
        <v>26.79</v>
      </c>
      <c r="F1292" s="3193">
        <v>26.79</v>
      </c>
      <c r="G1292" s="3174"/>
      <c r="H1292" s="3175"/>
      <c r="I1292" s="3175"/>
      <c r="J1292" s="3195">
        <v>250</v>
      </c>
      <c r="K1292" s="3174"/>
      <c r="L1292" s="3174"/>
      <c r="M1292" s="3172"/>
      <c r="N1292" s="3176"/>
      <c r="O1292" s="3174"/>
      <c r="P1292" s="3174"/>
      <c r="Q1292" s="3174"/>
      <c r="R1292" s="3174"/>
      <c r="S1292" s="3177"/>
      <c r="T1292" s="3174"/>
      <c r="U1292" s="3178"/>
      <c r="V1292" s="3178"/>
      <c r="W1292" s="3174"/>
      <c r="X1292" s="3174"/>
      <c r="Y1292" s="3178"/>
      <c r="Z1292" s="3178"/>
      <c r="AA1292" s="3178"/>
      <c r="AB1292" s="3174"/>
      <c r="AC1292" s="3174"/>
      <c r="AD1292" s="3173"/>
      <c r="AE1292" s="3179"/>
      <c r="AF1292" s="3180"/>
      <c r="AG1292" s="3180"/>
      <c r="AH1292" s="3181"/>
      <c r="AI1292" s="3181"/>
      <c r="AJ1292" s="3182"/>
      <c r="AK1292" s="2502"/>
    </row>
    <row r="1293" spans="2:37" s="2393" customFormat="1" ht="15" customHeight="1" x14ac:dyDescent="0.2">
      <c r="B1293" s="5141" t="s">
        <v>5913</v>
      </c>
      <c r="C1293" s="5142"/>
      <c r="D1293" s="3192" t="s">
        <v>5914</v>
      </c>
      <c r="E1293" s="3193">
        <v>26.79</v>
      </c>
      <c r="F1293" s="3193">
        <v>26.79</v>
      </c>
      <c r="G1293" s="3174"/>
      <c r="H1293" s="3175"/>
      <c r="I1293" s="3175"/>
      <c r="J1293" s="3195">
        <v>250</v>
      </c>
      <c r="K1293" s="3174"/>
      <c r="L1293" s="3174"/>
      <c r="M1293" s="3172"/>
      <c r="N1293" s="3176"/>
      <c r="O1293" s="3174"/>
      <c r="P1293" s="3174"/>
      <c r="Q1293" s="3174"/>
      <c r="R1293" s="3174"/>
      <c r="S1293" s="3177"/>
      <c r="T1293" s="3174"/>
      <c r="U1293" s="3178"/>
      <c r="V1293" s="3178"/>
      <c r="W1293" s="3174"/>
      <c r="X1293" s="3174"/>
      <c r="Y1293" s="3178"/>
      <c r="Z1293" s="3178"/>
      <c r="AA1293" s="3178"/>
      <c r="AB1293" s="3174"/>
      <c r="AC1293" s="3174"/>
      <c r="AD1293" s="3173"/>
      <c r="AE1293" s="3179"/>
      <c r="AF1293" s="3180"/>
      <c r="AG1293" s="3180"/>
      <c r="AH1293" s="3181"/>
      <c r="AI1293" s="3181"/>
      <c r="AJ1293" s="3182"/>
      <c r="AK1293" s="2502"/>
    </row>
    <row r="1294" spans="2:37" s="2393" customFormat="1" ht="15" customHeight="1" thickBot="1" x14ac:dyDescent="0.25">
      <c r="B1294" s="5153" t="s">
        <v>5915</v>
      </c>
      <c r="C1294" s="5154"/>
      <c r="D1294" s="2972" t="s">
        <v>5916</v>
      </c>
      <c r="E1294" s="2973">
        <v>26.79</v>
      </c>
      <c r="F1294" s="2973">
        <v>26.79</v>
      </c>
      <c r="G1294" s="3205"/>
      <c r="H1294" s="3206"/>
      <c r="I1294" s="3206"/>
      <c r="J1294" s="3201">
        <v>150</v>
      </c>
      <c r="K1294" s="3205"/>
      <c r="L1294" s="3205"/>
      <c r="M1294" s="3203"/>
      <c r="N1294" s="3207"/>
      <c r="O1294" s="3205"/>
      <c r="P1294" s="3205"/>
      <c r="Q1294" s="3205"/>
      <c r="R1294" s="3205"/>
      <c r="S1294" s="3202"/>
      <c r="T1294" s="3205"/>
      <c r="U1294" s="3208"/>
      <c r="V1294" s="3208"/>
      <c r="W1294" s="3205"/>
      <c r="X1294" s="3205"/>
      <c r="Y1294" s="3208"/>
      <c r="Z1294" s="3208"/>
      <c r="AA1294" s="3208"/>
      <c r="AB1294" s="3205"/>
      <c r="AC1294" s="3205"/>
      <c r="AD1294" s="3204"/>
      <c r="AE1294" s="3209"/>
      <c r="AF1294" s="3210"/>
      <c r="AG1294" s="3210"/>
      <c r="AH1294" s="3211"/>
      <c r="AI1294" s="3211"/>
      <c r="AJ1294" s="3212"/>
      <c r="AK1294" s="2502"/>
    </row>
    <row r="1295" spans="2:37" s="2393" customFormat="1" ht="15" customHeight="1" x14ac:dyDescent="0.2">
      <c r="B1295" s="2503"/>
      <c r="C1295" s="2496"/>
      <c r="D1295" s="2496"/>
      <c r="E1295" s="2496"/>
      <c r="F1295" s="2496"/>
      <c r="G1295" s="2496"/>
      <c r="H1295" s="2496"/>
      <c r="I1295" s="2497"/>
      <c r="J1295" s="2497"/>
      <c r="K1295" s="2497"/>
      <c r="L1295" s="2497"/>
      <c r="M1295" s="2496"/>
      <c r="N1295" s="2497"/>
      <c r="O1295" s="2497"/>
      <c r="P1295" s="2497"/>
      <c r="Q1295" s="2497"/>
      <c r="R1295" s="2497"/>
      <c r="S1295" s="2496"/>
      <c r="T1295" s="2495"/>
      <c r="U1295" s="2495"/>
      <c r="V1295" s="2495"/>
      <c r="W1295" s="2495"/>
      <c r="X1295" s="2495"/>
      <c r="Y1295" s="2495"/>
      <c r="Z1295" s="2495"/>
      <c r="AA1295" s="2495"/>
      <c r="AB1295" s="2495"/>
      <c r="AC1295" s="2495"/>
      <c r="AD1295" s="2495"/>
      <c r="AE1295" s="2495"/>
      <c r="AF1295" s="2495"/>
      <c r="AG1295" s="2495"/>
      <c r="AH1295" s="2495"/>
      <c r="AI1295" s="2495"/>
      <c r="AJ1295" s="2498"/>
      <c r="AK1295" s="2502"/>
    </row>
    <row r="1296" spans="2:37" s="2393" customFormat="1" ht="21.75" customHeight="1" x14ac:dyDescent="0.2">
      <c r="B1296" s="4236" t="s">
        <v>4985</v>
      </c>
      <c r="C1296" s="4237"/>
      <c r="D1296" s="5118" t="s">
        <v>5917</v>
      </c>
      <c r="E1296" s="5118"/>
      <c r="F1296" s="5118"/>
      <c r="G1296" s="5118"/>
      <c r="H1296" s="2499"/>
      <c r="I1296" s="2499"/>
      <c r="J1296" s="2499"/>
      <c r="K1296" s="2499"/>
      <c r="L1296" s="2499"/>
      <c r="M1296" s="2499"/>
      <c r="N1296" s="2499"/>
      <c r="O1296" s="2499"/>
      <c r="P1296" s="2499"/>
      <c r="Q1296" s="2499"/>
      <c r="R1296" s="2499"/>
      <c r="S1296" s="2499"/>
      <c r="T1296" s="2495"/>
      <c r="U1296" s="2495"/>
      <c r="V1296" s="2495"/>
      <c r="W1296" s="2495"/>
      <c r="X1296" s="2495"/>
      <c r="Y1296" s="2495"/>
      <c r="Z1296" s="2495"/>
      <c r="AA1296" s="2495"/>
      <c r="AB1296" s="2495"/>
      <c r="AC1296" s="2495"/>
      <c r="AD1296" s="2495"/>
      <c r="AE1296" s="2495"/>
      <c r="AF1296" s="2495"/>
      <c r="AG1296" s="2495"/>
      <c r="AH1296" s="2495"/>
      <c r="AI1296" s="2495"/>
      <c r="AJ1296" s="2498"/>
      <c r="AK1296" s="2502"/>
    </row>
    <row r="1297" spans="2:37" s="2393" customFormat="1" ht="15" customHeight="1" x14ac:dyDescent="0.2">
      <c r="B1297" s="4236" t="s">
        <v>4986</v>
      </c>
      <c r="C1297" s="4237"/>
      <c r="D1297" s="5118" t="s">
        <v>5127</v>
      </c>
      <c r="E1297" s="5118"/>
      <c r="F1297" s="5118"/>
      <c r="G1297" s="5118"/>
      <c r="H1297" s="2499"/>
      <c r="I1297" s="2499"/>
      <c r="J1297" s="2499"/>
      <c r="K1297" s="2499"/>
      <c r="L1297" s="2499"/>
      <c r="M1297" s="2499"/>
      <c r="N1297" s="2499"/>
      <c r="O1297" s="2499"/>
      <c r="P1297" s="2499"/>
      <c r="Q1297" s="2499"/>
      <c r="R1297" s="2499"/>
      <c r="S1297" s="2499"/>
      <c r="T1297" s="2495"/>
      <c r="U1297" s="2495"/>
      <c r="V1297" s="2495"/>
      <c r="W1297" s="2495"/>
      <c r="X1297" s="2495"/>
      <c r="Y1297" s="2495"/>
      <c r="Z1297" s="2495"/>
      <c r="AA1297" s="2495"/>
      <c r="AB1297" s="2495"/>
      <c r="AC1297" s="2495"/>
      <c r="AD1297" s="2495"/>
      <c r="AE1297" s="2495"/>
      <c r="AF1297" s="2495"/>
      <c r="AG1297" s="2495"/>
      <c r="AH1297" s="2495"/>
      <c r="AI1297" s="2495"/>
      <c r="AJ1297" s="2498"/>
      <c r="AK1297" s="2502"/>
    </row>
    <row r="1298" spans="2:37" s="2393" customFormat="1" ht="15" customHeight="1" thickBot="1" x14ac:dyDescent="0.25">
      <c r="B1298" s="4270"/>
      <c r="C1298" s="4271"/>
      <c r="D1298" s="4272"/>
      <c r="E1298" s="4272"/>
      <c r="F1298" s="4272"/>
      <c r="G1298" s="4272"/>
      <c r="H1298" s="2504"/>
      <c r="I1298" s="2504"/>
      <c r="J1298" s="2504"/>
      <c r="K1298" s="2504"/>
      <c r="L1298" s="2504"/>
      <c r="M1298" s="2504"/>
      <c r="N1298" s="2504"/>
      <c r="O1298" s="2504"/>
      <c r="P1298" s="2504"/>
      <c r="Q1298" s="2504"/>
      <c r="R1298" s="2504"/>
      <c r="S1298" s="2504"/>
      <c r="T1298" s="2505"/>
      <c r="U1298" s="2505"/>
      <c r="V1298" s="2505"/>
      <c r="W1298" s="2505"/>
      <c r="X1298" s="2505"/>
      <c r="Y1298" s="2505"/>
      <c r="Z1298" s="2505"/>
      <c r="AA1298" s="2505"/>
      <c r="AB1298" s="2505"/>
      <c r="AC1298" s="2505"/>
      <c r="AD1298" s="2505"/>
      <c r="AE1298" s="2505"/>
      <c r="AF1298" s="2505"/>
      <c r="AG1298" s="2505"/>
      <c r="AH1298" s="2505"/>
      <c r="AI1298" s="2505"/>
      <c r="AJ1298" s="2506"/>
      <c r="AK1298" s="2507"/>
    </row>
    <row r="1299" spans="2:37" s="2393" customFormat="1" ht="15" customHeight="1" thickBot="1" x14ac:dyDescent="0.35">
      <c r="B1299" s="5143"/>
      <c r="C1299" s="5143"/>
      <c r="D1299" s="3150"/>
      <c r="E1299" s="3151"/>
      <c r="F1299" s="3151"/>
      <c r="G1299" s="3151"/>
      <c r="H1299" s="3151"/>
      <c r="I1299" s="2803"/>
      <c r="J1299" s="2803"/>
      <c r="K1299" s="2803"/>
      <c r="L1299" s="2803"/>
      <c r="M1299" s="2803"/>
      <c r="N1299" s="2803"/>
      <c r="O1299" s="2803"/>
      <c r="P1299" s="2803"/>
    </row>
    <row r="1300" spans="2:37" s="2393" customFormat="1" ht="15" customHeight="1" x14ac:dyDescent="0.2">
      <c r="B1300" s="4169" t="s">
        <v>4994</v>
      </c>
      <c r="C1300" s="4170"/>
      <c r="D1300" s="4170"/>
      <c r="E1300" s="4170"/>
      <c r="F1300" s="4170"/>
      <c r="G1300" s="4170"/>
      <c r="H1300" s="4170"/>
      <c r="I1300" s="4170"/>
      <c r="J1300" s="4170"/>
      <c r="K1300" s="4170"/>
      <c r="L1300" s="4170"/>
      <c r="M1300" s="4170"/>
      <c r="N1300" s="4170"/>
      <c r="O1300" s="4170"/>
      <c r="P1300" s="4170"/>
      <c r="Q1300" s="4170"/>
      <c r="R1300" s="4170"/>
      <c r="S1300" s="4170"/>
      <c r="T1300" s="4170"/>
      <c r="U1300" s="4170"/>
      <c r="V1300" s="4170"/>
      <c r="W1300" s="4170"/>
      <c r="X1300" s="4170"/>
      <c r="Y1300" s="4170"/>
      <c r="Z1300" s="4170"/>
      <c r="AA1300" s="4170"/>
      <c r="AB1300" s="4170"/>
      <c r="AC1300" s="4170"/>
      <c r="AD1300" s="4170"/>
      <c r="AE1300" s="4170"/>
      <c r="AF1300" s="4170"/>
      <c r="AG1300" s="4170"/>
      <c r="AH1300" s="4170"/>
      <c r="AI1300" s="4170"/>
      <c r="AJ1300" s="4170"/>
      <c r="AK1300" s="4171"/>
    </row>
    <row r="1301" spans="2:37" s="2393" customFormat="1" ht="15" customHeight="1" x14ac:dyDescent="0.2">
      <c r="B1301" s="2500"/>
      <c r="C1301" s="3156"/>
      <c r="D1301" s="3156"/>
      <c r="E1301" s="3156"/>
      <c r="F1301" s="3156"/>
      <c r="G1301" s="2501"/>
      <c r="H1301" s="2501"/>
      <c r="I1301" s="2501"/>
      <c r="J1301" s="2501"/>
      <c r="K1301" s="2501"/>
      <c r="L1301" s="2501"/>
      <c r="M1301" s="2501"/>
      <c r="N1301" s="2501"/>
      <c r="O1301" s="2501"/>
      <c r="P1301" s="2501"/>
      <c r="Q1301" s="2501"/>
      <c r="R1301" s="2501"/>
      <c r="S1301" s="2501"/>
      <c r="T1301" s="2501"/>
      <c r="U1301" s="2501"/>
      <c r="V1301" s="2501"/>
      <c r="W1301" s="2501"/>
      <c r="X1301" s="2501"/>
      <c r="Y1301" s="2501"/>
      <c r="Z1301" s="2501"/>
      <c r="AA1301" s="2501"/>
      <c r="AB1301" s="2501"/>
      <c r="AC1301" s="2501"/>
      <c r="AD1301" s="2501"/>
      <c r="AE1301" s="2501"/>
      <c r="AF1301" s="2501"/>
      <c r="AG1301" s="2501"/>
      <c r="AH1301" s="2501"/>
      <c r="AI1301" s="2501"/>
      <c r="AJ1301" s="2501"/>
      <c r="AK1301" s="2502"/>
    </row>
    <row r="1302" spans="2:37" s="2393" customFormat="1" ht="15" customHeight="1" x14ac:dyDescent="0.2">
      <c r="B1302" s="2500" t="s">
        <v>4981</v>
      </c>
      <c r="C1302" s="3156"/>
      <c r="D1302" s="4243" t="s">
        <v>5871</v>
      </c>
      <c r="E1302" s="4243"/>
      <c r="F1302" s="4243"/>
      <c r="G1302" s="2501"/>
      <c r="H1302" s="2501"/>
      <c r="I1302" s="2501"/>
      <c r="J1302" s="2501"/>
      <c r="K1302" s="2501"/>
      <c r="L1302" s="2501"/>
      <c r="M1302" s="2501"/>
      <c r="N1302" s="2501"/>
      <c r="O1302" s="2501"/>
      <c r="P1302" s="2501"/>
      <c r="Q1302" s="2501"/>
      <c r="R1302" s="2501"/>
      <c r="S1302" s="2501"/>
      <c r="T1302" s="2501"/>
      <c r="U1302" s="2501"/>
      <c r="V1302" s="2501"/>
      <c r="W1302" s="2501"/>
      <c r="X1302" s="2501"/>
      <c r="Y1302" s="2501"/>
      <c r="Z1302" s="2501"/>
      <c r="AA1302" s="2501"/>
      <c r="AB1302" s="2501"/>
      <c r="AC1302" s="2501"/>
      <c r="AD1302" s="2501"/>
      <c r="AE1302" s="2501"/>
      <c r="AF1302" s="2501"/>
      <c r="AG1302" s="2501"/>
      <c r="AH1302" s="2501"/>
      <c r="AI1302" s="2501"/>
      <c r="AJ1302" s="2501"/>
      <c r="AK1302" s="2502"/>
    </row>
    <row r="1303" spans="2:37" s="2393" customFormat="1" ht="15" customHeight="1" thickBot="1" x14ac:dyDescent="0.25">
      <c r="B1303" s="4176" t="s">
        <v>4995</v>
      </c>
      <c r="C1303" s="4177"/>
      <c r="D1303" s="5140">
        <v>41563</v>
      </c>
      <c r="E1303" s="5140"/>
      <c r="F1303" s="3157"/>
      <c r="G1303" s="2501"/>
      <c r="H1303" s="2501"/>
      <c r="I1303" s="2501"/>
      <c r="J1303" s="2501"/>
      <c r="K1303" s="2501"/>
      <c r="L1303" s="2501"/>
      <c r="M1303" s="2501"/>
      <c r="N1303" s="2501"/>
      <c r="O1303" s="2501"/>
      <c r="P1303" s="2501"/>
      <c r="Q1303" s="2501"/>
      <c r="R1303" s="2501"/>
      <c r="S1303" s="2501"/>
      <c r="T1303" s="2501"/>
      <c r="U1303" s="2501"/>
      <c r="V1303" s="2501"/>
      <c r="W1303" s="2501"/>
      <c r="X1303" s="2501"/>
      <c r="Y1303" s="2501"/>
      <c r="Z1303" s="2501"/>
      <c r="AA1303" s="2501"/>
      <c r="AB1303" s="2501"/>
      <c r="AC1303" s="2501"/>
      <c r="AD1303" s="2501"/>
      <c r="AE1303" s="2501"/>
      <c r="AF1303" s="2501"/>
      <c r="AG1303" s="2501"/>
      <c r="AH1303" s="2501"/>
      <c r="AI1303" s="2501"/>
      <c r="AJ1303" s="2501"/>
      <c r="AK1303" s="2502"/>
    </row>
    <row r="1304" spans="2:37" s="2393" customFormat="1" ht="24.75" customHeight="1" thickBot="1" x14ac:dyDescent="0.25">
      <c r="B1304" s="4179" t="s">
        <v>4996</v>
      </c>
      <c r="C1304" s="4180"/>
      <c r="D1304" s="5144" t="s">
        <v>5872</v>
      </c>
      <c r="E1304" s="5145"/>
      <c r="F1304" s="5145"/>
      <c r="G1304" s="5145"/>
      <c r="H1304" s="5145"/>
      <c r="I1304" s="5145"/>
      <c r="J1304" s="5145"/>
      <c r="K1304" s="5145"/>
      <c r="L1304" s="5145"/>
      <c r="M1304" s="5145"/>
      <c r="N1304" s="5145"/>
      <c r="O1304" s="5145"/>
      <c r="P1304" s="5145"/>
      <c r="Q1304" s="5146"/>
      <c r="R1304" s="2501"/>
      <c r="S1304" s="2501"/>
      <c r="T1304" s="2501"/>
      <c r="U1304" s="2501"/>
      <c r="V1304" s="2501"/>
      <c r="W1304" s="2501"/>
      <c r="X1304" s="2501"/>
      <c r="Y1304" s="2501"/>
      <c r="Z1304" s="2501"/>
      <c r="AA1304" s="2501"/>
      <c r="AB1304" s="2501"/>
      <c r="AC1304" s="2501"/>
      <c r="AD1304" s="2501"/>
      <c r="AE1304" s="2501"/>
      <c r="AF1304" s="2501"/>
      <c r="AG1304" s="2501"/>
      <c r="AH1304" s="2501"/>
      <c r="AI1304" s="2501"/>
      <c r="AJ1304" s="2501"/>
      <c r="AK1304" s="2502"/>
    </row>
    <row r="1305" spans="2:37" s="2393" customFormat="1" ht="15" customHeight="1" thickBot="1" x14ac:dyDescent="0.25">
      <c r="B1305" s="4245"/>
      <c r="C1305" s="4246"/>
      <c r="D1305" s="4246"/>
      <c r="E1305" s="4246"/>
      <c r="F1305" s="4246"/>
      <c r="G1305" s="4246"/>
      <c r="H1305" s="4246"/>
      <c r="I1305" s="4246"/>
      <c r="J1305" s="4246"/>
      <c r="K1305" s="4246"/>
      <c r="L1305" s="4246"/>
      <c r="M1305" s="4246"/>
      <c r="N1305" s="4246"/>
      <c r="O1305" s="4246"/>
      <c r="P1305" s="4246"/>
      <c r="Q1305" s="4246"/>
      <c r="R1305" s="2501"/>
      <c r="S1305" s="2501"/>
      <c r="T1305" s="2501"/>
      <c r="U1305" s="2501"/>
      <c r="V1305" s="2501"/>
      <c r="W1305" s="2501"/>
      <c r="X1305" s="2501"/>
      <c r="Y1305" s="2501"/>
      <c r="Z1305" s="2501"/>
      <c r="AA1305" s="2501"/>
      <c r="AB1305" s="2501"/>
      <c r="AC1305" s="2501"/>
      <c r="AD1305" s="2501"/>
      <c r="AE1305" s="2501"/>
      <c r="AF1305" s="2501"/>
      <c r="AG1305" s="2501"/>
      <c r="AH1305" s="2501"/>
      <c r="AI1305" s="2501"/>
      <c r="AJ1305" s="2501"/>
      <c r="AK1305" s="2502"/>
    </row>
    <row r="1306" spans="2:37" s="2393" customFormat="1" ht="15" customHeight="1" thickBot="1" x14ac:dyDescent="0.25">
      <c r="B1306" s="4189" t="s">
        <v>4997</v>
      </c>
      <c r="C1306" s="4189"/>
      <c r="D1306" s="4189" t="s">
        <v>4987</v>
      </c>
      <c r="E1306" s="4189" t="s">
        <v>4998</v>
      </c>
      <c r="F1306" s="4247" t="s">
        <v>224</v>
      </c>
      <c r="G1306" s="4247"/>
      <c r="H1306" s="4247"/>
      <c r="I1306" s="4247"/>
      <c r="J1306" s="4247"/>
      <c r="K1306" s="4247"/>
      <c r="L1306" s="4247"/>
      <c r="M1306" s="4247"/>
      <c r="N1306" s="4247"/>
      <c r="O1306" s="4247"/>
      <c r="P1306" s="4247"/>
      <c r="Q1306" s="4247"/>
      <c r="R1306" s="4247"/>
      <c r="S1306" s="4247" t="s">
        <v>340</v>
      </c>
      <c r="T1306" s="4247"/>
      <c r="U1306" s="4247"/>
      <c r="V1306" s="4247"/>
      <c r="W1306" s="4247"/>
      <c r="X1306" s="4247"/>
      <c r="Y1306" s="4247"/>
      <c r="Z1306" s="4247"/>
      <c r="AA1306" s="4247"/>
      <c r="AB1306" s="4247"/>
      <c r="AC1306" s="4247"/>
      <c r="AD1306" s="4247" t="s">
        <v>225</v>
      </c>
      <c r="AE1306" s="4247"/>
      <c r="AF1306" s="4247"/>
      <c r="AG1306" s="4247"/>
      <c r="AH1306" s="4188" t="s">
        <v>4982</v>
      </c>
      <c r="AI1306" s="4188"/>
      <c r="AJ1306" s="4188"/>
      <c r="AK1306" s="2502"/>
    </row>
    <row r="1307" spans="2:37" s="2393" customFormat="1" ht="15" customHeight="1" thickBot="1" x14ac:dyDescent="0.25">
      <c r="B1307" s="4203"/>
      <c r="C1307" s="4203"/>
      <c r="D1307" s="4203"/>
      <c r="E1307" s="4203"/>
      <c r="F1307" s="4203" t="s">
        <v>4999</v>
      </c>
      <c r="G1307" s="4203" t="s">
        <v>5000</v>
      </c>
      <c r="H1307" s="4189" t="s">
        <v>5001</v>
      </c>
      <c r="I1307" s="4200" t="s">
        <v>5002</v>
      </c>
      <c r="J1307" s="4200" t="s">
        <v>5003</v>
      </c>
      <c r="K1307" s="4201" t="s">
        <v>5004</v>
      </c>
      <c r="L1307" s="4201" t="s">
        <v>5005</v>
      </c>
      <c r="M1307" s="4200" t="s">
        <v>5006</v>
      </c>
      <c r="N1307" s="4200"/>
      <c r="O1307" s="4201" t="s">
        <v>5007</v>
      </c>
      <c r="P1307" s="4201" t="s">
        <v>5008</v>
      </c>
      <c r="Q1307" s="4201" t="s">
        <v>5009</v>
      </c>
      <c r="R1307" s="4201" t="s">
        <v>5010</v>
      </c>
      <c r="S1307" s="4189" t="s">
        <v>5011</v>
      </c>
      <c r="T1307" s="4189" t="s">
        <v>5012</v>
      </c>
      <c r="U1307" s="4189" t="s">
        <v>5013</v>
      </c>
      <c r="V1307" s="4189" t="s">
        <v>5014</v>
      </c>
      <c r="W1307" s="4189" t="s">
        <v>5015</v>
      </c>
      <c r="X1307" s="4189" t="s">
        <v>5016</v>
      </c>
      <c r="Y1307" s="4189" t="s">
        <v>5017</v>
      </c>
      <c r="Z1307" s="4189" t="s">
        <v>5018</v>
      </c>
      <c r="AA1307" s="4189" t="s">
        <v>5019</v>
      </c>
      <c r="AB1307" s="4200" t="s">
        <v>5020</v>
      </c>
      <c r="AC1307" s="4200" t="s">
        <v>5021</v>
      </c>
      <c r="AD1307" s="4189" t="s">
        <v>5022</v>
      </c>
      <c r="AE1307" s="4189" t="s">
        <v>5023</v>
      </c>
      <c r="AF1307" s="4189" t="s">
        <v>5024</v>
      </c>
      <c r="AG1307" s="4189" t="s">
        <v>5025</v>
      </c>
      <c r="AH1307" s="4189" t="s">
        <v>1150</v>
      </c>
      <c r="AI1307" s="4189" t="s">
        <v>4983</v>
      </c>
      <c r="AJ1307" s="4189" t="s">
        <v>4984</v>
      </c>
      <c r="AK1307" s="2502"/>
    </row>
    <row r="1308" spans="2:37" s="2393" customFormat="1" ht="15" customHeight="1" thickBot="1" x14ac:dyDescent="0.25">
      <c r="B1308" s="4203"/>
      <c r="C1308" s="4203"/>
      <c r="D1308" s="4203"/>
      <c r="E1308" s="4203"/>
      <c r="F1308" s="4203"/>
      <c r="G1308" s="4203"/>
      <c r="H1308" s="4203"/>
      <c r="I1308" s="4201"/>
      <c r="J1308" s="4201"/>
      <c r="K1308" s="4201"/>
      <c r="L1308" s="4201"/>
      <c r="M1308" s="3154" t="s">
        <v>5026</v>
      </c>
      <c r="N1308" s="3155" t="s">
        <v>2793</v>
      </c>
      <c r="O1308" s="4201"/>
      <c r="P1308" s="4201"/>
      <c r="Q1308" s="4201"/>
      <c r="R1308" s="4201"/>
      <c r="S1308" s="4203"/>
      <c r="T1308" s="4203"/>
      <c r="U1308" s="4203"/>
      <c r="V1308" s="4203"/>
      <c r="W1308" s="4203"/>
      <c r="X1308" s="4203"/>
      <c r="Y1308" s="4203"/>
      <c r="Z1308" s="4203"/>
      <c r="AA1308" s="4203"/>
      <c r="AB1308" s="4201"/>
      <c r="AC1308" s="4201"/>
      <c r="AD1308" s="4203"/>
      <c r="AE1308" s="4203"/>
      <c r="AF1308" s="4203"/>
      <c r="AG1308" s="4203"/>
      <c r="AH1308" s="4203"/>
      <c r="AI1308" s="4203"/>
      <c r="AJ1308" s="4203"/>
      <c r="AK1308" s="2502"/>
    </row>
    <row r="1309" spans="2:37" s="2393" customFormat="1" ht="15" customHeight="1" thickBot="1" x14ac:dyDescent="0.25">
      <c r="B1309" s="3158" t="s">
        <v>5873</v>
      </c>
      <c r="C1309" s="3159"/>
      <c r="D1309" s="3160"/>
      <c r="E1309" s="3161"/>
      <c r="F1309" s="3161"/>
      <c r="G1309" s="3161"/>
      <c r="H1309" s="3161"/>
      <c r="I1309" s="3161"/>
      <c r="J1309" s="3161"/>
      <c r="K1309" s="3161"/>
      <c r="L1309" s="3162"/>
      <c r="M1309" s="3161"/>
      <c r="N1309" s="3161"/>
      <c r="O1309" s="3161"/>
      <c r="P1309" s="3161"/>
      <c r="Q1309" s="3161"/>
      <c r="R1309" s="3161"/>
      <c r="S1309" s="3161"/>
      <c r="T1309" s="3161"/>
      <c r="U1309" s="3161"/>
      <c r="V1309" s="3163"/>
      <c r="W1309" s="3161"/>
      <c r="X1309" s="3161"/>
      <c r="Y1309" s="3161"/>
      <c r="Z1309" s="3163"/>
      <c r="AA1309" s="3163"/>
      <c r="AB1309" s="3164"/>
      <c r="AC1309" s="3162"/>
      <c r="AD1309" s="3165"/>
      <c r="AE1309" s="3165"/>
      <c r="AF1309" s="3166">
        <v>0.5</v>
      </c>
      <c r="AG1309" s="3164"/>
      <c r="AH1309" s="3161"/>
      <c r="AI1309" s="3167"/>
      <c r="AJ1309" s="3168"/>
      <c r="AK1309" s="2502"/>
    </row>
    <row r="1310" spans="2:37" s="2393" customFormat="1" ht="15" customHeight="1" x14ac:dyDescent="0.2">
      <c r="B1310" s="2503"/>
      <c r="C1310" s="2496"/>
      <c r="D1310" s="2496"/>
      <c r="E1310" s="2496"/>
      <c r="F1310" s="2496"/>
      <c r="G1310" s="2496"/>
      <c r="H1310" s="2496"/>
      <c r="I1310" s="2497"/>
      <c r="J1310" s="2497"/>
      <c r="K1310" s="2497"/>
      <c r="L1310" s="2497"/>
      <c r="M1310" s="2496"/>
      <c r="N1310" s="2497"/>
      <c r="O1310" s="2497"/>
      <c r="P1310" s="2497"/>
      <c r="Q1310" s="2497"/>
      <c r="R1310" s="2497"/>
      <c r="S1310" s="2496"/>
      <c r="T1310" s="2495"/>
      <c r="U1310" s="2495"/>
      <c r="V1310" s="2495"/>
      <c r="W1310" s="2495"/>
      <c r="X1310" s="2495"/>
      <c r="Y1310" s="2495"/>
      <c r="Z1310" s="2495"/>
      <c r="AA1310" s="2495"/>
      <c r="AB1310" s="2495"/>
      <c r="AC1310" s="2495"/>
      <c r="AD1310" s="2495"/>
      <c r="AE1310" s="2495"/>
      <c r="AF1310" s="2495"/>
      <c r="AG1310" s="2495"/>
      <c r="AH1310" s="2495"/>
      <c r="AI1310" s="2495"/>
      <c r="AJ1310" s="2498"/>
      <c r="AK1310" s="2502"/>
    </row>
    <row r="1311" spans="2:37" s="2393" customFormat="1" ht="15" customHeight="1" x14ac:dyDescent="0.2">
      <c r="B1311" s="4236" t="s">
        <v>4985</v>
      </c>
      <c r="C1311" s="4237"/>
      <c r="D1311" s="5118" t="s">
        <v>1866</v>
      </c>
      <c r="E1311" s="5118"/>
      <c r="F1311" s="5118"/>
      <c r="G1311" s="5118"/>
      <c r="H1311" s="2499"/>
      <c r="I1311" s="2499"/>
      <c r="J1311" s="2499"/>
      <c r="K1311" s="2499"/>
      <c r="L1311" s="2499"/>
      <c r="M1311" s="2499"/>
      <c r="N1311" s="2499"/>
      <c r="O1311" s="2499"/>
      <c r="P1311" s="2499"/>
      <c r="Q1311" s="2499"/>
      <c r="R1311" s="2499"/>
      <c r="S1311" s="2499"/>
      <c r="T1311" s="2495"/>
      <c r="U1311" s="2495"/>
      <c r="V1311" s="2495"/>
      <c r="W1311" s="2495"/>
      <c r="X1311" s="2495"/>
      <c r="Y1311" s="2495"/>
      <c r="Z1311" s="2495"/>
      <c r="AA1311" s="2495"/>
      <c r="AB1311" s="2495"/>
      <c r="AC1311" s="2495"/>
      <c r="AD1311" s="2495"/>
      <c r="AE1311" s="2495"/>
      <c r="AF1311" s="2495"/>
      <c r="AG1311" s="2495"/>
      <c r="AH1311" s="2495"/>
      <c r="AI1311" s="2495"/>
      <c r="AJ1311" s="2498"/>
      <c r="AK1311" s="2502"/>
    </row>
    <row r="1312" spans="2:37" s="2393" customFormat="1" ht="15" customHeight="1" x14ac:dyDescent="0.2">
      <c r="B1312" s="4236" t="s">
        <v>4986</v>
      </c>
      <c r="C1312" s="4237"/>
      <c r="D1312" s="5118" t="s">
        <v>5874</v>
      </c>
      <c r="E1312" s="5118"/>
      <c r="F1312" s="5118"/>
      <c r="G1312" s="5118"/>
      <c r="H1312" s="2499"/>
      <c r="I1312" s="2499"/>
      <c r="J1312" s="2499"/>
      <c r="K1312" s="2499"/>
      <c r="L1312" s="2499"/>
      <c r="M1312" s="2499"/>
      <c r="N1312" s="2499"/>
      <c r="O1312" s="2499"/>
      <c r="P1312" s="2499"/>
      <c r="Q1312" s="2499"/>
      <c r="R1312" s="2499"/>
      <c r="S1312" s="2499"/>
      <c r="T1312" s="2495"/>
      <c r="U1312" s="2495"/>
      <c r="V1312" s="2495"/>
      <c r="W1312" s="2495"/>
      <c r="X1312" s="2495"/>
      <c r="Y1312" s="2495"/>
      <c r="Z1312" s="2495"/>
      <c r="AA1312" s="2495"/>
      <c r="AB1312" s="2495"/>
      <c r="AC1312" s="2495"/>
      <c r="AD1312" s="2495"/>
      <c r="AE1312" s="2495"/>
      <c r="AF1312" s="2495"/>
      <c r="AG1312" s="2495"/>
      <c r="AH1312" s="2495"/>
      <c r="AI1312" s="2495"/>
      <c r="AJ1312" s="2498"/>
      <c r="AK1312" s="2502"/>
    </row>
    <row r="1313" spans="2:37" s="2393" customFormat="1" ht="15" customHeight="1" thickBot="1" x14ac:dyDescent="0.25">
      <c r="B1313" s="4270"/>
      <c r="C1313" s="4271"/>
      <c r="D1313" s="4272"/>
      <c r="E1313" s="4272"/>
      <c r="F1313" s="4272"/>
      <c r="G1313" s="4272"/>
      <c r="H1313" s="2504"/>
      <c r="I1313" s="2504"/>
      <c r="J1313" s="2504"/>
      <c r="K1313" s="2504"/>
      <c r="L1313" s="2504"/>
      <c r="M1313" s="2504"/>
      <c r="N1313" s="2504"/>
      <c r="O1313" s="2504"/>
      <c r="P1313" s="2504"/>
      <c r="Q1313" s="2504"/>
      <c r="R1313" s="2504"/>
      <c r="S1313" s="2504"/>
      <c r="T1313" s="2505"/>
      <c r="U1313" s="2505"/>
      <c r="V1313" s="2505"/>
      <c r="W1313" s="2505"/>
      <c r="X1313" s="2505"/>
      <c r="Y1313" s="2505"/>
      <c r="Z1313" s="2505"/>
      <c r="AA1313" s="2505"/>
      <c r="AB1313" s="2505"/>
      <c r="AC1313" s="2505"/>
      <c r="AD1313" s="2505"/>
      <c r="AE1313" s="2505"/>
      <c r="AF1313" s="2505"/>
      <c r="AG1313" s="2505"/>
      <c r="AH1313" s="2505"/>
      <c r="AI1313" s="2505"/>
      <c r="AJ1313" s="2506"/>
      <c r="AK1313" s="2507"/>
    </row>
    <row r="1314" spans="2:37" s="2393" customFormat="1" ht="15" customHeight="1" thickBot="1" x14ac:dyDescent="0.35">
      <c r="B1314" s="5143"/>
      <c r="C1314" s="5143"/>
      <c r="D1314" s="3150"/>
      <c r="E1314" s="3151"/>
      <c r="F1314" s="3151"/>
      <c r="G1314" s="3151"/>
      <c r="H1314" s="3151"/>
      <c r="I1314" s="2803"/>
      <c r="J1314" s="2803"/>
      <c r="K1314" s="2803"/>
      <c r="L1314" s="2803"/>
      <c r="M1314" s="2803"/>
      <c r="N1314" s="2803"/>
      <c r="O1314" s="2803"/>
      <c r="P1314" s="2803"/>
    </row>
    <row r="1315" spans="2:37" s="2349" customFormat="1" ht="15" customHeight="1" x14ac:dyDescent="0.2">
      <c r="B1315" s="4169" t="s">
        <v>4994</v>
      </c>
      <c r="C1315" s="4170"/>
      <c r="D1315" s="4170"/>
      <c r="E1315" s="4170"/>
      <c r="F1315" s="4170"/>
      <c r="G1315" s="4170"/>
      <c r="H1315" s="4170"/>
      <c r="I1315" s="4170"/>
      <c r="J1315" s="4170"/>
      <c r="K1315" s="4170"/>
      <c r="L1315" s="4170"/>
      <c r="M1315" s="4170"/>
      <c r="N1315" s="4170"/>
      <c r="O1315" s="4170"/>
      <c r="P1315" s="4170"/>
      <c r="Q1315" s="4170"/>
      <c r="R1315" s="4170"/>
      <c r="S1315" s="4170"/>
      <c r="T1315" s="4170"/>
      <c r="U1315" s="4170"/>
      <c r="V1315" s="4170"/>
      <c r="W1315" s="4170"/>
      <c r="X1315" s="4170"/>
      <c r="Y1315" s="4170"/>
      <c r="Z1315" s="4170"/>
      <c r="AA1315" s="4170"/>
      <c r="AB1315" s="4170"/>
      <c r="AC1315" s="4170"/>
      <c r="AD1315" s="4170"/>
      <c r="AE1315" s="4170"/>
      <c r="AF1315" s="4170"/>
      <c r="AG1315" s="4170"/>
      <c r="AH1315" s="4170"/>
      <c r="AI1315" s="4170"/>
      <c r="AJ1315" s="4170"/>
      <c r="AK1315" s="4171"/>
    </row>
    <row r="1316" spans="2:37" s="2349" customFormat="1" ht="15" customHeight="1" x14ac:dyDescent="0.2">
      <c r="B1316" s="2500"/>
      <c r="C1316" s="2915"/>
      <c r="D1316" s="2915"/>
      <c r="E1316" s="2915"/>
      <c r="F1316" s="2915"/>
      <c r="G1316" s="2501"/>
      <c r="H1316" s="2501"/>
      <c r="I1316" s="2501"/>
      <c r="J1316" s="2501"/>
      <c r="K1316" s="2501"/>
      <c r="L1316" s="2501"/>
      <c r="M1316" s="2501"/>
      <c r="N1316" s="2501"/>
      <c r="O1316" s="2501"/>
      <c r="P1316" s="2501"/>
      <c r="Q1316" s="2501"/>
      <c r="R1316" s="2501"/>
      <c r="S1316" s="2501"/>
      <c r="T1316" s="2501"/>
      <c r="U1316" s="2501"/>
      <c r="V1316" s="2501"/>
      <c r="W1316" s="2501"/>
      <c r="X1316" s="2501"/>
      <c r="Y1316" s="2501"/>
      <c r="Z1316" s="2501"/>
      <c r="AA1316" s="2501"/>
      <c r="AB1316" s="2501"/>
      <c r="AC1316" s="2501"/>
      <c r="AD1316" s="2501"/>
      <c r="AE1316" s="2501"/>
      <c r="AF1316" s="2501"/>
      <c r="AG1316" s="2501"/>
      <c r="AH1316" s="2501"/>
      <c r="AI1316" s="2501"/>
      <c r="AJ1316" s="2501"/>
      <c r="AK1316" s="2502"/>
    </row>
    <row r="1317" spans="2:37" s="2349" customFormat="1" ht="15.75" customHeight="1" x14ac:dyDescent="0.2">
      <c r="B1317" s="2500" t="s">
        <v>4981</v>
      </c>
      <c r="C1317" s="2915"/>
      <c r="D1317" s="4243" t="s">
        <v>5839</v>
      </c>
      <c r="E1317" s="4243"/>
      <c r="F1317" s="4243"/>
      <c r="G1317" s="2501"/>
      <c r="H1317" s="2501"/>
      <c r="I1317" s="2501"/>
      <c r="J1317" s="2501"/>
      <c r="K1317" s="2501"/>
      <c r="L1317" s="2501"/>
      <c r="M1317" s="2501"/>
      <c r="N1317" s="2501"/>
      <c r="O1317" s="2501"/>
      <c r="P1317" s="2501"/>
      <c r="Q1317" s="2501"/>
      <c r="R1317" s="2501"/>
      <c r="S1317" s="2501"/>
      <c r="T1317" s="2501"/>
      <c r="U1317" s="2501"/>
      <c r="V1317" s="2501"/>
      <c r="W1317" s="2501"/>
      <c r="X1317" s="2501"/>
      <c r="Y1317" s="2501"/>
      <c r="Z1317" s="2501"/>
      <c r="AA1317" s="2501"/>
      <c r="AB1317" s="2501"/>
      <c r="AC1317" s="2501"/>
      <c r="AD1317" s="2501"/>
      <c r="AE1317" s="2501"/>
      <c r="AF1317" s="2501"/>
      <c r="AG1317" s="2501"/>
      <c r="AH1317" s="2501"/>
      <c r="AI1317" s="2501"/>
      <c r="AJ1317" s="2501"/>
      <c r="AK1317" s="2502"/>
    </row>
    <row r="1318" spans="2:37" s="2349" customFormat="1" ht="15" customHeight="1" thickBot="1" x14ac:dyDescent="0.25">
      <c r="B1318" s="4176" t="s">
        <v>4995</v>
      </c>
      <c r="C1318" s="4177"/>
      <c r="D1318" s="5156">
        <v>41536</v>
      </c>
      <c r="E1318" s="5156"/>
      <c r="F1318" s="2916"/>
      <c r="G1318" s="2501"/>
      <c r="H1318" s="2501"/>
      <c r="I1318" s="2501"/>
      <c r="J1318" s="2501"/>
      <c r="K1318" s="2501"/>
      <c r="L1318" s="2501"/>
      <c r="M1318" s="2501"/>
      <c r="N1318" s="2501"/>
      <c r="O1318" s="2501"/>
      <c r="P1318" s="2501"/>
      <c r="Q1318" s="2501"/>
      <c r="R1318" s="2501"/>
      <c r="S1318" s="2501"/>
      <c r="T1318" s="2501"/>
      <c r="U1318" s="2501"/>
      <c r="V1318" s="2501"/>
      <c r="W1318" s="2501"/>
      <c r="X1318" s="2501"/>
      <c r="Y1318" s="2501"/>
      <c r="Z1318" s="2501"/>
      <c r="AA1318" s="2501"/>
      <c r="AB1318" s="2501"/>
      <c r="AC1318" s="2501"/>
      <c r="AD1318" s="2501"/>
      <c r="AE1318" s="2501"/>
      <c r="AF1318" s="2501"/>
      <c r="AG1318" s="2501"/>
      <c r="AH1318" s="2501"/>
      <c r="AI1318" s="2501"/>
      <c r="AJ1318" s="2501"/>
      <c r="AK1318" s="2502"/>
    </row>
    <row r="1319" spans="2:37" s="2349" customFormat="1" ht="92.25" customHeight="1" thickBot="1" x14ac:dyDescent="0.25">
      <c r="B1319" s="4179" t="s">
        <v>4996</v>
      </c>
      <c r="C1319" s="4180"/>
      <c r="D1319" s="5144" t="s">
        <v>5857</v>
      </c>
      <c r="E1319" s="5145"/>
      <c r="F1319" s="5145"/>
      <c r="G1319" s="5145"/>
      <c r="H1319" s="5145"/>
      <c r="I1319" s="5145"/>
      <c r="J1319" s="5145"/>
      <c r="K1319" s="5145"/>
      <c r="L1319" s="5145"/>
      <c r="M1319" s="5145"/>
      <c r="N1319" s="5145"/>
      <c r="O1319" s="5145"/>
      <c r="P1319" s="5145"/>
      <c r="Q1319" s="5146"/>
      <c r="R1319" s="2501"/>
      <c r="S1319" s="2501"/>
      <c r="T1319" s="2501"/>
      <c r="U1319" s="2501"/>
      <c r="V1319" s="2501"/>
      <c r="W1319" s="2501"/>
      <c r="X1319" s="2501"/>
      <c r="Y1319" s="2501"/>
      <c r="Z1319" s="2501"/>
      <c r="AA1319" s="2501"/>
      <c r="AB1319" s="2501"/>
      <c r="AC1319" s="2501"/>
      <c r="AD1319" s="2501"/>
      <c r="AE1319" s="2501"/>
      <c r="AF1319" s="2501"/>
      <c r="AG1319" s="2501"/>
      <c r="AH1319" s="2501"/>
      <c r="AI1319" s="2501"/>
      <c r="AJ1319" s="2501"/>
      <c r="AK1319" s="2502"/>
    </row>
    <row r="1320" spans="2:37" s="2349" customFormat="1" ht="15" customHeight="1" thickBot="1" x14ac:dyDescent="0.25">
      <c r="B1320" s="4245"/>
      <c r="C1320" s="4246"/>
      <c r="D1320" s="4246"/>
      <c r="E1320" s="4246"/>
      <c r="F1320" s="4246"/>
      <c r="G1320" s="4246"/>
      <c r="H1320" s="4246"/>
      <c r="I1320" s="4246"/>
      <c r="J1320" s="4246"/>
      <c r="K1320" s="4246"/>
      <c r="L1320" s="4246"/>
      <c r="M1320" s="4246"/>
      <c r="N1320" s="4246"/>
      <c r="O1320" s="4246"/>
      <c r="P1320" s="4246"/>
      <c r="Q1320" s="4246"/>
      <c r="R1320" s="2501"/>
      <c r="S1320" s="2501"/>
      <c r="T1320" s="2501"/>
      <c r="U1320" s="2501"/>
      <c r="V1320" s="2501"/>
      <c r="W1320" s="2501"/>
      <c r="X1320" s="2501"/>
      <c r="Y1320" s="2501"/>
      <c r="Z1320" s="2501"/>
      <c r="AA1320" s="2501"/>
      <c r="AB1320" s="2501"/>
      <c r="AC1320" s="2501"/>
      <c r="AD1320" s="2501"/>
      <c r="AE1320" s="2501"/>
      <c r="AF1320" s="2501"/>
      <c r="AG1320" s="2501"/>
      <c r="AH1320" s="2501"/>
      <c r="AI1320" s="2501"/>
      <c r="AJ1320" s="2501"/>
      <c r="AK1320" s="2502"/>
    </row>
    <row r="1321" spans="2:37" s="2349" customFormat="1" ht="15" customHeight="1" thickBot="1" x14ac:dyDescent="0.25">
      <c r="B1321" s="4189" t="s">
        <v>4997</v>
      </c>
      <c r="C1321" s="4189"/>
      <c r="D1321" s="4189" t="s">
        <v>4987</v>
      </c>
      <c r="E1321" s="4189" t="s">
        <v>4998</v>
      </c>
      <c r="F1321" s="4247" t="s">
        <v>224</v>
      </c>
      <c r="G1321" s="4247"/>
      <c r="H1321" s="4247"/>
      <c r="I1321" s="4247"/>
      <c r="J1321" s="4247"/>
      <c r="K1321" s="4247"/>
      <c r="L1321" s="4247"/>
      <c r="M1321" s="4247"/>
      <c r="N1321" s="4247"/>
      <c r="O1321" s="4247"/>
      <c r="P1321" s="4247"/>
      <c r="Q1321" s="4247"/>
      <c r="R1321" s="4247"/>
      <c r="S1321" s="4247" t="s">
        <v>340</v>
      </c>
      <c r="T1321" s="4247"/>
      <c r="U1321" s="4247"/>
      <c r="V1321" s="4247"/>
      <c r="W1321" s="4247"/>
      <c r="X1321" s="4247"/>
      <c r="Y1321" s="4247"/>
      <c r="Z1321" s="4247"/>
      <c r="AA1321" s="4247"/>
      <c r="AB1321" s="4247"/>
      <c r="AC1321" s="4247"/>
      <c r="AD1321" s="4247" t="s">
        <v>225</v>
      </c>
      <c r="AE1321" s="4247"/>
      <c r="AF1321" s="4247"/>
      <c r="AG1321" s="4247"/>
      <c r="AH1321" s="4188" t="s">
        <v>4982</v>
      </c>
      <c r="AI1321" s="4188"/>
      <c r="AJ1321" s="4188"/>
      <c r="AK1321" s="2502"/>
    </row>
    <row r="1322" spans="2:37" s="2349" customFormat="1" ht="15" customHeight="1" thickBot="1" x14ac:dyDescent="0.25">
      <c r="B1322" s="4203"/>
      <c r="C1322" s="4203"/>
      <c r="D1322" s="4203"/>
      <c r="E1322" s="4203"/>
      <c r="F1322" s="4203" t="s">
        <v>4999</v>
      </c>
      <c r="G1322" s="4203" t="s">
        <v>5000</v>
      </c>
      <c r="H1322" s="4189" t="s">
        <v>5001</v>
      </c>
      <c r="I1322" s="4200" t="s">
        <v>5002</v>
      </c>
      <c r="J1322" s="4200" t="s">
        <v>5003</v>
      </c>
      <c r="K1322" s="4201" t="s">
        <v>5004</v>
      </c>
      <c r="L1322" s="4201" t="s">
        <v>5005</v>
      </c>
      <c r="M1322" s="4200" t="s">
        <v>5006</v>
      </c>
      <c r="N1322" s="4200"/>
      <c r="O1322" s="4201" t="s">
        <v>5007</v>
      </c>
      <c r="P1322" s="4201" t="s">
        <v>5008</v>
      </c>
      <c r="Q1322" s="4201" t="s">
        <v>5009</v>
      </c>
      <c r="R1322" s="4201" t="s">
        <v>5010</v>
      </c>
      <c r="S1322" s="4189" t="s">
        <v>5011</v>
      </c>
      <c r="T1322" s="4189" t="s">
        <v>5012</v>
      </c>
      <c r="U1322" s="4189" t="s">
        <v>5013</v>
      </c>
      <c r="V1322" s="4189" t="s">
        <v>5014</v>
      </c>
      <c r="W1322" s="4189" t="s">
        <v>5015</v>
      </c>
      <c r="X1322" s="4189" t="s">
        <v>5016</v>
      </c>
      <c r="Y1322" s="4189" t="s">
        <v>5017</v>
      </c>
      <c r="Z1322" s="4189" t="s">
        <v>5018</v>
      </c>
      <c r="AA1322" s="4189" t="s">
        <v>5019</v>
      </c>
      <c r="AB1322" s="4200" t="s">
        <v>5020</v>
      </c>
      <c r="AC1322" s="4200" t="s">
        <v>5021</v>
      </c>
      <c r="AD1322" s="4189" t="s">
        <v>5022</v>
      </c>
      <c r="AE1322" s="4189" t="s">
        <v>5023</v>
      </c>
      <c r="AF1322" s="4189" t="s">
        <v>5024</v>
      </c>
      <c r="AG1322" s="4189" t="s">
        <v>5025</v>
      </c>
      <c r="AH1322" s="4189" t="s">
        <v>1150</v>
      </c>
      <c r="AI1322" s="4189" t="s">
        <v>4983</v>
      </c>
      <c r="AJ1322" s="4189" t="s">
        <v>4984</v>
      </c>
      <c r="AK1322" s="2502"/>
    </row>
    <row r="1323" spans="2:37" s="2349" customFormat="1" ht="15" customHeight="1" thickBot="1" x14ac:dyDescent="0.25">
      <c r="B1323" s="4203"/>
      <c r="C1323" s="4203"/>
      <c r="D1323" s="4203"/>
      <c r="E1323" s="4203"/>
      <c r="F1323" s="4203"/>
      <c r="G1323" s="4203"/>
      <c r="H1323" s="4203"/>
      <c r="I1323" s="4201"/>
      <c r="J1323" s="4201"/>
      <c r="K1323" s="4201"/>
      <c r="L1323" s="4201"/>
      <c r="M1323" s="2914" t="s">
        <v>5026</v>
      </c>
      <c r="N1323" s="2913" t="s">
        <v>2793</v>
      </c>
      <c r="O1323" s="4201"/>
      <c r="P1323" s="4201"/>
      <c r="Q1323" s="4201"/>
      <c r="R1323" s="4201"/>
      <c r="S1323" s="4203"/>
      <c r="T1323" s="4203"/>
      <c r="U1323" s="4203"/>
      <c r="V1323" s="4203"/>
      <c r="W1323" s="4203"/>
      <c r="X1323" s="4203"/>
      <c r="Y1323" s="4203"/>
      <c r="Z1323" s="4203"/>
      <c r="AA1323" s="4203"/>
      <c r="AB1323" s="4201"/>
      <c r="AC1323" s="4201"/>
      <c r="AD1323" s="4203"/>
      <c r="AE1323" s="4203"/>
      <c r="AF1323" s="4203"/>
      <c r="AG1323" s="4203"/>
      <c r="AH1323" s="4203"/>
      <c r="AI1323" s="4203"/>
      <c r="AJ1323" s="4203"/>
      <c r="AK1323" s="2502"/>
    </row>
    <row r="1324" spans="2:37" s="2349" customFormat="1" ht="15" customHeight="1" x14ac:dyDescent="0.2">
      <c r="B1324" s="5159" t="s">
        <v>5840</v>
      </c>
      <c r="C1324" s="5160"/>
      <c r="D1324" s="2962"/>
      <c r="E1324" s="2963"/>
      <c r="F1324" s="2963"/>
      <c r="G1324" s="2963"/>
      <c r="H1324" s="2963"/>
      <c r="I1324" s="2963"/>
      <c r="J1324" s="2963"/>
      <c r="K1324" s="2963"/>
      <c r="L1324" s="2963"/>
      <c r="M1324" s="2963"/>
      <c r="N1324" s="2963"/>
      <c r="O1324" s="2963"/>
      <c r="P1324" s="2963"/>
      <c r="Q1324" s="2963"/>
      <c r="R1324" s="2963"/>
      <c r="S1324" s="2963"/>
      <c r="T1324" s="2963"/>
      <c r="U1324" s="2963"/>
      <c r="V1324" s="3056"/>
      <c r="W1324" s="2963"/>
      <c r="X1324" s="2963"/>
      <c r="Y1324" s="2963"/>
      <c r="Z1324" s="3056"/>
      <c r="AA1324" s="3056" t="s">
        <v>4142</v>
      </c>
      <c r="AB1324" s="3071"/>
      <c r="AC1324" s="2963"/>
      <c r="AD1324" s="3056">
        <v>1</v>
      </c>
      <c r="AE1324" s="3056">
        <v>15</v>
      </c>
      <c r="AF1324" s="3071">
        <v>5.9333333333333335E-2</v>
      </c>
      <c r="AG1324" s="3071" t="s">
        <v>1866</v>
      </c>
      <c r="AH1324" s="2963"/>
      <c r="AI1324" s="3099" t="s">
        <v>5841</v>
      </c>
      <c r="AJ1324" s="3100"/>
      <c r="AK1324" s="2502"/>
    </row>
    <row r="1325" spans="2:37" s="2349" customFormat="1" ht="15" customHeight="1" x14ac:dyDescent="0.2">
      <c r="B1325" s="5157" t="s">
        <v>5842</v>
      </c>
      <c r="C1325" s="5158"/>
      <c r="D1325" s="2958"/>
      <c r="E1325" s="2958"/>
      <c r="F1325" s="2958"/>
      <c r="G1325" s="2958"/>
      <c r="H1325" s="2958"/>
      <c r="I1325" s="2958"/>
      <c r="J1325" s="2958"/>
      <c r="K1325" s="2958"/>
      <c r="L1325" s="2959"/>
      <c r="M1325" s="2958"/>
      <c r="N1325" s="2958"/>
      <c r="O1325" s="2958"/>
      <c r="P1325" s="2958"/>
      <c r="Q1325" s="2958"/>
      <c r="R1325" s="2958"/>
      <c r="S1325" s="2958"/>
      <c r="T1325" s="2958"/>
      <c r="U1325" s="2958"/>
      <c r="V1325" s="3051"/>
      <c r="W1325" s="2958"/>
      <c r="X1325" s="2958"/>
      <c r="Y1325" s="2958"/>
      <c r="Z1325" s="3051"/>
      <c r="AA1325" s="3051">
        <v>300</v>
      </c>
      <c r="AB1325" s="3101"/>
      <c r="AC1325" s="3102"/>
      <c r="AD1325" s="3103">
        <v>3</v>
      </c>
      <c r="AE1325" s="3103">
        <v>50</v>
      </c>
      <c r="AF1325" s="3101">
        <v>5.3600000000000002E-2</v>
      </c>
      <c r="AG1325" s="3101" t="s">
        <v>1866</v>
      </c>
      <c r="AH1325" s="2958"/>
      <c r="AI1325" s="3104" t="s">
        <v>5843</v>
      </c>
      <c r="AJ1325" s="3105"/>
      <c r="AK1325" s="2502"/>
    </row>
    <row r="1326" spans="2:37" s="2349" customFormat="1" ht="15" customHeight="1" x14ac:dyDescent="0.2">
      <c r="B1326" s="5157" t="s">
        <v>5844</v>
      </c>
      <c r="C1326" s="5158"/>
      <c r="D1326" s="2958"/>
      <c r="E1326" s="2958"/>
      <c r="F1326" s="2958"/>
      <c r="G1326" s="2958"/>
      <c r="H1326" s="2958"/>
      <c r="I1326" s="2958"/>
      <c r="J1326" s="2958"/>
      <c r="K1326" s="2958"/>
      <c r="L1326" s="2959"/>
      <c r="M1326" s="2958"/>
      <c r="N1326" s="2958"/>
      <c r="O1326" s="2958"/>
      <c r="P1326" s="2958"/>
      <c r="Q1326" s="2958"/>
      <c r="R1326" s="2958"/>
      <c r="S1326" s="2958"/>
      <c r="T1326" s="2958"/>
      <c r="U1326" s="2958"/>
      <c r="V1326" s="3051"/>
      <c r="W1326" s="2958"/>
      <c r="X1326" s="2958"/>
      <c r="Y1326" s="2958"/>
      <c r="Z1326" s="3051"/>
      <c r="AA1326" s="3051">
        <v>50</v>
      </c>
      <c r="AB1326" s="3101"/>
      <c r="AC1326" s="3102"/>
      <c r="AD1326" s="3103">
        <v>7</v>
      </c>
      <c r="AE1326" s="3103">
        <v>100</v>
      </c>
      <c r="AF1326" s="3101">
        <v>6.25E-2</v>
      </c>
      <c r="AG1326" s="3101" t="s">
        <v>1866</v>
      </c>
      <c r="AH1326" s="2958"/>
      <c r="AI1326" s="3104" t="s">
        <v>5845</v>
      </c>
      <c r="AJ1326" s="3105"/>
      <c r="AK1326" s="2502"/>
    </row>
    <row r="1327" spans="2:37" s="2349" customFormat="1" ht="15" customHeight="1" x14ac:dyDescent="0.2">
      <c r="B1327" s="5157" t="s">
        <v>5846</v>
      </c>
      <c r="C1327" s="5158"/>
      <c r="D1327" s="2958"/>
      <c r="E1327" s="2958"/>
      <c r="F1327" s="2958"/>
      <c r="G1327" s="2958"/>
      <c r="H1327" s="2958"/>
      <c r="I1327" s="2958"/>
      <c r="J1327" s="2958"/>
      <c r="K1327" s="2958"/>
      <c r="L1327" s="2959"/>
      <c r="M1327" s="2958"/>
      <c r="N1327" s="2958"/>
      <c r="O1327" s="2958"/>
      <c r="P1327" s="2958"/>
      <c r="Q1327" s="2958"/>
      <c r="R1327" s="2958"/>
      <c r="S1327" s="2958"/>
      <c r="T1327" s="2958"/>
      <c r="U1327" s="2958"/>
      <c r="V1327" s="3051"/>
      <c r="W1327" s="2958"/>
      <c r="X1327" s="2958"/>
      <c r="Y1327" s="2958"/>
      <c r="Z1327" s="3051"/>
      <c r="AA1327" s="3051">
        <v>50</v>
      </c>
      <c r="AB1327" s="3101"/>
      <c r="AC1327" s="3102"/>
      <c r="AD1327" s="3103">
        <v>15</v>
      </c>
      <c r="AE1327" s="3103">
        <v>300</v>
      </c>
      <c r="AF1327" s="3101">
        <v>4.4633333333333337E-2</v>
      </c>
      <c r="AG1327" s="3101" t="s">
        <v>1866</v>
      </c>
      <c r="AH1327" s="2958"/>
      <c r="AI1327" s="3104" t="s">
        <v>5847</v>
      </c>
      <c r="AJ1327" s="3105"/>
      <c r="AK1327" s="2502"/>
    </row>
    <row r="1328" spans="2:37" s="2349" customFormat="1" ht="15" customHeight="1" x14ac:dyDescent="0.2">
      <c r="B1328" s="5157" t="s">
        <v>5848</v>
      </c>
      <c r="C1328" s="5158"/>
      <c r="D1328" s="2958"/>
      <c r="E1328" s="2958"/>
      <c r="F1328" s="2958"/>
      <c r="G1328" s="2958"/>
      <c r="H1328" s="2958"/>
      <c r="I1328" s="2958"/>
      <c r="J1328" s="2958"/>
      <c r="K1328" s="2958"/>
      <c r="L1328" s="2959"/>
      <c r="M1328" s="2958"/>
      <c r="N1328" s="2958"/>
      <c r="O1328" s="2958"/>
      <c r="P1328" s="2958"/>
      <c r="Q1328" s="2958"/>
      <c r="R1328" s="2958"/>
      <c r="S1328" s="2958"/>
      <c r="T1328" s="2958"/>
      <c r="U1328" s="2958"/>
      <c r="V1328" s="3051"/>
      <c r="W1328" s="2958"/>
      <c r="X1328" s="2958"/>
      <c r="Y1328" s="2958"/>
      <c r="Z1328" s="3051"/>
      <c r="AA1328" s="3051">
        <v>50</v>
      </c>
      <c r="AB1328" s="3101"/>
      <c r="AC1328" s="3102"/>
      <c r="AD1328" s="3103">
        <v>20</v>
      </c>
      <c r="AE1328" s="3103">
        <v>500</v>
      </c>
      <c r="AF1328" s="3101">
        <v>3.5720000000000002E-2</v>
      </c>
      <c r="AG1328" s="3101" t="s">
        <v>1866</v>
      </c>
      <c r="AH1328" s="2958"/>
      <c r="AI1328" s="3104" t="s">
        <v>5849</v>
      </c>
      <c r="AJ1328" s="3105"/>
      <c r="AK1328" s="2502"/>
    </row>
    <row r="1329" spans="2:37" s="2349" customFormat="1" ht="15" customHeight="1" x14ac:dyDescent="0.2">
      <c r="B1329" s="5157" t="s">
        <v>5850</v>
      </c>
      <c r="C1329" s="5158"/>
      <c r="D1329" s="2958"/>
      <c r="E1329" s="2958"/>
      <c r="F1329" s="2958"/>
      <c r="G1329" s="2958"/>
      <c r="H1329" s="2958"/>
      <c r="I1329" s="2958"/>
      <c r="J1329" s="2958"/>
      <c r="K1329" s="2958"/>
      <c r="L1329" s="2959"/>
      <c r="M1329" s="2958"/>
      <c r="N1329" s="2958"/>
      <c r="O1329" s="2958"/>
      <c r="P1329" s="2958"/>
      <c r="Q1329" s="2958"/>
      <c r="R1329" s="2958"/>
      <c r="S1329" s="2958"/>
      <c r="T1329" s="2958"/>
      <c r="U1329" s="2958"/>
      <c r="V1329" s="3051"/>
      <c r="W1329" s="2958"/>
      <c r="X1329" s="2958"/>
      <c r="Y1329" s="2958"/>
      <c r="Z1329" s="3051"/>
      <c r="AA1329" s="3051">
        <v>50</v>
      </c>
      <c r="AB1329" s="3101"/>
      <c r="AC1329" s="3102"/>
      <c r="AD1329" s="3103">
        <v>15</v>
      </c>
      <c r="AE1329" s="3103">
        <v>500</v>
      </c>
      <c r="AF1329" s="3101">
        <v>2.6780000000000002E-2</v>
      </c>
      <c r="AG1329" s="3101" t="s">
        <v>1866</v>
      </c>
      <c r="AH1329" s="2958"/>
      <c r="AI1329" s="3104" t="s">
        <v>5849</v>
      </c>
      <c r="AJ1329" s="3105"/>
      <c r="AK1329" s="2502"/>
    </row>
    <row r="1330" spans="2:37" s="2349" customFormat="1" ht="15" customHeight="1" x14ac:dyDescent="0.2">
      <c r="B1330" s="5157" t="s">
        <v>5851</v>
      </c>
      <c r="C1330" s="5158"/>
      <c r="D1330" s="2958"/>
      <c r="E1330" s="2958"/>
      <c r="F1330" s="2958"/>
      <c r="G1330" s="2958"/>
      <c r="H1330" s="2958"/>
      <c r="I1330" s="2958"/>
      <c r="J1330" s="2958"/>
      <c r="K1330" s="2958"/>
      <c r="L1330" s="2959"/>
      <c r="M1330" s="2958"/>
      <c r="N1330" s="2958"/>
      <c r="O1330" s="2958"/>
      <c r="P1330" s="2958"/>
      <c r="Q1330" s="2958"/>
      <c r="R1330" s="2958"/>
      <c r="S1330" s="2958"/>
      <c r="T1330" s="2958"/>
      <c r="U1330" s="2958"/>
      <c r="V1330" s="3051"/>
      <c r="W1330" s="2958"/>
      <c r="X1330" s="2958"/>
      <c r="Y1330" s="2958"/>
      <c r="Z1330" s="3051"/>
      <c r="AA1330" s="3051" t="s">
        <v>4142</v>
      </c>
      <c r="AB1330" s="3101"/>
      <c r="AC1330" s="3102"/>
      <c r="AD1330" s="3103">
        <v>1</v>
      </c>
      <c r="AE1330" s="3103">
        <v>15</v>
      </c>
      <c r="AF1330" s="3101">
        <v>5.9333333333333335E-2</v>
      </c>
      <c r="AG1330" s="3101" t="s">
        <v>1866</v>
      </c>
      <c r="AH1330" s="2958"/>
      <c r="AI1330" s="3104" t="s">
        <v>5841</v>
      </c>
      <c r="AJ1330" s="3105"/>
      <c r="AK1330" s="2502"/>
    </row>
    <row r="1331" spans="2:37" s="2349" customFormat="1" ht="15" customHeight="1" x14ac:dyDescent="0.2">
      <c r="B1331" s="5157" t="s">
        <v>5852</v>
      </c>
      <c r="C1331" s="5158"/>
      <c r="D1331" s="2958"/>
      <c r="E1331" s="2958"/>
      <c r="F1331" s="2958"/>
      <c r="G1331" s="2958"/>
      <c r="H1331" s="2958"/>
      <c r="I1331" s="2958"/>
      <c r="J1331" s="2958"/>
      <c r="K1331" s="2958"/>
      <c r="L1331" s="2959"/>
      <c r="M1331" s="2958"/>
      <c r="N1331" s="2958"/>
      <c r="O1331" s="2958"/>
      <c r="P1331" s="2958"/>
      <c r="Q1331" s="2958"/>
      <c r="R1331" s="2958"/>
      <c r="S1331" s="2958"/>
      <c r="T1331" s="2958"/>
      <c r="U1331" s="2958"/>
      <c r="V1331" s="3051"/>
      <c r="W1331" s="2958"/>
      <c r="X1331" s="2958"/>
      <c r="Y1331" s="2958"/>
      <c r="Z1331" s="3051"/>
      <c r="AA1331" s="3051">
        <v>300</v>
      </c>
      <c r="AB1331" s="3101"/>
      <c r="AC1331" s="3102"/>
      <c r="AD1331" s="3103">
        <v>3</v>
      </c>
      <c r="AE1331" s="3103">
        <v>50</v>
      </c>
      <c r="AF1331" s="3101">
        <v>5.3600000000000002E-2</v>
      </c>
      <c r="AG1331" s="3101" t="s">
        <v>1866</v>
      </c>
      <c r="AH1331" s="2958"/>
      <c r="AI1331" s="3104" t="s">
        <v>5843</v>
      </c>
      <c r="AJ1331" s="3105"/>
      <c r="AK1331" s="2502"/>
    </row>
    <row r="1332" spans="2:37" s="2349" customFormat="1" ht="15" customHeight="1" x14ac:dyDescent="0.2">
      <c r="B1332" s="5157" t="s">
        <v>5853</v>
      </c>
      <c r="C1332" s="5158"/>
      <c r="D1332" s="2958"/>
      <c r="E1332" s="2958"/>
      <c r="F1332" s="2958"/>
      <c r="G1332" s="2958"/>
      <c r="H1332" s="2958"/>
      <c r="I1332" s="2958"/>
      <c r="J1332" s="2958"/>
      <c r="K1332" s="2958"/>
      <c r="L1332" s="2959"/>
      <c r="M1332" s="2958"/>
      <c r="N1332" s="2958"/>
      <c r="O1332" s="2958"/>
      <c r="P1332" s="2958"/>
      <c r="Q1332" s="2958"/>
      <c r="R1332" s="2958"/>
      <c r="S1332" s="2958"/>
      <c r="T1332" s="2958"/>
      <c r="U1332" s="2958"/>
      <c r="V1332" s="3051"/>
      <c r="W1332" s="2958"/>
      <c r="X1332" s="2958"/>
      <c r="Y1332" s="2958"/>
      <c r="Z1332" s="3051"/>
      <c r="AA1332" s="3051">
        <v>50</v>
      </c>
      <c r="AB1332" s="3101"/>
      <c r="AC1332" s="3102"/>
      <c r="AD1332" s="3103">
        <v>7</v>
      </c>
      <c r="AE1332" s="3103">
        <v>100</v>
      </c>
      <c r="AF1332" s="3101">
        <v>6.25E-2</v>
      </c>
      <c r="AG1332" s="3101" t="s">
        <v>1866</v>
      </c>
      <c r="AH1332" s="2958"/>
      <c r="AI1332" s="3104" t="s">
        <v>5845</v>
      </c>
      <c r="AJ1332" s="3105"/>
      <c r="AK1332" s="2502"/>
    </row>
    <row r="1333" spans="2:37" s="2349" customFormat="1" ht="15" customHeight="1" x14ac:dyDescent="0.2">
      <c r="B1333" s="5157" t="s">
        <v>5854</v>
      </c>
      <c r="C1333" s="5158"/>
      <c r="D1333" s="2958"/>
      <c r="E1333" s="2958"/>
      <c r="F1333" s="2958"/>
      <c r="G1333" s="2958"/>
      <c r="H1333" s="2958"/>
      <c r="I1333" s="2958"/>
      <c r="J1333" s="2958"/>
      <c r="K1333" s="2958"/>
      <c r="L1333" s="2959"/>
      <c r="M1333" s="2958"/>
      <c r="N1333" s="2958"/>
      <c r="O1333" s="2958"/>
      <c r="P1333" s="2958"/>
      <c r="Q1333" s="2958"/>
      <c r="R1333" s="2958"/>
      <c r="S1333" s="2958"/>
      <c r="T1333" s="2958"/>
      <c r="U1333" s="3106"/>
      <c r="V1333" s="3107"/>
      <c r="W1333" s="3106"/>
      <c r="X1333" s="3106"/>
      <c r="Y1333" s="3106"/>
      <c r="Z1333" s="3107"/>
      <c r="AA1333" s="3107">
        <v>50</v>
      </c>
      <c r="AB1333" s="3101"/>
      <c r="AC1333" s="3102"/>
      <c r="AD1333" s="3103">
        <v>15</v>
      </c>
      <c r="AE1333" s="3103">
        <v>300</v>
      </c>
      <c r="AF1333" s="3101">
        <v>4.4633333333333337E-2</v>
      </c>
      <c r="AG1333" s="3101" t="s">
        <v>1866</v>
      </c>
      <c r="AH1333" s="2958"/>
      <c r="AI1333" s="3104" t="s">
        <v>5847</v>
      </c>
      <c r="AJ1333" s="3105"/>
      <c r="AK1333" s="2502"/>
    </row>
    <row r="1334" spans="2:37" s="2349" customFormat="1" ht="15" customHeight="1" x14ac:dyDescent="0.2">
      <c r="B1334" s="5157" t="s">
        <v>5855</v>
      </c>
      <c r="C1334" s="5158"/>
      <c r="D1334" s="2958"/>
      <c r="E1334" s="2958"/>
      <c r="F1334" s="2958"/>
      <c r="G1334" s="2958"/>
      <c r="H1334" s="2958"/>
      <c r="I1334" s="2958"/>
      <c r="J1334" s="2958"/>
      <c r="K1334" s="2958"/>
      <c r="L1334" s="2958"/>
      <c r="M1334" s="2958"/>
      <c r="N1334" s="2958"/>
      <c r="O1334" s="2958"/>
      <c r="P1334" s="2958"/>
      <c r="Q1334" s="2958"/>
      <c r="R1334" s="2958"/>
      <c r="S1334" s="2958"/>
      <c r="T1334" s="2958"/>
      <c r="U1334" s="2959"/>
      <c r="V1334" s="3051"/>
      <c r="W1334" s="2959"/>
      <c r="X1334" s="2959"/>
      <c r="Y1334" s="2959"/>
      <c r="Z1334" s="3051"/>
      <c r="AA1334" s="3051">
        <v>50</v>
      </c>
      <c r="AB1334" s="3101"/>
      <c r="AC1334" s="3102"/>
      <c r="AD1334" s="3103">
        <v>20</v>
      </c>
      <c r="AE1334" s="3103">
        <v>500</v>
      </c>
      <c r="AF1334" s="3101">
        <v>3.5720000000000002E-2</v>
      </c>
      <c r="AG1334" s="3101" t="s">
        <v>1866</v>
      </c>
      <c r="AH1334" s="2958"/>
      <c r="AI1334" s="3104" t="s">
        <v>5849</v>
      </c>
      <c r="AJ1334" s="3105"/>
      <c r="AK1334" s="2502"/>
    </row>
    <row r="1335" spans="2:37" s="2349" customFormat="1" ht="15" customHeight="1" x14ac:dyDescent="0.2">
      <c r="B1335" s="2503"/>
      <c r="C1335" s="2496"/>
      <c r="D1335" s="2496"/>
      <c r="E1335" s="2496"/>
      <c r="F1335" s="2496"/>
      <c r="G1335" s="2496"/>
      <c r="H1335" s="2496"/>
      <c r="I1335" s="2497"/>
      <c r="J1335" s="2497"/>
      <c r="K1335" s="2497"/>
      <c r="L1335" s="2497"/>
      <c r="M1335" s="2496"/>
      <c r="N1335" s="2497"/>
      <c r="O1335" s="2497"/>
      <c r="P1335" s="2497"/>
      <c r="Q1335" s="2497"/>
      <c r="R1335" s="2497"/>
      <c r="S1335" s="2496"/>
      <c r="T1335" s="2495"/>
      <c r="U1335" s="2495"/>
      <c r="V1335" s="2495"/>
      <c r="W1335" s="2495"/>
      <c r="X1335" s="2495"/>
      <c r="Y1335" s="2495"/>
      <c r="Z1335" s="2495"/>
      <c r="AA1335" s="2495"/>
      <c r="AB1335" s="2495"/>
      <c r="AC1335" s="2495"/>
      <c r="AD1335" s="2495"/>
      <c r="AE1335" s="2495"/>
      <c r="AF1335" s="2495"/>
      <c r="AG1335" s="2495"/>
      <c r="AH1335" s="2495"/>
      <c r="AI1335" s="2495"/>
      <c r="AJ1335" s="2498"/>
      <c r="AK1335" s="2502"/>
    </row>
    <row r="1336" spans="2:37" s="2349" customFormat="1" ht="15" customHeight="1" x14ac:dyDescent="0.2">
      <c r="B1336" s="4236" t="s">
        <v>4985</v>
      </c>
      <c r="C1336" s="4237"/>
      <c r="D1336" s="4249" t="s">
        <v>1866</v>
      </c>
      <c r="E1336" s="4249"/>
      <c r="F1336" s="4249"/>
      <c r="G1336" s="4249"/>
      <c r="H1336" s="2499"/>
      <c r="I1336" s="2499"/>
      <c r="J1336" s="2499"/>
      <c r="K1336" s="2499"/>
      <c r="L1336" s="2499"/>
      <c r="M1336" s="2499"/>
      <c r="N1336" s="2499"/>
      <c r="O1336" s="2499"/>
      <c r="P1336" s="2499"/>
      <c r="Q1336" s="2499"/>
      <c r="R1336" s="2499"/>
      <c r="S1336" s="2499"/>
      <c r="T1336" s="2495"/>
      <c r="U1336" s="2495"/>
      <c r="V1336" s="2495"/>
      <c r="W1336" s="2495"/>
      <c r="X1336" s="2495"/>
      <c r="Y1336" s="2495"/>
      <c r="Z1336" s="2495"/>
      <c r="AA1336" s="2495"/>
      <c r="AB1336" s="2495"/>
      <c r="AC1336" s="2495"/>
      <c r="AD1336" s="2495"/>
      <c r="AE1336" s="2495"/>
      <c r="AF1336" s="2495"/>
      <c r="AG1336" s="2495"/>
      <c r="AH1336" s="2495"/>
      <c r="AI1336" s="2495"/>
      <c r="AJ1336" s="2498"/>
      <c r="AK1336" s="2502"/>
    </row>
    <row r="1337" spans="2:37" s="2349" customFormat="1" ht="15" customHeight="1" x14ac:dyDescent="0.2">
      <c r="B1337" s="4236" t="s">
        <v>4986</v>
      </c>
      <c r="C1337" s="4237"/>
      <c r="D1337" s="4249" t="s">
        <v>10</v>
      </c>
      <c r="E1337" s="4249"/>
      <c r="F1337" s="4249"/>
      <c r="G1337" s="4249"/>
      <c r="H1337" s="2499"/>
      <c r="I1337" s="2499"/>
      <c r="J1337" s="2499"/>
      <c r="K1337" s="2499"/>
      <c r="L1337" s="2499"/>
      <c r="M1337" s="2499"/>
      <c r="N1337" s="2499"/>
      <c r="O1337" s="2499"/>
      <c r="P1337" s="2499"/>
      <c r="Q1337" s="2499"/>
      <c r="R1337" s="2499"/>
      <c r="S1337" s="2499"/>
      <c r="T1337" s="2495"/>
      <c r="U1337" s="2495"/>
      <c r="V1337" s="2495"/>
      <c r="W1337" s="2495"/>
      <c r="X1337" s="2495"/>
      <c r="Y1337" s="2495"/>
      <c r="Z1337" s="2495"/>
      <c r="AA1337" s="2495"/>
      <c r="AB1337" s="2495"/>
      <c r="AC1337" s="2495"/>
      <c r="AD1337" s="2495"/>
      <c r="AE1337" s="2495"/>
      <c r="AF1337" s="2495"/>
      <c r="AG1337" s="2495"/>
      <c r="AH1337" s="2495"/>
      <c r="AI1337" s="2495"/>
      <c r="AJ1337" s="2498"/>
      <c r="AK1337" s="2502"/>
    </row>
    <row r="1338" spans="2:37" s="2349" customFormat="1" ht="15" customHeight="1" thickBot="1" x14ac:dyDescent="0.25">
      <c r="B1338" s="4270"/>
      <c r="C1338" s="4271"/>
      <c r="D1338" s="4272"/>
      <c r="E1338" s="4272"/>
      <c r="F1338" s="4272"/>
      <c r="G1338" s="4272"/>
      <c r="H1338" s="2504"/>
      <c r="I1338" s="2504"/>
      <c r="J1338" s="2504"/>
      <c r="K1338" s="2504"/>
      <c r="L1338" s="2504"/>
      <c r="M1338" s="2504"/>
      <c r="N1338" s="2504"/>
      <c r="O1338" s="2504"/>
      <c r="P1338" s="2504"/>
      <c r="Q1338" s="2504"/>
      <c r="R1338" s="2504"/>
      <c r="S1338" s="2504"/>
      <c r="T1338" s="2505"/>
      <c r="U1338" s="2505"/>
      <c r="V1338" s="2505"/>
      <c r="W1338" s="2505"/>
      <c r="X1338" s="2505"/>
      <c r="Y1338" s="2505"/>
      <c r="Z1338" s="2505"/>
      <c r="AA1338" s="2505"/>
      <c r="AB1338" s="2505"/>
      <c r="AC1338" s="2505"/>
      <c r="AD1338" s="2505"/>
      <c r="AE1338" s="2505"/>
      <c r="AF1338" s="2505"/>
      <c r="AG1338" s="2505"/>
      <c r="AH1338" s="2505"/>
      <c r="AI1338" s="2505"/>
      <c r="AJ1338" s="2506"/>
      <c r="AK1338" s="2507"/>
    </row>
    <row r="1339" spans="2:37" s="2349" customFormat="1" ht="15" customHeight="1" thickBot="1" x14ac:dyDescent="0.35">
      <c r="B1339" s="5155"/>
      <c r="C1339" s="5155"/>
      <c r="D1339" s="2613"/>
      <c r="E1339" s="513"/>
      <c r="F1339" s="513"/>
      <c r="G1339" s="513"/>
      <c r="H1339" s="513"/>
      <c r="I1339" s="2917"/>
      <c r="J1339" s="2917"/>
      <c r="K1339" s="2917"/>
      <c r="L1339" s="2917"/>
      <c r="M1339" s="2917"/>
      <c r="N1339" s="2917"/>
      <c r="O1339" s="2917"/>
      <c r="P1339" s="2917"/>
    </row>
    <row r="1340" spans="2:37" s="2349" customFormat="1" ht="15" customHeight="1" x14ac:dyDescent="0.2">
      <c r="B1340" s="4169" t="s">
        <v>4994</v>
      </c>
      <c r="C1340" s="4170"/>
      <c r="D1340" s="4170"/>
      <c r="E1340" s="4170"/>
      <c r="F1340" s="4170"/>
      <c r="G1340" s="4170"/>
      <c r="H1340" s="4170"/>
      <c r="I1340" s="4170"/>
      <c r="J1340" s="4170"/>
      <c r="K1340" s="4170"/>
      <c r="L1340" s="4170"/>
      <c r="M1340" s="4170"/>
      <c r="N1340" s="4170"/>
      <c r="O1340" s="4170"/>
      <c r="P1340" s="4170"/>
      <c r="Q1340" s="4170"/>
      <c r="R1340" s="4170"/>
      <c r="S1340" s="4170"/>
      <c r="T1340" s="4170"/>
      <c r="U1340" s="4170"/>
      <c r="V1340" s="4170"/>
      <c r="W1340" s="4170"/>
      <c r="X1340" s="4170"/>
      <c r="Y1340" s="4170"/>
      <c r="Z1340" s="4170"/>
      <c r="AA1340" s="4170"/>
      <c r="AB1340" s="4170"/>
      <c r="AC1340" s="4170"/>
      <c r="AD1340" s="4170"/>
      <c r="AE1340" s="4170"/>
      <c r="AF1340" s="4170"/>
      <c r="AG1340" s="4170"/>
      <c r="AH1340" s="4170"/>
      <c r="AI1340" s="4170"/>
      <c r="AJ1340" s="4170"/>
      <c r="AK1340" s="4171"/>
    </row>
    <row r="1341" spans="2:37" s="2349" customFormat="1" ht="15" customHeight="1" x14ac:dyDescent="0.2">
      <c r="B1341" s="2500"/>
      <c r="C1341" s="2915"/>
      <c r="D1341" s="2915"/>
      <c r="E1341" s="2915"/>
      <c r="F1341" s="2915"/>
      <c r="G1341" s="2501"/>
      <c r="H1341" s="2501"/>
      <c r="I1341" s="2501"/>
      <c r="J1341" s="2501"/>
      <c r="K1341" s="2501"/>
      <c r="L1341" s="2501"/>
      <c r="M1341" s="2501"/>
      <c r="N1341" s="2501"/>
      <c r="O1341" s="2501"/>
      <c r="P1341" s="2501"/>
      <c r="Q1341" s="2501"/>
      <c r="R1341" s="2501"/>
      <c r="S1341" s="2501"/>
      <c r="T1341" s="2501"/>
      <c r="U1341" s="2501"/>
      <c r="V1341" s="2501"/>
      <c r="W1341" s="2501"/>
      <c r="X1341" s="2501"/>
      <c r="Y1341" s="2501"/>
      <c r="Z1341" s="2501"/>
      <c r="AA1341" s="2501"/>
      <c r="AB1341" s="2501"/>
      <c r="AC1341" s="2501"/>
      <c r="AD1341" s="2501"/>
      <c r="AE1341" s="2501"/>
      <c r="AF1341" s="2501"/>
      <c r="AG1341" s="2501"/>
      <c r="AH1341" s="2501"/>
      <c r="AI1341" s="2501"/>
      <c r="AJ1341" s="2501"/>
      <c r="AK1341" s="2502"/>
    </row>
    <row r="1342" spans="2:37" s="2349" customFormat="1" ht="13.5" customHeight="1" x14ac:dyDescent="0.2">
      <c r="B1342" s="2500" t="s">
        <v>4981</v>
      </c>
      <c r="C1342" s="2915"/>
      <c r="D1342" s="4243" t="s">
        <v>5827</v>
      </c>
      <c r="E1342" s="4243"/>
      <c r="F1342" s="4243"/>
      <c r="G1342" s="2501"/>
      <c r="H1342" s="2501"/>
      <c r="I1342" s="2501"/>
      <c r="J1342" s="2501"/>
      <c r="K1342" s="2501"/>
      <c r="L1342" s="2501"/>
      <c r="M1342" s="2501"/>
      <c r="N1342" s="2501"/>
      <c r="O1342" s="2501"/>
      <c r="P1342" s="2501"/>
      <c r="Q1342" s="2501"/>
      <c r="R1342" s="2501"/>
      <c r="S1342" s="2501"/>
      <c r="T1342" s="2501"/>
      <c r="U1342" s="2501"/>
      <c r="V1342" s="2501"/>
      <c r="W1342" s="2501"/>
      <c r="X1342" s="2501"/>
      <c r="Y1342" s="2501"/>
      <c r="Z1342" s="2501"/>
      <c r="AA1342" s="2501"/>
      <c r="AB1342" s="2501"/>
      <c r="AC1342" s="2501"/>
      <c r="AD1342" s="2501"/>
      <c r="AE1342" s="2501"/>
      <c r="AF1342" s="2501"/>
      <c r="AG1342" s="2501"/>
      <c r="AH1342" s="2501"/>
      <c r="AI1342" s="2501"/>
      <c r="AJ1342" s="2501"/>
      <c r="AK1342" s="2502"/>
    </row>
    <row r="1343" spans="2:37" s="2349" customFormat="1" ht="15" customHeight="1" thickBot="1" x14ac:dyDescent="0.25">
      <c r="B1343" s="4176" t="s">
        <v>4995</v>
      </c>
      <c r="C1343" s="4177"/>
      <c r="D1343" s="5156">
        <v>41519</v>
      </c>
      <c r="E1343" s="5156"/>
      <c r="F1343" s="2916"/>
      <c r="G1343" s="2501"/>
      <c r="H1343" s="2501"/>
      <c r="I1343" s="2501"/>
      <c r="J1343" s="2501"/>
      <c r="K1343" s="2501"/>
      <c r="L1343" s="2501"/>
      <c r="M1343" s="2501"/>
      <c r="N1343" s="2501"/>
      <c r="O1343" s="2501"/>
      <c r="P1343" s="2501"/>
      <c r="Q1343" s="2501"/>
      <c r="R1343" s="2501"/>
      <c r="S1343" s="2501"/>
      <c r="T1343" s="2501"/>
      <c r="U1343" s="2501"/>
      <c r="V1343" s="2501"/>
      <c r="W1343" s="2501"/>
      <c r="X1343" s="2501"/>
      <c r="Y1343" s="2501"/>
      <c r="Z1343" s="2501"/>
      <c r="AA1343" s="2501"/>
      <c r="AB1343" s="2501"/>
      <c r="AC1343" s="2501"/>
      <c r="AD1343" s="2501"/>
      <c r="AE1343" s="2501"/>
      <c r="AF1343" s="2501"/>
      <c r="AG1343" s="2501"/>
      <c r="AH1343" s="2501"/>
      <c r="AI1343" s="2501"/>
      <c r="AJ1343" s="2501"/>
      <c r="AK1343" s="2502"/>
    </row>
    <row r="1344" spans="2:37" s="2349" customFormat="1" ht="67.5" customHeight="1" thickBot="1" x14ac:dyDescent="0.25">
      <c r="B1344" s="4179" t="s">
        <v>4996</v>
      </c>
      <c r="C1344" s="4180"/>
      <c r="D1344" s="5144" t="s">
        <v>5856</v>
      </c>
      <c r="E1344" s="5145"/>
      <c r="F1344" s="5145"/>
      <c r="G1344" s="5145"/>
      <c r="H1344" s="5145"/>
      <c r="I1344" s="5145"/>
      <c r="J1344" s="5145"/>
      <c r="K1344" s="5145"/>
      <c r="L1344" s="5145"/>
      <c r="M1344" s="5145"/>
      <c r="N1344" s="5145"/>
      <c r="O1344" s="5145"/>
      <c r="P1344" s="5145"/>
      <c r="Q1344" s="5146"/>
      <c r="R1344" s="2501"/>
      <c r="S1344" s="2501"/>
      <c r="T1344" s="2501"/>
      <c r="U1344" s="2501"/>
      <c r="V1344" s="2501"/>
      <c r="W1344" s="2501"/>
      <c r="X1344" s="2501"/>
      <c r="Y1344" s="2501"/>
      <c r="Z1344" s="2501"/>
      <c r="AA1344" s="2501"/>
      <c r="AB1344" s="2501"/>
      <c r="AC1344" s="2501"/>
      <c r="AD1344" s="2501"/>
      <c r="AE1344" s="2501"/>
      <c r="AF1344" s="2501"/>
      <c r="AG1344" s="2501"/>
      <c r="AH1344" s="2501"/>
      <c r="AI1344" s="2501"/>
      <c r="AJ1344" s="2501"/>
      <c r="AK1344" s="2502"/>
    </row>
    <row r="1345" spans="2:37" s="2349" customFormat="1" ht="15" customHeight="1" thickBot="1" x14ac:dyDescent="0.25">
      <c r="B1345" s="4245"/>
      <c r="C1345" s="4246"/>
      <c r="D1345" s="4246"/>
      <c r="E1345" s="4246"/>
      <c r="F1345" s="4246"/>
      <c r="G1345" s="4246"/>
      <c r="H1345" s="4246"/>
      <c r="I1345" s="4246"/>
      <c r="J1345" s="4246"/>
      <c r="K1345" s="4246"/>
      <c r="L1345" s="4246"/>
      <c r="M1345" s="4246"/>
      <c r="N1345" s="4246"/>
      <c r="O1345" s="4246"/>
      <c r="P1345" s="4246"/>
      <c r="Q1345" s="4246"/>
      <c r="R1345" s="2501"/>
      <c r="S1345" s="2501"/>
      <c r="T1345" s="2501"/>
      <c r="U1345" s="2501"/>
      <c r="V1345" s="2501"/>
      <c r="W1345" s="2501"/>
      <c r="X1345" s="2501"/>
      <c r="Y1345" s="2501"/>
      <c r="Z1345" s="2501"/>
      <c r="AA1345" s="2501"/>
      <c r="AB1345" s="2501"/>
      <c r="AC1345" s="2501"/>
      <c r="AD1345" s="2501"/>
      <c r="AE1345" s="2501"/>
      <c r="AF1345" s="2501"/>
      <c r="AG1345" s="2501"/>
      <c r="AH1345" s="2501"/>
      <c r="AI1345" s="2501"/>
      <c r="AJ1345" s="2501"/>
      <c r="AK1345" s="2502"/>
    </row>
    <row r="1346" spans="2:37" s="2349" customFormat="1" ht="15" customHeight="1" thickBot="1" x14ac:dyDescent="0.25">
      <c r="B1346" s="4189" t="s">
        <v>4997</v>
      </c>
      <c r="C1346" s="4189"/>
      <c r="D1346" s="4189" t="s">
        <v>4987</v>
      </c>
      <c r="E1346" s="4189" t="s">
        <v>4998</v>
      </c>
      <c r="F1346" s="4247" t="s">
        <v>224</v>
      </c>
      <c r="G1346" s="4247"/>
      <c r="H1346" s="4247"/>
      <c r="I1346" s="4247"/>
      <c r="J1346" s="4247"/>
      <c r="K1346" s="4247"/>
      <c r="L1346" s="4247"/>
      <c r="M1346" s="4247"/>
      <c r="N1346" s="4247"/>
      <c r="O1346" s="4247"/>
      <c r="P1346" s="4247"/>
      <c r="Q1346" s="4247"/>
      <c r="R1346" s="4247"/>
      <c r="S1346" s="4247" t="s">
        <v>340</v>
      </c>
      <c r="T1346" s="4247"/>
      <c r="U1346" s="4247"/>
      <c r="V1346" s="4247"/>
      <c r="W1346" s="4247"/>
      <c r="X1346" s="4247"/>
      <c r="Y1346" s="4247"/>
      <c r="Z1346" s="4247"/>
      <c r="AA1346" s="4247"/>
      <c r="AB1346" s="4247"/>
      <c r="AC1346" s="4247"/>
      <c r="AD1346" s="4247" t="s">
        <v>225</v>
      </c>
      <c r="AE1346" s="4247"/>
      <c r="AF1346" s="4247"/>
      <c r="AG1346" s="4247"/>
      <c r="AH1346" s="4188" t="s">
        <v>4982</v>
      </c>
      <c r="AI1346" s="4188"/>
      <c r="AJ1346" s="4188"/>
      <c r="AK1346" s="2502"/>
    </row>
    <row r="1347" spans="2:37" s="2349" customFormat="1" ht="15" customHeight="1" thickBot="1" x14ac:dyDescent="0.25">
      <c r="B1347" s="4203"/>
      <c r="C1347" s="4203"/>
      <c r="D1347" s="4203"/>
      <c r="E1347" s="4203"/>
      <c r="F1347" s="4203" t="s">
        <v>4999</v>
      </c>
      <c r="G1347" s="4203" t="s">
        <v>5000</v>
      </c>
      <c r="H1347" s="4189" t="s">
        <v>5001</v>
      </c>
      <c r="I1347" s="4200" t="s">
        <v>5002</v>
      </c>
      <c r="J1347" s="4200" t="s">
        <v>5003</v>
      </c>
      <c r="K1347" s="4201" t="s">
        <v>5004</v>
      </c>
      <c r="L1347" s="4201" t="s">
        <v>5005</v>
      </c>
      <c r="M1347" s="4200" t="s">
        <v>5006</v>
      </c>
      <c r="N1347" s="4200"/>
      <c r="O1347" s="4201" t="s">
        <v>5007</v>
      </c>
      <c r="P1347" s="4201" t="s">
        <v>5008</v>
      </c>
      <c r="Q1347" s="4201" t="s">
        <v>5009</v>
      </c>
      <c r="R1347" s="4201" t="s">
        <v>5010</v>
      </c>
      <c r="S1347" s="4189" t="s">
        <v>5011</v>
      </c>
      <c r="T1347" s="4189" t="s">
        <v>5012</v>
      </c>
      <c r="U1347" s="4189" t="s">
        <v>5013</v>
      </c>
      <c r="V1347" s="4189" t="s">
        <v>5014</v>
      </c>
      <c r="W1347" s="4189" t="s">
        <v>5015</v>
      </c>
      <c r="X1347" s="4189" t="s">
        <v>5016</v>
      </c>
      <c r="Y1347" s="4189" t="s">
        <v>5017</v>
      </c>
      <c r="Z1347" s="4189" t="s">
        <v>5018</v>
      </c>
      <c r="AA1347" s="4189" t="s">
        <v>5019</v>
      </c>
      <c r="AB1347" s="4200" t="s">
        <v>5020</v>
      </c>
      <c r="AC1347" s="4200" t="s">
        <v>5021</v>
      </c>
      <c r="AD1347" s="4189" t="s">
        <v>5022</v>
      </c>
      <c r="AE1347" s="4189" t="s">
        <v>5023</v>
      </c>
      <c r="AF1347" s="4189" t="s">
        <v>5024</v>
      </c>
      <c r="AG1347" s="4189" t="s">
        <v>5025</v>
      </c>
      <c r="AH1347" s="4189" t="s">
        <v>1150</v>
      </c>
      <c r="AI1347" s="4189" t="s">
        <v>4983</v>
      </c>
      <c r="AJ1347" s="4189" t="s">
        <v>4984</v>
      </c>
      <c r="AK1347" s="2502"/>
    </row>
    <row r="1348" spans="2:37" s="2349" customFormat="1" ht="15" customHeight="1" thickBot="1" x14ac:dyDescent="0.25">
      <c r="B1348" s="4203"/>
      <c r="C1348" s="4203"/>
      <c r="D1348" s="4203"/>
      <c r="E1348" s="4203"/>
      <c r="F1348" s="4203"/>
      <c r="G1348" s="4203"/>
      <c r="H1348" s="4203"/>
      <c r="I1348" s="4201"/>
      <c r="J1348" s="4201"/>
      <c r="K1348" s="4201"/>
      <c r="L1348" s="4201"/>
      <c r="M1348" s="2914" t="s">
        <v>5026</v>
      </c>
      <c r="N1348" s="2913" t="s">
        <v>2793</v>
      </c>
      <c r="O1348" s="4201"/>
      <c r="P1348" s="4201"/>
      <c r="Q1348" s="4201"/>
      <c r="R1348" s="4201"/>
      <c r="S1348" s="4203"/>
      <c r="T1348" s="4203"/>
      <c r="U1348" s="4203"/>
      <c r="V1348" s="4203"/>
      <c r="W1348" s="4203"/>
      <c r="X1348" s="4203"/>
      <c r="Y1348" s="4203"/>
      <c r="Z1348" s="4203"/>
      <c r="AA1348" s="4203"/>
      <c r="AB1348" s="4201"/>
      <c r="AC1348" s="4201"/>
      <c r="AD1348" s="4203"/>
      <c r="AE1348" s="4203"/>
      <c r="AF1348" s="4203"/>
      <c r="AG1348" s="4203"/>
      <c r="AH1348" s="4203"/>
      <c r="AI1348" s="4203"/>
      <c r="AJ1348" s="4203"/>
      <c r="AK1348" s="2502"/>
    </row>
    <row r="1349" spans="2:37" s="2349" customFormat="1" ht="15" customHeight="1" x14ac:dyDescent="0.2">
      <c r="B1349" s="4157" t="s">
        <v>5828</v>
      </c>
      <c r="C1349" s="4158"/>
      <c r="D1349" s="2962" t="s">
        <v>5829</v>
      </c>
      <c r="E1349" s="2962">
        <v>24.99</v>
      </c>
      <c r="F1349" s="3076"/>
      <c r="G1349" s="3076"/>
      <c r="H1349" s="3076"/>
      <c r="I1349" s="3077">
        <v>40</v>
      </c>
      <c r="J1349" s="3076"/>
      <c r="K1349" s="3078"/>
      <c r="L1349" s="3078">
        <v>0.15</v>
      </c>
      <c r="M1349" s="3076"/>
      <c r="N1349" s="3076"/>
      <c r="O1349" s="3076"/>
      <c r="P1349" s="3076"/>
      <c r="Q1349" s="3078">
        <v>0.15</v>
      </c>
      <c r="R1349" s="3078">
        <v>0.15</v>
      </c>
      <c r="S1349" s="3076"/>
      <c r="T1349" s="3076"/>
      <c r="U1349" s="3079">
        <v>9999</v>
      </c>
      <c r="V1349" s="3076"/>
      <c r="W1349" s="3076"/>
      <c r="X1349" s="3080">
        <v>0.06</v>
      </c>
      <c r="Y1349" s="3076"/>
      <c r="Z1349" s="3076"/>
      <c r="AA1349" s="3076"/>
      <c r="AB1349" s="3080">
        <v>0.06</v>
      </c>
      <c r="AC1349" s="3080">
        <v>0.06</v>
      </c>
      <c r="AD1349" s="3076"/>
      <c r="AE1349" s="3081">
        <v>1000</v>
      </c>
      <c r="AF1349" s="3076"/>
      <c r="AG1349" s="3082">
        <v>0.1</v>
      </c>
      <c r="AH1349" s="3076"/>
      <c r="AI1349" s="2963" t="s">
        <v>5830</v>
      </c>
      <c r="AJ1349" s="3083"/>
      <c r="AK1349" s="2502"/>
    </row>
    <row r="1350" spans="2:37" s="2349" customFormat="1" ht="15" customHeight="1" x14ac:dyDescent="0.2">
      <c r="B1350" s="4161" t="s">
        <v>5831</v>
      </c>
      <c r="C1350" s="4160"/>
      <c r="D1350" s="2958" t="s">
        <v>5832</v>
      </c>
      <c r="E1350" s="2958">
        <v>29.99</v>
      </c>
      <c r="F1350" s="3084"/>
      <c r="G1350" s="3084"/>
      <c r="H1350" s="3084"/>
      <c r="I1350" s="3085">
        <v>40</v>
      </c>
      <c r="J1350" s="3084"/>
      <c r="K1350" s="3086"/>
      <c r="L1350" s="3086">
        <v>0.15</v>
      </c>
      <c r="M1350" s="3084"/>
      <c r="N1350" s="3084"/>
      <c r="O1350" s="3084"/>
      <c r="P1350" s="3084"/>
      <c r="Q1350" s="3086">
        <v>0.15</v>
      </c>
      <c r="R1350" s="3086">
        <v>0.15</v>
      </c>
      <c r="S1350" s="3084"/>
      <c r="T1350" s="3084"/>
      <c r="U1350" s="3087">
        <v>9999</v>
      </c>
      <c r="V1350" s="3084"/>
      <c r="W1350" s="3084"/>
      <c r="X1350" s="3088">
        <v>0.06</v>
      </c>
      <c r="Y1350" s="3084"/>
      <c r="Z1350" s="3084"/>
      <c r="AA1350" s="3084"/>
      <c r="AB1350" s="3088">
        <v>0.06</v>
      </c>
      <c r="AC1350" s="3088">
        <v>0.06</v>
      </c>
      <c r="AD1350" s="3084"/>
      <c r="AE1350" s="3089">
        <v>1500</v>
      </c>
      <c r="AF1350" s="3084"/>
      <c r="AG1350" s="3090">
        <v>0.1</v>
      </c>
      <c r="AH1350" s="3084"/>
      <c r="AI1350" s="2959" t="s">
        <v>5830</v>
      </c>
      <c r="AJ1350" s="3091"/>
      <c r="AK1350" s="2502"/>
    </row>
    <row r="1351" spans="2:37" s="2349" customFormat="1" ht="15" customHeight="1" x14ac:dyDescent="0.2">
      <c r="B1351" s="4161" t="s">
        <v>5833</v>
      </c>
      <c r="C1351" s="4160"/>
      <c r="D1351" s="2958" t="s">
        <v>5834</v>
      </c>
      <c r="E1351" s="2958">
        <v>34.99</v>
      </c>
      <c r="F1351" s="3084"/>
      <c r="G1351" s="3084"/>
      <c r="H1351" s="3084"/>
      <c r="I1351" s="3085">
        <v>40</v>
      </c>
      <c r="J1351" s="3084"/>
      <c r="K1351" s="3086"/>
      <c r="L1351" s="3086">
        <v>0.15</v>
      </c>
      <c r="M1351" s="3084"/>
      <c r="N1351" s="3084"/>
      <c r="O1351" s="3084"/>
      <c r="P1351" s="3084"/>
      <c r="Q1351" s="3086">
        <v>0.15</v>
      </c>
      <c r="R1351" s="3086">
        <v>0.15</v>
      </c>
      <c r="S1351" s="3084"/>
      <c r="T1351" s="3084"/>
      <c r="U1351" s="3087">
        <v>9999</v>
      </c>
      <c r="V1351" s="3084"/>
      <c r="W1351" s="3084"/>
      <c r="X1351" s="3088">
        <v>0.06</v>
      </c>
      <c r="Y1351" s="3084"/>
      <c r="Z1351" s="3084"/>
      <c r="AA1351" s="3084"/>
      <c r="AB1351" s="3088">
        <v>0.06</v>
      </c>
      <c r="AC1351" s="3088">
        <v>0.06</v>
      </c>
      <c r="AD1351" s="3084"/>
      <c r="AE1351" s="3089">
        <v>1500</v>
      </c>
      <c r="AF1351" s="3084"/>
      <c r="AG1351" s="3090">
        <v>0.1</v>
      </c>
      <c r="AH1351" s="3084"/>
      <c r="AI1351" s="2959" t="s">
        <v>5830</v>
      </c>
      <c r="AJ1351" s="3091"/>
      <c r="AK1351" s="2502"/>
    </row>
    <row r="1352" spans="2:37" s="2349" customFormat="1" ht="15" customHeight="1" x14ac:dyDescent="0.2">
      <c r="B1352" s="4161" t="s">
        <v>5835</v>
      </c>
      <c r="C1352" s="4160"/>
      <c r="D1352" s="2958" t="s">
        <v>5836</v>
      </c>
      <c r="E1352" s="2958">
        <v>39.99</v>
      </c>
      <c r="F1352" s="3084"/>
      <c r="G1352" s="3084"/>
      <c r="H1352" s="3084"/>
      <c r="I1352" s="3085">
        <v>40</v>
      </c>
      <c r="J1352" s="3084"/>
      <c r="K1352" s="3086"/>
      <c r="L1352" s="3086">
        <v>0.15</v>
      </c>
      <c r="M1352" s="3084"/>
      <c r="N1352" s="3084"/>
      <c r="O1352" s="3084"/>
      <c r="P1352" s="3084"/>
      <c r="Q1352" s="3086">
        <v>0.15</v>
      </c>
      <c r="R1352" s="3086">
        <v>0.15</v>
      </c>
      <c r="S1352" s="3084"/>
      <c r="T1352" s="3084"/>
      <c r="U1352" s="3087">
        <v>9999</v>
      </c>
      <c r="V1352" s="3084"/>
      <c r="W1352" s="3084"/>
      <c r="X1352" s="3088">
        <v>0.06</v>
      </c>
      <c r="Y1352" s="3084"/>
      <c r="Z1352" s="3084"/>
      <c r="AA1352" s="3084"/>
      <c r="AB1352" s="3088">
        <v>0.06</v>
      </c>
      <c r="AC1352" s="3088">
        <v>0.06</v>
      </c>
      <c r="AD1352" s="3084"/>
      <c r="AE1352" s="3089">
        <v>2000</v>
      </c>
      <c r="AF1352" s="3084"/>
      <c r="AG1352" s="3090">
        <v>0.1</v>
      </c>
      <c r="AH1352" s="3084"/>
      <c r="AI1352" s="2959" t="s">
        <v>5830</v>
      </c>
      <c r="AJ1352" s="3091"/>
      <c r="AK1352" s="2502"/>
    </row>
    <row r="1353" spans="2:37" s="2349" customFormat="1" ht="15" customHeight="1" thickBot="1" x14ac:dyDescent="0.25">
      <c r="B1353" s="4162" t="s">
        <v>5837</v>
      </c>
      <c r="C1353" s="4163"/>
      <c r="D1353" s="2972" t="s">
        <v>5838</v>
      </c>
      <c r="E1353" s="2972">
        <v>49.99</v>
      </c>
      <c r="F1353" s="2970"/>
      <c r="G1353" s="2970"/>
      <c r="H1353" s="2970"/>
      <c r="I1353" s="3092">
        <v>40</v>
      </c>
      <c r="J1353" s="2970"/>
      <c r="K1353" s="3093"/>
      <c r="L1353" s="3093">
        <v>0.15</v>
      </c>
      <c r="M1353" s="2970"/>
      <c r="N1353" s="2970"/>
      <c r="O1353" s="2970"/>
      <c r="P1353" s="2970"/>
      <c r="Q1353" s="3093">
        <v>0.15</v>
      </c>
      <c r="R1353" s="3093">
        <v>0.15</v>
      </c>
      <c r="S1353" s="2970"/>
      <c r="T1353" s="2970"/>
      <c r="U1353" s="3094">
        <v>9999</v>
      </c>
      <c r="V1353" s="2970"/>
      <c r="W1353" s="2970"/>
      <c r="X1353" s="3095">
        <v>0.06</v>
      </c>
      <c r="Y1353" s="2970"/>
      <c r="Z1353" s="2970"/>
      <c r="AA1353" s="2970"/>
      <c r="AB1353" s="3095">
        <v>0.06</v>
      </c>
      <c r="AC1353" s="3095">
        <v>0.06</v>
      </c>
      <c r="AD1353" s="2970"/>
      <c r="AE1353" s="3096">
        <v>3000</v>
      </c>
      <c r="AF1353" s="2970"/>
      <c r="AG1353" s="3097">
        <v>0.1</v>
      </c>
      <c r="AH1353" s="2970"/>
      <c r="AI1353" s="2973" t="s">
        <v>5830</v>
      </c>
      <c r="AJ1353" s="3098"/>
      <c r="AK1353" s="2502"/>
    </row>
    <row r="1354" spans="2:37" s="2349" customFormat="1" ht="15" customHeight="1" x14ac:dyDescent="0.2">
      <c r="B1354" s="2503"/>
      <c r="C1354" s="2496"/>
      <c r="D1354" s="2496"/>
      <c r="E1354" s="2496"/>
      <c r="F1354" s="2496"/>
      <c r="G1354" s="2496"/>
      <c r="H1354" s="2496"/>
      <c r="I1354" s="2497"/>
      <c r="J1354" s="2497"/>
      <c r="K1354" s="2497"/>
      <c r="L1354" s="2497"/>
      <c r="M1354" s="2496"/>
      <c r="N1354" s="2497"/>
      <c r="O1354" s="2497"/>
      <c r="P1354" s="2497"/>
      <c r="Q1354" s="2497"/>
      <c r="R1354" s="2497"/>
      <c r="S1354" s="2496"/>
      <c r="T1354" s="2495"/>
      <c r="U1354" s="2495"/>
      <c r="V1354" s="2495"/>
      <c r="W1354" s="2495"/>
      <c r="X1354" s="2495"/>
      <c r="Y1354" s="2495"/>
      <c r="Z1354" s="2495"/>
      <c r="AA1354" s="2495"/>
      <c r="AB1354" s="2495"/>
      <c r="AC1354" s="2495"/>
      <c r="AD1354" s="2495"/>
      <c r="AE1354" s="2495"/>
      <c r="AF1354" s="2495"/>
      <c r="AG1354" s="2495"/>
      <c r="AH1354" s="2495"/>
      <c r="AI1354" s="2495"/>
      <c r="AJ1354" s="2498"/>
      <c r="AK1354" s="2502"/>
    </row>
    <row r="1355" spans="2:37" s="2349" customFormat="1" ht="15" customHeight="1" x14ac:dyDescent="0.2">
      <c r="B1355" s="4236" t="s">
        <v>4985</v>
      </c>
      <c r="C1355" s="4237"/>
      <c r="D1355" s="4168" t="s">
        <v>5152</v>
      </c>
      <c r="E1355" s="4168"/>
      <c r="F1355" s="4168"/>
      <c r="G1355" s="4168"/>
      <c r="H1355" s="4168"/>
      <c r="I1355" s="2499"/>
      <c r="J1355" s="2499"/>
      <c r="K1355" s="2499"/>
      <c r="L1355" s="2499"/>
      <c r="M1355" s="2499"/>
      <c r="N1355" s="2499"/>
      <c r="O1355" s="2499"/>
      <c r="P1355" s="2499"/>
      <c r="Q1355" s="2499"/>
      <c r="R1355" s="2499"/>
      <c r="S1355" s="2499"/>
      <c r="T1355" s="2495"/>
      <c r="U1355" s="2495"/>
      <c r="V1355" s="2495"/>
      <c r="W1355" s="2495"/>
      <c r="X1355" s="2495"/>
      <c r="Y1355" s="2495"/>
      <c r="Z1355" s="2495"/>
      <c r="AA1355" s="2495"/>
      <c r="AB1355" s="2495"/>
      <c r="AC1355" s="2495"/>
      <c r="AD1355" s="2495"/>
      <c r="AE1355" s="2495"/>
      <c r="AF1355" s="2495"/>
      <c r="AG1355" s="2495"/>
      <c r="AH1355" s="2495"/>
      <c r="AI1355" s="2495"/>
      <c r="AJ1355" s="2498"/>
      <c r="AK1355" s="2502"/>
    </row>
    <row r="1356" spans="2:37" s="2349" customFormat="1" ht="15" customHeight="1" x14ac:dyDescent="0.2">
      <c r="B1356" s="4236" t="s">
        <v>4986</v>
      </c>
      <c r="C1356" s="4237"/>
      <c r="D1356" s="4168" t="s">
        <v>1866</v>
      </c>
      <c r="E1356" s="4168"/>
      <c r="F1356" s="4168"/>
      <c r="G1356" s="4168"/>
      <c r="H1356" s="4168"/>
      <c r="I1356" s="2499"/>
      <c r="J1356" s="2499"/>
      <c r="K1356" s="2499"/>
      <c r="L1356" s="2499"/>
      <c r="M1356" s="2499"/>
      <c r="N1356" s="2499"/>
      <c r="O1356" s="2499"/>
      <c r="P1356" s="2499"/>
      <c r="Q1356" s="2499"/>
      <c r="R1356" s="2499"/>
      <c r="S1356" s="2499"/>
      <c r="T1356" s="2495"/>
      <c r="U1356" s="2495"/>
      <c r="V1356" s="2495"/>
      <c r="W1356" s="2495"/>
      <c r="X1356" s="2495"/>
      <c r="Y1356" s="2495"/>
      <c r="Z1356" s="2495"/>
      <c r="AA1356" s="2495"/>
      <c r="AB1356" s="2495"/>
      <c r="AC1356" s="2495"/>
      <c r="AD1356" s="2495"/>
      <c r="AE1356" s="2495"/>
      <c r="AF1356" s="2495"/>
      <c r="AG1356" s="2495"/>
      <c r="AH1356" s="2495"/>
      <c r="AI1356" s="2495"/>
      <c r="AJ1356" s="2498"/>
      <c r="AK1356" s="2502"/>
    </row>
    <row r="1357" spans="2:37" s="2349" customFormat="1" ht="15" customHeight="1" thickBot="1" x14ac:dyDescent="0.25">
      <c r="B1357" s="4270"/>
      <c r="C1357" s="4271"/>
      <c r="D1357" s="4272"/>
      <c r="E1357" s="4272"/>
      <c r="F1357" s="4272"/>
      <c r="G1357" s="4272"/>
      <c r="H1357" s="2504"/>
      <c r="I1357" s="2504"/>
      <c r="J1357" s="2504"/>
      <c r="K1357" s="2504"/>
      <c r="L1357" s="2504"/>
      <c r="M1357" s="2504"/>
      <c r="N1357" s="2504"/>
      <c r="O1357" s="2504"/>
      <c r="P1357" s="2504"/>
      <c r="Q1357" s="2504"/>
      <c r="R1357" s="2504"/>
      <c r="S1357" s="2504"/>
      <c r="T1357" s="2505"/>
      <c r="U1357" s="2505"/>
      <c r="V1357" s="2505"/>
      <c r="W1357" s="2505"/>
      <c r="X1357" s="2505"/>
      <c r="Y1357" s="2505"/>
      <c r="Z1357" s="2505"/>
      <c r="AA1357" s="2505"/>
      <c r="AB1357" s="2505"/>
      <c r="AC1357" s="2505"/>
      <c r="AD1357" s="2505"/>
      <c r="AE1357" s="2505"/>
      <c r="AF1357" s="2505"/>
      <c r="AG1357" s="2505"/>
      <c r="AH1357" s="2505"/>
      <c r="AI1357" s="2505"/>
      <c r="AJ1357" s="2506"/>
      <c r="AK1357" s="2507"/>
    </row>
    <row r="1358" spans="2:37" s="2349" customFormat="1" ht="15" customHeight="1" thickBot="1" x14ac:dyDescent="0.35">
      <c r="B1358" s="2612"/>
      <c r="C1358" s="2613"/>
      <c r="D1358" s="2613"/>
      <c r="E1358" s="513"/>
      <c r="F1358" s="513"/>
      <c r="G1358" s="513"/>
      <c r="H1358" s="513"/>
      <c r="I1358" s="2917"/>
      <c r="J1358" s="2917"/>
      <c r="K1358" s="2917"/>
      <c r="L1358" s="2917"/>
      <c r="M1358" s="2917"/>
      <c r="N1358" s="2917"/>
      <c r="O1358" s="2917"/>
      <c r="P1358" s="2917"/>
    </row>
    <row r="1359" spans="2:37" s="2349" customFormat="1" ht="15" customHeight="1" x14ac:dyDescent="0.2">
      <c r="B1359" s="4169" t="s">
        <v>4994</v>
      </c>
      <c r="C1359" s="4170"/>
      <c r="D1359" s="4170"/>
      <c r="E1359" s="4170"/>
      <c r="F1359" s="4170"/>
      <c r="G1359" s="4170"/>
      <c r="H1359" s="4170"/>
      <c r="I1359" s="4170"/>
      <c r="J1359" s="4170"/>
      <c r="K1359" s="4170"/>
      <c r="L1359" s="4170"/>
      <c r="M1359" s="4170"/>
      <c r="N1359" s="4170"/>
      <c r="O1359" s="4170"/>
      <c r="P1359" s="4170"/>
      <c r="Q1359" s="4170"/>
      <c r="R1359" s="4170"/>
      <c r="S1359" s="4170"/>
      <c r="T1359" s="4170"/>
      <c r="U1359" s="4170"/>
      <c r="V1359" s="4170"/>
      <c r="W1359" s="4170"/>
      <c r="X1359" s="4170"/>
      <c r="Y1359" s="4170"/>
      <c r="Z1359" s="4170"/>
      <c r="AA1359" s="4170"/>
      <c r="AB1359" s="4170"/>
      <c r="AC1359" s="4170"/>
      <c r="AD1359" s="4170"/>
      <c r="AE1359" s="4170"/>
      <c r="AF1359" s="4170"/>
      <c r="AG1359" s="4170"/>
      <c r="AH1359" s="4170"/>
      <c r="AI1359" s="4170"/>
      <c r="AJ1359" s="4170"/>
      <c r="AK1359" s="4171"/>
    </row>
    <row r="1360" spans="2:37" s="2349" customFormat="1" ht="15" customHeight="1" x14ac:dyDescent="0.2">
      <c r="B1360" s="2500"/>
      <c r="C1360" s="2589"/>
      <c r="D1360" s="2589"/>
      <c r="E1360" s="2589"/>
      <c r="F1360" s="2589"/>
      <c r="G1360" s="2501"/>
      <c r="H1360" s="2501"/>
      <c r="I1360" s="2501"/>
      <c r="J1360" s="2501"/>
      <c r="K1360" s="2501"/>
      <c r="L1360" s="2501"/>
      <c r="M1360" s="2501"/>
      <c r="N1360" s="2501"/>
      <c r="O1360" s="2501"/>
      <c r="P1360" s="2501"/>
      <c r="Q1360" s="2501"/>
      <c r="R1360" s="2501"/>
      <c r="S1360" s="2501"/>
      <c r="T1360" s="2501"/>
      <c r="U1360" s="2501"/>
      <c r="V1360" s="2501"/>
      <c r="W1360" s="2501"/>
      <c r="X1360" s="2501"/>
      <c r="Y1360" s="2501"/>
      <c r="Z1360" s="2501"/>
      <c r="AA1360" s="2501"/>
      <c r="AB1360" s="2501"/>
      <c r="AC1360" s="2501"/>
      <c r="AD1360" s="2501"/>
      <c r="AE1360" s="2501"/>
      <c r="AF1360" s="2501"/>
      <c r="AG1360" s="2501"/>
      <c r="AH1360" s="2501"/>
      <c r="AI1360" s="2501"/>
      <c r="AJ1360" s="2501"/>
      <c r="AK1360" s="2502"/>
    </row>
    <row r="1361" spans="2:37" s="2349" customFormat="1" ht="15" customHeight="1" x14ac:dyDescent="0.2">
      <c r="B1361" s="2500" t="s">
        <v>4981</v>
      </c>
      <c r="C1361" s="2589"/>
      <c r="D1361" s="4294" t="s">
        <v>5149</v>
      </c>
      <c r="E1361" s="4294"/>
      <c r="F1361" s="4294"/>
      <c r="G1361" s="2501"/>
      <c r="H1361" s="2501"/>
      <c r="I1361" s="2501"/>
      <c r="J1361" s="2501"/>
      <c r="K1361" s="2501"/>
      <c r="L1361" s="2501"/>
      <c r="M1361" s="2501"/>
      <c r="N1361" s="2501"/>
      <c r="O1361" s="2501"/>
      <c r="P1361" s="2501"/>
      <c r="Q1361" s="2501"/>
      <c r="R1361" s="2501"/>
      <c r="S1361" s="2501"/>
      <c r="T1361" s="2501"/>
      <c r="U1361" s="2501"/>
      <c r="V1361" s="2501"/>
      <c r="W1361" s="2501"/>
      <c r="X1361" s="2501"/>
      <c r="Y1361" s="2501"/>
      <c r="Z1361" s="2501"/>
      <c r="AA1361" s="2501"/>
      <c r="AB1361" s="2501"/>
      <c r="AC1361" s="2501"/>
      <c r="AD1361" s="2501"/>
      <c r="AE1361" s="2501"/>
      <c r="AF1361" s="2501"/>
      <c r="AG1361" s="2501"/>
      <c r="AH1361" s="2501"/>
      <c r="AI1361" s="2501"/>
      <c r="AJ1361" s="2501"/>
      <c r="AK1361" s="2502"/>
    </row>
    <row r="1362" spans="2:37" s="2349" customFormat="1" ht="15" customHeight="1" thickBot="1" x14ac:dyDescent="0.25">
      <c r="B1362" s="4176" t="s">
        <v>4995</v>
      </c>
      <c r="C1362" s="4177"/>
      <c r="D1362" s="2591">
        <v>41428</v>
      </c>
      <c r="E1362" s="2592"/>
      <c r="F1362" s="2592"/>
      <c r="G1362" s="2501"/>
      <c r="H1362" s="2501"/>
      <c r="I1362" s="2501"/>
      <c r="J1362" s="2501"/>
      <c r="K1362" s="2501"/>
      <c r="L1362" s="2501"/>
      <c r="M1362" s="2501"/>
      <c r="N1362" s="2501"/>
      <c r="O1362" s="2501"/>
      <c r="P1362" s="2501"/>
      <c r="Q1362" s="2501"/>
      <c r="R1362" s="2501"/>
      <c r="S1362" s="2501"/>
      <c r="T1362" s="2501"/>
      <c r="U1362" s="2501"/>
      <c r="V1362" s="2501"/>
      <c r="W1362" s="2501"/>
      <c r="X1362" s="2501"/>
      <c r="Y1362" s="2501"/>
      <c r="Z1362" s="2501"/>
      <c r="AA1362" s="2501"/>
      <c r="AB1362" s="2501"/>
      <c r="AC1362" s="2501"/>
      <c r="AD1362" s="2501"/>
      <c r="AE1362" s="2501"/>
      <c r="AF1362" s="2501"/>
      <c r="AG1362" s="2501"/>
      <c r="AH1362" s="2501"/>
      <c r="AI1362" s="2501"/>
      <c r="AJ1362" s="2501"/>
      <c r="AK1362" s="2502"/>
    </row>
    <row r="1363" spans="2:37" s="2349" customFormat="1" ht="48.75" customHeight="1" thickBot="1" x14ac:dyDescent="0.25">
      <c r="B1363" s="4179" t="s">
        <v>4996</v>
      </c>
      <c r="C1363" s="4180"/>
      <c r="D1363" s="5144" t="s">
        <v>5150</v>
      </c>
      <c r="E1363" s="5145"/>
      <c r="F1363" s="5145"/>
      <c r="G1363" s="5145"/>
      <c r="H1363" s="5145"/>
      <c r="I1363" s="5145"/>
      <c r="J1363" s="5145"/>
      <c r="K1363" s="5145"/>
      <c r="L1363" s="5145"/>
      <c r="M1363" s="5145"/>
      <c r="N1363" s="5145"/>
      <c r="O1363" s="5145"/>
      <c r="P1363" s="5145"/>
      <c r="Q1363" s="5146"/>
      <c r="R1363" s="2501"/>
      <c r="S1363" s="2501"/>
      <c r="T1363" s="2501"/>
      <c r="U1363" s="2501"/>
      <c r="V1363" s="2501"/>
      <c r="W1363" s="2501"/>
      <c r="X1363" s="2501"/>
      <c r="Y1363" s="2501"/>
      <c r="Z1363" s="2501"/>
      <c r="AA1363" s="2501"/>
      <c r="AB1363" s="2501"/>
      <c r="AC1363" s="2501"/>
      <c r="AD1363" s="2501"/>
      <c r="AE1363" s="2501"/>
      <c r="AF1363" s="2501"/>
      <c r="AG1363" s="2501"/>
      <c r="AH1363" s="2501"/>
      <c r="AI1363" s="2501"/>
      <c r="AJ1363" s="2501"/>
      <c r="AK1363" s="2502"/>
    </row>
    <row r="1364" spans="2:37" s="2349" customFormat="1" ht="15" customHeight="1" thickBot="1" x14ac:dyDescent="0.25">
      <c r="B1364" s="4245"/>
      <c r="C1364" s="4246"/>
      <c r="D1364" s="4246"/>
      <c r="E1364" s="4246"/>
      <c r="F1364" s="4246"/>
      <c r="G1364" s="4246"/>
      <c r="H1364" s="4246"/>
      <c r="I1364" s="4246"/>
      <c r="J1364" s="4246"/>
      <c r="K1364" s="4246"/>
      <c r="L1364" s="4246"/>
      <c r="M1364" s="4246"/>
      <c r="N1364" s="4246"/>
      <c r="O1364" s="4246"/>
      <c r="P1364" s="4246"/>
      <c r="Q1364" s="4246"/>
      <c r="R1364" s="2501"/>
      <c r="S1364" s="2501"/>
      <c r="T1364" s="2501"/>
      <c r="U1364" s="2501"/>
      <c r="V1364" s="2501"/>
      <c r="W1364" s="2501"/>
      <c r="X1364" s="2501"/>
      <c r="Y1364" s="2501"/>
      <c r="Z1364" s="2501"/>
      <c r="AA1364" s="2501"/>
      <c r="AB1364" s="2501"/>
      <c r="AC1364" s="2501"/>
      <c r="AD1364" s="2501"/>
      <c r="AE1364" s="2501"/>
      <c r="AF1364" s="2501"/>
      <c r="AG1364" s="2501"/>
      <c r="AH1364" s="2501"/>
      <c r="AI1364" s="2501"/>
      <c r="AJ1364" s="2501"/>
      <c r="AK1364" s="2502"/>
    </row>
    <row r="1365" spans="2:37" s="2349" customFormat="1" ht="15" customHeight="1" thickBot="1" x14ac:dyDescent="0.25">
      <c r="B1365" s="4189" t="s">
        <v>4997</v>
      </c>
      <c r="C1365" s="4189"/>
      <c r="D1365" s="4189" t="s">
        <v>4987</v>
      </c>
      <c r="E1365" s="4189" t="s">
        <v>4998</v>
      </c>
      <c r="F1365" s="4247" t="s">
        <v>224</v>
      </c>
      <c r="G1365" s="4247"/>
      <c r="H1365" s="4247"/>
      <c r="I1365" s="4247"/>
      <c r="J1365" s="4247"/>
      <c r="K1365" s="4247"/>
      <c r="L1365" s="4247"/>
      <c r="M1365" s="4247"/>
      <c r="N1365" s="4247"/>
      <c r="O1365" s="4247"/>
      <c r="P1365" s="4247"/>
      <c r="Q1365" s="4247"/>
      <c r="R1365" s="4247"/>
      <c r="S1365" s="4247" t="s">
        <v>340</v>
      </c>
      <c r="T1365" s="4247"/>
      <c r="U1365" s="4247"/>
      <c r="V1365" s="4247"/>
      <c r="W1365" s="4247"/>
      <c r="X1365" s="4247"/>
      <c r="Y1365" s="4247"/>
      <c r="Z1365" s="4247"/>
      <c r="AA1365" s="4247"/>
      <c r="AB1365" s="4247"/>
      <c r="AC1365" s="4247"/>
      <c r="AD1365" s="4247" t="s">
        <v>225</v>
      </c>
      <c r="AE1365" s="4247"/>
      <c r="AF1365" s="4247"/>
      <c r="AG1365" s="4247"/>
      <c r="AH1365" s="4188" t="s">
        <v>4982</v>
      </c>
      <c r="AI1365" s="4188"/>
      <c r="AJ1365" s="4188"/>
      <c r="AK1365" s="2502"/>
    </row>
    <row r="1366" spans="2:37" s="2349" customFormat="1" ht="39.75" customHeight="1" thickBot="1" x14ac:dyDescent="0.25">
      <c r="B1366" s="4203"/>
      <c r="C1366" s="4203"/>
      <c r="D1366" s="4203"/>
      <c r="E1366" s="4203"/>
      <c r="F1366" s="4203" t="s">
        <v>4999</v>
      </c>
      <c r="G1366" s="4203" t="s">
        <v>5000</v>
      </c>
      <c r="H1366" s="4189" t="s">
        <v>5001</v>
      </c>
      <c r="I1366" s="4200" t="s">
        <v>5002</v>
      </c>
      <c r="J1366" s="4200" t="s">
        <v>5003</v>
      </c>
      <c r="K1366" s="4201" t="s">
        <v>5004</v>
      </c>
      <c r="L1366" s="4201" t="s">
        <v>5005</v>
      </c>
      <c r="M1366" s="4200" t="s">
        <v>5006</v>
      </c>
      <c r="N1366" s="4200"/>
      <c r="O1366" s="4201" t="s">
        <v>5007</v>
      </c>
      <c r="P1366" s="4201" t="s">
        <v>5008</v>
      </c>
      <c r="Q1366" s="4201" t="s">
        <v>5009</v>
      </c>
      <c r="R1366" s="4201" t="s">
        <v>5010</v>
      </c>
      <c r="S1366" s="4189" t="s">
        <v>5011</v>
      </c>
      <c r="T1366" s="4189" t="s">
        <v>5012</v>
      </c>
      <c r="U1366" s="4189" t="s">
        <v>5013</v>
      </c>
      <c r="V1366" s="4189" t="s">
        <v>5014</v>
      </c>
      <c r="W1366" s="4189" t="s">
        <v>5015</v>
      </c>
      <c r="X1366" s="4189" t="s">
        <v>5016</v>
      </c>
      <c r="Y1366" s="4189" t="s">
        <v>5017</v>
      </c>
      <c r="Z1366" s="4189" t="s">
        <v>5018</v>
      </c>
      <c r="AA1366" s="4189" t="s">
        <v>5019</v>
      </c>
      <c r="AB1366" s="4200" t="s">
        <v>5020</v>
      </c>
      <c r="AC1366" s="4200" t="s">
        <v>5021</v>
      </c>
      <c r="AD1366" s="4189" t="s">
        <v>5022</v>
      </c>
      <c r="AE1366" s="4189" t="s">
        <v>5023</v>
      </c>
      <c r="AF1366" s="4189" t="s">
        <v>5024</v>
      </c>
      <c r="AG1366" s="4189" t="s">
        <v>5025</v>
      </c>
      <c r="AH1366" s="4189" t="s">
        <v>1150</v>
      </c>
      <c r="AI1366" s="4189" t="s">
        <v>4983</v>
      </c>
      <c r="AJ1366" s="4189" t="s">
        <v>4984</v>
      </c>
      <c r="AK1366" s="2502"/>
    </row>
    <row r="1367" spans="2:37" s="2349" customFormat="1" ht="33" customHeight="1" thickBot="1" x14ac:dyDescent="0.25">
      <c r="B1367" s="4203"/>
      <c r="C1367" s="4203"/>
      <c r="D1367" s="4203"/>
      <c r="E1367" s="4203"/>
      <c r="F1367" s="4203"/>
      <c r="G1367" s="4203"/>
      <c r="H1367" s="4203"/>
      <c r="I1367" s="4201"/>
      <c r="J1367" s="4201"/>
      <c r="K1367" s="4201"/>
      <c r="L1367" s="4201"/>
      <c r="M1367" s="2586" t="s">
        <v>5026</v>
      </c>
      <c r="N1367" s="2585" t="s">
        <v>2793</v>
      </c>
      <c r="O1367" s="4201"/>
      <c r="P1367" s="4201"/>
      <c r="Q1367" s="4201"/>
      <c r="R1367" s="4201"/>
      <c r="S1367" s="4203"/>
      <c r="T1367" s="4203"/>
      <c r="U1367" s="4203"/>
      <c r="V1367" s="4203"/>
      <c r="W1367" s="4203"/>
      <c r="X1367" s="4203"/>
      <c r="Y1367" s="4203"/>
      <c r="Z1367" s="4203"/>
      <c r="AA1367" s="4203"/>
      <c r="AB1367" s="4201"/>
      <c r="AC1367" s="4201"/>
      <c r="AD1367" s="4203"/>
      <c r="AE1367" s="4203"/>
      <c r="AF1367" s="4203"/>
      <c r="AG1367" s="4203"/>
      <c r="AH1367" s="4203"/>
      <c r="AI1367" s="4203"/>
      <c r="AJ1367" s="4203"/>
      <c r="AK1367" s="2502"/>
    </row>
    <row r="1368" spans="2:37" s="2349" customFormat="1" ht="15" customHeight="1" thickBot="1" x14ac:dyDescent="0.25">
      <c r="B1368" s="4274" t="s">
        <v>5149</v>
      </c>
      <c r="C1368" s="4275"/>
      <c r="D1368" s="2529" t="s">
        <v>5151</v>
      </c>
      <c r="E1368" s="2527">
        <v>19</v>
      </c>
      <c r="F1368" s="2649"/>
      <c r="G1368" s="2650"/>
      <c r="H1368" s="2651"/>
      <c r="I1368" s="2652"/>
      <c r="J1368" s="2651"/>
      <c r="K1368" s="2650"/>
      <c r="L1368" s="2653"/>
      <c r="M1368" s="2654"/>
      <c r="N1368" s="2655"/>
      <c r="O1368" s="2650"/>
      <c r="P1368" s="2650"/>
      <c r="Q1368" s="2653"/>
      <c r="R1368" s="2653"/>
      <c r="S1368" s="2656"/>
      <c r="T1368" s="2650"/>
      <c r="U1368" s="2657"/>
      <c r="V1368" s="2658">
        <v>50</v>
      </c>
      <c r="W1368" s="2650"/>
      <c r="X1368" s="2653">
        <v>0.06</v>
      </c>
      <c r="Y1368" s="2657"/>
      <c r="Z1368" s="2528"/>
      <c r="AA1368" s="2657"/>
      <c r="AB1368" s="2650"/>
      <c r="AC1368" s="2653">
        <v>0.06</v>
      </c>
      <c r="AD1368" s="2527">
        <v>19</v>
      </c>
      <c r="AE1368" s="2515">
        <v>1000</v>
      </c>
      <c r="AF1368" s="2516"/>
      <c r="AG1368" s="2516">
        <v>0.1</v>
      </c>
      <c r="AH1368" s="2659"/>
      <c r="AI1368" s="2659"/>
      <c r="AJ1368" s="2660"/>
      <c r="AK1368" s="2502"/>
    </row>
    <row r="1369" spans="2:37" s="2349" customFormat="1" ht="15" customHeight="1" x14ac:dyDescent="0.2">
      <c r="B1369" s="2503"/>
      <c r="C1369" s="2496"/>
      <c r="D1369" s="2496"/>
      <c r="E1369" s="2496"/>
      <c r="F1369" s="2496"/>
      <c r="G1369" s="2496"/>
      <c r="H1369" s="2496"/>
      <c r="I1369" s="2497"/>
      <c r="J1369" s="2497"/>
      <c r="K1369" s="2497"/>
      <c r="L1369" s="2497"/>
      <c r="M1369" s="2496"/>
      <c r="N1369" s="2497"/>
      <c r="O1369" s="2497"/>
      <c r="P1369" s="2497"/>
      <c r="Q1369" s="2497"/>
      <c r="R1369" s="2497"/>
      <c r="S1369" s="2496"/>
      <c r="T1369" s="2495"/>
      <c r="U1369" s="2495"/>
      <c r="V1369" s="2495"/>
      <c r="W1369" s="2495"/>
      <c r="X1369" s="2495"/>
      <c r="Y1369" s="2495"/>
      <c r="Z1369" s="2495"/>
      <c r="AA1369" s="2495"/>
      <c r="AB1369" s="2495"/>
      <c r="AC1369" s="2495"/>
      <c r="AD1369" s="2495"/>
      <c r="AE1369" s="2495"/>
      <c r="AF1369" s="2495"/>
      <c r="AG1369" s="2495"/>
      <c r="AH1369" s="2495"/>
      <c r="AI1369" s="2495"/>
      <c r="AJ1369" s="2498"/>
      <c r="AK1369" s="2502"/>
    </row>
    <row r="1370" spans="2:37" s="2349" customFormat="1" ht="15" customHeight="1" x14ac:dyDescent="0.2">
      <c r="B1370" s="4236" t="s">
        <v>4985</v>
      </c>
      <c r="C1370" s="4237"/>
      <c r="D1370" s="4249" t="s">
        <v>5152</v>
      </c>
      <c r="E1370" s="4249"/>
      <c r="F1370" s="4249"/>
      <c r="G1370" s="4249"/>
      <c r="H1370" s="2499"/>
      <c r="I1370" s="2499"/>
      <c r="J1370" s="2499"/>
      <c r="K1370" s="2499"/>
      <c r="L1370" s="2499"/>
      <c r="M1370" s="2499"/>
      <c r="N1370" s="2499"/>
      <c r="O1370" s="2499"/>
      <c r="P1370" s="2499"/>
      <c r="Q1370" s="2499"/>
      <c r="R1370" s="2499"/>
      <c r="S1370" s="2499"/>
      <c r="T1370" s="2495"/>
      <c r="U1370" s="2495"/>
      <c r="V1370" s="2495"/>
      <c r="W1370" s="2495"/>
      <c r="X1370" s="2495"/>
      <c r="Y1370" s="2495"/>
      <c r="Z1370" s="2495"/>
      <c r="AA1370" s="2495"/>
      <c r="AB1370" s="2495"/>
      <c r="AC1370" s="2495"/>
      <c r="AD1370" s="2495"/>
      <c r="AE1370" s="2495"/>
      <c r="AF1370" s="2495"/>
      <c r="AG1370" s="2495"/>
      <c r="AH1370" s="2495"/>
      <c r="AI1370" s="2495"/>
      <c r="AJ1370" s="2498"/>
      <c r="AK1370" s="2502"/>
    </row>
    <row r="1371" spans="2:37" s="2349" customFormat="1" ht="15" customHeight="1" x14ac:dyDescent="0.2">
      <c r="B1371" s="4236" t="s">
        <v>4986</v>
      </c>
      <c r="C1371" s="4237"/>
      <c r="D1371" s="4249" t="s">
        <v>5153</v>
      </c>
      <c r="E1371" s="4249"/>
      <c r="F1371" s="4249"/>
      <c r="G1371" s="4249"/>
      <c r="H1371" s="2499"/>
      <c r="I1371" s="2499"/>
      <c r="J1371" s="2499"/>
      <c r="K1371" s="2499"/>
      <c r="L1371" s="2499"/>
      <c r="M1371" s="2499"/>
      <c r="N1371" s="2499"/>
      <c r="O1371" s="2499"/>
      <c r="P1371" s="2499"/>
      <c r="Q1371" s="2499"/>
      <c r="R1371" s="2499"/>
      <c r="S1371" s="2499"/>
      <c r="T1371" s="2495"/>
      <c r="U1371" s="2495"/>
      <c r="V1371" s="2495"/>
      <c r="W1371" s="2495"/>
      <c r="X1371" s="2495"/>
      <c r="Y1371" s="2495"/>
      <c r="Z1371" s="2495"/>
      <c r="AA1371" s="2495"/>
      <c r="AB1371" s="2495"/>
      <c r="AC1371" s="2495"/>
      <c r="AD1371" s="2495"/>
      <c r="AE1371" s="2495"/>
      <c r="AF1371" s="2495"/>
      <c r="AG1371" s="2495"/>
      <c r="AH1371" s="2495"/>
      <c r="AI1371" s="2495"/>
      <c r="AJ1371" s="2498"/>
      <c r="AK1371" s="2502"/>
    </row>
    <row r="1372" spans="2:37" s="2349" customFormat="1" ht="15" customHeight="1" thickBot="1" x14ac:dyDescent="0.25">
      <c r="B1372" s="4270"/>
      <c r="C1372" s="4271"/>
      <c r="D1372" s="4272"/>
      <c r="E1372" s="4272"/>
      <c r="F1372" s="4272"/>
      <c r="G1372" s="4272"/>
      <c r="H1372" s="2504"/>
      <c r="I1372" s="2504"/>
      <c r="J1372" s="2504"/>
      <c r="K1372" s="2504"/>
      <c r="L1372" s="2504"/>
      <c r="M1372" s="2504"/>
      <c r="N1372" s="2504"/>
      <c r="O1372" s="2504"/>
      <c r="P1372" s="2504"/>
      <c r="Q1372" s="2504"/>
      <c r="R1372" s="2504"/>
      <c r="S1372" s="2504"/>
      <c r="T1372" s="2505"/>
      <c r="U1372" s="2505"/>
      <c r="V1372" s="2505"/>
      <c r="W1372" s="2505"/>
      <c r="X1372" s="2505"/>
      <c r="Y1372" s="2505"/>
      <c r="Z1372" s="2505"/>
      <c r="AA1372" s="2505"/>
      <c r="AB1372" s="2505"/>
      <c r="AC1372" s="2505"/>
      <c r="AD1372" s="2505"/>
      <c r="AE1372" s="2505"/>
      <c r="AF1372" s="2505"/>
      <c r="AG1372" s="2505"/>
      <c r="AH1372" s="2505"/>
      <c r="AI1372" s="2505"/>
      <c r="AJ1372" s="2506"/>
      <c r="AK1372" s="2507"/>
    </row>
    <row r="1373" spans="2:37" s="2349" customFormat="1" ht="15" customHeight="1" thickBot="1" x14ac:dyDescent="0.35">
      <c r="C1373" s="2597"/>
      <c r="D1373" s="2597"/>
      <c r="E1373" s="513"/>
      <c r="F1373" s="513"/>
      <c r="G1373" s="513"/>
      <c r="H1373" s="513"/>
      <c r="I1373" s="2595"/>
      <c r="J1373" s="2595"/>
      <c r="K1373" s="2595"/>
      <c r="L1373" s="2595"/>
      <c r="M1373" s="2595"/>
      <c r="N1373" s="2595"/>
      <c r="O1373" s="2595"/>
      <c r="P1373" s="2595"/>
    </row>
    <row r="1374" spans="2:37" s="2349" customFormat="1" ht="15" customHeight="1" x14ac:dyDescent="0.2">
      <c r="B1374" s="4169" t="s">
        <v>4994</v>
      </c>
      <c r="C1374" s="4170"/>
      <c r="D1374" s="4170"/>
      <c r="E1374" s="4170"/>
      <c r="F1374" s="4170"/>
      <c r="G1374" s="4170"/>
      <c r="H1374" s="4170"/>
      <c r="I1374" s="4170"/>
      <c r="J1374" s="4170"/>
      <c r="K1374" s="4170"/>
      <c r="L1374" s="4170"/>
      <c r="M1374" s="4170"/>
      <c r="N1374" s="4170"/>
      <c r="O1374" s="4170"/>
      <c r="P1374" s="4170"/>
      <c r="Q1374" s="4170"/>
      <c r="R1374" s="4170"/>
      <c r="S1374" s="4170"/>
      <c r="T1374" s="4170"/>
      <c r="U1374" s="4170"/>
      <c r="V1374" s="4170"/>
      <c r="W1374" s="4170"/>
      <c r="X1374" s="4170"/>
      <c r="Y1374" s="4170"/>
      <c r="Z1374" s="4170"/>
      <c r="AA1374" s="4170"/>
      <c r="AB1374" s="4170"/>
      <c r="AC1374" s="4170"/>
      <c r="AD1374" s="4170"/>
      <c r="AE1374" s="4170"/>
      <c r="AF1374" s="4170"/>
      <c r="AG1374" s="4170"/>
      <c r="AH1374" s="4170"/>
      <c r="AI1374" s="4170"/>
      <c r="AJ1374" s="4170"/>
      <c r="AK1374" s="4171"/>
    </row>
    <row r="1375" spans="2:37" s="2349" customFormat="1" ht="15" customHeight="1" x14ac:dyDescent="0.2">
      <c r="B1375" s="2500"/>
      <c r="C1375" s="2589"/>
      <c r="D1375" s="2589"/>
      <c r="E1375" s="2589"/>
      <c r="F1375" s="2589"/>
      <c r="G1375" s="2501"/>
      <c r="H1375" s="2501"/>
      <c r="I1375" s="2501"/>
      <c r="J1375" s="2501"/>
      <c r="K1375" s="2501"/>
      <c r="L1375" s="2501"/>
      <c r="M1375" s="2501"/>
      <c r="N1375" s="2501"/>
      <c r="O1375" s="2501"/>
      <c r="P1375" s="2501"/>
      <c r="Q1375" s="2501"/>
      <c r="R1375" s="2501"/>
      <c r="S1375" s="2501"/>
      <c r="T1375" s="2501"/>
      <c r="U1375" s="2501"/>
      <c r="V1375" s="2501"/>
      <c r="W1375" s="2501"/>
      <c r="X1375" s="2501"/>
      <c r="Y1375" s="2501"/>
      <c r="Z1375" s="2501"/>
      <c r="AA1375" s="2501"/>
      <c r="AB1375" s="2501"/>
      <c r="AC1375" s="2501"/>
      <c r="AD1375" s="2501"/>
      <c r="AE1375" s="2501"/>
      <c r="AF1375" s="2501"/>
      <c r="AG1375" s="2501"/>
      <c r="AH1375" s="2501"/>
      <c r="AI1375" s="2501"/>
      <c r="AJ1375" s="2501"/>
      <c r="AK1375" s="2502"/>
    </row>
    <row r="1376" spans="2:37" s="2349" customFormat="1" ht="15" customHeight="1" x14ac:dyDescent="0.2">
      <c r="B1376" s="2500" t="s">
        <v>4981</v>
      </c>
      <c r="C1376" s="2589"/>
      <c r="D1376" s="4294" t="s">
        <v>5139</v>
      </c>
      <c r="E1376" s="4294"/>
      <c r="F1376" s="4294"/>
      <c r="G1376" s="2501"/>
      <c r="H1376" s="2501"/>
      <c r="I1376" s="2501"/>
      <c r="J1376" s="2501"/>
      <c r="K1376" s="2501"/>
      <c r="L1376" s="2501"/>
      <c r="M1376" s="2501"/>
      <c r="N1376" s="2501"/>
      <c r="O1376" s="2501"/>
      <c r="P1376" s="2501"/>
      <c r="Q1376" s="2501"/>
      <c r="R1376" s="2501"/>
      <c r="S1376" s="2501"/>
      <c r="T1376" s="2501"/>
      <c r="U1376" s="2501"/>
      <c r="V1376" s="2501"/>
      <c r="W1376" s="2501"/>
      <c r="X1376" s="2501"/>
      <c r="Y1376" s="2501"/>
      <c r="Z1376" s="2501"/>
      <c r="AA1376" s="2501"/>
      <c r="AB1376" s="2501"/>
      <c r="AC1376" s="2501"/>
      <c r="AD1376" s="2501"/>
      <c r="AE1376" s="2501"/>
      <c r="AF1376" s="2501"/>
      <c r="AG1376" s="2501"/>
      <c r="AH1376" s="2501"/>
      <c r="AI1376" s="2501"/>
      <c r="AJ1376" s="2501"/>
      <c r="AK1376" s="2502"/>
    </row>
    <row r="1377" spans="2:37" s="2349" customFormat="1" ht="15" customHeight="1" thickBot="1" x14ac:dyDescent="0.25">
      <c r="B1377" s="4176" t="s">
        <v>4995</v>
      </c>
      <c r="C1377" s="4177"/>
      <c r="D1377" s="2591">
        <v>41435</v>
      </c>
      <c r="E1377" s="2592"/>
      <c r="F1377" s="2592"/>
      <c r="G1377" s="2501"/>
      <c r="H1377" s="2501"/>
      <c r="I1377" s="2501"/>
      <c r="J1377" s="2501"/>
      <c r="K1377" s="2501"/>
      <c r="L1377" s="2501"/>
      <c r="M1377" s="2501"/>
      <c r="N1377" s="2501"/>
      <c r="O1377" s="2501"/>
      <c r="P1377" s="2501"/>
      <c r="Q1377" s="2501"/>
      <c r="R1377" s="2501"/>
      <c r="S1377" s="2501"/>
      <c r="T1377" s="2501"/>
      <c r="U1377" s="2501"/>
      <c r="V1377" s="2501"/>
      <c r="W1377" s="2501"/>
      <c r="X1377" s="2501"/>
      <c r="Y1377" s="2501"/>
      <c r="Z1377" s="2501"/>
      <c r="AA1377" s="2501"/>
      <c r="AB1377" s="2501"/>
      <c r="AC1377" s="2501"/>
      <c r="AD1377" s="2501"/>
      <c r="AE1377" s="2501"/>
      <c r="AF1377" s="2501"/>
      <c r="AG1377" s="2501"/>
      <c r="AH1377" s="2501"/>
      <c r="AI1377" s="2501"/>
      <c r="AJ1377" s="2501"/>
      <c r="AK1377" s="2502"/>
    </row>
    <row r="1378" spans="2:37" s="2349" customFormat="1" ht="81.75" customHeight="1" thickBot="1" x14ac:dyDescent="0.25">
      <c r="B1378" s="4179" t="s">
        <v>4996</v>
      </c>
      <c r="C1378" s="4180"/>
      <c r="D1378" s="4291" t="s">
        <v>5140</v>
      </c>
      <c r="E1378" s="4292"/>
      <c r="F1378" s="4292"/>
      <c r="G1378" s="4292"/>
      <c r="H1378" s="4292"/>
      <c r="I1378" s="4292"/>
      <c r="J1378" s="4292"/>
      <c r="K1378" s="4292"/>
      <c r="L1378" s="4292"/>
      <c r="M1378" s="4292"/>
      <c r="N1378" s="4292"/>
      <c r="O1378" s="4292"/>
      <c r="P1378" s="4292"/>
      <c r="Q1378" s="4293"/>
      <c r="R1378" s="2501"/>
      <c r="S1378" s="2501"/>
      <c r="T1378" s="2501"/>
      <c r="U1378" s="2501"/>
      <c r="V1378" s="2501"/>
      <c r="W1378" s="2501"/>
      <c r="X1378" s="2501"/>
      <c r="Y1378" s="2501"/>
      <c r="Z1378" s="2501"/>
      <c r="AA1378" s="2501"/>
      <c r="AB1378" s="2501"/>
      <c r="AC1378" s="2501"/>
      <c r="AD1378" s="2501"/>
      <c r="AE1378" s="2501"/>
      <c r="AF1378" s="2501"/>
      <c r="AG1378" s="2501"/>
      <c r="AH1378" s="2501"/>
      <c r="AI1378" s="2501"/>
      <c r="AJ1378" s="2501"/>
      <c r="AK1378" s="2502"/>
    </row>
    <row r="1379" spans="2:37" s="2349" customFormat="1" ht="15" customHeight="1" thickBot="1" x14ac:dyDescent="0.25">
      <c r="B1379" s="4245"/>
      <c r="C1379" s="4246"/>
      <c r="D1379" s="4246"/>
      <c r="E1379" s="4246"/>
      <c r="F1379" s="4246"/>
      <c r="G1379" s="4246"/>
      <c r="H1379" s="4246"/>
      <c r="I1379" s="4246"/>
      <c r="J1379" s="4246"/>
      <c r="K1379" s="4246"/>
      <c r="L1379" s="4246"/>
      <c r="M1379" s="4246"/>
      <c r="N1379" s="4246"/>
      <c r="O1379" s="4246"/>
      <c r="P1379" s="4246"/>
      <c r="Q1379" s="4246"/>
      <c r="R1379" s="2501"/>
      <c r="S1379" s="2501"/>
      <c r="T1379" s="2501"/>
      <c r="U1379" s="2501"/>
      <c r="V1379" s="2501"/>
      <c r="W1379" s="2501"/>
      <c r="X1379" s="2501"/>
      <c r="Y1379" s="2501"/>
      <c r="Z1379" s="2501"/>
      <c r="AA1379" s="2501"/>
      <c r="AB1379" s="2501"/>
      <c r="AC1379" s="2501"/>
      <c r="AD1379" s="2501"/>
      <c r="AE1379" s="2501"/>
      <c r="AF1379" s="2501"/>
      <c r="AG1379" s="2501"/>
      <c r="AH1379" s="2501"/>
      <c r="AI1379" s="2501"/>
      <c r="AJ1379" s="2501"/>
      <c r="AK1379" s="2502"/>
    </row>
    <row r="1380" spans="2:37" s="2349" customFormat="1" ht="15" customHeight="1" thickBot="1" x14ac:dyDescent="0.25">
      <c r="B1380" s="4189" t="s">
        <v>4997</v>
      </c>
      <c r="C1380" s="4189"/>
      <c r="D1380" s="4189" t="s">
        <v>4987</v>
      </c>
      <c r="E1380" s="4189" t="s">
        <v>4998</v>
      </c>
      <c r="F1380" s="4247" t="s">
        <v>224</v>
      </c>
      <c r="G1380" s="4247"/>
      <c r="H1380" s="4247"/>
      <c r="I1380" s="4247"/>
      <c r="J1380" s="4247"/>
      <c r="K1380" s="4247"/>
      <c r="L1380" s="4247"/>
      <c r="M1380" s="4247"/>
      <c r="N1380" s="4247"/>
      <c r="O1380" s="4247"/>
      <c r="P1380" s="4247"/>
      <c r="Q1380" s="4247"/>
      <c r="R1380" s="4247"/>
      <c r="S1380" s="4247" t="s">
        <v>340</v>
      </c>
      <c r="T1380" s="4247"/>
      <c r="U1380" s="4247"/>
      <c r="V1380" s="4247"/>
      <c r="W1380" s="4247"/>
      <c r="X1380" s="4247"/>
      <c r="Y1380" s="4247"/>
      <c r="Z1380" s="4247"/>
      <c r="AA1380" s="4247"/>
      <c r="AB1380" s="4247"/>
      <c r="AC1380" s="4247"/>
      <c r="AD1380" s="4247" t="s">
        <v>225</v>
      </c>
      <c r="AE1380" s="4247"/>
      <c r="AF1380" s="4247"/>
      <c r="AG1380" s="4247"/>
      <c r="AH1380" s="4188" t="s">
        <v>4982</v>
      </c>
      <c r="AI1380" s="4188"/>
      <c r="AJ1380" s="4188"/>
      <c r="AK1380" s="2502"/>
    </row>
    <row r="1381" spans="2:37" s="2349" customFormat="1" ht="15" customHeight="1" thickBot="1" x14ac:dyDescent="0.25">
      <c r="B1381" s="4203"/>
      <c r="C1381" s="4203"/>
      <c r="D1381" s="4203"/>
      <c r="E1381" s="4203"/>
      <c r="F1381" s="4203" t="s">
        <v>4999</v>
      </c>
      <c r="G1381" s="4203" t="s">
        <v>5000</v>
      </c>
      <c r="H1381" s="4189" t="s">
        <v>5001</v>
      </c>
      <c r="I1381" s="4200" t="s">
        <v>5002</v>
      </c>
      <c r="J1381" s="4200" t="s">
        <v>5003</v>
      </c>
      <c r="K1381" s="4201" t="s">
        <v>5004</v>
      </c>
      <c r="L1381" s="4201" t="s">
        <v>5005</v>
      </c>
      <c r="M1381" s="4200" t="s">
        <v>5006</v>
      </c>
      <c r="N1381" s="4200"/>
      <c r="O1381" s="4201" t="s">
        <v>5007</v>
      </c>
      <c r="P1381" s="4201" t="s">
        <v>5008</v>
      </c>
      <c r="Q1381" s="4201" t="s">
        <v>5009</v>
      </c>
      <c r="R1381" s="4201" t="s">
        <v>5010</v>
      </c>
      <c r="S1381" s="4189" t="s">
        <v>5011</v>
      </c>
      <c r="T1381" s="4189" t="s">
        <v>5012</v>
      </c>
      <c r="U1381" s="4189" t="s">
        <v>5013</v>
      </c>
      <c r="V1381" s="4189" t="s">
        <v>5014</v>
      </c>
      <c r="W1381" s="4189" t="s">
        <v>5015</v>
      </c>
      <c r="X1381" s="4189" t="s">
        <v>5016</v>
      </c>
      <c r="Y1381" s="4189" t="s">
        <v>5017</v>
      </c>
      <c r="Z1381" s="4189" t="s">
        <v>5018</v>
      </c>
      <c r="AA1381" s="4189" t="s">
        <v>5019</v>
      </c>
      <c r="AB1381" s="4200" t="s">
        <v>5020</v>
      </c>
      <c r="AC1381" s="4200" t="s">
        <v>5021</v>
      </c>
      <c r="AD1381" s="4189" t="s">
        <v>5022</v>
      </c>
      <c r="AE1381" s="4189" t="s">
        <v>5023</v>
      </c>
      <c r="AF1381" s="4189" t="s">
        <v>5024</v>
      </c>
      <c r="AG1381" s="4189" t="s">
        <v>5025</v>
      </c>
      <c r="AH1381" s="4189" t="s">
        <v>1150</v>
      </c>
      <c r="AI1381" s="4189" t="s">
        <v>4983</v>
      </c>
      <c r="AJ1381" s="4189" t="s">
        <v>4984</v>
      </c>
      <c r="AK1381" s="2502"/>
    </row>
    <row r="1382" spans="2:37" s="2349" customFormat="1" ht="15" customHeight="1" thickBot="1" x14ac:dyDescent="0.25">
      <c r="B1382" s="4203"/>
      <c r="C1382" s="4203"/>
      <c r="D1382" s="4203"/>
      <c r="E1382" s="4203"/>
      <c r="F1382" s="4203"/>
      <c r="G1382" s="4203"/>
      <c r="H1382" s="4203"/>
      <c r="I1382" s="4201"/>
      <c r="J1382" s="4201"/>
      <c r="K1382" s="4201"/>
      <c r="L1382" s="4201"/>
      <c r="M1382" s="2586" t="s">
        <v>5026</v>
      </c>
      <c r="N1382" s="2585" t="s">
        <v>2793</v>
      </c>
      <c r="O1382" s="4201"/>
      <c r="P1382" s="4201"/>
      <c r="Q1382" s="4201"/>
      <c r="R1382" s="4201"/>
      <c r="S1382" s="4203"/>
      <c r="T1382" s="4203"/>
      <c r="U1382" s="4203"/>
      <c r="V1382" s="4203"/>
      <c r="W1382" s="4203"/>
      <c r="X1382" s="4203"/>
      <c r="Y1382" s="4203"/>
      <c r="Z1382" s="4203"/>
      <c r="AA1382" s="4203"/>
      <c r="AB1382" s="4201"/>
      <c r="AC1382" s="4201"/>
      <c r="AD1382" s="4203"/>
      <c r="AE1382" s="4203"/>
      <c r="AF1382" s="4203"/>
      <c r="AG1382" s="4203"/>
      <c r="AH1382" s="4203"/>
      <c r="AI1382" s="4203"/>
      <c r="AJ1382" s="4203"/>
      <c r="AK1382" s="2502"/>
    </row>
    <row r="1383" spans="2:37" s="2349" customFormat="1" ht="15" customHeight="1" x14ac:dyDescent="0.2">
      <c r="B1383" s="5137" t="s">
        <v>5141</v>
      </c>
      <c r="C1383" s="5138"/>
      <c r="D1383" s="2508" t="s">
        <v>5142</v>
      </c>
      <c r="E1383" s="2509">
        <v>12</v>
      </c>
      <c r="F1383" s="2509">
        <v>12</v>
      </c>
      <c r="G1383" s="2614"/>
      <c r="H1383" s="2624"/>
      <c r="I1383" s="2624">
        <v>60</v>
      </c>
      <c r="J1383" s="2624"/>
      <c r="K1383" s="2614">
        <v>0.15</v>
      </c>
      <c r="L1383" s="2614">
        <v>0.15</v>
      </c>
      <c r="M1383" s="2508"/>
      <c r="N1383" s="2625"/>
      <c r="O1383" s="2614">
        <v>0.15</v>
      </c>
      <c r="P1383" s="2614">
        <v>0.15</v>
      </c>
      <c r="Q1383" s="2614">
        <v>0.15</v>
      </c>
      <c r="R1383" s="2614">
        <v>0.15</v>
      </c>
      <c r="S1383" s="2626"/>
      <c r="T1383" s="2614"/>
      <c r="U1383" s="2510"/>
      <c r="V1383" s="2510"/>
      <c r="W1383" s="2614"/>
      <c r="X1383" s="2614">
        <v>0.06</v>
      </c>
      <c r="Y1383" s="2510"/>
      <c r="Z1383" s="2510"/>
      <c r="AA1383" s="2510">
        <v>40</v>
      </c>
      <c r="AB1383" s="2614"/>
      <c r="AC1383" s="2614">
        <v>0.06</v>
      </c>
      <c r="AD1383" s="2509"/>
      <c r="AE1383" s="2523"/>
      <c r="AF1383" s="2524"/>
      <c r="AG1383" s="2614">
        <v>0.1</v>
      </c>
      <c r="AH1383" s="2642"/>
      <c r="AI1383" s="2642"/>
      <c r="AJ1383" s="2628"/>
      <c r="AK1383" s="2502"/>
    </row>
    <row r="1384" spans="2:37" s="2349" customFormat="1" ht="15" customHeight="1" x14ac:dyDescent="0.2">
      <c r="B1384" s="4350" t="s">
        <v>5143</v>
      </c>
      <c r="C1384" s="5139"/>
      <c r="D1384" s="2485" t="s">
        <v>5144</v>
      </c>
      <c r="E1384" s="2486">
        <v>15</v>
      </c>
      <c r="F1384" s="2486">
        <v>15</v>
      </c>
      <c r="G1384" s="2487"/>
      <c r="H1384" s="2629"/>
      <c r="I1384" s="2629">
        <v>75</v>
      </c>
      <c r="J1384" s="2629"/>
      <c r="K1384" s="2487">
        <v>0.15</v>
      </c>
      <c r="L1384" s="2487">
        <v>0.15</v>
      </c>
      <c r="M1384" s="2485"/>
      <c r="N1384" s="2630"/>
      <c r="O1384" s="2487">
        <v>0.15</v>
      </c>
      <c r="P1384" s="2487">
        <v>0.15</v>
      </c>
      <c r="Q1384" s="2487">
        <v>0.15</v>
      </c>
      <c r="R1384" s="2487">
        <v>0.15</v>
      </c>
      <c r="S1384" s="2542"/>
      <c r="T1384" s="2487"/>
      <c r="U1384" s="2631"/>
      <c r="V1384" s="2631"/>
      <c r="W1384" s="2487"/>
      <c r="X1384" s="2487">
        <v>0.06</v>
      </c>
      <c r="Y1384" s="2631"/>
      <c r="Z1384" s="2631"/>
      <c r="AA1384" s="2631">
        <v>40</v>
      </c>
      <c r="AB1384" s="2487"/>
      <c r="AC1384" s="2487">
        <v>0.06</v>
      </c>
      <c r="AD1384" s="2486"/>
      <c r="AE1384" s="2512"/>
      <c r="AF1384" s="2513"/>
      <c r="AG1384" s="2487">
        <v>0.1</v>
      </c>
      <c r="AH1384" s="2643"/>
      <c r="AI1384" s="2643"/>
      <c r="AJ1384" s="2633"/>
      <c r="AK1384" s="2502"/>
    </row>
    <row r="1385" spans="2:37" s="2349" customFormat="1" ht="15" customHeight="1" x14ac:dyDescent="0.2">
      <c r="B1385" s="4350" t="s">
        <v>5145</v>
      </c>
      <c r="C1385" s="5139"/>
      <c r="D1385" s="2485" t="s">
        <v>5146</v>
      </c>
      <c r="E1385" s="2486">
        <v>20</v>
      </c>
      <c r="F1385" s="2486">
        <v>20</v>
      </c>
      <c r="G1385" s="2487"/>
      <c r="H1385" s="2629"/>
      <c r="I1385" s="2629">
        <v>115</v>
      </c>
      <c r="J1385" s="2629"/>
      <c r="K1385" s="2487">
        <v>0.15</v>
      </c>
      <c r="L1385" s="2487">
        <v>0.15</v>
      </c>
      <c r="M1385" s="2485"/>
      <c r="N1385" s="2630"/>
      <c r="O1385" s="2487">
        <v>0.15</v>
      </c>
      <c r="P1385" s="2487">
        <v>0.15</v>
      </c>
      <c r="Q1385" s="2487">
        <v>0.15</v>
      </c>
      <c r="R1385" s="2487">
        <v>0.15</v>
      </c>
      <c r="S1385" s="2542"/>
      <c r="T1385" s="2487"/>
      <c r="U1385" s="2631"/>
      <c r="V1385" s="2631"/>
      <c r="W1385" s="2487"/>
      <c r="X1385" s="2487">
        <v>0.06</v>
      </c>
      <c r="Y1385" s="2631"/>
      <c r="Z1385" s="2631"/>
      <c r="AA1385" s="2631">
        <v>40</v>
      </c>
      <c r="AB1385" s="2487"/>
      <c r="AC1385" s="2487">
        <v>0.06</v>
      </c>
      <c r="AD1385" s="2486"/>
      <c r="AE1385" s="2512"/>
      <c r="AF1385" s="2513"/>
      <c r="AG1385" s="2487">
        <v>0.1</v>
      </c>
      <c r="AH1385" s="2643"/>
      <c r="AI1385" s="2643"/>
      <c r="AJ1385" s="2633"/>
      <c r="AK1385" s="2502"/>
    </row>
    <row r="1386" spans="2:37" s="2349" customFormat="1" ht="15" customHeight="1" thickBot="1" x14ac:dyDescent="0.25">
      <c r="B1386" s="4352" t="s">
        <v>5147</v>
      </c>
      <c r="C1386" s="4353"/>
      <c r="D1386" s="2532" t="s">
        <v>5148</v>
      </c>
      <c r="E1386" s="2533">
        <v>22</v>
      </c>
      <c r="F1386" s="2533">
        <v>10</v>
      </c>
      <c r="G1386" s="2534"/>
      <c r="H1386" s="3148"/>
      <c r="I1386" s="3148">
        <v>40</v>
      </c>
      <c r="J1386" s="3148"/>
      <c r="K1386" s="2534">
        <v>0.15</v>
      </c>
      <c r="L1386" s="2534">
        <v>0.15</v>
      </c>
      <c r="M1386" s="2532"/>
      <c r="N1386" s="3149"/>
      <c r="O1386" s="2534">
        <v>0.15</v>
      </c>
      <c r="P1386" s="2534">
        <v>0.15</v>
      </c>
      <c r="Q1386" s="2534">
        <v>0.15</v>
      </c>
      <c r="R1386" s="2534">
        <v>0.15</v>
      </c>
      <c r="S1386" s="2727">
        <v>2</v>
      </c>
      <c r="T1386" s="2534"/>
      <c r="U1386" s="3019"/>
      <c r="V1386" s="3019"/>
      <c r="W1386" s="2534"/>
      <c r="X1386" s="2534">
        <v>0.06</v>
      </c>
      <c r="Y1386" s="3019"/>
      <c r="Z1386" s="3019">
        <v>200</v>
      </c>
      <c r="AA1386" s="3019"/>
      <c r="AB1386" s="2534"/>
      <c r="AC1386" s="2534">
        <v>0.06</v>
      </c>
      <c r="AD1386" s="2533">
        <v>9.99</v>
      </c>
      <c r="AE1386" s="2554">
        <v>300</v>
      </c>
      <c r="AF1386" s="2555"/>
      <c r="AG1386" s="2534">
        <v>0.1</v>
      </c>
      <c r="AH1386" s="3007"/>
      <c r="AI1386" s="3007"/>
      <c r="AJ1386" s="3021"/>
      <c r="AK1386" s="2502"/>
    </row>
    <row r="1387" spans="2:37" s="2349" customFormat="1" ht="15" customHeight="1" x14ac:dyDescent="0.2">
      <c r="B1387" s="2503"/>
      <c r="C1387" s="2496"/>
      <c r="D1387" s="2496"/>
      <c r="E1387" s="2496"/>
      <c r="F1387" s="2496"/>
      <c r="G1387" s="2496"/>
      <c r="H1387" s="2496"/>
      <c r="I1387" s="2497"/>
      <c r="J1387" s="2497"/>
      <c r="K1387" s="2497"/>
      <c r="L1387" s="2497"/>
      <c r="M1387" s="2496"/>
      <c r="N1387" s="2497"/>
      <c r="O1387" s="2497"/>
      <c r="P1387" s="2497"/>
      <c r="Q1387" s="2497"/>
      <c r="R1387" s="2497"/>
      <c r="S1387" s="2496"/>
      <c r="T1387" s="2495"/>
      <c r="U1387" s="2495"/>
      <c r="V1387" s="2495"/>
      <c r="W1387" s="2495"/>
      <c r="X1387" s="2495"/>
      <c r="Y1387" s="2495"/>
      <c r="Z1387" s="2495"/>
      <c r="AA1387" s="2495"/>
      <c r="AB1387" s="2495"/>
      <c r="AC1387" s="2495"/>
      <c r="AD1387" s="2495"/>
      <c r="AE1387" s="2495"/>
      <c r="AF1387" s="2495"/>
      <c r="AG1387" s="2495"/>
      <c r="AH1387" s="2495"/>
      <c r="AI1387" s="2495"/>
      <c r="AJ1387" s="2498"/>
      <c r="AK1387" s="2502"/>
    </row>
    <row r="1388" spans="2:37" s="2349" customFormat="1" ht="15" customHeight="1" x14ac:dyDescent="0.2">
      <c r="B1388" s="4236" t="s">
        <v>4985</v>
      </c>
      <c r="C1388" s="4237"/>
      <c r="D1388" s="4249" t="s">
        <v>5126</v>
      </c>
      <c r="E1388" s="4249"/>
      <c r="F1388" s="4249"/>
      <c r="G1388" s="4249"/>
      <c r="H1388" s="2499"/>
      <c r="I1388" s="2499"/>
      <c r="J1388" s="2499"/>
      <c r="K1388" s="2499"/>
      <c r="L1388" s="2499"/>
      <c r="M1388" s="2499"/>
      <c r="N1388" s="2499"/>
      <c r="O1388" s="2499"/>
      <c r="P1388" s="2499"/>
      <c r="Q1388" s="2499"/>
      <c r="R1388" s="2499"/>
      <c r="S1388" s="2499"/>
      <c r="T1388" s="2495"/>
      <c r="U1388" s="2495"/>
      <c r="V1388" s="2495"/>
      <c r="W1388" s="2495"/>
      <c r="X1388" s="2495"/>
      <c r="Y1388" s="2495"/>
      <c r="Z1388" s="2495"/>
      <c r="AA1388" s="2495"/>
      <c r="AB1388" s="2495"/>
      <c r="AC1388" s="2495"/>
      <c r="AD1388" s="2495"/>
      <c r="AE1388" s="2495"/>
      <c r="AF1388" s="2495"/>
      <c r="AG1388" s="2495"/>
      <c r="AH1388" s="2495"/>
      <c r="AI1388" s="2495"/>
      <c r="AJ1388" s="2498"/>
      <c r="AK1388" s="2502"/>
    </row>
    <row r="1389" spans="2:37" s="2349" customFormat="1" ht="15" customHeight="1" x14ac:dyDescent="0.2">
      <c r="B1389" s="4236" t="s">
        <v>4986</v>
      </c>
      <c r="C1389" s="4237"/>
      <c r="D1389" s="4354" t="s">
        <v>5081</v>
      </c>
      <c r="E1389" s="4354"/>
      <c r="F1389" s="4354"/>
      <c r="G1389" s="4354"/>
      <c r="H1389" s="2499"/>
      <c r="I1389" s="2499"/>
      <c r="J1389" s="2499"/>
      <c r="K1389" s="2499"/>
      <c r="L1389" s="2499"/>
      <c r="M1389" s="2499"/>
      <c r="N1389" s="2499"/>
      <c r="O1389" s="2499"/>
      <c r="P1389" s="2499"/>
      <c r="Q1389" s="2499"/>
      <c r="R1389" s="2499"/>
      <c r="S1389" s="2499"/>
      <c r="T1389" s="2495"/>
      <c r="U1389" s="2495"/>
      <c r="V1389" s="2495"/>
      <c r="W1389" s="2495"/>
      <c r="X1389" s="2495"/>
      <c r="Y1389" s="2495"/>
      <c r="Z1389" s="2495"/>
      <c r="AA1389" s="2495"/>
      <c r="AB1389" s="2495"/>
      <c r="AC1389" s="2495"/>
      <c r="AD1389" s="2495"/>
      <c r="AE1389" s="2495"/>
      <c r="AF1389" s="2495"/>
      <c r="AG1389" s="2495"/>
      <c r="AH1389" s="2495"/>
      <c r="AI1389" s="2495"/>
      <c r="AJ1389" s="2498"/>
      <c r="AK1389" s="2502"/>
    </row>
    <row r="1390" spans="2:37" s="2349" customFormat="1" ht="15" customHeight="1" thickBot="1" x14ac:dyDescent="0.25">
      <c r="B1390" s="4270"/>
      <c r="C1390" s="4271"/>
      <c r="D1390" s="4272"/>
      <c r="E1390" s="4272"/>
      <c r="F1390" s="4272"/>
      <c r="G1390" s="4272"/>
      <c r="H1390" s="2504"/>
      <c r="I1390" s="2504"/>
      <c r="J1390" s="2504"/>
      <c r="K1390" s="2504"/>
      <c r="L1390" s="2504"/>
      <c r="M1390" s="2504"/>
      <c r="N1390" s="2504"/>
      <c r="O1390" s="2504"/>
      <c r="P1390" s="2504"/>
      <c r="Q1390" s="2504"/>
      <c r="R1390" s="2504"/>
      <c r="S1390" s="2504"/>
      <c r="T1390" s="2505"/>
      <c r="U1390" s="2505"/>
      <c r="V1390" s="2505"/>
      <c r="W1390" s="2505"/>
      <c r="X1390" s="2505"/>
      <c r="Y1390" s="2505"/>
      <c r="Z1390" s="2505"/>
      <c r="AA1390" s="2505"/>
      <c r="AB1390" s="2505"/>
      <c r="AC1390" s="2505"/>
      <c r="AD1390" s="2505"/>
      <c r="AE1390" s="2505"/>
      <c r="AF1390" s="2505"/>
      <c r="AG1390" s="2505"/>
      <c r="AH1390" s="2505"/>
      <c r="AI1390" s="2505"/>
      <c r="AJ1390" s="2506"/>
      <c r="AK1390" s="2507"/>
    </row>
    <row r="1391" spans="2:37" s="2349" customFormat="1" ht="15" customHeight="1" thickBot="1" x14ac:dyDescent="0.35">
      <c r="B1391" s="2596"/>
      <c r="C1391" s="2597"/>
      <c r="D1391" s="2597"/>
      <c r="E1391" s="513"/>
      <c r="F1391" s="513"/>
      <c r="G1391" s="513"/>
      <c r="H1391" s="513"/>
      <c r="I1391" s="2595"/>
      <c r="J1391" s="2595"/>
      <c r="K1391" s="2595"/>
      <c r="L1391" s="2595"/>
      <c r="M1391" s="2595"/>
      <c r="N1391" s="2595"/>
      <c r="O1391" s="2595"/>
      <c r="P1391" s="2595"/>
    </row>
    <row r="1392" spans="2:37" s="2349" customFormat="1" ht="15" customHeight="1" x14ac:dyDescent="0.2">
      <c r="B1392" s="4169" t="s">
        <v>4994</v>
      </c>
      <c r="C1392" s="4170"/>
      <c r="D1392" s="4170"/>
      <c r="E1392" s="4170"/>
      <c r="F1392" s="4170"/>
      <c r="G1392" s="4170"/>
      <c r="H1392" s="4170"/>
      <c r="I1392" s="4170"/>
      <c r="J1392" s="4170"/>
      <c r="K1392" s="4170"/>
      <c r="L1392" s="4170"/>
      <c r="M1392" s="4170"/>
      <c r="N1392" s="4170"/>
      <c r="O1392" s="4170"/>
      <c r="P1392" s="4170"/>
      <c r="Q1392" s="4170"/>
      <c r="R1392" s="4170"/>
      <c r="S1392" s="4170"/>
      <c r="T1392" s="4170"/>
      <c r="U1392" s="4170"/>
      <c r="V1392" s="4170"/>
      <c r="W1392" s="4170"/>
      <c r="X1392" s="4170"/>
      <c r="Y1392" s="4170"/>
      <c r="Z1392" s="4170"/>
      <c r="AA1392" s="4170"/>
      <c r="AB1392" s="4170"/>
      <c r="AC1392" s="4170"/>
      <c r="AD1392" s="4170"/>
      <c r="AE1392" s="4170"/>
      <c r="AF1392" s="4170"/>
      <c r="AG1392" s="4170"/>
      <c r="AH1392" s="4170"/>
      <c r="AI1392" s="4170"/>
      <c r="AJ1392" s="4170"/>
      <c r="AK1392" s="4171"/>
    </row>
    <row r="1393" spans="2:37" s="2349" customFormat="1" ht="15" customHeight="1" x14ac:dyDescent="0.2">
      <c r="B1393" s="2500"/>
      <c r="C1393" s="2589"/>
      <c r="D1393" s="2589"/>
      <c r="E1393" s="2589"/>
      <c r="F1393" s="2589"/>
      <c r="G1393" s="2501"/>
      <c r="H1393" s="2501"/>
      <c r="I1393" s="2501"/>
      <c r="J1393" s="2501"/>
      <c r="K1393" s="2501"/>
      <c r="L1393" s="2501"/>
      <c r="M1393" s="2501"/>
      <c r="N1393" s="2501"/>
      <c r="O1393" s="2501"/>
      <c r="P1393" s="2501"/>
      <c r="Q1393" s="2501"/>
      <c r="R1393" s="2501"/>
      <c r="S1393" s="2501"/>
      <c r="T1393" s="2501"/>
      <c r="U1393" s="2501"/>
      <c r="V1393" s="2501"/>
      <c r="W1393" s="2501"/>
      <c r="X1393" s="2501"/>
      <c r="Y1393" s="2501"/>
      <c r="Z1393" s="2501"/>
      <c r="AA1393" s="2501"/>
      <c r="AB1393" s="2501"/>
      <c r="AC1393" s="2501"/>
      <c r="AD1393" s="2501"/>
      <c r="AE1393" s="2501"/>
      <c r="AF1393" s="2501"/>
      <c r="AG1393" s="2501"/>
      <c r="AH1393" s="2501"/>
      <c r="AI1393" s="2501"/>
      <c r="AJ1393" s="2501"/>
      <c r="AK1393" s="2502"/>
    </row>
    <row r="1394" spans="2:37" s="2349" customFormat="1" ht="15" customHeight="1" x14ac:dyDescent="0.2">
      <c r="B1394" s="2500" t="s">
        <v>4981</v>
      </c>
      <c r="C1394" s="2589"/>
      <c r="D1394" s="4294" t="s">
        <v>5128</v>
      </c>
      <c r="E1394" s="4294"/>
      <c r="F1394" s="4294"/>
      <c r="G1394" s="2501"/>
      <c r="H1394" s="2501"/>
      <c r="I1394" s="2501"/>
      <c r="J1394" s="2501"/>
      <c r="K1394" s="2501"/>
      <c r="L1394" s="2501"/>
      <c r="M1394" s="2501"/>
      <c r="N1394" s="2501"/>
      <c r="O1394" s="2501"/>
      <c r="P1394" s="2501"/>
      <c r="Q1394" s="2501"/>
      <c r="R1394" s="2501"/>
      <c r="S1394" s="2501"/>
      <c r="T1394" s="2501"/>
      <c r="U1394" s="2501"/>
      <c r="V1394" s="2501"/>
      <c r="W1394" s="2501"/>
      <c r="X1394" s="2501"/>
      <c r="Y1394" s="2501"/>
      <c r="Z1394" s="2501"/>
      <c r="AA1394" s="2501"/>
      <c r="AB1394" s="2501"/>
      <c r="AC1394" s="2501"/>
      <c r="AD1394" s="2501"/>
      <c r="AE1394" s="2501"/>
      <c r="AF1394" s="2501"/>
      <c r="AG1394" s="2501"/>
      <c r="AH1394" s="2501"/>
      <c r="AI1394" s="2501"/>
      <c r="AJ1394" s="2501"/>
      <c r="AK1394" s="2502"/>
    </row>
    <row r="1395" spans="2:37" s="2349" customFormat="1" ht="15" customHeight="1" thickBot="1" x14ac:dyDescent="0.25">
      <c r="B1395" s="4176" t="s">
        <v>4995</v>
      </c>
      <c r="C1395" s="4177"/>
      <c r="D1395" s="2591">
        <v>41428</v>
      </c>
      <c r="E1395" s="2592"/>
      <c r="F1395" s="2592"/>
      <c r="G1395" s="2501"/>
      <c r="H1395" s="2501"/>
      <c r="I1395" s="2501"/>
      <c r="J1395" s="2501"/>
      <c r="K1395" s="2501"/>
      <c r="L1395" s="2501"/>
      <c r="M1395" s="2501"/>
      <c r="N1395" s="2501"/>
      <c r="O1395" s="2501"/>
      <c r="P1395" s="2501"/>
      <c r="Q1395" s="2501"/>
      <c r="R1395" s="2501"/>
      <c r="S1395" s="2501"/>
      <c r="T1395" s="2501"/>
      <c r="U1395" s="2501"/>
      <c r="V1395" s="2501"/>
      <c r="W1395" s="2501"/>
      <c r="X1395" s="2501"/>
      <c r="Y1395" s="2501"/>
      <c r="Z1395" s="2501"/>
      <c r="AA1395" s="2501"/>
      <c r="AB1395" s="2501"/>
      <c r="AC1395" s="2501"/>
      <c r="AD1395" s="2501"/>
      <c r="AE1395" s="2501"/>
      <c r="AF1395" s="2501"/>
      <c r="AG1395" s="2501"/>
      <c r="AH1395" s="2501"/>
      <c r="AI1395" s="2501"/>
      <c r="AJ1395" s="2501"/>
      <c r="AK1395" s="2502"/>
    </row>
    <row r="1396" spans="2:37" s="2349" customFormat="1" ht="78.75" customHeight="1" thickBot="1" x14ac:dyDescent="0.25">
      <c r="B1396" s="4176" t="s">
        <v>4996</v>
      </c>
      <c r="C1396" s="4177"/>
      <c r="D1396" s="4291" t="s">
        <v>5129</v>
      </c>
      <c r="E1396" s="4292"/>
      <c r="F1396" s="4292"/>
      <c r="G1396" s="4292"/>
      <c r="H1396" s="4292"/>
      <c r="I1396" s="4292"/>
      <c r="J1396" s="4292"/>
      <c r="K1396" s="4292"/>
      <c r="L1396" s="4292"/>
      <c r="M1396" s="4292"/>
      <c r="N1396" s="4292"/>
      <c r="O1396" s="4292"/>
      <c r="P1396" s="4292"/>
      <c r="Q1396" s="4293"/>
      <c r="R1396" s="2501"/>
      <c r="S1396" s="2501"/>
      <c r="T1396" s="2501"/>
      <c r="U1396" s="2501"/>
      <c r="V1396" s="2501"/>
      <c r="W1396" s="2501"/>
      <c r="X1396" s="2501"/>
      <c r="Y1396" s="2501"/>
      <c r="Z1396" s="2501"/>
      <c r="AA1396" s="2501"/>
      <c r="AB1396" s="2501"/>
      <c r="AC1396" s="2501"/>
      <c r="AD1396" s="2501"/>
      <c r="AE1396" s="2501"/>
      <c r="AF1396" s="2501"/>
      <c r="AG1396" s="2501"/>
      <c r="AH1396" s="2501"/>
      <c r="AI1396" s="2501"/>
      <c r="AJ1396" s="2501"/>
      <c r="AK1396" s="2502"/>
    </row>
    <row r="1397" spans="2:37" s="2349" customFormat="1" ht="15" customHeight="1" thickBot="1" x14ac:dyDescent="0.25">
      <c r="B1397" s="2588"/>
      <c r="C1397" s="2589"/>
      <c r="D1397" s="2589"/>
      <c r="E1397" s="2589"/>
      <c r="F1397" s="2593"/>
      <c r="G1397" s="2593"/>
      <c r="H1397" s="2593"/>
      <c r="I1397" s="2593"/>
      <c r="J1397" s="2593"/>
      <c r="K1397" s="2593"/>
      <c r="L1397" s="2593"/>
      <c r="M1397" s="2593"/>
      <c r="N1397" s="2593"/>
      <c r="O1397" s="2593"/>
      <c r="P1397" s="2593"/>
      <c r="Q1397" s="2593"/>
      <c r="R1397" s="2501"/>
      <c r="S1397" s="2501"/>
      <c r="T1397" s="2501"/>
      <c r="U1397" s="2501"/>
      <c r="V1397" s="2501"/>
      <c r="W1397" s="2501"/>
      <c r="X1397" s="2501"/>
      <c r="Y1397" s="2501"/>
      <c r="Z1397" s="2501"/>
      <c r="AA1397" s="2501"/>
      <c r="AB1397" s="2501"/>
      <c r="AC1397" s="2501"/>
      <c r="AD1397" s="2501"/>
      <c r="AE1397" s="2501"/>
      <c r="AF1397" s="2501"/>
      <c r="AG1397" s="2501"/>
      <c r="AH1397" s="2501"/>
      <c r="AI1397" s="2501"/>
      <c r="AJ1397" s="2501"/>
      <c r="AK1397" s="2502"/>
    </row>
    <row r="1398" spans="2:37" s="2349" customFormat="1" ht="15" customHeight="1" thickBot="1" x14ac:dyDescent="0.25">
      <c r="B1398" s="4189" t="s">
        <v>4997</v>
      </c>
      <c r="C1398" s="4189"/>
      <c r="D1398" s="4189" t="s">
        <v>4987</v>
      </c>
      <c r="E1398" s="4189" t="s">
        <v>4998</v>
      </c>
      <c r="F1398" s="4247" t="s">
        <v>224</v>
      </c>
      <c r="G1398" s="4247"/>
      <c r="H1398" s="4247"/>
      <c r="I1398" s="4247"/>
      <c r="J1398" s="4247"/>
      <c r="K1398" s="4247"/>
      <c r="L1398" s="4247"/>
      <c r="M1398" s="4247"/>
      <c r="N1398" s="4247"/>
      <c r="O1398" s="4247"/>
      <c r="P1398" s="4247"/>
      <c r="Q1398" s="4247"/>
      <c r="R1398" s="4247"/>
      <c r="S1398" s="4247" t="s">
        <v>340</v>
      </c>
      <c r="T1398" s="4247"/>
      <c r="U1398" s="4247"/>
      <c r="V1398" s="4247"/>
      <c r="W1398" s="4247"/>
      <c r="X1398" s="4247"/>
      <c r="Y1398" s="4247"/>
      <c r="Z1398" s="4247"/>
      <c r="AA1398" s="4247"/>
      <c r="AB1398" s="4247"/>
      <c r="AC1398" s="4247"/>
      <c r="AD1398" s="4247" t="s">
        <v>225</v>
      </c>
      <c r="AE1398" s="4247"/>
      <c r="AF1398" s="4247"/>
      <c r="AG1398" s="4247"/>
      <c r="AH1398" s="4188" t="s">
        <v>4982</v>
      </c>
      <c r="AI1398" s="4188"/>
      <c r="AJ1398" s="4188"/>
      <c r="AK1398" s="2502"/>
    </row>
    <row r="1399" spans="2:37" s="2349" customFormat="1" ht="25.5" customHeight="1" thickBot="1" x14ac:dyDescent="0.25">
      <c r="B1399" s="4203"/>
      <c r="C1399" s="4203"/>
      <c r="D1399" s="4203"/>
      <c r="E1399" s="4203"/>
      <c r="F1399" s="4203" t="s">
        <v>4999</v>
      </c>
      <c r="G1399" s="4203" t="s">
        <v>5000</v>
      </c>
      <c r="H1399" s="4189" t="s">
        <v>5001</v>
      </c>
      <c r="I1399" s="4200" t="s">
        <v>5002</v>
      </c>
      <c r="J1399" s="4200" t="s">
        <v>5003</v>
      </c>
      <c r="K1399" s="4201" t="s">
        <v>5004</v>
      </c>
      <c r="L1399" s="4201" t="s">
        <v>5005</v>
      </c>
      <c r="M1399" s="4200" t="s">
        <v>5006</v>
      </c>
      <c r="N1399" s="4200"/>
      <c r="O1399" s="4201" t="s">
        <v>5007</v>
      </c>
      <c r="P1399" s="4201" t="s">
        <v>5008</v>
      </c>
      <c r="Q1399" s="4201" t="s">
        <v>5009</v>
      </c>
      <c r="R1399" s="4201" t="s">
        <v>5010</v>
      </c>
      <c r="S1399" s="4189" t="s">
        <v>5011</v>
      </c>
      <c r="T1399" s="4189" t="s">
        <v>5012</v>
      </c>
      <c r="U1399" s="4189" t="s">
        <v>5013</v>
      </c>
      <c r="V1399" s="4189" t="s">
        <v>5014</v>
      </c>
      <c r="W1399" s="4189" t="s">
        <v>5015</v>
      </c>
      <c r="X1399" s="4189" t="s">
        <v>5016</v>
      </c>
      <c r="Y1399" s="4189" t="s">
        <v>5017</v>
      </c>
      <c r="Z1399" s="4189" t="s">
        <v>5018</v>
      </c>
      <c r="AA1399" s="4189" t="s">
        <v>5019</v>
      </c>
      <c r="AB1399" s="4200" t="s">
        <v>5020</v>
      </c>
      <c r="AC1399" s="4200" t="s">
        <v>5021</v>
      </c>
      <c r="AD1399" s="4189" t="s">
        <v>5022</v>
      </c>
      <c r="AE1399" s="4189" t="s">
        <v>5023</v>
      </c>
      <c r="AF1399" s="4189" t="s">
        <v>5024</v>
      </c>
      <c r="AG1399" s="4189" t="s">
        <v>5025</v>
      </c>
      <c r="AH1399" s="4189" t="s">
        <v>1150</v>
      </c>
      <c r="AI1399" s="4189" t="s">
        <v>4983</v>
      </c>
      <c r="AJ1399" s="4189" t="s">
        <v>4984</v>
      </c>
      <c r="AK1399" s="2502"/>
    </row>
    <row r="1400" spans="2:37" s="2349" customFormat="1" ht="34.5" customHeight="1" thickBot="1" x14ac:dyDescent="0.25">
      <c r="B1400" s="4203"/>
      <c r="C1400" s="4203"/>
      <c r="D1400" s="4203"/>
      <c r="E1400" s="4203"/>
      <c r="F1400" s="4203"/>
      <c r="G1400" s="4203"/>
      <c r="H1400" s="4203"/>
      <c r="I1400" s="4201"/>
      <c r="J1400" s="4201"/>
      <c r="K1400" s="4201"/>
      <c r="L1400" s="4201"/>
      <c r="M1400" s="2586" t="s">
        <v>5026</v>
      </c>
      <c r="N1400" s="2585" t="s">
        <v>2793</v>
      </c>
      <c r="O1400" s="4201"/>
      <c r="P1400" s="4201"/>
      <c r="Q1400" s="4201"/>
      <c r="R1400" s="4201"/>
      <c r="S1400" s="4203"/>
      <c r="T1400" s="4203"/>
      <c r="U1400" s="4203"/>
      <c r="V1400" s="4203"/>
      <c r="W1400" s="4203"/>
      <c r="X1400" s="4203"/>
      <c r="Y1400" s="4203"/>
      <c r="Z1400" s="4203"/>
      <c r="AA1400" s="4203"/>
      <c r="AB1400" s="4201"/>
      <c r="AC1400" s="4201"/>
      <c r="AD1400" s="4203"/>
      <c r="AE1400" s="4203"/>
      <c r="AF1400" s="4203"/>
      <c r="AG1400" s="4203"/>
      <c r="AH1400" s="4203"/>
      <c r="AI1400" s="4203"/>
      <c r="AJ1400" s="4203"/>
      <c r="AK1400" s="2502"/>
    </row>
    <row r="1401" spans="2:37" s="2349" customFormat="1" ht="15" customHeight="1" x14ac:dyDescent="0.2">
      <c r="B1401" s="5137" t="s">
        <v>5130</v>
      </c>
      <c r="C1401" s="5138"/>
      <c r="D1401" s="2511" t="s">
        <v>5131</v>
      </c>
      <c r="E1401" s="2573">
        <v>25</v>
      </c>
      <c r="F1401" s="2573">
        <v>0</v>
      </c>
      <c r="G1401" s="2530">
        <v>0</v>
      </c>
      <c r="H1401" s="2570"/>
      <c r="I1401" s="2570"/>
      <c r="J1401" s="2570"/>
      <c r="K1401" s="2530">
        <v>7.9000000000000001E-2</v>
      </c>
      <c r="L1401" s="2530">
        <v>7.9000000000000001E-2</v>
      </c>
      <c r="M1401" s="2511"/>
      <c r="N1401" s="2580"/>
      <c r="O1401" s="2530">
        <v>7.9000000000000001E-2</v>
      </c>
      <c r="P1401" s="2530">
        <v>7.9000000000000001E-2</v>
      </c>
      <c r="Q1401" s="2530">
        <v>7.9000000000000001E-2</v>
      </c>
      <c r="R1401" s="2530">
        <v>7.9000000000000001E-2</v>
      </c>
      <c r="S1401" s="2634"/>
      <c r="T1401" s="2530"/>
      <c r="U1401" s="2531"/>
      <c r="V1401" s="2531"/>
      <c r="W1401" s="2530"/>
      <c r="X1401" s="2530">
        <v>0.06</v>
      </c>
      <c r="Y1401" s="2531"/>
      <c r="Z1401" s="2531">
        <v>9999</v>
      </c>
      <c r="AA1401" s="2531"/>
      <c r="AB1401" s="2530"/>
      <c r="AC1401" s="2530">
        <v>0.06</v>
      </c>
      <c r="AD1401" s="2573"/>
      <c r="AE1401" s="2579">
        <v>0</v>
      </c>
      <c r="AF1401" s="2635"/>
      <c r="AG1401" s="2530">
        <v>0.1</v>
      </c>
      <c r="AH1401" s="2574"/>
      <c r="AI1401" s="2574"/>
      <c r="AJ1401" s="2636"/>
      <c r="AK1401" s="2502"/>
    </row>
    <row r="1402" spans="2:37" s="2349" customFormat="1" ht="15" customHeight="1" x14ac:dyDescent="0.2">
      <c r="B1402" s="4350" t="s">
        <v>5132</v>
      </c>
      <c r="C1402" s="5139"/>
      <c r="D1402" s="2575" t="s">
        <v>5133</v>
      </c>
      <c r="E1402" s="2544">
        <v>45</v>
      </c>
      <c r="F1402" s="2544">
        <v>20</v>
      </c>
      <c r="G1402" s="2489">
        <v>0</v>
      </c>
      <c r="H1402" s="2568"/>
      <c r="I1402" s="2568"/>
      <c r="J1402" s="2568"/>
      <c r="K1402" s="2489">
        <v>0</v>
      </c>
      <c r="L1402" s="2489">
        <v>0</v>
      </c>
      <c r="M1402" s="2637"/>
      <c r="N1402" s="2638"/>
      <c r="O1402" s="2489">
        <v>7.9000000000000001E-2</v>
      </c>
      <c r="P1402" s="2489">
        <v>7.9000000000000001E-2</v>
      </c>
      <c r="Q1402" s="2489">
        <v>7.9000000000000001E-2</v>
      </c>
      <c r="R1402" s="2489">
        <v>7.9000000000000001E-2</v>
      </c>
      <c r="S1402" s="2639"/>
      <c r="T1402" s="2489"/>
      <c r="U1402" s="2490"/>
      <c r="V1402" s="2490"/>
      <c r="W1402" s="2489"/>
      <c r="X1402" s="2489">
        <v>0.06</v>
      </c>
      <c r="Y1402" s="2490"/>
      <c r="Z1402" s="2490">
        <v>9999</v>
      </c>
      <c r="AA1402" s="2490"/>
      <c r="AB1402" s="2489"/>
      <c r="AC1402" s="2489">
        <v>0.06</v>
      </c>
      <c r="AD1402" s="2544"/>
      <c r="AE1402" s="2569">
        <v>0</v>
      </c>
      <c r="AF1402" s="2640"/>
      <c r="AG1402" s="2489">
        <v>0.1</v>
      </c>
      <c r="AH1402" s="2543"/>
      <c r="AI1402" s="2543"/>
      <c r="AJ1402" s="2641"/>
      <c r="AK1402" s="2502"/>
    </row>
    <row r="1403" spans="2:37" s="2349" customFormat="1" ht="15" customHeight="1" x14ac:dyDescent="0.2">
      <c r="B1403" s="4350" t="s">
        <v>5134</v>
      </c>
      <c r="C1403" s="5139"/>
      <c r="D1403" s="2575" t="s">
        <v>5135</v>
      </c>
      <c r="E1403" s="2544">
        <v>35</v>
      </c>
      <c r="F1403" s="2544">
        <v>0</v>
      </c>
      <c r="G1403" s="2489">
        <v>0</v>
      </c>
      <c r="H1403" s="2568"/>
      <c r="I1403" s="2568"/>
      <c r="J1403" s="2568"/>
      <c r="K1403" s="2489">
        <v>7.9000000000000001E-2</v>
      </c>
      <c r="L1403" s="2489">
        <v>7.9000000000000001E-2</v>
      </c>
      <c r="M1403" s="2575"/>
      <c r="N1403" s="2541"/>
      <c r="O1403" s="2489">
        <v>7.9000000000000001E-2</v>
      </c>
      <c r="P1403" s="2489">
        <v>7.9000000000000001E-2</v>
      </c>
      <c r="Q1403" s="2489">
        <v>7.9000000000000001E-2</v>
      </c>
      <c r="R1403" s="2489">
        <v>7.9000000000000001E-2</v>
      </c>
      <c r="S1403" s="2639"/>
      <c r="T1403" s="2489"/>
      <c r="U1403" s="2490"/>
      <c r="V1403" s="2490"/>
      <c r="W1403" s="2489"/>
      <c r="X1403" s="2489">
        <v>0.06</v>
      </c>
      <c r="Y1403" s="2490"/>
      <c r="Z1403" s="2490">
        <v>9999</v>
      </c>
      <c r="AA1403" s="2490"/>
      <c r="AB1403" s="2489"/>
      <c r="AC1403" s="2489">
        <v>0.06</v>
      </c>
      <c r="AD1403" s="2544"/>
      <c r="AE1403" s="2569">
        <v>300</v>
      </c>
      <c r="AF1403" s="2640"/>
      <c r="AG1403" s="2489">
        <v>0.1</v>
      </c>
      <c r="AH1403" s="2543"/>
      <c r="AI1403" s="2543"/>
      <c r="AJ1403" s="2641"/>
      <c r="AK1403" s="2502"/>
    </row>
    <row r="1404" spans="2:37" s="2349" customFormat="1" ht="15" customHeight="1" thickBot="1" x14ac:dyDescent="0.25">
      <c r="B1404" s="4352" t="s">
        <v>5136</v>
      </c>
      <c r="C1404" s="4353"/>
      <c r="D1404" s="2581" t="s">
        <v>5137</v>
      </c>
      <c r="E1404" s="2582">
        <v>60</v>
      </c>
      <c r="F1404" s="2582">
        <v>15</v>
      </c>
      <c r="G1404" s="2536">
        <v>0</v>
      </c>
      <c r="H1404" s="2571"/>
      <c r="I1404" s="2571"/>
      <c r="J1404" s="2571"/>
      <c r="K1404" s="2536">
        <v>7.9000000000000001E-2</v>
      </c>
      <c r="L1404" s="2536">
        <v>7.9000000000000001E-2</v>
      </c>
      <c r="M1404" s="3859"/>
      <c r="N1404" s="3860"/>
      <c r="O1404" s="2536">
        <v>7.9000000000000001E-2</v>
      </c>
      <c r="P1404" s="2536">
        <v>7.9000000000000001E-2</v>
      </c>
      <c r="Q1404" s="2536">
        <v>7.9000000000000001E-2</v>
      </c>
      <c r="R1404" s="2536">
        <v>7.9000000000000001E-2</v>
      </c>
      <c r="S1404" s="3261"/>
      <c r="T1404" s="2536"/>
      <c r="U1404" s="2537"/>
      <c r="V1404" s="2537"/>
      <c r="W1404" s="2536"/>
      <c r="X1404" s="2536">
        <v>0.06</v>
      </c>
      <c r="Y1404" s="2537"/>
      <c r="Z1404" s="2537">
        <v>9999</v>
      </c>
      <c r="AA1404" s="2537"/>
      <c r="AB1404" s="2536"/>
      <c r="AC1404" s="2536">
        <v>0.06</v>
      </c>
      <c r="AD1404" s="2582"/>
      <c r="AE1404" s="2572">
        <v>1000</v>
      </c>
      <c r="AF1404" s="2743"/>
      <c r="AG1404" s="2536">
        <v>0.1</v>
      </c>
      <c r="AH1404" s="2583"/>
      <c r="AI1404" s="2583"/>
      <c r="AJ1404" s="2728"/>
      <c r="AK1404" s="2502"/>
    </row>
    <row r="1405" spans="2:37" s="2349" customFormat="1" ht="15" customHeight="1" x14ac:dyDescent="0.2">
      <c r="B1405" s="2503"/>
      <c r="C1405" s="2496"/>
      <c r="D1405" s="2496"/>
      <c r="E1405" s="2496"/>
      <c r="F1405" s="2496"/>
      <c r="G1405" s="2496"/>
      <c r="H1405" s="2496"/>
      <c r="I1405" s="2497"/>
      <c r="J1405" s="2497"/>
      <c r="K1405" s="2497"/>
      <c r="L1405" s="2497"/>
      <c r="M1405" s="2496"/>
      <c r="N1405" s="2497"/>
      <c r="O1405" s="2497"/>
      <c r="P1405" s="2497"/>
      <c r="Q1405" s="2497"/>
      <c r="R1405" s="2497"/>
      <c r="S1405" s="2496"/>
      <c r="T1405" s="2495"/>
      <c r="U1405" s="2495"/>
      <c r="V1405" s="2495"/>
      <c r="W1405" s="2495"/>
      <c r="X1405" s="2495"/>
      <c r="Y1405" s="2495"/>
      <c r="Z1405" s="2495"/>
      <c r="AA1405" s="2495"/>
      <c r="AB1405" s="2495"/>
      <c r="AC1405" s="2495"/>
      <c r="AD1405" s="2495"/>
      <c r="AE1405" s="2495"/>
      <c r="AF1405" s="2495"/>
      <c r="AG1405" s="2495"/>
      <c r="AH1405" s="2495"/>
      <c r="AI1405" s="2495"/>
      <c r="AJ1405" s="2498"/>
      <c r="AK1405" s="2502"/>
    </row>
    <row r="1406" spans="2:37" s="2349" customFormat="1" ht="15" customHeight="1" x14ac:dyDescent="0.2">
      <c r="B1406" s="4236" t="s">
        <v>4985</v>
      </c>
      <c r="C1406" s="4237"/>
      <c r="D1406" s="4249" t="s">
        <v>5138</v>
      </c>
      <c r="E1406" s="4249"/>
      <c r="F1406" s="4249"/>
      <c r="G1406" s="4249"/>
      <c r="H1406" s="2499"/>
      <c r="I1406" s="2499"/>
      <c r="J1406" s="2499"/>
      <c r="K1406" s="2499"/>
      <c r="L1406" s="2499"/>
      <c r="M1406" s="2499"/>
      <c r="N1406" s="2499"/>
      <c r="O1406" s="2499"/>
      <c r="P1406" s="2499"/>
      <c r="Q1406" s="2499"/>
      <c r="R1406" s="2499"/>
      <c r="S1406" s="2499"/>
      <c r="T1406" s="2495"/>
      <c r="U1406" s="2495"/>
      <c r="V1406" s="2495"/>
      <c r="W1406" s="2495"/>
      <c r="X1406" s="2495"/>
      <c r="Y1406" s="2495"/>
      <c r="Z1406" s="2495"/>
      <c r="AA1406" s="2495"/>
      <c r="AB1406" s="2495"/>
      <c r="AC1406" s="2495"/>
      <c r="AD1406" s="2495"/>
      <c r="AE1406" s="2495"/>
      <c r="AF1406" s="2495"/>
      <c r="AG1406" s="2495"/>
      <c r="AH1406" s="2495"/>
      <c r="AI1406" s="2495"/>
      <c r="AJ1406" s="2498"/>
      <c r="AK1406" s="2502"/>
    </row>
    <row r="1407" spans="2:37" s="2349" customFormat="1" ht="15" customHeight="1" x14ac:dyDescent="0.2">
      <c r="B1407" s="4236" t="s">
        <v>4986</v>
      </c>
      <c r="C1407" s="4237"/>
      <c r="D1407" s="4354" t="s">
        <v>5081</v>
      </c>
      <c r="E1407" s="4354"/>
      <c r="F1407" s="4354"/>
      <c r="G1407" s="4354"/>
      <c r="H1407" s="2499"/>
      <c r="I1407" s="2499"/>
      <c r="J1407" s="2499"/>
      <c r="K1407" s="2499"/>
      <c r="L1407" s="2499"/>
      <c r="M1407" s="2499"/>
      <c r="N1407" s="2499"/>
      <c r="O1407" s="2499"/>
      <c r="P1407" s="2499"/>
      <c r="Q1407" s="2499"/>
      <c r="R1407" s="2499"/>
      <c r="S1407" s="2499"/>
      <c r="T1407" s="2495"/>
      <c r="U1407" s="2495"/>
      <c r="V1407" s="2495"/>
      <c r="W1407" s="2495"/>
      <c r="X1407" s="2495"/>
      <c r="Y1407" s="2495"/>
      <c r="Z1407" s="2495"/>
      <c r="AA1407" s="2495"/>
      <c r="AB1407" s="2495"/>
      <c r="AC1407" s="2495"/>
      <c r="AD1407" s="2495"/>
      <c r="AE1407" s="2495"/>
      <c r="AF1407" s="2495"/>
      <c r="AG1407" s="2495"/>
      <c r="AH1407" s="2495"/>
      <c r="AI1407" s="2495"/>
      <c r="AJ1407" s="2498"/>
      <c r="AK1407" s="2502"/>
    </row>
    <row r="1408" spans="2:37" s="2349" customFormat="1" ht="15" customHeight="1" thickBot="1" x14ac:dyDescent="0.25">
      <c r="B1408" s="4270"/>
      <c r="C1408" s="4271"/>
      <c r="D1408" s="4272"/>
      <c r="E1408" s="4272"/>
      <c r="F1408" s="4272"/>
      <c r="G1408" s="4272"/>
      <c r="H1408" s="2504"/>
      <c r="I1408" s="2504"/>
      <c r="J1408" s="2504"/>
      <c r="K1408" s="2504"/>
      <c r="L1408" s="2504"/>
      <c r="M1408" s="2504"/>
      <c r="N1408" s="2504"/>
      <c r="O1408" s="2504"/>
      <c r="P1408" s="2504"/>
      <c r="Q1408" s="2504"/>
      <c r="R1408" s="2504"/>
      <c r="S1408" s="2504"/>
      <c r="T1408" s="2505"/>
      <c r="U1408" s="2505"/>
      <c r="V1408" s="2505"/>
      <c r="W1408" s="2505"/>
      <c r="X1408" s="2505"/>
      <c r="Y1408" s="2505"/>
      <c r="Z1408" s="2505"/>
      <c r="AA1408" s="2505"/>
      <c r="AB1408" s="2505"/>
      <c r="AC1408" s="2505"/>
      <c r="AD1408" s="2505"/>
      <c r="AE1408" s="2505"/>
      <c r="AF1408" s="2505"/>
      <c r="AG1408" s="2505"/>
      <c r="AH1408" s="2505"/>
      <c r="AI1408" s="2505"/>
      <c r="AJ1408" s="2506"/>
      <c r="AK1408" s="2507"/>
    </row>
    <row r="1409" spans="2:37" s="2349" customFormat="1" ht="15" customHeight="1" thickBot="1" x14ac:dyDescent="0.35">
      <c r="B1409" s="2596"/>
      <c r="C1409" s="2597"/>
      <c r="D1409" s="2597"/>
      <c r="E1409" s="513"/>
      <c r="F1409" s="513"/>
      <c r="G1409" s="513"/>
      <c r="H1409" s="513"/>
      <c r="I1409" s="2595"/>
      <c r="J1409" s="2595"/>
      <c r="K1409" s="2595"/>
      <c r="L1409" s="2595"/>
      <c r="M1409" s="2595"/>
      <c r="N1409" s="2595"/>
      <c r="O1409" s="2595"/>
      <c r="P1409" s="2595"/>
    </row>
    <row r="1410" spans="2:37" s="2349" customFormat="1" ht="15" customHeight="1" x14ac:dyDescent="0.2">
      <c r="B1410" s="4169" t="s">
        <v>4994</v>
      </c>
      <c r="C1410" s="4170"/>
      <c r="D1410" s="4170"/>
      <c r="E1410" s="4170"/>
      <c r="F1410" s="4170"/>
      <c r="G1410" s="4170"/>
      <c r="H1410" s="4170"/>
      <c r="I1410" s="4170"/>
      <c r="J1410" s="4170"/>
      <c r="K1410" s="4170"/>
      <c r="L1410" s="4170"/>
      <c r="M1410" s="4170"/>
      <c r="N1410" s="4170"/>
      <c r="O1410" s="4170"/>
      <c r="P1410" s="4170"/>
      <c r="Q1410" s="4170"/>
      <c r="R1410" s="4170"/>
      <c r="S1410" s="4170"/>
      <c r="T1410" s="4170"/>
      <c r="U1410" s="4170"/>
      <c r="V1410" s="4170"/>
      <c r="W1410" s="4170"/>
      <c r="X1410" s="4170"/>
      <c r="Y1410" s="4170"/>
      <c r="Z1410" s="4170"/>
      <c r="AA1410" s="4170"/>
      <c r="AB1410" s="4170"/>
      <c r="AC1410" s="4170"/>
      <c r="AD1410" s="4170"/>
      <c r="AE1410" s="4170"/>
      <c r="AF1410" s="4170"/>
      <c r="AG1410" s="4170"/>
      <c r="AH1410" s="4170"/>
      <c r="AI1410" s="4170"/>
      <c r="AJ1410" s="4170"/>
      <c r="AK1410" s="4171"/>
    </row>
    <row r="1411" spans="2:37" s="2349" customFormat="1" ht="15" customHeight="1" x14ac:dyDescent="0.2">
      <c r="B1411" s="2500"/>
      <c r="C1411" s="2589"/>
      <c r="D1411" s="2589"/>
      <c r="E1411" s="2589"/>
      <c r="F1411" s="2589"/>
      <c r="G1411" s="2501"/>
      <c r="H1411" s="2501"/>
      <c r="I1411" s="2501"/>
      <c r="J1411" s="2501"/>
      <c r="K1411" s="2501"/>
      <c r="L1411" s="2501"/>
      <c r="M1411" s="2501"/>
      <c r="N1411" s="2501"/>
      <c r="O1411" s="2501"/>
      <c r="P1411" s="2501"/>
      <c r="Q1411" s="2501"/>
      <c r="R1411" s="2501"/>
      <c r="S1411" s="2501"/>
      <c r="T1411" s="2501"/>
      <c r="U1411" s="2501"/>
      <c r="V1411" s="2501"/>
      <c r="W1411" s="2501"/>
      <c r="X1411" s="2501"/>
      <c r="Y1411" s="2501"/>
      <c r="Z1411" s="2501"/>
      <c r="AA1411" s="2501"/>
      <c r="AB1411" s="2501"/>
      <c r="AC1411" s="2501"/>
      <c r="AD1411" s="2501"/>
      <c r="AE1411" s="2501"/>
      <c r="AF1411" s="2501"/>
      <c r="AG1411" s="2501"/>
      <c r="AH1411" s="2501"/>
      <c r="AI1411" s="2501"/>
      <c r="AJ1411" s="2501"/>
      <c r="AK1411" s="2502"/>
    </row>
    <row r="1412" spans="2:37" s="2349" customFormat="1" ht="15" customHeight="1" x14ac:dyDescent="0.2">
      <c r="B1412" s="2500" t="s">
        <v>4981</v>
      </c>
      <c r="C1412" s="2589"/>
      <c r="D1412" s="4294" t="s">
        <v>5112</v>
      </c>
      <c r="E1412" s="4294"/>
      <c r="F1412" s="4294"/>
      <c r="G1412" s="2501"/>
      <c r="H1412" s="2501"/>
      <c r="I1412" s="2501"/>
      <c r="J1412" s="2501"/>
      <c r="K1412" s="2501"/>
      <c r="L1412" s="2501"/>
      <c r="M1412" s="2501"/>
      <c r="N1412" s="2501"/>
      <c r="O1412" s="2501"/>
      <c r="P1412" s="2501"/>
      <c r="Q1412" s="2501"/>
      <c r="R1412" s="2501"/>
      <c r="S1412" s="2501"/>
      <c r="T1412" s="2501"/>
      <c r="U1412" s="2501"/>
      <c r="V1412" s="2501"/>
      <c r="W1412" s="2501"/>
      <c r="X1412" s="2501"/>
      <c r="Y1412" s="2501"/>
      <c r="Z1412" s="2501"/>
      <c r="AA1412" s="2501"/>
      <c r="AB1412" s="2501"/>
      <c r="AC1412" s="2501"/>
      <c r="AD1412" s="2501"/>
      <c r="AE1412" s="2501"/>
      <c r="AF1412" s="2501"/>
      <c r="AG1412" s="2501"/>
      <c r="AH1412" s="2501"/>
      <c r="AI1412" s="2501"/>
      <c r="AJ1412" s="2501"/>
      <c r="AK1412" s="2502"/>
    </row>
    <row r="1413" spans="2:37" s="2349" customFormat="1" ht="15" customHeight="1" thickBot="1" x14ac:dyDescent="0.25">
      <c r="B1413" s="4176" t="s">
        <v>4995</v>
      </c>
      <c r="C1413" s="4177"/>
      <c r="D1413" s="2591">
        <v>41445</v>
      </c>
      <c r="E1413" s="2592"/>
      <c r="F1413" s="2592"/>
      <c r="G1413" s="2501"/>
      <c r="H1413" s="2501"/>
      <c r="I1413" s="2501"/>
      <c r="J1413" s="2501"/>
      <c r="K1413" s="2501"/>
      <c r="L1413" s="2501"/>
      <c r="M1413" s="2501"/>
      <c r="N1413" s="2501"/>
      <c r="O1413" s="2501"/>
      <c r="P1413" s="2501"/>
      <c r="Q1413" s="2501"/>
      <c r="R1413" s="2501"/>
      <c r="S1413" s="2501"/>
      <c r="T1413" s="2501"/>
      <c r="U1413" s="2501"/>
      <c r="V1413" s="2501"/>
      <c r="W1413" s="2501"/>
      <c r="X1413" s="2501"/>
      <c r="Y1413" s="2501"/>
      <c r="Z1413" s="2501"/>
      <c r="AA1413" s="2501"/>
      <c r="AB1413" s="2501"/>
      <c r="AC1413" s="2501"/>
      <c r="AD1413" s="2501"/>
      <c r="AE1413" s="2501"/>
      <c r="AF1413" s="2501"/>
      <c r="AG1413" s="2501"/>
      <c r="AH1413" s="2501"/>
      <c r="AI1413" s="2501"/>
      <c r="AJ1413" s="2501"/>
      <c r="AK1413" s="2502"/>
    </row>
    <row r="1414" spans="2:37" s="2349" customFormat="1" ht="131.25" customHeight="1" thickBot="1" x14ac:dyDescent="0.25">
      <c r="B1414" s="4179" t="s">
        <v>4996</v>
      </c>
      <c r="C1414" s="4180"/>
      <c r="D1414" s="5144" t="s">
        <v>5113</v>
      </c>
      <c r="E1414" s="5145"/>
      <c r="F1414" s="5145"/>
      <c r="G1414" s="5145"/>
      <c r="H1414" s="5145"/>
      <c r="I1414" s="5145"/>
      <c r="J1414" s="5145"/>
      <c r="K1414" s="5145"/>
      <c r="L1414" s="5145"/>
      <c r="M1414" s="5145"/>
      <c r="N1414" s="5145"/>
      <c r="O1414" s="5145"/>
      <c r="P1414" s="5145"/>
      <c r="Q1414" s="5146"/>
      <c r="R1414" s="2501"/>
      <c r="S1414" s="2501"/>
      <c r="T1414" s="2501"/>
      <c r="U1414" s="2501"/>
      <c r="V1414" s="2501"/>
      <c r="W1414" s="2501"/>
      <c r="X1414" s="2501"/>
      <c r="Y1414" s="2501"/>
      <c r="Z1414" s="2501"/>
      <c r="AA1414" s="2501"/>
      <c r="AB1414" s="2501"/>
      <c r="AC1414" s="2501"/>
      <c r="AD1414" s="2501"/>
      <c r="AE1414" s="2501"/>
      <c r="AF1414" s="2501"/>
      <c r="AG1414" s="2501"/>
      <c r="AH1414" s="2501"/>
      <c r="AI1414" s="2501"/>
      <c r="AJ1414" s="2501"/>
      <c r="AK1414" s="2502"/>
    </row>
    <row r="1415" spans="2:37" s="2349" customFormat="1" ht="15" customHeight="1" thickBot="1" x14ac:dyDescent="0.25">
      <c r="B1415" s="4245"/>
      <c r="C1415" s="4246"/>
      <c r="D1415" s="4246"/>
      <c r="E1415" s="4246"/>
      <c r="F1415" s="4246"/>
      <c r="G1415" s="4246"/>
      <c r="H1415" s="4246"/>
      <c r="I1415" s="4246"/>
      <c r="J1415" s="4246"/>
      <c r="K1415" s="4246"/>
      <c r="L1415" s="4246"/>
      <c r="M1415" s="4246"/>
      <c r="N1415" s="4246"/>
      <c r="O1415" s="4246"/>
      <c r="P1415" s="4246"/>
      <c r="Q1415" s="4246"/>
      <c r="R1415" s="2501"/>
      <c r="S1415" s="2501"/>
      <c r="T1415" s="2501"/>
      <c r="U1415" s="2501"/>
      <c r="V1415" s="2501"/>
      <c r="W1415" s="2501"/>
      <c r="X1415" s="2501"/>
      <c r="Y1415" s="2501"/>
      <c r="Z1415" s="2501"/>
      <c r="AA1415" s="2501"/>
      <c r="AB1415" s="2501"/>
      <c r="AC1415" s="2501"/>
      <c r="AD1415" s="2501"/>
      <c r="AE1415" s="2501"/>
      <c r="AF1415" s="2501"/>
      <c r="AG1415" s="2501"/>
      <c r="AH1415" s="2501"/>
      <c r="AI1415" s="2501"/>
      <c r="AJ1415" s="2501"/>
      <c r="AK1415" s="2502"/>
    </row>
    <row r="1416" spans="2:37" s="2349" customFormat="1" ht="15" customHeight="1" thickBot="1" x14ac:dyDescent="0.25">
      <c r="B1416" s="2588"/>
      <c r="C1416" s="2589"/>
      <c r="D1416" s="2589"/>
      <c r="E1416" s="2589"/>
      <c r="F1416" s="2593"/>
      <c r="G1416" s="2593"/>
      <c r="H1416" s="2593"/>
      <c r="I1416" s="2593"/>
      <c r="J1416" s="2593"/>
      <c r="K1416" s="2593"/>
      <c r="L1416" s="2593"/>
      <c r="M1416" s="2593"/>
      <c r="N1416" s="2593"/>
      <c r="O1416" s="2593"/>
      <c r="P1416" s="2593"/>
      <c r="Q1416" s="2593"/>
      <c r="R1416" s="2501"/>
      <c r="S1416" s="2501"/>
      <c r="T1416" s="2501"/>
      <c r="U1416" s="2501"/>
      <c r="V1416" s="2501"/>
      <c r="W1416" s="2501"/>
      <c r="X1416" s="2501"/>
      <c r="Y1416" s="2501"/>
      <c r="Z1416" s="2501"/>
      <c r="AA1416" s="2501"/>
      <c r="AB1416" s="2501"/>
      <c r="AC1416" s="2501"/>
      <c r="AD1416" s="2501"/>
      <c r="AE1416" s="2501"/>
      <c r="AF1416" s="2501"/>
      <c r="AG1416" s="2501"/>
      <c r="AH1416" s="2501"/>
      <c r="AI1416" s="2501"/>
      <c r="AJ1416" s="2501"/>
      <c r="AK1416" s="2502"/>
    </row>
    <row r="1417" spans="2:37" s="2349" customFormat="1" ht="15" customHeight="1" thickBot="1" x14ac:dyDescent="0.25">
      <c r="B1417" s="4189" t="s">
        <v>4997</v>
      </c>
      <c r="C1417" s="4189"/>
      <c r="D1417" s="4189" t="s">
        <v>4987</v>
      </c>
      <c r="E1417" s="4189" t="s">
        <v>4998</v>
      </c>
      <c r="F1417" s="4247" t="s">
        <v>224</v>
      </c>
      <c r="G1417" s="4247"/>
      <c r="H1417" s="4247"/>
      <c r="I1417" s="4247"/>
      <c r="J1417" s="4247"/>
      <c r="K1417" s="4247"/>
      <c r="L1417" s="4247"/>
      <c r="M1417" s="4247"/>
      <c r="N1417" s="4247"/>
      <c r="O1417" s="4247"/>
      <c r="P1417" s="4247"/>
      <c r="Q1417" s="4247"/>
      <c r="R1417" s="4247"/>
      <c r="S1417" s="4247" t="s">
        <v>340</v>
      </c>
      <c r="T1417" s="4247"/>
      <c r="U1417" s="4247"/>
      <c r="V1417" s="4247"/>
      <c r="W1417" s="4247"/>
      <c r="X1417" s="4247"/>
      <c r="Y1417" s="4247"/>
      <c r="Z1417" s="4247"/>
      <c r="AA1417" s="4247"/>
      <c r="AB1417" s="4247"/>
      <c r="AC1417" s="4247"/>
      <c r="AD1417" s="4247" t="s">
        <v>225</v>
      </c>
      <c r="AE1417" s="4247"/>
      <c r="AF1417" s="4247"/>
      <c r="AG1417" s="4247"/>
      <c r="AH1417" s="4188" t="s">
        <v>4982</v>
      </c>
      <c r="AI1417" s="4188"/>
      <c r="AJ1417" s="4188"/>
      <c r="AK1417" s="2502"/>
    </row>
    <row r="1418" spans="2:37" s="2349" customFormat="1" ht="35.25" customHeight="1" thickBot="1" x14ac:dyDescent="0.25">
      <c r="B1418" s="4203"/>
      <c r="C1418" s="4203"/>
      <c r="D1418" s="4203"/>
      <c r="E1418" s="4203"/>
      <c r="F1418" s="4203" t="s">
        <v>4999</v>
      </c>
      <c r="G1418" s="4203" t="s">
        <v>5000</v>
      </c>
      <c r="H1418" s="4189" t="s">
        <v>5001</v>
      </c>
      <c r="I1418" s="4200" t="s">
        <v>5002</v>
      </c>
      <c r="J1418" s="4200" t="s">
        <v>5003</v>
      </c>
      <c r="K1418" s="4201" t="s">
        <v>5004</v>
      </c>
      <c r="L1418" s="4201" t="s">
        <v>5005</v>
      </c>
      <c r="M1418" s="4200" t="s">
        <v>5006</v>
      </c>
      <c r="N1418" s="4200"/>
      <c r="O1418" s="4201" t="s">
        <v>5007</v>
      </c>
      <c r="P1418" s="4201" t="s">
        <v>5008</v>
      </c>
      <c r="Q1418" s="4201" t="s">
        <v>5009</v>
      </c>
      <c r="R1418" s="4201" t="s">
        <v>5010</v>
      </c>
      <c r="S1418" s="4189" t="s">
        <v>5011</v>
      </c>
      <c r="T1418" s="4189" t="s">
        <v>5012</v>
      </c>
      <c r="U1418" s="4189" t="s">
        <v>5013</v>
      </c>
      <c r="V1418" s="4189" t="s">
        <v>5014</v>
      </c>
      <c r="W1418" s="4189" t="s">
        <v>5015</v>
      </c>
      <c r="X1418" s="4189" t="s">
        <v>5016</v>
      </c>
      <c r="Y1418" s="4189" t="s">
        <v>5017</v>
      </c>
      <c r="Z1418" s="4189" t="s">
        <v>5018</v>
      </c>
      <c r="AA1418" s="4189" t="s">
        <v>5019</v>
      </c>
      <c r="AB1418" s="4200" t="s">
        <v>5020</v>
      </c>
      <c r="AC1418" s="4200" t="s">
        <v>5021</v>
      </c>
      <c r="AD1418" s="4189" t="s">
        <v>5022</v>
      </c>
      <c r="AE1418" s="4189" t="s">
        <v>5023</v>
      </c>
      <c r="AF1418" s="4189" t="s">
        <v>5024</v>
      </c>
      <c r="AG1418" s="4189" t="s">
        <v>5025</v>
      </c>
      <c r="AH1418" s="4189" t="s">
        <v>1150</v>
      </c>
      <c r="AI1418" s="4189" t="s">
        <v>4983</v>
      </c>
      <c r="AJ1418" s="4189" t="s">
        <v>4984</v>
      </c>
      <c r="AK1418" s="2502"/>
    </row>
    <row r="1419" spans="2:37" s="2349" customFormat="1" ht="15" customHeight="1" thickBot="1" x14ac:dyDescent="0.25">
      <c r="B1419" s="4203"/>
      <c r="C1419" s="4203"/>
      <c r="D1419" s="4203"/>
      <c r="E1419" s="4203"/>
      <c r="F1419" s="4203"/>
      <c r="G1419" s="4203"/>
      <c r="H1419" s="4203"/>
      <c r="I1419" s="4201"/>
      <c r="J1419" s="4201"/>
      <c r="K1419" s="4201"/>
      <c r="L1419" s="4201"/>
      <c r="M1419" s="2586" t="s">
        <v>5026</v>
      </c>
      <c r="N1419" s="2585" t="s">
        <v>2793</v>
      </c>
      <c r="O1419" s="4201"/>
      <c r="P1419" s="4201"/>
      <c r="Q1419" s="4201"/>
      <c r="R1419" s="4201"/>
      <c r="S1419" s="4203"/>
      <c r="T1419" s="4203"/>
      <c r="U1419" s="4203"/>
      <c r="V1419" s="4203"/>
      <c r="W1419" s="4203"/>
      <c r="X1419" s="4203"/>
      <c r="Y1419" s="4203"/>
      <c r="Z1419" s="4203"/>
      <c r="AA1419" s="4203"/>
      <c r="AB1419" s="4201"/>
      <c r="AC1419" s="4201"/>
      <c r="AD1419" s="4203"/>
      <c r="AE1419" s="4203"/>
      <c r="AF1419" s="4203"/>
      <c r="AG1419" s="4203"/>
      <c r="AH1419" s="4203"/>
      <c r="AI1419" s="4203"/>
      <c r="AJ1419" s="4203"/>
      <c r="AK1419" s="2502"/>
    </row>
    <row r="1420" spans="2:37" s="2349" customFormat="1" ht="15" customHeight="1" x14ac:dyDescent="0.2">
      <c r="B1420" s="5137" t="s">
        <v>5114</v>
      </c>
      <c r="C1420" s="5138"/>
      <c r="D1420" s="2508" t="s">
        <v>5115</v>
      </c>
      <c r="E1420" s="2509">
        <v>15</v>
      </c>
      <c r="F1420" s="2509">
        <v>13</v>
      </c>
      <c r="G1420" s="2614"/>
      <c r="H1420" s="2624"/>
      <c r="I1420" s="2624"/>
      <c r="J1420" s="2624"/>
      <c r="K1420" s="2614">
        <v>0.1</v>
      </c>
      <c r="L1420" s="2614">
        <v>0.1</v>
      </c>
      <c r="M1420" s="2508"/>
      <c r="N1420" s="2625"/>
      <c r="O1420" s="2614">
        <v>0.1</v>
      </c>
      <c r="P1420" s="2614">
        <v>0.1</v>
      </c>
      <c r="Q1420" s="2614">
        <v>0.1</v>
      </c>
      <c r="R1420" s="2614">
        <v>0.1</v>
      </c>
      <c r="S1420" s="2626"/>
      <c r="T1420" s="2614"/>
      <c r="U1420" s="2510"/>
      <c r="V1420" s="2510"/>
      <c r="W1420" s="2614"/>
      <c r="X1420" s="2614">
        <v>0.06</v>
      </c>
      <c r="Y1420" s="2510"/>
      <c r="Z1420" s="2510">
        <v>9999</v>
      </c>
      <c r="AA1420" s="2510"/>
      <c r="AB1420" s="2614"/>
      <c r="AC1420" s="2614">
        <v>0.06</v>
      </c>
      <c r="AD1420" s="2509"/>
      <c r="AE1420" s="2523">
        <v>0</v>
      </c>
      <c r="AF1420" s="2524"/>
      <c r="AG1420" s="2614"/>
      <c r="AH1420" s="2627"/>
      <c r="AI1420" s="2627"/>
      <c r="AJ1420" s="2628"/>
      <c r="AK1420" s="2502"/>
    </row>
    <row r="1421" spans="2:37" s="2349" customFormat="1" ht="15" customHeight="1" x14ac:dyDescent="0.2">
      <c r="B1421" s="4350" t="s">
        <v>5116</v>
      </c>
      <c r="C1421" s="4351"/>
      <c r="D1421" s="2485" t="s">
        <v>5117</v>
      </c>
      <c r="E1421" s="2486">
        <v>20</v>
      </c>
      <c r="F1421" s="2486">
        <v>18</v>
      </c>
      <c r="G1421" s="2487"/>
      <c r="H1421" s="2629"/>
      <c r="I1421" s="2629"/>
      <c r="J1421" s="2629"/>
      <c r="K1421" s="2487">
        <v>0.1</v>
      </c>
      <c r="L1421" s="2487">
        <v>0.1</v>
      </c>
      <c r="M1421" s="2485"/>
      <c r="N1421" s="2630"/>
      <c r="O1421" s="2487">
        <v>0.1</v>
      </c>
      <c r="P1421" s="2487">
        <v>0.1</v>
      </c>
      <c r="Q1421" s="2487">
        <v>0.1</v>
      </c>
      <c r="R1421" s="2487">
        <v>0.1</v>
      </c>
      <c r="S1421" s="2542"/>
      <c r="T1421" s="2487"/>
      <c r="U1421" s="2631"/>
      <c r="V1421" s="2631"/>
      <c r="W1421" s="2487"/>
      <c r="X1421" s="2487">
        <v>0.06</v>
      </c>
      <c r="Y1421" s="2631"/>
      <c r="Z1421" s="2631">
        <v>9999</v>
      </c>
      <c r="AA1421" s="2631"/>
      <c r="AB1421" s="2487"/>
      <c r="AC1421" s="2487">
        <v>0.06</v>
      </c>
      <c r="AD1421" s="2486"/>
      <c r="AE1421" s="2512">
        <v>0</v>
      </c>
      <c r="AF1421" s="2513"/>
      <c r="AG1421" s="2487"/>
      <c r="AH1421" s="2632"/>
      <c r="AI1421" s="2632"/>
      <c r="AJ1421" s="2633"/>
      <c r="AK1421" s="2502"/>
    </row>
    <row r="1422" spans="2:37" s="2349" customFormat="1" ht="15" customHeight="1" x14ac:dyDescent="0.2">
      <c r="B1422" s="4350" t="s">
        <v>5118</v>
      </c>
      <c r="C1422" s="4351"/>
      <c r="D1422" s="2485" t="s">
        <v>5119</v>
      </c>
      <c r="E1422" s="2486">
        <v>25</v>
      </c>
      <c r="F1422" s="2486">
        <v>23</v>
      </c>
      <c r="G1422" s="2487"/>
      <c r="H1422" s="2629"/>
      <c r="I1422" s="2629"/>
      <c r="J1422" s="2629"/>
      <c r="K1422" s="2487">
        <v>0.1</v>
      </c>
      <c r="L1422" s="2487">
        <v>0.1</v>
      </c>
      <c r="M1422" s="2485"/>
      <c r="N1422" s="2630"/>
      <c r="O1422" s="2487">
        <v>0.1</v>
      </c>
      <c r="P1422" s="2487">
        <v>0.1</v>
      </c>
      <c r="Q1422" s="2487">
        <v>0.1</v>
      </c>
      <c r="R1422" s="2487">
        <v>0.1</v>
      </c>
      <c r="S1422" s="2542"/>
      <c r="T1422" s="2487"/>
      <c r="U1422" s="2631"/>
      <c r="V1422" s="2631"/>
      <c r="W1422" s="2487"/>
      <c r="X1422" s="2487">
        <v>0.06</v>
      </c>
      <c r="Y1422" s="2631"/>
      <c r="Z1422" s="2631">
        <v>9999</v>
      </c>
      <c r="AA1422" s="2631"/>
      <c r="AB1422" s="2487"/>
      <c r="AC1422" s="2487">
        <v>0.06</v>
      </c>
      <c r="AD1422" s="2486"/>
      <c r="AE1422" s="2512">
        <v>0</v>
      </c>
      <c r="AF1422" s="2513"/>
      <c r="AG1422" s="2487"/>
      <c r="AH1422" s="2632"/>
      <c r="AI1422" s="2632"/>
      <c r="AJ1422" s="2633"/>
      <c r="AK1422" s="2502"/>
    </row>
    <row r="1423" spans="2:37" s="2349" customFormat="1" ht="15" customHeight="1" x14ac:dyDescent="0.2">
      <c r="B1423" s="4350" t="s">
        <v>5120</v>
      </c>
      <c r="C1423" s="4351"/>
      <c r="D1423" s="2485" t="s">
        <v>5121</v>
      </c>
      <c r="E1423" s="2486">
        <v>30</v>
      </c>
      <c r="F1423" s="2486">
        <v>13</v>
      </c>
      <c r="G1423" s="2487"/>
      <c r="H1423" s="2629"/>
      <c r="I1423" s="2629"/>
      <c r="J1423" s="2629"/>
      <c r="K1423" s="2487">
        <v>0.1</v>
      </c>
      <c r="L1423" s="2487">
        <v>0.1</v>
      </c>
      <c r="M1423" s="2485"/>
      <c r="N1423" s="2630"/>
      <c r="O1423" s="2487">
        <v>0.1</v>
      </c>
      <c r="P1423" s="2487">
        <v>0.1</v>
      </c>
      <c r="Q1423" s="2487">
        <v>0.1</v>
      </c>
      <c r="R1423" s="2487">
        <v>0.1</v>
      </c>
      <c r="S1423" s="2542"/>
      <c r="T1423" s="2487"/>
      <c r="U1423" s="2631"/>
      <c r="V1423" s="2631"/>
      <c r="W1423" s="2487"/>
      <c r="X1423" s="2487">
        <v>0.06</v>
      </c>
      <c r="Y1423" s="2631"/>
      <c r="Z1423" s="2631">
        <v>9999</v>
      </c>
      <c r="AA1423" s="2631"/>
      <c r="AB1423" s="2487"/>
      <c r="AC1423" s="2487">
        <v>0.06</v>
      </c>
      <c r="AD1423" s="2486"/>
      <c r="AE1423" s="2512">
        <v>500</v>
      </c>
      <c r="AF1423" s="2513"/>
      <c r="AG1423" s="2487">
        <v>0.1</v>
      </c>
      <c r="AH1423" s="2632"/>
      <c r="AI1423" s="2632"/>
      <c r="AJ1423" s="2633"/>
      <c r="AK1423" s="2502"/>
    </row>
    <row r="1424" spans="2:37" s="2349" customFormat="1" ht="15" customHeight="1" x14ac:dyDescent="0.2">
      <c r="B1424" s="4161" t="s">
        <v>5122</v>
      </c>
      <c r="C1424" s="4160"/>
      <c r="D1424" s="2485" t="s">
        <v>5123</v>
      </c>
      <c r="E1424" s="2486">
        <v>35</v>
      </c>
      <c r="F1424" s="2486">
        <v>13</v>
      </c>
      <c r="G1424" s="2487"/>
      <c r="H1424" s="2629"/>
      <c r="I1424" s="2629"/>
      <c r="J1424" s="2629"/>
      <c r="K1424" s="2487">
        <v>0.1</v>
      </c>
      <c r="L1424" s="2487">
        <v>0.1</v>
      </c>
      <c r="M1424" s="2485"/>
      <c r="N1424" s="2630"/>
      <c r="O1424" s="2487">
        <v>0.1</v>
      </c>
      <c r="P1424" s="2487">
        <v>0.1</v>
      </c>
      <c r="Q1424" s="2487">
        <v>0.1</v>
      </c>
      <c r="R1424" s="2487">
        <v>0.1</v>
      </c>
      <c r="S1424" s="2542"/>
      <c r="T1424" s="2487"/>
      <c r="U1424" s="2631"/>
      <c r="V1424" s="2631"/>
      <c r="W1424" s="2487"/>
      <c r="X1424" s="2487">
        <v>0.06</v>
      </c>
      <c r="Y1424" s="2631"/>
      <c r="Z1424" s="2631">
        <v>9999</v>
      </c>
      <c r="AA1424" s="2631"/>
      <c r="AB1424" s="2487"/>
      <c r="AC1424" s="2487">
        <v>0.06</v>
      </c>
      <c r="AD1424" s="2486"/>
      <c r="AE1424" s="2512">
        <v>1000</v>
      </c>
      <c r="AF1424" s="2513"/>
      <c r="AG1424" s="2487">
        <v>0.1</v>
      </c>
      <c r="AH1424" s="2632"/>
      <c r="AI1424" s="2632"/>
      <c r="AJ1424" s="2633"/>
      <c r="AK1424" s="2502"/>
    </row>
    <row r="1425" spans="1:37" s="2349" customFormat="1" ht="15" customHeight="1" x14ac:dyDescent="0.2">
      <c r="B1425" s="4161" t="s">
        <v>5124</v>
      </c>
      <c r="C1425" s="4160"/>
      <c r="D1425" s="2485" t="s">
        <v>5125</v>
      </c>
      <c r="E1425" s="2486">
        <v>40</v>
      </c>
      <c r="F1425" s="2486">
        <v>18</v>
      </c>
      <c r="G1425" s="2487"/>
      <c r="H1425" s="2629"/>
      <c r="I1425" s="2629"/>
      <c r="J1425" s="2629"/>
      <c r="K1425" s="2487">
        <v>0.1</v>
      </c>
      <c r="L1425" s="2487">
        <v>0.1</v>
      </c>
      <c r="M1425" s="2485"/>
      <c r="N1425" s="2630"/>
      <c r="O1425" s="2487">
        <v>0.1</v>
      </c>
      <c r="P1425" s="2487">
        <v>0.1</v>
      </c>
      <c r="Q1425" s="2487">
        <v>0.1</v>
      </c>
      <c r="R1425" s="2487">
        <v>0.1</v>
      </c>
      <c r="S1425" s="2542"/>
      <c r="T1425" s="2487"/>
      <c r="U1425" s="2631"/>
      <c r="V1425" s="2631"/>
      <c r="W1425" s="2487"/>
      <c r="X1425" s="2487">
        <v>0.06</v>
      </c>
      <c r="Y1425" s="2631"/>
      <c r="Z1425" s="2631">
        <v>9999</v>
      </c>
      <c r="AA1425" s="2631"/>
      <c r="AB1425" s="2487"/>
      <c r="AC1425" s="2487">
        <v>0.06</v>
      </c>
      <c r="AD1425" s="2486"/>
      <c r="AE1425" s="2512">
        <v>1000</v>
      </c>
      <c r="AF1425" s="2513"/>
      <c r="AG1425" s="2487">
        <v>0.1</v>
      </c>
      <c r="AH1425" s="2632"/>
      <c r="AI1425" s="2632"/>
      <c r="AJ1425" s="2633"/>
      <c r="AK1425" s="2502"/>
    </row>
    <row r="1426" spans="1:37" s="2349" customFormat="1" ht="15" customHeight="1" thickBot="1" x14ac:dyDescent="0.25">
      <c r="B1426" s="4162"/>
      <c r="C1426" s="4163"/>
      <c r="D1426" s="2532"/>
      <c r="E1426" s="2533"/>
      <c r="F1426" s="2533"/>
      <c r="G1426" s="2534"/>
      <c r="H1426" s="2534"/>
      <c r="I1426" s="2534"/>
      <c r="J1426" s="2535"/>
      <c r="K1426" s="2534"/>
      <c r="L1426" s="2534"/>
      <c r="M1426" s="2535"/>
      <c r="N1426" s="2535"/>
      <c r="O1426" s="2534"/>
      <c r="P1426" s="2534"/>
      <c r="Q1426" s="2534"/>
      <c r="R1426" s="2534"/>
      <c r="S1426" s="2536"/>
      <c r="T1426" s="2536"/>
      <c r="U1426" s="2536"/>
      <c r="V1426" s="2536"/>
      <c r="W1426" s="2536"/>
      <c r="X1426" s="2534"/>
      <c r="Y1426" s="2537"/>
      <c r="Z1426" s="2537"/>
      <c r="AA1426" s="2537"/>
      <c r="AB1426" s="2537"/>
      <c r="AC1426" s="2534"/>
      <c r="AD1426" s="2537"/>
      <c r="AE1426" s="2537"/>
      <c r="AF1426" s="2537"/>
      <c r="AG1426" s="2538"/>
      <c r="AH1426" s="2537"/>
      <c r="AI1426" s="2537"/>
      <c r="AJ1426" s="2539"/>
      <c r="AK1426" s="2502"/>
    </row>
    <row r="1427" spans="1:37" s="2349" customFormat="1" ht="15" customHeight="1" x14ac:dyDescent="0.2">
      <c r="A1427" s="687"/>
      <c r="B1427" s="2503"/>
      <c r="C1427" s="2496"/>
      <c r="D1427" s="2496"/>
      <c r="E1427" s="2496"/>
      <c r="F1427" s="2496"/>
      <c r="G1427" s="2496"/>
      <c r="H1427" s="2496"/>
      <c r="I1427" s="2497"/>
      <c r="J1427" s="2497"/>
      <c r="K1427" s="2497"/>
      <c r="L1427" s="2497"/>
      <c r="M1427" s="2496"/>
      <c r="N1427" s="2497"/>
      <c r="O1427" s="2497"/>
      <c r="P1427" s="2497"/>
      <c r="Q1427" s="2497"/>
      <c r="R1427" s="2497"/>
      <c r="S1427" s="2496"/>
      <c r="T1427" s="2495"/>
      <c r="U1427" s="2495"/>
      <c r="V1427" s="2495"/>
      <c r="W1427" s="2495"/>
      <c r="X1427" s="2495"/>
      <c r="Y1427" s="2495"/>
      <c r="Z1427" s="2495"/>
      <c r="AA1427" s="2495"/>
      <c r="AB1427" s="2495"/>
      <c r="AC1427" s="2495"/>
      <c r="AD1427" s="2495"/>
      <c r="AE1427" s="2495"/>
      <c r="AF1427" s="2495"/>
      <c r="AG1427" s="2495"/>
      <c r="AH1427" s="2495"/>
      <c r="AI1427" s="2495"/>
      <c r="AJ1427" s="2498"/>
      <c r="AK1427" s="2502"/>
    </row>
    <row r="1428" spans="1:37" s="2349" customFormat="1" ht="15" customHeight="1" x14ac:dyDescent="0.2">
      <c r="A1428" s="687"/>
      <c r="B1428" s="4236" t="s">
        <v>4985</v>
      </c>
      <c r="C1428" s="4237"/>
      <c r="D1428" s="4249" t="s">
        <v>5126</v>
      </c>
      <c r="E1428" s="4249"/>
      <c r="F1428" s="4249"/>
      <c r="G1428" s="4249"/>
      <c r="H1428" s="2499"/>
      <c r="I1428" s="2499"/>
      <c r="J1428" s="2499"/>
      <c r="K1428" s="2499"/>
      <c r="L1428" s="2499"/>
      <c r="M1428" s="2499"/>
      <c r="N1428" s="2499"/>
      <c r="O1428" s="2499"/>
      <c r="P1428" s="2499"/>
      <c r="Q1428" s="2499"/>
      <c r="R1428" s="2499"/>
      <c r="S1428" s="2499"/>
      <c r="T1428" s="2495"/>
      <c r="U1428" s="2495"/>
      <c r="V1428" s="2495"/>
      <c r="W1428" s="2495"/>
      <c r="X1428" s="2495"/>
      <c r="Y1428" s="2495"/>
      <c r="Z1428" s="2495"/>
      <c r="AA1428" s="2495"/>
      <c r="AB1428" s="2495"/>
      <c r="AC1428" s="2495"/>
      <c r="AD1428" s="2495"/>
      <c r="AE1428" s="2495"/>
      <c r="AF1428" s="2495"/>
      <c r="AG1428" s="2495"/>
      <c r="AH1428" s="2495"/>
      <c r="AI1428" s="2495"/>
      <c r="AJ1428" s="2498"/>
      <c r="AK1428" s="2502"/>
    </row>
    <row r="1429" spans="1:37" s="2349" customFormat="1" ht="15" customHeight="1" x14ac:dyDescent="0.2">
      <c r="A1429" s="687"/>
      <c r="B1429" s="4236" t="s">
        <v>4986</v>
      </c>
      <c r="C1429" s="4237"/>
      <c r="D1429" s="4249" t="s">
        <v>5127</v>
      </c>
      <c r="E1429" s="4249"/>
      <c r="F1429" s="4249"/>
      <c r="G1429" s="4249"/>
      <c r="H1429" s="2499"/>
      <c r="I1429" s="2499"/>
      <c r="J1429" s="2499"/>
      <c r="K1429" s="2499"/>
      <c r="L1429" s="2499"/>
      <c r="M1429" s="2499"/>
      <c r="N1429" s="2499"/>
      <c r="O1429" s="2499"/>
      <c r="P1429" s="2499"/>
      <c r="Q1429" s="2499"/>
      <c r="R1429" s="2499"/>
      <c r="S1429" s="2499"/>
      <c r="T1429" s="2495"/>
      <c r="U1429" s="2495"/>
      <c r="V1429" s="2495"/>
      <c r="W1429" s="2495"/>
      <c r="X1429" s="2495"/>
      <c r="Y1429" s="2495"/>
      <c r="Z1429" s="2495"/>
      <c r="AA1429" s="2495"/>
      <c r="AB1429" s="2495"/>
      <c r="AC1429" s="2495"/>
      <c r="AD1429" s="2495"/>
      <c r="AE1429" s="2495"/>
      <c r="AF1429" s="2495"/>
      <c r="AG1429" s="2495"/>
      <c r="AH1429" s="2495"/>
      <c r="AI1429" s="2495"/>
      <c r="AJ1429" s="2498"/>
      <c r="AK1429" s="2502"/>
    </row>
    <row r="1430" spans="1:37" s="2349" customFormat="1" ht="15" customHeight="1" thickBot="1" x14ac:dyDescent="0.25">
      <c r="B1430" s="4270"/>
      <c r="C1430" s="4271"/>
      <c r="D1430" s="4272"/>
      <c r="E1430" s="4272"/>
      <c r="F1430" s="4272"/>
      <c r="G1430" s="4272"/>
      <c r="H1430" s="2504"/>
      <c r="I1430" s="2504"/>
      <c r="J1430" s="2504"/>
      <c r="K1430" s="2504"/>
      <c r="L1430" s="2504"/>
      <c r="M1430" s="2504"/>
      <c r="N1430" s="2504"/>
      <c r="O1430" s="2504"/>
      <c r="P1430" s="2504"/>
      <c r="Q1430" s="2504"/>
      <c r="R1430" s="2504"/>
      <c r="S1430" s="2504"/>
      <c r="T1430" s="2505"/>
      <c r="U1430" s="2505"/>
      <c r="V1430" s="2505"/>
      <c r="W1430" s="2505"/>
      <c r="X1430" s="2505"/>
      <c r="Y1430" s="2505"/>
      <c r="Z1430" s="2505"/>
      <c r="AA1430" s="2505"/>
      <c r="AB1430" s="2505"/>
      <c r="AC1430" s="2505"/>
      <c r="AD1430" s="2505"/>
      <c r="AE1430" s="2505"/>
      <c r="AF1430" s="2505"/>
      <c r="AG1430" s="2505"/>
      <c r="AH1430" s="2505"/>
      <c r="AI1430" s="2505"/>
      <c r="AJ1430" s="2506"/>
      <c r="AK1430" s="2507"/>
    </row>
    <row r="1431" spans="1:37" s="2349" customFormat="1" ht="15" customHeight="1" thickBot="1" x14ac:dyDescent="0.35">
      <c r="B1431" s="2596"/>
      <c r="C1431" s="2597"/>
      <c r="D1431" s="2597"/>
      <c r="E1431" s="513"/>
      <c r="F1431" s="513"/>
      <c r="G1431" s="513"/>
      <c r="H1431" s="513"/>
      <c r="I1431" s="2595"/>
      <c r="J1431" s="2595"/>
      <c r="K1431" s="2595"/>
      <c r="L1431" s="2595"/>
      <c r="M1431" s="2595"/>
      <c r="N1431" s="2595"/>
      <c r="O1431" s="2595"/>
      <c r="P1431" s="2595"/>
    </row>
    <row r="1432" spans="1:37" s="2349" customFormat="1" ht="15" customHeight="1" x14ac:dyDescent="0.2">
      <c r="B1432" s="4169" t="s">
        <v>4994</v>
      </c>
      <c r="C1432" s="4170"/>
      <c r="D1432" s="4170"/>
      <c r="E1432" s="4170"/>
      <c r="F1432" s="4170"/>
      <c r="G1432" s="4170"/>
      <c r="H1432" s="4170"/>
      <c r="I1432" s="4170"/>
      <c r="J1432" s="4170"/>
      <c r="K1432" s="4170"/>
      <c r="L1432" s="4170"/>
      <c r="M1432" s="4170"/>
      <c r="N1432" s="4170"/>
      <c r="O1432" s="4170"/>
      <c r="P1432" s="4170"/>
      <c r="Q1432" s="4170"/>
      <c r="R1432" s="4170"/>
      <c r="S1432" s="4170"/>
      <c r="T1432" s="4170"/>
      <c r="U1432" s="4170"/>
      <c r="V1432" s="4170"/>
      <c r="W1432" s="4170"/>
      <c r="X1432" s="4170"/>
      <c r="Y1432" s="4170"/>
      <c r="Z1432" s="4170"/>
      <c r="AA1432" s="4170"/>
      <c r="AB1432" s="4170"/>
      <c r="AC1432" s="4170"/>
      <c r="AD1432" s="4170"/>
      <c r="AE1432" s="4170"/>
      <c r="AF1432" s="4170"/>
      <c r="AG1432" s="4170"/>
      <c r="AH1432" s="4170"/>
      <c r="AI1432" s="4170"/>
      <c r="AJ1432" s="4170"/>
      <c r="AK1432" s="4171"/>
    </row>
    <row r="1433" spans="1:37" s="2349" customFormat="1" ht="15" customHeight="1" x14ac:dyDescent="0.2">
      <c r="B1433" s="2500"/>
      <c r="C1433" s="2589"/>
      <c r="D1433" s="2589"/>
      <c r="E1433" s="2589"/>
      <c r="F1433" s="2589"/>
      <c r="G1433" s="2501"/>
      <c r="H1433" s="2501"/>
      <c r="I1433" s="2501"/>
      <c r="J1433" s="2501"/>
      <c r="K1433" s="2501"/>
      <c r="L1433" s="2501"/>
      <c r="M1433" s="2501"/>
      <c r="N1433" s="2501"/>
      <c r="O1433" s="2501"/>
      <c r="P1433" s="2501"/>
      <c r="Q1433" s="2501"/>
      <c r="R1433" s="2501"/>
      <c r="S1433" s="2501"/>
      <c r="T1433" s="2501"/>
      <c r="U1433" s="2501"/>
      <c r="V1433" s="2501"/>
      <c r="W1433" s="2501"/>
      <c r="X1433" s="2501"/>
      <c r="Y1433" s="2501"/>
      <c r="Z1433" s="2501"/>
      <c r="AA1433" s="2501"/>
      <c r="AB1433" s="2501"/>
      <c r="AC1433" s="2501"/>
      <c r="AD1433" s="2501"/>
      <c r="AE1433" s="2501"/>
      <c r="AF1433" s="2501"/>
      <c r="AG1433" s="2501"/>
      <c r="AH1433" s="2501"/>
      <c r="AI1433" s="2501"/>
      <c r="AJ1433" s="2501"/>
      <c r="AK1433" s="2502"/>
    </row>
    <row r="1434" spans="1:37" s="2349" customFormat="1" ht="15" customHeight="1" x14ac:dyDescent="0.2">
      <c r="B1434" s="2500" t="s">
        <v>4981</v>
      </c>
      <c r="C1434" s="2589"/>
      <c r="D1434" s="4294" t="s">
        <v>5108</v>
      </c>
      <c r="E1434" s="4294"/>
      <c r="F1434" s="4294"/>
      <c r="G1434" s="2501"/>
      <c r="H1434" s="2501"/>
      <c r="I1434" s="2501"/>
      <c r="J1434" s="2501"/>
      <c r="K1434" s="2501"/>
      <c r="L1434" s="2501"/>
      <c r="M1434" s="2501"/>
      <c r="N1434" s="2501"/>
      <c r="O1434" s="2501"/>
      <c r="P1434" s="2501"/>
      <c r="Q1434" s="2501"/>
      <c r="R1434" s="2501"/>
      <c r="S1434" s="2501"/>
      <c r="T1434" s="2501"/>
      <c r="U1434" s="2501"/>
      <c r="V1434" s="2501"/>
      <c r="W1434" s="2501"/>
      <c r="X1434" s="2501"/>
      <c r="Y1434" s="2501"/>
      <c r="Z1434" s="2501"/>
      <c r="AA1434" s="2501"/>
      <c r="AB1434" s="2501"/>
      <c r="AC1434" s="2501"/>
      <c r="AD1434" s="2501"/>
      <c r="AE1434" s="2501"/>
      <c r="AF1434" s="2501"/>
      <c r="AG1434" s="2501"/>
      <c r="AH1434" s="2501"/>
      <c r="AI1434" s="2501"/>
      <c r="AJ1434" s="2501"/>
      <c r="AK1434" s="2502"/>
    </row>
    <row r="1435" spans="1:37" s="2349" customFormat="1" ht="15" customHeight="1" x14ac:dyDescent="0.2">
      <c r="B1435" s="4176" t="s">
        <v>4995</v>
      </c>
      <c r="C1435" s="4177"/>
      <c r="D1435" s="4314">
        <v>41454</v>
      </c>
      <c r="E1435" s="4315"/>
      <c r="F1435" s="2589"/>
      <c r="G1435" s="2501"/>
      <c r="H1435" s="2501"/>
      <c r="I1435" s="2501"/>
      <c r="J1435" s="2501"/>
      <c r="K1435" s="2501"/>
      <c r="L1435" s="2501"/>
      <c r="M1435" s="2501"/>
      <c r="N1435" s="2501"/>
      <c r="O1435" s="2501"/>
      <c r="P1435" s="2501"/>
      <c r="Q1435" s="2501"/>
      <c r="R1435" s="2501"/>
      <c r="S1435" s="2501"/>
      <c r="T1435" s="2501"/>
      <c r="U1435" s="2501"/>
      <c r="V1435" s="2501"/>
      <c r="W1435" s="2501"/>
      <c r="X1435" s="2501"/>
      <c r="Y1435" s="2501"/>
      <c r="Z1435" s="2501"/>
      <c r="AA1435" s="2501"/>
      <c r="AB1435" s="2501"/>
      <c r="AC1435" s="2501"/>
      <c r="AD1435" s="2501"/>
      <c r="AE1435" s="2501"/>
      <c r="AF1435" s="2501"/>
      <c r="AG1435" s="2501"/>
      <c r="AH1435" s="2501"/>
      <c r="AI1435" s="2501"/>
      <c r="AJ1435" s="2501"/>
      <c r="AK1435" s="2502"/>
    </row>
    <row r="1436" spans="1:37" s="2349" customFormat="1" ht="15" customHeight="1" thickBot="1" x14ac:dyDescent="0.25">
      <c r="B1436" s="2588"/>
      <c r="C1436" s="2589"/>
      <c r="D1436" s="2591"/>
      <c r="E1436" s="2592"/>
      <c r="F1436" s="2589"/>
      <c r="G1436" s="2501"/>
      <c r="H1436" s="2501"/>
      <c r="I1436" s="2501"/>
      <c r="J1436" s="2501"/>
      <c r="K1436" s="2501"/>
      <c r="L1436" s="2501"/>
      <c r="M1436" s="2501"/>
      <c r="N1436" s="2501"/>
      <c r="O1436" s="2501"/>
      <c r="P1436" s="2501"/>
      <c r="Q1436" s="2501"/>
      <c r="R1436" s="2501"/>
      <c r="S1436" s="2501"/>
      <c r="T1436" s="2501"/>
      <c r="U1436" s="2501"/>
      <c r="V1436" s="2501"/>
      <c r="W1436" s="2501"/>
      <c r="X1436" s="2501"/>
      <c r="Y1436" s="2501"/>
      <c r="Z1436" s="2501"/>
      <c r="AA1436" s="2501"/>
      <c r="AB1436" s="2501"/>
      <c r="AC1436" s="2501"/>
      <c r="AD1436" s="2501"/>
      <c r="AE1436" s="2501"/>
      <c r="AF1436" s="2501"/>
      <c r="AG1436" s="2501"/>
      <c r="AH1436" s="2501"/>
      <c r="AI1436" s="2501"/>
      <c r="AJ1436" s="2501"/>
      <c r="AK1436" s="2502"/>
    </row>
    <row r="1437" spans="1:37" s="2349" customFormat="1" ht="87" customHeight="1" thickBot="1" x14ac:dyDescent="0.25">
      <c r="B1437" s="4179" t="s">
        <v>4996</v>
      </c>
      <c r="C1437" s="4180"/>
      <c r="D1437" s="4291" t="s">
        <v>5109</v>
      </c>
      <c r="E1437" s="4292"/>
      <c r="F1437" s="4292"/>
      <c r="G1437" s="4292"/>
      <c r="H1437" s="4292"/>
      <c r="I1437" s="4292"/>
      <c r="J1437" s="4292"/>
      <c r="K1437" s="4292"/>
      <c r="L1437" s="4292"/>
      <c r="M1437" s="4292"/>
      <c r="N1437" s="4292"/>
      <c r="O1437" s="4292"/>
      <c r="P1437" s="4292"/>
      <c r="Q1437" s="4293"/>
      <c r="R1437" s="2501"/>
      <c r="S1437" s="2501"/>
      <c r="T1437" s="2501"/>
      <c r="U1437" s="2501"/>
      <c r="V1437" s="2501"/>
      <c r="W1437" s="2501"/>
      <c r="X1437" s="2501"/>
      <c r="Y1437" s="2501"/>
      <c r="Z1437" s="2501"/>
      <c r="AA1437" s="2501"/>
      <c r="AB1437" s="2501"/>
      <c r="AC1437" s="2501"/>
      <c r="AD1437" s="2501"/>
      <c r="AE1437" s="2501"/>
      <c r="AF1437" s="2501"/>
      <c r="AG1437" s="2501"/>
      <c r="AH1437" s="2501"/>
      <c r="AI1437" s="2501"/>
      <c r="AJ1437" s="2501"/>
      <c r="AK1437" s="2502"/>
    </row>
    <row r="1438" spans="1:37" s="3782" customFormat="1" ht="15" customHeight="1" thickBot="1" x14ac:dyDescent="0.25">
      <c r="B1438" s="3773"/>
      <c r="C1438" s="3773"/>
      <c r="D1438" s="3768"/>
      <c r="E1438" s="3768"/>
      <c r="F1438" s="3768"/>
      <c r="G1438" s="3768"/>
      <c r="H1438" s="3768"/>
      <c r="I1438" s="3768"/>
      <c r="J1438" s="3768"/>
      <c r="K1438" s="3768"/>
      <c r="L1438" s="3768"/>
      <c r="M1438" s="3768"/>
      <c r="N1438" s="3768"/>
      <c r="O1438" s="3768"/>
      <c r="P1438" s="3768"/>
      <c r="Q1438" s="3768"/>
      <c r="R1438" s="2501"/>
      <c r="S1438" s="2501"/>
      <c r="T1438" s="2501"/>
      <c r="U1438" s="2501"/>
      <c r="V1438" s="2501"/>
      <c r="W1438" s="2501"/>
      <c r="X1438" s="2501"/>
      <c r="Y1438" s="2501"/>
      <c r="Z1438" s="2501"/>
      <c r="AA1438" s="2501"/>
      <c r="AB1438" s="2501"/>
      <c r="AC1438" s="2501"/>
      <c r="AD1438" s="2501"/>
      <c r="AE1438" s="2501"/>
      <c r="AF1438" s="2501"/>
      <c r="AG1438" s="2501"/>
      <c r="AH1438" s="2501"/>
      <c r="AI1438" s="2501"/>
      <c r="AJ1438" s="2501"/>
      <c r="AK1438" s="2502"/>
    </row>
    <row r="1439" spans="1:37" s="2349" customFormat="1" ht="15" customHeight="1" thickBot="1" x14ac:dyDescent="0.25">
      <c r="B1439" s="4189" t="s">
        <v>4997</v>
      </c>
      <c r="C1439" s="4189"/>
      <c r="D1439" s="4189" t="s">
        <v>4987</v>
      </c>
      <c r="E1439" s="4189" t="s">
        <v>4998</v>
      </c>
      <c r="F1439" s="4247" t="s">
        <v>224</v>
      </c>
      <c r="G1439" s="4247"/>
      <c r="H1439" s="4247"/>
      <c r="I1439" s="4247"/>
      <c r="J1439" s="4247"/>
      <c r="K1439" s="4247"/>
      <c r="L1439" s="4247"/>
      <c r="M1439" s="4247"/>
      <c r="N1439" s="4247"/>
      <c r="O1439" s="4247"/>
      <c r="P1439" s="4247"/>
      <c r="Q1439" s="4247"/>
      <c r="R1439" s="4247"/>
      <c r="S1439" s="4247" t="s">
        <v>340</v>
      </c>
      <c r="T1439" s="4247"/>
      <c r="U1439" s="4247"/>
      <c r="V1439" s="4247"/>
      <c r="W1439" s="4247"/>
      <c r="X1439" s="4247"/>
      <c r="Y1439" s="4247"/>
      <c r="Z1439" s="4247"/>
      <c r="AA1439" s="4247"/>
      <c r="AB1439" s="4247"/>
      <c r="AC1439" s="4247"/>
      <c r="AD1439" s="4247" t="s">
        <v>225</v>
      </c>
      <c r="AE1439" s="4247"/>
      <c r="AF1439" s="4247"/>
      <c r="AG1439" s="4247"/>
      <c r="AH1439" s="4188" t="s">
        <v>4982</v>
      </c>
      <c r="AI1439" s="4188"/>
      <c r="AJ1439" s="4188"/>
      <c r="AK1439" s="2502"/>
    </row>
    <row r="1440" spans="1:37" s="2349" customFormat="1" ht="35.25" customHeight="1" thickBot="1" x14ac:dyDescent="0.25">
      <c r="B1440" s="4203"/>
      <c r="C1440" s="4203"/>
      <c r="D1440" s="4203"/>
      <c r="E1440" s="4203"/>
      <c r="F1440" s="4203" t="s">
        <v>4999</v>
      </c>
      <c r="G1440" s="4203" t="s">
        <v>5000</v>
      </c>
      <c r="H1440" s="4189" t="s">
        <v>5001</v>
      </c>
      <c r="I1440" s="4200" t="s">
        <v>5002</v>
      </c>
      <c r="J1440" s="4200" t="s">
        <v>5003</v>
      </c>
      <c r="K1440" s="4201" t="s">
        <v>5004</v>
      </c>
      <c r="L1440" s="4201" t="s">
        <v>5005</v>
      </c>
      <c r="M1440" s="4200" t="s">
        <v>5006</v>
      </c>
      <c r="N1440" s="4200"/>
      <c r="O1440" s="4201" t="s">
        <v>5007</v>
      </c>
      <c r="P1440" s="4201" t="s">
        <v>5008</v>
      </c>
      <c r="Q1440" s="4201" t="s">
        <v>5009</v>
      </c>
      <c r="R1440" s="4201" t="s">
        <v>5010</v>
      </c>
      <c r="S1440" s="4189" t="s">
        <v>5011</v>
      </c>
      <c r="T1440" s="4189" t="s">
        <v>5012</v>
      </c>
      <c r="U1440" s="4189" t="s">
        <v>5013</v>
      </c>
      <c r="V1440" s="4189" t="s">
        <v>5014</v>
      </c>
      <c r="W1440" s="4189" t="s">
        <v>5015</v>
      </c>
      <c r="X1440" s="4189" t="s">
        <v>5016</v>
      </c>
      <c r="Y1440" s="4189" t="s">
        <v>5017</v>
      </c>
      <c r="Z1440" s="4189" t="s">
        <v>5018</v>
      </c>
      <c r="AA1440" s="4189" t="s">
        <v>5019</v>
      </c>
      <c r="AB1440" s="4200" t="s">
        <v>5020</v>
      </c>
      <c r="AC1440" s="4200" t="s">
        <v>5021</v>
      </c>
      <c r="AD1440" s="4189" t="s">
        <v>5022</v>
      </c>
      <c r="AE1440" s="4189" t="s">
        <v>5023</v>
      </c>
      <c r="AF1440" s="4189" t="s">
        <v>5024</v>
      </c>
      <c r="AG1440" s="4189" t="s">
        <v>5025</v>
      </c>
      <c r="AH1440" s="4189" t="s">
        <v>1150</v>
      </c>
      <c r="AI1440" s="4189" t="s">
        <v>4983</v>
      </c>
      <c r="AJ1440" s="4189" t="s">
        <v>4984</v>
      </c>
      <c r="AK1440" s="2502"/>
    </row>
    <row r="1441" spans="2:37" s="2349" customFormat="1" ht="32.25" customHeight="1" thickBot="1" x14ac:dyDescent="0.25">
      <c r="B1441" s="4286"/>
      <c r="C1441" s="4286"/>
      <c r="D1441" s="4286"/>
      <c r="E1441" s="4286"/>
      <c r="F1441" s="4286"/>
      <c r="G1441" s="4286"/>
      <c r="H1441" s="4286"/>
      <c r="I1441" s="4344"/>
      <c r="J1441" s="4344"/>
      <c r="K1441" s="4344"/>
      <c r="L1441" s="4344"/>
      <c r="M1441" s="3771" t="s">
        <v>5026</v>
      </c>
      <c r="N1441" s="3772" t="s">
        <v>2793</v>
      </c>
      <c r="O1441" s="4344"/>
      <c r="P1441" s="4344"/>
      <c r="Q1441" s="4344"/>
      <c r="R1441" s="4344"/>
      <c r="S1441" s="4286"/>
      <c r="T1441" s="4286"/>
      <c r="U1441" s="4286"/>
      <c r="V1441" s="4286"/>
      <c r="W1441" s="4286"/>
      <c r="X1441" s="4286"/>
      <c r="Y1441" s="4286"/>
      <c r="Z1441" s="4286"/>
      <c r="AA1441" s="4286"/>
      <c r="AB1441" s="4344"/>
      <c r="AC1441" s="4344"/>
      <c r="AD1441" s="4286"/>
      <c r="AE1441" s="4286"/>
      <c r="AF1441" s="4286"/>
      <c r="AG1441" s="4286"/>
      <c r="AH1441" s="4286"/>
      <c r="AI1441" s="4286"/>
      <c r="AJ1441" s="4286"/>
      <c r="AK1441" s="2502"/>
    </row>
    <row r="1442" spans="2:37" s="2349" customFormat="1" ht="15" customHeight="1" thickBot="1" x14ac:dyDescent="0.25">
      <c r="B1442" s="5161" t="s">
        <v>5110</v>
      </c>
      <c r="C1442" s="5162"/>
      <c r="D1442" s="3856"/>
      <c r="E1442" s="3857"/>
      <c r="F1442" s="3857"/>
      <c r="G1442" s="3857"/>
      <c r="H1442" s="3857"/>
      <c r="I1442" s="3857"/>
      <c r="J1442" s="3857"/>
      <c r="K1442" s="3857"/>
      <c r="L1442" s="2749"/>
      <c r="M1442" s="3857"/>
      <c r="N1442" s="3857"/>
      <c r="O1442" s="3857"/>
      <c r="P1442" s="3857"/>
      <c r="Q1442" s="3857"/>
      <c r="R1442" s="3857"/>
      <c r="S1442" s="3857"/>
      <c r="T1442" s="3857"/>
      <c r="U1442" s="3857"/>
      <c r="V1442" s="3857"/>
      <c r="W1442" s="3857"/>
      <c r="X1442" s="3857"/>
      <c r="Y1442" s="3857"/>
      <c r="Z1442" s="3857"/>
      <c r="AA1442" s="3857"/>
      <c r="AB1442" s="3857"/>
      <c r="AC1442" s="3857"/>
      <c r="AD1442" s="3857"/>
      <c r="AE1442" s="3857"/>
      <c r="AF1442" s="3857"/>
      <c r="AG1442" s="3857"/>
      <c r="AH1442" s="3857"/>
      <c r="AI1442" s="3857"/>
      <c r="AJ1442" s="3858"/>
      <c r="AK1442" s="2502"/>
    </row>
    <row r="1443" spans="2:37" s="2349" customFormat="1" ht="15" customHeight="1" x14ac:dyDescent="0.2">
      <c r="B1443" s="2503"/>
      <c r="C1443" s="2496"/>
      <c r="D1443" s="2496"/>
      <c r="E1443" s="2496"/>
      <c r="F1443" s="2496"/>
      <c r="G1443" s="2496"/>
      <c r="H1443" s="2496"/>
      <c r="I1443" s="2497"/>
      <c r="J1443" s="2497"/>
      <c r="K1443" s="2497"/>
      <c r="L1443" s="2497"/>
      <c r="M1443" s="2496"/>
      <c r="N1443" s="2497"/>
      <c r="O1443" s="2497"/>
      <c r="P1443" s="2497"/>
      <c r="Q1443" s="2497"/>
      <c r="R1443" s="2497"/>
      <c r="S1443" s="2496"/>
      <c r="T1443" s="2495"/>
      <c r="U1443" s="2495"/>
      <c r="V1443" s="2495"/>
      <c r="W1443" s="2495"/>
      <c r="X1443" s="2495"/>
      <c r="Y1443" s="2495"/>
      <c r="Z1443" s="2495"/>
      <c r="AA1443" s="2495"/>
      <c r="AB1443" s="2495"/>
      <c r="AC1443" s="2495"/>
      <c r="AD1443" s="2495"/>
      <c r="AE1443" s="2495"/>
      <c r="AF1443" s="2495"/>
      <c r="AG1443" s="2495"/>
      <c r="AH1443" s="2495"/>
      <c r="AI1443" s="2495"/>
      <c r="AJ1443" s="2495"/>
      <c r="AK1443" s="2502"/>
    </row>
    <row r="1444" spans="2:37" s="2349" customFormat="1" ht="15" customHeight="1" x14ac:dyDescent="0.2">
      <c r="B1444" s="4236" t="s">
        <v>4985</v>
      </c>
      <c r="C1444" s="4237"/>
      <c r="D1444" s="4249" t="s">
        <v>1866</v>
      </c>
      <c r="E1444" s="4249"/>
      <c r="F1444" s="4249"/>
      <c r="G1444" s="4249"/>
      <c r="H1444" s="2499"/>
      <c r="I1444" s="2499"/>
      <c r="J1444" s="2499"/>
      <c r="K1444" s="2499"/>
      <c r="L1444" s="2499"/>
      <c r="M1444" s="2499"/>
      <c r="N1444" s="2499"/>
      <c r="O1444" s="2499"/>
      <c r="P1444" s="2499"/>
      <c r="Q1444" s="2499"/>
      <c r="R1444" s="2499"/>
      <c r="S1444" s="2499"/>
      <c r="T1444" s="2495"/>
      <c r="U1444" s="2495"/>
      <c r="V1444" s="2495"/>
      <c r="W1444" s="2495"/>
      <c r="X1444" s="2495"/>
      <c r="Y1444" s="2495"/>
      <c r="Z1444" s="2495"/>
      <c r="AA1444" s="2495"/>
      <c r="AB1444" s="2495"/>
      <c r="AC1444" s="2495"/>
      <c r="AD1444" s="2495"/>
      <c r="AE1444" s="2495"/>
      <c r="AF1444" s="2495"/>
      <c r="AG1444" s="2495"/>
      <c r="AH1444" s="2495"/>
      <c r="AI1444" s="2495"/>
      <c r="AJ1444" s="2495"/>
      <c r="AK1444" s="2502"/>
    </row>
    <row r="1445" spans="2:37" s="2349" customFormat="1" ht="15" customHeight="1" thickBot="1" x14ac:dyDescent="0.25">
      <c r="B1445" s="4270" t="s">
        <v>4986</v>
      </c>
      <c r="C1445" s="4271"/>
      <c r="D1445" s="4355" t="s">
        <v>5111</v>
      </c>
      <c r="E1445" s="4355"/>
      <c r="F1445" s="4355"/>
      <c r="G1445" s="4355"/>
      <c r="H1445" s="2504"/>
      <c r="I1445" s="2504"/>
      <c r="J1445" s="2504"/>
      <c r="K1445" s="2504"/>
      <c r="L1445" s="2504"/>
      <c r="M1445" s="2504"/>
      <c r="N1445" s="2504"/>
      <c r="O1445" s="2504"/>
      <c r="P1445" s="2504"/>
      <c r="Q1445" s="2504"/>
      <c r="R1445" s="2504"/>
      <c r="S1445" s="2504"/>
      <c r="T1445" s="2505"/>
      <c r="U1445" s="2505"/>
      <c r="V1445" s="2505"/>
      <c r="W1445" s="2505"/>
      <c r="X1445" s="2505"/>
      <c r="Y1445" s="2505"/>
      <c r="Z1445" s="2505"/>
      <c r="AA1445" s="2505"/>
      <c r="AB1445" s="2505"/>
      <c r="AC1445" s="2505"/>
      <c r="AD1445" s="2505"/>
      <c r="AE1445" s="2505"/>
      <c r="AF1445" s="2505"/>
      <c r="AG1445" s="2505"/>
      <c r="AH1445" s="2505"/>
      <c r="AI1445" s="2505"/>
      <c r="AJ1445" s="2505"/>
      <c r="AK1445" s="2507"/>
    </row>
    <row r="1446" spans="2:37" s="2349" customFormat="1" ht="15" customHeight="1" thickBot="1" x14ac:dyDescent="0.35">
      <c r="B1446" s="2596"/>
      <c r="C1446" s="2597"/>
      <c r="D1446" s="2597"/>
      <c r="E1446" s="513"/>
      <c r="F1446" s="513"/>
      <c r="G1446" s="513"/>
      <c r="H1446" s="513"/>
      <c r="I1446" s="2595"/>
      <c r="J1446" s="2595"/>
      <c r="K1446" s="2595"/>
      <c r="L1446" s="2595"/>
      <c r="M1446" s="2595"/>
      <c r="N1446" s="2595"/>
      <c r="O1446" s="2595"/>
      <c r="P1446" s="2595"/>
    </row>
    <row r="1447" spans="2:37" s="2349" customFormat="1" ht="15" customHeight="1" x14ac:dyDescent="0.2">
      <c r="B1447" s="4169" t="s">
        <v>4994</v>
      </c>
      <c r="C1447" s="4170"/>
      <c r="D1447" s="4170"/>
      <c r="E1447" s="4170"/>
      <c r="F1447" s="4170"/>
      <c r="G1447" s="4170"/>
      <c r="H1447" s="4170"/>
      <c r="I1447" s="4170"/>
      <c r="J1447" s="4170"/>
      <c r="K1447" s="4170"/>
      <c r="L1447" s="4170"/>
      <c r="M1447" s="4170"/>
      <c r="N1447" s="4170"/>
      <c r="O1447" s="4170"/>
      <c r="P1447" s="4170"/>
      <c r="Q1447" s="4170"/>
      <c r="R1447" s="4170"/>
      <c r="S1447" s="4170"/>
      <c r="T1447" s="4170"/>
      <c r="U1447" s="4170"/>
      <c r="V1447" s="4170"/>
      <c r="W1447" s="4170"/>
      <c r="X1447" s="4170"/>
      <c r="Y1447" s="4170"/>
      <c r="Z1447" s="4170"/>
      <c r="AA1447" s="4170"/>
      <c r="AB1447" s="4170"/>
      <c r="AC1447" s="4170"/>
      <c r="AD1447" s="4170"/>
      <c r="AE1447" s="4170"/>
      <c r="AF1447" s="4170"/>
      <c r="AG1447" s="4170"/>
      <c r="AH1447" s="4170"/>
      <c r="AI1447" s="4170"/>
      <c r="AJ1447" s="4170"/>
      <c r="AK1447" s="4171"/>
    </row>
    <row r="1448" spans="2:37" s="2349" customFormat="1" ht="15" customHeight="1" x14ac:dyDescent="0.2">
      <c r="B1448" s="2500"/>
      <c r="C1448" s="2608"/>
      <c r="D1448" s="2608"/>
      <c r="E1448" s="2608"/>
      <c r="F1448" s="2608"/>
      <c r="G1448" s="2501"/>
      <c r="H1448" s="2501"/>
      <c r="I1448" s="2501"/>
      <c r="J1448" s="2501"/>
      <c r="K1448" s="2501"/>
      <c r="L1448" s="2501"/>
      <c r="M1448" s="2501"/>
      <c r="N1448" s="2501"/>
      <c r="O1448" s="2501"/>
      <c r="P1448" s="2501"/>
      <c r="Q1448" s="2501"/>
      <c r="R1448" s="2501"/>
      <c r="S1448" s="2501"/>
      <c r="T1448" s="2501"/>
      <c r="U1448" s="2501"/>
      <c r="V1448" s="2501"/>
      <c r="W1448" s="2501"/>
      <c r="X1448" s="2501"/>
      <c r="Y1448" s="2501"/>
      <c r="Z1448" s="2501"/>
      <c r="AA1448" s="2501"/>
      <c r="AB1448" s="2501"/>
      <c r="AC1448" s="2501"/>
      <c r="AD1448" s="2501"/>
      <c r="AE1448" s="2501"/>
      <c r="AF1448" s="2501"/>
      <c r="AG1448" s="2501"/>
      <c r="AH1448" s="2501"/>
      <c r="AI1448" s="2501"/>
      <c r="AJ1448" s="2501"/>
      <c r="AK1448" s="2502"/>
    </row>
    <row r="1449" spans="2:37" s="2349" customFormat="1" ht="15" customHeight="1" x14ac:dyDescent="0.2">
      <c r="B1449" s="2500" t="s">
        <v>4981</v>
      </c>
      <c r="C1449" s="2608"/>
      <c r="D1449" s="4294" t="s">
        <v>5354</v>
      </c>
      <c r="E1449" s="4294"/>
      <c r="F1449" s="4294"/>
      <c r="G1449" s="2501"/>
      <c r="H1449" s="2501"/>
      <c r="I1449" s="2501"/>
      <c r="J1449" s="2501"/>
      <c r="K1449" s="2501"/>
      <c r="L1449" s="2501"/>
      <c r="M1449" s="2501"/>
      <c r="N1449" s="2501"/>
      <c r="O1449" s="2501"/>
      <c r="P1449" s="2501"/>
      <c r="Q1449" s="2501"/>
      <c r="R1449" s="2501"/>
      <c r="S1449" s="2501"/>
      <c r="T1449" s="2501"/>
      <c r="U1449" s="2501"/>
      <c r="V1449" s="2501"/>
      <c r="W1449" s="2501"/>
      <c r="X1449" s="2501"/>
      <c r="Y1449" s="2501"/>
      <c r="Z1449" s="2501"/>
      <c r="AA1449" s="2501"/>
      <c r="AB1449" s="2501"/>
      <c r="AC1449" s="2501"/>
      <c r="AD1449" s="2501"/>
      <c r="AE1449" s="2501"/>
      <c r="AF1449" s="2501"/>
      <c r="AG1449" s="2501"/>
      <c r="AH1449" s="2501"/>
      <c r="AI1449" s="2501"/>
      <c r="AJ1449" s="2501"/>
      <c r="AK1449" s="2502"/>
    </row>
    <row r="1450" spans="2:37" s="2349" customFormat="1" ht="15" customHeight="1" thickBot="1" x14ac:dyDescent="0.25">
      <c r="B1450" s="4176" t="s">
        <v>4995</v>
      </c>
      <c r="C1450" s="4177"/>
      <c r="D1450" s="4314">
        <v>41395</v>
      </c>
      <c r="E1450" s="4315"/>
      <c r="F1450" s="2608"/>
      <c r="G1450" s="2501"/>
      <c r="H1450" s="2501"/>
      <c r="I1450" s="2501"/>
      <c r="J1450" s="2501"/>
      <c r="K1450" s="2501"/>
      <c r="L1450" s="2501"/>
      <c r="M1450" s="2501"/>
      <c r="N1450" s="2501"/>
      <c r="O1450" s="2501"/>
      <c r="P1450" s="2501"/>
      <c r="Q1450" s="2501"/>
      <c r="R1450" s="2501"/>
      <c r="S1450" s="2501"/>
      <c r="T1450" s="2501"/>
      <c r="U1450" s="2501"/>
      <c r="V1450" s="2501"/>
      <c r="W1450" s="2501"/>
      <c r="X1450" s="2501"/>
      <c r="Y1450" s="2501"/>
      <c r="Z1450" s="2501"/>
      <c r="AA1450" s="2501"/>
      <c r="AB1450" s="2501"/>
      <c r="AC1450" s="2501"/>
      <c r="AD1450" s="2501"/>
      <c r="AE1450" s="2501"/>
      <c r="AF1450" s="2501"/>
      <c r="AG1450" s="2501"/>
      <c r="AH1450" s="2501"/>
      <c r="AI1450" s="2501"/>
      <c r="AJ1450" s="2501"/>
      <c r="AK1450" s="2502"/>
    </row>
    <row r="1451" spans="2:37" s="2349" customFormat="1" ht="15" customHeight="1" thickBot="1" x14ac:dyDescent="0.25">
      <c r="B1451" s="4179" t="s">
        <v>4996</v>
      </c>
      <c r="C1451" s="4180"/>
      <c r="D1451" s="4291" t="s">
        <v>5355</v>
      </c>
      <c r="E1451" s="4292"/>
      <c r="F1451" s="4292"/>
      <c r="G1451" s="4292"/>
      <c r="H1451" s="4292"/>
      <c r="I1451" s="4292"/>
      <c r="J1451" s="4292"/>
      <c r="K1451" s="4292"/>
      <c r="L1451" s="4292"/>
      <c r="M1451" s="4292"/>
      <c r="N1451" s="4292"/>
      <c r="O1451" s="4292"/>
      <c r="P1451" s="4292"/>
      <c r="Q1451" s="4293"/>
      <c r="R1451" s="2501"/>
      <c r="S1451" s="2501"/>
      <c r="T1451" s="2501"/>
      <c r="U1451" s="2501"/>
      <c r="V1451" s="2501"/>
      <c r="W1451" s="2501"/>
      <c r="X1451" s="2501"/>
      <c r="Y1451" s="2501"/>
      <c r="Z1451" s="2501"/>
      <c r="AA1451" s="2501"/>
      <c r="AB1451" s="2501"/>
      <c r="AC1451" s="2501"/>
      <c r="AD1451" s="2501"/>
      <c r="AE1451" s="2501"/>
      <c r="AF1451" s="2501"/>
      <c r="AG1451" s="2501"/>
      <c r="AH1451" s="2501"/>
      <c r="AI1451" s="2501"/>
      <c r="AJ1451" s="2501"/>
      <c r="AK1451" s="2502"/>
    </row>
    <row r="1452" spans="2:37" s="2349" customFormat="1" ht="15" customHeight="1" thickBot="1" x14ac:dyDescent="0.25">
      <c r="B1452" s="4245"/>
      <c r="C1452" s="4246"/>
      <c r="D1452" s="4246"/>
      <c r="E1452" s="4246"/>
      <c r="F1452" s="4246"/>
      <c r="G1452" s="4246"/>
      <c r="H1452" s="4246"/>
      <c r="I1452" s="4246"/>
      <c r="J1452" s="4246"/>
      <c r="K1452" s="4246"/>
      <c r="L1452" s="4246"/>
      <c r="M1452" s="4246"/>
      <c r="N1452" s="4246"/>
      <c r="O1452" s="4246"/>
      <c r="P1452" s="4246"/>
      <c r="Q1452" s="4246"/>
      <c r="R1452" s="2501"/>
      <c r="S1452" s="2501"/>
      <c r="T1452" s="2501"/>
      <c r="U1452" s="2501"/>
      <c r="V1452" s="2501"/>
      <c r="W1452" s="2501"/>
      <c r="X1452" s="2501"/>
      <c r="Y1452" s="2501"/>
      <c r="Z1452" s="2501"/>
      <c r="AA1452" s="2501"/>
      <c r="AB1452" s="2501"/>
      <c r="AC1452" s="2501"/>
      <c r="AD1452" s="2501"/>
      <c r="AE1452" s="2501"/>
      <c r="AF1452" s="2501"/>
      <c r="AG1452" s="2501"/>
      <c r="AH1452" s="2501"/>
      <c r="AI1452" s="2501"/>
      <c r="AJ1452" s="2501"/>
      <c r="AK1452" s="2502"/>
    </row>
    <row r="1453" spans="2:37" s="2349" customFormat="1" ht="15" customHeight="1" thickBot="1" x14ac:dyDescent="0.25">
      <c r="B1453" s="4189" t="s">
        <v>4997</v>
      </c>
      <c r="C1453" s="4189"/>
      <c r="D1453" s="4189" t="s">
        <v>4987</v>
      </c>
      <c r="E1453" s="4189" t="s">
        <v>4998</v>
      </c>
      <c r="F1453" s="4247" t="s">
        <v>224</v>
      </c>
      <c r="G1453" s="4247"/>
      <c r="H1453" s="4247"/>
      <c r="I1453" s="4247"/>
      <c r="J1453" s="4247"/>
      <c r="K1453" s="4247"/>
      <c r="L1453" s="4247"/>
      <c r="M1453" s="4247"/>
      <c r="N1453" s="4247"/>
      <c r="O1453" s="4247"/>
      <c r="P1453" s="4247"/>
      <c r="Q1453" s="4247"/>
      <c r="R1453" s="4247"/>
      <c r="S1453" s="4247" t="s">
        <v>340</v>
      </c>
      <c r="T1453" s="4247"/>
      <c r="U1453" s="4247"/>
      <c r="V1453" s="4247"/>
      <c r="W1453" s="4247"/>
      <c r="X1453" s="4247"/>
      <c r="Y1453" s="4247"/>
      <c r="Z1453" s="4247"/>
      <c r="AA1453" s="4247"/>
      <c r="AB1453" s="4247"/>
      <c r="AC1453" s="4247"/>
      <c r="AD1453" s="4247" t="s">
        <v>225</v>
      </c>
      <c r="AE1453" s="4247"/>
      <c r="AF1453" s="4247"/>
      <c r="AG1453" s="4247"/>
      <c r="AH1453" s="4188" t="s">
        <v>4982</v>
      </c>
      <c r="AI1453" s="4188"/>
      <c r="AJ1453" s="4188"/>
      <c r="AK1453" s="2502"/>
    </row>
    <row r="1454" spans="2:37" s="2349" customFormat="1" ht="35.25" customHeight="1" thickBot="1" x14ac:dyDescent="0.25">
      <c r="B1454" s="4203"/>
      <c r="C1454" s="4203"/>
      <c r="D1454" s="4203"/>
      <c r="E1454" s="4203"/>
      <c r="F1454" s="4203" t="s">
        <v>4999</v>
      </c>
      <c r="G1454" s="4203" t="s">
        <v>5000</v>
      </c>
      <c r="H1454" s="4189" t="s">
        <v>5001</v>
      </c>
      <c r="I1454" s="4200" t="s">
        <v>5002</v>
      </c>
      <c r="J1454" s="4200" t="s">
        <v>5003</v>
      </c>
      <c r="K1454" s="4201" t="s">
        <v>5004</v>
      </c>
      <c r="L1454" s="4201" t="s">
        <v>5005</v>
      </c>
      <c r="M1454" s="4200" t="s">
        <v>5006</v>
      </c>
      <c r="N1454" s="4200"/>
      <c r="O1454" s="4201" t="s">
        <v>5007</v>
      </c>
      <c r="P1454" s="4201" t="s">
        <v>5008</v>
      </c>
      <c r="Q1454" s="4201" t="s">
        <v>5009</v>
      </c>
      <c r="R1454" s="4201" t="s">
        <v>5010</v>
      </c>
      <c r="S1454" s="4189" t="s">
        <v>5011</v>
      </c>
      <c r="T1454" s="4189" t="s">
        <v>5012</v>
      </c>
      <c r="U1454" s="4189" t="s">
        <v>5013</v>
      </c>
      <c r="V1454" s="4189" t="s">
        <v>5014</v>
      </c>
      <c r="W1454" s="4189" t="s">
        <v>5015</v>
      </c>
      <c r="X1454" s="4189" t="s">
        <v>5016</v>
      </c>
      <c r="Y1454" s="4189" t="s">
        <v>5017</v>
      </c>
      <c r="Z1454" s="4189" t="s">
        <v>5018</v>
      </c>
      <c r="AA1454" s="4189" t="s">
        <v>5019</v>
      </c>
      <c r="AB1454" s="4200" t="s">
        <v>5020</v>
      </c>
      <c r="AC1454" s="4200" t="s">
        <v>5021</v>
      </c>
      <c r="AD1454" s="4189" t="s">
        <v>5022</v>
      </c>
      <c r="AE1454" s="4189" t="s">
        <v>5023</v>
      </c>
      <c r="AF1454" s="4189" t="s">
        <v>5024</v>
      </c>
      <c r="AG1454" s="4189" t="s">
        <v>5025</v>
      </c>
      <c r="AH1454" s="4189" t="s">
        <v>1150</v>
      </c>
      <c r="AI1454" s="4189" t="s">
        <v>4983</v>
      </c>
      <c r="AJ1454" s="4189" t="s">
        <v>4984</v>
      </c>
      <c r="AK1454" s="2502"/>
    </row>
    <row r="1455" spans="2:37" s="2349" customFormat="1" ht="15" customHeight="1" thickBot="1" x14ac:dyDescent="0.25">
      <c r="B1455" s="4203"/>
      <c r="C1455" s="4203"/>
      <c r="D1455" s="4203"/>
      <c r="E1455" s="4203"/>
      <c r="F1455" s="4203"/>
      <c r="G1455" s="4203"/>
      <c r="H1455" s="4203"/>
      <c r="I1455" s="4201"/>
      <c r="J1455" s="4201"/>
      <c r="K1455" s="4201"/>
      <c r="L1455" s="4201"/>
      <c r="M1455" s="2607" t="s">
        <v>5026</v>
      </c>
      <c r="N1455" s="2606" t="s">
        <v>2793</v>
      </c>
      <c r="O1455" s="4201"/>
      <c r="P1455" s="4201"/>
      <c r="Q1455" s="4201"/>
      <c r="R1455" s="4201"/>
      <c r="S1455" s="4203"/>
      <c r="T1455" s="4203"/>
      <c r="U1455" s="4203"/>
      <c r="V1455" s="4203"/>
      <c r="W1455" s="4203"/>
      <c r="X1455" s="4203"/>
      <c r="Y1455" s="4203"/>
      <c r="Z1455" s="4203"/>
      <c r="AA1455" s="4203"/>
      <c r="AB1455" s="4201"/>
      <c r="AC1455" s="4201"/>
      <c r="AD1455" s="4203"/>
      <c r="AE1455" s="4203"/>
      <c r="AF1455" s="4203"/>
      <c r="AG1455" s="4203"/>
      <c r="AH1455" s="4203"/>
      <c r="AI1455" s="4203"/>
      <c r="AJ1455" s="4203"/>
      <c r="AK1455" s="2502"/>
    </row>
    <row r="1456" spans="2:37" s="2349" customFormat="1" ht="15" customHeight="1" x14ac:dyDescent="0.2">
      <c r="B1456" s="4157" t="s">
        <v>5356</v>
      </c>
      <c r="C1456" s="5183"/>
      <c r="D1456" s="2725" t="s">
        <v>5357</v>
      </c>
      <c r="E1456" s="2509">
        <v>30</v>
      </c>
      <c r="F1456" s="2509">
        <v>12</v>
      </c>
      <c r="G1456" s="2614"/>
      <c r="H1456" s="2624"/>
      <c r="I1456" s="2624"/>
      <c r="J1456" s="2624">
        <v>150</v>
      </c>
      <c r="K1456" s="2614">
        <v>0.08</v>
      </c>
      <c r="L1456" s="2614">
        <v>0.15</v>
      </c>
      <c r="M1456" s="2508"/>
      <c r="N1456" s="2625"/>
      <c r="O1456" s="2614">
        <v>0.15</v>
      </c>
      <c r="P1456" s="2614">
        <v>0.15</v>
      </c>
      <c r="Q1456" s="2614">
        <v>0.15</v>
      </c>
      <c r="R1456" s="2614">
        <v>0.15</v>
      </c>
      <c r="S1456" s="2626">
        <v>3</v>
      </c>
      <c r="T1456" s="2614"/>
      <c r="U1456" s="2510"/>
      <c r="V1456" s="2510">
        <v>100</v>
      </c>
      <c r="W1456" s="2614">
        <v>0.03</v>
      </c>
      <c r="X1456" s="2614">
        <v>0.06</v>
      </c>
      <c r="Y1456" s="2510"/>
      <c r="Z1456" s="2510"/>
      <c r="AA1456" s="2510"/>
      <c r="AB1456" s="2614">
        <v>0.06</v>
      </c>
      <c r="AC1456" s="2614">
        <v>0.06</v>
      </c>
      <c r="AD1456" s="2509">
        <v>15</v>
      </c>
      <c r="AE1456" s="2523">
        <v>250</v>
      </c>
      <c r="AF1456" s="2524">
        <v>0.06</v>
      </c>
      <c r="AG1456" s="2524">
        <v>0.5</v>
      </c>
      <c r="AH1456" s="2627"/>
      <c r="AI1456" s="2627"/>
      <c r="AJ1456" s="2691"/>
      <c r="AK1456" s="2502"/>
    </row>
    <row r="1457" spans="2:37" s="2349" customFormat="1" ht="15" customHeight="1" thickBot="1" x14ac:dyDescent="0.25">
      <c r="B1457" s="4162" t="s">
        <v>5358</v>
      </c>
      <c r="C1457" s="5184"/>
      <c r="D1457" s="2726" t="s">
        <v>5359</v>
      </c>
      <c r="E1457" s="2533">
        <v>65</v>
      </c>
      <c r="F1457" s="2533">
        <v>36</v>
      </c>
      <c r="G1457" s="2534"/>
      <c r="H1457" s="3148"/>
      <c r="I1457" s="3148"/>
      <c r="J1457" s="3148">
        <v>450</v>
      </c>
      <c r="K1457" s="2534">
        <v>0.08</v>
      </c>
      <c r="L1457" s="2534">
        <v>0.15</v>
      </c>
      <c r="M1457" s="2532"/>
      <c r="N1457" s="3149"/>
      <c r="O1457" s="2534">
        <v>0.15</v>
      </c>
      <c r="P1457" s="2534">
        <v>0.15</v>
      </c>
      <c r="Q1457" s="2534">
        <v>0.15</v>
      </c>
      <c r="R1457" s="2534">
        <v>0.15</v>
      </c>
      <c r="S1457" s="2727">
        <v>6</v>
      </c>
      <c r="T1457" s="2534"/>
      <c r="U1457" s="3019"/>
      <c r="V1457" s="3019">
        <v>200</v>
      </c>
      <c r="W1457" s="2534">
        <v>0.03</v>
      </c>
      <c r="X1457" s="2534">
        <v>0.06</v>
      </c>
      <c r="Y1457" s="3019"/>
      <c r="Z1457" s="3019"/>
      <c r="AA1457" s="3019"/>
      <c r="AB1457" s="2534">
        <v>0.06</v>
      </c>
      <c r="AC1457" s="2534">
        <v>0.06</v>
      </c>
      <c r="AD1457" s="2533">
        <v>23</v>
      </c>
      <c r="AE1457" s="2554">
        <v>500</v>
      </c>
      <c r="AF1457" s="2555">
        <v>0.05</v>
      </c>
      <c r="AG1457" s="2555">
        <v>0.5</v>
      </c>
      <c r="AH1457" s="2556"/>
      <c r="AI1457" s="2556"/>
      <c r="AJ1457" s="3028"/>
      <c r="AK1457" s="2502"/>
    </row>
    <row r="1458" spans="2:37" s="2349" customFormat="1" ht="15" customHeight="1" x14ac:dyDescent="0.2">
      <c r="B1458" s="2503"/>
      <c r="C1458" s="2496"/>
      <c r="D1458" s="2496"/>
      <c r="E1458" s="2496"/>
      <c r="F1458" s="2496"/>
      <c r="G1458" s="2496"/>
      <c r="H1458" s="2496"/>
      <c r="I1458" s="2497"/>
      <c r="J1458" s="2497"/>
      <c r="K1458" s="2497"/>
      <c r="L1458" s="2497"/>
      <c r="M1458" s="2496"/>
      <c r="N1458" s="2497"/>
      <c r="O1458" s="2497"/>
      <c r="P1458" s="2497"/>
      <c r="Q1458" s="2497"/>
      <c r="R1458" s="2497"/>
      <c r="S1458" s="2496"/>
      <c r="T1458" s="2495"/>
      <c r="U1458" s="2495"/>
      <c r="V1458" s="2495"/>
      <c r="W1458" s="2495"/>
      <c r="X1458" s="2495"/>
      <c r="Y1458" s="2495"/>
      <c r="Z1458" s="2495"/>
      <c r="AA1458" s="2495"/>
      <c r="AB1458" s="2495"/>
      <c r="AC1458" s="2495"/>
      <c r="AD1458" s="2495"/>
      <c r="AE1458" s="2495"/>
      <c r="AF1458" s="2495"/>
      <c r="AG1458" s="2495"/>
      <c r="AH1458" s="2495"/>
      <c r="AI1458" s="2495"/>
      <c r="AJ1458" s="2495"/>
      <c r="AK1458" s="2502"/>
    </row>
    <row r="1459" spans="2:37" s="2349" customFormat="1" ht="15" customHeight="1" x14ac:dyDescent="0.2">
      <c r="B1459" s="4236" t="s">
        <v>4985</v>
      </c>
      <c r="C1459" s="4237"/>
      <c r="D1459" s="4249" t="s">
        <v>5152</v>
      </c>
      <c r="E1459" s="4249"/>
      <c r="F1459" s="4249"/>
      <c r="G1459" s="4249"/>
      <c r="H1459" s="2499"/>
      <c r="I1459" s="2499"/>
      <c r="J1459" s="2499"/>
      <c r="K1459" s="2499"/>
      <c r="L1459" s="2499"/>
      <c r="M1459" s="2499"/>
      <c r="N1459" s="2499"/>
      <c r="O1459" s="2499"/>
      <c r="P1459" s="2499"/>
      <c r="Q1459" s="2499"/>
      <c r="R1459" s="2499"/>
      <c r="S1459" s="2499"/>
      <c r="T1459" s="2495"/>
      <c r="U1459" s="2495"/>
      <c r="V1459" s="2495"/>
      <c r="W1459" s="2495"/>
      <c r="X1459" s="2495"/>
      <c r="Y1459" s="2495"/>
      <c r="Z1459" s="2495"/>
      <c r="AA1459" s="2495"/>
      <c r="AB1459" s="2495"/>
      <c r="AC1459" s="2495"/>
      <c r="AD1459" s="2495"/>
      <c r="AE1459" s="2495"/>
      <c r="AF1459" s="2495"/>
      <c r="AG1459" s="2495"/>
      <c r="AH1459" s="2495"/>
      <c r="AI1459" s="2495"/>
      <c r="AJ1459" s="2495"/>
      <c r="AK1459" s="2502"/>
    </row>
    <row r="1460" spans="2:37" s="2349" customFormat="1" ht="15" customHeight="1" x14ac:dyDescent="0.2">
      <c r="B1460" s="4236" t="s">
        <v>4986</v>
      </c>
      <c r="C1460" s="4237"/>
      <c r="D1460" s="4249" t="s">
        <v>1512</v>
      </c>
      <c r="E1460" s="4249"/>
      <c r="F1460" s="4249"/>
      <c r="G1460" s="4249"/>
      <c r="H1460" s="2499"/>
      <c r="I1460" s="2499"/>
      <c r="J1460" s="2499"/>
      <c r="K1460" s="2499"/>
      <c r="L1460" s="2499"/>
      <c r="M1460" s="2499"/>
      <c r="N1460" s="2499"/>
      <c r="O1460" s="2499"/>
      <c r="P1460" s="2499"/>
      <c r="Q1460" s="2499"/>
      <c r="R1460" s="2499"/>
      <c r="S1460" s="2499"/>
      <c r="T1460" s="2495"/>
      <c r="U1460" s="2495"/>
      <c r="V1460" s="2495"/>
      <c r="W1460" s="2495"/>
      <c r="X1460" s="2495"/>
      <c r="Y1460" s="2495"/>
      <c r="Z1460" s="2495"/>
      <c r="AA1460" s="2495"/>
      <c r="AB1460" s="2495"/>
      <c r="AC1460" s="2495"/>
      <c r="AD1460" s="2495"/>
      <c r="AE1460" s="2495"/>
      <c r="AF1460" s="2495"/>
      <c r="AG1460" s="2495"/>
      <c r="AH1460" s="2495"/>
      <c r="AI1460" s="2495"/>
      <c r="AJ1460" s="2495"/>
      <c r="AK1460" s="2502"/>
    </row>
    <row r="1461" spans="2:37" s="2349" customFormat="1" ht="15" customHeight="1" thickBot="1" x14ac:dyDescent="0.25">
      <c r="B1461" s="4270"/>
      <c r="C1461" s="4271"/>
      <c r="D1461" s="4272"/>
      <c r="E1461" s="4272"/>
      <c r="F1461" s="4272"/>
      <c r="G1461" s="4272"/>
      <c r="H1461" s="2504"/>
      <c r="I1461" s="2504"/>
      <c r="J1461" s="2504"/>
      <c r="K1461" s="2504"/>
      <c r="L1461" s="2504"/>
      <c r="M1461" s="2504"/>
      <c r="N1461" s="2504"/>
      <c r="O1461" s="2504"/>
      <c r="P1461" s="2504"/>
      <c r="Q1461" s="2504"/>
      <c r="R1461" s="2504"/>
      <c r="S1461" s="2504"/>
      <c r="T1461" s="2505"/>
      <c r="U1461" s="2505"/>
      <c r="V1461" s="2505"/>
      <c r="W1461" s="2505"/>
      <c r="X1461" s="2505"/>
      <c r="Y1461" s="2505"/>
      <c r="Z1461" s="2505"/>
      <c r="AA1461" s="2505"/>
      <c r="AB1461" s="2505"/>
      <c r="AC1461" s="2505"/>
      <c r="AD1461" s="2505"/>
      <c r="AE1461" s="2505"/>
      <c r="AF1461" s="2505"/>
      <c r="AG1461" s="2505"/>
      <c r="AH1461" s="2505"/>
      <c r="AI1461" s="2505"/>
      <c r="AJ1461" s="2505"/>
      <c r="AK1461" s="2507"/>
    </row>
    <row r="1462" spans="2:37" s="2349" customFormat="1" ht="15" customHeight="1" thickBot="1" x14ac:dyDescent="0.25">
      <c r="B1462" s="2612"/>
    </row>
    <row r="1463" spans="2:37" s="2349" customFormat="1" ht="15" customHeight="1" x14ac:dyDescent="0.2">
      <c r="B1463" s="4169" t="s">
        <v>4994</v>
      </c>
      <c r="C1463" s="4170"/>
      <c r="D1463" s="4170"/>
      <c r="E1463" s="4170"/>
      <c r="F1463" s="4170"/>
      <c r="G1463" s="4170"/>
      <c r="H1463" s="4170"/>
      <c r="I1463" s="4170"/>
      <c r="J1463" s="4170"/>
      <c r="K1463" s="4170"/>
      <c r="L1463" s="4170"/>
      <c r="M1463" s="4170"/>
      <c r="N1463" s="4170"/>
      <c r="O1463" s="4170"/>
      <c r="P1463" s="4170"/>
      <c r="Q1463" s="4170"/>
      <c r="R1463" s="4170"/>
      <c r="S1463" s="4170"/>
      <c r="T1463" s="4170"/>
      <c r="U1463" s="4170"/>
      <c r="V1463" s="4170"/>
      <c r="W1463" s="4170"/>
      <c r="X1463" s="4170"/>
      <c r="Y1463" s="4170"/>
      <c r="Z1463" s="4170"/>
      <c r="AA1463" s="4170"/>
      <c r="AB1463" s="4170"/>
      <c r="AC1463" s="4170"/>
      <c r="AD1463" s="4170"/>
      <c r="AE1463" s="4170"/>
      <c r="AF1463" s="4170"/>
      <c r="AG1463" s="4170"/>
      <c r="AH1463" s="4170"/>
      <c r="AI1463" s="4170"/>
      <c r="AJ1463" s="4170"/>
      <c r="AK1463" s="4171"/>
    </row>
    <row r="1464" spans="2:37" s="2349" customFormat="1" ht="15" customHeight="1" x14ac:dyDescent="0.2">
      <c r="B1464" s="2500"/>
      <c r="C1464" s="2608"/>
      <c r="D1464" s="2608"/>
      <c r="E1464" s="2608"/>
      <c r="F1464" s="2608"/>
      <c r="G1464" s="2501"/>
      <c r="H1464" s="2501"/>
      <c r="I1464" s="2501"/>
      <c r="J1464" s="2501"/>
      <c r="K1464" s="2501"/>
      <c r="L1464" s="2501"/>
      <c r="M1464" s="2501"/>
      <c r="N1464" s="2501"/>
      <c r="O1464" s="2501"/>
      <c r="P1464" s="2501"/>
      <c r="Q1464" s="2501"/>
      <c r="R1464" s="2501"/>
      <c r="S1464" s="2501"/>
      <c r="T1464" s="2501"/>
      <c r="U1464" s="2501"/>
      <c r="V1464" s="2501"/>
      <c r="W1464" s="2501"/>
      <c r="X1464" s="2501"/>
      <c r="Y1464" s="2501"/>
      <c r="Z1464" s="2501"/>
      <c r="AA1464" s="2501"/>
      <c r="AB1464" s="2501"/>
      <c r="AC1464" s="2501"/>
      <c r="AD1464" s="2501"/>
      <c r="AE1464" s="2501"/>
      <c r="AF1464" s="2501"/>
      <c r="AG1464" s="2501"/>
      <c r="AH1464" s="2501"/>
      <c r="AI1464" s="2501"/>
      <c r="AJ1464" s="2501"/>
      <c r="AK1464" s="2502"/>
    </row>
    <row r="1465" spans="2:37" s="2349" customFormat="1" ht="15" customHeight="1" x14ac:dyDescent="0.2">
      <c r="B1465" s="2500" t="s">
        <v>4981</v>
      </c>
      <c r="C1465" s="2608"/>
      <c r="D1465" s="4294" t="s">
        <v>5360</v>
      </c>
      <c r="E1465" s="4294"/>
      <c r="F1465" s="4294"/>
      <c r="G1465" s="2501"/>
      <c r="H1465" s="2501"/>
      <c r="I1465" s="2501"/>
      <c r="J1465" s="2501"/>
      <c r="K1465" s="2501"/>
      <c r="L1465" s="2501"/>
      <c r="M1465" s="2501"/>
      <c r="N1465" s="2501"/>
      <c r="O1465" s="2501"/>
      <c r="P1465" s="2501"/>
      <c r="Q1465" s="2501"/>
      <c r="R1465" s="2501"/>
      <c r="S1465" s="2501"/>
      <c r="T1465" s="2501"/>
      <c r="U1465" s="2501"/>
      <c r="V1465" s="2501"/>
      <c r="W1465" s="2501"/>
      <c r="X1465" s="2501"/>
      <c r="Y1465" s="2501"/>
      <c r="Z1465" s="2501"/>
      <c r="AA1465" s="2501"/>
      <c r="AB1465" s="2501"/>
      <c r="AC1465" s="2501"/>
      <c r="AD1465" s="2501"/>
      <c r="AE1465" s="2501"/>
      <c r="AF1465" s="2501"/>
      <c r="AG1465" s="2501"/>
      <c r="AH1465" s="2501"/>
      <c r="AI1465" s="2501"/>
      <c r="AJ1465" s="2501"/>
      <c r="AK1465" s="2502"/>
    </row>
    <row r="1466" spans="2:37" s="2349" customFormat="1" ht="15" customHeight="1" thickBot="1" x14ac:dyDescent="0.25">
      <c r="B1466" s="4176" t="s">
        <v>4995</v>
      </c>
      <c r="C1466" s="4177"/>
      <c r="D1466" s="4314">
        <v>41379</v>
      </c>
      <c r="E1466" s="4315"/>
      <c r="F1466" s="2869"/>
      <c r="G1466" s="2501"/>
      <c r="H1466" s="2501"/>
      <c r="I1466" s="2501"/>
      <c r="J1466" s="2501"/>
      <c r="K1466" s="2501"/>
      <c r="L1466" s="2501"/>
      <c r="M1466" s="2501"/>
      <c r="N1466" s="2501"/>
      <c r="O1466" s="2501"/>
      <c r="P1466" s="2501"/>
      <c r="Q1466" s="2501"/>
      <c r="R1466" s="2501"/>
      <c r="S1466" s="2501"/>
      <c r="T1466" s="2501"/>
      <c r="U1466" s="2501"/>
      <c r="V1466" s="2501"/>
      <c r="W1466" s="2501"/>
      <c r="X1466" s="2501"/>
      <c r="Y1466" s="2501"/>
      <c r="Z1466" s="2501"/>
      <c r="AA1466" s="2501"/>
      <c r="AB1466" s="2501"/>
      <c r="AC1466" s="2501"/>
      <c r="AD1466" s="2501"/>
      <c r="AE1466" s="2501"/>
      <c r="AF1466" s="2501"/>
      <c r="AG1466" s="2501"/>
      <c r="AH1466" s="2501"/>
      <c r="AI1466" s="2501"/>
      <c r="AJ1466" s="2501"/>
      <c r="AK1466" s="2502"/>
    </row>
    <row r="1467" spans="2:37" s="2349" customFormat="1" ht="191.25" customHeight="1" thickBot="1" x14ac:dyDescent="0.25">
      <c r="B1467" s="4179" t="s">
        <v>4996</v>
      </c>
      <c r="C1467" s="4180"/>
      <c r="D1467" s="4291" t="s">
        <v>5361</v>
      </c>
      <c r="E1467" s="4292"/>
      <c r="F1467" s="4292"/>
      <c r="G1467" s="4292"/>
      <c r="H1467" s="4292"/>
      <c r="I1467" s="4292"/>
      <c r="J1467" s="4292"/>
      <c r="K1467" s="4292"/>
      <c r="L1467" s="4292"/>
      <c r="M1467" s="4292"/>
      <c r="N1467" s="4292"/>
      <c r="O1467" s="4292"/>
      <c r="P1467" s="4292"/>
      <c r="Q1467" s="4293"/>
      <c r="R1467" s="2501"/>
      <c r="S1467" s="2501"/>
      <c r="T1467" s="2501"/>
      <c r="U1467" s="2501"/>
      <c r="V1467" s="2501"/>
      <c r="W1467" s="2501"/>
      <c r="X1467" s="2501"/>
      <c r="Y1467" s="2501"/>
      <c r="Z1467" s="2501"/>
      <c r="AA1467" s="2501"/>
      <c r="AB1467" s="2501"/>
      <c r="AC1467" s="2501"/>
      <c r="AD1467" s="2501"/>
      <c r="AE1467" s="2501"/>
      <c r="AF1467" s="2501"/>
      <c r="AG1467" s="2501"/>
      <c r="AH1467" s="2501"/>
      <c r="AI1467" s="2501"/>
      <c r="AJ1467" s="2501"/>
      <c r="AK1467" s="2502"/>
    </row>
    <row r="1468" spans="2:37" s="2349" customFormat="1" ht="15" customHeight="1" thickBot="1" x14ac:dyDescent="0.25">
      <c r="B1468" s="4245"/>
      <c r="C1468" s="4246"/>
      <c r="D1468" s="4246"/>
      <c r="E1468" s="4246"/>
      <c r="F1468" s="4246"/>
      <c r="G1468" s="4246"/>
      <c r="H1468" s="4246"/>
      <c r="I1468" s="4246"/>
      <c r="J1468" s="4246"/>
      <c r="K1468" s="4246"/>
      <c r="L1468" s="4246"/>
      <c r="M1468" s="4246"/>
      <c r="N1468" s="4246"/>
      <c r="O1468" s="4246"/>
      <c r="P1468" s="4246"/>
      <c r="Q1468" s="4246"/>
      <c r="R1468" s="2501"/>
      <c r="S1468" s="2501"/>
      <c r="T1468" s="2501"/>
      <c r="U1468" s="2501"/>
      <c r="V1468" s="2501"/>
      <c r="W1468" s="2501"/>
      <c r="X1468" s="2501"/>
      <c r="Y1468" s="2501"/>
      <c r="Z1468" s="2501"/>
      <c r="AA1468" s="2501"/>
      <c r="AB1468" s="2501"/>
      <c r="AC1468" s="2501"/>
      <c r="AD1468" s="2501"/>
      <c r="AE1468" s="2501"/>
      <c r="AF1468" s="2501"/>
      <c r="AG1468" s="2501"/>
      <c r="AH1468" s="2501"/>
      <c r="AI1468" s="2501"/>
      <c r="AJ1468" s="2501"/>
      <c r="AK1468" s="2502"/>
    </row>
    <row r="1469" spans="2:37" s="2349" customFormat="1" ht="15" customHeight="1" thickBot="1" x14ac:dyDescent="0.25">
      <c r="B1469" s="4189" t="s">
        <v>4997</v>
      </c>
      <c r="C1469" s="4189"/>
      <c r="D1469" s="4189" t="s">
        <v>4987</v>
      </c>
      <c r="E1469" s="4189" t="s">
        <v>4998</v>
      </c>
      <c r="F1469" s="4247" t="s">
        <v>224</v>
      </c>
      <c r="G1469" s="4247"/>
      <c r="H1469" s="4247"/>
      <c r="I1469" s="4247"/>
      <c r="J1469" s="4247"/>
      <c r="K1469" s="4247"/>
      <c r="L1469" s="4247"/>
      <c r="M1469" s="4247"/>
      <c r="N1469" s="4247"/>
      <c r="O1469" s="4247"/>
      <c r="P1469" s="4247"/>
      <c r="Q1469" s="4247"/>
      <c r="R1469" s="4247"/>
      <c r="S1469" s="4247" t="s">
        <v>340</v>
      </c>
      <c r="T1469" s="4247"/>
      <c r="U1469" s="4247"/>
      <c r="V1469" s="4247"/>
      <c r="W1469" s="4247"/>
      <c r="X1469" s="4247"/>
      <c r="Y1469" s="4247"/>
      <c r="Z1469" s="4247"/>
      <c r="AA1469" s="4247"/>
      <c r="AB1469" s="4247"/>
      <c r="AC1469" s="4247"/>
      <c r="AD1469" s="4247" t="s">
        <v>225</v>
      </c>
      <c r="AE1469" s="4247"/>
      <c r="AF1469" s="4247"/>
      <c r="AG1469" s="4247"/>
      <c r="AH1469" s="4188" t="s">
        <v>4982</v>
      </c>
      <c r="AI1469" s="4188"/>
      <c r="AJ1469" s="4188"/>
      <c r="AK1469" s="2502"/>
    </row>
    <row r="1470" spans="2:37" s="2349" customFormat="1" ht="15" customHeight="1" thickBot="1" x14ac:dyDescent="0.25">
      <c r="B1470" s="4203"/>
      <c r="C1470" s="4203"/>
      <c r="D1470" s="4203"/>
      <c r="E1470" s="4203"/>
      <c r="F1470" s="4203" t="s">
        <v>4999</v>
      </c>
      <c r="G1470" s="4203" t="s">
        <v>5000</v>
      </c>
      <c r="H1470" s="4189" t="s">
        <v>5001</v>
      </c>
      <c r="I1470" s="4200" t="s">
        <v>5002</v>
      </c>
      <c r="J1470" s="4200" t="s">
        <v>5003</v>
      </c>
      <c r="K1470" s="4201" t="s">
        <v>5004</v>
      </c>
      <c r="L1470" s="4201" t="s">
        <v>5005</v>
      </c>
      <c r="M1470" s="4200" t="s">
        <v>5006</v>
      </c>
      <c r="N1470" s="4200"/>
      <c r="O1470" s="4201" t="s">
        <v>5007</v>
      </c>
      <c r="P1470" s="4201" t="s">
        <v>5008</v>
      </c>
      <c r="Q1470" s="4201" t="s">
        <v>5009</v>
      </c>
      <c r="R1470" s="4201" t="s">
        <v>5010</v>
      </c>
      <c r="S1470" s="4189" t="s">
        <v>5011</v>
      </c>
      <c r="T1470" s="4189" t="s">
        <v>5012</v>
      </c>
      <c r="U1470" s="4189" t="s">
        <v>5013</v>
      </c>
      <c r="V1470" s="4189" t="s">
        <v>5014</v>
      </c>
      <c r="W1470" s="4189" t="s">
        <v>5015</v>
      </c>
      <c r="X1470" s="4189" t="s">
        <v>5016</v>
      </c>
      <c r="Y1470" s="4189" t="s">
        <v>5017</v>
      </c>
      <c r="Z1470" s="4189" t="s">
        <v>5018</v>
      </c>
      <c r="AA1470" s="4189" t="s">
        <v>5019</v>
      </c>
      <c r="AB1470" s="4200" t="s">
        <v>5020</v>
      </c>
      <c r="AC1470" s="4200" t="s">
        <v>5021</v>
      </c>
      <c r="AD1470" s="4189" t="s">
        <v>5022</v>
      </c>
      <c r="AE1470" s="4189" t="s">
        <v>5023</v>
      </c>
      <c r="AF1470" s="4189" t="s">
        <v>5024</v>
      </c>
      <c r="AG1470" s="4189" t="s">
        <v>5025</v>
      </c>
      <c r="AH1470" s="4189" t="s">
        <v>1150</v>
      </c>
      <c r="AI1470" s="4189" t="s">
        <v>4983</v>
      </c>
      <c r="AJ1470" s="4189" t="s">
        <v>4984</v>
      </c>
      <c r="AK1470" s="2502"/>
    </row>
    <row r="1471" spans="2:37" s="2349" customFormat="1" ht="15" customHeight="1" thickBot="1" x14ac:dyDescent="0.25">
      <c r="B1471" s="4203"/>
      <c r="C1471" s="4203"/>
      <c r="D1471" s="4203"/>
      <c r="E1471" s="4203"/>
      <c r="F1471" s="4203"/>
      <c r="G1471" s="4203"/>
      <c r="H1471" s="4203"/>
      <c r="I1471" s="4201"/>
      <c r="J1471" s="4201"/>
      <c r="K1471" s="4201"/>
      <c r="L1471" s="4201"/>
      <c r="M1471" s="2607" t="s">
        <v>5026</v>
      </c>
      <c r="N1471" s="2606" t="s">
        <v>2793</v>
      </c>
      <c r="O1471" s="4201"/>
      <c r="P1471" s="4201"/>
      <c r="Q1471" s="4201"/>
      <c r="R1471" s="4201"/>
      <c r="S1471" s="4203"/>
      <c r="T1471" s="4203"/>
      <c r="U1471" s="4203"/>
      <c r="V1471" s="4203"/>
      <c r="W1471" s="4203"/>
      <c r="X1471" s="4203"/>
      <c r="Y1471" s="4203"/>
      <c r="Z1471" s="4203"/>
      <c r="AA1471" s="4203"/>
      <c r="AB1471" s="4201"/>
      <c r="AC1471" s="4201"/>
      <c r="AD1471" s="4203"/>
      <c r="AE1471" s="4203"/>
      <c r="AF1471" s="4203"/>
      <c r="AG1471" s="4203"/>
      <c r="AH1471" s="4203"/>
      <c r="AI1471" s="4203"/>
      <c r="AJ1471" s="4203"/>
      <c r="AK1471" s="2502"/>
    </row>
    <row r="1472" spans="2:37" s="2349" customFormat="1" ht="15" customHeight="1" x14ac:dyDescent="0.2">
      <c r="B1472" s="4157" t="s">
        <v>5362</v>
      </c>
      <c r="C1472" s="4158"/>
      <c r="D1472" s="2508" t="s">
        <v>5363</v>
      </c>
      <c r="E1472" s="2509">
        <v>59</v>
      </c>
      <c r="F1472" s="2644"/>
      <c r="G1472" s="2600"/>
      <c r="H1472" s="2645"/>
      <c r="I1472" s="2624" t="s">
        <v>1412</v>
      </c>
      <c r="J1472" s="2645"/>
      <c r="K1472" s="2600"/>
      <c r="L1472" s="2614" t="s">
        <v>1412</v>
      </c>
      <c r="M1472" s="2646"/>
      <c r="N1472" s="2647"/>
      <c r="O1472" s="2600"/>
      <c r="P1472" s="2600"/>
      <c r="Q1472" s="2614" t="s">
        <v>1412</v>
      </c>
      <c r="R1472" s="2614" t="s">
        <v>1412</v>
      </c>
      <c r="S1472" s="2626"/>
      <c r="T1472" s="2600"/>
      <c r="U1472" s="2648"/>
      <c r="V1472" s="2510">
        <v>50</v>
      </c>
      <c r="W1472" s="2600"/>
      <c r="X1472" s="2614">
        <v>0.06</v>
      </c>
      <c r="Y1472" s="2648"/>
      <c r="Z1472" s="2510" t="s">
        <v>1412</v>
      </c>
      <c r="AA1472" s="2648"/>
      <c r="AB1472" s="2600"/>
      <c r="AC1472" s="2614">
        <v>0.06</v>
      </c>
      <c r="AD1472" s="2509">
        <v>59</v>
      </c>
      <c r="AE1472" s="2523" t="s">
        <v>5364</v>
      </c>
      <c r="AF1472" s="2524"/>
      <c r="AG1472" s="2524" t="s">
        <v>1412</v>
      </c>
      <c r="AH1472" s="2642"/>
      <c r="AI1472" s="2642"/>
      <c r="AJ1472" s="2628"/>
      <c r="AK1472" s="2502"/>
    </row>
    <row r="1473" spans="2:37" s="2349" customFormat="1" ht="15" customHeight="1" x14ac:dyDescent="0.2">
      <c r="B1473" s="4161" t="s">
        <v>5365</v>
      </c>
      <c r="C1473" s="4160"/>
      <c r="D1473" s="2485" t="s">
        <v>5366</v>
      </c>
      <c r="E1473" s="2486">
        <v>29.99</v>
      </c>
      <c r="F1473" s="2618"/>
      <c r="G1473" s="2599"/>
      <c r="H1473" s="2707"/>
      <c r="I1473" s="2629">
        <v>40</v>
      </c>
      <c r="J1473" s="2707"/>
      <c r="K1473" s="2599"/>
      <c r="L1473" s="2487">
        <v>0.15</v>
      </c>
      <c r="M1473" s="2617"/>
      <c r="N1473" s="2708"/>
      <c r="O1473" s="2599"/>
      <c r="P1473" s="2599"/>
      <c r="Q1473" s="2487">
        <v>0.15</v>
      </c>
      <c r="R1473" s="2487">
        <v>0.15</v>
      </c>
      <c r="S1473" s="2542"/>
      <c r="T1473" s="2599"/>
      <c r="U1473" s="2709"/>
      <c r="V1473" s="2631" t="s">
        <v>1412</v>
      </c>
      <c r="W1473" s="2599"/>
      <c r="X1473" s="2487">
        <v>0.06</v>
      </c>
      <c r="Y1473" s="2709"/>
      <c r="Z1473" s="2631">
        <v>40</v>
      </c>
      <c r="AA1473" s="2709"/>
      <c r="AB1473" s="2599"/>
      <c r="AC1473" s="2487">
        <v>0.06</v>
      </c>
      <c r="AD1473" s="2486">
        <v>29.99</v>
      </c>
      <c r="AE1473" s="2512">
        <v>1500</v>
      </c>
      <c r="AF1473" s="2513"/>
      <c r="AG1473" s="2513">
        <f>0.1</f>
        <v>0.1</v>
      </c>
      <c r="AH1473" s="2643"/>
      <c r="AI1473" s="2643"/>
      <c r="AJ1473" s="2633"/>
      <c r="AK1473" s="2502"/>
    </row>
    <row r="1474" spans="2:37" s="2349" customFormat="1" ht="15" customHeight="1" x14ac:dyDescent="0.2">
      <c r="B1474" s="4161" t="s">
        <v>5367</v>
      </c>
      <c r="C1474" s="4160"/>
      <c r="D1474" s="2485" t="s">
        <v>10</v>
      </c>
      <c r="E1474" s="2486">
        <v>39.99</v>
      </c>
      <c r="F1474" s="2618"/>
      <c r="G1474" s="2599"/>
      <c r="H1474" s="2707"/>
      <c r="I1474" s="2629">
        <v>40</v>
      </c>
      <c r="J1474" s="2707"/>
      <c r="K1474" s="2599"/>
      <c r="L1474" s="2487">
        <v>0.15</v>
      </c>
      <c r="M1474" s="2617"/>
      <c r="N1474" s="2708"/>
      <c r="O1474" s="2599"/>
      <c r="P1474" s="2599"/>
      <c r="Q1474" s="2487">
        <v>0.15</v>
      </c>
      <c r="R1474" s="2487">
        <v>0.15</v>
      </c>
      <c r="S1474" s="2542"/>
      <c r="T1474" s="2599"/>
      <c r="U1474" s="2709"/>
      <c r="V1474" s="2631" t="s">
        <v>1412</v>
      </c>
      <c r="W1474" s="2599"/>
      <c r="X1474" s="2487">
        <v>0.06</v>
      </c>
      <c r="Y1474" s="2709"/>
      <c r="Z1474" s="2631">
        <v>40</v>
      </c>
      <c r="AA1474" s="2709"/>
      <c r="AB1474" s="2599"/>
      <c r="AC1474" s="2487">
        <v>0.06</v>
      </c>
      <c r="AD1474" s="2486">
        <v>39.99</v>
      </c>
      <c r="AE1474" s="2512">
        <v>2500</v>
      </c>
      <c r="AF1474" s="2513"/>
      <c r="AG1474" s="2513">
        <f t="shared" ref="AG1474:AG1475" si="0">0.1</f>
        <v>0.1</v>
      </c>
      <c r="AH1474" s="2643"/>
      <c r="AI1474" s="2643"/>
      <c r="AJ1474" s="2633"/>
      <c r="AK1474" s="2502"/>
    </row>
    <row r="1475" spans="2:37" s="2349" customFormat="1" ht="15" customHeight="1" x14ac:dyDescent="0.2">
      <c r="B1475" s="4161" t="s">
        <v>5368</v>
      </c>
      <c r="C1475" s="4160"/>
      <c r="D1475" s="2485" t="s">
        <v>5369</v>
      </c>
      <c r="E1475" s="2486">
        <v>49.99</v>
      </c>
      <c r="F1475" s="2618"/>
      <c r="G1475" s="2599"/>
      <c r="H1475" s="2707"/>
      <c r="I1475" s="2629">
        <v>40</v>
      </c>
      <c r="J1475" s="2707"/>
      <c r="K1475" s="2599"/>
      <c r="L1475" s="2487">
        <v>0.15</v>
      </c>
      <c r="M1475" s="2617"/>
      <c r="N1475" s="2708"/>
      <c r="O1475" s="2599"/>
      <c r="P1475" s="2599"/>
      <c r="Q1475" s="2487">
        <v>0.15</v>
      </c>
      <c r="R1475" s="2487">
        <v>0.15</v>
      </c>
      <c r="S1475" s="2542"/>
      <c r="T1475" s="2599"/>
      <c r="U1475" s="2709"/>
      <c r="V1475" s="2631" t="s">
        <v>1412</v>
      </c>
      <c r="W1475" s="2599"/>
      <c r="X1475" s="2487">
        <v>0.06</v>
      </c>
      <c r="Y1475" s="2709"/>
      <c r="Z1475" s="2631">
        <v>40</v>
      </c>
      <c r="AA1475" s="2709"/>
      <c r="AB1475" s="2599"/>
      <c r="AC1475" s="2487">
        <v>0.06</v>
      </c>
      <c r="AD1475" s="2486">
        <v>49.99</v>
      </c>
      <c r="AE1475" s="2512">
        <v>3500</v>
      </c>
      <c r="AF1475" s="2513"/>
      <c r="AG1475" s="2513">
        <f t="shared" si="0"/>
        <v>0.1</v>
      </c>
      <c r="AH1475" s="2643"/>
      <c r="AI1475" s="2643"/>
      <c r="AJ1475" s="2633"/>
      <c r="AK1475" s="2502"/>
    </row>
    <row r="1476" spans="2:37" s="2349" customFormat="1" ht="15" customHeight="1" x14ac:dyDescent="0.2">
      <c r="B1476" s="4161" t="s">
        <v>5370</v>
      </c>
      <c r="C1476" s="4160"/>
      <c r="D1476" s="2485" t="s">
        <v>5371</v>
      </c>
      <c r="E1476" s="2486">
        <v>69.989999999999995</v>
      </c>
      <c r="F1476" s="2618"/>
      <c r="G1476" s="2599"/>
      <c r="H1476" s="2707"/>
      <c r="I1476" s="2629">
        <v>40</v>
      </c>
      <c r="J1476" s="2707"/>
      <c r="K1476" s="2599"/>
      <c r="L1476" s="2487">
        <v>0.15</v>
      </c>
      <c r="M1476" s="2617"/>
      <c r="N1476" s="2708"/>
      <c r="O1476" s="2599"/>
      <c r="P1476" s="2599"/>
      <c r="Q1476" s="2487">
        <v>0.15</v>
      </c>
      <c r="R1476" s="2487">
        <v>0.15</v>
      </c>
      <c r="S1476" s="2542"/>
      <c r="T1476" s="2599"/>
      <c r="U1476" s="2709"/>
      <c r="V1476" s="2631" t="s">
        <v>1412</v>
      </c>
      <c r="W1476" s="2599"/>
      <c r="X1476" s="2487">
        <v>0.06</v>
      </c>
      <c r="Y1476" s="2709"/>
      <c r="Z1476" s="2631">
        <v>40</v>
      </c>
      <c r="AA1476" s="2709"/>
      <c r="AB1476" s="2599"/>
      <c r="AC1476" s="2487">
        <v>0.06</v>
      </c>
      <c r="AD1476" s="2486">
        <v>69.989999999999995</v>
      </c>
      <c r="AE1476" s="2512" t="s">
        <v>5364</v>
      </c>
      <c r="AF1476" s="2513"/>
      <c r="AG1476" s="2513" t="s">
        <v>1412</v>
      </c>
      <c r="AH1476" s="2643"/>
      <c r="AI1476" s="2643"/>
      <c r="AJ1476" s="2633"/>
      <c r="AK1476" s="2502"/>
    </row>
    <row r="1477" spans="2:37" s="2349" customFormat="1" ht="15" customHeight="1" x14ac:dyDescent="0.2">
      <c r="B1477" s="4161" t="s">
        <v>5372</v>
      </c>
      <c r="C1477" s="4160"/>
      <c r="D1477" s="2485" t="s">
        <v>5373</v>
      </c>
      <c r="E1477" s="2486">
        <v>20</v>
      </c>
      <c r="F1477" s="2618"/>
      <c r="G1477" s="2599"/>
      <c r="H1477" s="2707"/>
      <c r="I1477" s="2629">
        <v>40</v>
      </c>
      <c r="J1477" s="2707"/>
      <c r="K1477" s="2599"/>
      <c r="L1477" s="2487">
        <v>0.15</v>
      </c>
      <c r="M1477" s="2617"/>
      <c r="N1477" s="2708"/>
      <c r="O1477" s="2599"/>
      <c r="P1477" s="2599"/>
      <c r="Q1477" s="2487">
        <v>0.15</v>
      </c>
      <c r="R1477" s="2487">
        <v>0.15</v>
      </c>
      <c r="S1477" s="2542"/>
      <c r="T1477" s="2599"/>
      <c r="U1477" s="2709"/>
      <c r="V1477" s="2631" t="s">
        <v>1412</v>
      </c>
      <c r="W1477" s="2599"/>
      <c r="X1477" s="2487">
        <v>0.06</v>
      </c>
      <c r="Y1477" s="2709"/>
      <c r="Z1477" s="2631">
        <v>40</v>
      </c>
      <c r="AA1477" s="2709"/>
      <c r="AB1477" s="2599"/>
      <c r="AC1477" s="2487">
        <v>0.06</v>
      </c>
      <c r="AD1477" s="2486">
        <v>20</v>
      </c>
      <c r="AE1477" s="2512">
        <v>1000</v>
      </c>
      <c r="AF1477" s="2513"/>
      <c r="AG1477" s="2513">
        <f t="shared" ref="AG1477:AG1479" si="1">0.1</f>
        <v>0.1</v>
      </c>
      <c r="AH1477" s="2643"/>
      <c r="AI1477" s="2643"/>
      <c r="AJ1477" s="2633"/>
      <c r="AK1477" s="2502"/>
    </row>
    <row r="1478" spans="2:37" s="2349" customFormat="1" ht="15" customHeight="1" x14ac:dyDescent="0.2">
      <c r="B1478" s="4350" t="s">
        <v>5374</v>
      </c>
      <c r="C1478" s="4351"/>
      <c r="D1478" s="2485" t="s">
        <v>5375</v>
      </c>
      <c r="E1478" s="2486">
        <v>30</v>
      </c>
      <c r="F1478" s="2618"/>
      <c r="G1478" s="2599"/>
      <c r="H1478" s="2707"/>
      <c r="I1478" s="2629">
        <v>40</v>
      </c>
      <c r="J1478" s="2707"/>
      <c r="K1478" s="2599"/>
      <c r="L1478" s="2487">
        <v>0.15</v>
      </c>
      <c r="M1478" s="2617"/>
      <c r="N1478" s="2708"/>
      <c r="O1478" s="2599"/>
      <c r="P1478" s="2599"/>
      <c r="Q1478" s="2487">
        <v>0.15</v>
      </c>
      <c r="R1478" s="2487">
        <v>0.15</v>
      </c>
      <c r="S1478" s="2542"/>
      <c r="T1478" s="2599"/>
      <c r="U1478" s="2709"/>
      <c r="V1478" s="2631" t="s">
        <v>1412</v>
      </c>
      <c r="W1478" s="2599"/>
      <c r="X1478" s="2487">
        <v>0.06</v>
      </c>
      <c r="Y1478" s="2709"/>
      <c r="Z1478" s="2631">
        <v>40</v>
      </c>
      <c r="AA1478" s="2709"/>
      <c r="AB1478" s="2599"/>
      <c r="AC1478" s="2487">
        <v>0.06</v>
      </c>
      <c r="AD1478" s="2486">
        <v>30</v>
      </c>
      <c r="AE1478" s="2512">
        <v>2000</v>
      </c>
      <c r="AF1478" s="2513"/>
      <c r="AG1478" s="2513">
        <f t="shared" si="1"/>
        <v>0.1</v>
      </c>
      <c r="AH1478" s="2643"/>
      <c r="AI1478" s="2643"/>
      <c r="AJ1478" s="2633"/>
      <c r="AK1478" s="2502"/>
    </row>
    <row r="1479" spans="2:37" s="2349" customFormat="1" ht="15" customHeight="1" x14ac:dyDescent="0.2">
      <c r="B1479" s="4350" t="s">
        <v>5376</v>
      </c>
      <c r="C1479" s="4351"/>
      <c r="D1479" s="2485" t="s">
        <v>5377</v>
      </c>
      <c r="E1479" s="2486">
        <v>40</v>
      </c>
      <c r="F1479" s="2618"/>
      <c r="G1479" s="2599"/>
      <c r="H1479" s="2707"/>
      <c r="I1479" s="2629">
        <v>40</v>
      </c>
      <c r="J1479" s="2707"/>
      <c r="K1479" s="2599"/>
      <c r="L1479" s="2487">
        <v>0.15</v>
      </c>
      <c r="M1479" s="2617"/>
      <c r="N1479" s="2708"/>
      <c r="O1479" s="2599"/>
      <c r="P1479" s="2599"/>
      <c r="Q1479" s="2487">
        <v>0.15</v>
      </c>
      <c r="R1479" s="2487">
        <v>0.15</v>
      </c>
      <c r="S1479" s="2542"/>
      <c r="T1479" s="2599"/>
      <c r="U1479" s="2709"/>
      <c r="V1479" s="2631" t="s">
        <v>1412</v>
      </c>
      <c r="W1479" s="2599"/>
      <c r="X1479" s="2487">
        <v>0.06</v>
      </c>
      <c r="Y1479" s="2709"/>
      <c r="Z1479" s="2631">
        <v>40</v>
      </c>
      <c r="AA1479" s="2709"/>
      <c r="AB1479" s="2599"/>
      <c r="AC1479" s="2487">
        <v>0.06</v>
      </c>
      <c r="AD1479" s="2486">
        <v>40</v>
      </c>
      <c r="AE1479" s="2512">
        <v>3000</v>
      </c>
      <c r="AF1479" s="2513"/>
      <c r="AG1479" s="2513">
        <f t="shared" si="1"/>
        <v>0.1</v>
      </c>
      <c r="AH1479" s="2643"/>
      <c r="AI1479" s="2643"/>
      <c r="AJ1479" s="2633"/>
      <c r="AK1479" s="2502"/>
    </row>
    <row r="1480" spans="2:37" s="2349" customFormat="1" ht="15" customHeight="1" x14ac:dyDescent="0.2">
      <c r="B1480" s="4161" t="s">
        <v>5378</v>
      </c>
      <c r="C1480" s="4160"/>
      <c r="D1480" s="2485" t="s">
        <v>5379</v>
      </c>
      <c r="E1480" s="2486">
        <v>60</v>
      </c>
      <c r="F1480" s="2618"/>
      <c r="G1480" s="2599"/>
      <c r="H1480" s="2707"/>
      <c r="I1480" s="2629">
        <v>40</v>
      </c>
      <c r="J1480" s="2707"/>
      <c r="K1480" s="2599"/>
      <c r="L1480" s="2487">
        <v>0.15</v>
      </c>
      <c r="M1480" s="2617"/>
      <c r="N1480" s="2708"/>
      <c r="O1480" s="2599"/>
      <c r="P1480" s="2599"/>
      <c r="Q1480" s="2487">
        <v>0.15</v>
      </c>
      <c r="R1480" s="2487">
        <v>0.15</v>
      </c>
      <c r="S1480" s="2542"/>
      <c r="T1480" s="2599"/>
      <c r="U1480" s="2709"/>
      <c r="V1480" s="2631" t="s">
        <v>1412</v>
      </c>
      <c r="W1480" s="2599"/>
      <c r="X1480" s="2487">
        <v>0.06</v>
      </c>
      <c r="Y1480" s="2709"/>
      <c r="Z1480" s="2631">
        <v>40</v>
      </c>
      <c r="AA1480" s="2709"/>
      <c r="AB1480" s="2599"/>
      <c r="AC1480" s="2487">
        <v>0.06</v>
      </c>
      <c r="AD1480" s="2486">
        <v>60</v>
      </c>
      <c r="AE1480" s="2512" t="s">
        <v>5364</v>
      </c>
      <c r="AF1480" s="2513"/>
      <c r="AG1480" s="2513" t="s">
        <v>1412</v>
      </c>
      <c r="AH1480" s="2643"/>
      <c r="AI1480" s="2643"/>
      <c r="AJ1480" s="2633"/>
      <c r="AK1480" s="2502"/>
    </row>
    <row r="1481" spans="2:37" s="2349" customFormat="1" ht="15" customHeight="1" x14ac:dyDescent="0.2">
      <c r="B1481" s="2503"/>
      <c r="C1481" s="2496"/>
      <c r="D1481" s="2496"/>
      <c r="E1481" s="2496"/>
      <c r="F1481" s="2496"/>
      <c r="G1481" s="2496"/>
      <c r="H1481" s="2496"/>
      <c r="I1481" s="2497"/>
      <c r="J1481" s="2497"/>
      <c r="K1481" s="2497"/>
      <c r="L1481" s="2497"/>
      <c r="M1481" s="2496"/>
      <c r="N1481" s="2497"/>
      <c r="O1481" s="2497"/>
      <c r="P1481" s="2497"/>
      <c r="Q1481" s="2497"/>
      <c r="R1481" s="2497"/>
      <c r="S1481" s="2496"/>
      <c r="T1481" s="2495"/>
      <c r="U1481" s="2495"/>
      <c r="V1481" s="2495"/>
      <c r="W1481" s="2495"/>
      <c r="X1481" s="2495"/>
      <c r="Y1481" s="2495"/>
      <c r="Z1481" s="2495"/>
      <c r="AA1481" s="2495"/>
      <c r="AB1481" s="2495"/>
      <c r="AC1481" s="2495"/>
      <c r="AD1481" s="2495"/>
      <c r="AE1481" s="2495"/>
      <c r="AF1481" s="2495"/>
      <c r="AG1481" s="2495"/>
      <c r="AH1481" s="2495"/>
      <c r="AI1481" s="2495"/>
      <c r="AJ1481" s="2495"/>
      <c r="AK1481" s="2502"/>
    </row>
    <row r="1482" spans="2:37" s="2349" customFormat="1" ht="15" customHeight="1" x14ac:dyDescent="0.2">
      <c r="B1482" s="4236" t="s">
        <v>4985</v>
      </c>
      <c r="C1482" s="4237"/>
      <c r="D1482" s="4249" t="s">
        <v>5152</v>
      </c>
      <c r="E1482" s="4249"/>
      <c r="F1482" s="4249"/>
      <c r="G1482" s="4249"/>
      <c r="H1482" s="2499"/>
      <c r="I1482" s="2499"/>
      <c r="J1482" s="2499"/>
      <c r="K1482" s="2499"/>
      <c r="L1482" s="2499"/>
      <c r="M1482" s="2499"/>
      <c r="N1482" s="2499"/>
      <c r="O1482" s="2499"/>
      <c r="P1482" s="2499"/>
      <c r="Q1482" s="2499"/>
      <c r="R1482" s="2499"/>
      <c r="S1482" s="2499"/>
      <c r="T1482" s="2495"/>
      <c r="U1482" s="2495"/>
      <c r="V1482" s="2495"/>
      <c r="W1482" s="2495"/>
      <c r="X1482" s="2495"/>
      <c r="Y1482" s="2495"/>
      <c r="Z1482" s="2495"/>
      <c r="AA1482" s="2495"/>
      <c r="AB1482" s="2495"/>
      <c r="AC1482" s="2495"/>
      <c r="AD1482" s="2495"/>
      <c r="AE1482" s="2495"/>
      <c r="AF1482" s="2495"/>
      <c r="AG1482" s="2495"/>
      <c r="AH1482" s="2495"/>
      <c r="AI1482" s="2495"/>
      <c r="AJ1482" s="2495"/>
      <c r="AK1482" s="2502"/>
    </row>
    <row r="1483" spans="2:37" s="2349" customFormat="1" ht="15" customHeight="1" x14ac:dyDescent="0.2">
      <c r="B1483" s="4236" t="s">
        <v>4986</v>
      </c>
      <c r="C1483" s="4237"/>
      <c r="D1483" s="4249" t="s">
        <v>5153</v>
      </c>
      <c r="E1483" s="4249"/>
      <c r="F1483" s="4249"/>
      <c r="G1483" s="4249"/>
      <c r="H1483" s="2499"/>
      <c r="I1483" s="2499"/>
      <c r="J1483" s="2499"/>
      <c r="K1483" s="2499"/>
      <c r="L1483" s="2499"/>
      <c r="M1483" s="2499"/>
      <c r="N1483" s="2499"/>
      <c r="O1483" s="2499"/>
      <c r="P1483" s="2499"/>
      <c r="Q1483" s="2499"/>
      <c r="R1483" s="2499"/>
      <c r="S1483" s="2499"/>
      <c r="T1483" s="2495"/>
      <c r="U1483" s="2495"/>
      <c r="V1483" s="2495"/>
      <c r="W1483" s="2495"/>
      <c r="X1483" s="2495"/>
      <c r="Y1483" s="2495"/>
      <c r="Z1483" s="2495"/>
      <c r="AA1483" s="2495"/>
      <c r="AB1483" s="2495"/>
      <c r="AC1483" s="2495"/>
      <c r="AD1483" s="2495"/>
      <c r="AE1483" s="2495"/>
      <c r="AF1483" s="2495"/>
      <c r="AG1483" s="2495"/>
      <c r="AH1483" s="2495"/>
      <c r="AI1483" s="2495"/>
      <c r="AJ1483" s="2495"/>
      <c r="AK1483" s="2502"/>
    </row>
    <row r="1484" spans="2:37" s="2349" customFormat="1" ht="15" customHeight="1" thickBot="1" x14ac:dyDescent="0.25">
      <c r="B1484" s="4270"/>
      <c r="C1484" s="4271"/>
      <c r="D1484" s="4272"/>
      <c r="E1484" s="4272"/>
      <c r="F1484" s="4272"/>
      <c r="G1484" s="4272"/>
      <c r="H1484" s="2504"/>
      <c r="I1484" s="2504"/>
      <c r="J1484" s="2504"/>
      <c r="K1484" s="2504"/>
      <c r="L1484" s="2504"/>
      <c r="M1484" s="2504"/>
      <c r="N1484" s="2504"/>
      <c r="O1484" s="2504"/>
      <c r="P1484" s="2504"/>
      <c r="Q1484" s="2504"/>
      <c r="R1484" s="2504"/>
      <c r="S1484" s="2504"/>
      <c r="T1484" s="2505"/>
      <c r="U1484" s="2505"/>
      <c r="V1484" s="2505"/>
      <c r="W1484" s="2505"/>
      <c r="X1484" s="2505"/>
      <c r="Y1484" s="2505"/>
      <c r="Z1484" s="2505"/>
      <c r="AA1484" s="2505"/>
      <c r="AB1484" s="2505"/>
      <c r="AC1484" s="2505"/>
      <c r="AD1484" s="2505"/>
      <c r="AE1484" s="2505"/>
      <c r="AF1484" s="2505"/>
      <c r="AG1484" s="2505"/>
      <c r="AH1484" s="2505"/>
      <c r="AI1484" s="2505"/>
      <c r="AJ1484" s="2505"/>
      <c r="AK1484" s="2507"/>
    </row>
    <row r="1485" spans="2:37" s="2349" customFormat="1" ht="15" customHeight="1" thickBot="1" x14ac:dyDescent="0.25">
      <c r="B1485" s="2612"/>
    </row>
    <row r="1486" spans="2:37" s="2349" customFormat="1" ht="27" customHeight="1" x14ac:dyDescent="0.2">
      <c r="B1486" s="4169" t="s">
        <v>4994</v>
      </c>
      <c r="C1486" s="4170"/>
      <c r="D1486" s="4170"/>
      <c r="E1486" s="4170"/>
      <c r="F1486" s="4170"/>
      <c r="G1486" s="4170"/>
      <c r="H1486" s="4170"/>
      <c r="I1486" s="4170"/>
      <c r="J1486" s="4170"/>
      <c r="K1486" s="4170"/>
      <c r="L1486" s="4170"/>
      <c r="M1486" s="4170"/>
      <c r="N1486" s="4170"/>
      <c r="O1486" s="4170"/>
      <c r="P1486" s="4170"/>
      <c r="Q1486" s="4170"/>
      <c r="R1486" s="4170"/>
      <c r="S1486" s="4170"/>
      <c r="T1486" s="4170"/>
      <c r="U1486" s="4170"/>
      <c r="V1486" s="4170"/>
      <c r="W1486" s="4170"/>
      <c r="X1486" s="4170"/>
      <c r="Y1486" s="4170"/>
      <c r="Z1486" s="4170"/>
      <c r="AA1486" s="4170"/>
      <c r="AB1486" s="4170"/>
      <c r="AC1486" s="4170"/>
      <c r="AD1486" s="4170"/>
      <c r="AE1486" s="4170"/>
      <c r="AF1486" s="4170"/>
      <c r="AG1486" s="4170"/>
      <c r="AH1486" s="4170"/>
      <c r="AI1486" s="4170"/>
      <c r="AJ1486" s="4170"/>
      <c r="AK1486" s="4171"/>
    </row>
    <row r="1487" spans="2:37" s="2349" customFormat="1" ht="15" customHeight="1" x14ac:dyDescent="0.2">
      <c r="B1487" s="2500"/>
      <c r="C1487" s="2608"/>
      <c r="D1487" s="2608"/>
      <c r="E1487" s="2608"/>
      <c r="F1487" s="2608"/>
      <c r="G1487" s="2501"/>
      <c r="H1487" s="2501"/>
      <c r="I1487" s="2501"/>
      <c r="J1487" s="2501"/>
      <c r="K1487" s="2501"/>
      <c r="L1487" s="2501"/>
      <c r="M1487" s="2501"/>
      <c r="N1487" s="2501"/>
      <c r="O1487" s="2501"/>
      <c r="P1487" s="2501"/>
      <c r="Q1487" s="2501"/>
      <c r="R1487" s="2501"/>
      <c r="S1487" s="2501"/>
      <c r="T1487" s="2501"/>
      <c r="U1487" s="2501"/>
      <c r="V1487" s="2501"/>
      <c r="W1487" s="2501"/>
      <c r="X1487" s="2501"/>
      <c r="Y1487" s="2501"/>
      <c r="Z1487" s="2501"/>
      <c r="AA1487" s="2501"/>
      <c r="AB1487" s="2501"/>
      <c r="AC1487" s="2501"/>
      <c r="AD1487" s="2501"/>
      <c r="AE1487" s="2501"/>
      <c r="AF1487" s="2501"/>
      <c r="AG1487" s="2501"/>
      <c r="AH1487" s="2501"/>
      <c r="AI1487" s="2501"/>
      <c r="AJ1487" s="2501"/>
      <c r="AK1487" s="2502"/>
    </row>
    <row r="1488" spans="2:37" s="2349" customFormat="1" ht="15" customHeight="1" x14ac:dyDescent="0.2">
      <c r="B1488" s="2500" t="s">
        <v>4981</v>
      </c>
      <c r="C1488" s="2608"/>
      <c r="D1488" s="4294" t="s">
        <v>5380</v>
      </c>
      <c r="E1488" s="4294"/>
      <c r="F1488" s="4294"/>
      <c r="G1488" s="2501"/>
      <c r="H1488" s="2501"/>
      <c r="I1488" s="2501"/>
      <c r="J1488" s="2501"/>
      <c r="K1488" s="2501"/>
      <c r="L1488" s="2501"/>
      <c r="M1488" s="2501"/>
      <c r="N1488" s="2501"/>
      <c r="O1488" s="2501"/>
      <c r="P1488" s="2501"/>
      <c r="Q1488" s="2501"/>
      <c r="R1488" s="2501"/>
      <c r="S1488" s="2501"/>
      <c r="T1488" s="2501"/>
      <c r="U1488" s="2501"/>
      <c r="V1488" s="2501"/>
      <c r="W1488" s="2501"/>
      <c r="X1488" s="2501"/>
      <c r="Y1488" s="2501"/>
      <c r="Z1488" s="2501"/>
      <c r="AA1488" s="2501"/>
      <c r="AB1488" s="2501"/>
      <c r="AC1488" s="2501"/>
      <c r="AD1488" s="2501"/>
      <c r="AE1488" s="2501"/>
      <c r="AF1488" s="2501"/>
      <c r="AG1488" s="2501"/>
      <c r="AH1488" s="2501"/>
      <c r="AI1488" s="2501"/>
      <c r="AJ1488" s="2501"/>
      <c r="AK1488" s="2502"/>
    </row>
    <row r="1489" spans="2:37" s="2349" customFormat="1" ht="15" customHeight="1" thickBot="1" x14ac:dyDescent="0.25">
      <c r="B1489" s="4176" t="s">
        <v>4995</v>
      </c>
      <c r="C1489" s="4177"/>
      <c r="D1489" s="4314">
        <v>41365</v>
      </c>
      <c r="E1489" s="4315"/>
      <c r="F1489" s="2608"/>
      <c r="G1489" s="2501"/>
      <c r="H1489" s="2501"/>
      <c r="I1489" s="2501"/>
      <c r="J1489" s="2501"/>
      <c r="K1489" s="2501"/>
      <c r="L1489" s="2501"/>
      <c r="M1489" s="2501"/>
      <c r="N1489" s="2501"/>
      <c r="O1489" s="2501"/>
      <c r="P1489" s="2501"/>
      <c r="Q1489" s="2501"/>
      <c r="R1489" s="2501"/>
      <c r="S1489" s="2501"/>
      <c r="T1489" s="2501"/>
      <c r="U1489" s="2501"/>
      <c r="V1489" s="2501"/>
      <c r="W1489" s="2501"/>
      <c r="X1489" s="2501"/>
      <c r="Y1489" s="2501"/>
      <c r="Z1489" s="2501"/>
      <c r="AA1489" s="2501"/>
      <c r="AB1489" s="2501"/>
      <c r="AC1489" s="2501"/>
      <c r="AD1489" s="2501"/>
      <c r="AE1489" s="2501"/>
      <c r="AF1489" s="2501"/>
      <c r="AG1489" s="2501"/>
      <c r="AH1489" s="2501"/>
      <c r="AI1489" s="2501"/>
      <c r="AJ1489" s="2501"/>
      <c r="AK1489" s="2502"/>
    </row>
    <row r="1490" spans="2:37" s="2349" customFormat="1" ht="58.5" customHeight="1" thickBot="1" x14ac:dyDescent="0.25">
      <c r="B1490" s="4179" t="s">
        <v>4996</v>
      </c>
      <c r="C1490" s="4180"/>
      <c r="D1490" s="4291" t="s">
        <v>5381</v>
      </c>
      <c r="E1490" s="4292"/>
      <c r="F1490" s="4292"/>
      <c r="G1490" s="4292"/>
      <c r="H1490" s="4292"/>
      <c r="I1490" s="4292"/>
      <c r="J1490" s="4292"/>
      <c r="K1490" s="4292"/>
      <c r="L1490" s="4292"/>
      <c r="M1490" s="4292"/>
      <c r="N1490" s="4292"/>
      <c r="O1490" s="4292"/>
      <c r="P1490" s="4292"/>
      <c r="Q1490" s="4293"/>
      <c r="R1490" s="2501"/>
      <c r="S1490" s="2501"/>
      <c r="T1490" s="2501"/>
      <c r="U1490" s="2501"/>
      <c r="V1490" s="2501"/>
      <c r="W1490" s="2501"/>
      <c r="X1490" s="2501"/>
      <c r="Y1490" s="2501"/>
      <c r="Z1490" s="2501"/>
      <c r="AA1490" s="2501"/>
      <c r="AB1490" s="2501"/>
      <c r="AC1490" s="2501"/>
      <c r="AD1490" s="2501"/>
      <c r="AE1490" s="2501"/>
      <c r="AF1490" s="2501"/>
      <c r="AG1490" s="2501"/>
      <c r="AH1490" s="2501"/>
      <c r="AI1490" s="2501"/>
      <c r="AJ1490" s="2501"/>
      <c r="AK1490" s="2502"/>
    </row>
    <row r="1491" spans="2:37" s="2349" customFormat="1" ht="15" customHeight="1" thickBot="1" x14ac:dyDescent="0.25">
      <c r="B1491" s="4245"/>
      <c r="C1491" s="4246"/>
      <c r="D1491" s="4246"/>
      <c r="E1491" s="4246"/>
      <c r="F1491" s="4246"/>
      <c r="G1491" s="4246"/>
      <c r="H1491" s="4246"/>
      <c r="I1491" s="4246"/>
      <c r="J1491" s="4246"/>
      <c r="K1491" s="4246"/>
      <c r="L1491" s="4246"/>
      <c r="M1491" s="4246"/>
      <c r="N1491" s="4246"/>
      <c r="O1491" s="4246"/>
      <c r="P1491" s="4246"/>
      <c r="Q1491" s="4246"/>
      <c r="R1491" s="2501"/>
      <c r="S1491" s="2501"/>
      <c r="T1491" s="2501"/>
      <c r="U1491" s="2501"/>
      <c r="V1491" s="2501"/>
      <c r="W1491" s="2501"/>
      <c r="X1491" s="2501"/>
      <c r="Y1491" s="2501"/>
      <c r="Z1491" s="2501"/>
      <c r="AA1491" s="2501"/>
      <c r="AB1491" s="2501"/>
      <c r="AC1491" s="2501"/>
      <c r="AD1491" s="2501"/>
      <c r="AE1491" s="2501"/>
      <c r="AF1491" s="2501"/>
      <c r="AG1491" s="2501"/>
      <c r="AH1491" s="2501"/>
      <c r="AI1491" s="2501"/>
      <c r="AJ1491" s="2501"/>
      <c r="AK1491" s="2502"/>
    </row>
    <row r="1492" spans="2:37" s="2349" customFormat="1" ht="15" customHeight="1" thickBot="1" x14ac:dyDescent="0.25">
      <c r="B1492" s="4189" t="s">
        <v>4997</v>
      </c>
      <c r="C1492" s="4189"/>
      <c r="D1492" s="4189" t="s">
        <v>4987</v>
      </c>
      <c r="E1492" s="4189" t="s">
        <v>4998</v>
      </c>
      <c r="F1492" s="4247" t="s">
        <v>224</v>
      </c>
      <c r="G1492" s="4247"/>
      <c r="H1492" s="4247"/>
      <c r="I1492" s="4247"/>
      <c r="J1492" s="4247"/>
      <c r="K1492" s="4247"/>
      <c r="L1492" s="4247"/>
      <c r="M1492" s="4247"/>
      <c r="N1492" s="4247"/>
      <c r="O1492" s="4247"/>
      <c r="P1492" s="4247"/>
      <c r="Q1492" s="4247"/>
      <c r="R1492" s="4247"/>
      <c r="S1492" s="4247" t="s">
        <v>340</v>
      </c>
      <c r="T1492" s="4247"/>
      <c r="U1492" s="4247"/>
      <c r="V1492" s="4247"/>
      <c r="W1492" s="4247"/>
      <c r="X1492" s="4247"/>
      <c r="Y1492" s="4247"/>
      <c r="Z1492" s="4247"/>
      <c r="AA1492" s="4247"/>
      <c r="AB1492" s="4247"/>
      <c r="AC1492" s="4247"/>
      <c r="AD1492" s="4247" t="s">
        <v>225</v>
      </c>
      <c r="AE1492" s="4247"/>
      <c r="AF1492" s="4247"/>
      <c r="AG1492" s="4247"/>
      <c r="AH1492" s="4188" t="s">
        <v>4982</v>
      </c>
      <c r="AI1492" s="4188"/>
      <c r="AJ1492" s="4188"/>
      <c r="AK1492" s="2502"/>
    </row>
    <row r="1493" spans="2:37" s="2349" customFormat="1" ht="15" customHeight="1" thickBot="1" x14ac:dyDescent="0.25">
      <c r="B1493" s="4203"/>
      <c r="C1493" s="4203"/>
      <c r="D1493" s="4203"/>
      <c r="E1493" s="4203"/>
      <c r="F1493" s="4203" t="s">
        <v>4999</v>
      </c>
      <c r="G1493" s="4203" t="s">
        <v>5000</v>
      </c>
      <c r="H1493" s="4189" t="s">
        <v>5001</v>
      </c>
      <c r="I1493" s="4200" t="s">
        <v>5002</v>
      </c>
      <c r="J1493" s="4200" t="s">
        <v>5003</v>
      </c>
      <c r="K1493" s="4201" t="s">
        <v>5004</v>
      </c>
      <c r="L1493" s="4201" t="s">
        <v>5005</v>
      </c>
      <c r="M1493" s="4200" t="s">
        <v>5006</v>
      </c>
      <c r="N1493" s="4200"/>
      <c r="O1493" s="4201" t="s">
        <v>5007</v>
      </c>
      <c r="P1493" s="4201" t="s">
        <v>5008</v>
      </c>
      <c r="Q1493" s="4201" t="s">
        <v>5009</v>
      </c>
      <c r="R1493" s="4201" t="s">
        <v>5010</v>
      </c>
      <c r="S1493" s="4189" t="s">
        <v>5011</v>
      </c>
      <c r="T1493" s="4189" t="s">
        <v>5012</v>
      </c>
      <c r="U1493" s="4189" t="s">
        <v>5013</v>
      </c>
      <c r="V1493" s="4189" t="s">
        <v>5014</v>
      </c>
      <c r="W1493" s="4189" t="s">
        <v>5015</v>
      </c>
      <c r="X1493" s="4189" t="s">
        <v>5016</v>
      </c>
      <c r="Y1493" s="4189" t="s">
        <v>5017</v>
      </c>
      <c r="Z1493" s="4189" t="s">
        <v>5018</v>
      </c>
      <c r="AA1493" s="4189" t="s">
        <v>5019</v>
      </c>
      <c r="AB1493" s="4200" t="s">
        <v>5020</v>
      </c>
      <c r="AC1493" s="4200" t="s">
        <v>5021</v>
      </c>
      <c r="AD1493" s="4189" t="s">
        <v>5022</v>
      </c>
      <c r="AE1493" s="4189" t="s">
        <v>5023</v>
      </c>
      <c r="AF1493" s="4189" t="s">
        <v>5024</v>
      </c>
      <c r="AG1493" s="4189" t="s">
        <v>5025</v>
      </c>
      <c r="AH1493" s="4189" t="s">
        <v>1150</v>
      </c>
      <c r="AI1493" s="4189" t="s">
        <v>4983</v>
      </c>
      <c r="AJ1493" s="4189" t="s">
        <v>4984</v>
      </c>
      <c r="AK1493" s="2502"/>
    </row>
    <row r="1494" spans="2:37" s="2349" customFormat="1" ht="15" customHeight="1" thickBot="1" x14ac:dyDescent="0.25">
      <c r="B1494" s="4203"/>
      <c r="C1494" s="4203"/>
      <c r="D1494" s="4203"/>
      <c r="E1494" s="4203"/>
      <c r="F1494" s="4203"/>
      <c r="G1494" s="4203"/>
      <c r="H1494" s="4203"/>
      <c r="I1494" s="4201"/>
      <c r="J1494" s="4201"/>
      <c r="K1494" s="4201"/>
      <c r="L1494" s="4201"/>
      <c r="M1494" s="2607" t="s">
        <v>5026</v>
      </c>
      <c r="N1494" s="2606" t="s">
        <v>2793</v>
      </c>
      <c r="O1494" s="4201"/>
      <c r="P1494" s="4201"/>
      <c r="Q1494" s="4201"/>
      <c r="R1494" s="4201"/>
      <c r="S1494" s="4203"/>
      <c r="T1494" s="4203"/>
      <c r="U1494" s="4203"/>
      <c r="V1494" s="4203"/>
      <c r="W1494" s="4203"/>
      <c r="X1494" s="4203"/>
      <c r="Y1494" s="4203"/>
      <c r="Z1494" s="4203"/>
      <c r="AA1494" s="4203"/>
      <c r="AB1494" s="4201"/>
      <c r="AC1494" s="4201"/>
      <c r="AD1494" s="4203"/>
      <c r="AE1494" s="4203"/>
      <c r="AF1494" s="4203"/>
      <c r="AG1494" s="4203"/>
      <c r="AH1494" s="4203"/>
      <c r="AI1494" s="4203"/>
      <c r="AJ1494" s="4203"/>
      <c r="AK1494" s="2502"/>
    </row>
    <row r="1495" spans="2:37" s="2349" customFormat="1" ht="15" customHeight="1" x14ac:dyDescent="0.2">
      <c r="B1495" s="4157" t="s">
        <v>5382</v>
      </c>
      <c r="C1495" s="4158"/>
      <c r="D1495" s="2511" t="s">
        <v>5383</v>
      </c>
      <c r="E1495" s="2573">
        <v>0.89</v>
      </c>
      <c r="F1495" s="2509"/>
      <c r="G1495" s="2614"/>
      <c r="H1495" s="2624"/>
      <c r="I1495" s="2624"/>
      <c r="J1495" s="2624"/>
      <c r="K1495" s="2614"/>
      <c r="L1495" s="2614"/>
      <c r="M1495" s="2508"/>
      <c r="N1495" s="2625"/>
      <c r="O1495" s="2614"/>
      <c r="P1495" s="2614"/>
      <c r="Q1495" s="2614"/>
      <c r="R1495" s="2614"/>
      <c r="S1495" s="2626"/>
      <c r="T1495" s="2614"/>
      <c r="U1495" s="2510"/>
      <c r="V1495" s="2510"/>
      <c r="W1495" s="2614"/>
      <c r="X1495" s="2614"/>
      <c r="Y1495" s="2510"/>
      <c r="Z1495" s="2510"/>
      <c r="AA1495" s="2510"/>
      <c r="AB1495" s="2614"/>
      <c r="AC1495" s="2614"/>
      <c r="AD1495" s="2509">
        <v>0.89</v>
      </c>
      <c r="AE1495" s="2523">
        <v>20</v>
      </c>
      <c r="AF1495" s="2524"/>
      <c r="AG1495" s="2524">
        <v>2</v>
      </c>
      <c r="AH1495" s="2627"/>
      <c r="AI1495" s="2627"/>
      <c r="AJ1495" s="2691"/>
      <c r="AK1495" s="2502"/>
    </row>
    <row r="1496" spans="2:37" s="2349" customFormat="1" ht="15" customHeight="1" x14ac:dyDescent="0.2">
      <c r="B1496" s="4161" t="s">
        <v>5384</v>
      </c>
      <c r="C1496" s="4160"/>
      <c r="D1496" s="2575" t="s">
        <v>5385</v>
      </c>
      <c r="E1496" s="2544">
        <v>0.89</v>
      </c>
      <c r="F1496" s="2486"/>
      <c r="G1496" s="2487"/>
      <c r="H1496" s="2629"/>
      <c r="I1496" s="2629"/>
      <c r="J1496" s="2629"/>
      <c r="K1496" s="2487"/>
      <c r="L1496" s="2487"/>
      <c r="M1496" s="2485"/>
      <c r="N1496" s="2630"/>
      <c r="O1496" s="2487"/>
      <c r="P1496" s="2487"/>
      <c r="Q1496" s="2487"/>
      <c r="R1496" s="2487"/>
      <c r="S1496" s="2542"/>
      <c r="T1496" s="2487"/>
      <c r="U1496" s="2631"/>
      <c r="V1496" s="2631"/>
      <c r="W1496" s="2487"/>
      <c r="X1496" s="2487"/>
      <c r="Y1496" s="2631"/>
      <c r="Z1496" s="2631"/>
      <c r="AA1496" s="2631"/>
      <c r="AB1496" s="2487"/>
      <c r="AC1496" s="2487"/>
      <c r="AD1496" s="2486">
        <v>0.89</v>
      </c>
      <c r="AE1496" s="2512">
        <v>20</v>
      </c>
      <c r="AF1496" s="2513"/>
      <c r="AG1496" s="2513">
        <v>2</v>
      </c>
      <c r="AH1496" s="2632"/>
      <c r="AI1496" s="2632"/>
      <c r="AJ1496" s="2784"/>
      <c r="AK1496" s="2502"/>
    </row>
    <row r="1497" spans="2:37" s="2349" customFormat="1" ht="15" customHeight="1" x14ac:dyDescent="0.2">
      <c r="B1497" s="4161" t="s">
        <v>5386</v>
      </c>
      <c r="C1497" s="4160"/>
      <c r="D1497" s="2575" t="s">
        <v>5387</v>
      </c>
      <c r="E1497" s="2544">
        <v>0.89</v>
      </c>
      <c r="F1497" s="2486"/>
      <c r="G1497" s="2487"/>
      <c r="H1497" s="2629"/>
      <c r="I1497" s="2629"/>
      <c r="J1497" s="2629"/>
      <c r="K1497" s="2487"/>
      <c r="L1497" s="2487"/>
      <c r="M1497" s="2485"/>
      <c r="N1497" s="2630"/>
      <c r="O1497" s="2487"/>
      <c r="P1497" s="2487"/>
      <c r="Q1497" s="2487"/>
      <c r="R1497" s="2487"/>
      <c r="S1497" s="2542"/>
      <c r="T1497" s="2487"/>
      <c r="U1497" s="2631"/>
      <c r="V1497" s="2631"/>
      <c r="W1497" s="2487"/>
      <c r="X1497" s="2487"/>
      <c r="Y1497" s="2631"/>
      <c r="Z1497" s="2631"/>
      <c r="AA1497" s="2631"/>
      <c r="AB1497" s="2487"/>
      <c r="AC1497" s="2487"/>
      <c r="AD1497" s="2486">
        <v>0.89</v>
      </c>
      <c r="AE1497" s="2512">
        <v>20</v>
      </c>
      <c r="AF1497" s="2513"/>
      <c r="AG1497" s="2513">
        <v>2</v>
      </c>
      <c r="AH1497" s="2632"/>
      <c r="AI1497" s="2632"/>
      <c r="AJ1497" s="2784"/>
      <c r="AK1497" s="2502"/>
    </row>
    <row r="1498" spans="2:37" s="2349" customFormat="1" ht="15" customHeight="1" thickBot="1" x14ac:dyDescent="0.25">
      <c r="B1498" s="4162" t="s">
        <v>5388</v>
      </c>
      <c r="C1498" s="4163"/>
      <c r="D1498" s="2581" t="s">
        <v>5389</v>
      </c>
      <c r="E1498" s="2582">
        <v>0.89</v>
      </c>
      <c r="F1498" s="2533"/>
      <c r="G1498" s="2534"/>
      <c r="H1498" s="3148"/>
      <c r="I1498" s="3148"/>
      <c r="J1498" s="3148"/>
      <c r="K1498" s="2534"/>
      <c r="L1498" s="2534"/>
      <c r="M1498" s="2532"/>
      <c r="N1498" s="3149"/>
      <c r="O1498" s="2534"/>
      <c r="P1498" s="2534"/>
      <c r="Q1498" s="2534"/>
      <c r="R1498" s="2534"/>
      <c r="S1498" s="2727"/>
      <c r="T1498" s="2534"/>
      <c r="U1498" s="3019"/>
      <c r="V1498" s="3019"/>
      <c r="W1498" s="2534"/>
      <c r="X1498" s="2534"/>
      <c r="Y1498" s="3019"/>
      <c r="Z1498" s="3019"/>
      <c r="AA1498" s="3019"/>
      <c r="AB1498" s="2534"/>
      <c r="AC1498" s="2534"/>
      <c r="AD1498" s="2533">
        <v>0.89</v>
      </c>
      <c r="AE1498" s="2554">
        <v>20</v>
      </c>
      <c r="AF1498" s="2555"/>
      <c r="AG1498" s="2555">
        <v>2</v>
      </c>
      <c r="AH1498" s="2556"/>
      <c r="AI1498" s="2556"/>
      <c r="AJ1498" s="3028"/>
      <c r="AK1498" s="2502"/>
    </row>
    <row r="1499" spans="2:37" s="2349" customFormat="1" ht="15" customHeight="1" x14ac:dyDescent="0.2">
      <c r="B1499" s="2503"/>
      <c r="C1499" s="2496"/>
      <c r="D1499" s="2496"/>
      <c r="E1499" s="2496"/>
      <c r="F1499" s="2496"/>
      <c r="G1499" s="2496"/>
      <c r="H1499" s="2496"/>
      <c r="I1499" s="2497"/>
      <c r="J1499" s="2497"/>
      <c r="K1499" s="2497"/>
      <c r="L1499" s="2497"/>
      <c r="M1499" s="2496"/>
      <c r="N1499" s="2497"/>
      <c r="O1499" s="2497"/>
      <c r="P1499" s="2497"/>
      <c r="Q1499" s="2497"/>
      <c r="R1499" s="2497"/>
      <c r="S1499" s="2496"/>
      <c r="T1499" s="2495"/>
      <c r="U1499" s="2495"/>
      <c r="V1499" s="2495"/>
      <c r="W1499" s="2495"/>
      <c r="X1499" s="2495"/>
      <c r="Y1499" s="2495"/>
      <c r="Z1499" s="2495"/>
      <c r="AA1499" s="2495"/>
      <c r="AB1499" s="2495"/>
      <c r="AC1499" s="2495"/>
      <c r="AD1499" s="2495"/>
      <c r="AE1499" s="2495"/>
      <c r="AF1499" s="2495"/>
      <c r="AG1499" s="2495"/>
      <c r="AH1499" s="2495"/>
      <c r="AI1499" s="2495"/>
      <c r="AJ1499" s="2495"/>
      <c r="AK1499" s="2502"/>
    </row>
    <row r="1500" spans="2:37" s="2349" customFormat="1" ht="15" customHeight="1" x14ac:dyDescent="0.2">
      <c r="B1500" s="4236" t="s">
        <v>4985</v>
      </c>
      <c r="C1500" s="4237"/>
      <c r="D1500" s="4249" t="s">
        <v>1866</v>
      </c>
      <c r="E1500" s="4249"/>
      <c r="F1500" s="4249"/>
      <c r="G1500" s="4249"/>
      <c r="H1500" s="2499"/>
      <c r="I1500" s="2499"/>
      <c r="J1500" s="2499"/>
      <c r="K1500" s="2499"/>
      <c r="L1500" s="2499"/>
      <c r="M1500" s="2499"/>
      <c r="N1500" s="2499"/>
      <c r="O1500" s="2499"/>
      <c r="P1500" s="2499"/>
      <c r="Q1500" s="2499"/>
      <c r="R1500" s="2499"/>
      <c r="S1500" s="2499"/>
      <c r="T1500" s="2495"/>
      <c r="U1500" s="2495"/>
      <c r="V1500" s="2495"/>
      <c r="W1500" s="2495"/>
      <c r="X1500" s="2495"/>
      <c r="Y1500" s="2495"/>
      <c r="Z1500" s="2495"/>
      <c r="AA1500" s="2495"/>
      <c r="AB1500" s="2495"/>
      <c r="AC1500" s="2495"/>
      <c r="AD1500" s="2495"/>
      <c r="AE1500" s="2495"/>
      <c r="AF1500" s="2495"/>
      <c r="AG1500" s="2495"/>
      <c r="AH1500" s="2495"/>
      <c r="AI1500" s="2495"/>
      <c r="AJ1500" s="2495"/>
      <c r="AK1500" s="2502"/>
    </row>
    <row r="1501" spans="2:37" s="2349" customFormat="1" ht="15" customHeight="1" x14ac:dyDescent="0.2">
      <c r="B1501" s="4236" t="s">
        <v>4986</v>
      </c>
      <c r="C1501" s="4237"/>
      <c r="D1501" s="4249" t="s">
        <v>5153</v>
      </c>
      <c r="E1501" s="4249"/>
      <c r="F1501" s="4249"/>
      <c r="G1501" s="4249"/>
      <c r="H1501" s="2499"/>
      <c r="I1501" s="2499"/>
      <c r="J1501" s="2499"/>
      <c r="K1501" s="2499"/>
      <c r="L1501" s="2499"/>
      <c r="M1501" s="2499"/>
      <c r="N1501" s="2499"/>
      <c r="O1501" s="2499"/>
      <c r="P1501" s="2499"/>
      <c r="Q1501" s="2499"/>
      <c r="R1501" s="2499"/>
      <c r="S1501" s="2499"/>
      <c r="T1501" s="2495"/>
      <c r="U1501" s="2495"/>
      <c r="V1501" s="2495"/>
      <c r="W1501" s="2495"/>
      <c r="X1501" s="2495"/>
      <c r="Y1501" s="2495"/>
      <c r="Z1501" s="2495"/>
      <c r="AA1501" s="2495"/>
      <c r="AB1501" s="2495"/>
      <c r="AC1501" s="2495"/>
      <c r="AD1501" s="2495"/>
      <c r="AE1501" s="2495"/>
      <c r="AF1501" s="2495"/>
      <c r="AG1501" s="2495"/>
      <c r="AH1501" s="2495"/>
      <c r="AI1501" s="2495"/>
      <c r="AJ1501" s="2495"/>
      <c r="AK1501" s="2502"/>
    </row>
    <row r="1502" spans="2:37" s="2349" customFormat="1" ht="15" customHeight="1" thickBot="1" x14ac:dyDescent="0.25">
      <c r="B1502" s="4270"/>
      <c r="C1502" s="4271"/>
      <c r="D1502" s="4272"/>
      <c r="E1502" s="4272"/>
      <c r="F1502" s="4272"/>
      <c r="G1502" s="4272"/>
      <c r="H1502" s="2504"/>
      <c r="I1502" s="2504"/>
      <c r="J1502" s="2504"/>
      <c r="K1502" s="2504"/>
      <c r="L1502" s="2504"/>
      <c r="M1502" s="2504"/>
      <c r="N1502" s="2504"/>
      <c r="O1502" s="2504"/>
      <c r="P1502" s="2504"/>
      <c r="Q1502" s="2504"/>
      <c r="R1502" s="2504"/>
      <c r="S1502" s="2504"/>
      <c r="T1502" s="2505"/>
      <c r="U1502" s="2505"/>
      <c r="V1502" s="2505"/>
      <c r="W1502" s="2505"/>
      <c r="X1502" s="2505"/>
      <c r="Y1502" s="2505"/>
      <c r="Z1502" s="2505"/>
      <c r="AA1502" s="2505"/>
      <c r="AB1502" s="2505"/>
      <c r="AC1502" s="2505"/>
      <c r="AD1502" s="2505"/>
      <c r="AE1502" s="2505"/>
      <c r="AF1502" s="2505"/>
      <c r="AG1502" s="2505"/>
      <c r="AH1502" s="2505"/>
      <c r="AI1502" s="2505"/>
      <c r="AJ1502" s="2505"/>
      <c r="AK1502" s="2507"/>
    </row>
    <row r="1503" spans="2:37" s="2349" customFormat="1" ht="15" customHeight="1" thickBot="1" x14ac:dyDescent="0.35">
      <c r="B1503" s="2612"/>
      <c r="C1503" s="2613"/>
      <c r="D1503" s="2613"/>
      <c r="E1503" s="513"/>
      <c r="F1503" s="513"/>
      <c r="G1503" s="513"/>
      <c r="H1503" s="513"/>
      <c r="I1503" s="2609"/>
      <c r="J1503" s="2609"/>
      <c r="K1503" s="2609"/>
      <c r="L1503" s="2609"/>
      <c r="M1503" s="2609"/>
      <c r="N1503" s="2609"/>
      <c r="O1503" s="2609"/>
      <c r="P1503" s="2609"/>
    </row>
    <row r="1504" spans="2:37" s="2349" customFormat="1" ht="15" customHeight="1" x14ac:dyDescent="0.2">
      <c r="B1504" s="4169" t="s">
        <v>4994</v>
      </c>
      <c r="C1504" s="4170"/>
      <c r="D1504" s="4170"/>
      <c r="E1504" s="4170"/>
      <c r="F1504" s="4170"/>
      <c r="G1504" s="4170"/>
      <c r="H1504" s="4170"/>
      <c r="I1504" s="4170"/>
      <c r="J1504" s="4170"/>
      <c r="K1504" s="4170"/>
      <c r="L1504" s="4170"/>
      <c r="M1504" s="4170"/>
      <c r="N1504" s="4170"/>
      <c r="O1504" s="4170"/>
      <c r="P1504" s="4170"/>
      <c r="Q1504" s="4170"/>
      <c r="R1504" s="4170"/>
      <c r="S1504" s="4170"/>
      <c r="T1504" s="4170"/>
      <c r="U1504" s="4170"/>
      <c r="V1504" s="4170"/>
      <c r="W1504" s="4170"/>
      <c r="X1504" s="4170"/>
      <c r="Y1504" s="4170"/>
      <c r="Z1504" s="4170"/>
      <c r="AA1504" s="4170"/>
      <c r="AB1504" s="4170"/>
      <c r="AC1504" s="4170"/>
      <c r="AD1504" s="4170"/>
      <c r="AE1504" s="4170"/>
      <c r="AF1504" s="4170"/>
      <c r="AG1504" s="4170"/>
      <c r="AH1504" s="4170"/>
      <c r="AI1504" s="4170"/>
      <c r="AJ1504" s="4170"/>
      <c r="AK1504" s="4171"/>
    </row>
    <row r="1505" spans="2:37" s="2349" customFormat="1" ht="15" customHeight="1" x14ac:dyDescent="0.2">
      <c r="B1505" s="2500"/>
      <c r="C1505" s="2608"/>
      <c r="D1505" s="2608"/>
      <c r="E1505" s="2608"/>
      <c r="F1505" s="2608"/>
      <c r="G1505" s="2501"/>
      <c r="H1505" s="2501"/>
      <c r="I1505" s="2501"/>
      <c r="J1505" s="2501"/>
      <c r="K1505" s="2501"/>
      <c r="L1505" s="2501"/>
      <c r="M1505" s="2501"/>
      <c r="N1505" s="2501"/>
      <c r="O1505" s="2501"/>
      <c r="P1505" s="2501"/>
      <c r="Q1505" s="2501"/>
      <c r="R1505" s="2501"/>
      <c r="S1505" s="2501"/>
      <c r="T1505" s="2501"/>
      <c r="U1505" s="2501"/>
      <c r="V1505" s="2501"/>
      <c r="W1505" s="2501"/>
      <c r="X1505" s="2501"/>
      <c r="Y1505" s="2501"/>
      <c r="Z1505" s="2501"/>
      <c r="AA1505" s="2501"/>
      <c r="AB1505" s="2501"/>
      <c r="AC1505" s="2501"/>
      <c r="AD1505" s="2501"/>
      <c r="AE1505" s="2501"/>
      <c r="AF1505" s="2501"/>
      <c r="AG1505" s="2501"/>
      <c r="AH1505" s="2501"/>
      <c r="AI1505" s="2501"/>
      <c r="AJ1505" s="2501"/>
      <c r="AK1505" s="2502"/>
    </row>
    <row r="1506" spans="2:37" s="2349" customFormat="1" ht="15" customHeight="1" x14ac:dyDescent="0.2">
      <c r="B1506" s="2500" t="s">
        <v>4981</v>
      </c>
      <c r="C1506" s="2608"/>
      <c r="D1506" s="4294" t="s">
        <v>5390</v>
      </c>
      <c r="E1506" s="4294"/>
      <c r="F1506" s="4294"/>
      <c r="G1506" s="2501"/>
      <c r="H1506" s="2501"/>
      <c r="I1506" s="2501"/>
      <c r="J1506" s="2501"/>
      <c r="K1506" s="2501"/>
      <c r="L1506" s="2501"/>
      <c r="M1506" s="2501"/>
      <c r="N1506" s="2501"/>
      <c r="O1506" s="2501"/>
      <c r="P1506" s="2501"/>
      <c r="Q1506" s="2501"/>
      <c r="R1506" s="2501"/>
      <c r="S1506" s="2501"/>
      <c r="T1506" s="2501"/>
      <c r="U1506" s="2501"/>
      <c r="V1506" s="2501"/>
      <c r="W1506" s="2501"/>
      <c r="X1506" s="2501"/>
      <c r="Y1506" s="2501"/>
      <c r="Z1506" s="2501"/>
      <c r="AA1506" s="2501"/>
      <c r="AB1506" s="2501"/>
      <c r="AC1506" s="2501"/>
      <c r="AD1506" s="2501"/>
      <c r="AE1506" s="2501"/>
      <c r="AF1506" s="2501"/>
      <c r="AG1506" s="2501"/>
      <c r="AH1506" s="2501"/>
      <c r="AI1506" s="2501"/>
      <c r="AJ1506" s="2501"/>
      <c r="AK1506" s="2502"/>
    </row>
    <row r="1507" spans="2:37" s="2349" customFormat="1" ht="15" customHeight="1" thickBot="1" x14ac:dyDescent="0.25">
      <c r="B1507" s="4176" t="s">
        <v>4995</v>
      </c>
      <c r="C1507" s="4177"/>
      <c r="D1507" s="4314">
        <v>41379</v>
      </c>
      <c r="E1507" s="4315"/>
      <c r="F1507" s="2608"/>
      <c r="G1507" s="2501"/>
      <c r="H1507" s="2501"/>
      <c r="I1507" s="2501"/>
      <c r="J1507" s="2501"/>
      <c r="K1507" s="2501"/>
      <c r="L1507" s="2501"/>
      <c r="M1507" s="2501"/>
      <c r="N1507" s="2501"/>
      <c r="O1507" s="2501"/>
      <c r="P1507" s="2501"/>
      <c r="Q1507" s="2501"/>
      <c r="R1507" s="2501"/>
      <c r="S1507" s="2501"/>
      <c r="T1507" s="2501"/>
      <c r="U1507" s="2501"/>
      <c r="V1507" s="2501"/>
      <c r="W1507" s="2501"/>
      <c r="X1507" s="2501"/>
      <c r="Y1507" s="2501"/>
      <c r="Z1507" s="2501"/>
      <c r="AA1507" s="2501"/>
      <c r="AB1507" s="2501"/>
      <c r="AC1507" s="2501"/>
      <c r="AD1507" s="2501"/>
      <c r="AE1507" s="2501"/>
      <c r="AF1507" s="2501"/>
      <c r="AG1507" s="2501"/>
      <c r="AH1507" s="2501"/>
      <c r="AI1507" s="2501"/>
      <c r="AJ1507" s="2501"/>
      <c r="AK1507" s="2502"/>
    </row>
    <row r="1508" spans="2:37" s="2349" customFormat="1" ht="81" customHeight="1" thickBot="1" x14ac:dyDescent="0.25">
      <c r="B1508" s="4179" t="s">
        <v>4996</v>
      </c>
      <c r="C1508" s="4180"/>
      <c r="D1508" s="4291" t="s">
        <v>5391</v>
      </c>
      <c r="E1508" s="4292"/>
      <c r="F1508" s="4292"/>
      <c r="G1508" s="4292"/>
      <c r="H1508" s="4292"/>
      <c r="I1508" s="4292"/>
      <c r="J1508" s="4292"/>
      <c r="K1508" s="4292"/>
      <c r="L1508" s="4292"/>
      <c r="M1508" s="4292"/>
      <c r="N1508" s="4292"/>
      <c r="O1508" s="4292"/>
      <c r="P1508" s="4292"/>
      <c r="Q1508" s="4293"/>
      <c r="R1508" s="2501"/>
      <c r="S1508" s="2501"/>
      <c r="T1508" s="2501"/>
      <c r="U1508" s="2501"/>
      <c r="V1508" s="2501"/>
      <c r="W1508" s="2501"/>
      <c r="X1508" s="2501"/>
      <c r="Y1508" s="2501"/>
      <c r="Z1508" s="2501"/>
      <c r="AA1508" s="2501"/>
      <c r="AB1508" s="2501"/>
      <c r="AC1508" s="2501"/>
      <c r="AD1508" s="2501"/>
      <c r="AE1508" s="2501"/>
      <c r="AF1508" s="2501"/>
      <c r="AG1508" s="2501"/>
      <c r="AH1508" s="2501"/>
      <c r="AI1508" s="2501"/>
      <c r="AJ1508" s="2501"/>
      <c r="AK1508" s="2502"/>
    </row>
    <row r="1509" spans="2:37" s="2349" customFormat="1" ht="15" customHeight="1" thickBot="1" x14ac:dyDescent="0.25">
      <c r="B1509" s="4245"/>
      <c r="C1509" s="4246"/>
      <c r="D1509" s="4246"/>
      <c r="E1509" s="4246"/>
      <c r="F1509" s="4246"/>
      <c r="G1509" s="4246"/>
      <c r="H1509" s="4246"/>
      <c r="I1509" s="4246"/>
      <c r="J1509" s="4246"/>
      <c r="K1509" s="4246"/>
      <c r="L1509" s="4246"/>
      <c r="M1509" s="4246"/>
      <c r="N1509" s="4246"/>
      <c r="O1509" s="4246"/>
      <c r="P1509" s="4246"/>
      <c r="Q1509" s="4246"/>
      <c r="R1509" s="2501"/>
      <c r="S1509" s="2501"/>
      <c r="T1509" s="2501"/>
      <c r="U1509" s="2501"/>
      <c r="V1509" s="2501"/>
      <c r="W1509" s="2501"/>
      <c r="X1509" s="2501"/>
      <c r="Y1509" s="2501"/>
      <c r="Z1509" s="2501"/>
      <c r="AA1509" s="2501"/>
      <c r="AB1509" s="2501"/>
      <c r="AC1509" s="2501"/>
      <c r="AD1509" s="2501"/>
      <c r="AE1509" s="2501"/>
      <c r="AF1509" s="2501"/>
      <c r="AG1509" s="2501"/>
      <c r="AH1509" s="2501"/>
      <c r="AI1509" s="2501"/>
      <c r="AJ1509" s="2501"/>
      <c r="AK1509" s="2502"/>
    </row>
    <row r="1510" spans="2:37" s="2349" customFormat="1" ht="15" customHeight="1" thickBot="1" x14ac:dyDescent="0.25">
      <c r="B1510" s="4189" t="s">
        <v>4997</v>
      </c>
      <c r="C1510" s="4189"/>
      <c r="D1510" s="4189" t="s">
        <v>4987</v>
      </c>
      <c r="E1510" s="4189" t="s">
        <v>4998</v>
      </c>
      <c r="F1510" s="4247" t="s">
        <v>224</v>
      </c>
      <c r="G1510" s="4247"/>
      <c r="H1510" s="4247"/>
      <c r="I1510" s="4247"/>
      <c r="J1510" s="4247"/>
      <c r="K1510" s="4247"/>
      <c r="L1510" s="4247"/>
      <c r="M1510" s="4247"/>
      <c r="N1510" s="4247"/>
      <c r="O1510" s="4247"/>
      <c r="P1510" s="4247"/>
      <c r="Q1510" s="4247"/>
      <c r="R1510" s="4247"/>
      <c r="S1510" s="4247" t="s">
        <v>340</v>
      </c>
      <c r="T1510" s="4247"/>
      <c r="U1510" s="4247"/>
      <c r="V1510" s="4247"/>
      <c r="W1510" s="4247"/>
      <c r="X1510" s="4247"/>
      <c r="Y1510" s="4247"/>
      <c r="Z1510" s="4247"/>
      <c r="AA1510" s="4247"/>
      <c r="AB1510" s="4247"/>
      <c r="AC1510" s="4247"/>
      <c r="AD1510" s="4247" t="s">
        <v>225</v>
      </c>
      <c r="AE1510" s="4247"/>
      <c r="AF1510" s="4247"/>
      <c r="AG1510" s="4247"/>
      <c r="AH1510" s="4188" t="s">
        <v>4982</v>
      </c>
      <c r="AI1510" s="4188"/>
      <c r="AJ1510" s="4188"/>
      <c r="AK1510" s="2502"/>
    </row>
    <row r="1511" spans="2:37" s="2349" customFormat="1" ht="15" customHeight="1" thickBot="1" x14ac:dyDescent="0.25">
      <c r="B1511" s="4203"/>
      <c r="C1511" s="4203"/>
      <c r="D1511" s="4203"/>
      <c r="E1511" s="4203"/>
      <c r="F1511" s="4203" t="s">
        <v>4999</v>
      </c>
      <c r="G1511" s="4203" t="s">
        <v>5000</v>
      </c>
      <c r="H1511" s="4189" t="s">
        <v>5001</v>
      </c>
      <c r="I1511" s="4200" t="s">
        <v>5002</v>
      </c>
      <c r="J1511" s="4200" t="s">
        <v>5003</v>
      </c>
      <c r="K1511" s="4201" t="s">
        <v>5004</v>
      </c>
      <c r="L1511" s="4201" t="s">
        <v>5005</v>
      </c>
      <c r="M1511" s="4200" t="s">
        <v>5006</v>
      </c>
      <c r="N1511" s="4200"/>
      <c r="O1511" s="4201" t="s">
        <v>5007</v>
      </c>
      <c r="P1511" s="4201" t="s">
        <v>5008</v>
      </c>
      <c r="Q1511" s="4201" t="s">
        <v>5009</v>
      </c>
      <c r="R1511" s="4201" t="s">
        <v>5010</v>
      </c>
      <c r="S1511" s="4189" t="s">
        <v>5011</v>
      </c>
      <c r="T1511" s="4189" t="s">
        <v>5012</v>
      </c>
      <c r="U1511" s="4189" t="s">
        <v>5013</v>
      </c>
      <c r="V1511" s="4189" t="s">
        <v>5014</v>
      </c>
      <c r="W1511" s="4189" t="s">
        <v>5015</v>
      </c>
      <c r="X1511" s="4189" t="s">
        <v>5016</v>
      </c>
      <c r="Y1511" s="4189" t="s">
        <v>5017</v>
      </c>
      <c r="Z1511" s="4189" t="s">
        <v>5018</v>
      </c>
      <c r="AA1511" s="4189" t="s">
        <v>5019</v>
      </c>
      <c r="AB1511" s="4200" t="s">
        <v>5020</v>
      </c>
      <c r="AC1511" s="4200" t="s">
        <v>5021</v>
      </c>
      <c r="AD1511" s="4189" t="s">
        <v>5022</v>
      </c>
      <c r="AE1511" s="4189" t="s">
        <v>5023</v>
      </c>
      <c r="AF1511" s="4189" t="s">
        <v>5024</v>
      </c>
      <c r="AG1511" s="4189" t="s">
        <v>5025</v>
      </c>
      <c r="AH1511" s="4189" t="s">
        <v>1150</v>
      </c>
      <c r="AI1511" s="4189" t="s">
        <v>4983</v>
      </c>
      <c r="AJ1511" s="4189" t="s">
        <v>4984</v>
      </c>
      <c r="AK1511" s="2502"/>
    </row>
    <row r="1512" spans="2:37" s="2349" customFormat="1" ht="15" customHeight="1" thickBot="1" x14ac:dyDescent="0.25">
      <c r="B1512" s="4203"/>
      <c r="C1512" s="4203"/>
      <c r="D1512" s="4203"/>
      <c r="E1512" s="4203"/>
      <c r="F1512" s="4203"/>
      <c r="G1512" s="4203"/>
      <c r="H1512" s="4203"/>
      <c r="I1512" s="4201"/>
      <c r="J1512" s="4201"/>
      <c r="K1512" s="4201"/>
      <c r="L1512" s="4201"/>
      <c r="M1512" s="2607" t="s">
        <v>5026</v>
      </c>
      <c r="N1512" s="2606" t="s">
        <v>2793</v>
      </c>
      <c r="O1512" s="4201"/>
      <c r="P1512" s="4201"/>
      <c r="Q1512" s="4201"/>
      <c r="R1512" s="4201"/>
      <c r="S1512" s="4203"/>
      <c r="T1512" s="4203"/>
      <c r="U1512" s="4203"/>
      <c r="V1512" s="4203"/>
      <c r="W1512" s="4203"/>
      <c r="X1512" s="4203"/>
      <c r="Y1512" s="4203"/>
      <c r="Z1512" s="4203"/>
      <c r="AA1512" s="4203"/>
      <c r="AB1512" s="4201"/>
      <c r="AC1512" s="4201"/>
      <c r="AD1512" s="4203"/>
      <c r="AE1512" s="4203"/>
      <c r="AF1512" s="4203"/>
      <c r="AG1512" s="4203"/>
      <c r="AH1512" s="4203"/>
      <c r="AI1512" s="4203"/>
      <c r="AJ1512" s="4203"/>
      <c r="AK1512" s="2502"/>
    </row>
    <row r="1513" spans="2:37" s="2349" customFormat="1" ht="15" customHeight="1" x14ac:dyDescent="0.2">
      <c r="B1513" s="4157" t="s">
        <v>5392</v>
      </c>
      <c r="C1513" s="4158"/>
      <c r="D1513" s="2508" t="s">
        <v>5393</v>
      </c>
      <c r="E1513" s="2509">
        <v>2.68</v>
      </c>
      <c r="F1513" s="2509"/>
      <c r="G1513" s="2614"/>
      <c r="H1513" s="2624"/>
      <c r="I1513" s="2624"/>
      <c r="J1513" s="2624"/>
      <c r="K1513" s="2614"/>
      <c r="L1513" s="2614"/>
      <c r="M1513" s="2508"/>
      <c r="N1513" s="2625"/>
      <c r="O1513" s="2614"/>
      <c r="P1513" s="2614"/>
      <c r="Q1513" s="2614"/>
      <c r="R1513" s="2614"/>
      <c r="S1513" s="2626"/>
      <c r="T1513" s="2614"/>
      <c r="U1513" s="2510"/>
      <c r="V1513" s="2510"/>
      <c r="W1513" s="2614"/>
      <c r="X1513" s="2614"/>
      <c r="Y1513" s="2510"/>
      <c r="Z1513" s="2510"/>
      <c r="AA1513" s="2510">
        <v>300</v>
      </c>
      <c r="AB1513" s="2614"/>
      <c r="AC1513" s="2614"/>
      <c r="AD1513" s="2509">
        <v>2.68</v>
      </c>
      <c r="AE1513" s="2523">
        <v>50</v>
      </c>
      <c r="AF1513" s="2524"/>
      <c r="AG1513" s="2785">
        <v>2</v>
      </c>
      <c r="AH1513" s="2627"/>
      <c r="AI1513" s="2627"/>
      <c r="AJ1513" s="2691"/>
      <c r="AK1513" s="2502"/>
    </row>
    <row r="1514" spans="2:37" s="2349" customFormat="1" ht="15" customHeight="1" thickBot="1" x14ac:dyDescent="0.25">
      <c r="B1514" s="4162" t="s">
        <v>5394</v>
      </c>
      <c r="C1514" s="4163"/>
      <c r="D1514" s="2532" t="s">
        <v>5395</v>
      </c>
      <c r="E1514" s="2533">
        <v>2.68</v>
      </c>
      <c r="F1514" s="2533"/>
      <c r="G1514" s="2534"/>
      <c r="H1514" s="3148"/>
      <c r="I1514" s="3148"/>
      <c r="J1514" s="3148"/>
      <c r="K1514" s="2534"/>
      <c r="L1514" s="2534"/>
      <c r="M1514" s="2532"/>
      <c r="N1514" s="3149"/>
      <c r="O1514" s="2534"/>
      <c r="P1514" s="2534"/>
      <c r="Q1514" s="2534"/>
      <c r="R1514" s="2534"/>
      <c r="S1514" s="2727"/>
      <c r="T1514" s="2534"/>
      <c r="U1514" s="3019"/>
      <c r="V1514" s="3019"/>
      <c r="W1514" s="2534"/>
      <c r="X1514" s="2534"/>
      <c r="Y1514" s="3019"/>
      <c r="Z1514" s="3019"/>
      <c r="AA1514" s="3019">
        <v>300</v>
      </c>
      <c r="AB1514" s="2534"/>
      <c r="AC1514" s="2534"/>
      <c r="AD1514" s="2533">
        <v>2.68</v>
      </c>
      <c r="AE1514" s="2554">
        <v>50</v>
      </c>
      <c r="AF1514" s="2555"/>
      <c r="AG1514" s="3147">
        <v>2</v>
      </c>
      <c r="AH1514" s="2556"/>
      <c r="AI1514" s="2556"/>
      <c r="AJ1514" s="3028"/>
      <c r="AK1514" s="2502"/>
    </row>
    <row r="1515" spans="2:37" s="2349" customFormat="1" ht="15" customHeight="1" x14ac:dyDescent="0.2">
      <c r="B1515" s="2503"/>
      <c r="C1515" s="2496"/>
      <c r="D1515" s="2496"/>
      <c r="E1515" s="2496"/>
      <c r="F1515" s="2496"/>
      <c r="G1515" s="2496"/>
      <c r="H1515" s="2496"/>
      <c r="I1515" s="2497"/>
      <c r="J1515" s="2497"/>
      <c r="K1515" s="2497"/>
      <c r="L1515" s="2497"/>
      <c r="M1515" s="2496"/>
      <c r="N1515" s="2497"/>
      <c r="O1515" s="2497"/>
      <c r="P1515" s="2497"/>
      <c r="Q1515" s="2497"/>
      <c r="R1515" s="2497"/>
      <c r="S1515" s="2496"/>
      <c r="T1515" s="2495"/>
      <c r="U1515" s="2495"/>
      <c r="V1515" s="2495"/>
      <c r="W1515" s="2495"/>
      <c r="X1515" s="2495"/>
      <c r="Y1515" s="2495"/>
      <c r="Z1515" s="2495"/>
      <c r="AA1515" s="2495"/>
      <c r="AB1515" s="2495"/>
      <c r="AC1515" s="2495"/>
      <c r="AD1515" s="2495"/>
      <c r="AE1515" s="2495"/>
      <c r="AF1515" s="2495"/>
      <c r="AG1515" s="2495"/>
      <c r="AH1515" s="2495"/>
      <c r="AI1515" s="2495"/>
      <c r="AJ1515" s="2495"/>
      <c r="AK1515" s="2502"/>
    </row>
    <row r="1516" spans="2:37" s="2349" customFormat="1" ht="15" customHeight="1" x14ac:dyDescent="0.2">
      <c r="B1516" s="4236" t="s">
        <v>4985</v>
      </c>
      <c r="C1516" s="4237"/>
      <c r="D1516" s="4249" t="s">
        <v>1866</v>
      </c>
      <c r="E1516" s="4249"/>
      <c r="F1516" s="4249"/>
      <c r="G1516" s="4249"/>
      <c r="H1516" s="2499"/>
      <c r="I1516" s="2499"/>
      <c r="J1516" s="2499"/>
      <c r="K1516" s="2499"/>
      <c r="L1516" s="2499"/>
      <c r="M1516" s="2499"/>
      <c r="N1516" s="2499"/>
      <c r="O1516" s="2499"/>
      <c r="P1516" s="2499"/>
      <c r="Q1516" s="2499"/>
      <c r="R1516" s="2499"/>
      <c r="S1516" s="2499"/>
      <c r="T1516" s="2495"/>
      <c r="U1516" s="2495"/>
      <c r="V1516" s="2495"/>
      <c r="W1516" s="2495"/>
      <c r="X1516" s="2495"/>
      <c r="Y1516" s="2495"/>
      <c r="Z1516" s="2495"/>
      <c r="AA1516" s="2495"/>
      <c r="AB1516" s="2495"/>
      <c r="AC1516" s="2495"/>
      <c r="AD1516" s="2495"/>
      <c r="AE1516" s="2495"/>
      <c r="AF1516" s="2495"/>
      <c r="AG1516" s="2495"/>
      <c r="AH1516" s="2495"/>
      <c r="AI1516" s="2495"/>
      <c r="AJ1516" s="2495"/>
      <c r="AK1516" s="2502"/>
    </row>
    <row r="1517" spans="2:37" s="2349" customFormat="1" ht="15" customHeight="1" x14ac:dyDescent="0.2">
      <c r="B1517" s="4236" t="s">
        <v>4986</v>
      </c>
      <c r="C1517" s="4237"/>
      <c r="D1517" s="4354" t="s">
        <v>5153</v>
      </c>
      <c r="E1517" s="4354"/>
      <c r="F1517" s="4354"/>
      <c r="G1517" s="4354"/>
      <c r="H1517" s="2499"/>
      <c r="I1517" s="2499"/>
      <c r="J1517" s="2499"/>
      <c r="K1517" s="2499"/>
      <c r="L1517" s="2499"/>
      <c r="M1517" s="2499"/>
      <c r="N1517" s="2499"/>
      <c r="O1517" s="2499"/>
      <c r="P1517" s="2499"/>
      <c r="Q1517" s="2499"/>
      <c r="R1517" s="2499"/>
      <c r="S1517" s="2499"/>
      <c r="T1517" s="2495"/>
      <c r="U1517" s="2495"/>
      <c r="V1517" s="2495"/>
      <c r="W1517" s="2495"/>
      <c r="X1517" s="2495"/>
      <c r="Y1517" s="2495"/>
      <c r="Z1517" s="2495"/>
      <c r="AA1517" s="2495"/>
      <c r="AB1517" s="2495"/>
      <c r="AC1517" s="2495"/>
      <c r="AD1517" s="2495"/>
      <c r="AE1517" s="2495"/>
      <c r="AF1517" s="2495"/>
      <c r="AG1517" s="2495"/>
      <c r="AH1517" s="2495"/>
      <c r="AI1517" s="2495"/>
      <c r="AJ1517" s="2495"/>
      <c r="AK1517" s="2502"/>
    </row>
    <row r="1518" spans="2:37" s="2349" customFormat="1" ht="15" customHeight="1" thickBot="1" x14ac:dyDescent="0.25">
      <c r="B1518" s="4270"/>
      <c r="C1518" s="4271"/>
      <c r="D1518" s="4272"/>
      <c r="E1518" s="4272"/>
      <c r="F1518" s="4272"/>
      <c r="G1518" s="4272"/>
      <c r="H1518" s="2504"/>
      <c r="I1518" s="2504"/>
      <c r="J1518" s="2504"/>
      <c r="K1518" s="2504"/>
      <c r="L1518" s="2504"/>
      <c r="M1518" s="2504"/>
      <c r="N1518" s="2504"/>
      <c r="O1518" s="2504"/>
      <c r="P1518" s="2504"/>
      <c r="Q1518" s="2504"/>
      <c r="R1518" s="2504"/>
      <c r="S1518" s="2504"/>
      <c r="T1518" s="2505"/>
      <c r="U1518" s="2505"/>
      <c r="V1518" s="2505"/>
      <c r="W1518" s="2505"/>
      <c r="X1518" s="2505"/>
      <c r="Y1518" s="2505"/>
      <c r="Z1518" s="2505"/>
      <c r="AA1518" s="2505"/>
      <c r="AB1518" s="2505"/>
      <c r="AC1518" s="2505"/>
      <c r="AD1518" s="2505"/>
      <c r="AE1518" s="2505"/>
      <c r="AF1518" s="2505"/>
      <c r="AG1518" s="2505"/>
      <c r="AH1518" s="2505"/>
      <c r="AI1518" s="2505"/>
      <c r="AJ1518" s="2505"/>
      <c r="AK1518" s="2507"/>
    </row>
    <row r="1519" spans="2:37" s="2349" customFormat="1" ht="15" customHeight="1" thickBot="1" x14ac:dyDescent="0.35">
      <c r="B1519" s="2612"/>
      <c r="C1519" s="2613"/>
      <c r="D1519" s="2613"/>
      <c r="E1519" s="513"/>
      <c r="F1519" s="513"/>
      <c r="G1519" s="513"/>
      <c r="H1519" s="513"/>
      <c r="I1519" s="2609"/>
      <c r="J1519" s="2609"/>
      <c r="K1519" s="2609"/>
      <c r="L1519" s="2609"/>
      <c r="M1519" s="2609"/>
      <c r="N1519" s="2609"/>
      <c r="O1519" s="2609"/>
      <c r="P1519" s="2609"/>
    </row>
    <row r="1520" spans="2:37" s="2349" customFormat="1" ht="15" customHeight="1" x14ac:dyDescent="0.2">
      <c r="B1520" s="4169" t="s">
        <v>4994</v>
      </c>
      <c r="C1520" s="4170"/>
      <c r="D1520" s="4170"/>
      <c r="E1520" s="4170"/>
      <c r="F1520" s="4170"/>
      <c r="G1520" s="4170"/>
      <c r="H1520" s="4170"/>
      <c r="I1520" s="4170"/>
      <c r="J1520" s="4170"/>
      <c r="K1520" s="4170"/>
      <c r="L1520" s="4170"/>
      <c r="M1520" s="4170"/>
      <c r="N1520" s="4170"/>
      <c r="O1520" s="4170"/>
      <c r="P1520" s="4170"/>
      <c r="Q1520" s="4170"/>
      <c r="R1520" s="4170"/>
      <c r="S1520" s="4170"/>
      <c r="T1520" s="4170"/>
      <c r="U1520" s="4170"/>
      <c r="V1520" s="4170"/>
      <c r="W1520" s="4170"/>
      <c r="X1520" s="4170"/>
      <c r="Y1520" s="4170"/>
      <c r="Z1520" s="4170"/>
      <c r="AA1520" s="4170"/>
      <c r="AB1520" s="4170"/>
      <c r="AC1520" s="4170"/>
      <c r="AD1520" s="4170"/>
      <c r="AE1520" s="4170"/>
      <c r="AF1520" s="4170"/>
      <c r="AG1520" s="4170"/>
      <c r="AH1520" s="4170"/>
      <c r="AI1520" s="4170"/>
      <c r="AJ1520" s="4170"/>
      <c r="AK1520" s="4171"/>
    </row>
    <row r="1521" spans="2:37" s="2349" customFormat="1" ht="15" customHeight="1" x14ac:dyDescent="0.2">
      <c r="B1521" s="2500"/>
      <c r="C1521" s="2608"/>
      <c r="D1521" s="2608"/>
      <c r="E1521" s="2608"/>
      <c r="F1521" s="2608"/>
      <c r="G1521" s="2501"/>
      <c r="H1521" s="2501"/>
      <c r="I1521" s="2501"/>
      <c r="J1521" s="2501"/>
      <c r="K1521" s="2501"/>
      <c r="L1521" s="2501"/>
      <c r="M1521" s="2501"/>
      <c r="N1521" s="2501"/>
      <c r="O1521" s="2501"/>
      <c r="P1521" s="2501"/>
      <c r="Q1521" s="2501"/>
      <c r="R1521" s="2501"/>
      <c r="S1521" s="2501"/>
      <c r="T1521" s="2501"/>
      <c r="U1521" s="2501"/>
      <c r="V1521" s="2501"/>
      <c r="W1521" s="2501"/>
      <c r="X1521" s="2501"/>
      <c r="Y1521" s="2501"/>
      <c r="Z1521" s="2501"/>
      <c r="AA1521" s="2501"/>
      <c r="AB1521" s="2501"/>
      <c r="AC1521" s="2501"/>
      <c r="AD1521" s="2501"/>
      <c r="AE1521" s="2501"/>
      <c r="AF1521" s="2501"/>
      <c r="AG1521" s="2501"/>
      <c r="AH1521" s="2501"/>
      <c r="AI1521" s="2501"/>
      <c r="AJ1521" s="2501"/>
      <c r="AK1521" s="2502"/>
    </row>
    <row r="1522" spans="2:37" s="2349" customFormat="1" ht="15" customHeight="1" x14ac:dyDescent="0.2">
      <c r="B1522" s="2500" t="s">
        <v>4981</v>
      </c>
      <c r="C1522" s="2608"/>
      <c r="D1522" s="4294" t="s">
        <v>5396</v>
      </c>
      <c r="E1522" s="4294"/>
      <c r="F1522" s="4294"/>
      <c r="G1522" s="2501"/>
      <c r="H1522" s="2501"/>
      <c r="I1522" s="2501"/>
      <c r="J1522" s="2501"/>
      <c r="K1522" s="2501"/>
      <c r="L1522" s="2501"/>
      <c r="M1522" s="2501"/>
      <c r="N1522" s="2501"/>
      <c r="O1522" s="2501"/>
      <c r="P1522" s="2501"/>
      <c r="Q1522" s="2501"/>
      <c r="R1522" s="2501"/>
      <c r="S1522" s="2501"/>
      <c r="T1522" s="2501"/>
      <c r="U1522" s="2501"/>
      <c r="V1522" s="2501"/>
      <c r="W1522" s="2501"/>
      <c r="X1522" s="2501"/>
      <c r="Y1522" s="2501"/>
      <c r="Z1522" s="2501"/>
      <c r="AA1522" s="2501"/>
      <c r="AB1522" s="2501"/>
      <c r="AC1522" s="2501"/>
      <c r="AD1522" s="2501"/>
      <c r="AE1522" s="2501"/>
      <c r="AF1522" s="2501"/>
      <c r="AG1522" s="2501"/>
      <c r="AH1522" s="2501"/>
      <c r="AI1522" s="2501"/>
      <c r="AJ1522" s="2501"/>
      <c r="AK1522" s="2502"/>
    </row>
    <row r="1523" spans="2:37" s="2349" customFormat="1" ht="15" customHeight="1" thickBot="1" x14ac:dyDescent="0.25">
      <c r="B1523" s="4176" t="s">
        <v>4995</v>
      </c>
      <c r="C1523" s="4177"/>
      <c r="D1523" s="4314">
        <v>41379</v>
      </c>
      <c r="E1523" s="4315"/>
      <c r="F1523" s="2608"/>
      <c r="G1523" s="2501"/>
      <c r="H1523" s="2501"/>
      <c r="I1523" s="2501"/>
      <c r="J1523" s="2501"/>
      <c r="K1523" s="2501"/>
      <c r="L1523" s="2501"/>
      <c r="M1523" s="2501"/>
      <c r="N1523" s="2501"/>
      <c r="O1523" s="2501"/>
      <c r="P1523" s="2501"/>
      <c r="Q1523" s="2501"/>
      <c r="R1523" s="2501"/>
      <c r="S1523" s="2501"/>
      <c r="T1523" s="2501"/>
      <c r="U1523" s="2501"/>
      <c r="V1523" s="2501"/>
      <c r="W1523" s="2501"/>
      <c r="X1523" s="2501"/>
      <c r="Y1523" s="2501"/>
      <c r="Z1523" s="2501"/>
      <c r="AA1523" s="2501"/>
      <c r="AB1523" s="2501"/>
      <c r="AC1523" s="2501"/>
      <c r="AD1523" s="2501"/>
      <c r="AE1523" s="2501"/>
      <c r="AF1523" s="2501"/>
      <c r="AG1523" s="2501"/>
      <c r="AH1523" s="2501"/>
      <c r="AI1523" s="2501"/>
      <c r="AJ1523" s="2501"/>
      <c r="AK1523" s="2502"/>
    </row>
    <row r="1524" spans="2:37" s="2349" customFormat="1" ht="69.75" customHeight="1" thickBot="1" x14ac:dyDescent="0.25">
      <c r="B1524" s="4179" t="s">
        <v>4996</v>
      </c>
      <c r="C1524" s="4180"/>
      <c r="D1524" s="4291" t="s">
        <v>5397</v>
      </c>
      <c r="E1524" s="4292"/>
      <c r="F1524" s="4292"/>
      <c r="G1524" s="4292"/>
      <c r="H1524" s="4292"/>
      <c r="I1524" s="4292"/>
      <c r="J1524" s="4292"/>
      <c r="K1524" s="4292"/>
      <c r="L1524" s="4292"/>
      <c r="M1524" s="4292"/>
      <c r="N1524" s="4292"/>
      <c r="O1524" s="4292"/>
      <c r="P1524" s="4292"/>
      <c r="Q1524" s="4293"/>
      <c r="R1524" s="2501"/>
      <c r="S1524" s="2501"/>
      <c r="T1524" s="2501"/>
      <c r="U1524" s="2501"/>
      <c r="V1524" s="2501"/>
      <c r="W1524" s="2501"/>
      <c r="X1524" s="2501"/>
      <c r="Y1524" s="2501"/>
      <c r="Z1524" s="2501"/>
      <c r="AA1524" s="2501"/>
      <c r="AB1524" s="2501"/>
      <c r="AC1524" s="2501"/>
      <c r="AD1524" s="2501"/>
      <c r="AE1524" s="2501"/>
      <c r="AF1524" s="2501"/>
      <c r="AG1524" s="2501"/>
      <c r="AH1524" s="2501"/>
      <c r="AI1524" s="2501"/>
      <c r="AJ1524" s="2501"/>
      <c r="AK1524" s="2502"/>
    </row>
    <row r="1525" spans="2:37" s="2349" customFormat="1" ht="15" customHeight="1" thickBot="1" x14ac:dyDescent="0.25">
      <c r="B1525" s="4245"/>
      <c r="C1525" s="4246"/>
      <c r="D1525" s="4246"/>
      <c r="E1525" s="4246"/>
      <c r="F1525" s="4246"/>
      <c r="G1525" s="4246"/>
      <c r="H1525" s="4246"/>
      <c r="I1525" s="4246"/>
      <c r="J1525" s="4246"/>
      <c r="K1525" s="4246"/>
      <c r="L1525" s="4246"/>
      <c r="M1525" s="4246"/>
      <c r="N1525" s="4246"/>
      <c r="O1525" s="4246"/>
      <c r="P1525" s="4246"/>
      <c r="Q1525" s="4246"/>
      <c r="R1525" s="2501"/>
      <c r="S1525" s="2501"/>
      <c r="T1525" s="2501"/>
      <c r="U1525" s="2501"/>
      <c r="V1525" s="2501"/>
      <c r="W1525" s="2501"/>
      <c r="X1525" s="2501"/>
      <c r="Y1525" s="2501"/>
      <c r="Z1525" s="2501"/>
      <c r="AA1525" s="2501"/>
      <c r="AB1525" s="2501"/>
      <c r="AC1525" s="2501"/>
      <c r="AD1525" s="2501"/>
      <c r="AE1525" s="2501"/>
      <c r="AF1525" s="2501"/>
      <c r="AG1525" s="2501"/>
      <c r="AH1525" s="2501"/>
      <c r="AI1525" s="2501"/>
      <c r="AJ1525" s="2501"/>
      <c r="AK1525" s="2502"/>
    </row>
    <row r="1526" spans="2:37" s="2349" customFormat="1" ht="15" customHeight="1" thickBot="1" x14ac:dyDescent="0.25">
      <c r="B1526" s="4189" t="s">
        <v>4997</v>
      </c>
      <c r="C1526" s="4189"/>
      <c r="D1526" s="4189" t="s">
        <v>4987</v>
      </c>
      <c r="E1526" s="4189" t="s">
        <v>4998</v>
      </c>
      <c r="F1526" s="4247" t="s">
        <v>224</v>
      </c>
      <c r="G1526" s="4247"/>
      <c r="H1526" s="4247"/>
      <c r="I1526" s="4247"/>
      <c r="J1526" s="4247"/>
      <c r="K1526" s="4247"/>
      <c r="L1526" s="4247"/>
      <c r="M1526" s="4247"/>
      <c r="N1526" s="4247"/>
      <c r="O1526" s="4247"/>
      <c r="P1526" s="4247"/>
      <c r="Q1526" s="4247"/>
      <c r="R1526" s="4247"/>
      <c r="S1526" s="4247" t="s">
        <v>340</v>
      </c>
      <c r="T1526" s="4247"/>
      <c r="U1526" s="4247"/>
      <c r="V1526" s="4247"/>
      <c r="W1526" s="4247"/>
      <c r="X1526" s="4247"/>
      <c r="Y1526" s="4247"/>
      <c r="Z1526" s="4247"/>
      <c r="AA1526" s="4247"/>
      <c r="AB1526" s="4247"/>
      <c r="AC1526" s="4247"/>
      <c r="AD1526" s="4247" t="s">
        <v>225</v>
      </c>
      <c r="AE1526" s="4247"/>
      <c r="AF1526" s="4247"/>
      <c r="AG1526" s="4247"/>
      <c r="AH1526" s="4188" t="s">
        <v>4982</v>
      </c>
      <c r="AI1526" s="4188"/>
      <c r="AJ1526" s="4188"/>
      <c r="AK1526" s="2502"/>
    </row>
    <row r="1527" spans="2:37" s="2349" customFormat="1" ht="15" customHeight="1" thickBot="1" x14ac:dyDescent="0.25">
      <c r="B1527" s="4203"/>
      <c r="C1527" s="4203"/>
      <c r="D1527" s="4203"/>
      <c r="E1527" s="4203"/>
      <c r="F1527" s="4203" t="s">
        <v>4999</v>
      </c>
      <c r="G1527" s="4203" t="s">
        <v>5000</v>
      </c>
      <c r="H1527" s="4189" t="s">
        <v>5001</v>
      </c>
      <c r="I1527" s="4200" t="s">
        <v>5002</v>
      </c>
      <c r="J1527" s="4200" t="s">
        <v>5003</v>
      </c>
      <c r="K1527" s="4201" t="s">
        <v>5004</v>
      </c>
      <c r="L1527" s="4201" t="s">
        <v>5005</v>
      </c>
      <c r="M1527" s="4200" t="s">
        <v>5006</v>
      </c>
      <c r="N1527" s="4200"/>
      <c r="O1527" s="4201" t="s">
        <v>5007</v>
      </c>
      <c r="P1527" s="4201" t="s">
        <v>5008</v>
      </c>
      <c r="Q1527" s="4201" t="s">
        <v>5009</v>
      </c>
      <c r="R1527" s="4201" t="s">
        <v>5010</v>
      </c>
      <c r="S1527" s="4189" t="s">
        <v>5011</v>
      </c>
      <c r="T1527" s="4189" t="s">
        <v>5012</v>
      </c>
      <c r="U1527" s="4189" t="s">
        <v>5013</v>
      </c>
      <c r="V1527" s="4189" t="s">
        <v>5014</v>
      </c>
      <c r="W1527" s="4189" t="s">
        <v>5015</v>
      </c>
      <c r="X1527" s="4189" t="s">
        <v>5016</v>
      </c>
      <c r="Y1527" s="4189" t="s">
        <v>5017</v>
      </c>
      <c r="Z1527" s="4189" t="s">
        <v>5018</v>
      </c>
      <c r="AA1527" s="4189" t="s">
        <v>5019</v>
      </c>
      <c r="AB1527" s="4200" t="s">
        <v>5020</v>
      </c>
      <c r="AC1527" s="4200" t="s">
        <v>5021</v>
      </c>
      <c r="AD1527" s="4189" t="s">
        <v>5022</v>
      </c>
      <c r="AE1527" s="4189" t="s">
        <v>5023</v>
      </c>
      <c r="AF1527" s="4189" t="s">
        <v>5024</v>
      </c>
      <c r="AG1527" s="4189" t="s">
        <v>5025</v>
      </c>
      <c r="AH1527" s="4189" t="s">
        <v>1150</v>
      </c>
      <c r="AI1527" s="4189" t="s">
        <v>4983</v>
      </c>
      <c r="AJ1527" s="4189" t="s">
        <v>4984</v>
      </c>
      <c r="AK1527" s="2502"/>
    </row>
    <row r="1528" spans="2:37" s="2349" customFormat="1" ht="15" customHeight="1" thickBot="1" x14ac:dyDescent="0.25">
      <c r="B1528" s="4203"/>
      <c r="C1528" s="4203"/>
      <c r="D1528" s="4203"/>
      <c r="E1528" s="4203"/>
      <c r="F1528" s="4203"/>
      <c r="G1528" s="4203"/>
      <c r="H1528" s="4203"/>
      <c r="I1528" s="4201"/>
      <c r="J1528" s="4201"/>
      <c r="K1528" s="4201"/>
      <c r="L1528" s="4201"/>
      <c r="M1528" s="2607" t="s">
        <v>5026</v>
      </c>
      <c r="N1528" s="2606" t="s">
        <v>2793</v>
      </c>
      <c r="O1528" s="4201"/>
      <c r="P1528" s="4201"/>
      <c r="Q1528" s="4201"/>
      <c r="R1528" s="4201"/>
      <c r="S1528" s="4203"/>
      <c r="T1528" s="4203"/>
      <c r="U1528" s="4203"/>
      <c r="V1528" s="4203"/>
      <c r="W1528" s="4203"/>
      <c r="X1528" s="4203"/>
      <c r="Y1528" s="4203"/>
      <c r="Z1528" s="4203"/>
      <c r="AA1528" s="4203"/>
      <c r="AB1528" s="4201"/>
      <c r="AC1528" s="4201"/>
      <c r="AD1528" s="4203"/>
      <c r="AE1528" s="4203"/>
      <c r="AF1528" s="4203"/>
      <c r="AG1528" s="4203"/>
      <c r="AH1528" s="4203"/>
      <c r="AI1528" s="4203"/>
      <c r="AJ1528" s="4203"/>
      <c r="AK1528" s="2502"/>
    </row>
    <row r="1529" spans="2:37" s="2349" customFormat="1" ht="15" customHeight="1" x14ac:dyDescent="0.2">
      <c r="B1529" s="4157" t="s">
        <v>5398</v>
      </c>
      <c r="C1529" s="4158"/>
      <c r="D1529" s="2508" t="s">
        <v>5399</v>
      </c>
      <c r="E1529" s="2509">
        <v>0.89</v>
      </c>
      <c r="F1529" s="2644"/>
      <c r="G1529" s="2600"/>
      <c r="H1529" s="2645"/>
      <c r="I1529" s="2645"/>
      <c r="J1529" s="2645"/>
      <c r="K1529" s="2600"/>
      <c r="L1529" s="2600"/>
      <c r="M1529" s="2646"/>
      <c r="N1529" s="2647"/>
      <c r="O1529" s="2600"/>
      <c r="P1529" s="2600"/>
      <c r="Q1529" s="2600"/>
      <c r="R1529" s="2600"/>
      <c r="S1529" s="2626"/>
      <c r="T1529" s="2600"/>
      <c r="U1529" s="2648"/>
      <c r="V1529" s="2648"/>
      <c r="W1529" s="2600"/>
      <c r="X1529" s="2600"/>
      <c r="Y1529" s="2648"/>
      <c r="Z1529" s="2648"/>
      <c r="AA1529" s="2648"/>
      <c r="AB1529" s="2600"/>
      <c r="AC1529" s="2600"/>
      <c r="AD1529" s="2509">
        <v>0.89</v>
      </c>
      <c r="AE1529" s="2523">
        <v>15</v>
      </c>
      <c r="AF1529" s="2524"/>
      <c r="AG1529" s="2785">
        <v>2</v>
      </c>
      <c r="AH1529" s="2642"/>
      <c r="AI1529" s="2642"/>
      <c r="AJ1529" s="2628"/>
      <c r="AK1529" s="2502"/>
    </row>
    <row r="1530" spans="2:37" s="2349" customFormat="1" ht="15" customHeight="1" thickBot="1" x14ac:dyDescent="0.25">
      <c r="B1530" s="4162" t="s">
        <v>5400</v>
      </c>
      <c r="C1530" s="4163"/>
      <c r="D1530" s="2532" t="s">
        <v>5401</v>
      </c>
      <c r="E1530" s="2533">
        <v>0.89</v>
      </c>
      <c r="F1530" s="2620"/>
      <c r="G1530" s="3001"/>
      <c r="H1530" s="3002"/>
      <c r="I1530" s="3002"/>
      <c r="J1530" s="3002"/>
      <c r="K1530" s="3001"/>
      <c r="L1530" s="3001"/>
      <c r="M1530" s="2619"/>
      <c r="N1530" s="3003"/>
      <c r="O1530" s="3001"/>
      <c r="P1530" s="3001"/>
      <c r="Q1530" s="3001"/>
      <c r="R1530" s="3001"/>
      <c r="S1530" s="2727"/>
      <c r="T1530" s="3001"/>
      <c r="U1530" s="3004"/>
      <c r="V1530" s="3004"/>
      <c r="W1530" s="3001"/>
      <c r="X1530" s="3001"/>
      <c r="Y1530" s="3004"/>
      <c r="Z1530" s="3004"/>
      <c r="AA1530" s="3004"/>
      <c r="AB1530" s="3001"/>
      <c r="AC1530" s="3001"/>
      <c r="AD1530" s="2533">
        <v>0.89</v>
      </c>
      <c r="AE1530" s="2554">
        <v>15</v>
      </c>
      <c r="AF1530" s="2555"/>
      <c r="AG1530" s="3147">
        <v>2</v>
      </c>
      <c r="AH1530" s="3007"/>
      <c r="AI1530" s="3007"/>
      <c r="AJ1530" s="3021"/>
      <c r="AK1530" s="2502"/>
    </row>
    <row r="1531" spans="2:37" s="2349" customFormat="1" ht="15" customHeight="1" x14ac:dyDescent="0.2">
      <c r="B1531" s="2503"/>
      <c r="C1531" s="2496"/>
      <c r="D1531" s="2496"/>
      <c r="E1531" s="2496"/>
      <c r="F1531" s="2496"/>
      <c r="G1531" s="2496"/>
      <c r="H1531" s="2496"/>
      <c r="I1531" s="2497"/>
      <c r="J1531" s="2497"/>
      <c r="K1531" s="2497"/>
      <c r="L1531" s="2497"/>
      <c r="M1531" s="2496"/>
      <c r="N1531" s="2497"/>
      <c r="O1531" s="2497"/>
      <c r="P1531" s="2497"/>
      <c r="Q1531" s="2497"/>
      <c r="R1531" s="2497"/>
      <c r="S1531" s="2496"/>
      <c r="T1531" s="2495"/>
      <c r="U1531" s="2495"/>
      <c r="V1531" s="2495"/>
      <c r="W1531" s="2495"/>
      <c r="X1531" s="2495"/>
      <c r="Y1531" s="2495"/>
      <c r="Z1531" s="2495"/>
      <c r="AA1531" s="2495"/>
      <c r="AB1531" s="2495"/>
      <c r="AC1531" s="2495"/>
      <c r="AD1531" s="2495"/>
      <c r="AE1531" s="2495"/>
      <c r="AF1531" s="2495"/>
      <c r="AG1531" s="2495"/>
      <c r="AH1531" s="2495"/>
      <c r="AI1531" s="2495"/>
      <c r="AJ1531" s="2495"/>
      <c r="AK1531" s="2502"/>
    </row>
    <row r="1532" spans="2:37" s="2349" customFormat="1" ht="15" customHeight="1" x14ac:dyDescent="0.2">
      <c r="B1532" s="4236" t="s">
        <v>4985</v>
      </c>
      <c r="C1532" s="4237"/>
      <c r="D1532" s="4249" t="s">
        <v>1866</v>
      </c>
      <c r="E1532" s="4249"/>
      <c r="F1532" s="4249"/>
      <c r="G1532" s="4249"/>
      <c r="H1532" s="2499"/>
      <c r="I1532" s="2499"/>
      <c r="J1532" s="2499"/>
      <c r="K1532" s="2499"/>
      <c r="L1532" s="2499"/>
      <c r="M1532" s="2499"/>
      <c r="N1532" s="2499"/>
      <c r="O1532" s="2499"/>
      <c r="P1532" s="2499"/>
      <c r="Q1532" s="2499"/>
      <c r="R1532" s="2499"/>
      <c r="S1532" s="2499"/>
      <c r="T1532" s="2495"/>
      <c r="U1532" s="2495"/>
      <c r="V1532" s="2495"/>
      <c r="W1532" s="2495"/>
      <c r="X1532" s="2495"/>
      <c r="Y1532" s="2495"/>
      <c r="Z1532" s="2495"/>
      <c r="AA1532" s="2495"/>
      <c r="AB1532" s="2495"/>
      <c r="AC1532" s="2495"/>
      <c r="AD1532" s="2495"/>
      <c r="AE1532" s="2495"/>
      <c r="AF1532" s="2495"/>
      <c r="AG1532" s="2495"/>
      <c r="AH1532" s="2495"/>
      <c r="AI1532" s="2495"/>
      <c r="AJ1532" s="2495"/>
      <c r="AK1532" s="2502"/>
    </row>
    <row r="1533" spans="2:37" s="2349" customFormat="1" ht="15" customHeight="1" x14ac:dyDescent="0.2">
      <c r="B1533" s="4236" t="s">
        <v>4986</v>
      </c>
      <c r="C1533" s="4237"/>
      <c r="D1533" s="4354" t="s">
        <v>5153</v>
      </c>
      <c r="E1533" s="4354"/>
      <c r="F1533" s="4354"/>
      <c r="G1533" s="4354"/>
      <c r="H1533" s="2499"/>
      <c r="I1533" s="2499"/>
      <c r="J1533" s="2499"/>
      <c r="K1533" s="2499"/>
      <c r="L1533" s="2499"/>
      <c r="M1533" s="2499"/>
      <c r="N1533" s="2499"/>
      <c r="O1533" s="2499"/>
      <c r="P1533" s="2499"/>
      <c r="Q1533" s="2499"/>
      <c r="R1533" s="2499"/>
      <c r="S1533" s="2499"/>
      <c r="T1533" s="2495"/>
      <c r="U1533" s="2495"/>
      <c r="V1533" s="2495"/>
      <c r="W1533" s="2495"/>
      <c r="X1533" s="2495"/>
      <c r="Y1533" s="2495"/>
      <c r="Z1533" s="2495"/>
      <c r="AA1533" s="2495"/>
      <c r="AB1533" s="2495"/>
      <c r="AC1533" s="2495"/>
      <c r="AD1533" s="2495"/>
      <c r="AE1533" s="2495"/>
      <c r="AF1533" s="2495"/>
      <c r="AG1533" s="2495"/>
      <c r="AH1533" s="2495"/>
      <c r="AI1533" s="2495"/>
      <c r="AJ1533" s="2495"/>
      <c r="AK1533" s="2502"/>
    </row>
    <row r="1534" spans="2:37" s="2349" customFormat="1" ht="15" customHeight="1" thickBot="1" x14ac:dyDescent="0.25">
      <c r="B1534" s="4270"/>
      <c r="C1534" s="4271"/>
      <c r="D1534" s="4272"/>
      <c r="E1534" s="4272"/>
      <c r="F1534" s="4272"/>
      <c r="G1534" s="4272"/>
      <c r="H1534" s="2504"/>
      <c r="I1534" s="2504"/>
      <c r="J1534" s="2504"/>
      <c r="K1534" s="2504"/>
      <c r="L1534" s="2504"/>
      <c r="M1534" s="2504"/>
      <c r="N1534" s="2504"/>
      <c r="O1534" s="2504"/>
      <c r="P1534" s="2504"/>
      <c r="Q1534" s="2504"/>
      <c r="R1534" s="2504"/>
      <c r="S1534" s="2504"/>
      <c r="T1534" s="2505"/>
      <c r="U1534" s="2505"/>
      <c r="V1534" s="2505"/>
      <c r="W1534" s="2505"/>
      <c r="X1534" s="2505"/>
      <c r="Y1534" s="2505"/>
      <c r="Z1534" s="2505"/>
      <c r="AA1534" s="2505"/>
      <c r="AB1534" s="2505"/>
      <c r="AC1534" s="2505"/>
      <c r="AD1534" s="2505"/>
      <c r="AE1534" s="2505"/>
      <c r="AF1534" s="2505"/>
      <c r="AG1534" s="2505"/>
      <c r="AH1534" s="2505"/>
      <c r="AI1534" s="2505"/>
      <c r="AJ1534" s="2505"/>
      <c r="AK1534" s="2507"/>
    </row>
    <row r="1535" spans="2:37" s="2349" customFormat="1" ht="15" customHeight="1" thickBot="1" x14ac:dyDescent="0.35">
      <c r="C1535" s="2613"/>
      <c r="D1535" s="2613"/>
      <c r="E1535" s="513"/>
      <c r="F1535" s="513"/>
      <c r="G1535" s="513"/>
      <c r="H1535" s="513"/>
      <c r="I1535" s="2609"/>
      <c r="J1535" s="2609"/>
      <c r="K1535" s="2609"/>
      <c r="L1535" s="2609"/>
      <c r="M1535" s="2609"/>
      <c r="N1535" s="2609"/>
      <c r="O1535" s="2609"/>
      <c r="P1535" s="2609"/>
    </row>
    <row r="1536" spans="2:37" s="2349" customFormat="1" ht="15" customHeight="1" x14ac:dyDescent="0.2">
      <c r="B1536" s="4169" t="s">
        <v>4994</v>
      </c>
      <c r="C1536" s="4170"/>
      <c r="D1536" s="4170"/>
      <c r="E1536" s="4170"/>
      <c r="F1536" s="4170"/>
      <c r="G1536" s="4170"/>
      <c r="H1536" s="4170"/>
      <c r="I1536" s="4170"/>
      <c r="J1536" s="4170"/>
      <c r="K1536" s="4170"/>
      <c r="L1536" s="4170"/>
      <c r="M1536" s="4170"/>
      <c r="N1536" s="4170"/>
      <c r="O1536" s="4170"/>
      <c r="P1536" s="4170"/>
      <c r="Q1536" s="4170"/>
      <c r="R1536" s="4170"/>
      <c r="S1536" s="4170"/>
      <c r="T1536" s="4170"/>
      <c r="U1536" s="4170"/>
      <c r="V1536" s="4170"/>
      <c r="W1536" s="4170"/>
      <c r="X1536" s="4170"/>
      <c r="Y1536" s="4170"/>
      <c r="Z1536" s="4170"/>
      <c r="AA1536" s="4170"/>
      <c r="AB1536" s="4170"/>
      <c r="AC1536" s="4170"/>
      <c r="AD1536" s="4170"/>
      <c r="AE1536" s="4170"/>
      <c r="AF1536" s="4170"/>
      <c r="AG1536" s="4170"/>
      <c r="AH1536" s="4170"/>
      <c r="AI1536" s="4170"/>
      <c r="AJ1536" s="4170"/>
      <c r="AK1536" s="4171"/>
    </row>
    <row r="1537" spans="2:37" s="2349" customFormat="1" ht="15" customHeight="1" x14ac:dyDescent="0.2">
      <c r="B1537" s="2500"/>
      <c r="C1537" s="2608"/>
      <c r="D1537" s="2608"/>
      <c r="E1537" s="2608"/>
      <c r="F1537" s="2608"/>
      <c r="G1537" s="2501"/>
      <c r="H1537" s="2501"/>
      <c r="I1537" s="2501"/>
      <c r="J1537" s="2501"/>
      <c r="K1537" s="2501"/>
      <c r="L1537" s="2501"/>
      <c r="M1537" s="2501"/>
      <c r="N1537" s="2501"/>
      <c r="O1537" s="2501"/>
      <c r="P1537" s="2501"/>
      <c r="Q1537" s="2501"/>
      <c r="R1537" s="2501"/>
      <c r="S1537" s="2501"/>
      <c r="T1537" s="2501"/>
      <c r="U1537" s="2501"/>
      <c r="V1537" s="2501"/>
      <c r="W1537" s="2501"/>
      <c r="X1537" s="2501"/>
      <c r="Y1537" s="2501"/>
      <c r="Z1537" s="2501"/>
      <c r="AA1537" s="2501"/>
      <c r="AB1537" s="2501"/>
      <c r="AC1537" s="2501"/>
      <c r="AD1537" s="2501"/>
      <c r="AE1537" s="2501"/>
      <c r="AF1537" s="2501"/>
      <c r="AG1537" s="2501"/>
      <c r="AH1537" s="2501"/>
      <c r="AI1537" s="2501"/>
      <c r="AJ1537" s="2501"/>
      <c r="AK1537" s="2502"/>
    </row>
    <row r="1538" spans="2:37" s="2349" customFormat="1" ht="15" customHeight="1" x14ac:dyDescent="0.2">
      <c r="B1538" s="2500" t="s">
        <v>4981</v>
      </c>
      <c r="C1538" s="2608"/>
      <c r="D1538" s="4294" t="s">
        <v>5870</v>
      </c>
      <c r="E1538" s="4294"/>
      <c r="F1538" s="4294"/>
      <c r="G1538" s="2501"/>
      <c r="H1538" s="2501"/>
      <c r="I1538" s="2501"/>
      <c r="J1538" s="2501"/>
      <c r="K1538" s="2501"/>
      <c r="L1538" s="2501"/>
      <c r="M1538" s="2501"/>
      <c r="N1538" s="2501"/>
      <c r="O1538" s="2501"/>
      <c r="P1538" s="2501"/>
      <c r="Q1538" s="2501"/>
      <c r="R1538" s="2501"/>
      <c r="S1538" s="2501"/>
      <c r="T1538" s="2501"/>
      <c r="U1538" s="2501"/>
      <c r="V1538" s="2501"/>
      <c r="W1538" s="2501"/>
      <c r="X1538" s="2501"/>
      <c r="Y1538" s="2501"/>
      <c r="Z1538" s="2501"/>
      <c r="AA1538" s="2501"/>
      <c r="AB1538" s="2501"/>
      <c r="AC1538" s="2501"/>
      <c r="AD1538" s="2501"/>
      <c r="AE1538" s="2501"/>
      <c r="AF1538" s="2501"/>
      <c r="AG1538" s="2501"/>
      <c r="AH1538" s="2501"/>
      <c r="AI1538" s="2501"/>
      <c r="AJ1538" s="2501"/>
      <c r="AK1538" s="2502"/>
    </row>
    <row r="1539" spans="2:37" s="2349" customFormat="1" ht="15" customHeight="1" thickBot="1" x14ac:dyDescent="0.25">
      <c r="B1539" s="4176" t="s">
        <v>4995</v>
      </c>
      <c r="C1539" s="4177"/>
      <c r="D1539" s="4314">
        <v>41306</v>
      </c>
      <c r="E1539" s="4315"/>
      <c r="F1539" s="2608"/>
      <c r="G1539" s="2501"/>
      <c r="H1539" s="2501"/>
      <c r="I1539" s="2501"/>
      <c r="J1539" s="2501"/>
      <c r="K1539" s="2501"/>
      <c r="L1539" s="2501"/>
      <c r="M1539" s="2501"/>
      <c r="N1539" s="2501"/>
      <c r="O1539" s="2501"/>
      <c r="P1539" s="2501"/>
      <c r="Q1539" s="2501"/>
      <c r="R1539" s="2501"/>
      <c r="S1539" s="2501"/>
      <c r="T1539" s="2501"/>
      <c r="U1539" s="2501"/>
      <c r="V1539" s="2501"/>
      <c r="W1539" s="2501"/>
      <c r="X1539" s="2501"/>
      <c r="Y1539" s="2501"/>
      <c r="Z1539" s="2501"/>
      <c r="AA1539" s="2501"/>
      <c r="AB1539" s="2501"/>
      <c r="AC1539" s="2501"/>
      <c r="AD1539" s="2501"/>
      <c r="AE1539" s="2501"/>
      <c r="AF1539" s="2501"/>
      <c r="AG1539" s="2501"/>
      <c r="AH1539" s="2501"/>
      <c r="AI1539" s="2501"/>
      <c r="AJ1539" s="2501"/>
      <c r="AK1539" s="2502"/>
    </row>
    <row r="1540" spans="2:37" s="2349" customFormat="1" ht="34.5" customHeight="1" thickBot="1" x14ac:dyDescent="0.25">
      <c r="B1540" s="4179" t="s">
        <v>4996</v>
      </c>
      <c r="C1540" s="4180"/>
      <c r="D1540" s="4291" t="s">
        <v>5402</v>
      </c>
      <c r="E1540" s="4292"/>
      <c r="F1540" s="4292"/>
      <c r="G1540" s="4292"/>
      <c r="H1540" s="4292"/>
      <c r="I1540" s="4292"/>
      <c r="J1540" s="4292"/>
      <c r="K1540" s="4292"/>
      <c r="L1540" s="4292"/>
      <c r="M1540" s="4292"/>
      <c r="N1540" s="4292"/>
      <c r="O1540" s="4292"/>
      <c r="P1540" s="4292"/>
      <c r="Q1540" s="4293"/>
      <c r="R1540" s="2501"/>
      <c r="S1540" s="2501"/>
      <c r="T1540" s="2501"/>
      <c r="U1540" s="2501"/>
      <c r="V1540" s="2501"/>
      <c r="W1540" s="2501"/>
      <c r="X1540" s="2501"/>
      <c r="Y1540" s="2501"/>
      <c r="Z1540" s="2501"/>
      <c r="AA1540" s="2501"/>
      <c r="AB1540" s="2501"/>
      <c r="AC1540" s="2501"/>
      <c r="AD1540" s="2501"/>
      <c r="AE1540" s="2501"/>
      <c r="AF1540" s="2501"/>
      <c r="AG1540" s="2501"/>
      <c r="AH1540" s="2501"/>
      <c r="AI1540" s="2501"/>
      <c r="AJ1540" s="2501"/>
      <c r="AK1540" s="2502"/>
    </row>
    <row r="1541" spans="2:37" s="2349" customFormat="1" ht="15" customHeight="1" thickBot="1" x14ac:dyDescent="0.25">
      <c r="B1541" s="4245"/>
      <c r="C1541" s="4246"/>
      <c r="D1541" s="4246"/>
      <c r="E1541" s="4246"/>
      <c r="F1541" s="4246"/>
      <c r="G1541" s="4246"/>
      <c r="H1541" s="4246"/>
      <c r="I1541" s="4246"/>
      <c r="J1541" s="4246"/>
      <c r="K1541" s="4246"/>
      <c r="L1541" s="4246"/>
      <c r="M1541" s="4246"/>
      <c r="N1541" s="4246"/>
      <c r="O1541" s="4246"/>
      <c r="P1541" s="4246"/>
      <c r="Q1541" s="4246"/>
      <c r="R1541" s="2501"/>
      <c r="S1541" s="2501"/>
      <c r="T1541" s="2501"/>
      <c r="U1541" s="2501"/>
      <c r="V1541" s="2501"/>
      <c r="W1541" s="2501"/>
      <c r="X1541" s="2501"/>
      <c r="Y1541" s="2501"/>
      <c r="Z1541" s="2501"/>
      <c r="AA1541" s="2501"/>
      <c r="AB1541" s="2501"/>
      <c r="AC1541" s="2501"/>
      <c r="AD1541" s="2501"/>
      <c r="AE1541" s="2501"/>
      <c r="AF1541" s="2501"/>
      <c r="AG1541" s="2501"/>
      <c r="AH1541" s="2501"/>
      <c r="AI1541" s="2501"/>
      <c r="AJ1541" s="2501"/>
      <c r="AK1541" s="2502"/>
    </row>
    <row r="1542" spans="2:37" s="2349" customFormat="1" ht="15" customHeight="1" thickBot="1" x14ac:dyDescent="0.25">
      <c r="B1542" s="4189" t="s">
        <v>4997</v>
      </c>
      <c r="C1542" s="4189"/>
      <c r="D1542" s="4189" t="s">
        <v>4987</v>
      </c>
      <c r="E1542" s="4189" t="s">
        <v>4998</v>
      </c>
      <c r="F1542" s="4247" t="s">
        <v>224</v>
      </c>
      <c r="G1542" s="4247"/>
      <c r="H1542" s="4247"/>
      <c r="I1542" s="4247"/>
      <c r="J1542" s="4247"/>
      <c r="K1542" s="4247"/>
      <c r="L1542" s="4247"/>
      <c r="M1542" s="4247"/>
      <c r="N1542" s="4247"/>
      <c r="O1542" s="4247"/>
      <c r="P1542" s="4247"/>
      <c r="Q1542" s="4247"/>
      <c r="R1542" s="4247"/>
      <c r="S1542" s="4247" t="s">
        <v>340</v>
      </c>
      <c r="T1542" s="4247"/>
      <c r="U1542" s="4247"/>
      <c r="V1542" s="4247"/>
      <c r="W1542" s="4247"/>
      <c r="X1542" s="4247"/>
      <c r="Y1542" s="4247"/>
      <c r="Z1542" s="4247"/>
      <c r="AA1542" s="4247"/>
      <c r="AB1542" s="4247"/>
      <c r="AC1542" s="4247"/>
      <c r="AD1542" s="4247" t="s">
        <v>225</v>
      </c>
      <c r="AE1542" s="4247"/>
      <c r="AF1542" s="4247"/>
      <c r="AG1542" s="4247"/>
      <c r="AH1542" s="4188" t="s">
        <v>4982</v>
      </c>
      <c r="AI1542" s="4188"/>
      <c r="AJ1542" s="4188"/>
      <c r="AK1542" s="2502"/>
    </row>
    <row r="1543" spans="2:37" s="2349" customFormat="1" ht="51" customHeight="1" thickBot="1" x14ac:dyDescent="0.25">
      <c r="B1543" s="4203"/>
      <c r="C1543" s="4203"/>
      <c r="D1543" s="4203"/>
      <c r="E1543" s="4203"/>
      <c r="F1543" s="4203" t="s">
        <v>4999</v>
      </c>
      <c r="G1543" s="4203" t="s">
        <v>5000</v>
      </c>
      <c r="H1543" s="4189" t="s">
        <v>5001</v>
      </c>
      <c r="I1543" s="4200" t="s">
        <v>5002</v>
      </c>
      <c r="J1543" s="4200" t="s">
        <v>5003</v>
      </c>
      <c r="K1543" s="4201" t="s">
        <v>5004</v>
      </c>
      <c r="L1543" s="4201" t="s">
        <v>5005</v>
      </c>
      <c r="M1543" s="4200" t="s">
        <v>5006</v>
      </c>
      <c r="N1543" s="4200"/>
      <c r="O1543" s="4201" t="s">
        <v>5007</v>
      </c>
      <c r="P1543" s="4201" t="s">
        <v>5008</v>
      </c>
      <c r="Q1543" s="4201" t="s">
        <v>5009</v>
      </c>
      <c r="R1543" s="4201" t="s">
        <v>5010</v>
      </c>
      <c r="S1543" s="4189" t="s">
        <v>5011</v>
      </c>
      <c r="T1543" s="4189" t="s">
        <v>5012</v>
      </c>
      <c r="U1543" s="4189" t="s">
        <v>5013</v>
      </c>
      <c r="V1543" s="4189" t="s">
        <v>5014</v>
      </c>
      <c r="W1543" s="4189" t="s">
        <v>5015</v>
      </c>
      <c r="X1543" s="4189" t="s">
        <v>5016</v>
      </c>
      <c r="Y1543" s="4189" t="s">
        <v>5017</v>
      </c>
      <c r="Z1543" s="4189" t="s">
        <v>5018</v>
      </c>
      <c r="AA1543" s="4189" t="s">
        <v>5019</v>
      </c>
      <c r="AB1543" s="4200" t="s">
        <v>5020</v>
      </c>
      <c r="AC1543" s="4200" t="s">
        <v>5021</v>
      </c>
      <c r="AD1543" s="4189" t="s">
        <v>5022</v>
      </c>
      <c r="AE1543" s="4189" t="s">
        <v>5023</v>
      </c>
      <c r="AF1543" s="4189" t="s">
        <v>5024</v>
      </c>
      <c r="AG1543" s="4189" t="s">
        <v>5025</v>
      </c>
      <c r="AH1543" s="4189" t="s">
        <v>1150</v>
      </c>
      <c r="AI1543" s="4189" t="s">
        <v>4983</v>
      </c>
      <c r="AJ1543" s="4189" t="s">
        <v>4984</v>
      </c>
      <c r="AK1543" s="2502"/>
    </row>
    <row r="1544" spans="2:37" s="2349" customFormat="1" ht="92.25" customHeight="1" thickBot="1" x14ac:dyDescent="0.25">
      <c r="B1544" s="4203"/>
      <c r="C1544" s="4203"/>
      <c r="D1544" s="4203"/>
      <c r="E1544" s="4203"/>
      <c r="F1544" s="4203"/>
      <c r="G1544" s="4203"/>
      <c r="H1544" s="4203"/>
      <c r="I1544" s="4201"/>
      <c r="J1544" s="4201"/>
      <c r="K1544" s="4201"/>
      <c r="L1544" s="4201"/>
      <c r="M1544" s="2607" t="s">
        <v>5026</v>
      </c>
      <c r="N1544" s="2606" t="s">
        <v>2793</v>
      </c>
      <c r="O1544" s="4201"/>
      <c r="P1544" s="4201"/>
      <c r="Q1544" s="4201"/>
      <c r="R1544" s="4201"/>
      <c r="S1544" s="4203"/>
      <c r="T1544" s="4203"/>
      <c r="U1544" s="4203"/>
      <c r="V1544" s="4203"/>
      <c r="W1544" s="4203"/>
      <c r="X1544" s="4203"/>
      <c r="Y1544" s="4203"/>
      <c r="Z1544" s="4203"/>
      <c r="AA1544" s="4203"/>
      <c r="AB1544" s="4201"/>
      <c r="AC1544" s="4201"/>
      <c r="AD1544" s="4203"/>
      <c r="AE1544" s="4203"/>
      <c r="AF1544" s="4203"/>
      <c r="AG1544" s="4203"/>
      <c r="AH1544" s="4203"/>
      <c r="AI1544" s="4203"/>
      <c r="AJ1544" s="4203"/>
      <c r="AK1544" s="2502"/>
    </row>
    <row r="1545" spans="2:37" s="2349" customFormat="1" ht="15" customHeight="1" thickBot="1" x14ac:dyDescent="0.25">
      <c r="B1545" s="5176" t="s">
        <v>5403</v>
      </c>
      <c r="C1545" s="5177"/>
      <c r="D1545" s="2662" t="s">
        <v>5404</v>
      </c>
      <c r="E1545" s="2694">
        <v>22</v>
      </c>
      <c r="F1545" s="2694">
        <v>11</v>
      </c>
      <c r="G1545" s="2614"/>
      <c r="H1545" s="2780">
        <v>0</v>
      </c>
      <c r="I1545" s="2614"/>
      <c r="J1545" s="2615"/>
      <c r="K1545" s="2781">
        <v>7.9000000000000001E-2</v>
      </c>
      <c r="L1545" s="2781">
        <v>7.9000000000000001E-2</v>
      </c>
      <c r="M1545" s="2786">
        <f>+F1545/K1545</f>
        <v>139.24050632911391</v>
      </c>
      <c r="N1545" s="2615">
        <f>+F1545/L1545</f>
        <v>139.24050632911391</v>
      </c>
      <c r="O1545" s="2672">
        <v>7.9000000000000001E-2</v>
      </c>
      <c r="P1545" s="2672">
        <v>7.9000000000000001E-2</v>
      </c>
      <c r="Q1545" s="2672">
        <v>7.9000000000000001E-2</v>
      </c>
      <c r="R1545" s="2672">
        <v>7.9000000000000001E-2</v>
      </c>
      <c r="S1545" s="2695">
        <v>1.01</v>
      </c>
      <c r="T1545" s="2696">
        <v>0.1</v>
      </c>
      <c r="U1545" s="2697"/>
      <c r="V1545" s="2698">
        <v>100</v>
      </c>
      <c r="W1545" s="2673">
        <f>+S1545/V1545</f>
        <v>1.01E-2</v>
      </c>
      <c r="X1545" s="2605">
        <v>0.06</v>
      </c>
      <c r="Y1545" s="2698">
        <f>+V1545</f>
        <v>100</v>
      </c>
      <c r="Z1545" s="2698"/>
      <c r="AA1545" s="2605">
        <f>+S1545/Y1545</f>
        <v>1.01E-2</v>
      </c>
      <c r="AB1545" s="2605">
        <f>+X1545</f>
        <v>0.06</v>
      </c>
      <c r="AC1545" s="2614"/>
      <c r="AD1545" s="2699">
        <v>9.99</v>
      </c>
      <c r="AE1545" s="2698">
        <v>300</v>
      </c>
      <c r="AF1545" s="2605">
        <f>+AD1545/AE1545</f>
        <v>3.3300000000000003E-2</v>
      </c>
      <c r="AG1545" s="2605">
        <v>0.1</v>
      </c>
      <c r="AH1545" s="2692"/>
      <c r="AI1545" s="2700"/>
      <c r="AJ1545" s="2605"/>
      <c r="AK1545" s="2502"/>
    </row>
    <row r="1546" spans="2:37" s="2349" customFormat="1" ht="15" customHeight="1" thickBot="1" x14ac:dyDescent="0.25">
      <c r="B1546" s="5178" t="s">
        <v>5405</v>
      </c>
      <c r="C1546" s="5179"/>
      <c r="D1546" s="2578" t="s">
        <v>5406</v>
      </c>
      <c r="E1546" s="2788">
        <v>30</v>
      </c>
      <c r="F1546" s="2788">
        <v>18</v>
      </c>
      <c r="G1546" s="2519"/>
      <c r="H1546" s="2790">
        <v>22</v>
      </c>
      <c r="I1546" s="2519"/>
      <c r="J1546" s="2520"/>
      <c r="K1546" s="2791">
        <v>7.9000000000000001E-2</v>
      </c>
      <c r="L1546" s="2791">
        <v>7.9000000000000001E-2</v>
      </c>
      <c r="M1546" s="2786">
        <f t="shared" ref="M1546:M1560" si="2">+F1546/K1546</f>
        <v>227.84810126582278</v>
      </c>
      <c r="N1546" s="2615">
        <f t="shared" ref="N1546:N1560" si="3">+F1546/L1546</f>
        <v>227.84810126582278</v>
      </c>
      <c r="O1546" s="2792">
        <v>7.9000000000000001E-2</v>
      </c>
      <c r="P1546" s="2792">
        <v>7.9000000000000001E-2</v>
      </c>
      <c r="Q1546" s="2792">
        <v>7.9000000000000001E-2</v>
      </c>
      <c r="R1546" s="2792">
        <v>7.9000000000000001E-2</v>
      </c>
      <c r="S1546" s="2793">
        <v>2.0099999999999998</v>
      </c>
      <c r="T1546" s="2794">
        <v>0.1</v>
      </c>
      <c r="U1546" s="2795"/>
      <c r="V1546" s="2796">
        <v>300</v>
      </c>
      <c r="W1546" s="2789">
        <f t="shared" ref="W1546:W1560" si="4">+S1546/V1546</f>
        <v>6.6999999999999994E-3</v>
      </c>
      <c r="X1546" s="2782">
        <v>0.06</v>
      </c>
      <c r="Y1546" s="2796">
        <f t="shared" ref="Y1546:Y1560" si="5">+V1546</f>
        <v>300</v>
      </c>
      <c r="Z1546" s="2796"/>
      <c r="AA1546" s="2782">
        <f t="shared" ref="AA1546:AA1560" si="6">+S1546/Y1546</f>
        <v>6.6999999999999994E-3</v>
      </c>
      <c r="AB1546" s="2782">
        <f t="shared" ref="AB1546:AB1560" si="7">+X1546</f>
        <v>0.06</v>
      </c>
      <c r="AC1546" s="2519"/>
      <c r="AD1546" s="2797">
        <v>9.99</v>
      </c>
      <c r="AE1546" s="2796">
        <v>300</v>
      </c>
      <c r="AF1546" s="2782">
        <f t="shared" ref="AF1546:AF1560" si="8">+AD1546/AE1546</f>
        <v>3.3300000000000003E-2</v>
      </c>
      <c r="AG1546" s="2782">
        <v>0.1</v>
      </c>
      <c r="AH1546" s="2787"/>
      <c r="AI1546" s="2798"/>
      <c r="AJ1546" s="2782"/>
      <c r="AK1546" s="2502"/>
    </row>
    <row r="1547" spans="2:37" s="2349" customFormat="1" ht="15" customHeight="1" thickBot="1" x14ac:dyDescent="0.25">
      <c r="B1547" s="5178" t="s">
        <v>5407</v>
      </c>
      <c r="C1547" s="5179"/>
      <c r="D1547" s="2578" t="s">
        <v>5408</v>
      </c>
      <c r="E1547" s="2788">
        <v>35</v>
      </c>
      <c r="F1547" s="2788">
        <v>18</v>
      </c>
      <c r="G1547" s="2519"/>
      <c r="H1547" s="2790">
        <v>22</v>
      </c>
      <c r="I1547" s="2519"/>
      <c r="J1547" s="2520"/>
      <c r="K1547" s="2791">
        <v>7.9000000000000001E-2</v>
      </c>
      <c r="L1547" s="2791">
        <v>7.9000000000000001E-2</v>
      </c>
      <c r="M1547" s="2786">
        <f t="shared" si="2"/>
        <v>227.84810126582278</v>
      </c>
      <c r="N1547" s="2615">
        <f t="shared" si="3"/>
        <v>227.84810126582278</v>
      </c>
      <c r="O1547" s="2792">
        <v>7.9000000000000001E-2</v>
      </c>
      <c r="P1547" s="2792">
        <v>7.9000000000000001E-2</v>
      </c>
      <c r="Q1547" s="2792">
        <v>7.9000000000000001E-2</v>
      </c>
      <c r="R1547" s="2792">
        <v>7.9000000000000001E-2</v>
      </c>
      <c r="S1547" s="2793">
        <v>2.0099999999999998</v>
      </c>
      <c r="T1547" s="2794">
        <v>0.1</v>
      </c>
      <c r="U1547" s="2795"/>
      <c r="V1547" s="2796">
        <v>300</v>
      </c>
      <c r="W1547" s="2789">
        <f t="shared" si="4"/>
        <v>6.6999999999999994E-3</v>
      </c>
      <c r="X1547" s="2782">
        <v>0.06</v>
      </c>
      <c r="Y1547" s="2796">
        <f t="shared" si="5"/>
        <v>300</v>
      </c>
      <c r="Z1547" s="2796"/>
      <c r="AA1547" s="2782">
        <f t="shared" si="6"/>
        <v>6.6999999999999994E-3</v>
      </c>
      <c r="AB1547" s="2782">
        <f t="shared" si="7"/>
        <v>0.06</v>
      </c>
      <c r="AC1547" s="2519"/>
      <c r="AD1547" s="2797">
        <v>14.99</v>
      </c>
      <c r="AE1547" s="2796">
        <v>500</v>
      </c>
      <c r="AF1547" s="2782">
        <f t="shared" si="8"/>
        <v>2.998E-2</v>
      </c>
      <c r="AG1547" s="2782">
        <v>0.1</v>
      </c>
      <c r="AH1547" s="2787"/>
      <c r="AI1547" s="2798"/>
      <c r="AJ1547" s="2782"/>
      <c r="AK1547" s="2502"/>
    </row>
    <row r="1548" spans="2:37" s="2349" customFormat="1" ht="15" customHeight="1" thickBot="1" x14ac:dyDescent="0.25">
      <c r="B1548" s="5178" t="s">
        <v>5409</v>
      </c>
      <c r="C1548" s="5179"/>
      <c r="D1548" s="2578" t="s">
        <v>5410</v>
      </c>
      <c r="E1548" s="2788">
        <v>40</v>
      </c>
      <c r="F1548" s="2788">
        <v>18</v>
      </c>
      <c r="G1548" s="2519"/>
      <c r="H1548" s="2790">
        <v>22</v>
      </c>
      <c r="I1548" s="2519"/>
      <c r="J1548" s="2520"/>
      <c r="K1548" s="2791">
        <v>7.9000000000000001E-2</v>
      </c>
      <c r="L1548" s="2791">
        <v>7.9000000000000001E-2</v>
      </c>
      <c r="M1548" s="2786">
        <f t="shared" si="2"/>
        <v>227.84810126582278</v>
      </c>
      <c r="N1548" s="2615">
        <f t="shared" si="3"/>
        <v>227.84810126582278</v>
      </c>
      <c r="O1548" s="2792">
        <v>7.9000000000000001E-2</v>
      </c>
      <c r="P1548" s="2792">
        <v>7.9000000000000001E-2</v>
      </c>
      <c r="Q1548" s="2792">
        <v>7.9000000000000001E-2</v>
      </c>
      <c r="R1548" s="2792">
        <v>7.9000000000000001E-2</v>
      </c>
      <c r="S1548" s="2793">
        <v>2.0099999999999998</v>
      </c>
      <c r="T1548" s="2794">
        <v>0.1</v>
      </c>
      <c r="U1548" s="2795"/>
      <c r="V1548" s="2796">
        <v>300</v>
      </c>
      <c r="W1548" s="2789">
        <f t="shared" si="4"/>
        <v>6.6999999999999994E-3</v>
      </c>
      <c r="X1548" s="2782">
        <v>0.06</v>
      </c>
      <c r="Y1548" s="2796">
        <f t="shared" si="5"/>
        <v>300</v>
      </c>
      <c r="Z1548" s="2796"/>
      <c r="AA1548" s="2782">
        <f t="shared" si="6"/>
        <v>6.6999999999999994E-3</v>
      </c>
      <c r="AB1548" s="2782">
        <f t="shared" si="7"/>
        <v>0.06</v>
      </c>
      <c r="AC1548" s="2519"/>
      <c r="AD1548" s="2797">
        <v>19.989999999999998</v>
      </c>
      <c r="AE1548" s="2796">
        <v>1000</v>
      </c>
      <c r="AF1548" s="2782">
        <f t="shared" si="8"/>
        <v>1.9989999999999997E-2</v>
      </c>
      <c r="AG1548" s="2782">
        <v>0.1</v>
      </c>
      <c r="AH1548" s="2787"/>
      <c r="AI1548" s="2798"/>
      <c r="AJ1548" s="2782"/>
      <c r="AK1548" s="2502"/>
    </row>
    <row r="1549" spans="2:37" s="2349" customFormat="1" ht="15" customHeight="1" thickBot="1" x14ac:dyDescent="0.25">
      <c r="B1549" s="5178" t="s">
        <v>5411</v>
      </c>
      <c r="C1549" s="5179"/>
      <c r="D1549" s="2578" t="s">
        <v>5412</v>
      </c>
      <c r="E1549" s="2788">
        <v>47</v>
      </c>
      <c r="F1549" s="2788">
        <v>25</v>
      </c>
      <c r="G1549" s="2519"/>
      <c r="H1549" s="2790">
        <v>34</v>
      </c>
      <c r="I1549" s="2519"/>
      <c r="J1549" s="2520"/>
      <c r="K1549" s="2791">
        <v>7.9000000000000001E-2</v>
      </c>
      <c r="L1549" s="2791">
        <v>7.9000000000000001E-2</v>
      </c>
      <c r="M1549" s="2786">
        <f t="shared" si="2"/>
        <v>316.45569620253167</v>
      </c>
      <c r="N1549" s="2615">
        <f t="shared" si="3"/>
        <v>316.45569620253167</v>
      </c>
      <c r="O1549" s="2792">
        <v>7.9000000000000001E-2</v>
      </c>
      <c r="P1549" s="2792">
        <v>7.9000000000000001E-2</v>
      </c>
      <c r="Q1549" s="2792">
        <v>7.9000000000000001E-2</v>
      </c>
      <c r="R1549" s="2792">
        <v>7.9000000000000001E-2</v>
      </c>
      <c r="S1549" s="2793">
        <v>2.0099999999999998</v>
      </c>
      <c r="T1549" s="2794">
        <v>0.1</v>
      </c>
      <c r="U1549" s="2795"/>
      <c r="V1549" s="2796">
        <v>300</v>
      </c>
      <c r="W1549" s="2789">
        <f t="shared" si="4"/>
        <v>6.6999999999999994E-3</v>
      </c>
      <c r="X1549" s="2782">
        <v>0.06</v>
      </c>
      <c r="Y1549" s="2796">
        <f t="shared" si="5"/>
        <v>300</v>
      </c>
      <c r="Z1549" s="2796"/>
      <c r="AA1549" s="2782">
        <f t="shared" si="6"/>
        <v>6.6999999999999994E-3</v>
      </c>
      <c r="AB1549" s="2782">
        <f t="shared" si="7"/>
        <v>0.06</v>
      </c>
      <c r="AC1549" s="2519"/>
      <c r="AD1549" s="2797">
        <v>19.989999999999998</v>
      </c>
      <c r="AE1549" s="2796">
        <v>1000</v>
      </c>
      <c r="AF1549" s="2782">
        <f t="shared" si="8"/>
        <v>1.9989999999999997E-2</v>
      </c>
      <c r="AG1549" s="2782">
        <v>0.1</v>
      </c>
      <c r="AH1549" s="2787"/>
      <c r="AI1549" s="2798"/>
      <c r="AJ1549" s="2782"/>
      <c r="AK1549" s="2502"/>
    </row>
    <row r="1550" spans="2:37" s="2349" customFormat="1" ht="15" customHeight="1" thickBot="1" x14ac:dyDescent="0.25">
      <c r="B1550" s="5178" t="s">
        <v>5413</v>
      </c>
      <c r="C1550" s="5179"/>
      <c r="D1550" s="2578" t="s">
        <v>5414</v>
      </c>
      <c r="E1550" s="2788">
        <v>60</v>
      </c>
      <c r="F1550" s="2788">
        <v>25</v>
      </c>
      <c r="G1550" s="2519"/>
      <c r="H1550" s="2790">
        <v>34</v>
      </c>
      <c r="I1550" s="2519"/>
      <c r="J1550" s="2520"/>
      <c r="K1550" s="2791">
        <v>7.9000000000000001E-2</v>
      </c>
      <c r="L1550" s="2791">
        <v>7.9000000000000001E-2</v>
      </c>
      <c r="M1550" s="2786">
        <f t="shared" si="2"/>
        <v>316.45569620253167</v>
      </c>
      <c r="N1550" s="2615">
        <f t="shared" si="3"/>
        <v>316.45569620253167</v>
      </c>
      <c r="O1550" s="2792">
        <v>7.9000000000000001E-2</v>
      </c>
      <c r="P1550" s="2792">
        <v>7.9000000000000001E-2</v>
      </c>
      <c r="Q1550" s="2792">
        <v>7.9000000000000001E-2</v>
      </c>
      <c r="R1550" s="2792">
        <v>7.9000000000000001E-2</v>
      </c>
      <c r="S1550" s="2793">
        <v>5</v>
      </c>
      <c r="T1550" s="2794">
        <v>0.1</v>
      </c>
      <c r="U1550" s="2795"/>
      <c r="V1550" s="2796">
        <v>1500</v>
      </c>
      <c r="W1550" s="2789">
        <f t="shared" si="4"/>
        <v>3.3333333333333335E-3</v>
      </c>
      <c r="X1550" s="2782">
        <v>0.06</v>
      </c>
      <c r="Y1550" s="2796">
        <f t="shared" si="5"/>
        <v>1500</v>
      </c>
      <c r="Z1550" s="2796"/>
      <c r="AA1550" s="2782">
        <f t="shared" si="6"/>
        <v>3.3333333333333335E-3</v>
      </c>
      <c r="AB1550" s="2782">
        <f t="shared" si="7"/>
        <v>0.06</v>
      </c>
      <c r="AC1550" s="2519"/>
      <c r="AD1550" s="2797">
        <v>30</v>
      </c>
      <c r="AE1550" s="2796">
        <v>2000</v>
      </c>
      <c r="AF1550" s="2782">
        <f t="shared" si="8"/>
        <v>1.4999999999999999E-2</v>
      </c>
      <c r="AG1550" s="2782">
        <v>0.1</v>
      </c>
      <c r="AH1550" s="2787"/>
      <c r="AI1550" s="2798"/>
      <c r="AJ1550" s="2782"/>
      <c r="AK1550" s="2502"/>
    </row>
    <row r="1551" spans="2:37" s="2349" customFormat="1" ht="15" customHeight="1" thickBot="1" x14ac:dyDescent="0.25">
      <c r="B1551" s="5178" t="s">
        <v>5415</v>
      </c>
      <c r="C1551" s="5179"/>
      <c r="D1551" s="2578" t="s">
        <v>5416</v>
      </c>
      <c r="E1551" s="2788">
        <v>73</v>
      </c>
      <c r="F1551" s="2788">
        <v>38</v>
      </c>
      <c r="G1551" s="2519"/>
      <c r="H1551" s="2790">
        <v>69</v>
      </c>
      <c r="I1551" s="2519"/>
      <c r="J1551" s="2520"/>
      <c r="K1551" s="2791">
        <v>7.9000000000000001E-2</v>
      </c>
      <c r="L1551" s="2791">
        <v>7.9000000000000001E-2</v>
      </c>
      <c r="M1551" s="2786">
        <f t="shared" si="2"/>
        <v>481.01265822784808</v>
      </c>
      <c r="N1551" s="2615">
        <f t="shared" si="3"/>
        <v>481.01265822784808</v>
      </c>
      <c r="O1551" s="2792">
        <v>7.9000000000000001E-2</v>
      </c>
      <c r="P1551" s="2792">
        <v>7.9000000000000001E-2</v>
      </c>
      <c r="Q1551" s="2792">
        <v>7.9000000000000001E-2</v>
      </c>
      <c r="R1551" s="2792">
        <v>7.9000000000000001E-2</v>
      </c>
      <c r="S1551" s="2793">
        <v>5</v>
      </c>
      <c r="T1551" s="2794">
        <v>0.1</v>
      </c>
      <c r="U1551" s="2795"/>
      <c r="V1551" s="2796">
        <v>1500</v>
      </c>
      <c r="W1551" s="2789">
        <f t="shared" si="4"/>
        <v>3.3333333333333335E-3</v>
      </c>
      <c r="X1551" s="2782">
        <v>0.06</v>
      </c>
      <c r="Y1551" s="2796">
        <f t="shared" si="5"/>
        <v>1500</v>
      </c>
      <c r="Z1551" s="2796"/>
      <c r="AA1551" s="2782">
        <f t="shared" si="6"/>
        <v>3.3333333333333335E-3</v>
      </c>
      <c r="AB1551" s="2782">
        <f t="shared" si="7"/>
        <v>0.06</v>
      </c>
      <c r="AC1551" s="2519"/>
      <c r="AD1551" s="2797">
        <v>30</v>
      </c>
      <c r="AE1551" s="2796">
        <v>2000</v>
      </c>
      <c r="AF1551" s="2782">
        <f t="shared" si="8"/>
        <v>1.4999999999999999E-2</v>
      </c>
      <c r="AG1551" s="2782">
        <v>0.1</v>
      </c>
      <c r="AH1551" s="2787"/>
      <c r="AI1551" s="2798"/>
      <c r="AJ1551" s="2782"/>
      <c r="AK1551" s="2502"/>
    </row>
    <row r="1552" spans="2:37" s="2349" customFormat="1" ht="15" customHeight="1" thickBot="1" x14ac:dyDescent="0.25">
      <c r="B1552" s="5178" t="s">
        <v>5417</v>
      </c>
      <c r="C1552" s="5179"/>
      <c r="D1552" s="2578" t="s">
        <v>5418</v>
      </c>
      <c r="E1552" s="2788">
        <v>83</v>
      </c>
      <c r="F1552" s="2788">
        <v>38</v>
      </c>
      <c r="G1552" s="2519"/>
      <c r="H1552" s="2790">
        <v>69</v>
      </c>
      <c r="I1552" s="2519"/>
      <c r="J1552" s="2520"/>
      <c r="K1552" s="2791">
        <v>7.9000000000000001E-2</v>
      </c>
      <c r="L1552" s="2791">
        <v>7.9000000000000001E-2</v>
      </c>
      <c r="M1552" s="2786">
        <f t="shared" si="2"/>
        <v>481.01265822784808</v>
      </c>
      <c r="N1552" s="2615">
        <f t="shared" si="3"/>
        <v>481.01265822784808</v>
      </c>
      <c r="O1552" s="2792">
        <v>7.9000000000000001E-2</v>
      </c>
      <c r="P1552" s="2792">
        <v>7.9000000000000001E-2</v>
      </c>
      <c r="Q1552" s="2792">
        <v>7.9000000000000001E-2</v>
      </c>
      <c r="R1552" s="2792">
        <v>7.9000000000000001E-2</v>
      </c>
      <c r="S1552" s="2793">
        <v>5</v>
      </c>
      <c r="T1552" s="2794">
        <v>0.1</v>
      </c>
      <c r="U1552" s="2795"/>
      <c r="V1552" s="2796">
        <v>1500</v>
      </c>
      <c r="W1552" s="2789">
        <f t="shared" si="4"/>
        <v>3.3333333333333335E-3</v>
      </c>
      <c r="X1552" s="2782">
        <v>0.06</v>
      </c>
      <c r="Y1552" s="2796">
        <f t="shared" si="5"/>
        <v>1500</v>
      </c>
      <c r="Z1552" s="2796"/>
      <c r="AA1552" s="2782">
        <f t="shared" si="6"/>
        <v>3.3333333333333335E-3</v>
      </c>
      <c r="AB1552" s="2782">
        <f t="shared" si="7"/>
        <v>0.06</v>
      </c>
      <c r="AC1552" s="2519"/>
      <c r="AD1552" s="2797">
        <v>40</v>
      </c>
      <c r="AE1552" s="2796">
        <v>3000</v>
      </c>
      <c r="AF1552" s="2782">
        <f t="shared" si="8"/>
        <v>1.3333333333333334E-2</v>
      </c>
      <c r="AG1552" s="2782">
        <v>0.1</v>
      </c>
      <c r="AH1552" s="2787"/>
      <c r="AI1552" s="2798"/>
      <c r="AJ1552" s="2782"/>
      <c r="AK1552" s="2502"/>
    </row>
    <row r="1553" spans="2:37" s="2349" customFormat="1" ht="15" customHeight="1" thickBot="1" x14ac:dyDescent="0.25">
      <c r="B1553" s="5178" t="s">
        <v>5419</v>
      </c>
      <c r="C1553" s="5179"/>
      <c r="D1553" s="2578" t="s">
        <v>5420</v>
      </c>
      <c r="E1553" s="2788">
        <v>105</v>
      </c>
      <c r="F1553" s="2788">
        <v>60</v>
      </c>
      <c r="G1553" s="2519"/>
      <c r="H1553" s="2790">
        <v>141</v>
      </c>
      <c r="I1553" s="2519"/>
      <c r="J1553" s="2520"/>
      <c r="K1553" s="2791">
        <v>7.9000000000000001E-2</v>
      </c>
      <c r="L1553" s="2791">
        <v>7.9000000000000001E-2</v>
      </c>
      <c r="M1553" s="2786">
        <f t="shared" si="2"/>
        <v>759.49367088607596</v>
      </c>
      <c r="N1553" s="2615">
        <f t="shared" si="3"/>
        <v>759.49367088607596</v>
      </c>
      <c r="O1553" s="2792">
        <v>7.9000000000000001E-2</v>
      </c>
      <c r="P1553" s="2792">
        <v>7.9000000000000001E-2</v>
      </c>
      <c r="Q1553" s="2792">
        <v>7.9000000000000001E-2</v>
      </c>
      <c r="R1553" s="2792">
        <v>7.9000000000000001E-2</v>
      </c>
      <c r="S1553" s="2793">
        <v>5</v>
      </c>
      <c r="T1553" s="2794">
        <v>0.1</v>
      </c>
      <c r="U1553" s="2795"/>
      <c r="V1553" s="2796">
        <v>1500</v>
      </c>
      <c r="W1553" s="2789">
        <f t="shared" si="4"/>
        <v>3.3333333333333335E-3</v>
      </c>
      <c r="X1553" s="2782">
        <v>0.06</v>
      </c>
      <c r="Y1553" s="2796">
        <f t="shared" si="5"/>
        <v>1500</v>
      </c>
      <c r="Z1553" s="2796"/>
      <c r="AA1553" s="2782">
        <f t="shared" si="6"/>
        <v>3.3333333333333335E-3</v>
      </c>
      <c r="AB1553" s="2782">
        <f t="shared" si="7"/>
        <v>0.06</v>
      </c>
      <c r="AC1553" s="2519"/>
      <c r="AD1553" s="2797">
        <v>40</v>
      </c>
      <c r="AE1553" s="2796">
        <v>3000</v>
      </c>
      <c r="AF1553" s="2782">
        <f t="shared" si="8"/>
        <v>1.3333333333333334E-2</v>
      </c>
      <c r="AG1553" s="2782">
        <v>0.1</v>
      </c>
      <c r="AH1553" s="2787"/>
      <c r="AI1553" s="2798"/>
      <c r="AJ1553" s="2782"/>
      <c r="AK1553" s="2502"/>
    </row>
    <row r="1554" spans="2:37" s="2349" customFormat="1" ht="15" customHeight="1" thickBot="1" x14ac:dyDescent="0.25">
      <c r="B1554" s="5178" t="s">
        <v>5421</v>
      </c>
      <c r="C1554" s="5179"/>
      <c r="D1554" s="2578" t="s">
        <v>5422</v>
      </c>
      <c r="E1554" s="2788">
        <v>145</v>
      </c>
      <c r="F1554" s="2788">
        <v>90</v>
      </c>
      <c r="G1554" s="2519"/>
      <c r="H1554" s="2790">
        <v>361</v>
      </c>
      <c r="I1554" s="2519"/>
      <c r="J1554" s="2520"/>
      <c r="K1554" s="2791">
        <v>7.9000000000000001E-2</v>
      </c>
      <c r="L1554" s="2791">
        <v>7.9000000000000001E-2</v>
      </c>
      <c r="M1554" s="2786">
        <f t="shared" si="2"/>
        <v>1139.2405063291139</v>
      </c>
      <c r="N1554" s="2615">
        <f t="shared" si="3"/>
        <v>1139.2405063291139</v>
      </c>
      <c r="O1554" s="2792">
        <v>7.9000000000000001E-2</v>
      </c>
      <c r="P1554" s="2792">
        <v>7.9000000000000001E-2</v>
      </c>
      <c r="Q1554" s="2792">
        <v>7.9000000000000001E-2</v>
      </c>
      <c r="R1554" s="2792">
        <v>7.9000000000000001E-2</v>
      </c>
      <c r="S1554" s="2793">
        <v>5</v>
      </c>
      <c r="T1554" s="2794">
        <v>0.1</v>
      </c>
      <c r="U1554" s="2795"/>
      <c r="V1554" s="2796">
        <v>1500</v>
      </c>
      <c r="W1554" s="2789">
        <f t="shared" si="4"/>
        <v>3.3333333333333335E-3</v>
      </c>
      <c r="X1554" s="2782">
        <v>0.06</v>
      </c>
      <c r="Y1554" s="2796">
        <f t="shared" si="5"/>
        <v>1500</v>
      </c>
      <c r="Z1554" s="2796"/>
      <c r="AA1554" s="2782">
        <f t="shared" si="6"/>
        <v>3.3333333333333335E-3</v>
      </c>
      <c r="AB1554" s="2782">
        <f t="shared" si="7"/>
        <v>0.06</v>
      </c>
      <c r="AC1554" s="2519"/>
      <c r="AD1554" s="2797">
        <v>50</v>
      </c>
      <c r="AE1554" s="2796">
        <v>5000</v>
      </c>
      <c r="AF1554" s="2782">
        <f t="shared" si="8"/>
        <v>0.01</v>
      </c>
      <c r="AG1554" s="2782">
        <v>0.1</v>
      </c>
      <c r="AH1554" s="2787"/>
      <c r="AI1554" s="2798"/>
      <c r="AJ1554" s="2782"/>
      <c r="AK1554" s="2502"/>
    </row>
    <row r="1555" spans="2:37" s="2349" customFormat="1" ht="15" customHeight="1" thickBot="1" x14ac:dyDescent="0.25">
      <c r="B1555" s="5178" t="s">
        <v>5423</v>
      </c>
      <c r="C1555" s="5179"/>
      <c r="D1555" s="2578" t="s">
        <v>5424</v>
      </c>
      <c r="E1555" s="2788">
        <v>202</v>
      </c>
      <c r="F1555" s="2788">
        <v>147</v>
      </c>
      <c r="G1555" s="2519"/>
      <c r="H1555" s="2790">
        <v>639</v>
      </c>
      <c r="I1555" s="2519"/>
      <c r="J1555" s="2520"/>
      <c r="K1555" s="2791">
        <v>7.9000000000000001E-2</v>
      </c>
      <c r="L1555" s="2791">
        <v>7.9000000000000001E-2</v>
      </c>
      <c r="M1555" s="2786">
        <f t="shared" si="2"/>
        <v>1860.7594936708861</v>
      </c>
      <c r="N1555" s="2615">
        <f t="shared" si="3"/>
        <v>1860.7594936708861</v>
      </c>
      <c r="O1555" s="2792">
        <v>7.9000000000000001E-2</v>
      </c>
      <c r="P1555" s="2792">
        <v>7.9000000000000001E-2</v>
      </c>
      <c r="Q1555" s="2792">
        <v>7.9000000000000001E-2</v>
      </c>
      <c r="R1555" s="2792">
        <v>7.9000000000000001E-2</v>
      </c>
      <c r="S1555" s="2793">
        <v>5</v>
      </c>
      <c r="T1555" s="2794">
        <v>0.1</v>
      </c>
      <c r="U1555" s="2795"/>
      <c r="V1555" s="2796">
        <v>1500</v>
      </c>
      <c r="W1555" s="2789">
        <f t="shared" si="4"/>
        <v>3.3333333333333335E-3</v>
      </c>
      <c r="X1555" s="2782">
        <v>0.06</v>
      </c>
      <c r="Y1555" s="2796">
        <f t="shared" si="5"/>
        <v>1500</v>
      </c>
      <c r="Z1555" s="2796"/>
      <c r="AA1555" s="2782">
        <f t="shared" si="6"/>
        <v>3.3333333333333335E-3</v>
      </c>
      <c r="AB1555" s="2782">
        <f t="shared" si="7"/>
        <v>0.06</v>
      </c>
      <c r="AC1555" s="2519"/>
      <c r="AD1555" s="2797">
        <v>50</v>
      </c>
      <c r="AE1555" s="2796">
        <v>5000</v>
      </c>
      <c r="AF1555" s="2782">
        <f t="shared" si="8"/>
        <v>0.01</v>
      </c>
      <c r="AG1555" s="2782">
        <v>0.1</v>
      </c>
      <c r="AH1555" s="2787"/>
      <c r="AI1555" s="2798"/>
      <c r="AJ1555" s="2782"/>
      <c r="AK1555" s="2502"/>
    </row>
    <row r="1556" spans="2:37" s="2349" customFormat="1" ht="15" customHeight="1" thickBot="1" x14ac:dyDescent="0.25">
      <c r="B1556" s="5178" t="s">
        <v>5425</v>
      </c>
      <c r="C1556" s="5179"/>
      <c r="D1556" s="2578" t="s">
        <v>5426</v>
      </c>
      <c r="E1556" s="2788">
        <v>25</v>
      </c>
      <c r="F1556" s="2788">
        <v>0</v>
      </c>
      <c r="G1556" s="2519"/>
      <c r="H1556" s="2790">
        <v>100</v>
      </c>
      <c r="I1556" s="2519"/>
      <c r="J1556" s="2520"/>
      <c r="K1556" s="2791">
        <v>7.9000000000000001E-2</v>
      </c>
      <c r="L1556" s="2791">
        <v>7.9000000000000001E-2</v>
      </c>
      <c r="M1556" s="2786">
        <f t="shared" si="2"/>
        <v>0</v>
      </c>
      <c r="N1556" s="2615">
        <f t="shared" si="3"/>
        <v>0</v>
      </c>
      <c r="O1556" s="2792">
        <v>7.9000000000000001E-2</v>
      </c>
      <c r="P1556" s="2792">
        <v>7.9000000000000001E-2</v>
      </c>
      <c r="Q1556" s="2792">
        <v>7.9000000000000001E-2</v>
      </c>
      <c r="R1556" s="2792">
        <v>7.9000000000000001E-2</v>
      </c>
      <c r="S1556" s="2793">
        <v>2</v>
      </c>
      <c r="T1556" s="2794">
        <v>0.1</v>
      </c>
      <c r="U1556" s="2795"/>
      <c r="V1556" s="2796">
        <v>300</v>
      </c>
      <c r="W1556" s="2789">
        <f t="shared" si="4"/>
        <v>6.6666666666666671E-3</v>
      </c>
      <c r="X1556" s="2782">
        <v>0.06</v>
      </c>
      <c r="Y1556" s="2796">
        <f t="shared" si="5"/>
        <v>300</v>
      </c>
      <c r="Z1556" s="2796"/>
      <c r="AA1556" s="2782">
        <f t="shared" si="6"/>
        <v>6.6666666666666671E-3</v>
      </c>
      <c r="AB1556" s="2782">
        <f t="shared" si="7"/>
        <v>0.06</v>
      </c>
      <c r="AC1556" s="2519"/>
      <c r="AD1556" s="2797"/>
      <c r="AE1556" s="2796"/>
      <c r="AF1556" s="2782"/>
      <c r="AG1556" s="2782"/>
      <c r="AH1556" s="2787" t="s">
        <v>5427</v>
      </c>
      <c r="AI1556" s="2798" t="s">
        <v>5428</v>
      </c>
      <c r="AJ1556" s="2782">
        <v>23</v>
      </c>
      <c r="AK1556" s="2502"/>
    </row>
    <row r="1557" spans="2:37" s="2349" customFormat="1" ht="15" customHeight="1" thickBot="1" x14ac:dyDescent="0.25">
      <c r="B1557" s="5178" t="s">
        <v>5429</v>
      </c>
      <c r="C1557" s="5179"/>
      <c r="D1557" s="2578" t="s">
        <v>5430</v>
      </c>
      <c r="E1557" s="2788">
        <v>37</v>
      </c>
      <c r="F1557" s="2788">
        <v>0</v>
      </c>
      <c r="G1557" s="2519"/>
      <c r="H1557" s="2790">
        <v>100</v>
      </c>
      <c r="I1557" s="2519"/>
      <c r="J1557" s="2520"/>
      <c r="K1557" s="2791">
        <v>7.9000000000000001E-2</v>
      </c>
      <c r="L1557" s="2791">
        <v>7.9000000000000001E-2</v>
      </c>
      <c r="M1557" s="2786">
        <f t="shared" si="2"/>
        <v>0</v>
      </c>
      <c r="N1557" s="2615">
        <f t="shared" si="3"/>
        <v>0</v>
      </c>
      <c r="O1557" s="2792">
        <v>7.9000000000000001E-2</v>
      </c>
      <c r="P1557" s="2792">
        <v>7.9000000000000001E-2</v>
      </c>
      <c r="Q1557" s="2792">
        <v>7.9000000000000001E-2</v>
      </c>
      <c r="R1557" s="2792">
        <v>7.9000000000000001E-2</v>
      </c>
      <c r="S1557" s="2793">
        <v>2.0099999999999998</v>
      </c>
      <c r="T1557" s="2794">
        <v>0.1</v>
      </c>
      <c r="U1557" s="2795"/>
      <c r="V1557" s="2796">
        <v>300</v>
      </c>
      <c r="W1557" s="2789">
        <f t="shared" si="4"/>
        <v>6.6999999999999994E-3</v>
      </c>
      <c r="X1557" s="2782">
        <v>0.06</v>
      </c>
      <c r="Y1557" s="2796">
        <f t="shared" si="5"/>
        <v>300</v>
      </c>
      <c r="Z1557" s="2796"/>
      <c r="AA1557" s="2782">
        <f t="shared" si="6"/>
        <v>6.6999999999999994E-3</v>
      </c>
      <c r="AB1557" s="2782">
        <f t="shared" si="7"/>
        <v>0.06</v>
      </c>
      <c r="AC1557" s="2519"/>
      <c r="AD1557" s="2797">
        <v>19.989999999999998</v>
      </c>
      <c r="AE1557" s="2796">
        <v>1000</v>
      </c>
      <c r="AF1557" s="2782">
        <f t="shared" si="8"/>
        <v>1.9989999999999997E-2</v>
      </c>
      <c r="AG1557" s="2782">
        <v>0.1</v>
      </c>
      <c r="AH1557" s="2787" t="s">
        <v>5427</v>
      </c>
      <c r="AI1557" s="2798" t="s">
        <v>5428</v>
      </c>
      <c r="AJ1557" s="2782">
        <v>15</v>
      </c>
      <c r="AK1557" s="2502"/>
    </row>
    <row r="1558" spans="2:37" s="2349" customFormat="1" ht="15" customHeight="1" thickBot="1" x14ac:dyDescent="0.25">
      <c r="B1558" s="5178" t="s">
        <v>5431</v>
      </c>
      <c r="C1558" s="5179"/>
      <c r="D1558" s="2578" t="s">
        <v>5432</v>
      </c>
      <c r="E1558" s="2788">
        <v>49</v>
      </c>
      <c r="F1558" s="2788">
        <v>12</v>
      </c>
      <c r="G1558" s="2519"/>
      <c r="H1558" s="2790">
        <v>100</v>
      </c>
      <c r="I1558" s="2519"/>
      <c r="J1558" s="2520"/>
      <c r="K1558" s="2791">
        <v>7.9000000000000001E-2</v>
      </c>
      <c r="L1558" s="2791">
        <v>7.9000000000000001E-2</v>
      </c>
      <c r="M1558" s="2786">
        <f t="shared" si="2"/>
        <v>151.89873417721518</v>
      </c>
      <c r="N1558" s="2615">
        <f t="shared" si="3"/>
        <v>151.89873417721518</v>
      </c>
      <c r="O1558" s="2792">
        <v>7.9000000000000001E-2</v>
      </c>
      <c r="P1558" s="2792">
        <v>7.9000000000000001E-2</v>
      </c>
      <c r="Q1558" s="2792">
        <v>7.9000000000000001E-2</v>
      </c>
      <c r="R1558" s="2792">
        <v>7.9000000000000001E-2</v>
      </c>
      <c r="S1558" s="2793">
        <v>2.0099999999999998</v>
      </c>
      <c r="T1558" s="2794">
        <v>0.1</v>
      </c>
      <c r="U1558" s="2795"/>
      <c r="V1558" s="2796">
        <v>300</v>
      </c>
      <c r="W1558" s="2789">
        <f t="shared" si="4"/>
        <v>6.6999999999999994E-3</v>
      </c>
      <c r="X1558" s="2782">
        <v>0.06</v>
      </c>
      <c r="Y1558" s="2796">
        <f t="shared" si="5"/>
        <v>300</v>
      </c>
      <c r="Z1558" s="2796"/>
      <c r="AA1558" s="2782">
        <f t="shared" si="6"/>
        <v>6.6999999999999994E-3</v>
      </c>
      <c r="AB1558" s="2782">
        <f t="shared" si="7"/>
        <v>0.06</v>
      </c>
      <c r="AC1558" s="2519"/>
      <c r="AD1558" s="2797">
        <v>19.989999999999998</v>
      </c>
      <c r="AE1558" s="2796">
        <v>1000</v>
      </c>
      <c r="AF1558" s="2782">
        <f t="shared" si="8"/>
        <v>1.9989999999999997E-2</v>
      </c>
      <c r="AG1558" s="2782">
        <v>0.1</v>
      </c>
      <c r="AH1558" s="2787" t="s">
        <v>5427</v>
      </c>
      <c r="AI1558" s="2798" t="s">
        <v>5428</v>
      </c>
      <c r="AJ1558" s="2782">
        <v>15</v>
      </c>
      <c r="AK1558" s="2502"/>
    </row>
    <row r="1559" spans="2:37" s="2349" customFormat="1" ht="15" customHeight="1" thickBot="1" x14ac:dyDescent="0.25">
      <c r="B1559" s="5178" t="s">
        <v>5433</v>
      </c>
      <c r="C1559" s="5179"/>
      <c r="D1559" s="2578" t="s">
        <v>5434</v>
      </c>
      <c r="E1559" s="2788">
        <v>55</v>
      </c>
      <c r="F1559" s="2788">
        <v>18</v>
      </c>
      <c r="G1559" s="2519"/>
      <c r="H1559" s="2790">
        <v>100</v>
      </c>
      <c r="I1559" s="2519"/>
      <c r="J1559" s="2520"/>
      <c r="K1559" s="2791">
        <v>7.9000000000000001E-2</v>
      </c>
      <c r="L1559" s="2791">
        <v>7.9000000000000001E-2</v>
      </c>
      <c r="M1559" s="2786">
        <f t="shared" si="2"/>
        <v>227.84810126582278</v>
      </c>
      <c r="N1559" s="2615">
        <f t="shared" si="3"/>
        <v>227.84810126582278</v>
      </c>
      <c r="O1559" s="2792">
        <v>7.9000000000000001E-2</v>
      </c>
      <c r="P1559" s="2792">
        <v>7.9000000000000001E-2</v>
      </c>
      <c r="Q1559" s="2792">
        <v>7.9000000000000001E-2</v>
      </c>
      <c r="R1559" s="2792">
        <v>7.9000000000000001E-2</v>
      </c>
      <c r="S1559" s="2793">
        <v>2.0099999999999998</v>
      </c>
      <c r="T1559" s="2794">
        <v>0.1</v>
      </c>
      <c r="U1559" s="2795"/>
      <c r="V1559" s="2796">
        <v>300</v>
      </c>
      <c r="W1559" s="2789">
        <f t="shared" si="4"/>
        <v>6.6999999999999994E-3</v>
      </c>
      <c r="X1559" s="2782">
        <v>0.06</v>
      </c>
      <c r="Y1559" s="2796">
        <f t="shared" si="5"/>
        <v>300</v>
      </c>
      <c r="Z1559" s="2796"/>
      <c r="AA1559" s="2782">
        <f t="shared" si="6"/>
        <v>6.6999999999999994E-3</v>
      </c>
      <c r="AB1559" s="2782">
        <f t="shared" si="7"/>
        <v>0.06</v>
      </c>
      <c r="AC1559" s="2519"/>
      <c r="AD1559" s="2797">
        <v>19.989999999999998</v>
      </c>
      <c r="AE1559" s="2796">
        <v>1000</v>
      </c>
      <c r="AF1559" s="2782">
        <f t="shared" si="8"/>
        <v>1.9989999999999997E-2</v>
      </c>
      <c r="AG1559" s="2782">
        <v>0.1</v>
      </c>
      <c r="AH1559" s="2787" t="s">
        <v>5427</v>
      </c>
      <c r="AI1559" s="2798" t="s">
        <v>5428</v>
      </c>
      <c r="AJ1559" s="2782">
        <v>15</v>
      </c>
      <c r="AK1559" s="2502"/>
    </row>
    <row r="1560" spans="2:37" s="2349" customFormat="1" ht="15" customHeight="1" x14ac:dyDescent="0.2">
      <c r="B1560" s="5178" t="s">
        <v>5435</v>
      </c>
      <c r="C1560" s="5179"/>
      <c r="D1560" s="2578" t="s">
        <v>5436</v>
      </c>
      <c r="E1560" s="2788">
        <v>62</v>
      </c>
      <c r="F1560" s="2788">
        <v>25</v>
      </c>
      <c r="G1560" s="2519"/>
      <c r="H1560" s="2790">
        <v>100</v>
      </c>
      <c r="I1560" s="2519"/>
      <c r="J1560" s="2520"/>
      <c r="K1560" s="2791">
        <v>7.9000000000000001E-2</v>
      </c>
      <c r="L1560" s="2791">
        <v>7.9000000000000001E-2</v>
      </c>
      <c r="M1560" s="2786">
        <f t="shared" si="2"/>
        <v>316.45569620253167</v>
      </c>
      <c r="N1560" s="2615">
        <f t="shared" si="3"/>
        <v>316.45569620253167</v>
      </c>
      <c r="O1560" s="2792">
        <v>7.9000000000000001E-2</v>
      </c>
      <c r="P1560" s="2792">
        <v>7.9000000000000001E-2</v>
      </c>
      <c r="Q1560" s="2792">
        <v>7.9000000000000001E-2</v>
      </c>
      <c r="R1560" s="2792">
        <v>7.9000000000000001E-2</v>
      </c>
      <c r="S1560" s="2793">
        <v>2.0099999999999998</v>
      </c>
      <c r="T1560" s="2794">
        <v>0.1</v>
      </c>
      <c r="U1560" s="2795"/>
      <c r="V1560" s="2796">
        <v>300</v>
      </c>
      <c r="W1560" s="2789">
        <f t="shared" si="4"/>
        <v>6.6999999999999994E-3</v>
      </c>
      <c r="X1560" s="2782">
        <v>0.06</v>
      </c>
      <c r="Y1560" s="2796">
        <f t="shared" si="5"/>
        <v>300</v>
      </c>
      <c r="Z1560" s="2796"/>
      <c r="AA1560" s="2782">
        <f t="shared" si="6"/>
        <v>6.6999999999999994E-3</v>
      </c>
      <c r="AB1560" s="2782">
        <f t="shared" si="7"/>
        <v>0.06</v>
      </c>
      <c r="AC1560" s="2519"/>
      <c r="AD1560" s="2797">
        <v>19.989999999999998</v>
      </c>
      <c r="AE1560" s="2796">
        <v>1000</v>
      </c>
      <c r="AF1560" s="2782">
        <f t="shared" si="8"/>
        <v>1.9989999999999997E-2</v>
      </c>
      <c r="AG1560" s="2782">
        <v>0.1</v>
      </c>
      <c r="AH1560" s="2787" t="s">
        <v>5427</v>
      </c>
      <c r="AI1560" s="2798" t="s">
        <v>5428</v>
      </c>
      <c r="AJ1560" s="2782">
        <v>15</v>
      </c>
      <c r="AK1560" s="2502"/>
    </row>
    <row r="1561" spans="2:37" s="2349" customFormat="1" ht="15" customHeight="1" x14ac:dyDescent="0.2">
      <c r="B1561" s="2503"/>
      <c r="C1561" s="2496"/>
      <c r="D1561" s="2496"/>
      <c r="E1561" s="2496"/>
      <c r="F1561" s="2496"/>
      <c r="G1561" s="2496"/>
      <c r="H1561" s="2496"/>
      <c r="I1561" s="2497"/>
      <c r="J1561" s="2497"/>
      <c r="K1561" s="2497"/>
      <c r="L1561" s="2497"/>
      <c r="M1561" s="2496"/>
      <c r="N1561" s="2497"/>
      <c r="O1561" s="2497"/>
      <c r="P1561" s="2497"/>
      <c r="Q1561" s="2497"/>
      <c r="R1561" s="2497"/>
      <c r="S1561" s="2496"/>
      <c r="T1561" s="2495"/>
      <c r="U1561" s="2495"/>
      <c r="V1561" s="2495"/>
      <c r="W1561" s="2495"/>
      <c r="X1561" s="2495"/>
      <c r="Y1561" s="2495"/>
      <c r="Z1561" s="2495"/>
      <c r="AA1561" s="2495"/>
      <c r="AB1561" s="2495"/>
      <c r="AC1561" s="2495"/>
      <c r="AD1561" s="2495"/>
      <c r="AE1561" s="2495"/>
      <c r="AF1561" s="2495"/>
      <c r="AG1561" s="2495"/>
      <c r="AH1561" s="2495"/>
      <c r="AI1561" s="2495"/>
      <c r="AJ1561" s="2495"/>
      <c r="AK1561" s="2502"/>
    </row>
    <row r="1562" spans="2:37" s="2349" customFormat="1" ht="15" customHeight="1" x14ac:dyDescent="0.2">
      <c r="B1562" s="4236" t="s">
        <v>4985</v>
      </c>
      <c r="C1562" s="4237"/>
      <c r="D1562" s="4168" t="s">
        <v>5437</v>
      </c>
      <c r="E1562" s="4168"/>
      <c r="F1562" s="4168"/>
      <c r="G1562" s="4168"/>
      <c r="H1562" s="4168"/>
      <c r="I1562" s="4168"/>
      <c r="J1562" s="4168"/>
      <c r="K1562" s="4168"/>
      <c r="L1562" s="4168"/>
      <c r="M1562" s="4168"/>
      <c r="N1562" s="4168"/>
      <c r="O1562" s="4168"/>
      <c r="P1562" s="4168"/>
      <c r="Q1562" s="4168"/>
      <c r="R1562" s="4168"/>
      <c r="S1562" s="4168"/>
      <c r="T1562" s="4168"/>
      <c r="U1562" s="4168"/>
      <c r="V1562" s="4168"/>
      <c r="W1562" s="4168"/>
      <c r="X1562" s="4168"/>
      <c r="Y1562" s="4168"/>
      <c r="Z1562" s="4168"/>
      <c r="AA1562" s="4168"/>
      <c r="AB1562" s="4168"/>
      <c r="AC1562" s="4168"/>
      <c r="AD1562" s="4168"/>
      <c r="AE1562" s="4168"/>
      <c r="AF1562" s="4168"/>
      <c r="AG1562" s="4168"/>
      <c r="AH1562" s="4168"/>
      <c r="AI1562" s="4168"/>
      <c r="AJ1562" s="4168"/>
      <c r="AK1562" s="4168"/>
    </row>
    <row r="1563" spans="2:37" s="2349" customFormat="1" ht="15" customHeight="1" x14ac:dyDescent="0.2">
      <c r="B1563" s="4236" t="s">
        <v>4986</v>
      </c>
      <c r="C1563" s="4237"/>
      <c r="D1563" s="4168" t="s">
        <v>5082</v>
      </c>
      <c r="E1563" s="4168"/>
      <c r="F1563" s="4168"/>
      <c r="G1563" s="4168"/>
      <c r="H1563" s="4168"/>
      <c r="I1563" s="4168"/>
      <c r="J1563" s="4168"/>
      <c r="K1563" s="4168"/>
      <c r="L1563" s="4168"/>
      <c r="M1563" s="4168"/>
      <c r="N1563" s="4168"/>
      <c r="O1563" s="4168"/>
      <c r="P1563" s="4168"/>
      <c r="Q1563" s="4168"/>
      <c r="R1563" s="4168"/>
      <c r="S1563" s="4168"/>
      <c r="T1563" s="4168"/>
      <c r="U1563" s="4168"/>
      <c r="V1563" s="4168"/>
      <c r="W1563" s="4168"/>
      <c r="X1563" s="4168"/>
      <c r="Y1563" s="4168"/>
      <c r="Z1563" s="4168"/>
      <c r="AA1563" s="4168"/>
      <c r="AB1563" s="4168"/>
      <c r="AC1563" s="4168"/>
      <c r="AD1563" s="4168"/>
      <c r="AE1563" s="4168"/>
      <c r="AF1563" s="4168"/>
      <c r="AG1563" s="4168"/>
      <c r="AH1563" s="4168"/>
      <c r="AI1563" s="4168"/>
      <c r="AJ1563" s="4168"/>
      <c r="AK1563" s="4168"/>
    </row>
    <row r="1564" spans="2:37" s="2349" customFormat="1" ht="15" customHeight="1" thickBot="1" x14ac:dyDescent="0.25">
      <c r="B1564" s="4270"/>
      <c r="C1564" s="4271"/>
      <c r="D1564" s="4272"/>
      <c r="E1564" s="4272"/>
      <c r="F1564" s="4272"/>
      <c r="G1564" s="4272"/>
      <c r="H1564" s="2504"/>
      <c r="I1564" s="2504"/>
      <c r="J1564" s="2504"/>
      <c r="K1564" s="2504"/>
      <c r="L1564" s="2504"/>
      <c r="M1564" s="2504"/>
      <c r="N1564" s="2504"/>
      <c r="O1564" s="2504"/>
      <c r="P1564" s="2504"/>
      <c r="Q1564" s="2504"/>
      <c r="R1564" s="2504"/>
      <c r="S1564" s="2504"/>
      <c r="T1564" s="2505"/>
      <c r="U1564" s="2505"/>
      <c r="V1564" s="2505"/>
      <c r="W1564" s="2505"/>
      <c r="X1564" s="2505"/>
      <c r="Y1564" s="2505"/>
      <c r="Z1564" s="2505"/>
      <c r="AA1564" s="2505"/>
      <c r="AB1564" s="2505"/>
      <c r="AC1564" s="2505"/>
      <c r="AD1564" s="2505"/>
      <c r="AE1564" s="2505"/>
      <c r="AF1564" s="2505"/>
      <c r="AG1564" s="2505"/>
      <c r="AH1564" s="2505"/>
      <c r="AI1564" s="2505"/>
      <c r="AJ1564" s="2505"/>
      <c r="AK1564" s="2507"/>
    </row>
    <row r="1565" spans="2:37" s="2349" customFormat="1" ht="15" customHeight="1" thickBot="1" x14ac:dyDescent="0.25">
      <c r="B1565" s="2612"/>
    </row>
    <row r="1566" spans="2:37" s="2349" customFormat="1" ht="15" customHeight="1" x14ac:dyDescent="0.2">
      <c r="B1566" s="4169" t="s">
        <v>4994</v>
      </c>
      <c r="C1566" s="4170"/>
      <c r="D1566" s="4170"/>
      <c r="E1566" s="4170"/>
      <c r="F1566" s="4170"/>
      <c r="G1566" s="4170"/>
      <c r="H1566" s="4170"/>
      <c r="I1566" s="4170"/>
      <c r="J1566" s="4170"/>
      <c r="K1566" s="4170"/>
      <c r="L1566" s="4170"/>
      <c r="M1566" s="4170"/>
      <c r="N1566" s="4170"/>
      <c r="O1566" s="4170"/>
      <c r="P1566" s="4170"/>
      <c r="Q1566" s="4170"/>
      <c r="R1566" s="4170"/>
      <c r="S1566" s="4170"/>
      <c r="T1566" s="4170"/>
      <c r="U1566" s="4170"/>
      <c r="V1566" s="4170"/>
      <c r="W1566" s="4170"/>
      <c r="X1566" s="4170"/>
      <c r="Y1566" s="4170"/>
      <c r="Z1566" s="4170"/>
      <c r="AA1566" s="4170"/>
      <c r="AB1566" s="4170"/>
      <c r="AC1566" s="4170"/>
      <c r="AD1566" s="4170"/>
      <c r="AE1566" s="4170"/>
      <c r="AF1566" s="4170"/>
      <c r="AG1566" s="4170"/>
      <c r="AH1566" s="4170"/>
      <c r="AI1566" s="4170"/>
      <c r="AJ1566" s="4170"/>
      <c r="AK1566" s="4171"/>
    </row>
    <row r="1567" spans="2:37" s="2349" customFormat="1" ht="15" customHeight="1" x14ac:dyDescent="0.2">
      <c r="B1567" s="2500"/>
      <c r="C1567" s="2608"/>
      <c r="D1567" s="2608"/>
      <c r="E1567" s="2608"/>
      <c r="F1567" s="2608"/>
      <c r="G1567" s="2501"/>
      <c r="H1567" s="2501"/>
      <c r="I1567" s="2501"/>
      <c r="J1567" s="2501"/>
      <c r="K1567" s="2501"/>
      <c r="L1567" s="2501"/>
      <c r="M1567" s="2501"/>
      <c r="N1567" s="2501"/>
      <c r="O1567" s="2501"/>
      <c r="P1567" s="2501"/>
      <c r="Q1567" s="2501"/>
      <c r="R1567" s="2501"/>
      <c r="S1567" s="2501"/>
      <c r="T1567" s="2501"/>
      <c r="U1567" s="2501"/>
      <c r="V1567" s="2501"/>
      <c r="W1567" s="2501"/>
      <c r="X1567" s="2501"/>
      <c r="Y1567" s="2501"/>
      <c r="Z1567" s="2501"/>
      <c r="AA1567" s="2501"/>
      <c r="AB1567" s="2501"/>
      <c r="AC1567" s="2501"/>
      <c r="AD1567" s="2501"/>
      <c r="AE1567" s="2501"/>
      <c r="AF1567" s="2501"/>
      <c r="AG1567" s="2501"/>
      <c r="AH1567" s="2501"/>
      <c r="AI1567" s="2501"/>
      <c r="AJ1567" s="2501"/>
      <c r="AK1567" s="2502"/>
    </row>
    <row r="1568" spans="2:37" s="2349" customFormat="1" ht="15" customHeight="1" x14ac:dyDescent="0.2">
      <c r="B1568" s="2500" t="s">
        <v>4981</v>
      </c>
      <c r="C1568" s="2608"/>
      <c r="D1568" s="4294" t="s">
        <v>5438</v>
      </c>
      <c r="E1568" s="4294"/>
      <c r="F1568" s="4294"/>
      <c r="G1568" s="2501"/>
      <c r="H1568" s="2501"/>
      <c r="I1568" s="2501"/>
      <c r="J1568" s="2501"/>
      <c r="K1568" s="2501"/>
      <c r="L1568" s="2501"/>
      <c r="M1568" s="2501"/>
      <c r="N1568" s="2501"/>
      <c r="O1568" s="2501"/>
      <c r="P1568" s="2501"/>
      <c r="Q1568" s="2501"/>
      <c r="R1568" s="2501"/>
      <c r="S1568" s="2501"/>
      <c r="T1568" s="2501"/>
      <c r="U1568" s="2501"/>
      <c r="V1568" s="2501"/>
      <c r="W1568" s="2501"/>
      <c r="X1568" s="2501"/>
      <c r="Y1568" s="2501"/>
      <c r="Z1568" s="2501"/>
      <c r="AA1568" s="2501"/>
      <c r="AB1568" s="2501"/>
      <c r="AC1568" s="2501"/>
      <c r="AD1568" s="2501"/>
      <c r="AE1568" s="2501"/>
      <c r="AF1568" s="2501"/>
      <c r="AG1568" s="2501"/>
      <c r="AH1568" s="2501"/>
      <c r="AI1568" s="2501"/>
      <c r="AJ1568" s="2501"/>
      <c r="AK1568" s="2502"/>
    </row>
    <row r="1569" spans="2:37" s="2349" customFormat="1" ht="15" customHeight="1" thickBot="1" x14ac:dyDescent="0.25">
      <c r="B1569" s="4176" t="s">
        <v>4995</v>
      </c>
      <c r="C1569" s="4177"/>
      <c r="D1569" s="4314">
        <v>41306</v>
      </c>
      <c r="E1569" s="4315"/>
      <c r="F1569" s="2608"/>
      <c r="G1569" s="2501"/>
      <c r="H1569" s="2501"/>
      <c r="I1569" s="2501"/>
      <c r="J1569" s="2501"/>
      <c r="K1569" s="2501"/>
      <c r="L1569" s="2501"/>
      <c r="M1569" s="2501"/>
      <c r="N1569" s="2501"/>
      <c r="O1569" s="2501"/>
      <c r="P1569" s="2501"/>
      <c r="Q1569" s="2501"/>
      <c r="R1569" s="2501"/>
      <c r="S1569" s="2501"/>
      <c r="T1569" s="2501"/>
      <c r="U1569" s="2501"/>
      <c r="V1569" s="2501"/>
      <c r="W1569" s="2501"/>
      <c r="X1569" s="2501"/>
      <c r="Y1569" s="2501"/>
      <c r="Z1569" s="2501"/>
      <c r="AA1569" s="2501"/>
      <c r="AB1569" s="2501"/>
      <c r="AC1569" s="2501"/>
      <c r="AD1569" s="2501"/>
      <c r="AE1569" s="2501"/>
      <c r="AF1569" s="2501"/>
      <c r="AG1569" s="2501"/>
      <c r="AH1569" s="2501"/>
      <c r="AI1569" s="2501"/>
      <c r="AJ1569" s="2501"/>
      <c r="AK1569" s="2502"/>
    </row>
    <row r="1570" spans="2:37" s="2349" customFormat="1" ht="42" customHeight="1" thickBot="1" x14ac:dyDescent="0.25">
      <c r="B1570" s="4179" t="s">
        <v>4996</v>
      </c>
      <c r="C1570" s="4180"/>
      <c r="D1570" s="4291" t="s">
        <v>5439</v>
      </c>
      <c r="E1570" s="4292"/>
      <c r="F1570" s="4292"/>
      <c r="G1570" s="4292"/>
      <c r="H1570" s="4292"/>
      <c r="I1570" s="4292"/>
      <c r="J1570" s="4292"/>
      <c r="K1570" s="4292"/>
      <c r="L1570" s="4292"/>
      <c r="M1570" s="4292"/>
      <c r="N1570" s="4292"/>
      <c r="O1570" s="4292"/>
      <c r="P1570" s="4293"/>
      <c r="Q1570" s="2501"/>
      <c r="R1570" s="2501"/>
      <c r="S1570" s="2501"/>
      <c r="T1570" s="2501"/>
      <c r="U1570" s="2501"/>
      <c r="V1570" s="2501"/>
      <c r="W1570" s="2501"/>
      <c r="X1570" s="2501"/>
      <c r="Y1570" s="2501"/>
      <c r="Z1570" s="2501"/>
      <c r="AA1570" s="2501"/>
      <c r="AB1570" s="2501"/>
      <c r="AC1570" s="2501"/>
      <c r="AD1570" s="2501"/>
      <c r="AE1570" s="2501"/>
      <c r="AF1570" s="2501"/>
      <c r="AG1570" s="2501"/>
      <c r="AH1570" s="2501"/>
      <c r="AI1570" s="2501"/>
      <c r="AJ1570" s="2501"/>
      <c r="AK1570" s="2502"/>
    </row>
    <row r="1571" spans="2:37" s="2349" customFormat="1" ht="15" customHeight="1" thickBot="1" x14ac:dyDescent="0.25">
      <c r="B1571" s="4245"/>
      <c r="C1571" s="4246"/>
      <c r="D1571" s="4246"/>
      <c r="E1571" s="4246"/>
      <c r="F1571" s="4246"/>
      <c r="G1571" s="4246"/>
      <c r="H1571" s="4246"/>
      <c r="I1571" s="4246"/>
      <c r="J1571" s="4246"/>
      <c r="K1571" s="4246"/>
      <c r="L1571" s="4246"/>
      <c r="M1571" s="4246"/>
      <c r="N1571" s="4246"/>
      <c r="O1571" s="4246"/>
      <c r="P1571" s="4246"/>
      <c r="Q1571" s="4246"/>
      <c r="R1571" s="2501"/>
      <c r="S1571" s="2501"/>
      <c r="T1571" s="2501"/>
      <c r="U1571" s="2501"/>
      <c r="V1571" s="2501"/>
      <c r="W1571" s="2501"/>
      <c r="X1571" s="2501"/>
      <c r="Y1571" s="2501"/>
      <c r="Z1571" s="2501"/>
      <c r="AA1571" s="2501"/>
      <c r="AB1571" s="2501"/>
      <c r="AC1571" s="2501"/>
      <c r="AD1571" s="2501"/>
      <c r="AE1571" s="2501"/>
      <c r="AF1571" s="2501"/>
      <c r="AG1571" s="2501"/>
      <c r="AH1571" s="2501"/>
      <c r="AI1571" s="2501"/>
      <c r="AJ1571" s="2501"/>
      <c r="AK1571" s="2502"/>
    </row>
    <row r="1572" spans="2:37" s="2349" customFormat="1" ht="15" customHeight="1" thickBot="1" x14ac:dyDescent="0.25">
      <c r="B1572" s="4189" t="s">
        <v>4997</v>
      </c>
      <c r="C1572" s="4189"/>
      <c r="D1572" s="4189" t="s">
        <v>4987</v>
      </c>
      <c r="E1572" s="4189" t="s">
        <v>4998</v>
      </c>
      <c r="F1572" s="4247" t="s">
        <v>224</v>
      </c>
      <c r="G1572" s="4247"/>
      <c r="H1572" s="4247"/>
      <c r="I1572" s="4247"/>
      <c r="J1572" s="4247"/>
      <c r="K1572" s="4247"/>
      <c r="L1572" s="4247"/>
      <c r="M1572" s="4247"/>
      <c r="N1572" s="4247"/>
      <c r="O1572" s="4247"/>
      <c r="P1572" s="4247"/>
      <c r="Q1572" s="4247"/>
      <c r="R1572" s="4247"/>
      <c r="S1572" s="4247" t="s">
        <v>340</v>
      </c>
      <c r="T1572" s="4247"/>
      <c r="U1572" s="4247"/>
      <c r="V1572" s="4247"/>
      <c r="W1572" s="4247"/>
      <c r="X1572" s="4247"/>
      <c r="Y1572" s="4247"/>
      <c r="Z1572" s="4247"/>
      <c r="AA1572" s="4247"/>
      <c r="AB1572" s="4247"/>
      <c r="AC1572" s="4247"/>
      <c r="AD1572" s="4247" t="s">
        <v>225</v>
      </c>
      <c r="AE1572" s="4247"/>
      <c r="AF1572" s="4247"/>
      <c r="AG1572" s="4247"/>
      <c r="AH1572" s="4188" t="s">
        <v>4982</v>
      </c>
      <c r="AI1572" s="4188"/>
      <c r="AJ1572" s="4188"/>
      <c r="AK1572" s="2502"/>
    </row>
    <row r="1573" spans="2:37" s="2349" customFormat="1" ht="42" customHeight="1" thickBot="1" x14ac:dyDescent="0.25">
      <c r="B1573" s="4203"/>
      <c r="C1573" s="4203"/>
      <c r="D1573" s="4203"/>
      <c r="E1573" s="4203"/>
      <c r="F1573" s="4203" t="s">
        <v>4999</v>
      </c>
      <c r="G1573" s="4203" t="s">
        <v>5000</v>
      </c>
      <c r="H1573" s="4189" t="s">
        <v>5001</v>
      </c>
      <c r="I1573" s="4200" t="s">
        <v>5002</v>
      </c>
      <c r="J1573" s="4200" t="s">
        <v>5003</v>
      </c>
      <c r="K1573" s="4201" t="s">
        <v>5004</v>
      </c>
      <c r="L1573" s="4201" t="s">
        <v>5005</v>
      </c>
      <c r="M1573" s="4200" t="s">
        <v>5006</v>
      </c>
      <c r="N1573" s="4200"/>
      <c r="O1573" s="4201" t="s">
        <v>5007</v>
      </c>
      <c r="P1573" s="4201" t="s">
        <v>5008</v>
      </c>
      <c r="Q1573" s="4201" t="s">
        <v>5009</v>
      </c>
      <c r="R1573" s="4201" t="s">
        <v>5010</v>
      </c>
      <c r="S1573" s="4189" t="s">
        <v>5011</v>
      </c>
      <c r="T1573" s="4189" t="s">
        <v>5012</v>
      </c>
      <c r="U1573" s="4189" t="s">
        <v>5013</v>
      </c>
      <c r="V1573" s="4189" t="s">
        <v>5014</v>
      </c>
      <c r="W1573" s="4189" t="s">
        <v>5015</v>
      </c>
      <c r="X1573" s="4189" t="s">
        <v>5016</v>
      </c>
      <c r="Y1573" s="4189" t="s">
        <v>5017</v>
      </c>
      <c r="Z1573" s="4189" t="s">
        <v>5018</v>
      </c>
      <c r="AA1573" s="4189" t="s">
        <v>5019</v>
      </c>
      <c r="AB1573" s="4200" t="s">
        <v>5020</v>
      </c>
      <c r="AC1573" s="4200" t="s">
        <v>5021</v>
      </c>
      <c r="AD1573" s="4189" t="s">
        <v>5022</v>
      </c>
      <c r="AE1573" s="4189" t="s">
        <v>5023</v>
      </c>
      <c r="AF1573" s="4189" t="s">
        <v>5024</v>
      </c>
      <c r="AG1573" s="4189" t="s">
        <v>5025</v>
      </c>
      <c r="AH1573" s="4189" t="s">
        <v>1150</v>
      </c>
      <c r="AI1573" s="4189" t="s">
        <v>4983</v>
      </c>
      <c r="AJ1573" s="4189" t="s">
        <v>4984</v>
      </c>
      <c r="AK1573" s="2502"/>
    </row>
    <row r="1574" spans="2:37" s="2349" customFormat="1" ht="32.25" customHeight="1" thickBot="1" x14ac:dyDescent="0.25">
      <c r="B1574" s="4203"/>
      <c r="C1574" s="4203"/>
      <c r="D1574" s="4203"/>
      <c r="E1574" s="4203"/>
      <c r="F1574" s="4203"/>
      <c r="G1574" s="4203"/>
      <c r="H1574" s="4203"/>
      <c r="I1574" s="4201"/>
      <c r="J1574" s="4201"/>
      <c r="K1574" s="4201"/>
      <c r="L1574" s="4201"/>
      <c r="M1574" s="2607" t="s">
        <v>5026</v>
      </c>
      <c r="N1574" s="2606" t="s">
        <v>2793</v>
      </c>
      <c r="O1574" s="4201"/>
      <c r="P1574" s="4201"/>
      <c r="Q1574" s="4201"/>
      <c r="R1574" s="4201"/>
      <c r="S1574" s="4203"/>
      <c r="T1574" s="4203"/>
      <c r="U1574" s="4203"/>
      <c r="V1574" s="4203"/>
      <c r="W1574" s="4203"/>
      <c r="X1574" s="4203"/>
      <c r="Y1574" s="4203"/>
      <c r="Z1574" s="4203"/>
      <c r="AA1574" s="4203"/>
      <c r="AB1574" s="4201"/>
      <c r="AC1574" s="4201"/>
      <c r="AD1574" s="4203"/>
      <c r="AE1574" s="4203"/>
      <c r="AF1574" s="4203"/>
      <c r="AG1574" s="4203"/>
      <c r="AH1574" s="4203"/>
      <c r="AI1574" s="4203"/>
      <c r="AJ1574" s="4203"/>
      <c r="AK1574" s="2502"/>
    </row>
    <row r="1575" spans="2:37" s="2349" customFormat="1" ht="15" customHeight="1" x14ac:dyDescent="0.2">
      <c r="B1575" s="4157" t="s">
        <v>5440</v>
      </c>
      <c r="C1575" s="4158"/>
      <c r="D1575" s="2662" t="s">
        <v>5441</v>
      </c>
      <c r="E1575" s="2799">
        <v>0.89</v>
      </c>
      <c r="F1575" s="2644"/>
      <c r="G1575" s="2600"/>
      <c r="H1575" s="2645"/>
      <c r="I1575" s="2645"/>
      <c r="J1575" s="2645"/>
      <c r="K1575" s="2600"/>
      <c r="L1575" s="2600"/>
      <c r="M1575" s="2646"/>
      <c r="N1575" s="2647"/>
      <c r="O1575" s="2600"/>
      <c r="P1575" s="2600"/>
      <c r="Q1575" s="2600"/>
      <c r="R1575" s="2600"/>
      <c r="S1575" s="2799">
        <v>0.89</v>
      </c>
      <c r="T1575" s="2600"/>
      <c r="U1575" s="2648"/>
      <c r="V1575" s="2698">
        <v>30</v>
      </c>
      <c r="W1575" s="2614"/>
      <c r="X1575" s="2605">
        <v>0.06</v>
      </c>
      <c r="Y1575" s="2648"/>
      <c r="Z1575" s="2614">
        <f>+S1575/V1575</f>
        <v>2.9666666666666668E-2</v>
      </c>
      <c r="AA1575" s="2648"/>
      <c r="AB1575" s="2600"/>
      <c r="AC1575" s="2605">
        <v>0.06</v>
      </c>
      <c r="AD1575" s="2644"/>
      <c r="AE1575" s="2667"/>
      <c r="AF1575" s="2701"/>
      <c r="AG1575" s="2701"/>
      <c r="AH1575" s="2642"/>
      <c r="AI1575" s="2642"/>
      <c r="AJ1575" s="2628"/>
      <c r="AK1575" s="2502"/>
    </row>
    <row r="1576" spans="2:37" s="2349" customFormat="1" ht="15" customHeight="1" x14ac:dyDescent="0.2">
      <c r="B1576" s="4161" t="s">
        <v>5442</v>
      </c>
      <c r="C1576" s="4160"/>
      <c r="D1576" s="2578" t="s">
        <v>5443</v>
      </c>
      <c r="E1576" s="2800">
        <v>1.79</v>
      </c>
      <c r="F1576" s="2618"/>
      <c r="G1576" s="2599"/>
      <c r="H1576" s="2707"/>
      <c r="I1576" s="2707"/>
      <c r="J1576" s="2707"/>
      <c r="K1576" s="2599"/>
      <c r="L1576" s="2599"/>
      <c r="M1576" s="2617"/>
      <c r="N1576" s="2708"/>
      <c r="O1576" s="2599"/>
      <c r="P1576" s="2599"/>
      <c r="Q1576" s="2599"/>
      <c r="R1576" s="2599"/>
      <c r="S1576" s="2800">
        <v>1.79</v>
      </c>
      <c r="T1576" s="2599"/>
      <c r="U1576" s="2709"/>
      <c r="V1576" s="2796">
        <v>60</v>
      </c>
      <c r="W1576" s="2487"/>
      <c r="X1576" s="2782">
        <v>0.06</v>
      </c>
      <c r="Y1576" s="2709"/>
      <c r="Z1576" s="2487">
        <f>+S1576/V1576</f>
        <v>2.9833333333333333E-2</v>
      </c>
      <c r="AA1576" s="2709"/>
      <c r="AB1576" s="2599"/>
      <c r="AC1576" s="2782">
        <v>0.06</v>
      </c>
      <c r="AD1576" s="2618"/>
      <c r="AE1576" s="2668"/>
      <c r="AF1576" s="2702"/>
      <c r="AG1576" s="2702"/>
      <c r="AH1576" s="2643"/>
      <c r="AI1576" s="2643"/>
      <c r="AJ1576" s="2633"/>
      <c r="AK1576" s="2502"/>
    </row>
    <row r="1577" spans="2:37" s="2349" customFormat="1" ht="15" customHeight="1" x14ac:dyDescent="0.2">
      <c r="B1577" s="4161" t="s">
        <v>5444</v>
      </c>
      <c r="C1577" s="4160"/>
      <c r="D1577" s="2578" t="s">
        <v>5445</v>
      </c>
      <c r="E1577" s="2800">
        <v>2.23</v>
      </c>
      <c r="F1577" s="2618"/>
      <c r="G1577" s="2599"/>
      <c r="H1577" s="2707"/>
      <c r="I1577" s="2707"/>
      <c r="J1577" s="2707"/>
      <c r="K1577" s="2599"/>
      <c r="L1577" s="2599"/>
      <c r="M1577" s="2617"/>
      <c r="N1577" s="2708"/>
      <c r="O1577" s="2599"/>
      <c r="P1577" s="2599"/>
      <c r="Q1577" s="2599"/>
      <c r="R1577" s="2599"/>
      <c r="S1577" s="2800">
        <v>2.23</v>
      </c>
      <c r="T1577" s="2599"/>
      <c r="U1577" s="2709"/>
      <c r="V1577" s="2796">
        <v>90</v>
      </c>
      <c r="W1577" s="2487"/>
      <c r="X1577" s="2782">
        <v>0.06</v>
      </c>
      <c r="Y1577" s="2709"/>
      <c r="Z1577" s="2487">
        <f t="shared" ref="Z1577:Z1579" si="9">+S1577/V1577</f>
        <v>2.4777777777777777E-2</v>
      </c>
      <c r="AA1577" s="2709"/>
      <c r="AB1577" s="2599"/>
      <c r="AC1577" s="2782">
        <v>0.06</v>
      </c>
      <c r="AD1577" s="2618"/>
      <c r="AE1577" s="2668"/>
      <c r="AF1577" s="2702"/>
      <c r="AG1577" s="2702"/>
      <c r="AH1577" s="2643"/>
      <c r="AI1577" s="2643"/>
      <c r="AJ1577" s="2633"/>
      <c r="AK1577" s="2502"/>
    </row>
    <row r="1578" spans="2:37" s="2349" customFormat="1" ht="15" customHeight="1" x14ac:dyDescent="0.2">
      <c r="B1578" s="4161" t="s">
        <v>5446</v>
      </c>
      <c r="C1578" s="4160"/>
      <c r="D1578" s="2578" t="s">
        <v>5447</v>
      </c>
      <c r="E1578" s="2800">
        <v>4.46</v>
      </c>
      <c r="F1578" s="2618"/>
      <c r="G1578" s="2599"/>
      <c r="H1578" s="2707"/>
      <c r="I1578" s="2707"/>
      <c r="J1578" s="2707"/>
      <c r="K1578" s="2599"/>
      <c r="L1578" s="2599"/>
      <c r="M1578" s="2617"/>
      <c r="N1578" s="2708"/>
      <c r="O1578" s="2599"/>
      <c r="P1578" s="2599"/>
      <c r="Q1578" s="2599"/>
      <c r="R1578" s="2599"/>
      <c r="S1578" s="2800">
        <v>4.46</v>
      </c>
      <c r="T1578" s="2599"/>
      <c r="U1578" s="2709"/>
      <c r="V1578" s="2796">
        <v>300</v>
      </c>
      <c r="W1578" s="2487"/>
      <c r="X1578" s="2782">
        <v>0.06</v>
      </c>
      <c r="Y1578" s="2709"/>
      <c r="Z1578" s="2487">
        <f t="shared" si="9"/>
        <v>1.4866666666666667E-2</v>
      </c>
      <c r="AA1578" s="2709"/>
      <c r="AB1578" s="2599"/>
      <c r="AC1578" s="2782">
        <v>0.06</v>
      </c>
      <c r="AD1578" s="2618"/>
      <c r="AE1578" s="2668"/>
      <c r="AF1578" s="2702"/>
      <c r="AG1578" s="2702"/>
      <c r="AH1578" s="2643"/>
      <c r="AI1578" s="2643"/>
      <c r="AJ1578" s="2633"/>
      <c r="AK1578" s="2502"/>
    </row>
    <row r="1579" spans="2:37" s="2349" customFormat="1" ht="15" customHeight="1" thickBot="1" x14ac:dyDescent="0.25">
      <c r="B1579" s="4162" t="s">
        <v>5448</v>
      </c>
      <c r="C1579" s="4163"/>
      <c r="D1579" s="3852" t="s">
        <v>5449</v>
      </c>
      <c r="E1579" s="3853">
        <v>8.93</v>
      </c>
      <c r="F1579" s="2620"/>
      <c r="G1579" s="3001"/>
      <c r="H1579" s="3002"/>
      <c r="I1579" s="3002"/>
      <c r="J1579" s="3002"/>
      <c r="K1579" s="3001"/>
      <c r="L1579" s="3001"/>
      <c r="M1579" s="2619"/>
      <c r="N1579" s="3003"/>
      <c r="O1579" s="3001"/>
      <c r="P1579" s="3001"/>
      <c r="Q1579" s="3001"/>
      <c r="R1579" s="3001"/>
      <c r="S1579" s="3853">
        <v>8.93</v>
      </c>
      <c r="T1579" s="3001"/>
      <c r="U1579" s="3004"/>
      <c r="V1579" s="3854">
        <v>1000</v>
      </c>
      <c r="W1579" s="2534"/>
      <c r="X1579" s="3855">
        <v>0.06</v>
      </c>
      <c r="Y1579" s="3004"/>
      <c r="Z1579" s="2534">
        <f t="shared" si="9"/>
        <v>8.9300000000000004E-3</v>
      </c>
      <c r="AA1579" s="3004"/>
      <c r="AB1579" s="3001"/>
      <c r="AC1579" s="3855">
        <v>0.06</v>
      </c>
      <c r="AD1579" s="2620"/>
      <c r="AE1579" s="3005"/>
      <c r="AF1579" s="3006"/>
      <c r="AG1579" s="3006"/>
      <c r="AH1579" s="3007"/>
      <c r="AI1579" s="3007"/>
      <c r="AJ1579" s="3021"/>
      <c r="AK1579" s="2502"/>
    </row>
    <row r="1580" spans="2:37" s="2349" customFormat="1" ht="15" customHeight="1" x14ac:dyDescent="0.2">
      <c r="B1580" s="2503"/>
      <c r="C1580" s="2496"/>
      <c r="D1580" s="2496"/>
      <c r="E1580" s="2496"/>
      <c r="F1580" s="2496"/>
      <c r="G1580" s="2496"/>
      <c r="H1580" s="2496"/>
      <c r="I1580" s="2497"/>
      <c r="J1580" s="2497"/>
      <c r="K1580" s="2497"/>
      <c r="L1580" s="2497"/>
      <c r="M1580" s="2496"/>
      <c r="N1580" s="2497"/>
      <c r="O1580" s="2497"/>
      <c r="P1580" s="2497"/>
      <c r="Q1580" s="2497"/>
      <c r="R1580" s="2497"/>
      <c r="S1580" s="2496"/>
      <c r="T1580" s="2495"/>
      <c r="U1580" s="2495"/>
      <c r="V1580" s="2495"/>
      <c r="W1580" s="2495"/>
      <c r="X1580" s="2495"/>
      <c r="Y1580" s="2495"/>
      <c r="Z1580" s="2495"/>
      <c r="AA1580" s="2495"/>
      <c r="AB1580" s="2495"/>
      <c r="AC1580" s="2495"/>
      <c r="AD1580" s="2495"/>
      <c r="AE1580" s="2495"/>
      <c r="AF1580" s="2495"/>
      <c r="AG1580" s="2495"/>
      <c r="AH1580" s="2495"/>
      <c r="AI1580" s="2495"/>
      <c r="AJ1580" s="2495"/>
      <c r="AK1580" s="2502"/>
    </row>
    <row r="1581" spans="2:37" s="2349" customFormat="1" ht="15" customHeight="1" x14ac:dyDescent="0.2">
      <c r="B1581" s="4236" t="s">
        <v>4985</v>
      </c>
      <c r="C1581" s="4237"/>
      <c r="D1581" s="4249" t="s">
        <v>5450</v>
      </c>
      <c r="E1581" s="4249"/>
      <c r="F1581" s="4249"/>
      <c r="G1581" s="4249"/>
      <c r="H1581" s="2499"/>
      <c r="I1581" s="2499"/>
      <c r="J1581" s="2499"/>
      <c r="K1581" s="2499"/>
      <c r="L1581" s="2499"/>
      <c r="M1581" s="2499"/>
      <c r="N1581" s="2499"/>
      <c r="O1581" s="2499"/>
      <c r="P1581" s="2499"/>
      <c r="Q1581" s="2499"/>
      <c r="R1581" s="2499"/>
      <c r="S1581" s="2499"/>
      <c r="T1581" s="2495"/>
      <c r="U1581" s="2495"/>
      <c r="V1581" s="2495"/>
      <c r="W1581" s="2495"/>
      <c r="X1581" s="2495"/>
      <c r="Y1581" s="2495"/>
      <c r="Z1581" s="2495"/>
      <c r="AA1581" s="2495"/>
      <c r="AB1581" s="2495"/>
      <c r="AC1581" s="2495"/>
      <c r="AD1581" s="2495"/>
      <c r="AE1581" s="2495"/>
      <c r="AF1581" s="2495"/>
      <c r="AG1581" s="2495"/>
      <c r="AH1581" s="2495"/>
      <c r="AI1581" s="2495"/>
      <c r="AJ1581" s="2495"/>
      <c r="AK1581" s="2502"/>
    </row>
    <row r="1582" spans="2:37" s="2349" customFormat="1" ht="15" customHeight="1" x14ac:dyDescent="0.2">
      <c r="B1582" s="4236" t="s">
        <v>4986</v>
      </c>
      <c r="C1582" s="4237"/>
      <c r="D1582" s="4354" t="s">
        <v>5153</v>
      </c>
      <c r="E1582" s="4354"/>
      <c r="F1582" s="4354"/>
      <c r="G1582" s="4354"/>
      <c r="H1582" s="2499"/>
      <c r="I1582" s="2499"/>
      <c r="J1582" s="2499"/>
      <c r="K1582" s="2499"/>
      <c r="L1582" s="2499"/>
      <c r="M1582" s="2499"/>
      <c r="N1582" s="2499"/>
      <c r="O1582" s="2499"/>
      <c r="P1582" s="2499"/>
      <c r="Q1582" s="2499"/>
      <c r="R1582" s="2499"/>
      <c r="S1582" s="2499"/>
      <c r="T1582" s="2495"/>
      <c r="U1582" s="2495"/>
      <c r="V1582" s="2495"/>
      <c r="W1582" s="2495"/>
      <c r="X1582" s="2495"/>
      <c r="Y1582" s="2495"/>
      <c r="Z1582" s="2495"/>
      <c r="AA1582" s="2495"/>
      <c r="AB1582" s="2495"/>
      <c r="AC1582" s="2495"/>
      <c r="AD1582" s="2495"/>
      <c r="AE1582" s="2495"/>
      <c r="AF1582" s="2495"/>
      <c r="AG1582" s="2495"/>
      <c r="AH1582" s="2495"/>
      <c r="AI1582" s="2495"/>
      <c r="AJ1582" s="2495"/>
      <c r="AK1582" s="2502"/>
    </row>
    <row r="1583" spans="2:37" s="2349" customFormat="1" ht="15" customHeight="1" thickBot="1" x14ac:dyDescent="0.25">
      <c r="B1583" s="4270"/>
      <c r="C1583" s="4271"/>
      <c r="D1583" s="4272"/>
      <c r="E1583" s="4272"/>
      <c r="F1583" s="4272"/>
      <c r="G1583" s="4272"/>
      <c r="H1583" s="2504"/>
      <c r="I1583" s="2504"/>
      <c r="J1583" s="2504"/>
      <c r="K1583" s="2504"/>
      <c r="L1583" s="2504"/>
      <c r="M1583" s="2504"/>
      <c r="N1583" s="2504"/>
      <c r="O1583" s="2504"/>
      <c r="P1583" s="2504"/>
      <c r="Q1583" s="2504"/>
      <c r="R1583" s="2504"/>
      <c r="S1583" s="2504"/>
      <c r="T1583" s="2505"/>
      <c r="U1583" s="2505"/>
      <c r="V1583" s="2505"/>
      <c r="W1583" s="2505"/>
      <c r="X1583" s="2505"/>
      <c r="Y1583" s="2505"/>
      <c r="Z1583" s="2505"/>
      <c r="AA1583" s="2505"/>
      <c r="AB1583" s="2505"/>
      <c r="AC1583" s="2505"/>
      <c r="AD1583" s="2505"/>
      <c r="AE1583" s="2505"/>
      <c r="AF1583" s="2505"/>
      <c r="AG1583" s="2505"/>
      <c r="AH1583" s="2505"/>
      <c r="AI1583" s="2505"/>
      <c r="AJ1583" s="2505"/>
      <c r="AK1583" s="2507"/>
    </row>
    <row r="1584" spans="2:37" s="2349" customFormat="1" ht="15" customHeight="1" thickBot="1" x14ac:dyDescent="0.25">
      <c r="B1584" s="2612"/>
    </row>
    <row r="1585" spans="3:16" s="348" customFormat="1" ht="25.5" customHeight="1" thickTop="1" thickBot="1" x14ac:dyDescent="0.35">
      <c r="C1585" s="5185" t="s">
        <v>4895</v>
      </c>
      <c r="D1585" s="5186"/>
      <c r="E1585" s="5186"/>
      <c r="F1585" s="5186"/>
      <c r="G1585" s="5187"/>
      <c r="H1585" s="513"/>
      <c r="I1585" s="2276"/>
      <c r="J1585" s="2276"/>
      <c r="K1585" s="2276"/>
      <c r="L1585" s="2276"/>
      <c r="M1585" s="2276"/>
      <c r="N1585" s="2276"/>
      <c r="O1585" s="2276"/>
      <c r="P1585" s="2276"/>
    </row>
    <row r="1586" spans="3:16" s="348" customFormat="1" ht="15" customHeight="1" thickBot="1" x14ac:dyDescent="0.35">
      <c r="C1586" s="2295"/>
      <c r="D1586" s="2296" t="s">
        <v>4896</v>
      </c>
      <c r="E1586" s="2296" t="s">
        <v>4897</v>
      </c>
      <c r="F1586" s="2297" t="s">
        <v>4898</v>
      </c>
      <c r="G1586" s="5163"/>
      <c r="H1586" s="513"/>
      <c r="I1586" s="2276"/>
      <c r="J1586" s="2276"/>
      <c r="K1586" s="2276"/>
      <c r="L1586" s="2276"/>
      <c r="M1586" s="2276"/>
      <c r="N1586" s="2276"/>
      <c r="O1586" s="2276"/>
      <c r="P1586" s="2276"/>
    </row>
    <row r="1587" spans="3:16" s="348" customFormat="1" ht="15" customHeight="1" thickBot="1" x14ac:dyDescent="0.35">
      <c r="C1587" s="2298" t="s">
        <v>4899</v>
      </c>
      <c r="D1587" s="5165" t="s">
        <v>1991</v>
      </c>
      <c r="E1587" s="5166"/>
      <c r="F1587" s="5167"/>
      <c r="G1587" s="5164"/>
      <c r="H1587" s="513"/>
      <c r="I1587" s="2276"/>
      <c r="J1587" s="2276"/>
      <c r="K1587" s="2276"/>
      <c r="L1587" s="2276"/>
      <c r="M1587" s="2276"/>
      <c r="N1587" s="2276"/>
      <c r="O1587" s="2276"/>
      <c r="P1587" s="2276"/>
    </row>
    <row r="1588" spans="3:16" s="348" customFormat="1" ht="15" customHeight="1" x14ac:dyDescent="0.3">
      <c r="C1588" s="2299">
        <v>5</v>
      </c>
      <c r="D1588" s="2300">
        <v>10</v>
      </c>
      <c r="E1588" s="2300">
        <v>3</v>
      </c>
      <c r="F1588" s="2301">
        <v>1</v>
      </c>
      <c r="G1588" s="5168" t="s">
        <v>4900</v>
      </c>
      <c r="H1588" s="513"/>
      <c r="I1588" s="2276"/>
      <c r="J1588" s="2276"/>
      <c r="K1588" s="2276"/>
      <c r="L1588" s="2276"/>
      <c r="M1588" s="2276"/>
      <c r="N1588" s="2276"/>
      <c r="O1588" s="2276"/>
      <c r="P1588" s="2276"/>
    </row>
    <row r="1589" spans="3:16" s="348" customFormat="1" ht="15" customHeight="1" x14ac:dyDescent="0.3">
      <c r="C1589" s="2302">
        <v>15</v>
      </c>
      <c r="D1589" s="2253">
        <v>30</v>
      </c>
      <c r="E1589" s="2253">
        <v>10</v>
      </c>
      <c r="F1589" s="2303">
        <v>3</v>
      </c>
      <c r="G1589" s="5169"/>
      <c r="H1589" s="513"/>
      <c r="I1589" s="2276"/>
      <c r="J1589" s="2276"/>
      <c r="K1589" s="2276"/>
      <c r="L1589" s="2276"/>
      <c r="M1589" s="2276"/>
      <c r="N1589" s="2276"/>
      <c r="O1589" s="2276"/>
      <c r="P1589" s="2276"/>
    </row>
    <row r="1590" spans="3:16" s="348" customFormat="1" ht="15" customHeight="1" x14ac:dyDescent="0.3">
      <c r="C1590" s="2302">
        <v>30</v>
      </c>
      <c r="D1590" s="2253">
        <v>100</v>
      </c>
      <c r="E1590" s="2253">
        <v>20</v>
      </c>
      <c r="F1590" s="2303">
        <v>6</v>
      </c>
      <c r="G1590" s="5169"/>
      <c r="H1590" s="513"/>
      <c r="I1590" s="2276"/>
      <c r="J1590" s="2276"/>
      <c r="K1590" s="2276"/>
      <c r="L1590" s="2276"/>
      <c r="M1590" s="2276"/>
      <c r="N1590" s="2276"/>
      <c r="O1590" s="2276"/>
      <c r="P1590" s="2276"/>
    </row>
    <row r="1591" spans="3:16" s="348" customFormat="1" ht="15" customHeight="1" thickBot="1" x14ac:dyDescent="0.35">
      <c r="C1591" s="2304">
        <v>50</v>
      </c>
      <c r="D1591" s="2305">
        <v>200</v>
      </c>
      <c r="E1591" s="2305">
        <v>40</v>
      </c>
      <c r="F1591" s="2306">
        <v>10</v>
      </c>
      <c r="G1591" s="5170"/>
      <c r="H1591" s="513"/>
      <c r="I1591" s="2276"/>
      <c r="J1591" s="2276"/>
      <c r="K1591" s="2276"/>
      <c r="L1591" s="2276"/>
      <c r="M1591" s="2276"/>
      <c r="N1591" s="2276"/>
      <c r="O1591" s="2276"/>
      <c r="P1591" s="2276"/>
    </row>
    <row r="1592" spans="3:16" s="348" customFormat="1" ht="24" customHeight="1" x14ac:dyDescent="0.3">
      <c r="C1592" s="2307">
        <v>100</v>
      </c>
      <c r="D1592" s="2300">
        <v>500</v>
      </c>
      <c r="E1592" s="2300">
        <v>100</v>
      </c>
      <c r="F1592" s="2301">
        <v>20</v>
      </c>
      <c r="G1592" s="5171" t="s">
        <v>4901</v>
      </c>
      <c r="H1592" s="513"/>
      <c r="I1592" s="2276"/>
      <c r="J1592" s="2276"/>
      <c r="K1592" s="2276"/>
      <c r="L1592" s="2276"/>
      <c r="M1592" s="2276"/>
      <c r="N1592" s="2276"/>
      <c r="O1592" s="2276"/>
      <c r="P1592" s="2276"/>
    </row>
    <row r="1593" spans="3:16" s="348" customFormat="1" ht="15" customHeight="1" thickBot="1" x14ac:dyDescent="0.35">
      <c r="C1593" s="2304">
        <v>200</v>
      </c>
      <c r="D1593" s="2305">
        <v>1000</v>
      </c>
      <c r="E1593" s="2305">
        <v>200</v>
      </c>
      <c r="F1593" s="2306">
        <v>40</v>
      </c>
      <c r="G1593" s="5172"/>
      <c r="H1593" s="513"/>
      <c r="I1593" s="2276"/>
      <c r="J1593" s="2276"/>
      <c r="K1593" s="2276"/>
      <c r="L1593" s="2276"/>
      <c r="M1593" s="2276"/>
      <c r="N1593" s="2276"/>
      <c r="O1593" s="2276"/>
      <c r="P1593" s="2276"/>
    </row>
    <row r="1594" spans="3:16" s="348" customFormat="1" ht="15" customHeight="1" thickBot="1" x14ac:dyDescent="0.35">
      <c r="C1594" s="2308" t="s">
        <v>4902</v>
      </c>
      <c r="D1594" s="2309">
        <v>1.5</v>
      </c>
      <c r="E1594" s="2309">
        <v>2</v>
      </c>
      <c r="F1594" s="2310">
        <v>6</v>
      </c>
      <c r="G1594" s="2311"/>
      <c r="H1594" s="513"/>
      <c r="I1594" s="2276"/>
      <c r="J1594" s="2276"/>
      <c r="K1594" s="2276"/>
      <c r="L1594" s="2276"/>
      <c r="M1594" s="2276"/>
      <c r="N1594" s="2276"/>
      <c r="O1594" s="2276"/>
      <c r="P1594" s="2276"/>
    </row>
    <row r="1595" spans="3:16" s="348" customFormat="1" ht="15" customHeight="1" x14ac:dyDescent="0.3">
      <c r="C1595" s="5173" t="s">
        <v>4903</v>
      </c>
      <c r="D1595" s="5174"/>
      <c r="E1595" s="5174"/>
      <c r="F1595" s="5174"/>
      <c r="G1595" s="5175"/>
      <c r="H1595" s="513"/>
      <c r="I1595" s="2276"/>
      <c r="J1595" s="2276"/>
      <c r="K1595" s="2276"/>
      <c r="L1595" s="2276"/>
      <c r="M1595" s="2276"/>
      <c r="N1595" s="2276"/>
      <c r="O1595" s="2276"/>
      <c r="P1595" s="2276"/>
    </row>
    <row r="1596" spans="3:16" s="348" customFormat="1" ht="15" customHeight="1" x14ac:dyDescent="0.3">
      <c r="C1596" s="5180" t="s">
        <v>4904</v>
      </c>
      <c r="D1596" s="5181"/>
      <c r="E1596" s="5181"/>
      <c r="F1596" s="5181"/>
      <c r="G1596" s="5182"/>
      <c r="H1596" s="513"/>
      <c r="I1596" s="2276"/>
      <c r="J1596" s="2276"/>
      <c r="K1596" s="2276"/>
      <c r="L1596" s="2276"/>
      <c r="M1596" s="2276"/>
      <c r="N1596" s="2276"/>
      <c r="O1596" s="2276"/>
      <c r="P1596" s="2276"/>
    </row>
    <row r="1597" spans="3:16" s="348" customFormat="1" ht="15" customHeight="1" x14ac:dyDescent="0.3">
      <c r="C1597" s="5180" t="s">
        <v>4905</v>
      </c>
      <c r="D1597" s="5181"/>
      <c r="E1597" s="5181"/>
      <c r="F1597" s="5181"/>
      <c r="G1597" s="5182"/>
      <c r="H1597" s="513"/>
      <c r="I1597" s="2276"/>
      <c r="J1597" s="2276"/>
      <c r="K1597" s="2276"/>
      <c r="L1597" s="2276"/>
      <c r="M1597" s="2276"/>
      <c r="N1597" s="2276"/>
      <c r="O1597" s="2276"/>
      <c r="P1597" s="2276"/>
    </row>
    <row r="1598" spans="3:16" s="348" customFormat="1" ht="15" customHeight="1" x14ac:dyDescent="0.3">
      <c r="C1598" s="5180" t="s">
        <v>4906</v>
      </c>
      <c r="D1598" s="5181"/>
      <c r="E1598" s="5181"/>
      <c r="F1598" s="5181"/>
      <c r="G1598" s="5182"/>
      <c r="H1598" s="513"/>
      <c r="I1598" s="2276"/>
      <c r="J1598" s="2276"/>
      <c r="K1598" s="2276"/>
      <c r="L1598" s="2276"/>
      <c r="M1598" s="2276"/>
      <c r="N1598" s="2276"/>
      <c r="O1598" s="2276"/>
      <c r="P1598" s="2276"/>
    </row>
    <row r="1599" spans="3:16" s="348" customFormat="1" ht="15" customHeight="1" x14ac:dyDescent="0.3">
      <c r="C1599" s="5180" t="s">
        <v>4907</v>
      </c>
      <c r="D1599" s="5181"/>
      <c r="E1599" s="5181"/>
      <c r="F1599" s="5181"/>
      <c r="G1599" s="5182"/>
      <c r="H1599" s="513"/>
      <c r="I1599" s="2276"/>
      <c r="J1599" s="2276"/>
      <c r="K1599" s="2276"/>
      <c r="L1599" s="2276"/>
      <c r="M1599" s="2276"/>
      <c r="N1599" s="2276"/>
      <c r="O1599" s="2276"/>
      <c r="P1599" s="2276"/>
    </row>
    <row r="1600" spans="3:16" s="348" customFormat="1" ht="15" customHeight="1" x14ac:dyDescent="0.3">
      <c r="C1600" s="5180" t="s">
        <v>4908</v>
      </c>
      <c r="D1600" s="5181"/>
      <c r="E1600" s="5181"/>
      <c r="F1600" s="5181"/>
      <c r="G1600" s="5182"/>
      <c r="H1600" s="513"/>
      <c r="I1600" s="2276"/>
      <c r="J1600" s="2276"/>
      <c r="K1600" s="2276"/>
      <c r="L1600" s="2276"/>
      <c r="M1600" s="2276"/>
      <c r="N1600" s="2276"/>
      <c r="O1600" s="2276"/>
      <c r="P1600" s="2276"/>
    </row>
    <row r="1601" spans="3:16" s="348" customFormat="1" ht="15" customHeight="1" thickBot="1" x14ac:dyDescent="0.35">
      <c r="C1601" s="5188" t="s">
        <v>4909</v>
      </c>
      <c r="D1601" s="5189"/>
      <c r="E1601" s="5189"/>
      <c r="F1601" s="5189"/>
      <c r="G1601" s="5190"/>
      <c r="H1601" s="513"/>
      <c r="I1601" s="2276"/>
      <c r="J1601" s="2276"/>
      <c r="K1601" s="2276"/>
      <c r="L1601" s="2276"/>
      <c r="M1601" s="2276"/>
      <c r="N1601" s="2276"/>
      <c r="O1601" s="2276"/>
      <c r="P1601" s="2276"/>
    </row>
    <row r="1602" spans="3:16" s="348" customFormat="1" ht="15" customHeight="1" thickTop="1" thickBot="1" x14ac:dyDescent="0.35">
      <c r="C1602" s="5191"/>
      <c r="D1602" s="5191"/>
      <c r="E1602" s="513"/>
      <c r="F1602" s="513"/>
      <c r="G1602" s="513"/>
      <c r="H1602" s="513"/>
      <c r="I1602" s="2276"/>
      <c r="J1602" s="2276"/>
      <c r="K1602" s="2276"/>
      <c r="L1602" s="2276"/>
      <c r="M1602" s="2276"/>
      <c r="N1602" s="2276"/>
      <c r="O1602" s="2276"/>
      <c r="P1602" s="2276"/>
    </row>
    <row r="1603" spans="3:16" s="348" customFormat="1" ht="15" customHeight="1" thickTop="1" x14ac:dyDescent="0.2">
      <c r="C1603" s="5210" t="s">
        <v>4793</v>
      </c>
      <c r="D1603" s="5211"/>
      <c r="E1603" s="5211"/>
      <c r="F1603" s="5211"/>
      <c r="G1603" s="5211"/>
      <c r="H1603" s="5211"/>
      <c r="I1603" s="5211"/>
      <c r="J1603" s="5212"/>
      <c r="K1603" s="2196"/>
      <c r="L1603" s="2196"/>
      <c r="M1603" s="2196"/>
      <c r="N1603" s="2196"/>
      <c r="O1603" s="2196"/>
      <c r="P1603" s="2196"/>
    </row>
    <row r="1604" spans="3:16" s="348" customFormat="1" ht="15" customHeight="1" x14ac:dyDescent="0.2">
      <c r="C1604" s="5213" t="s">
        <v>1213</v>
      </c>
      <c r="D1604" s="5214" t="s">
        <v>447</v>
      </c>
      <c r="E1604" s="5215" t="s">
        <v>4794</v>
      </c>
      <c r="F1604" s="5215"/>
      <c r="G1604" s="5215"/>
      <c r="H1604" s="5215" t="s">
        <v>4795</v>
      </c>
      <c r="I1604" s="5215"/>
      <c r="J1604" s="5216"/>
      <c r="K1604" s="2196"/>
      <c r="L1604" s="2196"/>
      <c r="M1604" s="2196"/>
      <c r="N1604" s="2196"/>
      <c r="O1604" s="2196"/>
      <c r="P1604" s="2196"/>
    </row>
    <row r="1605" spans="3:16" s="348" customFormat="1" ht="24.75" customHeight="1" x14ac:dyDescent="0.2">
      <c r="C1605" s="5213"/>
      <c r="D1605" s="5214"/>
      <c r="E1605" s="2254" t="s">
        <v>4796</v>
      </c>
      <c r="F1605" s="2254" t="s">
        <v>4797</v>
      </c>
      <c r="G1605" s="2254" t="s">
        <v>4798</v>
      </c>
      <c r="H1605" s="2254" t="s">
        <v>4796</v>
      </c>
      <c r="I1605" s="2254" t="s">
        <v>4797</v>
      </c>
      <c r="J1605" s="2255" t="s">
        <v>4798</v>
      </c>
      <c r="K1605" s="2196"/>
      <c r="L1605" s="2196"/>
      <c r="M1605" s="2196"/>
      <c r="N1605" s="2196"/>
      <c r="O1605" s="2196"/>
      <c r="P1605" s="2196"/>
    </row>
    <row r="1606" spans="3:16" s="348" customFormat="1" ht="30" customHeight="1" x14ac:dyDescent="0.2">
      <c r="C1606" s="2256" t="s">
        <v>165</v>
      </c>
      <c r="D1606" s="2257" t="s">
        <v>4799</v>
      </c>
      <c r="E1606" s="2258">
        <v>0.1</v>
      </c>
      <c r="F1606" s="2258">
        <v>0.1</v>
      </c>
      <c r="G1606" s="2258">
        <v>0.1</v>
      </c>
      <c r="H1606" s="2259">
        <v>0.15</v>
      </c>
      <c r="I1606" s="2259">
        <v>0.15</v>
      </c>
      <c r="J1606" s="2260">
        <v>0.15</v>
      </c>
      <c r="K1606" s="2196"/>
      <c r="L1606" s="2196"/>
      <c r="M1606" s="2196"/>
      <c r="N1606" s="2196"/>
      <c r="O1606" s="2196"/>
      <c r="P1606" s="2196"/>
    </row>
    <row r="1607" spans="3:16" s="348" customFormat="1" ht="15" customHeight="1" x14ac:dyDescent="0.2">
      <c r="C1607" s="5217" t="s">
        <v>2914</v>
      </c>
      <c r="D1607" s="5218"/>
      <c r="E1607" s="5218"/>
      <c r="F1607" s="5218"/>
      <c r="G1607" s="5218"/>
      <c r="H1607" s="5218"/>
      <c r="I1607" s="5218"/>
      <c r="J1607" s="5219"/>
      <c r="K1607" s="2196"/>
      <c r="L1607" s="2196"/>
      <c r="M1607" s="2196"/>
      <c r="N1607" s="2196"/>
      <c r="O1607" s="2196"/>
      <c r="P1607" s="2196"/>
    </row>
    <row r="1608" spans="3:16" s="348" customFormat="1" ht="15" customHeight="1" x14ac:dyDescent="0.2">
      <c r="C1608" s="5220" t="s">
        <v>4800</v>
      </c>
      <c r="D1608" s="5221"/>
      <c r="E1608" s="5221"/>
      <c r="F1608" s="5221"/>
      <c r="G1608" s="5221"/>
      <c r="H1608" s="5221"/>
      <c r="I1608" s="5221"/>
      <c r="J1608" s="5222"/>
      <c r="K1608" s="2196"/>
      <c r="L1608" s="2196"/>
      <c r="M1608" s="2196"/>
      <c r="N1608" s="2196"/>
      <c r="O1608" s="2196"/>
      <c r="P1608" s="2196"/>
    </row>
    <row r="1609" spans="3:16" s="348" customFormat="1" ht="15" customHeight="1" x14ac:dyDescent="0.2">
      <c r="C1609" s="5192" t="s">
        <v>4801</v>
      </c>
      <c r="D1609" s="5193"/>
      <c r="E1609" s="5193"/>
      <c r="F1609" s="5193"/>
      <c r="G1609" s="5193"/>
      <c r="H1609" s="5193"/>
      <c r="I1609" s="5193"/>
      <c r="J1609" s="5194"/>
      <c r="K1609" s="2196"/>
      <c r="L1609" s="2196"/>
      <c r="M1609" s="2196"/>
      <c r="N1609" s="2196"/>
      <c r="O1609" s="2196"/>
      <c r="P1609" s="2196"/>
    </row>
    <row r="1610" spans="3:16" s="348" customFormat="1" ht="15" customHeight="1" x14ac:dyDescent="0.2">
      <c r="C1610" s="5192" t="s">
        <v>4802</v>
      </c>
      <c r="D1610" s="5193"/>
      <c r="E1610" s="5193"/>
      <c r="F1610" s="5193"/>
      <c r="G1610" s="5193"/>
      <c r="H1610" s="5193"/>
      <c r="I1610" s="5193"/>
      <c r="J1610" s="5194"/>
      <c r="K1610" s="2196"/>
      <c r="L1610" s="2196"/>
      <c r="M1610" s="2196"/>
      <c r="N1610" s="2196"/>
      <c r="O1610" s="2196"/>
      <c r="P1610" s="2196"/>
    </row>
    <row r="1611" spans="3:16" s="348" customFormat="1" ht="15" customHeight="1" x14ac:dyDescent="0.2">
      <c r="C1611" s="5195" t="s">
        <v>3011</v>
      </c>
      <c r="D1611" s="5196"/>
      <c r="E1611" s="5196"/>
      <c r="F1611" s="5196"/>
      <c r="G1611" s="5196"/>
      <c r="H1611" s="5196"/>
      <c r="I1611" s="5196"/>
      <c r="J1611" s="5197"/>
      <c r="K1611" s="2196"/>
      <c r="L1611" s="2196"/>
      <c r="M1611" s="2196"/>
      <c r="N1611" s="2196"/>
      <c r="O1611" s="2196"/>
      <c r="P1611" s="2196"/>
    </row>
    <row r="1612" spans="3:16" s="348" customFormat="1" ht="15" customHeight="1" x14ac:dyDescent="0.2">
      <c r="C1612" s="5192" t="s">
        <v>4803</v>
      </c>
      <c r="D1612" s="5193"/>
      <c r="E1612" s="5193"/>
      <c r="F1612" s="5193"/>
      <c r="G1612" s="5193"/>
      <c r="H1612" s="5193"/>
      <c r="I1612" s="5193"/>
      <c r="J1612" s="5194"/>
      <c r="K1612" s="2196"/>
      <c r="L1612" s="2196"/>
      <c r="M1612" s="2196"/>
      <c r="N1612" s="2196"/>
      <c r="O1612" s="2196"/>
      <c r="P1612" s="2196"/>
    </row>
    <row r="1613" spans="3:16" s="348" customFormat="1" ht="15" customHeight="1" x14ac:dyDescent="0.2">
      <c r="C1613" s="5192" t="s">
        <v>4804</v>
      </c>
      <c r="D1613" s="5193"/>
      <c r="E1613" s="5193"/>
      <c r="F1613" s="5193"/>
      <c r="G1613" s="5193"/>
      <c r="H1613" s="5193"/>
      <c r="I1613" s="5193"/>
      <c r="J1613" s="5194"/>
      <c r="K1613" s="2196"/>
      <c r="L1613" s="2196"/>
      <c r="M1613" s="2196"/>
      <c r="N1613" s="2196"/>
      <c r="O1613" s="2196"/>
      <c r="P1613" s="2196"/>
    </row>
    <row r="1614" spans="3:16" s="348" customFormat="1" ht="15" customHeight="1" x14ac:dyDescent="0.2">
      <c r="C1614" s="5198" t="s">
        <v>4805</v>
      </c>
      <c r="D1614" s="5199"/>
      <c r="E1614" s="5199"/>
      <c r="F1614" s="5199"/>
      <c r="G1614" s="5199"/>
      <c r="H1614" s="5199"/>
      <c r="I1614" s="5199"/>
      <c r="J1614" s="5200"/>
      <c r="K1614" s="2196"/>
      <c r="L1614" s="2196"/>
      <c r="M1614" s="2196"/>
      <c r="N1614" s="2196"/>
      <c r="O1614" s="2196"/>
      <c r="P1614" s="2196"/>
    </row>
    <row r="1615" spans="3:16" s="348" customFormat="1" ht="15" customHeight="1" x14ac:dyDescent="0.2">
      <c r="C1615" s="5201" t="s">
        <v>4806</v>
      </c>
      <c r="D1615" s="5202"/>
      <c r="E1615" s="5202"/>
      <c r="F1615" s="5202"/>
      <c r="G1615" s="5202"/>
      <c r="H1615" s="5202"/>
      <c r="I1615" s="5202"/>
      <c r="J1615" s="5203"/>
      <c r="K1615" s="2196"/>
      <c r="L1615" s="2196"/>
      <c r="M1615" s="2196"/>
      <c r="N1615" s="2196"/>
      <c r="O1615" s="2196"/>
      <c r="P1615" s="2196"/>
    </row>
    <row r="1616" spans="3:16" s="348" customFormat="1" ht="15" customHeight="1" x14ac:dyDescent="0.2">
      <c r="C1616" s="5204" t="s">
        <v>4807</v>
      </c>
      <c r="D1616" s="5205"/>
      <c r="E1616" s="5205"/>
      <c r="F1616" s="5205"/>
      <c r="G1616" s="5205"/>
      <c r="H1616" s="5205"/>
      <c r="I1616" s="5205"/>
      <c r="J1616" s="5206"/>
      <c r="K1616" s="2196"/>
      <c r="L1616" s="2196"/>
      <c r="M1616" s="2196"/>
      <c r="N1616" s="2196"/>
      <c r="O1616" s="2196"/>
      <c r="P1616" s="2196"/>
    </row>
    <row r="1617" spans="3:16" s="348" customFormat="1" ht="15" customHeight="1" x14ac:dyDescent="0.2">
      <c r="C1617" s="5204" t="s">
        <v>4808</v>
      </c>
      <c r="D1617" s="5205"/>
      <c r="E1617" s="5205"/>
      <c r="F1617" s="5205"/>
      <c r="G1617" s="5205"/>
      <c r="H1617" s="5205"/>
      <c r="I1617" s="5205"/>
      <c r="J1617" s="5206"/>
      <c r="K1617" s="2196"/>
      <c r="L1617" s="2196"/>
      <c r="M1617" s="2196"/>
      <c r="N1617" s="2196"/>
      <c r="O1617" s="2196"/>
      <c r="P1617" s="2196"/>
    </row>
    <row r="1618" spans="3:16" s="348" customFormat="1" ht="15" customHeight="1" thickBot="1" x14ac:dyDescent="0.25">
      <c r="C1618" s="5207" t="s">
        <v>4809</v>
      </c>
      <c r="D1618" s="5208"/>
      <c r="E1618" s="5208"/>
      <c r="F1618" s="5208"/>
      <c r="G1618" s="5208"/>
      <c r="H1618" s="5208"/>
      <c r="I1618" s="5208"/>
      <c r="J1618" s="5209"/>
      <c r="K1618" s="2196"/>
      <c r="L1618" s="2196"/>
      <c r="M1618" s="2196"/>
      <c r="N1618" s="2196"/>
      <c r="O1618" s="2196"/>
      <c r="P1618" s="2196"/>
    </row>
    <row r="1619" spans="3:16" s="348" customFormat="1" ht="15" customHeight="1" thickTop="1" thickBot="1" x14ac:dyDescent="0.35">
      <c r="C1619" s="5223"/>
      <c r="D1619" s="5223"/>
      <c r="E1619" s="513"/>
      <c r="F1619" s="513"/>
      <c r="G1619" s="513"/>
      <c r="H1619" s="513"/>
      <c r="I1619" s="2196"/>
      <c r="J1619" s="2196"/>
      <c r="K1619" s="2196"/>
      <c r="L1619" s="2196"/>
      <c r="M1619" s="2196"/>
      <c r="N1619" s="2196"/>
      <c r="O1619" s="2196"/>
      <c r="P1619" s="2196"/>
    </row>
    <row r="1620" spans="3:16" s="348" customFormat="1" ht="15" customHeight="1" thickTop="1" thickBot="1" x14ac:dyDescent="0.25">
      <c r="C1620" s="5224" t="s">
        <v>4002</v>
      </c>
      <c r="D1620" s="5225"/>
      <c r="E1620" s="5225"/>
      <c r="F1620" s="5225"/>
      <c r="G1620" s="5225"/>
      <c r="H1620" s="5225"/>
      <c r="I1620" s="5225"/>
      <c r="J1620" s="5225"/>
      <c r="K1620" s="5225"/>
      <c r="L1620" s="5225"/>
      <c r="M1620" s="5225"/>
      <c r="N1620" s="5225"/>
      <c r="O1620" s="5225"/>
      <c r="P1620" s="5226"/>
    </row>
    <row r="1621" spans="3:16" s="348" customFormat="1" ht="15" customHeight="1" thickBot="1" x14ac:dyDescent="0.25">
      <c r="C1621" s="5227" t="s">
        <v>344</v>
      </c>
      <c r="D1621" s="5228"/>
      <c r="E1621" s="5229" t="s">
        <v>345</v>
      </c>
      <c r="F1621" s="5230"/>
      <c r="G1621" s="5230"/>
      <c r="H1621" s="5230"/>
      <c r="I1621" s="5230"/>
      <c r="J1621" s="5230"/>
      <c r="K1621" s="5230"/>
      <c r="L1621" s="5230"/>
      <c r="M1621" s="5230"/>
      <c r="N1621" s="5230"/>
      <c r="O1621" s="5230"/>
      <c r="P1621" s="5231"/>
    </row>
    <row r="1622" spans="3:16" s="348" customFormat="1" ht="15" customHeight="1" x14ac:dyDescent="0.2">
      <c r="C1622" s="5232" t="s">
        <v>2763</v>
      </c>
      <c r="D1622" s="5234" t="s">
        <v>347</v>
      </c>
      <c r="E1622" s="5236" t="s">
        <v>2529</v>
      </c>
      <c r="F1622" s="5237"/>
      <c r="G1622" s="5237"/>
      <c r="H1622" s="5237"/>
      <c r="I1622" s="5237"/>
      <c r="J1622" s="5237"/>
      <c r="K1622" s="5237"/>
      <c r="L1622" s="5238"/>
      <c r="M1622" s="5237" t="s">
        <v>340</v>
      </c>
      <c r="N1622" s="5237"/>
      <c r="O1622" s="5236" t="s">
        <v>622</v>
      </c>
      <c r="P1622" s="5243"/>
    </row>
    <row r="1623" spans="3:16" s="348" customFormat="1" ht="15" customHeight="1" thickBot="1" x14ac:dyDescent="0.25">
      <c r="C1623" s="5232"/>
      <c r="D1623" s="5234"/>
      <c r="E1623" s="5239"/>
      <c r="F1623" s="5240"/>
      <c r="G1623" s="5240"/>
      <c r="H1623" s="5240"/>
      <c r="I1623" s="5240"/>
      <c r="J1623" s="5240"/>
      <c r="K1623" s="5240"/>
      <c r="L1623" s="5241"/>
      <c r="M1623" s="5242"/>
      <c r="N1623" s="5242"/>
      <c r="O1623" s="5244" t="s">
        <v>2768</v>
      </c>
      <c r="P1623" s="2010" t="s">
        <v>1991</v>
      </c>
    </row>
    <row r="1624" spans="3:16" s="348" customFormat="1" ht="15" customHeight="1" thickBot="1" x14ac:dyDescent="0.25">
      <c r="C1624" s="5233"/>
      <c r="D1624" s="5235"/>
      <c r="E1624" s="984" t="s">
        <v>2765</v>
      </c>
      <c r="F1624" s="789" t="s">
        <v>3942</v>
      </c>
      <c r="G1624" s="789" t="s">
        <v>4003</v>
      </c>
      <c r="H1624" s="789" t="s">
        <v>4004</v>
      </c>
      <c r="I1624" s="789" t="s">
        <v>3685</v>
      </c>
      <c r="J1624" s="789" t="s">
        <v>1408</v>
      </c>
      <c r="K1624" s="1306" t="s">
        <v>4005</v>
      </c>
      <c r="L1624" s="1306" t="s">
        <v>4006</v>
      </c>
      <c r="M1624" s="1199" t="s">
        <v>3687</v>
      </c>
      <c r="N1624" s="1260" t="s">
        <v>3945</v>
      </c>
      <c r="O1624" s="5245"/>
      <c r="P1624" s="2013" t="s">
        <v>3946</v>
      </c>
    </row>
    <row r="1625" spans="3:16" s="348" customFormat="1" ht="27" customHeight="1" x14ac:dyDescent="0.2">
      <c r="C1625" s="950" t="s">
        <v>4007</v>
      </c>
      <c r="D1625" s="806">
        <f t="shared" ref="D1625:D1633" si="10">+E1625+M1625+O1625</f>
        <v>21.990000000000002</v>
      </c>
      <c r="E1625" s="688">
        <v>10</v>
      </c>
      <c r="F1625" s="2014">
        <v>67</v>
      </c>
      <c r="G1625" s="2189">
        <v>100</v>
      </c>
      <c r="H1625" s="2189">
        <v>250</v>
      </c>
      <c r="I1625" s="2016">
        <v>0.15</v>
      </c>
      <c r="J1625" s="2016">
        <v>0.15</v>
      </c>
      <c r="K1625" s="2016">
        <v>0.15</v>
      </c>
      <c r="L1625" s="2016">
        <v>0.04</v>
      </c>
      <c r="M1625" s="806">
        <v>2</v>
      </c>
      <c r="N1625" s="96">
        <v>200</v>
      </c>
      <c r="O1625" s="808">
        <v>9.99</v>
      </c>
      <c r="P1625" s="1893" t="s">
        <v>49</v>
      </c>
    </row>
    <row r="1626" spans="3:16" s="348" customFormat="1" ht="27" customHeight="1" x14ac:dyDescent="0.2">
      <c r="C1626" s="950" t="s">
        <v>4008</v>
      </c>
      <c r="D1626" s="806">
        <f t="shared" si="10"/>
        <v>26.990000000000002</v>
      </c>
      <c r="E1626" s="806">
        <v>10</v>
      </c>
      <c r="F1626" s="1436">
        <v>67</v>
      </c>
      <c r="G1626" s="2189">
        <v>100</v>
      </c>
      <c r="H1626" s="2189">
        <v>250</v>
      </c>
      <c r="I1626" s="2016">
        <v>0.15</v>
      </c>
      <c r="J1626" s="2016">
        <v>0.15</v>
      </c>
      <c r="K1626" s="2016">
        <v>0.15</v>
      </c>
      <c r="L1626" s="2016">
        <v>0.04</v>
      </c>
      <c r="M1626" s="806">
        <v>2</v>
      </c>
      <c r="N1626" s="96">
        <v>200</v>
      </c>
      <c r="O1626" s="808">
        <v>14.99</v>
      </c>
      <c r="P1626" s="1893" t="s">
        <v>406</v>
      </c>
    </row>
    <row r="1627" spans="3:16" s="348" customFormat="1" ht="27" customHeight="1" x14ac:dyDescent="0.2">
      <c r="C1627" s="950" t="s">
        <v>4009</v>
      </c>
      <c r="D1627" s="806">
        <f t="shared" si="10"/>
        <v>31.99</v>
      </c>
      <c r="E1627" s="806">
        <v>10</v>
      </c>
      <c r="F1627" s="1436">
        <v>67</v>
      </c>
      <c r="G1627" s="2189">
        <v>100</v>
      </c>
      <c r="H1627" s="2189">
        <v>250</v>
      </c>
      <c r="I1627" s="2016">
        <v>0.15</v>
      </c>
      <c r="J1627" s="2016">
        <v>0.15</v>
      </c>
      <c r="K1627" s="2016">
        <v>0.15</v>
      </c>
      <c r="L1627" s="2016">
        <v>0.04</v>
      </c>
      <c r="M1627" s="806">
        <v>2</v>
      </c>
      <c r="N1627" s="96">
        <v>200</v>
      </c>
      <c r="O1627" s="808">
        <v>19.989999999999998</v>
      </c>
      <c r="P1627" s="1893" t="s">
        <v>58</v>
      </c>
    </row>
    <row r="1628" spans="3:16" s="348" customFormat="1" ht="27" customHeight="1" x14ac:dyDescent="0.2">
      <c r="C1628" s="950" t="s">
        <v>4010</v>
      </c>
      <c r="D1628" s="806">
        <f t="shared" si="10"/>
        <v>41.989999999999995</v>
      </c>
      <c r="E1628" s="806">
        <v>20</v>
      </c>
      <c r="F1628" s="1436">
        <v>133</v>
      </c>
      <c r="G1628" s="2189">
        <v>200</v>
      </c>
      <c r="H1628" s="2189">
        <v>500</v>
      </c>
      <c r="I1628" s="2016">
        <v>0.15</v>
      </c>
      <c r="J1628" s="2016">
        <v>0.15</v>
      </c>
      <c r="K1628" s="2016">
        <v>0.15</v>
      </c>
      <c r="L1628" s="2016">
        <v>0.04</v>
      </c>
      <c r="M1628" s="806">
        <v>2</v>
      </c>
      <c r="N1628" s="96">
        <v>200</v>
      </c>
      <c r="O1628" s="808">
        <v>19.989999999999998</v>
      </c>
      <c r="P1628" s="2018" t="s">
        <v>58</v>
      </c>
    </row>
    <row r="1629" spans="3:16" s="348" customFormat="1" ht="27" customHeight="1" x14ac:dyDescent="0.2">
      <c r="C1629" s="950" t="s">
        <v>4011</v>
      </c>
      <c r="D1629" s="806">
        <f t="shared" si="10"/>
        <v>51.989999999999995</v>
      </c>
      <c r="E1629" s="806">
        <v>30</v>
      </c>
      <c r="F1629" s="1436">
        <v>200</v>
      </c>
      <c r="G1629" s="2189">
        <v>200</v>
      </c>
      <c r="H1629" s="2189">
        <v>750</v>
      </c>
      <c r="I1629" s="2016">
        <v>0.15</v>
      </c>
      <c r="J1629" s="2016">
        <v>0.15</v>
      </c>
      <c r="K1629" s="2016">
        <v>0.15</v>
      </c>
      <c r="L1629" s="2016">
        <v>0.04</v>
      </c>
      <c r="M1629" s="806">
        <v>2</v>
      </c>
      <c r="N1629" s="96">
        <v>200</v>
      </c>
      <c r="O1629" s="808">
        <v>19.989999999999998</v>
      </c>
      <c r="P1629" s="2018" t="s">
        <v>58</v>
      </c>
    </row>
    <row r="1630" spans="3:16" s="348" customFormat="1" ht="27" customHeight="1" x14ac:dyDescent="0.2">
      <c r="C1630" s="950" t="s">
        <v>4012</v>
      </c>
      <c r="D1630" s="806">
        <f t="shared" si="10"/>
        <v>65</v>
      </c>
      <c r="E1630" s="806">
        <v>30</v>
      </c>
      <c r="F1630" s="1436">
        <v>200</v>
      </c>
      <c r="G1630" s="2189">
        <v>200</v>
      </c>
      <c r="H1630" s="2189">
        <v>750</v>
      </c>
      <c r="I1630" s="2016">
        <v>0.15</v>
      </c>
      <c r="J1630" s="2016">
        <v>0.15</v>
      </c>
      <c r="K1630" s="2016">
        <v>0.15</v>
      </c>
      <c r="L1630" s="2016">
        <v>0.04</v>
      </c>
      <c r="M1630" s="806">
        <v>5</v>
      </c>
      <c r="N1630" s="96">
        <v>1000</v>
      </c>
      <c r="O1630" s="808">
        <v>30</v>
      </c>
      <c r="P1630" s="1893" t="s">
        <v>60</v>
      </c>
    </row>
    <row r="1631" spans="3:16" s="348" customFormat="1" ht="27" customHeight="1" x14ac:dyDescent="0.2">
      <c r="C1631" s="950" t="s">
        <v>4013</v>
      </c>
      <c r="D1631" s="806">
        <f t="shared" si="10"/>
        <v>75</v>
      </c>
      <c r="E1631" s="806">
        <v>40</v>
      </c>
      <c r="F1631" s="1436">
        <v>267</v>
      </c>
      <c r="G1631" s="2189">
        <v>300</v>
      </c>
      <c r="H1631" s="2189">
        <v>1000</v>
      </c>
      <c r="I1631" s="2016">
        <v>0.15</v>
      </c>
      <c r="J1631" s="2016">
        <v>0.15</v>
      </c>
      <c r="K1631" s="2016">
        <v>0.15</v>
      </c>
      <c r="L1631" s="2016">
        <v>0.04</v>
      </c>
      <c r="M1631" s="806">
        <v>5</v>
      </c>
      <c r="N1631" s="96">
        <v>1000</v>
      </c>
      <c r="O1631" s="808">
        <v>30</v>
      </c>
      <c r="P1631" s="1893" t="s">
        <v>60</v>
      </c>
    </row>
    <row r="1632" spans="3:16" s="348" customFormat="1" ht="27" customHeight="1" x14ac:dyDescent="0.2">
      <c r="C1632" s="950" t="s">
        <v>4014</v>
      </c>
      <c r="D1632" s="806">
        <f t="shared" si="10"/>
        <v>85</v>
      </c>
      <c r="E1632" s="806">
        <v>40</v>
      </c>
      <c r="F1632" s="1436">
        <v>267</v>
      </c>
      <c r="G1632" s="2189">
        <v>300</v>
      </c>
      <c r="H1632" s="2189">
        <v>1000</v>
      </c>
      <c r="I1632" s="2016">
        <v>0.15</v>
      </c>
      <c r="J1632" s="2016">
        <v>0.15</v>
      </c>
      <c r="K1632" s="2016">
        <v>0.15</v>
      </c>
      <c r="L1632" s="2016">
        <v>0.04</v>
      </c>
      <c r="M1632" s="806">
        <v>5</v>
      </c>
      <c r="N1632" s="96">
        <v>1000</v>
      </c>
      <c r="O1632" s="808">
        <v>40</v>
      </c>
      <c r="P1632" s="1893" t="s">
        <v>62</v>
      </c>
    </row>
    <row r="1633" spans="3:16" s="348" customFormat="1" ht="27" customHeight="1" x14ac:dyDescent="0.2">
      <c r="C1633" s="950" t="s">
        <v>4015</v>
      </c>
      <c r="D1633" s="806">
        <f t="shared" si="10"/>
        <v>105</v>
      </c>
      <c r="E1633" s="806">
        <v>50</v>
      </c>
      <c r="F1633" s="1436">
        <v>333</v>
      </c>
      <c r="G1633" s="2189">
        <v>300</v>
      </c>
      <c r="H1633" s="2189">
        <v>1250</v>
      </c>
      <c r="I1633" s="2016">
        <v>0.15</v>
      </c>
      <c r="J1633" s="2016">
        <v>0.15</v>
      </c>
      <c r="K1633" s="2016">
        <v>0.15</v>
      </c>
      <c r="L1633" s="2016">
        <v>0.04</v>
      </c>
      <c r="M1633" s="806">
        <v>5</v>
      </c>
      <c r="N1633" s="96">
        <v>1000</v>
      </c>
      <c r="O1633" s="808">
        <v>50</v>
      </c>
      <c r="P1633" s="1893" t="s">
        <v>1170</v>
      </c>
    </row>
    <row r="1634" spans="3:16" s="348" customFormat="1" ht="15" customHeight="1" x14ac:dyDescent="0.2">
      <c r="C1634" s="1197" t="s">
        <v>1469</v>
      </c>
      <c r="D1634" s="1263"/>
      <c r="E1634" s="1263"/>
      <c r="F1634" s="1263"/>
      <c r="G1634" s="1263"/>
      <c r="H1634" s="1263"/>
      <c r="I1634" s="1263"/>
      <c r="J1634" s="1263"/>
      <c r="K1634" s="1263"/>
      <c r="L1634" s="1263"/>
      <c r="M1634" s="1263"/>
      <c r="N1634" s="1264"/>
      <c r="O1634" s="1264"/>
      <c r="P1634" s="1411"/>
    </row>
    <row r="1635" spans="3:16" s="348" customFormat="1" ht="15" customHeight="1" x14ac:dyDescent="0.2">
      <c r="C1635" s="5246" t="s">
        <v>3957</v>
      </c>
      <c r="D1635" s="5247"/>
      <c r="E1635" s="5247"/>
      <c r="F1635" s="5247"/>
      <c r="G1635" s="5247"/>
      <c r="H1635" s="5247"/>
      <c r="I1635" s="5247"/>
      <c r="J1635" s="5247"/>
      <c r="K1635" s="5247"/>
      <c r="L1635" s="5247"/>
      <c r="M1635" s="5247"/>
      <c r="N1635" s="5247"/>
      <c r="O1635" s="5247"/>
      <c r="P1635" s="5248"/>
    </row>
    <row r="1636" spans="3:16" s="348" customFormat="1" ht="15" customHeight="1" x14ac:dyDescent="0.2">
      <c r="C1636" s="5246" t="s">
        <v>1618</v>
      </c>
      <c r="D1636" s="5249"/>
      <c r="E1636" s="5249"/>
      <c r="F1636" s="5249"/>
      <c r="G1636" s="5249"/>
      <c r="H1636" s="5249"/>
      <c r="I1636" s="5249"/>
      <c r="J1636" s="5249"/>
      <c r="K1636" s="5249"/>
      <c r="L1636" s="5249"/>
      <c r="M1636" s="5249"/>
      <c r="N1636" s="5249"/>
      <c r="O1636" s="5249"/>
      <c r="P1636" s="5250"/>
    </row>
    <row r="1637" spans="3:16" s="348" customFormat="1" ht="39" customHeight="1" x14ac:dyDescent="0.2">
      <c r="C1637" s="5252" t="s">
        <v>4409</v>
      </c>
      <c r="D1637" s="5253"/>
      <c r="E1637" s="5253"/>
      <c r="F1637" s="5253"/>
      <c r="G1637" s="5253"/>
      <c r="H1637" s="5253"/>
      <c r="I1637" s="5253"/>
      <c r="J1637" s="5253"/>
      <c r="K1637" s="5253"/>
      <c r="L1637" s="5253"/>
      <c r="M1637" s="5253"/>
      <c r="N1637" s="5253"/>
      <c r="O1637" s="5253"/>
      <c r="P1637" s="5254"/>
    </row>
    <row r="1638" spans="3:16" s="348" customFormat="1" ht="15" customHeight="1" x14ac:dyDescent="0.2">
      <c r="C1638" s="5246" t="s">
        <v>4016</v>
      </c>
      <c r="D1638" s="5249"/>
      <c r="E1638" s="5249"/>
      <c r="F1638" s="5249"/>
      <c r="G1638" s="5249"/>
      <c r="H1638" s="5249"/>
      <c r="I1638" s="5249"/>
      <c r="J1638" s="5249"/>
      <c r="K1638" s="5249"/>
      <c r="L1638" s="5249"/>
      <c r="M1638" s="5249"/>
      <c r="N1638" s="5249"/>
      <c r="O1638" s="5249"/>
      <c r="P1638" s="5250"/>
    </row>
    <row r="1639" spans="3:16" s="348" customFormat="1" ht="15" customHeight="1" x14ac:dyDescent="0.2">
      <c r="C1639" s="5252" t="s">
        <v>4017</v>
      </c>
      <c r="D1639" s="5253"/>
      <c r="E1639" s="5253"/>
      <c r="F1639" s="5253"/>
      <c r="G1639" s="5253"/>
      <c r="H1639" s="5253"/>
      <c r="I1639" s="5253"/>
      <c r="J1639" s="5253"/>
      <c r="K1639" s="5253"/>
      <c r="L1639" s="5253"/>
      <c r="M1639" s="5253"/>
      <c r="N1639" s="5253"/>
      <c r="O1639" s="5253"/>
      <c r="P1639" s="5254"/>
    </row>
    <row r="1640" spans="3:16" s="348" customFormat="1" ht="15" customHeight="1" x14ac:dyDescent="0.2">
      <c r="C1640" s="5246" t="s">
        <v>4018</v>
      </c>
      <c r="D1640" s="5249"/>
      <c r="E1640" s="5249"/>
      <c r="F1640" s="5249"/>
      <c r="G1640" s="5249"/>
      <c r="H1640" s="5249"/>
      <c r="I1640" s="5249"/>
      <c r="J1640" s="5249"/>
      <c r="K1640" s="5249"/>
      <c r="L1640" s="5249"/>
      <c r="M1640" s="5249"/>
      <c r="N1640" s="5249"/>
      <c r="O1640" s="5249"/>
      <c r="P1640" s="5250"/>
    </row>
    <row r="1641" spans="3:16" s="348" customFormat="1" ht="15" customHeight="1" x14ac:dyDescent="0.2">
      <c r="C1641" s="5246" t="s">
        <v>3961</v>
      </c>
      <c r="D1641" s="5249"/>
      <c r="E1641" s="5249"/>
      <c r="F1641" s="5249"/>
      <c r="G1641" s="5249"/>
      <c r="H1641" s="5249"/>
      <c r="I1641" s="5249"/>
      <c r="J1641" s="5249"/>
      <c r="K1641" s="5249"/>
      <c r="L1641" s="5249"/>
      <c r="M1641" s="5249"/>
      <c r="N1641" s="5249"/>
      <c r="O1641" s="5249"/>
      <c r="P1641" s="5250"/>
    </row>
    <row r="1642" spans="3:16" s="348" customFormat="1" ht="15" customHeight="1" x14ac:dyDescent="0.2">
      <c r="C1642" s="5255"/>
      <c r="D1642" s="4509"/>
      <c r="E1642" s="4509"/>
      <c r="F1642" s="4509"/>
      <c r="G1642" s="4509"/>
      <c r="H1642" s="4509"/>
      <c r="I1642" s="4509"/>
      <c r="J1642" s="4509"/>
      <c r="K1642" s="4509"/>
      <c r="L1642" s="4509"/>
      <c r="M1642" s="4509"/>
      <c r="N1642" s="4509"/>
      <c r="O1642" s="4509"/>
      <c r="P1642" s="5256"/>
    </row>
    <row r="1643" spans="3:16" s="348" customFormat="1" ht="15" customHeight="1" thickBot="1" x14ac:dyDescent="0.25">
      <c r="C1643" s="2117" t="s">
        <v>4410</v>
      </c>
      <c r="D1643" s="821"/>
      <c r="E1643" s="821"/>
      <c r="F1643" s="821"/>
      <c r="G1643" s="821"/>
      <c r="H1643" s="821"/>
      <c r="I1643" s="821"/>
      <c r="J1643" s="821"/>
      <c r="K1643" s="821"/>
      <c r="L1643" s="821"/>
      <c r="M1643" s="821"/>
      <c r="N1643" s="821"/>
      <c r="O1643" s="821"/>
      <c r="P1643" s="822"/>
    </row>
    <row r="1644" spans="3:16" s="348" customFormat="1" ht="15" customHeight="1" thickTop="1" thickBot="1" x14ac:dyDescent="0.35">
      <c r="C1644" s="5251"/>
      <c r="D1644" s="5251"/>
      <c r="E1644" s="513"/>
      <c r="F1644" s="513"/>
      <c r="G1644" s="513"/>
      <c r="H1644" s="513"/>
      <c r="I1644" s="489"/>
      <c r="J1644" s="489"/>
      <c r="K1644" s="489"/>
      <c r="L1644" s="489"/>
      <c r="M1644" s="489"/>
      <c r="N1644" s="489"/>
      <c r="O1644" s="489"/>
      <c r="P1644" s="489"/>
    </row>
    <row r="1645" spans="3:16" s="348" customFormat="1" ht="33.75" customHeight="1" thickTop="1" thickBot="1" x14ac:dyDescent="0.35">
      <c r="C1645" s="5257" t="s">
        <v>3987</v>
      </c>
      <c r="D1645" s="5225"/>
      <c r="E1645" s="5225"/>
      <c r="F1645" s="5225"/>
      <c r="G1645" s="5226"/>
      <c r="H1645" s="513"/>
      <c r="I1645" s="489"/>
      <c r="J1645" s="489"/>
      <c r="K1645" s="489"/>
      <c r="L1645" s="489"/>
      <c r="M1645" s="489"/>
      <c r="N1645" s="489"/>
      <c r="O1645" s="489"/>
      <c r="P1645" s="489"/>
    </row>
    <row r="1646" spans="3:16" s="348" customFormat="1" ht="15" customHeight="1" thickBot="1" x14ac:dyDescent="0.35">
      <c r="C1646" s="5227" t="s">
        <v>559</v>
      </c>
      <c r="D1646" s="5228"/>
      <c r="E1646" s="5230"/>
      <c r="F1646" s="5230"/>
      <c r="G1646" s="5231"/>
      <c r="H1646" s="513"/>
      <c r="I1646" s="489"/>
      <c r="J1646" s="489"/>
      <c r="K1646" s="489"/>
      <c r="L1646" s="489"/>
      <c r="M1646" s="489"/>
      <c r="N1646" s="489"/>
      <c r="O1646" s="489"/>
      <c r="P1646" s="489"/>
    </row>
    <row r="1647" spans="3:16" s="348" customFormat="1" ht="15" customHeight="1" x14ac:dyDescent="0.3">
      <c r="C1647" s="5232" t="s">
        <v>1749</v>
      </c>
      <c r="D1647" s="5234" t="s">
        <v>3988</v>
      </c>
      <c r="E1647" s="5258" t="s">
        <v>3724</v>
      </c>
      <c r="F1647" s="5259"/>
      <c r="G1647" s="5260"/>
      <c r="H1647" s="513"/>
      <c r="I1647" s="489"/>
      <c r="J1647" s="489"/>
      <c r="K1647" s="489"/>
      <c r="L1647" s="489"/>
      <c r="M1647" s="489"/>
      <c r="N1647" s="489"/>
      <c r="O1647" s="489"/>
      <c r="P1647" s="489"/>
    </row>
    <row r="1648" spans="3:16" s="348" customFormat="1" ht="15" customHeight="1" x14ac:dyDescent="0.3">
      <c r="C1648" s="5233"/>
      <c r="D1648" s="5235"/>
      <c r="E1648" s="2187" t="s">
        <v>2768</v>
      </c>
      <c r="F1648" s="1391" t="s">
        <v>1056</v>
      </c>
      <c r="G1648" s="2188" t="s">
        <v>2316</v>
      </c>
      <c r="H1648" s="513"/>
      <c r="I1648" s="489"/>
      <c r="J1648" s="489"/>
      <c r="K1648" s="489"/>
      <c r="L1648" s="489"/>
      <c r="M1648" s="489"/>
      <c r="N1648" s="489"/>
      <c r="O1648" s="489"/>
      <c r="P1648" s="489"/>
    </row>
    <row r="1649" spans="3:16" s="348" customFormat="1" ht="15" customHeight="1" x14ac:dyDescent="0.3">
      <c r="C1649" s="950" t="s">
        <v>4399</v>
      </c>
      <c r="D1649" s="806">
        <f>+E1649</f>
        <v>5.99</v>
      </c>
      <c r="E1649" s="808">
        <v>5.99</v>
      </c>
      <c r="F1649" s="1262">
        <v>200</v>
      </c>
      <c r="G1649" s="2026">
        <v>0.1</v>
      </c>
      <c r="H1649" s="513"/>
      <c r="I1649" s="489"/>
      <c r="J1649" s="489"/>
      <c r="K1649" s="489"/>
      <c r="L1649" s="489"/>
      <c r="M1649" s="489"/>
      <c r="N1649" s="489"/>
      <c r="O1649" s="489"/>
      <c r="P1649" s="489"/>
    </row>
    <row r="1650" spans="3:16" s="348" customFormat="1" ht="15" customHeight="1" x14ac:dyDescent="0.3">
      <c r="C1650" s="950" t="s">
        <v>4400</v>
      </c>
      <c r="D1650" s="806">
        <f t="shared" ref="D1650:D1663" si="11">+E1650</f>
        <v>9.99</v>
      </c>
      <c r="E1650" s="808">
        <v>9.99</v>
      </c>
      <c r="F1650" s="1262">
        <v>300</v>
      </c>
      <c r="G1650" s="2026">
        <v>0.1</v>
      </c>
      <c r="H1650" s="513"/>
      <c r="I1650" s="489"/>
      <c r="J1650" s="489"/>
      <c r="K1650" s="489"/>
      <c r="L1650" s="489"/>
      <c r="M1650" s="489"/>
      <c r="N1650" s="489"/>
      <c r="O1650" s="489"/>
      <c r="P1650" s="489"/>
    </row>
    <row r="1651" spans="3:16" s="348" customFormat="1" ht="15" customHeight="1" x14ac:dyDescent="0.3">
      <c r="C1651" s="950" t="s">
        <v>4401</v>
      </c>
      <c r="D1651" s="806">
        <f t="shared" si="11"/>
        <v>9.99</v>
      </c>
      <c r="E1651" s="808">
        <v>9.99</v>
      </c>
      <c r="F1651" s="1262">
        <v>300</v>
      </c>
      <c r="G1651" s="2026">
        <v>0.1</v>
      </c>
      <c r="H1651" s="513"/>
      <c r="I1651" s="489"/>
      <c r="J1651" s="489"/>
      <c r="K1651" s="489"/>
      <c r="L1651" s="489"/>
      <c r="M1651" s="489"/>
      <c r="N1651" s="489"/>
      <c r="O1651" s="489"/>
      <c r="P1651" s="489"/>
    </row>
    <row r="1652" spans="3:16" s="348" customFormat="1" ht="15" customHeight="1" x14ac:dyDescent="0.3">
      <c r="C1652" s="950" t="s">
        <v>4402</v>
      </c>
      <c r="D1652" s="806">
        <f t="shared" si="11"/>
        <v>14.99</v>
      </c>
      <c r="E1652" s="808">
        <v>14.99</v>
      </c>
      <c r="F1652" s="1262">
        <v>500</v>
      </c>
      <c r="G1652" s="2026">
        <v>0.1</v>
      </c>
      <c r="H1652" s="513"/>
      <c r="I1652" s="489"/>
      <c r="J1652" s="489"/>
      <c r="K1652" s="489"/>
      <c r="L1652" s="489"/>
      <c r="M1652" s="489"/>
      <c r="N1652" s="489"/>
      <c r="O1652" s="489"/>
      <c r="P1652" s="489"/>
    </row>
    <row r="1653" spans="3:16" s="348" customFormat="1" ht="15" customHeight="1" x14ac:dyDescent="0.3">
      <c r="C1653" s="950" t="s">
        <v>4403</v>
      </c>
      <c r="D1653" s="806">
        <f t="shared" si="11"/>
        <v>19.989999999999998</v>
      </c>
      <c r="E1653" s="808">
        <v>19.989999999999998</v>
      </c>
      <c r="F1653" s="1262">
        <v>1000</v>
      </c>
      <c r="G1653" s="2026">
        <v>0.1</v>
      </c>
      <c r="H1653" s="513"/>
      <c r="I1653" s="489"/>
      <c r="J1653" s="489"/>
      <c r="K1653" s="489"/>
      <c r="L1653" s="489"/>
      <c r="M1653" s="489"/>
      <c r="N1653" s="489"/>
      <c r="O1653" s="489"/>
      <c r="P1653" s="489"/>
    </row>
    <row r="1654" spans="3:16" s="348" customFormat="1" ht="15" customHeight="1" x14ac:dyDescent="0.3">
      <c r="C1654" s="950" t="s">
        <v>3989</v>
      </c>
      <c r="D1654" s="806">
        <f t="shared" si="11"/>
        <v>30</v>
      </c>
      <c r="E1654" s="808">
        <v>30</v>
      </c>
      <c r="F1654" s="1262">
        <v>2000</v>
      </c>
      <c r="G1654" s="2026">
        <v>0.1</v>
      </c>
      <c r="H1654" s="513"/>
      <c r="I1654" s="489"/>
      <c r="J1654" s="489"/>
      <c r="K1654" s="489"/>
      <c r="L1654" s="489"/>
      <c r="M1654" s="489"/>
      <c r="N1654" s="489"/>
      <c r="O1654" s="489"/>
      <c r="P1654" s="489"/>
    </row>
    <row r="1655" spans="3:16" s="348" customFormat="1" ht="15" customHeight="1" x14ac:dyDescent="0.3">
      <c r="C1655" s="950" t="s">
        <v>3990</v>
      </c>
      <c r="D1655" s="806">
        <f t="shared" si="11"/>
        <v>40</v>
      </c>
      <c r="E1655" s="808">
        <v>40</v>
      </c>
      <c r="F1655" s="1262">
        <v>3000</v>
      </c>
      <c r="G1655" s="2026">
        <v>0.1</v>
      </c>
      <c r="H1655" s="513"/>
      <c r="I1655" s="489"/>
      <c r="J1655" s="489"/>
      <c r="K1655" s="489"/>
      <c r="L1655" s="489"/>
      <c r="M1655" s="489"/>
      <c r="N1655" s="489"/>
      <c r="O1655" s="489"/>
      <c r="P1655" s="489"/>
    </row>
    <row r="1656" spans="3:16" s="348" customFormat="1" ht="15" customHeight="1" x14ac:dyDescent="0.3">
      <c r="C1656" s="950" t="s">
        <v>3991</v>
      </c>
      <c r="D1656" s="806">
        <f t="shared" si="11"/>
        <v>50</v>
      </c>
      <c r="E1656" s="808">
        <v>50</v>
      </c>
      <c r="F1656" s="1262">
        <v>5000</v>
      </c>
      <c r="G1656" s="2026">
        <v>0.1</v>
      </c>
      <c r="H1656" s="513"/>
      <c r="I1656" s="489"/>
      <c r="J1656" s="489"/>
      <c r="K1656" s="489"/>
      <c r="L1656" s="489"/>
      <c r="M1656" s="489"/>
      <c r="N1656" s="489"/>
      <c r="O1656" s="489"/>
      <c r="P1656" s="489"/>
    </row>
    <row r="1657" spans="3:16" s="348" customFormat="1" ht="15" customHeight="1" x14ac:dyDescent="0.3">
      <c r="C1657" s="950" t="s">
        <v>4404</v>
      </c>
      <c r="D1657" s="806">
        <f t="shared" si="11"/>
        <v>5.99</v>
      </c>
      <c r="E1657" s="806">
        <v>5.99</v>
      </c>
      <c r="F1657" s="1262">
        <v>200</v>
      </c>
      <c r="G1657" s="2026">
        <v>0.1</v>
      </c>
      <c r="H1657" s="513"/>
      <c r="I1657" s="489"/>
      <c r="J1657" s="489"/>
      <c r="K1657" s="489"/>
      <c r="L1657" s="489"/>
      <c r="M1657" s="489"/>
      <c r="N1657" s="489"/>
      <c r="O1657" s="489"/>
      <c r="P1657" s="489"/>
    </row>
    <row r="1658" spans="3:16" s="348" customFormat="1" ht="15" customHeight="1" x14ac:dyDescent="0.3">
      <c r="C1658" s="950" t="s">
        <v>4405</v>
      </c>
      <c r="D1658" s="806">
        <f t="shared" si="11"/>
        <v>9.99</v>
      </c>
      <c r="E1658" s="806">
        <v>9.99</v>
      </c>
      <c r="F1658" s="1262">
        <v>300</v>
      </c>
      <c r="G1658" s="2026">
        <v>0.1</v>
      </c>
      <c r="H1658" s="513"/>
      <c r="I1658" s="489"/>
      <c r="J1658" s="489"/>
      <c r="K1658" s="489"/>
      <c r="L1658" s="489"/>
      <c r="M1658" s="489"/>
      <c r="N1658" s="489"/>
      <c r="O1658" s="489"/>
      <c r="P1658" s="489"/>
    </row>
    <row r="1659" spans="3:16" s="348" customFormat="1" ht="15" customHeight="1" x14ac:dyDescent="0.3">
      <c r="C1659" s="950" t="s">
        <v>4406</v>
      </c>
      <c r="D1659" s="806">
        <f t="shared" si="11"/>
        <v>14.99</v>
      </c>
      <c r="E1659" s="806">
        <v>14.99</v>
      </c>
      <c r="F1659" s="1262">
        <v>500</v>
      </c>
      <c r="G1659" s="2026">
        <v>0.1</v>
      </c>
      <c r="H1659" s="513"/>
      <c r="I1659" s="489"/>
      <c r="J1659" s="489"/>
      <c r="K1659" s="489"/>
      <c r="L1659" s="489"/>
      <c r="M1659" s="489"/>
      <c r="N1659" s="489"/>
      <c r="O1659" s="489"/>
      <c r="P1659" s="489"/>
    </row>
    <row r="1660" spans="3:16" s="348" customFormat="1" ht="15" customHeight="1" x14ac:dyDescent="0.3">
      <c r="C1660" s="950" t="s">
        <v>4407</v>
      </c>
      <c r="D1660" s="806">
        <f t="shared" si="11"/>
        <v>19.989999999999998</v>
      </c>
      <c r="E1660" s="806">
        <v>19.989999999999998</v>
      </c>
      <c r="F1660" s="1262">
        <v>1000</v>
      </c>
      <c r="G1660" s="2026">
        <v>0.1</v>
      </c>
      <c r="H1660" s="513"/>
      <c r="I1660" s="489"/>
      <c r="J1660" s="489"/>
      <c r="K1660" s="489"/>
      <c r="L1660" s="489"/>
      <c r="M1660" s="489"/>
      <c r="N1660" s="489"/>
      <c r="O1660" s="489"/>
      <c r="P1660" s="489"/>
    </row>
    <row r="1661" spans="3:16" s="348" customFormat="1" ht="15" customHeight="1" x14ac:dyDescent="0.3">
      <c r="C1661" s="950" t="s">
        <v>3992</v>
      </c>
      <c r="D1661" s="806">
        <f t="shared" si="11"/>
        <v>30</v>
      </c>
      <c r="E1661" s="806">
        <v>30</v>
      </c>
      <c r="F1661" s="1262">
        <v>2000</v>
      </c>
      <c r="G1661" s="2026">
        <v>0.1</v>
      </c>
      <c r="H1661" s="513"/>
      <c r="I1661" s="489"/>
      <c r="J1661" s="489"/>
      <c r="K1661" s="489"/>
      <c r="L1661" s="489"/>
      <c r="M1661" s="489"/>
      <c r="N1661" s="489"/>
      <c r="O1661" s="489"/>
      <c r="P1661" s="489"/>
    </row>
    <row r="1662" spans="3:16" s="348" customFormat="1" ht="15" customHeight="1" x14ac:dyDescent="0.3">
      <c r="C1662" s="950" t="s">
        <v>3993</v>
      </c>
      <c r="D1662" s="806">
        <f t="shared" si="11"/>
        <v>40</v>
      </c>
      <c r="E1662" s="806">
        <v>40</v>
      </c>
      <c r="F1662" s="1262">
        <v>3000</v>
      </c>
      <c r="G1662" s="2026">
        <v>0.1</v>
      </c>
      <c r="H1662" s="513"/>
      <c r="I1662" s="489"/>
      <c r="J1662" s="489"/>
      <c r="K1662" s="489"/>
      <c r="L1662" s="489"/>
      <c r="M1662" s="489"/>
      <c r="N1662" s="489"/>
      <c r="O1662" s="489"/>
      <c r="P1662" s="489"/>
    </row>
    <row r="1663" spans="3:16" s="348" customFormat="1" ht="15" customHeight="1" x14ac:dyDescent="0.3">
      <c r="C1663" s="950" t="s">
        <v>3994</v>
      </c>
      <c r="D1663" s="806">
        <f t="shared" si="11"/>
        <v>50</v>
      </c>
      <c r="E1663" s="806">
        <v>50</v>
      </c>
      <c r="F1663" s="1262">
        <v>5000</v>
      </c>
      <c r="G1663" s="2026">
        <v>0.1</v>
      </c>
      <c r="H1663" s="513"/>
      <c r="I1663" s="489"/>
      <c r="J1663" s="489"/>
      <c r="K1663" s="489"/>
      <c r="L1663" s="489"/>
      <c r="M1663" s="489"/>
      <c r="N1663" s="489"/>
      <c r="O1663" s="489"/>
      <c r="P1663" s="489"/>
    </row>
    <row r="1664" spans="3:16" s="348" customFormat="1" ht="15" customHeight="1" x14ac:dyDescent="0.3">
      <c r="C1664" s="1197" t="s">
        <v>1469</v>
      </c>
      <c r="D1664" s="1263"/>
      <c r="E1664" s="1264"/>
      <c r="F1664" s="1264"/>
      <c r="G1664" s="2027"/>
      <c r="H1664" s="513"/>
      <c r="I1664" s="489"/>
      <c r="J1664" s="489"/>
      <c r="K1664" s="489"/>
      <c r="L1664" s="489"/>
      <c r="M1664" s="489"/>
      <c r="N1664" s="489"/>
      <c r="O1664" s="489"/>
      <c r="P1664" s="489"/>
    </row>
    <row r="1665" spans="3:16" s="348" customFormat="1" ht="15" customHeight="1" x14ac:dyDescent="0.3">
      <c r="C1665" s="5246" t="s">
        <v>2773</v>
      </c>
      <c r="D1665" s="5247"/>
      <c r="E1665" s="5247"/>
      <c r="F1665" s="5247"/>
      <c r="G1665" s="5248"/>
      <c r="H1665" s="513"/>
      <c r="I1665" s="489"/>
      <c r="J1665" s="489"/>
      <c r="K1665" s="489"/>
      <c r="L1665" s="489"/>
      <c r="M1665" s="489"/>
      <c r="N1665" s="489"/>
      <c r="O1665" s="489"/>
      <c r="P1665" s="489"/>
    </row>
    <row r="1666" spans="3:16" s="348" customFormat="1" ht="15" customHeight="1" x14ac:dyDescent="0.3">
      <c r="C1666" s="5252" t="s">
        <v>4187</v>
      </c>
      <c r="D1666" s="5253"/>
      <c r="E1666" s="5253"/>
      <c r="F1666" s="5253"/>
      <c r="G1666" s="5254"/>
      <c r="H1666" s="513"/>
      <c r="I1666" s="489"/>
      <c r="J1666" s="489"/>
      <c r="K1666" s="489"/>
      <c r="L1666" s="489"/>
      <c r="M1666" s="489"/>
      <c r="N1666" s="489"/>
      <c r="O1666" s="489"/>
      <c r="P1666" s="489"/>
    </row>
    <row r="1667" spans="3:16" s="348" customFormat="1" ht="15" customHeight="1" x14ac:dyDescent="0.3">
      <c r="C1667" s="5246" t="s">
        <v>3995</v>
      </c>
      <c r="D1667" s="5249"/>
      <c r="E1667" s="5249"/>
      <c r="F1667" s="5249"/>
      <c r="G1667" s="5250"/>
      <c r="H1667" s="513"/>
      <c r="I1667" s="489"/>
      <c r="J1667" s="489"/>
      <c r="K1667" s="489"/>
      <c r="L1667" s="489"/>
      <c r="M1667" s="489"/>
      <c r="N1667" s="489"/>
      <c r="O1667" s="489"/>
      <c r="P1667" s="489"/>
    </row>
    <row r="1668" spans="3:16" s="348" customFormat="1" ht="15" customHeight="1" x14ac:dyDescent="0.3">
      <c r="C1668" s="5252" t="s">
        <v>3996</v>
      </c>
      <c r="D1668" s="5253"/>
      <c r="E1668" s="5253"/>
      <c r="F1668" s="5253"/>
      <c r="G1668" s="5254"/>
      <c r="H1668" s="513"/>
      <c r="I1668" s="489"/>
      <c r="J1668" s="489"/>
      <c r="K1668" s="489"/>
      <c r="L1668" s="489"/>
      <c r="M1668" s="489"/>
      <c r="N1668" s="489"/>
      <c r="O1668" s="489"/>
      <c r="P1668" s="489"/>
    </row>
    <row r="1669" spans="3:16" s="348" customFormat="1" ht="15" customHeight="1" x14ac:dyDescent="0.3">
      <c r="C1669" s="5252" t="s">
        <v>3997</v>
      </c>
      <c r="D1669" s="5253"/>
      <c r="E1669" s="5253"/>
      <c r="F1669" s="5253"/>
      <c r="G1669" s="5254"/>
      <c r="H1669" s="513"/>
      <c r="I1669" s="489"/>
      <c r="J1669" s="489"/>
      <c r="K1669" s="489"/>
      <c r="L1669" s="489"/>
      <c r="M1669" s="489"/>
      <c r="N1669" s="489"/>
      <c r="O1669" s="489"/>
      <c r="P1669" s="489"/>
    </row>
    <row r="1670" spans="3:16" s="348" customFormat="1" ht="15" customHeight="1" x14ac:dyDescent="0.3">
      <c r="C1670" s="5252" t="s">
        <v>3998</v>
      </c>
      <c r="D1670" s="5253"/>
      <c r="E1670" s="5253"/>
      <c r="F1670" s="5253"/>
      <c r="G1670" s="5254"/>
      <c r="H1670" s="513"/>
      <c r="I1670" s="489"/>
      <c r="J1670" s="489"/>
      <c r="K1670" s="489"/>
      <c r="L1670" s="489"/>
      <c r="M1670" s="489"/>
      <c r="N1670" s="489"/>
      <c r="O1670" s="489"/>
      <c r="P1670" s="489"/>
    </row>
    <row r="1671" spans="3:16" s="348" customFormat="1" ht="15" customHeight="1" x14ac:dyDescent="0.3">
      <c r="C1671" s="5246" t="s">
        <v>3999</v>
      </c>
      <c r="D1671" s="5249"/>
      <c r="E1671" s="5249"/>
      <c r="F1671" s="5249"/>
      <c r="G1671" s="5250"/>
      <c r="H1671" s="513"/>
      <c r="I1671" s="489"/>
      <c r="J1671" s="489"/>
      <c r="K1671" s="489"/>
      <c r="L1671" s="489"/>
      <c r="M1671" s="489"/>
      <c r="N1671" s="489"/>
      <c r="O1671" s="489"/>
      <c r="P1671" s="489"/>
    </row>
    <row r="1672" spans="3:16" s="348" customFormat="1" ht="15" customHeight="1" x14ac:dyDescent="0.3">
      <c r="C1672" s="5246" t="s">
        <v>4000</v>
      </c>
      <c r="D1672" s="5249"/>
      <c r="E1672" s="5249"/>
      <c r="F1672" s="5249"/>
      <c r="G1672" s="5250"/>
      <c r="H1672" s="513"/>
      <c r="I1672" s="489"/>
      <c r="J1672" s="489"/>
      <c r="K1672" s="489"/>
      <c r="L1672" s="489"/>
      <c r="M1672" s="489"/>
      <c r="N1672" s="489"/>
      <c r="O1672" s="489"/>
      <c r="P1672" s="489"/>
    </row>
    <row r="1673" spans="3:16" s="348" customFormat="1" ht="15" customHeight="1" x14ac:dyDescent="0.3">
      <c r="C1673" s="5246" t="s">
        <v>4001</v>
      </c>
      <c r="D1673" s="5249"/>
      <c r="E1673" s="5249"/>
      <c r="F1673" s="5249"/>
      <c r="G1673" s="5250"/>
      <c r="H1673" s="513"/>
      <c r="I1673" s="489"/>
      <c r="J1673" s="489"/>
      <c r="K1673" s="489"/>
      <c r="L1673" s="489"/>
      <c r="M1673" s="489"/>
      <c r="N1673" s="489"/>
      <c r="O1673" s="489"/>
      <c r="P1673" s="489"/>
    </row>
    <row r="1674" spans="3:16" s="348" customFormat="1" ht="15" customHeight="1" x14ac:dyDescent="0.3">
      <c r="C1674" s="5246"/>
      <c r="D1674" s="5249"/>
      <c r="E1674" s="5249"/>
      <c r="F1674" s="5249"/>
      <c r="G1674" s="5250"/>
      <c r="H1674" s="513"/>
      <c r="I1674" s="489"/>
      <c r="J1674" s="489"/>
      <c r="K1674" s="489"/>
      <c r="L1674" s="489"/>
      <c r="M1674" s="489"/>
      <c r="N1674" s="489"/>
      <c r="O1674" s="489"/>
      <c r="P1674" s="489"/>
    </row>
    <row r="1675" spans="3:16" s="348" customFormat="1" ht="15" customHeight="1" thickBot="1" x14ac:dyDescent="0.35">
      <c r="C1675" s="2117" t="s">
        <v>4408</v>
      </c>
      <c r="D1675" s="821"/>
      <c r="E1675" s="821"/>
      <c r="F1675" s="821"/>
      <c r="G1675" s="822"/>
      <c r="H1675" s="513"/>
      <c r="I1675" s="489"/>
      <c r="J1675" s="489"/>
      <c r="K1675" s="489"/>
      <c r="L1675" s="489"/>
      <c r="M1675" s="489"/>
      <c r="N1675" s="489"/>
      <c r="O1675" s="489"/>
      <c r="P1675" s="489"/>
    </row>
    <row r="1676" spans="3:16" s="348" customFormat="1" ht="15" customHeight="1" thickTop="1" thickBot="1" x14ac:dyDescent="0.35">
      <c r="C1676" s="5251"/>
      <c r="D1676" s="5251"/>
      <c r="E1676" s="513"/>
      <c r="F1676" s="513"/>
      <c r="G1676" s="513"/>
      <c r="H1676" s="513"/>
      <c r="I1676" s="489"/>
      <c r="J1676" s="489"/>
      <c r="K1676" s="489"/>
      <c r="L1676" s="489"/>
      <c r="M1676" s="489"/>
      <c r="N1676" s="489"/>
      <c r="O1676" s="489"/>
      <c r="P1676" s="489"/>
    </row>
    <row r="1677" spans="3:16" s="348" customFormat="1" ht="15" customHeight="1" thickTop="1" thickBot="1" x14ac:dyDescent="0.35">
      <c r="C1677" s="5629" t="s">
        <v>4912</v>
      </c>
      <c r="D1677" s="5630"/>
      <c r="E1677" s="5630"/>
      <c r="F1677" s="5631"/>
      <c r="G1677" s="513"/>
      <c r="H1677" s="513"/>
      <c r="I1677" s="489"/>
      <c r="J1677" s="489"/>
      <c r="K1677" s="489"/>
      <c r="L1677" s="489"/>
      <c r="M1677" s="489"/>
      <c r="N1677" s="489"/>
      <c r="O1677" s="489"/>
      <c r="P1677" s="489"/>
    </row>
    <row r="1678" spans="3:16" s="348" customFormat="1" ht="30" customHeight="1" thickBot="1" x14ac:dyDescent="0.35">
      <c r="C1678" s="5632" t="s">
        <v>4388</v>
      </c>
      <c r="D1678" s="5633"/>
      <c r="E1678" s="5310" t="s">
        <v>4389</v>
      </c>
      <c r="F1678" s="5634"/>
      <c r="G1678" s="513"/>
      <c r="H1678" s="513"/>
      <c r="I1678" s="489"/>
      <c r="J1678" s="489"/>
      <c r="K1678" s="489"/>
      <c r="L1678" s="489"/>
      <c r="M1678" s="489"/>
      <c r="N1678" s="489"/>
      <c r="O1678" s="489"/>
      <c r="P1678" s="489"/>
    </row>
    <row r="1679" spans="3:16" s="348" customFormat="1" ht="15" customHeight="1" thickBot="1" x14ac:dyDescent="0.35">
      <c r="C1679" s="2322"/>
      <c r="D1679" s="5635" t="s">
        <v>347</v>
      </c>
      <c r="E1679" s="5310" t="s">
        <v>4390</v>
      </c>
      <c r="F1679" s="5637"/>
      <c r="G1679" s="513"/>
      <c r="H1679" s="513"/>
      <c r="I1679" s="489"/>
      <c r="J1679" s="489"/>
      <c r="K1679" s="489"/>
      <c r="L1679" s="489"/>
      <c r="M1679" s="489"/>
      <c r="N1679" s="489"/>
      <c r="O1679" s="489"/>
      <c r="P1679" s="489"/>
    </row>
    <row r="1680" spans="3:16" s="348" customFormat="1" ht="38.25" customHeight="1" x14ac:dyDescent="0.3">
      <c r="C1680" s="2323" t="s">
        <v>2763</v>
      </c>
      <c r="D1680" s="5636"/>
      <c r="E1680" s="2324" t="s">
        <v>4391</v>
      </c>
      <c r="F1680" s="2325" t="s">
        <v>4392</v>
      </c>
      <c r="G1680" s="513"/>
      <c r="H1680" s="513"/>
      <c r="I1680" s="489"/>
      <c r="J1680" s="489"/>
      <c r="K1680" s="489"/>
      <c r="L1680" s="489"/>
      <c r="M1680" s="489"/>
      <c r="N1680" s="489"/>
      <c r="O1680" s="489"/>
      <c r="P1680" s="489"/>
    </row>
    <row r="1681" spans="3:16" s="348" customFormat="1" ht="15" customHeight="1" x14ac:dyDescent="0.3">
      <c r="C1681" s="2326" t="s">
        <v>4911</v>
      </c>
      <c r="D1681" s="2327">
        <f>+E1681+F1681</f>
        <v>34.989999999999995</v>
      </c>
      <c r="E1681" s="2327">
        <v>24.99</v>
      </c>
      <c r="F1681" s="2328">
        <v>10</v>
      </c>
      <c r="G1681" s="513"/>
      <c r="H1681" s="513"/>
      <c r="I1681" s="489"/>
      <c r="J1681" s="489"/>
      <c r="K1681" s="489"/>
      <c r="L1681" s="489"/>
      <c r="M1681" s="489"/>
      <c r="N1681" s="489"/>
      <c r="O1681" s="489"/>
      <c r="P1681" s="489"/>
    </row>
    <row r="1682" spans="3:16" s="348" customFormat="1" ht="15" customHeight="1" x14ac:dyDescent="0.3">
      <c r="C1682" s="2329" t="s">
        <v>4913</v>
      </c>
      <c r="D1682" s="2327">
        <f>+E1682+F1682</f>
        <v>33</v>
      </c>
      <c r="E1682" s="2330">
        <v>23</v>
      </c>
      <c r="F1682" s="2331">
        <v>10</v>
      </c>
      <c r="G1682" s="513"/>
      <c r="H1682" s="513"/>
      <c r="I1682" s="489"/>
      <c r="J1682" s="489"/>
      <c r="K1682" s="489"/>
      <c r="L1682" s="489"/>
      <c r="M1682" s="489"/>
      <c r="N1682" s="489"/>
      <c r="O1682" s="489"/>
      <c r="P1682" s="489"/>
    </row>
    <row r="1683" spans="3:16" s="348" customFormat="1" ht="15" customHeight="1" x14ac:dyDescent="0.3">
      <c r="C1683" s="2329" t="s">
        <v>4914</v>
      </c>
      <c r="D1683" s="2330">
        <f>+E1683+F1683</f>
        <v>25</v>
      </c>
      <c r="E1683" s="2330">
        <v>15</v>
      </c>
      <c r="F1683" s="2332">
        <v>10</v>
      </c>
      <c r="G1683" s="513"/>
      <c r="H1683" s="513"/>
      <c r="I1683" s="489"/>
      <c r="J1683" s="489"/>
      <c r="K1683" s="489"/>
      <c r="L1683" s="489"/>
      <c r="M1683" s="489"/>
      <c r="N1683" s="489"/>
      <c r="O1683" s="489"/>
      <c r="P1683" s="489"/>
    </row>
    <row r="1684" spans="3:16" s="348" customFormat="1" ht="15" customHeight="1" x14ac:dyDescent="0.3">
      <c r="C1684" s="2113" t="s">
        <v>1469</v>
      </c>
      <c r="D1684" s="698"/>
      <c r="E1684" s="699"/>
      <c r="F1684" s="701"/>
      <c r="G1684" s="513"/>
      <c r="H1684" s="513"/>
      <c r="I1684" s="489"/>
      <c r="J1684" s="489"/>
      <c r="K1684" s="489"/>
      <c r="L1684" s="489"/>
      <c r="M1684" s="489"/>
      <c r="N1684" s="489"/>
      <c r="O1684" s="489"/>
      <c r="P1684" s="489"/>
    </row>
    <row r="1685" spans="3:16" s="348" customFormat="1" ht="16.5" customHeight="1" x14ac:dyDescent="0.3">
      <c r="C1685" s="5638" t="s">
        <v>4393</v>
      </c>
      <c r="D1685" s="5639"/>
      <c r="E1685" s="5639"/>
      <c r="F1685" s="5640"/>
      <c r="G1685" s="513"/>
      <c r="H1685" s="513"/>
      <c r="I1685" s="489"/>
      <c r="J1685" s="489"/>
      <c r="K1685" s="489"/>
      <c r="L1685" s="489"/>
      <c r="M1685" s="489"/>
      <c r="N1685" s="489"/>
      <c r="O1685" s="489"/>
      <c r="P1685" s="489"/>
    </row>
    <row r="1686" spans="3:16" s="348" customFormat="1" ht="21" customHeight="1" x14ac:dyDescent="0.3">
      <c r="C1686" s="5623" t="s">
        <v>4394</v>
      </c>
      <c r="D1686" s="5624"/>
      <c r="E1686" s="5624"/>
      <c r="F1686" s="5625"/>
      <c r="G1686" s="513"/>
      <c r="H1686" s="513"/>
      <c r="I1686" s="489"/>
      <c r="J1686" s="489"/>
      <c r="K1686" s="489"/>
      <c r="L1686" s="489"/>
      <c r="M1686" s="489"/>
      <c r="N1686" s="489"/>
      <c r="O1686" s="489"/>
      <c r="P1686" s="489"/>
    </row>
    <row r="1687" spans="3:16" s="348" customFormat="1" ht="15" customHeight="1" x14ac:dyDescent="0.3">
      <c r="C1687" s="5623" t="s">
        <v>4395</v>
      </c>
      <c r="D1687" s="5624"/>
      <c r="E1687" s="5624"/>
      <c r="F1687" s="5625"/>
      <c r="G1687" s="513"/>
      <c r="H1687" s="513"/>
      <c r="I1687" s="489"/>
      <c r="J1687" s="489"/>
      <c r="K1687" s="489"/>
      <c r="L1687" s="489"/>
      <c r="M1687" s="489"/>
      <c r="N1687" s="489"/>
      <c r="O1687" s="489"/>
      <c r="P1687" s="489"/>
    </row>
    <row r="1688" spans="3:16" s="348" customFormat="1" ht="27" customHeight="1" x14ac:dyDescent="0.3">
      <c r="C1688" s="5623" t="s">
        <v>4396</v>
      </c>
      <c r="D1688" s="5624"/>
      <c r="E1688" s="5624"/>
      <c r="F1688" s="5625"/>
      <c r="G1688" s="513"/>
      <c r="H1688" s="513"/>
      <c r="I1688" s="489"/>
      <c r="J1688" s="489"/>
      <c r="K1688" s="489"/>
      <c r="L1688" s="489"/>
      <c r="M1688" s="489"/>
      <c r="N1688" s="489"/>
      <c r="O1688" s="489"/>
      <c r="P1688" s="489"/>
    </row>
    <row r="1689" spans="3:16" s="348" customFormat="1" ht="49.5" customHeight="1" x14ac:dyDescent="0.3">
      <c r="C1689" s="5623" t="s">
        <v>4397</v>
      </c>
      <c r="D1689" s="5624"/>
      <c r="E1689" s="5624"/>
      <c r="F1689" s="5625"/>
      <c r="G1689" s="513"/>
      <c r="H1689" s="513"/>
      <c r="I1689" s="489"/>
      <c r="J1689" s="489"/>
      <c r="K1689" s="489"/>
      <c r="L1689" s="489"/>
      <c r="M1689" s="489"/>
      <c r="N1689" s="489"/>
      <c r="O1689" s="489"/>
      <c r="P1689" s="489"/>
    </row>
    <row r="1690" spans="3:16" s="348" customFormat="1" ht="24" customHeight="1" thickBot="1" x14ac:dyDescent="0.35">
      <c r="C1690" s="2319" t="s">
        <v>4398</v>
      </c>
      <c r="D1690" s="2320"/>
      <c r="E1690" s="2320"/>
      <c r="F1690" s="2321"/>
      <c r="G1690" s="513"/>
      <c r="H1690" s="513"/>
      <c r="I1690" s="489"/>
      <c r="J1690" s="489"/>
      <c r="K1690" s="489"/>
      <c r="L1690" s="489"/>
      <c r="M1690" s="489"/>
      <c r="N1690" s="489"/>
      <c r="O1690" s="489"/>
      <c r="P1690" s="489"/>
    </row>
    <row r="1691" spans="3:16" s="348" customFormat="1" ht="15" customHeight="1" thickTop="1" thickBot="1" x14ac:dyDescent="0.35">
      <c r="C1691" s="5642"/>
      <c r="D1691" s="5642"/>
      <c r="E1691" s="513"/>
      <c r="F1691" s="513"/>
      <c r="G1691" s="513"/>
      <c r="H1691" s="513"/>
      <c r="I1691" s="489"/>
      <c r="J1691" s="489"/>
      <c r="K1691" s="489"/>
      <c r="L1691" s="489"/>
      <c r="M1691" s="489"/>
      <c r="N1691" s="489"/>
      <c r="O1691" s="489"/>
      <c r="P1691" s="489"/>
    </row>
    <row r="1692" spans="3:16" s="348" customFormat="1" ht="15" customHeight="1" thickTop="1" x14ac:dyDescent="0.3">
      <c r="C1692" s="5381" t="s">
        <v>3595</v>
      </c>
      <c r="D1692" s="5382"/>
      <c r="E1692" s="5383"/>
      <c r="F1692" s="513"/>
      <c r="G1692" s="513"/>
      <c r="H1692" s="513"/>
      <c r="I1692" s="489"/>
      <c r="J1692" s="489"/>
      <c r="K1692" s="489"/>
      <c r="L1692" s="489"/>
      <c r="M1692" s="489"/>
      <c r="N1692" s="489"/>
      <c r="O1692" s="489"/>
      <c r="P1692" s="489"/>
    </row>
    <row r="1693" spans="3:16" s="348" customFormat="1" ht="33.75" customHeight="1" x14ac:dyDescent="0.3">
      <c r="C1693" s="2173" t="s">
        <v>4354</v>
      </c>
      <c r="D1693" s="2174" t="s">
        <v>4355</v>
      </c>
      <c r="E1693" s="2175" t="s">
        <v>4356</v>
      </c>
      <c r="F1693" s="513"/>
      <c r="G1693" s="513"/>
      <c r="H1693" s="513"/>
      <c r="I1693" s="489"/>
      <c r="J1693" s="489"/>
      <c r="K1693" s="489"/>
      <c r="L1693" s="489"/>
      <c r="M1693" s="489"/>
      <c r="N1693" s="489"/>
      <c r="O1693" s="489"/>
      <c r="P1693" s="489"/>
    </row>
    <row r="1694" spans="3:16" s="348" customFormat="1" ht="15" customHeight="1" x14ac:dyDescent="0.3">
      <c r="C1694" s="2176" t="s">
        <v>4357</v>
      </c>
      <c r="D1694" s="2177">
        <v>15</v>
      </c>
      <c r="E1694" s="2178" t="s">
        <v>4358</v>
      </c>
      <c r="F1694" s="513"/>
      <c r="G1694" s="513"/>
      <c r="H1694" s="513"/>
      <c r="I1694" s="489"/>
      <c r="J1694" s="489"/>
      <c r="K1694" s="489"/>
      <c r="L1694" s="489"/>
      <c r="M1694" s="489"/>
      <c r="N1694" s="489"/>
      <c r="O1694" s="489"/>
      <c r="P1694" s="489"/>
    </row>
    <row r="1695" spans="3:16" s="348" customFormat="1" ht="15" customHeight="1" x14ac:dyDescent="0.3">
      <c r="C1695" s="2176" t="s">
        <v>3599</v>
      </c>
      <c r="D1695" s="1930">
        <v>30</v>
      </c>
      <c r="E1695" s="2178" t="s">
        <v>3588</v>
      </c>
      <c r="F1695" s="513"/>
      <c r="G1695" s="513"/>
      <c r="H1695" s="513"/>
      <c r="I1695" s="489"/>
      <c r="J1695" s="489"/>
      <c r="K1695" s="489"/>
      <c r="L1695" s="489"/>
      <c r="M1695" s="489"/>
      <c r="N1695" s="489"/>
      <c r="O1695" s="489"/>
      <c r="P1695" s="489"/>
    </row>
    <row r="1696" spans="3:16" s="348" customFormat="1" ht="15" customHeight="1" x14ac:dyDescent="0.3">
      <c r="C1696" s="2176" t="s">
        <v>4352</v>
      </c>
      <c r="D1696" s="1930">
        <v>40</v>
      </c>
      <c r="E1696" s="2178" t="s">
        <v>2996</v>
      </c>
      <c r="F1696" s="513"/>
      <c r="G1696" s="513"/>
      <c r="H1696" s="513"/>
      <c r="I1696" s="489"/>
      <c r="J1696" s="489"/>
      <c r="K1696" s="489"/>
      <c r="L1696" s="489"/>
      <c r="M1696" s="489"/>
      <c r="N1696" s="489"/>
      <c r="O1696" s="489"/>
      <c r="P1696" s="489"/>
    </row>
    <row r="1697" spans="3:16" s="348" customFormat="1" ht="15" customHeight="1" x14ac:dyDescent="0.3">
      <c r="C1697" s="2176" t="s">
        <v>4353</v>
      </c>
      <c r="D1697" s="2078">
        <v>90</v>
      </c>
      <c r="E1697" s="2178" t="s">
        <v>4359</v>
      </c>
      <c r="F1697" s="513"/>
      <c r="G1697" s="513"/>
      <c r="H1697" s="513"/>
      <c r="I1697" s="489"/>
      <c r="J1697" s="489"/>
      <c r="K1697" s="489"/>
      <c r="L1697" s="489"/>
      <c r="M1697" s="489"/>
      <c r="N1697" s="489"/>
      <c r="O1697" s="489"/>
      <c r="P1697" s="489"/>
    </row>
    <row r="1698" spans="3:16" s="348" customFormat="1" ht="15" customHeight="1" thickBot="1" x14ac:dyDescent="0.35">
      <c r="C1698" s="5361" t="s">
        <v>3084</v>
      </c>
      <c r="D1698" s="5362"/>
      <c r="E1698" s="5363"/>
      <c r="F1698" s="513"/>
      <c r="G1698" s="513"/>
      <c r="H1698" s="513"/>
      <c r="I1698" s="489"/>
      <c r="J1698" s="489"/>
      <c r="K1698" s="489"/>
      <c r="L1698" s="489"/>
      <c r="M1698" s="489"/>
      <c r="N1698" s="489"/>
      <c r="O1698" s="489"/>
      <c r="P1698" s="489"/>
    </row>
    <row r="1699" spans="3:16" s="348" customFormat="1" ht="32.25" customHeight="1" x14ac:dyDescent="0.3">
      <c r="C1699" s="5364" t="s">
        <v>4360</v>
      </c>
      <c r="D1699" s="4367"/>
      <c r="E1699" s="5365"/>
      <c r="F1699" s="513"/>
      <c r="G1699" s="513"/>
      <c r="H1699" s="513"/>
      <c r="I1699" s="489"/>
      <c r="J1699" s="489"/>
      <c r="K1699" s="489"/>
      <c r="L1699" s="489"/>
      <c r="M1699" s="489"/>
      <c r="N1699" s="489"/>
      <c r="O1699" s="489"/>
      <c r="P1699" s="489"/>
    </row>
    <row r="1700" spans="3:16" s="348" customFormat="1" ht="33" customHeight="1" x14ac:dyDescent="0.3">
      <c r="C1700" s="5364" t="s">
        <v>4361</v>
      </c>
      <c r="D1700" s="4367"/>
      <c r="E1700" s="5365"/>
      <c r="F1700" s="513"/>
      <c r="G1700" s="513"/>
      <c r="H1700" s="513"/>
      <c r="I1700" s="489"/>
      <c r="J1700" s="489"/>
      <c r="K1700" s="489"/>
      <c r="L1700" s="489"/>
      <c r="M1700" s="489"/>
      <c r="N1700" s="489"/>
      <c r="O1700" s="489"/>
      <c r="P1700" s="489"/>
    </row>
    <row r="1701" spans="3:16" s="348" customFormat="1" ht="28.5" customHeight="1" x14ac:dyDescent="0.3">
      <c r="C1701" s="5364" t="s">
        <v>3602</v>
      </c>
      <c r="D1701" s="4367"/>
      <c r="E1701" s="5365"/>
      <c r="F1701" s="513"/>
      <c r="G1701" s="513"/>
      <c r="H1701" s="513"/>
      <c r="I1701" s="489"/>
      <c r="J1701" s="489"/>
      <c r="K1701" s="489"/>
      <c r="L1701" s="489"/>
      <c r="M1701" s="489"/>
      <c r="N1701" s="489"/>
      <c r="O1701" s="489"/>
      <c r="P1701" s="489"/>
    </row>
    <row r="1702" spans="3:16" s="348" customFormat="1" ht="15" customHeight="1" thickBot="1" x14ac:dyDescent="0.35">
      <c r="C1702" s="5626" t="s">
        <v>4362</v>
      </c>
      <c r="D1702" s="5627"/>
      <c r="E1702" s="5628"/>
      <c r="F1702" s="513"/>
      <c r="G1702" s="513"/>
      <c r="H1702" s="513"/>
      <c r="I1702" s="489"/>
      <c r="J1702" s="489"/>
      <c r="K1702" s="489"/>
      <c r="L1702" s="489"/>
      <c r="M1702" s="489"/>
      <c r="N1702" s="489"/>
      <c r="O1702" s="489"/>
      <c r="P1702" s="489"/>
    </row>
    <row r="1703" spans="3:16" s="348" customFormat="1" ht="15" customHeight="1" thickTop="1" thickBot="1" x14ac:dyDescent="0.35">
      <c r="C1703" s="5251"/>
      <c r="D1703" s="5251"/>
      <c r="E1703" s="513"/>
      <c r="F1703" s="513"/>
      <c r="G1703" s="513"/>
      <c r="H1703" s="513"/>
      <c r="I1703" s="489"/>
      <c r="J1703" s="489"/>
      <c r="K1703" s="489"/>
      <c r="L1703" s="489"/>
      <c r="M1703" s="489"/>
      <c r="N1703" s="489"/>
      <c r="O1703" s="489"/>
      <c r="P1703" s="489"/>
    </row>
    <row r="1704" spans="3:16" s="348" customFormat="1" ht="15" customHeight="1" thickTop="1" thickBot="1" x14ac:dyDescent="0.35">
      <c r="C1704" s="5308" t="s">
        <v>4183</v>
      </c>
      <c r="D1704" s="5282"/>
      <c r="E1704" s="5282"/>
      <c r="F1704" s="5282"/>
      <c r="G1704" s="5283"/>
      <c r="H1704" s="513"/>
      <c r="I1704" s="489"/>
      <c r="J1704" s="489"/>
      <c r="K1704" s="489"/>
      <c r="L1704" s="489"/>
      <c r="M1704" s="489"/>
      <c r="N1704" s="489"/>
      <c r="O1704" s="489"/>
      <c r="P1704" s="489"/>
    </row>
    <row r="1705" spans="3:16" s="348" customFormat="1" ht="15" customHeight="1" thickBot="1" x14ac:dyDescent="0.35">
      <c r="C1705" s="5227" t="s">
        <v>559</v>
      </c>
      <c r="D1705" s="5228"/>
      <c r="E1705" s="5230"/>
      <c r="F1705" s="5230"/>
      <c r="G1705" s="5231"/>
      <c r="H1705" s="513"/>
      <c r="I1705" s="489"/>
      <c r="J1705" s="489"/>
      <c r="K1705" s="489"/>
      <c r="L1705" s="489"/>
      <c r="M1705" s="489"/>
      <c r="N1705" s="489"/>
      <c r="O1705" s="489"/>
      <c r="P1705" s="489"/>
    </row>
    <row r="1706" spans="3:16" s="348" customFormat="1" ht="15" customHeight="1" x14ac:dyDescent="0.3">
      <c r="C1706" s="5232" t="s">
        <v>1749</v>
      </c>
      <c r="D1706" s="5234" t="s">
        <v>3988</v>
      </c>
      <c r="E1706" s="5236" t="s">
        <v>3724</v>
      </c>
      <c r="F1706" s="5237"/>
      <c r="G1706" s="5243"/>
      <c r="H1706" s="513"/>
      <c r="I1706" s="489"/>
      <c r="J1706" s="489"/>
      <c r="K1706" s="489"/>
      <c r="L1706" s="489"/>
      <c r="M1706" s="489"/>
      <c r="N1706" s="489"/>
      <c r="O1706" s="489"/>
      <c r="P1706" s="489"/>
    </row>
    <row r="1707" spans="3:16" s="348" customFormat="1" ht="15" customHeight="1" x14ac:dyDescent="0.3">
      <c r="C1707" s="5233"/>
      <c r="D1707" s="5235"/>
      <c r="E1707" s="2025" t="s">
        <v>2768</v>
      </c>
      <c r="F1707" s="1391" t="s">
        <v>1056</v>
      </c>
      <c r="G1707" s="2013" t="s">
        <v>2316</v>
      </c>
      <c r="H1707" s="513"/>
      <c r="I1707" s="489"/>
      <c r="J1707" s="489"/>
      <c r="K1707" s="489"/>
      <c r="L1707" s="489"/>
      <c r="M1707" s="489"/>
      <c r="N1707" s="489"/>
      <c r="O1707" s="489"/>
      <c r="P1707" s="489"/>
    </row>
    <row r="1708" spans="3:16" s="348" customFormat="1" ht="15" customHeight="1" x14ac:dyDescent="0.3">
      <c r="C1708" s="950" t="s">
        <v>4184</v>
      </c>
      <c r="D1708" s="806">
        <v>10</v>
      </c>
      <c r="E1708" s="808">
        <v>10</v>
      </c>
      <c r="F1708" s="1262">
        <v>100</v>
      </c>
      <c r="G1708" s="2026">
        <v>0.1</v>
      </c>
      <c r="H1708" s="513"/>
      <c r="I1708" s="489"/>
      <c r="J1708" s="489"/>
      <c r="K1708" s="489"/>
      <c r="L1708" s="489"/>
      <c r="M1708" s="489"/>
      <c r="N1708" s="489"/>
      <c r="O1708" s="489"/>
      <c r="P1708" s="489"/>
    </row>
    <row r="1709" spans="3:16" s="348" customFormat="1" ht="15" customHeight="1" x14ac:dyDescent="0.3">
      <c r="C1709" s="950" t="s">
        <v>4185</v>
      </c>
      <c r="D1709" s="806">
        <f>+E1709</f>
        <v>10</v>
      </c>
      <c r="E1709" s="808">
        <v>10</v>
      </c>
      <c r="F1709" s="1262">
        <v>100</v>
      </c>
      <c r="G1709" s="2026">
        <v>0.1</v>
      </c>
      <c r="H1709" s="513"/>
      <c r="I1709" s="489"/>
      <c r="J1709" s="489"/>
      <c r="K1709" s="489"/>
      <c r="L1709" s="489"/>
      <c r="M1709" s="489"/>
      <c r="N1709" s="489"/>
      <c r="O1709" s="489"/>
      <c r="P1709" s="489"/>
    </row>
    <row r="1710" spans="3:16" s="348" customFormat="1" ht="15" customHeight="1" x14ac:dyDescent="0.3">
      <c r="C1710" s="950" t="s">
        <v>4186</v>
      </c>
      <c r="D1710" s="806">
        <f>+E1710</f>
        <v>15</v>
      </c>
      <c r="E1710" s="808">
        <v>15</v>
      </c>
      <c r="F1710" s="1262">
        <v>200</v>
      </c>
      <c r="G1710" s="2026">
        <v>0.1</v>
      </c>
      <c r="H1710" s="513"/>
      <c r="I1710" s="489"/>
      <c r="J1710" s="489"/>
      <c r="K1710" s="489"/>
      <c r="L1710" s="489"/>
      <c r="M1710" s="489"/>
      <c r="N1710" s="489"/>
      <c r="O1710" s="489"/>
      <c r="P1710" s="489"/>
    </row>
    <row r="1711" spans="3:16" s="348" customFormat="1" ht="15" customHeight="1" x14ac:dyDescent="0.3">
      <c r="C1711" s="1197" t="s">
        <v>1469</v>
      </c>
      <c r="D1711" s="1263"/>
      <c r="E1711" s="1264"/>
      <c r="F1711" s="1264"/>
      <c r="G1711" s="2027"/>
      <c r="H1711" s="513"/>
      <c r="I1711" s="489"/>
      <c r="J1711" s="489"/>
      <c r="K1711" s="489"/>
      <c r="L1711" s="489"/>
      <c r="M1711" s="489"/>
      <c r="N1711" s="489"/>
      <c r="O1711" s="489"/>
      <c r="P1711" s="489"/>
    </row>
    <row r="1712" spans="3:16" s="348" customFormat="1" ht="15" customHeight="1" x14ac:dyDescent="0.3">
      <c r="C1712" s="5246" t="s">
        <v>2773</v>
      </c>
      <c r="D1712" s="5247"/>
      <c r="E1712" s="5247"/>
      <c r="F1712" s="5247"/>
      <c r="G1712" s="5248"/>
      <c r="H1712" s="513"/>
      <c r="I1712" s="489"/>
      <c r="J1712" s="489"/>
      <c r="K1712" s="489"/>
      <c r="L1712" s="489"/>
      <c r="M1712" s="489"/>
      <c r="N1712" s="489"/>
      <c r="O1712" s="489"/>
      <c r="P1712" s="489"/>
    </row>
    <row r="1713" spans="3:16" s="348" customFormat="1" ht="15" customHeight="1" x14ac:dyDescent="0.3">
      <c r="C1713" s="5252" t="s">
        <v>4187</v>
      </c>
      <c r="D1713" s="5253"/>
      <c r="E1713" s="5253"/>
      <c r="F1713" s="5253"/>
      <c r="G1713" s="5254"/>
      <c r="H1713" s="513"/>
      <c r="I1713" s="489"/>
      <c r="J1713" s="489"/>
      <c r="K1713" s="489"/>
      <c r="L1713" s="489"/>
      <c r="M1713" s="489"/>
      <c r="N1713" s="489"/>
      <c r="O1713" s="489"/>
      <c r="P1713" s="489"/>
    </row>
    <row r="1714" spans="3:16" s="348" customFormat="1" ht="15" customHeight="1" x14ac:dyDescent="0.3">
      <c r="C1714" s="5252" t="s">
        <v>4188</v>
      </c>
      <c r="D1714" s="5253"/>
      <c r="E1714" s="5253"/>
      <c r="F1714" s="5253"/>
      <c r="G1714" s="5254"/>
      <c r="H1714" s="513"/>
      <c r="I1714" s="489"/>
      <c r="J1714" s="489"/>
      <c r="K1714" s="489"/>
      <c r="L1714" s="489"/>
      <c r="M1714" s="489"/>
      <c r="N1714" s="489"/>
      <c r="O1714" s="489"/>
      <c r="P1714" s="489"/>
    </row>
    <row r="1715" spans="3:16" s="348" customFormat="1" ht="15" customHeight="1" x14ac:dyDescent="0.3">
      <c r="C1715" s="5252" t="s">
        <v>4189</v>
      </c>
      <c r="D1715" s="5253"/>
      <c r="E1715" s="5253"/>
      <c r="F1715" s="5253"/>
      <c r="G1715" s="5254"/>
      <c r="H1715" s="513"/>
      <c r="I1715" s="489"/>
      <c r="J1715" s="489"/>
      <c r="K1715" s="489"/>
      <c r="L1715" s="489"/>
      <c r="M1715" s="489"/>
      <c r="N1715" s="489"/>
      <c r="O1715" s="489"/>
      <c r="P1715" s="489"/>
    </row>
    <row r="1716" spans="3:16" s="348" customFormat="1" ht="15" customHeight="1" x14ac:dyDescent="0.3">
      <c r="C1716" s="5252" t="s">
        <v>4190</v>
      </c>
      <c r="D1716" s="5253"/>
      <c r="E1716" s="5253"/>
      <c r="F1716" s="5253"/>
      <c r="G1716" s="5254"/>
      <c r="H1716" s="513"/>
      <c r="I1716" s="489"/>
      <c r="J1716" s="489"/>
      <c r="K1716" s="489"/>
      <c r="L1716" s="489"/>
      <c r="M1716" s="489"/>
      <c r="N1716" s="489"/>
      <c r="O1716" s="489"/>
      <c r="P1716" s="489"/>
    </row>
    <row r="1717" spans="3:16" s="348" customFormat="1" ht="15" customHeight="1" x14ac:dyDescent="0.3">
      <c r="C1717" s="5246" t="s">
        <v>4191</v>
      </c>
      <c r="D1717" s="5249"/>
      <c r="E1717" s="5249"/>
      <c r="F1717" s="5249"/>
      <c r="G1717" s="5250"/>
      <c r="H1717" s="513"/>
      <c r="I1717" s="489"/>
      <c r="J1717" s="489"/>
      <c r="K1717" s="489"/>
      <c r="L1717" s="489"/>
      <c r="M1717" s="489"/>
      <c r="N1717" s="489"/>
      <c r="O1717" s="489"/>
      <c r="P1717" s="489"/>
    </row>
    <row r="1718" spans="3:16" s="348" customFormat="1" ht="15" customHeight="1" x14ac:dyDescent="0.3">
      <c r="C1718" s="5246" t="s">
        <v>4192</v>
      </c>
      <c r="D1718" s="5249"/>
      <c r="E1718" s="5249"/>
      <c r="F1718" s="5249"/>
      <c r="G1718" s="5250"/>
      <c r="H1718" s="513"/>
      <c r="I1718" s="489"/>
      <c r="J1718" s="489"/>
      <c r="K1718" s="489"/>
      <c r="L1718" s="489"/>
      <c r="M1718" s="489"/>
      <c r="N1718" s="489"/>
      <c r="O1718" s="489"/>
      <c r="P1718" s="489"/>
    </row>
    <row r="1719" spans="3:16" s="348" customFormat="1" ht="15" customHeight="1" thickBot="1" x14ac:dyDescent="0.35">
      <c r="C1719" s="2117" t="s">
        <v>4193</v>
      </c>
      <c r="D1719" s="821"/>
      <c r="E1719" s="821"/>
      <c r="F1719" s="821"/>
      <c r="G1719" s="822"/>
      <c r="H1719" s="513"/>
      <c r="I1719" s="489"/>
      <c r="J1719" s="489"/>
      <c r="K1719" s="489"/>
      <c r="L1719" s="489"/>
      <c r="M1719" s="489"/>
      <c r="N1719" s="489"/>
      <c r="O1719" s="489"/>
      <c r="P1719" s="489"/>
    </row>
    <row r="1720" spans="3:16" s="348" customFormat="1" ht="15" customHeight="1" thickTop="1" thickBot="1" x14ac:dyDescent="0.35">
      <c r="C1720" s="5251"/>
      <c r="D1720" s="5251"/>
      <c r="E1720" s="513"/>
      <c r="F1720" s="513"/>
      <c r="G1720" s="513"/>
      <c r="H1720" s="513"/>
      <c r="I1720" s="489"/>
      <c r="J1720" s="489"/>
      <c r="K1720" s="489"/>
      <c r="L1720" s="489"/>
      <c r="M1720" s="489"/>
      <c r="N1720" s="489"/>
      <c r="O1720" s="489"/>
      <c r="P1720" s="489"/>
    </row>
    <row r="1721" spans="3:16" s="348" customFormat="1" ht="15" customHeight="1" thickTop="1" thickBot="1" x14ac:dyDescent="0.25">
      <c r="C1721" s="5458" t="s">
        <v>4165</v>
      </c>
      <c r="D1721" s="5459"/>
      <c r="E1721" s="5459"/>
      <c r="F1721" s="5459"/>
      <c r="G1721" s="5459"/>
      <c r="H1721" s="5459"/>
      <c r="I1721" s="5459"/>
      <c r="J1721" s="5459"/>
      <c r="K1721" s="5459"/>
      <c r="L1721" s="5460"/>
      <c r="M1721" s="489"/>
      <c r="N1721" s="489"/>
      <c r="O1721" s="489"/>
      <c r="P1721" s="489"/>
    </row>
    <row r="1722" spans="3:16" s="348" customFormat="1" ht="15" customHeight="1" thickBot="1" x14ac:dyDescent="0.25">
      <c r="C1722" s="5611" t="s">
        <v>559</v>
      </c>
      <c r="D1722" s="5452"/>
      <c r="E1722" s="5453" t="s">
        <v>345</v>
      </c>
      <c r="F1722" s="5454"/>
      <c r="G1722" s="5454"/>
      <c r="H1722" s="5454"/>
      <c r="I1722" s="5454"/>
      <c r="J1722" s="5454"/>
      <c r="K1722" s="5454"/>
      <c r="L1722" s="5455"/>
      <c r="M1722" s="489"/>
      <c r="N1722" s="489"/>
      <c r="O1722" s="489"/>
      <c r="P1722" s="489"/>
    </row>
    <row r="1723" spans="3:16" s="348" customFormat="1" ht="15" customHeight="1" thickBot="1" x14ac:dyDescent="0.25">
      <c r="C1723" s="2095"/>
      <c r="D1723" s="5612" t="s">
        <v>347</v>
      </c>
      <c r="E1723" s="5614" t="s">
        <v>4166</v>
      </c>
      <c r="F1723" s="5615"/>
      <c r="G1723" s="5616"/>
      <c r="H1723" s="2097" t="s">
        <v>4167</v>
      </c>
      <c r="I1723" s="5605" t="s">
        <v>340</v>
      </c>
      <c r="J1723" s="5606"/>
      <c r="K1723" s="5605" t="s">
        <v>4168</v>
      </c>
      <c r="L1723" s="5606"/>
      <c r="M1723" s="489"/>
      <c r="N1723" s="489"/>
      <c r="O1723" s="489"/>
      <c r="P1723" s="489"/>
    </row>
    <row r="1724" spans="3:16" s="348" customFormat="1" ht="48" customHeight="1" x14ac:dyDescent="0.2">
      <c r="C1724" s="2098" t="s">
        <v>2763</v>
      </c>
      <c r="D1724" s="5613"/>
      <c r="E1724" s="760" t="s">
        <v>4169</v>
      </c>
      <c r="F1724" s="760" t="s">
        <v>4170</v>
      </c>
      <c r="G1724" s="760" t="s">
        <v>4171</v>
      </c>
      <c r="H1724" s="760" t="s">
        <v>4172</v>
      </c>
      <c r="I1724" s="760" t="s">
        <v>3687</v>
      </c>
      <c r="J1724" s="760" t="s">
        <v>4173</v>
      </c>
      <c r="K1724" s="2096" t="s">
        <v>1990</v>
      </c>
      <c r="L1724" s="761" t="s">
        <v>4174</v>
      </c>
      <c r="M1724" s="489"/>
      <c r="N1724" s="489"/>
      <c r="O1724" s="489"/>
      <c r="P1724" s="489"/>
    </row>
    <row r="1725" spans="3:16" s="348" customFormat="1" ht="15" customHeight="1" x14ac:dyDescent="0.2">
      <c r="C1725" s="2099" t="s">
        <v>4175</v>
      </c>
      <c r="D1725" s="2100">
        <v>25</v>
      </c>
      <c r="E1725" s="2101">
        <v>0</v>
      </c>
      <c r="F1725" s="2102">
        <v>0.15</v>
      </c>
      <c r="G1725" s="2102">
        <v>0.15</v>
      </c>
      <c r="H1725" s="2100">
        <v>23</v>
      </c>
      <c r="I1725" s="2100">
        <v>2</v>
      </c>
      <c r="J1725" s="2103">
        <v>200</v>
      </c>
      <c r="K1725" s="2104">
        <v>0</v>
      </c>
      <c r="L1725" s="2105">
        <v>0</v>
      </c>
      <c r="M1725" s="489"/>
      <c r="N1725" s="489"/>
      <c r="O1725" s="489"/>
      <c r="P1725" s="489"/>
    </row>
    <row r="1726" spans="3:16" s="348" customFormat="1" ht="15" customHeight="1" x14ac:dyDescent="0.2">
      <c r="C1726" s="2106" t="s">
        <v>5868</v>
      </c>
      <c r="D1726" s="2107">
        <v>32</v>
      </c>
      <c r="E1726" s="2108">
        <v>0</v>
      </c>
      <c r="F1726" s="2109">
        <v>0.15</v>
      </c>
      <c r="G1726" s="2109">
        <v>0.15</v>
      </c>
      <c r="H1726" s="2107">
        <v>15</v>
      </c>
      <c r="I1726" s="2107">
        <v>2</v>
      </c>
      <c r="J1726" s="2110">
        <v>200</v>
      </c>
      <c r="K1726" s="2107">
        <v>15</v>
      </c>
      <c r="L1726" s="2111" t="s">
        <v>47</v>
      </c>
      <c r="M1726" s="489"/>
      <c r="N1726" s="489"/>
      <c r="O1726" s="489"/>
      <c r="P1726" s="489"/>
    </row>
    <row r="1727" spans="3:16" s="348" customFormat="1" ht="15" customHeight="1" x14ac:dyDescent="0.2">
      <c r="C1727" s="2106" t="s">
        <v>5869</v>
      </c>
      <c r="D1727" s="2107">
        <v>37</v>
      </c>
      <c r="E1727" s="2108">
        <v>0</v>
      </c>
      <c r="F1727" s="2109">
        <v>0.15</v>
      </c>
      <c r="G1727" s="2109">
        <v>0.15</v>
      </c>
      <c r="H1727" s="2107">
        <v>15</v>
      </c>
      <c r="I1727" s="2107">
        <v>2</v>
      </c>
      <c r="J1727" s="2110">
        <v>200</v>
      </c>
      <c r="K1727" s="2107">
        <v>20</v>
      </c>
      <c r="L1727" s="2112" t="s">
        <v>58</v>
      </c>
      <c r="M1727" s="489"/>
      <c r="N1727" s="489"/>
      <c r="O1727" s="489"/>
      <c r="P1727" s="489"/>
    </row>
    <row r="1728" spans="3:16" s="348" customFormat="1" ht="15" customHeight="1" x14ac:dyDescent="0.2">
      <c r="C1728" s="2113" t="s">
        <v>1469</v>
      </c>
      <c r="D1728" s="698"/>
      <c r="E1728" s="699"/>
      <c r="F1728" s="699"/>
      <c r="G1728" s="699"/>
      <c r="H1728" s="699"/>
      <c r="I1728" s="699"/>
      <c r="J1728" s="699"/>
      <c r="K1728" s="699"/>
      <c r="L1728" s="701"/>
      <c r="M1728" s="489"/>
      <c r="N1728" s="489"/>
      <c r="O1728" s="489"/>
      <c r="P1728" s="489"/>
    </row>
    <row r="1729" spans="3:16" s="348" customFormat="1" ht="15" customHeight="1" x14ac:dyDescent="0.2">
      <c r="C1729" s="5610" t="s">
        <v>4176</v>
      </c>
      <c r="D1729" s="4509"/>
      <c r="E1729" s="4509"/>
      <c r="F1729" s="4509"/>
      <c r="G1729" s="4509"/>
      <c r="H1729" s="4509"/>
      <c r="I1729" s="4509"/>
      <c r="J1729" s="4509"/>
      <c r="K1729" s="4509"/>
      <c r="L1729" s="5586"/>
      <c r="M1729" s="489"/>
      <c r="N1729" s="489"/>
      <c r="O1729" s="489"/>
      <c r="P1729" s="489"/>
    </row>
    <row r="1730" spans="3:16" s="348" customFormat="1" ht="24.75" customHeight="1" x14ac:dyDescent="0.2">
      <c r="C1730" s="5607" t="s">
        <v>4177</v>
      </c>
      <c r="D1730" s="5608"/>
      <c r="E1730" s="5608"/>
      <c r="F1730" s="5608"/>
      <c r="G1730" s="5608"/>
      <c r="H1730" s="5608"/>
      <c r="I1730" s="5608"/>
      <c r="J1730" s="5608"/>
      <c r="K1730" s="5608"/>
      <c r="L1730" s="5609"/>
      <c r="M1730" s="489"/>
      <c r="N1730" s="489"/>
      <c r="O1730" s="489"/>
      <c r="P1730" s="489"/>
    </row>
    <row r="1731" spans="3:16" s="348" customFormat="1" ht="24.75" customHeight="1" x14ac:dyDescent="0.2">
      <c r="C1731" s="5607" t="s">
        <v>4178</v>
      </c>
      <c r="D1731" s="5608"/>
      <c r="E1731" s="5608"/>
      <c r="F1731" s="5608"/>
      <c r="G1731" s="5608"/>
      <c r="H1731" s="5608"/>
      <c r="I1731" s="5608"/>
      <c r="J1731" s="5608"/>
      <c r="K1731" s="5608"/>
      <c r="L1731" s="5609"/>
      <c r="M1731" s="489"/>
      <c r="N1731" s="489"/>
      <c r="O1731" s="489"/>
      <c r="P1731" s="489"/>
    </row>
    <row r="1732" spans="3:16" s="348" customFormat="1" ht="24.75" customHeight="1" x14ac:dyDescent="0.2">
      <c r="C1732" s="5607" t="s">
        <v>4179</v>
      </c>
      <c r="D1732" s="5608"/>
      <c r="E1732" s="5608"/>
      <c r="F1732" s="5608"/>
      <c r="G1732" s="5608"/>
      <c r="H1732" s="5608"/>
      <c r="I1732" s="5608"/>
      <c r="J1732" s="5608"/>
      <c r="K1732" s="5608"/>
      <c r="L1732" s="5609"/>
      <c r="M1732" s="489"/>
      <c r="N1732" s="489"/>
      <c r="O1732" s="489"/>
      <c r="P1732" s="489"/>
    </row>
    <row r="1733" spans="3:16" s="348" customFormat="1" ht="24.75" customHeight="1" x14ac:dyDescent="0.2">
      <c r="C1733" s="5607" t="s">
        <v>4180</v>
      </c>
      <c r="D1733" s="5608"/>
      <c r="E1733" s="5608"/>
      <c r="F1733" s="5608"/>
      <c r="G1733" s="5608"/>
      <c r="H1733" s="5608"/>
      <c r="I1733" s="5608"/>
      <c r="J1733" s="5608"/>
      <c r="K1733" s="2114"/>
      <c r="L1733" s="2115"/>
      <c r="M1733" s="489"/>
      <c r="N1733" s="489"/>
      <c r="O1733" s="489"/>
      <c r="P1733" s="489"/>
    </row>
    <row r="1734" spans="3:16" s="348" customFormat="1" ht="24.75" customHeight="1" x14ac:dyDescent="0.2">
      <c r="C1734" s="5607" t="s">
        <v>4181</v>
      </c>
      <c r="D1734" s="5608"/>
      <c r="E1734" s="5608"/>
      <c r="F1734" s="5608"/>
      <c r="G1734" s="5608"/>
      <c r="H1734" s="5608"/>
      <c r="I1734" s="5608"/>
      <c r="J1734" s="5608"/>
      <c r="K1734" s="5608"/>
      <c r="L1734" s="5609"/>
      <c r="M1734" s="489"/>
      <c r="N1734" s="489"/>
      <c r="O1734" s="489"/>
      <c r="P1734" s="489"/>
    </row>
    <row r="1735" spans="3:16" s="348" customFormat="1" ht="15" customHeight="1" x14ac:dyDescent="0.2">
      <c r="C1735" s="5617" t="s">
        <v>3558</v>
      </c>
      <c r="D1735" s="5618"/>
      <c r="E1735" s="5618"/>
      <c r="F1735" s="5618"/>
      <c r="G1735" s="5618"/>
      <c r="H1735" s="2114"/>
      <c r="I1735" s="2114"/>
      <c r="J1735" s="2114"/>
      <c r="K1735" s="2114"/>
      <c r="L1735" s="2115"/>
      <c r="M1735" s="489"/>
      <c r="N1735" s="489"/>
      <c r="O1735" s="489"/>
      <c r="P1735" s="489"/>
    </row>
    <row r="1736" spans="3:16" s="348" customFormat="1" ht="15" customHeight="1" x14ac:dyDescent="0.2">
      <c r="C1736" s="5619" t="s">
        <v>4182</v>
      </c>
      <c r="D1736" s="5620"/>
      <c r="E1736" s="5620"/>
      <c r="F1736" s="5620"/>
      <c r="G1736" s="5620"/>
      <c r="H1736" s="5620"/>
      <c r="I1736" s="5620"/>
      <c r="J1736" s="5620"/>
      <c r="K1736" s="5620"/>
      <c r="L1736" s="5621"/>
      <c r="M1736" s="489"/>
      <c r="N1736" s="489"/>
      <c r="O1736" s="489"/>
      <c r="P1736" s="489"/>
    </row>
    <row r="1737" spans="3:16" s="348" customFormat="1" ht="15" customHeight="1" thickBot="1" x14ac:dyDescent="0.25">
      <c r="C1737" s="2116"/>
      <c r="D1737" s="1961"/>
      <c r="E1737" s="1961"/>
      <c r="F1737" s="1961"/>
      <c r="G1737" s="1961"/>
      <c r="H1737" s="1961"/>
      <c r="I1737" s="1961"/>
      <c r="J1737" s="1961"/>
      <c r="K1737" s="1961"/>
      <c r="L1737" s="1962"/>
      <c r="M1737" s="489"/>
      <c r="N1737" s="489"/>
      <c r="O1737" s="489"/>
      <c r="P1737" s="489"/>
    </row>
    <row r="1738" spans="3:16" s="348" customFormat="1" ht="15" customHeight="1" thickTop="1" thickBot="1" x14ac:dyDescent="0.35">
      <c r="C1738" s="5223"/>
      <c r="D1738" s="5223"/>
      <c r="E1738" s="513"/>
      <c r="F1738" s="513"/>
      <c r="G1738" s="513"/>
      <c r="H1738" s="513"/>
      <c r="I1738" s="489"/>
      <c r="J1738" s="489"/>
      <c r="K1738" s="489"/>
      <c r="L1738" s="489"/>
      <c r="M1738" s="489"/>
      <c r="N1738" s="489"/>
      <c r="O1738" s="489"/>
      <c r="P1738" s="489"/>
    </row>
    <row r="1739" spans="3:16" s="348" customFormat="1" ht="37.5" customHeight="1" thickTop="1" x14ac:dyDescent="0.2">
      <c r="C1739" s="5641" t="s">
        <v>4194</v>
      </c>
      <c r="D1739" s="5597"/>
      <c r="E1739" s="5598"/>
      <c r="F1739" s="5598"/>
      <c r="G1739" s="5598"/>
      <c r="H1739" s="5598"/>
      <c r="I1739" s="5598"/>
      <c r="J1739" s="5598"/>
      <c r="K1739" s="5599"/>
      <c r="L1739" s="489"/>
      <c r="M1739" s="489"/>
      <c r="N1739" s="489"/>
      <c r="O1739" s="489"/>
      <c r="P1739" s="489"/>
    </row>
    <row r="1740" spans="3:16" s="348" customFormat="1" ht="15" customHeight="1" x14ac:dyDescent="0.2">
      <c r="C1740" s="5347" t="s">
        <v>4195</v>
      </c>
      <c r="D1740" s="5244" t="s">
        <v>4134</v>
      </c>
      <c r="E1740" s="5539" t="s">
        <v>340</v>
      </c>
      <c r="F1740" s="5539"/>
      <c r="G1740" s="5539"/>
      <c r="H1740" s="5539" t="s">
        <v>3724</v>
      </c>
      <c r="I1740" s="5539"/>
      <c r="J1740" s="5539"/>
      <c r="K1740" s="5557"/>
      <c r="L1740" s="489"/>
      <c r="M1740" s="489"/>
      <c r="N1740" s="489"/>
      <c r="O1740" s="489"/>
      <c r="P1740" s="489"/>
    </row>
    <row r="1741" spans="3:16" s="348" customFormat="1" ht="15" customHeight="1" x14ac:dyDescent="0.2">
      <c r="C1741" s="5347"/>
      <c r="D1741" s="5622"/>
      <c r="E1741" s="5595" t="s">
        <v>4196</v>
      </c>
      <c r="F1741" s="5348" t="s">
        <v>230</v>
      </c>
      <c r="G1741" s="5348" t="s">
        <v>4197</v>
      </c>
      <c r="H1741" s="5348" t="s">
        <v>2768</v>
      </c>
      <c r="I1741" s="5539" t="s">
        <v>4137</v>
      </c>
      <c r="J1741" s="5539"/>
      <c r="K1741" s="2094"/>
      <c r="L1741" s="489"/>
      <c r="M1741" s="489"/>
      <c r="N1741" s="489"/>
      <c r="O1741" s="489"/>
      <c r="P1741" s="489"/>
    </row>
    <row r="1742" spans="3:16" s="348" customFormat="1" ht="15" customHeight="1" x14ac:dyDescent="0.2">
      <c r="C1742" s="5347"/>
      <c r="D1742" s="5622"/>
      <c r="E1742" s="5595"/>
      <c r="F1742" s="5348"/>
      <c r="G1742" s="5348"/>
      <c r="H1742" s="5348"/>
      <c r="I1742" s="5348" t="s">
        <v>4198</v>
      </c>
      <c r="J1742" s="5348" t="s">
        <v>4199</v>
      </c>
      <c r="K1742" s="5349" t="s">
        <v>4138</v>
      </c>
      <c r="L1742" s="489"/>
      <c r="M1742" s="489"/>
      <c r="N1742" s="489"/>
      <c r="O1742" s="489"/>
      <c r="P1742" s="489"/>
    </row>
    <row r="1743" spans="3:16" s="348" customFormat="1" ht="15" customHeight="1" x14ac:dyDescent="0.2">
      <c r="C1743" s="5347"/>
      <c r="D1743" s="5245"/>
      <c r="E1743" s="5595"/>
      <c r="F1743" s="5348"/>
      <c r="G1743" s="5348"/>
      <c r="H1743" s="5348"/>
      <c r="I1743" s="5348"/>
      <c r="J1743" s="5348"/>
      <c r="K1743" s="5349"/>
      <c r="L1743" s="489"/>
      <c r="M1743" s="489"/>
      <c r="N1743" s="489"/>
      <c r="O1743" s="489"/>
      <c r="P1743" s="489"/>
    </row>
    <row r="1744" spans="3:16" s="348" customFormat="1" ht="15" customHeight="1" x14ac:dyDescent="0.2">
      <c r="C1744" s="2075" t="s">
        <v>4200</v>
      </c>
      <c r="D1744" s="2076">
        <f>+E1744</f>
        <v>9</v>
      </c>
      <c r="E1744" s="2077">
        <v>9</v>
      </c>
      <c r="F1744" s="1606">
        <v>1000</v>
      </c>
      <c r="G1744" s="1606">
        <v>0.03</v>
      </c>
      <c r="H1744" s="1606" t="s">
        <v>4142</v>
      </c>
      <c r="I1744" s="1606" t="s">
        <v>4142</v>
      </c>
      <c r="J1744" s="1606" t="s">
        <v>4142</v>
      </c>
      <c r="K1744" s="2079" t="s">
        <v>1866</v>
      </c>
      <c r="L1744" s="489"/>
      <c r="M1744" s="489"/>
      <c r="N1744" s="489"/>
      <c r="O1744" s="489"/>
      <c r="P1744" s="489"/>
    </row>
    <row r="1745" spans="3:16" s="348" customFormat="1" ht="15" customHeight="1" x14ac:dyDescent="0.2">
      <c r="C1745" s="2075" t="s">
        <v>4201</v>
      </c>
      <c r="D1745" s="2076">
        <f t="shared" ref="D1745:D1750" si="12">+E1745</f>
        <v>5</v>
      </c>
      <c r="E1745" s="2077">
        <v>5</v>
      </c>
      <c r="F1745" s="1606">
        <v>300</v>
      </c>
      <c r="G1745" s="1606">
        <v>0.03</v>
      </c>
      <c r="H1745" s="1606" t="s">
        <v>4142</v>
      </c>
      <c r="I1745" s="1606" t="s">
        <v>4142</v>
      </c>
      <c r="J1745" s="1606" t="s">
        <v>4142</v>
      </c>
      <c r="K1745" s="2079" t="s">
        <v>4142</v>
      </c>
      <c r="L1745" s="489"/>
      <c r="M1745" s="489"/>
      <c r="N1745" s="489"/>
      <c r="O1745" s="489"/>
      <c r="P1745" s="489"/>
    </row>
    <row r="1746" spans="3:16" s="348" customFormat="1" ht="15" customHeight="1" x14ac:dyDescent="0.2">
      <c r="C1746" s="2075" t="s">
        <v>4202</v>
      </c>
      <c r="D1746" s="2076">
        <f t="shared" si="12"/>
        <v>3</v>
      </c>
      <c r="E1746" s="2077">
        <v>3</v>
      </c>
      <c r="F1746" s="1606">
        <v>150</v>
      </c>
      <c r="G1746" s="1606">
        <v>0.03</v>
      </c>
      <c r="H1746" s="1606" t="s">
        <v>4142</v>
      </c>
      <c r="I1746" s="1606" t="s">
        <v>4142</v>
      </c>
      <c r="J1746" s="1606" t="s">
        <v>4142</v>
      </c>
      <c r="K1746" s="2079" t="s">
        <v>4142</v>
      </c>
      <c r="L1746" s="489"/>
      <c r="M1746" s="489"/>
      <c r="N1746" s="489"/>
      <c r="O1746" s="489"/>
      <c r="P1746" s="489"/>
    </row>
    <row r="1747" spans="3:16" s="348" customFormat="1" ht="15" customHeight="1" x14ac:dyDescent="0.2">
      <c r="C1747" s="2075" t="s">
        <v>4203</v>
      </c>
      <c r="D1747" s="2076">
        <f t="shared" si="12"/>
        <v>1.5</v>
      </c>
      <c r="E1747" s="2077">
        <v>1.5</v>
      </c>
      <c r="F1747" s="1606">
        <v>60</v>
      </c>
      <c r="G1747" s="1606">
        <v>0.03</v>
      </c>
      <c r="H1747" s="1606" t="s">
        <v>4142</v>
      </c>
      <c r="I1747" s="1606" t="s">
        <v>4142</v>
      </c>
      <c r="J1747" s="1606" t="s">
        <v>4142</v>
      </c>
      <c r="K1747" s="2079" t="s">
        <v>4142</v>
      </c>
      <c r="L1747" s="489"/>
      <c r="M1747" s="489"/>
      <c r="N1747" s="489"/>
      <c r="O1747" s="489"/>
      <c r="P1747" s="489"/>
    </row>
    <row r="1748" spans="3:16" s="348" customFormat="1" ht="15" customHeight="1" x14ac:dyDescent="0.2">
      <c r="C1748" s="2075" t="s">
        <v>4204</v>
      </c>
      <c r="D1748" s="2076">
        <f t="shared" si="12"/>
        <v>11.88</v>
      </c>
      <c r="E1748" s="2077">
        <v>11.88</v>
      </c>
      <c r="F1748" s="1606">
        <v>2500</v>
      </c>
      <c r="G1748" s="1606">
        <v>0.03</v>
      </c>
      <c r="H1748" s="1606" t="s">
        <v>4142</v>
      </c>
      <c r="I1748" s="1606" t="s">
        <v>4142</v>
      </c>
      <c r="J1748" s="1606" t="s">
        <v>4142</v>
      </c>
      <c r="K1748" s="2079" t="s">
        <v>4142</v>
      </c>
      <c r="L1748" s="489"/>
      <c r="M1748" s="489"/>
      <c r="N1748" s="489"/>
      <c r="O1748" s="489"/>
      <c r="P1748" s="489"/>
    </row>
    <row r="1749" spans="3:16" s="348" customFormat="1" ht="15" customHeight="1" x14ac:dyDescent="0.2">
      <c r="C1749" s="2075" t="s">
        <v>4205</v>
      </c>
      <c r="D1749" s="2076">
        <f t="shared" si="12"/>
        <v>10.4</v>
      </c>
      <c r="E1749" s="2077">
        <v>10.4</v>
      </c>
      <c r="F1749" s="1606">
        <v>1500</v>
      </c>
      <c r="G1749" s="1606">
        <v>0.03</v>
      </c>
      <c r="H1749" s="1606" t="s">
        <v>4142</v>
      </c>
      <c r="I1749" s="1606" t="s">
        <v>4142</v>
      </c>
      <c r="J1749" s="1606" t="s">
        <v>4142</v>
      </c>
      <c r="K1749" s="2079" t="s">
        <v>4142</v>
      </c>
      <c r="L1749" s="489"/>
      <c r="M1749" s="489"/>
      <c r="N1749" s="489"/>
      <c r="O1749" s="489"/>
      <c r="P1749" s="489"/>
    </row>
    <row r="1750" spans="3:16" s="348" customFormat="1" ht="15" customHeight="1" x14ac:dyDescent="0.2">
      <c r="C1750" s="2075" t="s">
        <v>4206</v>
      </c>
      <c r="D1750" s="2076">
        <f t="shared" si="12"/>
        <v>1.5</v>
      </c>
      <c r="E1750" s="2077">
        <v>1.5</v>
      </c>
      <c r="F1750" s="1606">
        <v>60</v>
      </c>
      <c r="G1750" s="1606">
        <v>3.0000000000000001E-3</v>
      </c>
      <c r="H1750" s="1606" t="s">
        <v>4142</v>
      </c>
      <c r="I1750" s="1606" t="s">
        <v>4142</v>
      </c>
      <c r="J1750" s="1606" t="s">
        <v>4142</v>
      </c>
      <c r="K1750" s="2079" t="s">
        <v>4142</v>
      </c>
      <c r="L1750" s="489"/>
      <c r="M1750" s="489"/>
      <c r="N1750" s="489"/>
      <c r="O1750" s="489"/>
      <c r="P1750" s="489"/>
    </row>
    <row r="1751" spans="3:16" s="348" customFormat="1" ht="15" customHeight="1" x14ac:dyDescent="0.2">
      <c r="C1751" s="2118" t="s">
        <v>4207</v>
      </c>
      <c r="D1751" s="2076">
        <f>+H1751</f>
        <v>20</v>
      </c>
      <c r="E1751" s="2119" t="s">
        <v>4142</v>
      </c>
      <c r="F1751" s="2119" t="s">
        <v>4142</v>
      </c>
      <c r="G1751" s="2119" t="s">
        <v>4142</v>
      </c>
      <c r="H1751" s="2078">
        <v>20</v>
      </c>
      <c r="I1751" s="1606">
        <v>50</v>
      </c>
      <c r="J1751" s="1606">
        <v>0</v>
      </c>
      <c r="K1751" s="2120">
        <v>1.2</v>
      </c>
      <c r="L1751" s="489"/>
      <c r="M1751" s="489"/>
      <c r="N1751" s="489"/>
      <c r="O1751" s="489"/>
      <c r="P1751" s="489"/>
    </row>
    <row r="1752" spans="3:16" s="348" customFormat="1" ht="15" customHeight="1" x14ac:dyDescent="0.2">
      <c r="C1752" s="2118" t="s">
        <v>4208</v>
      </c>
      <c r="D1752" s="2076">
        <f t="shared" ref="D1752:D1760" si="13">+H1752</f>
        <v>20</v>
      </c>
      <c r="E1752" s="2119" t="s">
        <v>4142</v>
      </c>
      <c r="F1752" s="2119" t="s">
        <v>4142</v>
      </c>
      <c r="G1752" s="2119" t="s">
        <v>4142</v>
      </c>
      <c r="H1752" s="2078">
        <v>20</v>
      </c>
      <c r="I1752" s="1606">
        <v>0</v>
      </c>
      <c r="J1752" s="1606">
        <v>50</v>
      </c>
      <c r="K1752" s="2120">
        <v>1.2</v>
      </c>
      <c r="L1752" s="489"/>
      <c r="M1752" s="489"/>
      <c r="N1752" s="489"/>
      <c r="O1752" s="489"/>
      <c r="P1752" s="489"/>
    </row>
    <row r="1753" spans="3:16" s="348" customFormat="1" ht="15" customHeight="1" x14ac:dyDescent="0.2">
      <c r="C1753" s="2118" t="s">
        <v>4209</v>
      </c>
      <c r="D1753" s="2076">
        <f t="shared" si="13"/>
        <v>10</v>
      </c>
      <c r="E1753" s="2119" t="s">
        <v>4142</v>
      </c>
      <c r="F1753" s="2119" t="s">
        <v>4142</v>
      </c>
      <c r="G1753" s="2119" t="s">
        <v>4142</v>
      </c>
      <c r="H1753" s="2078">
        <v>10</v>
      </c>
      <c r="I1753" s="1606">
        <v>10</v>
      </c>
      <c r="J1753" s="1606">
        <v>0</v>
      </c>
      <c r="K1753" s="2120">
        <v>1.5</v>
      </c>
      <c r="L1753" s="489"/>
      <c r="M1753" s="489"/>
      <c r="N1753" s="489"/>
      <c r="O1753" s="489"/>
      <c r="P1753" s="489"/>
    </row>
    <row r="1754" spans="3:16" s="348" customFormat="1" ht="15" customHeight="1" x14ac:dyDescent="0.2">
      <c r="C1754" s="2118" t="s">
        <v>4210</v>
      </c>
      <c r="D1754" s="2076">
        <f t="shared" si="13"/>
        <v>10</v>
      </c>
      <c r="E1754" s="2119" t="s">
        <v>4142</v>
      </c>
      <c r="F1754" s="2119" t="s">
        <v>4142</v>
      </c>
      <c r="G1754" s="2119" t="s">
        <v>4142</v>
      </c>
      <c r="H1754" s="2078">
        <v>10</v>
      </c>
      <c r="I1754" s="1606">
        <v>0</v>
      </c>
      <c r="J1754" s="1606">
        <v>10</v>
      </c>
      <c r="K1754" s="2120">
        <v>1.5</v>
      </c>
      <c r="L1754" s="489"/>
      <c r="M1754" s="489"/>
      <c r="N1754" s="489"/>
      <c r="O1754" s="489"/>
      <c r="P1754" s="489"/>
    </row>
    <row r="1755" spans="3:16" s="348" customFormat="1" ht="15" customHeight="1" x14ac:dyDescent="0.2">
      <c r="C1755" s="2118" t="s">
        <v>4211</v>
      </c>
      <c r="D1755" s="2076">
        <f t="shared" si="13"/>
        <v>8</v>
      </c>
      <c r="E1755" s="2119" t="s">
        <v>4142</v>
      </c>
      <c r="F1755" s="2119" t="s">
        <v>4142</v>
      </c>
      <c r="G1755" s="2119" t="s">
        <v>4142</v>
      </c>
      <c r="H1755" s="2078">
        <v>8</v>
      </c>
      <c r="I1755" s="1606">
        <v>5</v>
      </c>
      <c r="J1755" s="1606">
        <v>0</v>
      </c>
      <c r="K1755" s="2120">
        <v>2</v>
      </c>
      <c r="L1755" s="489"/>
      <c r="M1755" s="489"/>
      <c r="N1755" s="489"/>
      <c r="O1755" s="489"/>
      <c r="P1755" s="489"/>
    </row>
    <row r="1756" spans="3:16" s="348" customFormat="1" ht="15" customHeight="1" x14ac:dyDescent="0.2">
      <c r="C1756" s="2118" t="s">
        <v>4212</v>
      </c>
      <c r="D1756" s="2076">
        <f t="shared" si="13"/>
        <v>8</v>
      </c>
      <c r="E1756" s="2119" t="s">
        <v>4142</v>
      </c>
      <c r="F1756" s="2119" t="s">
        <v>4142</v>
      </c>
      <c r="G1756" s="2119" t="s">
        <v>4142</v>
      </c>
      <c r="H1756" s="2078">
        <v>8</v>
      </c>
      <c r="I1756" s="1606">
        <v>0</v>
      </c>
      <c r="J1756" s="1606">
        <v>5</v>
      </c>
      <c r="K1756" s="2120">
        <v>2</v>
      </c>
      <c r="L1756" s="489"/>
      <c r="M1756" s="489"/>
      <c r="N1756" s="489"/>
      <c r="O1756" s="489"/>
      <c r="P1756" s="489"/>
    </row>
    <row r="1757" spans="3:16" s="348" customFormat="1" ht="15" customHeight="1" x14ac:dyDescent="0.2">
      <c r="C1757" s="2118" t="s">
        <v>4213</v>
      </c>
      <c r="D1757" s="2076">
        <f t="shared" si="13"/>
        <v>6</v>
      </c>
      <c r="E1757" s="2119" t="s">
        <v>4142</v>
      </c>
      <c r="F1757" s="2119" t="s">
        <v>4142</v>
      </c>
      <c r="G1757" s="2119" t="s">
        <v>4142</v>
      </c>
      <c r="H1757" s="2078">
        <v>6</v>
      </c>
      <c r="I1757" s="1606">
        <v>3</v>
      </c>
      <c r="J1757" s="1606">
        <v>0</v>
      </c>
      <c r="K1757" s="2120">
        <v>3</v>
      </c>
      <c r="L1757" s="489"/>
      <c r="M1757" s="489"/>
      <c r="N1757" s="489"/>
      <c r="O1757" s="489"/>
      <c r="P1757" s="489"/>
    </row>
    <row r="1758" spans="3:16" s="348" customFormat="1" ht="15" customHeight="1" x14ac:dyDescent="0.2">
      <c r="C1758" s="2118" t="s">
        <v>4214</v>
      </c>
      <c r="D1758" s="2076">
        <f t="shared" si="13"/>
        <v>6</v>
      </c>
      <c r="E1758" s="2119" t="s">
        <v>4142</v>
      </c>
      <c r="F1758" s="2119" t="s">
        <v>4142</v>
      </c>
      <c r="G1758" s="2119" t="s">
        <v>4142</v>
      </c>
      <c r="H1758" s="2078">
        <v>6</v>
      </c>
      <c r="I1758" s="1606">
        <v>0</v>
      </c>
      <c r="J1758" s="1606">
        <v>3</v>
      </c>
      <c r="K1758" s="2120">
        <v>3</v>
      </c>
      <c r="L1758" s="489"/>
      <c r="M1758" s="489"/>
      <c r="N1758" s="489"/>
      <c r="O1758" s="489"/>
      <c r="P1758" s="489"/>
    </row>
    <row r="1759" spans="3:16" s="348" customFormat="1" ht="15" customHeight="1" x14ac:dyDescent="0.2">
      <c r="C1759" s="2118" t="s">
        <v>4215</v>
      </c>
      <c r="D1759" s="2076">
        <f t="shared" si="13"/>
        <v>4</v>
      </c>
      <c r="E1759" s="2119" t="s">
        <v>4142</v>
      </c>
      <c r="F1759" s="2119" t="s">
        <v>4142</v>
      </c>
      <c r="G1759" s="2119" t="s">
        <v>4142</v>
      </c>
      <c r="H1759" s="2078">
        <v>4</v>
      </c>
      <c r="I1759" s="1606">
        <v>1</v>
      </c>
      <c r="J1759" s="1606">
        <v>0</v>
      </c>
      <c r="K1759" s="2120">
        <v>4.5999999999999996</v>
      </c>
      <c r="L1759" s="489"/>
      <c r="M1759" s="489"/>
      <c r="N1759" s="489"/>
      <c r="O1759" s="489"/>
      <c r="P1759" s="489"/>
    </row>
    <row r="1760" spans="3:16" s="348" customFormat="1" ht="15" customHeight="1" x14ac:dyDescent="0.2">
      <c r="C1760" s="2118" t="s">
        <v>4216</v>
      </c>
      <c r="D1760" s="2076">
        <f t="shared" si="13"/>
        <v>4</v>
      </c>
      <c r="E1760" s="2119" t="s">
        <v>4142</v>
      </c>
      <c r="F1760" s="2119" t="s">
        <v>4142</v>
      </c>
      <c r="G1760" s="2119" t="s">
        <v>4142</v>
      </c>
      <c r="H1760" s="2078">
        <v>4</v>
      </c>
      <c r="I1760" s="1606">
        <v>0</v>
      </c>
      <c r="J1760" s="1606">
        <v>1</v>
      </c>
      <c r="K1760" s="2120">
        <v>4.5999999999999996</v>
      </c>
      <c r="L1760" s="489"/>
      <c r="M1760" s="489"/>
      <c r="N1760" s="489"/>
      <c r="O1760" s="489"/>
      <c r="P1760" s="489"/>
    </row>
    <row r="1761" spans="3:16" s="348" customFormat="1" ht="15" customHeight="1" x14ac:dyDescent="0.2">
      <c r="C1761" s="2075" t="s">
        <v>4217</v>
      </c>
      <c r="D1761" s="2080">
        <v>15</v>
      </c>
      <c r="E1761" s="2119" t="s">
        <v>4142</v>
      </c>
      <c r="F1761" s="2119" t="s">
        <v>4142</v>
      </c>
      <c r="G1761" s="2119" t="s">
        <v>4142</v>
      </c>
      <c r="H1761" s="2119" t="s">
        <v>4142</v>
      </c>
      <c r="I1761" s="2119" t="s">
        <v>4142</v>
      </c>
      <c r="J1761" s="2119" t="s">
        <v>4142</v>
      </c>
      <c r="K1761" s="2121">
        <v>0.9</v>
      </c>
      <c r="L1761" s="489"/>
      <c r="M1761" s="489"/>
      <c r="N1761" s="489"/>
      <c r="O1761" s="489"/>
      <c r="P1761" s="489"/>
    </row>
    <row r="1762" spans="3:16" s="348" customFormat="1" ht="15" customHeight="1" x14ac:dyDescent="0.2">
      <c r="C1762" s="2122" t="s">
        <v>4218</v>
      </c>
      <c r="D1762" s="2080">
        <v>20</v>
      </c>
      <c r="E1762" s="2119" t="s">
        <v>4142</v>
      </c>
      <c r="F1762" s="2119" t="s">
        <v>4142</v>
      </c>
      <c r="G1762" s="2119" t="s">
        <v>4142</v>
      </c>
      <c r="H1762" s="2119" t="s">
        <v>4142</v>
      </c>
      <c r="I1762" s="2119" t="s">
        <v>4142</v>
      </c>
      <c r="J1762" s="2119" t="s">
        <v>4142</v>
      </c>
      <c r="K1762" s="2123">
        <v>0.9</v>
      </c>
      <c r="L1762" s="489"/>
      <c r="M1762" s="489"/>
      <c r="N1762" s="489"/>
      <c r="O1762" s="489"/>
      <c r="P1762" s="489"/>
    </row>
    <row r="1763" spans="3:16" s="348" customFormat="1" ht="15" customHeight="1" x14ac:dyDescent="0.2">
      <c r="C1763" s="2122" t="s">
        <v>4219</v>
      </c>
      <c r="D1763" s="2080">
        <v>30</v>
      </c>
      <c r="E1763" s="2119" t="s">
        <v>4142</v>
      </c>
      <c r="F1763" s="2119" t="s">
        <v>4142</v>
      </c>
      <c r="G1763" s="2119" t="s">
        <v>4142</v>
      </c>
      <c r="H1763" s="2119" t="s">
        <v>4142</v>
      </c>
      <c r="I1763" s="2119" t="s">
        <v>4142</v>
      </c>
      <c r="J1763" s="2119" t="s">
        <v>4142</v>
      </c>
      <c r="K1763" s="2123">
        <v>0.9</v>
      </c>
      <c r="L1763" s="489"/>
      <c r="M1763" s="489"/>
      <c r="N1763" s="489"/>
      <c r="O1763" s="489"/>
      <c r="P1763" s="489"/>
    </row>
    <row r="1764" spans="3:16" s="348" customFormat="1" ht="15" customHeight="1" x14ac:dyDescent="0.2">
      <c r="C1764" s="2075" t="s">
        <v>4220</v>
      </c>
      <c r="D1764" s="2080">
        <v>5</v>
      </c>
      <c r="E1764" s="2119" t="s">
        <v>4142</v>
      </c>
      <c r="F1764" s="2119" t="s">
        <v>4142</v>
      </c>
      <c r="G1764" s="2119" t="s">
        <v>4142</v>
      </c>
      <c r="H1764" s="2119" t="s">
        <v>4142</v>
      </c>
      <c r="I1764" s="2119" t="s">
        <v>4142</v>
      </c>
      <c r="J1764" s="2119" t="s">
        <v>4142</v>
      </c>
      <c r="K1764" s="2123">
        <v>9</v>
      </c>
      <c r="L1764" s="489"/>
      <c r="M1764" s="489"/>
      <c r="N1764" s="489"/>
      <c r="O1764" s="489"/>
      <c r="P1764" s="489"/>
    </row>
    <row r="1765" spans="3:16" s="348" customFormat="1" ht="15" customHeight="1" x14ac:dyDescent="0.2">
      <c r="C1765" s="2075" t="s">
        <v>4221</v>
      </c>
      <c r="D1765" s="2080">
        <v>10</v>
      </c>
      <c r="E1765" s="2119" t="s">
        <v>4142</v>
      </c>
      <c r="F1765" s="2119" t="s">
        <v>4142</v>
      </c>
      <c r="G1765" s="2119" t="s">
        <v>4142</v>
      </c>
      <c r="H1765" s="2119" t="s">
        <v>4142</v>
      </c>
      <c r="I1765" s="2119" t="s">
        <v>4142</v>
      </c>
      <c r="J1765" s="2119" t="s">
        <v>4142</v>
      </c>
      <c r="K1765" s="2123">
        <v>0.9</v>
      </c>
      <c r="L1765" s="489"/>
      <c r="M1765" s="489"/>
      <c r="N1765" s="489"/>
      <c r="O1765" s="489"/>
      <c r="P1765" s="489"/>
    </row>
    <row r="1766" spans="3:16" s="348" customFormat="1" ht="15" customHeight="1" x14ac:dyDescent="0.2">
      <c r="C1766" s="2118" t="s">
        <v>4222</v>
      </c>
      <c r="D1766" s="2076">
        <f t="shared" ref="D1766:D1771" si="14">+H1766</f>
        <v>44</v>
      </c>
      <c r="E1766" s="2119" t="s">
        <v>4142</v>
      </c>
      <c r="F1766" s="2119" t="s">
        <v>4142</v>
      </c>
      <c r="G1766" s="2119" t="s">
        <v>4142</v>
      </c>
      <c r="H1766" s="2124">
        <v>44</v>
      </c>
      <c r="I1766" s="2125">
        <v>0</v>
      </c>
      <c r="J1766" s="2125">
        <v>150</v>
      </c>
      <c r="K1766" s="2123">
        <v>1</v>
      </c>
      <c r="L1766" s="489"/>
      <c r="M1766" s="489"/>
      <c r="N1766" s="489"/>
      <c r="O1766" s="489"/>
      <c r="P1766" s="489"/>
    </row>
    <row r="1767" spans="3:16" s="348" customFormat="1" ht="15" customHeight="1" x14ac:dyDescent="0.2">
      <c r="C1767" s="2118" t="s">
        <v>4223</v>
      </c>
      <c r="D1767" s="2076">
        <f t="shared" si="14"/>
        <v>44</v>
      </c>
      <c r="E1767" s="2119" t="s">
        <v>4142</v>
      </c>
      <c r="F1767" s="2119" t="s">
        <v>4142</v>
      </c>
      <c r="G1767" s="2119" t="s">
        <v>4142</v>
      </c>
      <c r="H1767" s="2124">
        <v>44</v>
      </c>
      <c r="I1767" s="2125">
        <v>150</v>
      </c>
      <c r="J1767" s="2125">
        <v>0</v>
      </c>
      <c r="K1767" s="2123">
        <v>1</v>
      </c>
      <c r="L1767" s="489"/>
      <c r="M1767" s="489"/>
      <c r="N1767" s="489"/>
      <c r="O1767" s="489"/>
      <c r="P1767" s="489"/>
    </row>
    <row r="1768" spans="3:16" s="348" customFormat="1" ht="15" customHeight="1" x14ac:dyDescent="0.2">
      <c r="C1768" s="2126" t="s">
        <v>4224</v>
      </c>
      <c r="D1768" s="2076">
        <f t="shared" si="14"/>
        <v>80</v>
      </c>
      <c r="E1768" s="2119" t="s">
        <v>4142</v>
      </c>
      <c r="F1768" s="2119" t="s">
        <v>4142</v>
      </c>
      <c r="G1768" s="2119" t="s">
        <v>4142</v>
      </c>
      <c r="H1768" s="2124">
        <v>80</v>
      </c>
      <c r="I1768" s="2125">
        <v>0</v>
      </c>
      <c r="J1768" s="2125">
        <v>300</v>
      </c>
      <c r="K1768" s="2123">
        <v>0.9</v>
      </c>
      <c r="L1768" s="489"/>
      <c r="M1768" s="489"/>
      <c r="N1768" s="489"/>
      <c r="O1768" s="489"/>
      <c r="P1768" s="489"/>
    </row>
    <row r="1769" spans="3:16" s="348" customFormat="1" ht="15" customHeight="1" x14ac:dyDescent="0.2">
      <c r="C1769" s="2118" t="s">
        <v>4225</v>
      </c>
      <c r="D1769" s="2076">
        <f t="shared" si="14"/>
        <v>80</v>
      </c>
      <c r="E1769" s="2119" t="s">
        <v>4142</v>
      </c>
      <c r="F1769" s="2119" t="s">
        <v>4142</v>
      </c>
      <c r="G1769" s="2119" t="s">
        <v>4142</v>
      </c>
      <c r="H1769" s="2124">
        <v>80</v>
      </c>
      <c r="I1769" s="2125">
        <v>300</v>
      </c>
      <c r="J1769" s="2125">
        <v>0</v>
      </c>
      <c r="K1769" s="2123">
        <v>0.9</v>
      </c>
      <c r="L1769" s="489"/>
      <c r="M1769" s="489"/>
      <c r="N1769" s="489"/>
      <c r="O1769" s="489"/>
      <c r="P1769" s="489"/>
    </row>
    <row r="1770" spans="3:16" s="348" customFormat="1" ht="15" customHeight="1" x14ac:dyDescent="0.2">
      <c r="C1770" s="2118" t="s">
        <v>4226</v>
      </c>
      <c r="D1770" s="2076">
        <f t="shared" si="14"/>
        <v>200</v>
      </c>
      <c r="E1770" s="2119" t="s">
        <v>4142</v>
      </c>
      <c r="F1770" s="2119" t="s">
        <v>4142</v>
      </c>
      <c r="G1770" s="2119" t="s">
        <v>4142</v>
      </c>
      <c r="H1770" s="2124">
        <v>200</v>
      </c>
      <c r="I1770" s="2125">
        <v>1000</v>
      </c>
      <c r="J1770" s="2125">
        <v>0</v>
      </c>
      <c r="K1770" s="2123">
        <v>0.5</v>
      </c>
      <c r="L1770" s="489"/>
      <c r="M1770" s="489"/>
      <c r="N1770" s="489"/>
      <c r="O1770" s="489"/>
      <c r="P1770" s="489"/>
    </row>
    <row r="1771" spans="3:16" s="348" customFormat="1" ht="15" customHeight="1" thickBot="1" x14ac:dyDescent="0.25">
      <c r="C1771" s="2127" t="s">
        <v>4227</v>
      </c>
      <c r="D1771" s="2128">
        <f t="shared" si="14"/>
        <v>200</v>
      </c>
      <c r="E1771" s="2129" t="s">
        <v>4142</v>
      </c>
      <c r="F1771" s="2129" t="s">
        <v>4142</v>
      </c>
      <c r="G1771" s="2129" t="s">
        <v>4142</v>
      </c>
      <c r="H1771" s="2130">
        <v>200</v>
      </c>
      <c r="I1771" s="2131">
        <v>0</v>
      </c>
      <c r="J1771" s="2131">
        <v>1000</v>
      </c>
      <c r="K1771" s="2132">
        <v>0.5</v>
      </c>
      <c r="L1771" s="489"/>
      <c r="M1771" s="489"/>
      <c r="N1771" s="489"/>
      <c r="O1771" s="489"/>
      <c r="P1771" s="489"/>
    </row>
    <row r="1772" spans="3:16" s="348" customFormat="1" ht="15" customHeight="1" x14ac:dyDescent="0.2">
      <c r="C1772" s="2133" t="s">
        <v>1469</v>
      </c>
      <c r="D1772" s="846"/>
      <c r="E1772" s="818"/>
      <c r="F1772" s="818"/>
      <c r="G1772" s="818"/>
      <c r="H1772" s="818"/>
      <c r="I1772" s="818"/>
      <c r="J1772" s="818"/>
      <c r="K1772" s="2134"/>
      <c r="L1772" s="489"/>
      <c r="M1772" s="489"/>
      <c r="N1772" s="489"/>
      <c r="O1772" s="489"/>
      <c r="P1772" s="489"/>
    </row>
    <row r="1773" spans="3:16" s="348" customFormat="1" ht="15" customHeight="1" x14ac:dyDescent="0.2">
      <c r="C1773" s="2088" t="s">
        <v>4228</v>
      </c>
      <c r="D1773" s="863"/>
      <c r="E1773" s="818"/>
      <c r="F1773" s="818"/>
      <c r="G1773" s="818"/>
      <c r="H1773" s="818"/>
      <c r="I1773" s="818"/>
      <c r="J1773" s="818"/>
      <c r="K1773" s="2134"/>
      <c r="L1773" s="489"/>
      <c r="M1773" s="489"/>
      <c r="N1773" s="489"/>
      <c r="O1773" s="489"/>
      <c r="P1773" s="489"/>
    </row>
    <row r="1774" spans="3:16" s="348" customFormat="1" ht="15" customHeight="1" x14ac:dyDescent="0.2">
      <c r="C1774" s="2088" t="s">
        <v>4229</v>
      </c>
      <c r="D1774" s="863"/>
      <c r="E1774" s="818"/>
      <c r="F1774" s="818"/>
      <c r="G1774" s="818"/>
      <c r="H1774" s="818"/>
      <c r="I1774" s="818"/>
      <c r="J1774" s="818"/>
      <c r="K1774" s="2134"/>
      <c r="L1774" s="489"/>
      <c r="M1774" s="489"/>
      <c r="N1774" s="489"/>
      <c r="O1774" s="489"/>
      <c r="P1774" s="489"/>
    </row>
    <row r="1775" spans="3:16" s="348" customFormat="1" ht="15" customHeight="1" x14ac:dyDescent="0.2">
      <c r="C1775" s="2088" t="s">
        <v>4160</v>
      </c>
      <c r="D1775" s="863"/>
      <c r="E1775" s="818"/>
      <c r="F1775" s="818"/>
      <c r="G1775" s="818"/>
      <c r="H1775" s="818"/>
      <c r="I1775" s="818"/>
      <c r="J1775" s="818"/>
      <c r="K1775" s="2134"/>
      <c r="L1775" s="489"/>
      <c r="M1775" s="489"/>
      <c r="N1775" s="489"/>
      <c r="O1775" s="489"/>
      <c r="P1775" s="489"/>
    </row>
    <row r="1776" spans="3:16" s="348" customFormat="1" ht="15" customHeight="1" x14ac:dyDescent="0.2">
      <c r="C1776" s="2135" t="s">
        <v>4230</v>
      </c>
      <c r="D1776" s="687"/>
      <c r="E1776" s="687"/>
      <c r="F1776" s="687"/>
      <c r="G1776" s="687"/>
      <c r="H1776" s="687"/>
      <c r="I1776" s="687"/>
      <c r="J1776" s="687"/>
      <c r="K1776" s="2136"/>
      <c r="L1776" s="489"/>
      <c r="M1776" s="489"/>
      <c r="N1776" s="489"/>
      <c r="O1776" s="489"/>
      <c r="P1776" s="489"/>
    </row>
    <row r="1777" spans="3:16" s="348" customFormat="1" ht="26.25" customHeight="1" x14ac:dyDescent="0.2">
      <c r="C1777" s="5255" t="s">
        <v>4231</v>
      </c>
      <c r="D1777" s="4509"/>
      <c r="E1777" s="4509"/>
      <c r="F1777" s="4509"/>
      <c r="G1777" s="4509"/>
      <c r="H1777" s="4509"/>
      <c r="I1777" s="4509"/>
      <c r="J1777" s="4509"/>
      <c r="K1777" s="5256"/>
      <c r="L1777" s="489"/>
      <c r="M1777" s="489"/>
      <c r="N1777" s="489"/>
      <c r="O1777" s="489"/>
      <c r="P1777" s="489"/>
    </row>
    <row r="1778" spans="3:16" s="348" customFormat="1" ht="15" customHeight="1" x14ac:dyDescent="0.2">
      <c r="C1778" s="2135" t="s">
        <v>4232</v>
      </c>
      <c r="D1778" s="687"/>
      <c r="E1778" s="687"/>
      <c r="F1778" s="687"/>
      <c r="G1778" s="687"/>
      <c r="H1778" s="687"/>
      <c r="I1778" s="687"/>
      <c r="J1778" s="687"/>
      <c r="K1778" s="2136"/>
      <c r="L1778" s="489"/>
      <c r="M1778" s="489"/>
      <c r="N1778" s="489"/>
      <c r="O1778" s="489"/>
      <c r="P1778" s="489"/>
    </row>
    <row r="1779" spans="3:16" s="348" customFormat="1" ht="15" customHeight="1" thickBot="1" x14ac:dyDescent="0.25">
      <c r="C1779" s="2137" t="s">
        <v>4164</v>
      </c>
      <c r="D1779" s="2138"/>
      <c r="E1779" s="2138"/>
      <c r="F1779" s="2138"/>
      <c r="G1779" s="2138"/>
      <c r="H1779" s="2138"/>
      <c r="I1779" s="2138"/>
      <c r="J1779" s="2138"/>
      <c r="K1779" s="2139"/>
      <c r="L1779" s="489"/>
      <c r="M1779" s="489"/>
      <c r="N1779" s="489"/>
      <c r="O1779" s="489"/>
      <c r="P1779" s="489"/>
    </row>
    <row r="1780" spans="3:16" s="348" customFormat="1" ht="15" customHeight="1" thickTop="1" thickBot="1" x14ac:dyDescent="0.35">
      <c r="C1780" s="5251"/>
      <c r="D1780" s="5251"/>
      <c r="E1780" s="513"/>
      <c r="F1780" s="513"/>
      <c r="G1780" s="513"/>
      <c r="H1780" s="513"/>
      <c r="I1780" s="489"/>
      <c r="J1780" s="489"/>
      <c r="K1780" s="489"/>
      <c r="L1780" s="489"/>
      <c r="M1780" s="489"/>
      <c r="N1780" s="489"/>
      <c r="O1780" s="489"/>
      <c r="P1780" s="489"/>
    </row>
    <row r="1781" spans="3:16" s="348" customFormat="1" ht="15" customHeight="1" thickTop="1" x14ac:dyDescent="0.2">
      <c r="C1781" s="5596" t="s">
        <v>559</v>
      </c>
      <c r="D1781" s="5597"/>
      <c r="E1781" s="5598"/>
      <c r="F1781" s="5598"/>
      <c r="G1781" s="5598"/>
      <c r="H1781" s="5598"/>
      <c r="I1781" s="5598"/>
      <c r="J1781" s="5598"/>
      <c r="K1781" s="5599"/>
      <c r="L1781" s="489"/>
      <c r="M1781" s="489"/>
      <c r="N1781" s="489"/>
      <c r="O1781" s="489"/>
      <c r="P1781" s="489"/>
    </row>
    <row r="1782" spans="3:16" s="348" customFormat="1" ht="15" customHeight="1" x14ac:dyDescent="0.2">
      <c r="C1782" s="5347" t="s">
        <v>4133</v>
      </c>
      <c r="D1782" s="5600" t="s">
        <v>4134</v>
      </c>
      <c r="E1782" s="5539" t="s">
        <v>224</v>
      </c>
      <c r="F1782" s="5539"/>
      <c r="G1782" s="5539"/>
      <c r="H1782" s="5539"/>
      <c r="I1782" s="5539" t="s">
        <v>3724</v>
      </c>
      <c r="J1782" s="5539"/>
      <c r="K1782" s="5557"/>
      <c r="L1782" s="489"/>
      <c r="M1782" s="489"/>
      <c r="N1782" s="489"/>
      <c r="O1782" s="489"/>
      <c r="P1782" s="489"/>
    </row>
    <row r="1783" spans="3:16" s="348" customFormat="1" ht="15" customHeight="1" x14ac:dyDescent="0.2">
      <c r="C1783" s="5347"/>
      <c r="D1783" s="5601"/>
      <c r="E1783" s="5595" t="s">
        <v>2765</v>
      </c>
      <c r="F1783" s="5348" t="s">
        <v>349</v>
      </c>
      <c r="G1783" s="5348" t="s">
        <v>4135</v>
      </c>
      <c r="H1783" s="5348" t="s">
        <v>4136</v>
      </c>
      <c r="I1783" s="5348" t="s">
        <v>2768</v>
      </c>
      <c r="J1783" s="2074" t="s">
        <v>4137</v>
      </c>
      <c r="K1783" s="5603" t="s">
        <v>4138</v>
      </c>
      <c r="L1783" s="489"/>
      <c r="M1783" s="489"/>
      <c r="N1783" s="489"/>
      <c r="O1783" s="489"/>
      <c r="P1783" s="489"/>
    </row>
    <row r="1784" spans="3:16" s="348" customFormat="1" ht="15" customHeight="1" x14ac:dyDescent="0.2">
      <c r="C1784" s="5347"/>
      <c r="D1784" s="5601"/>
      <c r="E1784" s="5595"/>
      <c r="F1784" s="5348"/>
      <c r="G1784" s="5348"/>
      <c r="H1784" s="5348"/>
      <c r="I1784" s="5348"/>
      <c r="J1784" s="5348" t="s">
        <v>4139</v>
      </c>
      <c r="K1784" s="5604"/>
      <c r="L1784" s="489"/>
      <c r="M1784" s="489"/>
      <c r="N1784" s="489"/>
      <c r="O1784" s="489"/>
      <c r="P1784" s="489"/>
    </row>
    <row r="1785" spans="3:16" s="348" customFormat="1" ht="34.5" customHeight="1" x14ac:dyDescent="0.2">
      <c r="C1785" s="5347"/>
      <c r="D1785" s="5602"/>
      <c r="E1785" s="5595"/>
      <c r="F1785" s="5348"/>
      <c r="G1785" s="5348"/>
      <c r="H1785" s="5348"/>
      <c r="I1785" s="5348"/>
      <c r="J1785" s="5348"/>
      <c r="K1785" s="5396"/>
      <c r="L1785" s="489"/>
      <c r="M1785" s="489"/>
      <c r="N1785" s="489"/>
      <c r="O1785" s="489"/>
      <c r="P1785" s="489"/>
    </row>
    <row r="1786" spans="3:16" s="348" customFormat="1" ht="15" customHeight="1" x14ac:dyDescent="0.2">
      <c r="C1786" s="2075" t="s">
        <v>4140</v>
      </c>
      <c r="D1786" s="2076">
        <f>+E1786+I1786</f>
        <v>0</v>
      </c>
      <c r="E1786" s="2077">
        <v>0</v>
      </c>
      <c r="F1786" s="1606">
        <v>0</v>
      </c>
      <c r="G1786" s="1606">
        <v>0.08</v>
      </c>
      <c r="H1786" s="1606">
        <v>0.19</v>
      </c>
      <c r="I1786" s="2078">
        <v>0</v>
      </c>
      <c r="J1786" s="1606">
        <v>0</v>
      </c>
      <c r="K1786" s="2079">
        <v>0</v>
      </c>
      <c r="L1786" s="489"/>
      <c r="M1786" s="489"/>
      <c r="N1786" s="489"/>
      <c r="O1786" s="489"/>
      <c r="P1786" s="489"/>
    </row>
    <row r="1787" spans="3:16" s="348" customFormat="1" ht="15" customHeight="1" x14ac:dyDescent="0.2">
      <c r="C1787" s="2075" t="s">
        <v>4141</v>
      </c>
      <c r="D1787" s="2076">
        <f t="shared" ref="D1787:D1802" si="15">+I1787</f>
        <v>5</v>
      </c>
      <c r="E1787" s="2077" t="s">
        <v>4142</v>
      </c>
      <c r="F1787" s="2077" t="s">
        <v>4142</v>
      </c>
      <c r="G1787" s="2077" t="s">
        <v>4142</v>
      </c>
      <c r="H1787" s="2077" t="s">
        <v>4142</v>
      </c>
      <c r="I1787" s="2078">
        <v>5</v>
      </c>
      <c r="J1787" s="1606">
        <v>0</v>
      </c>
      <c r="K1787" s="2079">
        <v>1.2</v>
      </c>
      <c r="L1787" s="489"/>
      <c r="M1787" s="489"/>
      <c r="N1787" s="489"/>
      <c r="O1787" s="489"/>
      <c r="P1787" s="489"/>
    </row>
    <row r="1788" spans="3:16" s="348" customFormat="1" ht="15" customHeight="1" x14ac:dyDescent="0.2">
      <c r="C1788" s="2075" t="s">
        <v>4143</v>
      </c>
      <c r="D1788" s="2076">
        <f t="shared" si="15"/>
        <v>5</v>
      </c>
      <c r="E1788" s="2077" t="s">
        <v>4142</v>
      </c>
      <c r="F1788" s="2077" t="s">
        <v>4142</v>
      </c>
      <c r="G1788" s="2077" t="s">
        <v>4142</v>
      </c>
      <c r="H1788" s="2077" t="s">
        <v>4142</v>
      </c>
      <c r="I1788" s="2078">
        <v>5</v>
      </c>
      <c r="J1788" s="1606">
        <v>0</v>
      </c>
      <c r="K1788" s="2079">
        <v>1.2</v>
      </c>
      <c r="L1788" s="489"/>
      <c r="M1788" s="489"/>
      <c r="N1788" s="489"/>
      <c r="O1788" s="489"/>
      <c r="P1788" s="489"/>
    </row>
    <row r="1789" spans="3:16" s="348" customFormat="1" ht="15" customHeight="1" x14ac:dyDescent="0.2">
      <c r="C1789" s="2075" t="s">
        <v>4144</v>
      </c>
      <c r="D1789" s="2076">
        <f t="shared" si="15"/>
        <v>40</v>
      </c>
      <c r="E1789" s="2077" t="s">
        <v>4142</v>
      </c>
      <c r="F1789" s="2077" t="s">
        <v>4142</v>
      </c>
      <c r="G1789" s="2077" t="s">
        <v>4142</v>
      </c>
      <c r="H1789" s="2077" t="s">
        <v>4142</v>
      </c>
      <c r="I1789" s="2078">
        <v>40</v>
      </c>
      <c r="J1789" s="1606">
        <v>100</v>
      </c>
      <c r="K1789" s="2079">
        <v>1.5</v>
      </c>
      <c r="L1789" s="489"/>
      <c r="M1789" s="489"/>
      <c r="N1789" s="489"/>
      <c r="O1789" s="489"/>
      <c r="P1789" s="489"/>
    </row>
    <row r="1790" spans="3:16" s="348" customFormat="1" ht="15" customHeight="1" x14ac:dyDescent="0.2">
      <c r="C1790" s="2075" t="s">
        <v>4145</v>
      </c>
      <c r="D1790" s="2076">
        <f t="shared" si="15"/>
        <v>35</v>
      </c>
      <c r="E1790" s="2077" t="s">
        <v>4142</v>
      </c>
      <c r="F1790" s="2077" t="s">
        <v>4142</v>
      </c>
      <c r="G1790" s="2077" t="s">
        <v>4142</v>
      </c>
      <c r="H1790" s="2077" t="s">
        <v>4142</v>
      </c>
      <c r="I1790" s="2077">
        <v>35</v>
      </c>
      <c r="J1790" s="1606">
        <v>100</v>
      </c>
      <c r="K1790" s="2079">
        <v>1.5</v>
      </c>
      <c r="L1790" s="489"/>
      <c r="M1790" s="489"/>
      <c r="N1790" s="489"/>
      <c r="O1790" s="489"/>
      <c r="P1790" s="489"/>
    </row>
    <row r="1791" spans="3:16" s="348" customFormat="1" ht="15" customHeight="1" x14ac:dyDescent="0.2">
      <c r="C1791" s="2075" t="s">
        <v>4146</v>
      </c>
      <c r="D1791" s="2076">
        <f t="shared" si="15"/>
        <v>50</v>
      </c>
      <c r="E1791" s="2077" t="s">
        <v>4142</v>
      </c>
      <c r="F1791" s="2077" t="s">
        <v>4142</v>
      </c>
      <c r="G1791" s="2077" t="s">
        <v>4142</v>
      </c>
      <c r="H1791" s="2077" t="s">
        <v>4142</v>
      </c>
      <c r="I1791" s="2077">
        <v>50</v>
      </c>
      <c r="J1791" s="1606">
        <v>100</v>
      </c>
      <c r="K1791" s="2079">
        <v>1.5</v>
      </c>
      <c r="L1791" s="489"/>
      <c r="M1791" s="489"/>
      <c r="N1791" s="489"/>
      <c r="O1791" s="489"/>
      <c r="P1791" s="489"/>
    </row>
    <row r="1792" spans="3:16" s="348" customFormat="1" ht="15" customHeight="1" x14ac:dyDescent="0.2">
      <c r="C1792" s="2075" t="s">
        <v>4147</v>
      </c>
      <c r="D1792" s="2076">
        <f t="shared" si="15"/>
        <v>60</v>
      </c>
      <c r="E1792" s="2077" t="s">
        <v>4142</v>
      </c>
      <c r="F1792" s="2077" t="s">
        <v>4142</v>
      </c>
      <c r="G1792" s="2077" t="s">
        <v>4142</v>
      </c>
      <c r="H1792" s="2077" t="s">
        <v>4142</v>
      </c>
      <c r="I1792" s="2077">
        <v>60</v>
      </c>
      <c r="J1792" s="1606">
        <v>100</v>
      </c>
      <c r="K1792" s="2079">
        <v>1.5</v>
      </c>
      <c r="L1792" s="489"/>
      <c r="M1792" s="489"/>
      <c r="N1792" s="489"/>
      <c r="O1792" s="489"/>
      <c r="P1792" s="489"/>
    </row>
    <row r="1793" spans="3:16" s="348" customFormat="1" ht="15" customHeight="1" x14ac:dyDescent="0.2">
      <c r="C1793" s="2075" t="s">
        <v>4148</v>
      </c>
      <c r="D1793" s="2080">
        <f t="shared" si="15"/>
        <v>70</v>
      </c>
      <c r="E1793" s="2077" t="s">
        <v>4142</v>
      </c>
      <c r="F1793" s="2077" t="s">
        <v>4142</v>
      </c>
      <c r="G1793" s="2077" t="s">
        <v>4142</v>
      </c>
      <c r="H1793" s="2077" t="s">
        <v>4142</v>
      </c>
      <c r="I1793" s="2077">
        <v>70</v>
      </c>
      <c r="J1793" s="1606">
        <v>100</v>
      </c>
      <c r="K1793" s="2079">
        <v>1.5</v>
      </c>
      <c r="L1793" s="489"/>
      <c r="M1793" s="489"/>
      <c r="N1793" s="489"/>
      <c r="O1793" s="489"/>
      <c r="P1793" s="489"/>
    </row>
    <row r="1794" spans="3:16" s="348" customFormat="1" ht="15" customHeight="1" x14ac:dyDescent="0.2">
      <c r="C1794" s="2075" t="s">
        <v>4149</v>
      </c>
      <c r="D1794" s="2080">
        <f t="shared" si="15"/>
        <v>80</v>
      </c>
      <c r="E1794" s="2077" t="s">
        <v>4142</v>
      </c>
      <c r="F1794" s="2077" t="s">
        <v>4142</v>
      </c>
      <c r="G1794" s="2077" t="s">
        <v>4142</v>
      </c>
      <c r="H1794" s="2077" t="s">
        <v>4142</v>
      </c>
      <c r="I1794" s="2077">
        <v>80</v>
      </c>
      <c r="J1794" s="1606">
        <v>100</v>
      </c>
      <c r="K1794" s="2079">
        <v>1.5</v>
      </c>
      <c r="L1794" s="489"/>
      <c r="M1794" s="489"/>
      <c r="N1794" s="489"/>
      <c r="O1794" s="489"/>
      <c r="P1794" s="489"/>
    </row>
    <row r="1795" spans="3:16" s="348" customFormat="1" ht="15" customHeight="1" x14ac:dyDescent="0.2">
      <c r="C1795" s="2075" t="s">
        <v>4150</v>
      </c>
      <c r="D1795" s="2080">
        <f t="shared" si="15"/>
        <v>90</v>
      </c>
      <c r="E1795" s="2077" t="s">
        <v>4142</v>
      </c>
      <c r="F1795" s="2077" t="s">
        <v>4142</v>
      </c>
      <c r="G1795" s="2077" t="s">
        <v>4142</v>
      </c>
      <c r="H1795" s="2077" t="s">
        <v>4142</v>
      </c>
      <c r="I1795" s="2077">
        <v>90</v>
      </c>
      <c r="J1795" s="1606">
        <v>100</v>
      </c>
      <c r="K1795" s="2079">
        <v>1.5</v>
      </c>
      <c r="L1795" s="489"/>
      <c r="M1795" s="489"/>
      <c r="N1795" s="489"/>
      <c r="O1795" s="489"/>
      <c r="P1795" s="489"/>
    </row>
    <row r="1796" spans="3:16" s="348" customFormat="1" ht="15" customHeight="1" x14ac:dyDescent="0.2">
      <c r="C1796" s="2075" t="s">
        <v>4151</v>
      </c>
      <c r="D1796" s="2080">
        <f t="shared" si="15"/>
        <v>100</v>
      </c>
      <c r="E1796" s="2077" t="s">
        <v>4142</v>
      </c>
      <c r="F1796" s="2077" t="s">
        <v>4142</v>
      </c>
      <c r="G1796" s="2077" t="s">
        <v>4142</v>
      </c>
      <c r="H1796" s="2077" t="s">
        <v>4142</v>
      </c>
      <c r="I1796" s="2077">
        <v>100</v>
      </c>
      <c r="J1796" s="1606">
        <v>100</v>
      </c>
      <c r="K1796" s="2079">
        <v>1.5</v>
      </c>
      <c r="L1796" s="489"/>
      <c r="M1796" s="489"/>
      <c r="N1796" s="489"/>
      <c r="O1796" s="489"/>
      <c r="P1796" s="489"/>
    </row>
    <row r="1797" spans="3:16" s="348" customFormat="1" ht="15" customHeight="1" x14ac:dyDescent="0.2">
      <c r="C1797" s="2075" t="s">
        <v>4152</v>
      </c>
      <c r="D1797" s="2080">
        <f t="shared" si="15"/>
        <v>3.5</v>
      </c>
      <c r="E1797" s="2077" t="s">
        <v>4142</v>
      </c>
      <c r="F1797" s="2077" t="s">
        <v>4142</v>
      </c>
      <c r="G1797" s="2077" t="s">
        <v>4142</v>
      </c>
      <c r="H1797" s="2077" t="s">
        <v>4142</v>
      </c>
      <c r="I1797" s="2077">
        <v>3.5</v>
      </c>
      <c r="J1797" s="1606">
        <v>100</v>
      </c>
      <c r="K1797" s="2079">
        <v>1.5</v>
      </c>
      <c r="L1797" s="489"/>
      <c r="M1797" s="489"/>
      <c r="N1797" s="489"/>
      <c r="O1797" s="489"/>
      <c r="P1797" s="489"/>
    </row>
    <row r="1798" spans="3:16" s="348" customFormat="1" ht="15" customHeight="1" x14ac:dyDescent="0.2">
      <c r="C1798" s="2075" t="s">
        <v>4153</v>
      </c>
      <c r="D1798" s="2080">
        <f t="shared" si="15"/>
        <v>5</v>
      </c>
      <c r="E1798" s="2077" t="s">
        <v>4142</v>
      </c>
      <c r="F1798" s="2077" t="s">
        <v>4142</v>
      </c>
      <c r="G1798" s="2077" t="s">
        <v>4142</v>
      </c>
      <c r="H1798" s="2077" t="s">
        <v>4142</v>
      </c>
      <c r="I1798" s="2077">
        <v>5</v>
      </c>
      <c r="J1798" s="1606">
        <v>100</v>
      </c>
      <c r="K1798" s="2079">
        <v>1.5</v>
      </c>
      <c r="L1798" s="489"/>
      <c r="M1798" s="489"/>
      <c r="N1798" s="489"/>
      <c r="O1798" s="489"/>
      <c r="P1798" s="489"/>
    </row>
    <row r="1799" spans="3:16" s="348" customFormat="1" ht="15" customHeight="1" x14ac:dyDescent="0.2">
      <c r="C1799" s="2075" t="s">
        <v>4154</v>
      </c>
      <c r="D1799" s="2080">
        <f t="shared" si="15"/>
        <v>7</v>
      </c>
      <c r="E1799" s="2077" t="s">
        <v>4142</v>
      </c>
      <c r="F1799" s="2077" t="s">
        <v>4142</v>
      </c>
      <c r="G1799" s="2077" t="s">
        <v>4142</v>
      </c>
      <c r="H1799" s="2077" t="s">
        <v>4142</v>
      </c>
      <c r="I1799" s="2077">
        <v>7</v>
      </c>
      <c r="J1799" s="1606">
        <v>100</v>
      </c>
      <c r="K1799" s="2079">
        <v>1.5</v>
      </c>
      <c r="L1799" s="489"/>
      <c r="M1799" s="489"/>
      <c r="N1799" s="489"/>
      <c r="O1799" s="489"/>
      <c r="P1799" s="489"/>
    </row>
    <row r="1800" spans="3:16" s="348" customFormat="1" ht="15" customHeight="1" x14ac:dyDescent="0.2">
      <c r="C1800" s="2075" t="s">
        <v>4151</v>
      </c>
      <c r="D1800" s="2080">
        <f t="shared" si="15"/>
        <v>10</v>
      </c>
      <c r="E1800" s="2077" t="s">
        <v>4142</v>
      </c>
      <c r="F1800" s="2077" t="s">
        <v>4142</v>
      </c>
      <c r="G1800" s="2077" t="s">
        <v>4142</v>
      </c>
      <c r="H1800" s="2077" t="s">
        <v>4142</v>
      </c>
      <c r="I1800" s="2077">
        <v>10</v>
      </c>
      <c r="J1800" s="1606">
        <v>100</v>
      </c>
      <c r="K1800" s="2079">
        <v>1.5</v>
      </c>
      <c r="L1800" s="489"/>
      <c r="M1800" s="489"/>
      <c r="N1800" s="489"/>
      <c r="O1800" s="489"/>
      <c r="P1800" s="489"/>
    </row>
    <row r="1801" spans="3:16" s="348" customFormat="1" ht="15" customHeight="1" x14ac:dyDescent="0.2">
      <c r="C1801" s="2075" t="s">
        <v>4155</v>
      </c>
      <c r="D1801" s="2080">
        <f t="shared" si="15"/>
        <v>15</v>
      </c>
      <c r="E1801" s="2077" t="s">
        <v>4142</v>
      </c>
      <c r="F1801" s="2077" t="s">
        <v>4142</v>
      </c>
      <c r="G1801" s="2077" t="s">
        <v>4142</v>
      </c>
      <c r="H1801" s="2077" t="s">
        <v>4142</v>
      </c>
      <c r="I1801" s="2077">
        <v>15</v>
      </c>
      <c r="J1801" s="1606">
        <v>100</v>
      </c>
      <c r="K1801" s="2079">
        <v>1.5</v>
      </c>
      <c r="L1801" s="489"/>
      <c r="M1801" s="489"/>
      <c r="N1801" s="489"/>
      <c r="O1801" s="489"/>
      <c r="P1801" s="489"/>
    </row>
    <row r="1802" spans="3:16" s="348" customFormat="1" ht="15" customHeight="1" x14ac:dyDescent="0.2">
      <c r="C1802" s="2075" t="s">
        <v>4156</v>
      </c>
      <c r="D1802" s="2080">
        <f t="shared" si="15"/>
        <v>20</v>
      </c>
      <c r="E1802" s="2077" t="s">
        <v>4142</v>
      </c>
      <c r="F1802" s="2077" t="s">
        <v>4142</v>
      </c>
      <c r="G1802" s="2077" t="s">
        <v>4142</v>
      </c>
      <c r="H1802" s="2077" t="s">
        <v>4142</v>
      </c>
      <c r="I1802" s="2077">
        <v>20</v>
      </c>
      <c r="J1802" s="1606">
        <v>100</v>
      </c>
      <c r="K1802" s="2079">
        <v>1.5</v>
      </c>
      <c r="L1802" s="489"/>
      <c r="M1802" s="489"/>
      <c r="N1802" s="489"/>
      <c r="O1802" s="489"/>
      <c r="P1802" s="489"/>
    </row>
    <row r="1803" spans="3:16" s="348" customFormat="1" ht="15" customHeight="1" x14ac:dyDescent="0.2">
      <c r="C1803" s="2075" t="s">
        <v>4157</v>
      </c>
      <c r="D1803" s="2080">
        <f>+I1803</f>
        <v>25</v>
      </c>
      <c r="E1803" s="2077" t="s">
        <v>4142</v>
      </c>
      <c r="F1803" s="2077" t="s">
        <v>4142</v>
      </c>
      <c r="G1803" s="2077" t="s">
        <v>4142</v>
      </c>
      <c r="H1803" s="2077" t="s">
        <v>4142</v>
      </c>
      <c r="I1803" s="2077">
        <v>25</v>
      </c>
      <c r="J1803" s="1606">
        <v>100</v>
      </c>
      <c r="K1803" s="2079">
        <v>1.5</v>
      </c>
      <c r="L1803" s="489"/>
      <c r="M1803" s="489"/>
      <c r="N1803" s="489"/>
      <c r="O1803" s="489"/>
      <c r="P1803" s="489"/>
    </row>
    <row r="1804" spans="3:16" s="348" customFormat="1" ht="15" customHeight="1" x14ac:dyDescent="0.2">
      <c r="C1804" s="2075" t="s">
        <v>4158</v>
      </c>
      <c r="D1804" s="2080">
        <f>+I1804</f>
        <v>30</v>
      </c>
      <c r="E1804" s="2077" t="s">
        <v>4142</v>
      </c>
      <c r="F1804" s="2077" t="s">
        <v>4142</v>
      </c>
      <c r="G1804" s="2077" t="s">
        <v>4142</v>
      </c>
      <c r="H1804" s="2077" t="s">
        <v>4142</v>
      </c>
      <c r="I1804" s="2077">
        <v>30</v>
      </c>
      <c r="J1804" s="1606">
        <v>100</v>
      </c>
      <c r="K1804" s="2079">
        <v>1.5</v>
      </c>
      <c r="L1804" s="489"/>
      <c r="M1804" s="489"/>
      <c r="N1804" s="489"/>
      <c r="O1804" s="489"/>
      <c r="P1804" s="489"/>
    </row>
    <row r="1805" spans="3:16" s="348" customFormat="1" ht="15" customHeight="1" thickBot="1" x14ac:dyDescent="0.25">
      <c r="C1805" s="2081" t="s">
        <v>4159</v>
      </c>
      <c r="D1805" s="2082">
        <f>+I1805</f>
        <v>45</v>
      </c>
      <c r="E1805" s="2077" t="s">
        <v>4142</v>
      </c>
      <c r="F1805" s="2077" t="s">
        <v>4142</v>
      </c>
      <c r="G1805" s="2077" t="s">
        <v>4142</v>
      </c>
      <c r="H1805" s="2077" t="s">
        <v>4142</v>
      </c>
      <c r="I1805" s="2083">
        <v>45</v>
      </c>
      <c r="J1805" s="1606">
        <v>100</v>
      </c>
      <c r="K1805" s="2079">
        <v>1.5</v>
      </c>
      <c r="L1805" s="489"/>
      <c r="M1805" s="489"/>
      <c r="N1805" s="489"/>
      <c r="O1805" s="489"/>
      <c r="P1805" s="489"/>
    </row>
    <row r="1806" spans="3:16" s="348" customFormat="1" ht="15" customHeight="1" x14ac:dyDescent="0.2">
      <c r="C1806" s="2084" t="s">
        <v>1469</v>
      </c>
      <c r="D1806" s="2085"/>
      <c r="E1806" s="2086"/>
      <c r="F1806" s="2086"/>
      <c r="G1806" s="2086"/>
      <c r="H1806" s="2086"/>
      <c r="I1806" s="2086"/>
      <c r="J1806" s="2086"/>
      <c r="K1806" s="2087"/>
      <c r="L1806" s="489"/>
      <c r="M1806" s="489"/>
      <c r="N1806" s="489"/>
      <c r="O1806" s="489"/>
      <c r="P1806" s="489"/>
    </row>
    <row r="1807" spans="3:16" s="348" customFormat="1" ht="15" customHeight="1" x14ac:dyDescent="0.2">
      <c r="C1807" s="2088" t="s">
        <v>931</v>
      </c>
      <c r="D1807" s="2089"/>
      <c r="E1807" s="2086"/>
      <c r="F1807" s="2086"/>
      <c r="G1807" s="2086"/>
      <c r="H1807" s="2086"/>
      <c r="I1807" s="2086"/>
      <c r="J1807" s="2086"/>
      <c r="K1807" s="2087"/>
      <c r="L1807" s="489"/>
      <c r="M1807" s="489"/>
      <c r="N1807" s="489"/>
      <c r="O1807" s="489"/>
      <c r="P1807" s="489"/>
    </row>
    <row r="1808" spans="3:16" s="348" customFormat="1" ht="15" customHeight="1" x14ac:dyDescent="0.2">
      <c r="C1808" s="2088" t="s">
        <v>4160</v>
      </c>
      <c r="D1808" s="2089"/>
      <c r="E1808" s="2086"/>
      <c r="F1808" s="2086"/>
      <c r="G1808" s="2086"/>
      <c r="H1808" s="2086"/>
      <c r="I1808" s="2086"/>
      <c r="J1808" s="2086"/>
      <c r="K1808" s="2087"/>
      <c r="L1808" s="489"/>
      <c r="M1808" s="489"/>
      <c r="N1808" s="489"/>
      <c r="O1808" s="489"/>
      <c r="P1808" s="489"/>
    </row>
    <row r="1809" spans="3:16" s="348" customFormat="1" ht="15" customHeight="1" x14ac:dyDescent="0.2">
      <c r="C1809" s="2088" t="s">
        <v>4161</v>
      </c>
      <c r="D1809" s="2064"/>
      <c r="E1809" s="2064"/>
      <c r="F1809" s="2064"/>
      <c r="G1809" s="2064"/>
      <c r="H1809" s="2064"/>
      <c r="I1809" s="2064"/>
      <c r="J1809" s="2064"/>
      <c r="K1809" s="2090"/>
      <c r="L1809" s="489"/>
      <c r="M1809" s="489"/>
      <c r="N1809" s="489"/>
      <c r="O1809" s="489"/>
      <c r="P1809" s="489"/>
    </row>
    <row r="1810" spans="3:16" s="348" customFormat="1" ht="23.25" customHeight="1" x14ac:dyDescent="0.2">
      <c r="C1810" s="5252" t="s">
        <v>4162</v>
      </c>
      <c r="D1810" s="5253"/>
      <c r="E1810" s="5253"/>
      <c r="F1810" s="5253"/>
      <c r="G1810" s="5253"/>
      <c r="H1810" s="5253"/>
      <c r="I1810" s="5253"/>
      <c r="J1810" s="5253"/>
      <c r="K1810" s="5254"/>
      <c r="L1810" s="489"/>
      <c r="M1810" s="489"/>
      <c r="N1810" s="489"/>
      <c r="O1810" s="489"/>
      <c r="P1810" s="489"/>
    </row>
    <row r="1811" spans="3:16" s="348" customFormat="1" ht="28.5" customHeight="1" x14ac:dyDescent="0.2">
      <c r="C1811" s="5252" t="s">
        <v>4163</v>
      </c>
      <c r="D1811" s="5300"/>
      <c r="E1811" s="5300"/>
      <c r="F1811" s="5300"/>
      <c r="G1811" s="5300"/>
      <c r="H1811" s="5300"/>
      <c r="I1811" s="5300"/>
      <c r="J1811" s="5300"/>
      <c r="K1811" s="5256"/>
      <c r="L1811" s="489"/>
      <c r="M1811" s="489"/>
      <c r="N1811" s="489"/>
      <c r="O1811" s="489"/>
      <c r="P1811" s="489"/>
    </row>
    <row r="1812" spans="3:16" s="348" customFormat="1" ht="15" customHeight="1" thickBot="1" x14ac:dyDescent="0.25">
      <c r="C1812" s="2091" t="s">
        <v>4164</v>
      </c>
      <c r="D1812" s="2092"/>
      <c r="E1812" s="2092"/>
      <c r="F1812" s="2092"/>
      <c r="G1812" s="2092"/>
      <c r="H1812" s="2092"/>
      <c r="I1812" s="2092"/>
      <c r="J1812" s="2092"/>
      <c r="K1812" s="2093"/>
      <c r="L1812" s="489"/>
      <c r="M1812" s="489"/>
      <c r="N1812" s="489"/>
      <c r="O1812" s="489"/>
      <c r="P1812" s="489"/>
    </row>
    <row r="1813" spans="3:16" s="348" customFormat="1" ht="15" customHeight="1" thickTop="1" thickBot="1" x14ac:dyDescent="0.35">
      <c r="C1813" s="5251"/>
      <c r="D1813" s="5251"/>
      <c r="E1813" s="513"/>
      <c r="F1813" s="513"/>
      <c r="G1813" s="513"/>
      <c r="H1813" s="513"/>
      <c r="I1813" s="489"/>
      <c r="J1813" s="489"/>
      <c r="K1813" s="489"/>
      <c r="L1813" s="489"/>
      <c r="M1813" s="489"/>
      <c r="N1813" s="489"/>
      <c r="O1813" s="489"/>
      <c r="P1813" s="489"/>
    </row>
    <row r="1814" spans="3:16" s="348" customFormat="1" ht="15" customHeight="1" thickTop="1" x14ac:dyDescent="0.2">
      <c r="C1814" s="5308" t="s">
        <v>3977</v>
      </c>
      <c r="D1814" s="5548"/>
      <c r="E1814" s="5548"/>
      <c r="F1814" s="5548"/>
      <c r="G1814" s="5548"/>
      <c r="H1814" s="5548"/>
      <c r="I1814" s="5548"/>
      <c r="J1814" s="5548"/>
      <c r="K1814" s="5548"/>
      <c r="L1814" s="5549"/>
      <c r="M1814" s="489"/>
      <c r="N1814" s="489"/>
      <c r="O1814" s="489"/>
      <c r="P1814" s="489"/>
    </row>
    <row r="1815" spans="3:16" s="348" customFormat="1" ht="15" customHeight="1" x14ac:dyDescent="0.2">
      <c r="C1815" s="5550" t="s">
        <v>2763</v>
      </c>
      <c r="D1815" s="5316" t="s">
        <v>2761</v>
      </c>
      <c r="E1815" s="5316"/>
      <c r="F1815" s="5336" t="s">
        <v>3034</v>
      </c>
      <c r="G1815" s="5336"/>
      <c r="H1815" s="5336"/>
      <c r="I1815" s="5414" t="s">
        <v>3467</v>
      </c>
      <c r="J1815" s="5546"/>
      <c r="K1815" s="5546"/>
      <c r="L1815" s="5547"/>
      <c r="M1815" s="489"/>
      <c r="N1815" s="489"/>
      <c r="O1815" s="489"/>
      <c r="P1815" s="489"/>
    </row>
    <row r="1816" spans="3:16" s="348" customFormat="1" ht="36" customHeight="1" x14ac:dyDescent="0.2">
      <c r="C1816" s="5551"/>
      <c r="D1816" s="1310" t="s">
        <v>2765</v>
      </c>
      <c r="E1816" s="1310" t="s">
        <v>562</v>
      </c>
      <c r="F1816" s="1567" t="s">
        <v>3978</v>
      </c>
      <c r="G1816" s="1310" t="s">
        <v>3979</v>
      </c>
      <c r="H1816" s="1310" t="s">
        <v>2316</v>
      </c>
      <c r="I1816" s="1404" t="s">
        <v>2015</v>
      </c>
      <c r="J1816" s="1404" t="s">
        <v>2317</v>
      </c>
      <c r="K1816" s="1404" t="s">
        <v>2318</v>
      </c>
      <c r="L1816" s="1407" t="s">
        <v>2555</v>
      </c>
      <c r="M1816" s="489"/>
      <c r="N1816" s="489"/>
      <c r="O1816" s="489"/>
      <c r="P1816" s="489"/>
    </row>
    <row r="1817" spans="3:16" s="348" customFormat="1" ht="25.5" customHeight="1" x14ac:dyDescent="0.2">
      <c r="C1817" s="1408" t="s">
        <v>3980</v>
      </c>
      <c r="D1817" s="2022">
        <v>0</v>
      </c>
      <c r="E1817" s="2023" t="s">
        <v>1529</v>
      </c>
      <c r="F1817" s="1316">
        <v>0</v>
      </c>
      <c r="G1817" s="2023" t="s">
        <v>1529</v>
      </c>
      <c r="H1817" s="1315">
        <v>0.02</v>
      </c>
      <c r="I1817" s="1568">
        <v>0</v>
      </c>
      <c r="J1817" s="1568"/>
      <c r="K1817" s="1568">
        <v>0.06</v>
      </c>
      <c r="L1817" s="1569">
        <v>0.1</v>
      </c>
      <c r="M1817" s="489"/>
      <c r="N1817" s="489"/>
      <c r="O1817" s="489"/>
      <c r="P1817" s="489"/>
    </row>
    <row r="1818" spans="3:16" s="348" customFormat="1" ht="15" customHeight="1" x14ac:dyDescent="0.2">
      <c r="C1818" s="1286" t="s">
        <v>1469</v>
      </c>
      <c r="D1818" s="1522"/>
      <c r="E1818" s="1522"/>
      <c r="F1818" s="870"/>
      <c r="G1818" s="1263"/>
      <c r="H1818" s="1263"/>
      <c r="I1818" s="1263"/>
      <c r="J1818" s="1263"/>
      <c r="K1818" s="1263"/>
      <c r="L1818" s="1411"/>
      <c r="M1818" s="489"/>
      <c r="N1818" s="489"/>
      <c r="O1818" s="489"/>
      <c r="P1818" s="489"/>
    </row>
    <row r="1819" spans="3:16" s="348" customFormat="1" ht="15" customHeight="1" x14ac:dyDescent="0.2">
      <c r="C1819" s="5246" t="s">
        <v>3981</v>
      </c>
      <c r="D1819" s="5249"/>
      <c r="E1819" s="5249"/>
      <c r="F1819" s="5249"/>
      <c r="G1819" s="5249"/>
      <c r="H1819" s="5249"/>
      <c r="I1819" s="5249"/>
      <c r="J1819" s="5249"/>
      <c r="K1819" s="5249"/>
      <c r="L1819" s="5250"/>
      <c r="M1819" s="489"/>
      <c r="N1819" s="489"/>
      <c r="O1819" s="489"/>
      <c r="P1819" s="489"/>
    </row>
    <row r="1820" spans="3:16" s="348" customFormat="1" ht="15" customHeight="1" x14ac:dyDescent="0.2">
      <c r="C1820" s="5331" t="s">
        <v>2773</v>
      </c>
      <c r="D1820" s="5305"/>
      <c r="E1820" s="5305"/>
      <c r="F1820" s="5305"/>
      <c r="G1820" s="5305"/>
      <c r="H1820" s="5305"/>
      <c r="I1820" s="5305"/>
      <c r="J1820" s="5305"/>
      <c r="K1820" s="5305"/>
      <c r="L1820" s="5332"/>
      <c r="M1820" s="489"/>
      <c r="N1820" s="489"/>
      <c r="O1820" s="489"/>
      <c r="P1820" s="489"/>
    </row>
    <row r="1821" spans="3:16" s="348" customFormat="1" ht="15" customHeight="1" x14ac:dyDescent="0.2">
      <c r="C1821" s="1516" t="s">
        <v>3982</v>
      </c>
      <c r="D1821" s="986"/>
      <c r="E1821" s="986"/>
      <c r="F1821" s="986"/>
      <c r="G1821" s="986"/>
      <c r="H1821" s="986"/>
      <c r="I1821" s="986"/>
      <c r="J1821" s="986"/>
      <c r="K1821" s="986"/>
      <c r="L1821" s="1517"/>
      <c r="M1821" s="489"/>
      <c r="N1821" s="489"/>
      <c r="O1821" s="489"/>
      <c r="P1821" s="489"/>
    </row>
    <row r="1822" spans="3:16" s="348" customFormat="1" ht="15" customHeight="1" x14ac:dyDescent="0.2">
      <c r="C1822" s="1516" t="s">
        <v>3983</v>
      </c>
      <c r="D1822" s="986"/>
      <c r="E1822" s="986"/>
      <c r="F1822" s="986"/>
      <c r="G1822" s="986"/>
      <c r="H1822" s="986"/>
      <c r="I1822" s="986"/>
      <c r="J1822" s="986"/>
      <c r="K1822" s="986"/>
      <c r="L1822" s="1517"/>
      <c r="M1822" s="489"/>
      <c r="N1822" s="489"/>
      <c r="O1822" s="489"/>
      <c r="P1822" s="489"/>
    </row>
    <row r="1823" spans="3:16" s="348" customFormat="1" ht="15" customHeight="1" x14ac:dyDescent="0.2">
      <c r="C1823" s="5318" t="s">
        <v>3984</v>
      </c>
      <c r="D1823" s="4367"/>
      <c r="E1823" s="4367"/>
      <c r="F1823" s="4451"/>
      <c r="G1823" s="4451"/>
      <c r="H1823" s="4451"/>
      <c r="I1823" s="4451"/>
      <c r="J1823" s="4451"/>
      <c r="K1823" s="4451"/>
      <c r="L1823" s="5333"/>
      <c r="M1823" s="489"/>
      <c r="N1823" s="489"/>
      <c r="O1823" s="489"/>
      <c r="P1823" s="489"/>
    </row>
    <row r="1824" spans="3:16" s="348" customFormat="1" ht="15" customHeight="1" x14ac:dyDescent="0.2">
      <c r="C1824" s="5322" t="s">
        <v>3985</v>
      </c>
      <c r="D1824" s="4451"/>
      <c r="E1824" s="4451"/>
      <c r="F1824" s="4451"/>
      <c r="G1824" s="4451"/>
      <c r="H1824" s="4451"/>
      <c r="I1824" s="4451"/>
      <c r="J1824" s="4451"/>
      <c r="K1824" s="4451"/>
      <c r="L1824" s="5333"/>
      <c r="M1824" s="489"/>
      <c r="N1824" s="489"/>
      <c r="O1824" s="489"/>
      <c r="P1824" s="489"/>
    </row>
    <row r="1825" spans="3:16" s="348" customFormat="1" ht="15" customHeight="1" thickBot="1" x14ac:dyDescent="0.25">
      <c r="C1825" s="5392" t="s">
        <v>3986</v>
      </c>
      <c r="D1825" s="5423"/>
      <c r="E1825" s="5423"/>
      <c r="F1825" s="5393"/>
      <c r="G1825" s="5393"/>
      <c r="H1825" s="5393"/>
      <c r="I1825" s="5393"/>
      <c r="J1825" s="5393"/>
      <c r="K1825" s="5393"/>
      <c r="L1825" s="5394"/>
      <c r="M1825" s="489"/>
      <c r="N1825" s="489"/>
      <c r="O1825" s="489"/>
      <c r="P1825" s="489"/>
    </row>
    <row r="1826" spans="3:16" s="348" customFormat="1" ht="15" customHeight="1" thickTop="1" thickBot="1" x14ac:dyDescent="0.25">
      <c r="C1826" s="5554"/>
      <c r="D1826" s="5554"/>
      <c r="E1826"/>
      <c r="F1826"/>
      <c r="G1826"/>
      <c r="H1826"/>
      <c r="I1826"/>
      <c r="J1826"/>
      <c r="K1826"/>
      <c r="L1826" s="2024"/>
      <c r="M1826" s="489"/>
      <c r="N1826" s="489"/>
      <c r="O1826" s="489"/>
      <c r="P1826" s="489"/>
    </row>
    <row r="1827" spans="3:16" s="348" customFormat="1" ht="15" customHeight="1" thickTop="1" x14ac:dyDescent="0.2">
      <c r="C1827" s="5281" t="s">
        <v>3963</v>
      </c>
      <c r="D1827" s="5282"/>
      <c r="E1827" s="5282"/>
      <c r="F1827" s="5282"/>
      <c r="G1827" s="5282"/>
      <c r="H1827" s="5282"/>
      <c r="I1827" s="5282"/>
      <c r="J1827" s="5282"/>
      <c r="K1827" s="5282"/>
      <c r="L1827" s="5282"/>
      <c r="M1827" s="5282"/>
      <c r="N1827" s="5283"/>
      <c r="O1827" s="489"/>
      <c r="P1827" s="489"/>
    </row>
    <row r="1828" spans="3:16" s="348" customFormat="1" ht="15" customHeight="1" thickBot="1" x14ac:dyDescent="0.25">
      <c r="C1828" s="801"/>
      <c r="D1828" s="687"/>
      <c r="E1828" s="687"/>
      <c r="F1828" s="687"/>
      <c r="G1828" s="687"/>
      <c r="H1828" s="687"/>
      <c r="I1828" s="687"/>
      <c r="J1828" s="687"/>
      <c r="K1828" s="687"/>
      <c r="L1828" s="687"/>
      <c r="M1828" s="687"/>
      <c r="N1828" s="802"/>
      <c r="O1828" s="489"/>
      <c r="P1828" s="489"/>
    </row>
    <row r="1829" spans="3:16" s="348" customFormat="1" ht="15" customHeight="1" thickBot="1" x14ac:dyDescent="0.25">
      <c r="C1829" s="5227" t="s">
        <v>344</v>
      </c>
      <c r="D1829" s="5228"/>
      <c r="E1829" s="5229" t="s">
        <v>345</v>
      </c>
      <c r="F1829" s="5230"/>
      <c r="G1829" s="5230"/>
      <c r="H1829" s="5230"/>
      <c r="I1829" s="5230"/>
      <c r="J1829" s="5230"/>
      <c r="K1829" s="5230"/>
      <c r="L1829" s="5230"/>
      <c r="M1829" s="5230"/>
      <c r="N1829" s="5231"/>
      <c r="O1829" s="489"/>
      <c r="P1829" s="489"/>
    </row>
    <row r="1830" spans="3:16" s="348" customFormat="1" ht="15" customHeight="1" x14ac:dyDescent="0.2">
      <c r="C1830" s="5232" t="s">
        <v>2763</v>
      </c>
      <c r="D1830" s="5234" t="s">
        <v>347</v>
      </c>
      <c r="E1830" s="5236" t="s">
        <v>2529</v>
      </c>
      <c r="F1830" s="5237"/>
      <c r="G1830" s="5237"/>
      <c r="H1830" s="5237"/>
      <c r="I1830" s="5237"/>
      <c r="J1830" s="5238"/>
      <c r="K1830" s="5237" t="s">
        <v>340</v>
      </c>
      <c r="L1830" s="5237"/>
      <c r="M1830" s="5236" t="s">
        <v>225</v>
      </c>
      <c r="N1830" s="5243"/>
      <c r="O1830" s="489"/>
      <c r="P1830" s="489"/>
    </row>
    <row r="1831" spans="3:16" s="348" customFormat="1" ht="15" customHeight="1" thickBot="1" x14ac:dyDescent="0.25">
      <c r="C1831" s="5232"/>
      <c r="D1831" s="5234"/>
      <c r="E1831" s="5239"/>
      <c r="F1831" s="5240"/>
      <c r="G1831" s="5240"/>
      <c r="H1831" s="5240"/>
      <c r="I1831" s="5240"/>
      <c r="J1831" s="5241"/>
      <c r="K1831" s="5242"/>
      <c r="L1831" s="5242"/>
      <c r="M1831" s="5244" t="s">
        <v>2768</v>
      </c>
      <c r="N1831" s="2010" t="s">
        <v>1991</v>
      </c>
      <c r="O1831" s="489"/>
      <c r="P1831" s="489"/>
    </row>
    <row r="1832" spans="3:16" s="348" customFormat="1" ht="66" customHeight="1" thickBot="1" x14ac:dyDescent="0.25">
      <c r="C1832" s="5233"/>
      <c r="D1832" s="5235"/>
      <c r="E1832" s="984" t="s">
        <v>2765</v>
      </c>
      <c r="F1832" s="789" t="s">
        <v>3942</v>
      </c>
      <c r="G1832" s="789" t="s">
        <v>3964</v>
      </c>
      <c r="H1832" s="789" t="s">
        <v>3685</v>
      </c>
      <c r="I1832" s="789" t="s">
        <v>1408</v>
      </c>
      <c r="J1832" s="1306" t="s">
        <v>3944</v>
      </c>
      <c r="K1832" s="1199" t="s">
        <v>3687</v>
      </c>
      <c r="L1832" s="1260" t="s">
        <v>3945</v>
      </c>
      <c r="M1832" s="5245"/>
      <c r="N1832" s="2013" t="s">
        <v>3946</v>
      </c>
      <c r="O1832" s="489"/>
      <c r="P1832" s="489"/>
    </row>
    <row r="1833" spans="3:16" s="348" customFormat="1" ht="18" customHeight="1" x14ac:dyDescent="0.2">
      <c r="C1833" s="991" t="s">
        <v>3965</v>
      </c>
      <c r="D1833" s="806">
        <f t="shared" ref="D1833:D1841" si="16">+E1833+K1833+M1833</f>
        <v>22</v>
      </c>
      <c r="E1833" s="688">
        <v>10</v>
      </c>
      <c r="F1833" s="2014">
        <v>125</v>
      </c>
      <c r="G1833" s="2014">
        <v>250</v>
      </c>
      <c r="H1833" s="2016">
        <v>0.08</v>
      </c>
      <c r="I1833" s="2016">
        <v>0.19</v>
      </c>
      <c r="J1833" s="2016">
        <v>0.04</v>
      </c>
      <c r="K1833" s="806">
        <v>2</v>
      </c>
      <c r="L1833" s="96">
        <v>200</v>
      </c>
      <c r="M1833" s="808">
        <v>10</v>
      </c>
      <c r="N1833" s="1893" t="s">
        <v>1674</v>
      </c>
      <c r="O1833" s="489"/>
      <c r="P1833" s="489"/>
    </row>
    <row r="1834" spans="3:16" s="348" customFormat="1" ht="19.5" customHeight="1" x14ac:dyDescent="0.2">
      <c r="C1834" s="991" t="s">
        <v>3966</v>
      </c>
      <c r="D1834" s="806">
        <f t="shared" si="16"/>
        <v>27</v>
      </c>
      <c r="E1834" s="806">
        <v>10</v>
      </c>
      <c r="F1834" s="1436">
        <v>125</v>
      </c>
      <c r="G1834" s="1436">
        <v>250</v>
      </c>
      <c r="H1834" s="1915">
        <v>0.08</v>
      </c>
      <c r="I1834" s="1915">
        <v>0.19</v>
      </c>
      <c r="J1834" s="1915">
        <v>0.04</v>
      </c>
      <c r="K1834" s="806">
        <v>2</v>
      </c>
      <c r="L1834" s="96">
        <v>200</v>
      </c>
      <c r="M1834" s="808">
        <v>15</v>
      </c>
      <c r="N1834" s="1893" t="s">
        <v>3949</v>
      </c>
      <c r="O1834" s="489"/>
      <c r="P1834" s="489"/>
    </row>
    <row r="1835" spans="3:16" s="348" customFormat="1" ht="15" customHeight="1" x14ac:dyDescent="0.2">
      <c r="C1835" s="991" t="s">
        <v>3967</v>
      </c>
      <c r="D1835" s="806">
        <f t="shared" si="16"/>
        <v>32</v>
      </c>
      <c r="E1835" s="806">
        <v>10</v>
      </c>
      <c r="F1835" s="1436">
        <v>125</v>
      </c>
      <c r="G1835" s="1436">
        <v>250</v>
      </c>
      <c r="H1835" s="1915">
        <v>0.08</v>
      </c>
      <c r="I1835" s="1915">
        <v>0.19</v>
      </c>
      <c r="J1835" s="1915">
        <v>0.04</v>
      </c>
      <c r="K1835" s="806">
        <v>2</v>
      </c>
      <c r="L1835" s="96">
        <v>200</v>
      </c>
      <c r="M1835" s="808">
        <v>20</v>
      </c>
      <c r="N1835" s="1893" t="s">
        <v>58</v>
      </c>
      <c r="O1835" s="489"/>
      <c r="P1835" s="489"/>
    </row>
    <row r="1836" spans="3:16" s="348" customFormat="1" ht="15" customHeight="1" x14ac:dyDescent="0.2">
      <c r="C1836" s="991" t="s">
        <v>3968</v>
      </c>
      <c r="D1836" s="806">
        <f t="shared" si="16"/>
        <v>42</v>
      </c>
      <c r="E1836" s="806">
        <v>20</v>
      </c>
      <c r="F1836" s="1436">
        <v>250</v>
      </c>
      <c r="G1836" s="1436">
        <v>500</v>
      </c>
      <c r="H1836" s="1915">
        <v>0.08</v>
      </c>
      <c r="I1836" s="1915">
        <v>0.19</v>
      </c>
      <c r="J1836" s="1915">
        <v>0.04</v>
      </c>
      <c r="K1836" s="806">
        <v>2</v>
      </c>
      <c r="L1836" s="96">
        <v>200</v>
      </c>
      <c r="M1836" s="808">
        <v>20</v>
      </c>
      <c r="N1836" s="2018" t="s">
        <v>58</v>
      </c>
      <c r="O1836" s="489"/>
      <c r="P1836" s="489"/>
    </row>
    <row r="1837" spans="3:16" s="348" customFormat="1" ht="15" customHeight="1" x14ac:dyDescent="0.2">
      <c r="C1837" s="991" t="s">
        <v>3969</v>
      </c>
      <c r="D1837" s="806">
        <f t="shared" si="16"/>
        <v>52</v>
      </c>
      <c r="E1837" s="806">
        <v>30</v>
      </c>
      <c r="F1837" s="1436">
        <v>375</v>
      </c>
      <c r="G1837" s="1436">
        <v>750</v>
      </c>
      <c r="H1837" s="1915">
        <v>0.08</v>
      </c>
      <c r="I1837" s="1915">
        <v>0.19</v>
      </c>
      <c r="J1837" s="1915">
        <v>0.04</v>
      </c>
      <c r="K1837" s="806">
        <v>2</v>
      </c>
      <c r="L1837" s="96">
        <v>200</v>
      </c>
      <c r="M1837" s="808">
        <v>20</v>
      </c>
      <c r="N1837" s="2018" t="s">
        <v>58</v>
      </c>
      <c r="O1837" s="489"/>
      <c r="P1837" s="489"/>
    </row>
    <row r="1838" spans="3:16" s="348" customFormat="1" ht="15" customHeight="1" x14ac:dyDescent="0.2">
      <c r="C1838" s="991" t="s">
        <v>3970</v>
      </c>
      <c r="D1838" s="806">
        <f t="shared" si="16"/>
        <v>65</v>
      </c>
      <c r="E1838" s="806">
        <v>30</v>
      </c>
      <c r="F1838" s="1436">
        <v>375</v>
      </c>
      <c r="G1838" s="1436">
        <v>750</v>
      </c>
      <c r="H1838" s="1915">
        <v>0.08</v>
      </c>
      <c r="I1838" s="1915">
        <v>0.19</v>
      </c>
      <c r="J1838" s="1915">
        <v>0.04</v>
      </c>
      <c r="K1838" s="806">
        <v>5</v>
      </c>
      <c r="L1838" s="96">
        <v>1000</v>
      </c>
      <c r="M1838" s="808">
        <v>30</v>
      </c>
      <c r="N1838" s="1893" t="s">
        <v>60</v>
      </c>
      <c r="O1838" s="489"/>
      <c r="P1838" s="489"/>
    </row>
    <row r="1839" spans="3:16" s="348" customFormat="1" ht="15" customHeight="1" x14ac:dyDescent="0.2">
      <c r="C1839" s="991" t="s">
        <v>3971</v>
      </c>
      <c r="D1839" s="806">
        <f t="shared" si="16"/>
        <v>75</v>
      </c>
      <c r="E1839" s="806">
        <v>40</v>
      </c>
      <c r="F1839" s="1436">
        <v>500</v>
      </c>
      <c r="G1839" s="1436">
        <v>1000</v>
      </c>
      <c r="H1839" s="1915">
        <v>0.08</v>
      </c>
      <c r="I1839" s="1915">
        <v>0.19</v>
      </c>
      <c r="J1839" s="1915">
        <v>0.04</v>
      </c>
      <c r="K1839" s="806">
        <v>5</v>
      </c>
      <c r="L1839" s="96">
        <v>1000</v>
      </c>
      <c r="M1839" s="808">
        <v>30</v>
      </c>
      <c r="N1839" s="1893" t="s">
        <v>60</v>
      </c>
      <c r="O1839" s="489"/>
      <c r="P1839" s="489"/>
    </row>
    <row r="1840" spans="3:16" s="348" customFormat="1" ht="15" customHeight="1" x14ac:dyDescent="0.2">
      <c r="C1840" s="991" t="s">
        <v>3972</v>
      </c>
      <c r="D1840" s="806">
        <f t="shared" si="16"/>
        <v>85</v>
      </c>
      <c r="E1840" s="806">
        <v>40</v>
      </c>
      <c r="F1840" s="1436">
        <v>500</v>
      </c>
      <c r="G1840" s="1436">
        <v>1000</v>
      </c>
      <c r="H1840" s="1915">
        <v>0.08</v>
      </c>
      <c r="I1840" s="1915">
        <v>0.19</v>
      </c>
      <c r="J1840" s="1915">
        <v>0.04</v>
      </c>
      <c r="K1840" s="806">
        <v>5</v>
      </c>
      <c r="L1840" s="96">
        <v>1000</v>
      </c>
      <c r="M1840" s="808">
        <v>40</v>
      </c>
      <c r="N1840" s="1893" t="s">
        <v>62</v>
      </c>
      <c r="O1840" s="489"/>
      <c r="P1840" s="489"/>
    </row>
    <row r="1841" spans="3:16" s="348" customFormat="1" ht="15" customHeight="1" x14ac:dyDescent="0.2">
      <c r="C1841" s="991" t="s">
        <v>3973</v>
      </c>
      <c r="D1841" s="806">
        <f t="shared" si="16"/>
        <v>105</v>
      </c>
      <c r="E1841" s="806">
        <v>50</v>
      </c>
      <c r="F1841" s="1436">
        <v>625</v>
      </c>
      <c r="G1841" s="1436">
        <v>12500</v>
      </c>
      <c r="H1841" s="1915">
        <v>0.08</v>
      </c>
      <c r="I1841" s="1915">
        <v>0.19</v>
      </c>
      <c r="J1841" s="2021">
        <v>0.04</v>
      </c>
      <c r="K1841" s="806">
        <v>5</v>
      </c>
      <c r="L1841" s="96">
        <v>1000</v>
      </c>
      <c r="M1841" s="808">
        <v>50</v>
      </c>
      <c r="N1841" s="1893" t="s">
        <v>1170</v>
      </c>
      <c r="O1841" s="489"/>
      <c r="P1841" s="489"/>
    </row>
    <row r="1842" spans="3:16" s="348" customFormat="1" ht="15" customHeight="1" x14ac:dyDescent="0.2">
      <c r="C1842" s="1197" t="s">
        <v>1469</v>
      </c>
      <c r="D1842" s="1263"/>
      <c r="E1842" s="1263"/>
      <c r="F1842" s="1263"/>
      <c r="G1842" s="1263"/>
      <c r="H1842" s="1263"/>
      <c r="I1842" s="1263"/>
      <c r="J1842" s="1263"/>
      <c r="K1842" s="1263"/>
      <c r="L1842" s="1264"/>
      <c r="M1842" s="1264"/>
      <c r="N1842" s="1411"/>
      <c r="O1842" s="489"/>
      <c r="P1842" s="489"/>
    </row>
    <row r="1843" spans="3:16" s="348" customFormat="1" ht="15" customHeight="1" x14ac:dyDescent="0.2">
      <c r="C1843" s="5246" t="s">
        <v>3957</v>
      </c>
      <c r="D1843" s="5249"/>
      <c r="E1843" s="2019"/>
      <c r="F1843" s="2019"/>
      <c r="G1843" s="2019"/>
      <c r="H1843" s="2019"/>
      <c r="I1843" s="2019"/>
      <c r="J1843" s="2019"/>
      <c r="K1843" s="2019"/>
      <c r="L1843" s="2019"/>
      <c r="M1843" s="2019"/>
      <c r="N1843" s="2020"/>
      <c r="O1843" s="489"/>
      <c r="P1843" s="489"/>
    </row>
    <row r="1844" spans="3:16" s="348" customFormat="1" ht="15" customHeight="1" x14ac:dyDescent="0.2">
      <c r="C1844" s="5246" t="s">
        <v>1618</v>
      </c>
      <c r="D1844" s="5249"/>
      <c r="E1844" s="5249"/>
      <c r="F1844" s="5249"/>
      <c r="G1844" s="5249"/>
      <c r="H1844" s="5249"/>
      <c r="I1844" s="5249"/>
      <c r="J1844" s="5249"/>
      <c r="K1844" s="5249"/>
      <c r="L1844" s="5249"/>
      <c r="M1844" s="5249"/>
      <c r="N1844" s="5250"/>
      <c r="O1844" s="489"/>
      <c r="P1844" s="489"/>
    </row>
    <row r="1845" spans="3:16" s="348" customFormat="1" ht="15" customHeight="1" x14ac:dyDescent="0.2">
      <c r="C1845" s="5255" t="s">
        <v>3974</v>
      </c>
      <c r="D1845" s="4509"/>
      <c r="E1845" s="4509"/>
      <c r="F1845" s="4509"/>
      <c r="G1845" s="4509"/>
      <c r="H1845" s="4509"/>
      <c r="I1845" s="4509"/>
      <c r="J1845" s="4509"/>
      <c r="K1845" s="4509"/>
      <c r="L1845" s="4509"/>
      <c r="M1845" s="4509"/>
      <c r="N1845" s="5256"/>
      <c r="O1845" s="489"/>
      <c r="P1845" s="489"/>
    </row>
    <row r="1846" spans="3:16" s="348" customFormat="1" ht="15" customHeight="1" x14ac:dyDescent="0.2">
      <c r="C1846" s="5255" t="s">
        <v>3975</v>
      </c>
      <c r="D1846" s="4509"/>
      <c r="E1846" s="4509"/>
      <c r="F1846" s="4509"/>
      <c r="G1846" s="4509"/>
      <c r="H1846" s="4509"/>
      <c r="I1846" s="4509"/>
      <c r="J1846" s="4509"/>
      <c r="K1846" s="4509"/>
      <c r="L1846" s="4509"/>
      <c r="M1846" s="4509"/>
      <c r="N1846" s="5256"/>
      <c r="O1846" s="489"/>
      <c r="P1846" s="489"/>
    </row>
    <row r="1847" spans="3:16" s="348" customFormat="1" ht="15" customHeight="1" x14ac:dyDescent="0.2">
      <c r="C1847" s="5246" t="s">
        <v>3976</v>
      </c>
      <c r="D1847" s="5249"/>
      <c r="E1847" s="5249"/>
      <c r="F1847" s="5249"/>
      <c r="G1847" s="5249"/>
      <c r="H1847" s="5249"/>
      <c r="I1847" s="5249"/>
      <c r="J1847" s="5249"/>
      <c r="K1847" s="5249"/>
      <c r="L1847" s="5249"/>
      <c r="M1847" s="5249"/>
      <c r="N1847" s="5250"/>
      <c r="O1847" s="489"/>
      <c r="P1847" s="489"/>
    </row>
    <row r="1848" spans="3:16" s="348" customFormat="1" ht="15" customHeight="1" thickBot="1" x14ac:dyDescent="0.25">
      <c r="C1848" s="1925" t="s">
        <v>3962</v>
      </c>
      <c r="D1848" s="821"/>
      <c r="E1848" s="821"/>
      <c r="F1848" s="821"/>
      <c r="G1848" s="821"/>
      <c r="H1848" s="821"/>
      <c r="I1848" s="821"/>
      <c r="J1848" s="821"/>
      <c r="K1848" s="821"/>
      <c r="L1848" s="821"/>
      <c r="M1848" s="821"/>
      <c r="N1848" s="822"/>
      <c r="O1848" s="489"/>
      <c r="P1848" s="489"/>
    </row>
    <row r="1849" spans="3:16" s="348" customFormat="1" ht="15" customHeight="1" thickTop="1" thickBot="1" x14ac:dyDescent="0.35">
      <c r="C1849" s="5251"/>
      <c r="D1849" s="5251"/>
      <c r="E1849" s="513"/>
      <c r="F1849" s="513"/>
      <c r="G1849" s="513"/>
      <c r="H1849" s="513"/>
      <c r="I1849" s="489"/>
      <c r="J1849" s="489"/>
      <c r="K1849" s="489"/>
      <c r="L1849" s="489"/>
      <c r="M1849" s="489"/>
      <c r="N1849" s="489"/>
      <c r="O1849" s="489"/>
      <c r="P1849" s="489"/>
    </row>
    <row r="1850" spans="3:16" s="348" customFormat="1" ht="15" customHeight="1" thickTop="1" x14ac:dyDescent="0.2">
      <c r="C1850" s="5281" t="s">
        <v>3941</v>
      </c>
      <c r="D1850" s="5282"/>
      <c r="E1850" s="5282"/>
      <c r="F1850" s="5282"/>
      <c r="G1850" s="5282"/>
      <c r="H1850" s="5282"/>
      <c r="I1850" s="5282"/>
      <c r="J1850" s="5282"/>
      <c r="K1850" s="5282"/>
      <c r="L1850" s="5282"/>
      <c r="M1850" s="5282"/>
      <c r="N1850" s="5283"/>
      <c r="O1850" s="489"/>
      <c r="P1850" s="489"/>
    </row>
    <row r="1851" spans="3:16" s="348" customFormat="1" ht="15" customHeight="1" thickBot="1" x14ac:dyDescent="0.25">
      <c r="C1851" s="801"/>
      <c r="D1851" s="687"/>
      <c r="E1851" s="687"/>
      <c r="F1851" s="687"/>
      <c r="G1851" s="687"/>
      <c r="H1851" s="687"/>
      <c r="I1851" s="687"/>
      <c r="J1851" s="687"/>
      <c r="K1851" s="687"/>
      <c r="L1851" s="687"/>
      <c r="M1851" s="687"/>
      <c r="N1851" s="802"/>
      <c r="O1851" s="489"/>
      <c r="P1851" s="489"/>
    </row>
    <row r="1852" spans="3:16" s="348" customFormat="1" ht="15" customHeight="1" thickBot="1" x14ac:dyDescent="0.25">
      <c r="C1852" s="5227" t="s">
        <v>344</v>
      </c>
      <c r="D1852" s="5228"/>
      <c r="E1852" s="5229" t="s">
        <v>345</v>
      </c>
      <c r="F1852" s="5230"/>
      <c r="G1852" s="5230"/>
      <c r="H1852" s="5230"/>
      <c r="I1852" s="5230"/>
      <c r="J1852" s="5230"/>
      <c r="K1852" s="5230"/>
      <c r="L1852" s="5230"/>
      <c r="M1852" s="5230"/>
      <c r="N1852" s="5231"/>
      <c r="O1852" s="489"/>
      <c r="P1852" s="489"/>
    </row>
    <row r="1853" spans="3:16" s="348" customFormat="1" ht="15" customHeight="1" x14ac:dyDescent="0.2">
      <c r="C1853" s="5232" t="s">
        <v>2763</v>
      </c>
      <c r="D1853" s="5234" t="s">
        <v>347</v>
      </c>
      <c r="E1853" s="5236" t="s">
        <v>2529</v>
      </c>
      <c r="F1853" s="5237"/>
      <c r="G1853" s="5237"/>
      <c r="H1853" s="5237"/>
      <c r="I1853" s="5237"/>
      <c r="J1853" s="5238"/>
      <c r="K1853" s="5237" t="s">
        <v>340</v>
      </c>
      <c r="L1853" s="5237"/>
      <c r="M1853" s="5236" t="s">
        <v>622</v>
      </c>
      <c r="N1853" s="5243"/>
      <c r="O1853" s="489"/>
      <c r="P1853" s="489"/>
    </row>
    <row r="1854" spans="3:16" s="348" customFormat="1" ht="15" customHeight="1" thickBot="1" x14ac:dyDescent="0.25">
      <c r="C1854" s="5232"/>
      <c r="D1854" s="5234"/>
      <c r="E1854" s="5239"/>
      <c r="F1854" s="5240"/>
      <c r="G1854" s="5240"/>
      <c r="H1854" s="5240"/>
      <c r="I1854" s="5240"/>
      <c r="J1854" s="5241"/>
      <c r="K1854" s="5242"/>
      <c r="L1854" s="5242"/>
      <c r="M1854" s="5244" t="s">
        <v>2768</v>
      </c>
      <c r="N1854" s="2010" t="s">
        <v>1991</v>
      </c>
      <c r="O1854" s="489"/>
      <c r="P1854" s="489"/>
    </row>
    <row r="1855" spans="3:16" s="348" customFormat="1" ht="15" customHeight="1" thickBot="1" x14ac:dyDescent="0.25">
      <c r="C1855" s="5233"/>
      <c r="D1855" s="5235"/>
      <c r="E1855" s="984" t="s">
        <v>2765</v>
      </c>
      <c r="F1855" s="789" t="s">
        <v>3942</v>
      </c>
      <c r="G1855" s="789" t="s">
        <v>3943</v>
      </c>
      <c r="H1855" s="789" t="s">
        <v>3685</v>
      </c>
      <c r="I1855" s="789" t="s">
        <v>1408</v>
      </c>
      <c r="J1855" s="1306" t="s">
        <v>3944</v>
      </c>
      <c r="K1855" s="1199" t="s">
        <v>3687</v>
      </c>
      <c r="L1855" s="1260" t="s">
        <v>3945</v>
      </c>
      <c r="M1855" s="5245"/>
      <c r="N1855" s="2013" t="s">
        <v>3946</v>
      </c>
      <c r="O1855" s="489"/>
      <c r="P1855" s="489"/>
    </row>
    <row r="1856" spans="3:16" s="348" customFormat="1" ht="36" customHeight="1" x14ac:dyDescent="0.2">
      <c r="C1856" s="950" t="s">
        <v>3947</v>
      </c>
      <c r="D1856" s="806">
        <f t="shared" ref="D1856:D1864" si="17">+E1856+K1856+M1856</f>
        <v>22</v>
      </c>
      <c r="E1856" s="688">
        <v>10</v>
      </c>
      <c r="F1856" s="2014">
        <v>67</v>
      </c>
      <c r="G1856" s="2015">
        <v>40</v>
      </c>
      <c r="H1856" s="2016">
        <v>0.15</v>
      </c>
      <c r="I1856" s="2016">
        <v>0.15</v>
      </c>
      <c r="J1856" s="2016">
        <v>0.15</v>
      </c>
      <c r="K1856" s="806">
        <v>2</v>
      </c>
      <c r="L1856" s="96">
        <v>200</v>
      </c>
      <c r="M1856" s="808">
        <v>10</v>
      </c>
      <c r="N1856" s="1893" t="s">
        <v>1674</v>
      </c>
      <c r="O1856" s="489"/>
      <c r="P1856" s="489"/>
    </row>
    <row r="1857" spans="3:16" s="348" customFormat="1" ht="36" customHeight="1" x14ac:dyDescent="0.2">
      <c r="C1857" s="950" t="s">
        <v>3948</v>
      </c>
      <c r="D1857" s="806">
        <f t="shared" si="17"/>
        <v>27</v>
      </c>
      <c r="E1857" s="806">
        <v>10</v>
      </c>
      <c r="F1857" s="1436">
        <v>67</v>
      </c>
      <c r="G1857" s="2017">
        <v>40</v>
      </c>
      <c r="H1857" s="2016">
        <v>0.15</v>
      </c>
      <c r="I1857" s="2016">
        <v>0.15</v>
      </c>
      <c r="J1857" s="2016">
        <v>0.15</v>
      </c>
      <c r="K1857" s="806">
        <v>2</v>
      </c>
      <c r="L1857" s="96">
        <v>200</v>
      </c>
      <c r="M1857" s="808">
        <v>15</v>
      </c>
      <c r="N1857" s="1893" t="s">
        <v>3949</v>
      </c>
      <c r="O1857" s="489"/>
      <c r="P1857" s="489"/>
    </row>
    <row r="1858" spans="3:16" s="348" customFormat="1" ht="36" customHeight="1" x14ac:dyDescent="0.2">
      <c r="C1858" s="950" t="s">
        <v>3950</v>
      </c>
      <c r="D1858" s="806">
        <f t="shared" si="17"/>
        <v>32</v>
      </c>
      <c r="E1858" s="806">
        <v>10</v>
      </c>
      <c r="F1858" s="1436">
        <v>67</v>
      </c>
      <c r="G1858" s="2017">
        <v>40</v>
      </c>
      <c r="H1858" s="2016">
        <v>0.15</v>
      </c>
      <c r="I1858" s="2016">
        <v>0.15</v>
      </c>
      <c r="J1858" s="2016">
        <v>0.15</v>
      </c>
      <c r="K1858" s="806">
        <v>2</v>
      </c>
      <c r="L1858" s="96">
        <v>200</v>
      </c>
      <c r="M1858" s="808">
        <v>20</v>
      </c>
      <c r="N1858" s="1893" t="s">
        <v>58</v>
      </c>
      <c r="O1858" s="489"/>
      <c r="P1858" s="489"/>
    </row>
    <row r="1859" spans="3:16" s="348" customFormat="1" ht="36" customHeight="1" x14ac:dyDescent="0.2">
      <c r="C1859" s="950" t="s">
        <v>3951</v>
      </c>
      <c r="D1859" s="806">
        <f t="shared" si="17"/>
        <v>42</v>
      </c>
      <c r="E1859" s="806">
        <v>20</v>
      </c>
      <c r="F1859" s="1436">
        <v>133</v>
      </c>
      <c r="G1859" s="2017">
        <v>115</v>
      </c>
      <c r="H1859" s="2016">
        <v>0.15</v>
      </c>
      <c r="I1859" s="2016">
        <v>0.15</v>
      </c>
      <c r="J1859" s="2016">
        <v>0.15</v>
      </c>
      <c r="K1859" s="806">
        <v>2</v>
      </c>
      <c r="L1859" s="96">
        <v>200</v>
      </c>
      <c r="M1859" s="808">
        <v>20</v>
      </c>
      <c r="N1859" s="2018" t="s">
        <v>58</v>
      </c>
      <c r="O1859" s="489"/>
      <c r="P1859" s="489"/>
    </row>
    <row r="1860" spans="3:16" s="348" customFormat="1" ht="36" customHeight="1" x14ac:dyDescent="0.2">
      <c r="C1860" s="950" t="s">
        <v>3952</v>
      </c>
      <c r="D1860" s="806">
        <f t="shared" si="17"/>
        <v>52</v>
      </c>
      <c r="E1860" s="806">
        <v>30</v>
      </c>
      <c r="F1860" s="1436">
        <v>200</v>
      </c>
      <c r="G1860" s="2017">
        <v>190</v>
      </c>
      <c r="H1860" s="2016">
        <v>0.15</v>
      </c>
      <c r="I1860" s="2016">
        <v>0.15</v>
      </c>
      <c r="J1860" s="2016">
        <v>0.15</v>
      </c>
      <c r="K1860" s="806">
        <v>2</v>
      </c>
      <c r="L1860" s="96">
        <v>200</v>
      </c>
      <c r="M1860" s="808">
        <v>20</v>
      </c>
      <c r="N1860" s="2018" t="s">
        <v>58</v>
      </c>
      <c r="O1860" s="489"/>
      <c r="P1860" s="489"/>
    </row>
    <row r="1861" spans="3:16" s="348" customFormat="1" ht="36" customHeight="1" x14ac:dyDescent="0.2">
      <c r="C1861" s="950" t="s">
        <v>3953</v>
      </c>
      <c r="D1861" s="806">
        <f t="shared" si="17"/>
        <v>65</v>
      </c>
      <c r="E1861" s="806">
        <v>30</v>
      </c>
      <c r="F1861" s="1436">
        <v>200</v>
      </c>
      <c r="G1861" s="2017">
        <v>190</v>
      </c>
      <c r="H1861" s="2016">
        <v>0.15</v>
      </c>
      <c r="I1861" s="2016">
        <v>0.15</v>
      </c>
      <c r="J1861" s="2016">
        <v>0.15</v>
      </c>
      <c r="K1861" s="806">
        <v>5</v>
      </c>
      <c r="L1861" s="96">
        <v>1000</v>
      </c>
      <c r="M1861" s="808">
        <v>30</v>
      </c>
      <c r="N1861" s="1893" t="s">
        <v>60</v>
      </c>
      <c r="O1861" s="489"/>
      <c r="P1861" s="489"/>
    </row>
    <row r="1862" spans="3:16" s="348" customFormat="1" ht="36" customHeight="1" x14ac:dyDescent="0.2">
      <c r="C1862" s="950" t="s">
        <v>3954</v>
      </c>
      <c r="D1862" s="806">
        <f t="shared" si="17"/>
        <v>75</v>
      </c>
      <c r="E1862" s="806">
        <v>40</v>
      </c>
      <c r="F1862" s="1436">
        <v>267</v>
      </c>
      <c r="G1862" s="2017">
        <v>280</v>
      </c>
      <c r="H1862" s="2016">
        <v>0.15</v>
      </c>
      <c r="I1862" s="2016">
        <v>0.15</v>
      </c>
      <c r="J1862" s="2016">
        <v>0.15</v>
      </c>
      <c r="K1862" s="806">
        <v>5</v>
      </c>
      <c r="L1862" s="96">
        <v>1000</v>
      </c>
      <c r="M1862" s="808">
        <v>30</v>
      </c>
      <c r="N1862" s="1893" t="s">
        <v>60</v>
      </c>
      <c r="O1862" s="489"/>
      <c r="P1862" s="489"/>
    </row>
    <row r="1863" spans="3:16" s="348" customFormat="1" ht="36" customHeight="1" x14ac:dyDescent="0.2">
      <c r="C1863" s="950" t="s">
        <v>3955</v>
      </c>
      <c r="D1863" s="806">
        <f t="shared" si="17"/>
        <v>85</v>
      </c>
      <c r="E1863" s="806">
        <v>40</v>
      </c>
      <c r="F1863" s="1436">
        <v>267</v>
      </c>
      <c r="G1863" s="2017">
        <v>280</v>
      </c>
      <c r="H1863" s="2016">
        <v>0.15</v>
      </c>
      <c r="I1863" s="2016">
        <v>0.15</v>
      </c>
      <c r="J1863" s="2016">
        <v>0.15</v>
      </c>
      <c r="K1863" s="806">
        <v>5</v>
      </c>
      <c r="L1863" s="96">
        <v>1000</v>
      </c>
      <c r="M1863" s="808">
        <v>40</v>
      </c>
      <c r="N1863" s="1893" t="s">
        <v>62</v>
      </c>
      <c r="O1863" s="489"/>
      <c r="P1863" s="489"/>
    </row>
    <row r="1864" spans="3:16" s="348" customFormat="1" ht="36" customHeight="1" x14ac:dyDescent="0.2">
      <c r="C1864" s="950" t="s">
        <v>3956</v>
      </c>
      <c r="D1864" s="806">
        <f t="shared" si="17"/>
        <v>105</v>
      </c>
      <c r="E1864" s="806">
        <v>50</v>
      </c>
      <c r="F1864" s="1436">
        <v>333</v>
      </c>
      <c r="G1864" s="2017">
        <v>365</v>
      </c>
      <c r="H1864" s="2016">
        <v>0.15</v>
      </c>
      <c r="I1864" s="2016">
        <v>0.15</v>
      </c>
      <c r="J1864" s="2016">
        <v>0.15</v>
      </c>
      <c r="K1864" s="806">
        <v>5</v>
      </c>
      <c r="L1864" s="96">
        <v>1000</v>
      </c>
      <c r="M1864" s="808">
        <v>50</v>
      </c>
      <c r="N1864" s="1893" t="s">
        <v>1170</v>
      </c>
      <c r="O1864" s="489"/>
      <c r="P1864" s="489"/>
    </row>
    <row r="1865" spans="3:16" s="348" customFormat="1" ht="15" customHeight="1" x14ac:dyDescent="0.2">
      <c r="C1865" s="1197" t="s">
        <v>1469</v>
      </c>
      <c r="D1865" s="1263"/>
      <c r="E1865" s="1263"/>
      <c r="F1865" s="1263"/>
      <c r="G1865" s="1263"/>
      <c r="H1865" s="1263"/>
      <c r="I1865" s="1263"/>
      <c r="J1865" s="1263"/>
      <c r="K1865" s="1263"/>
      <c r="L1865" s="1264"/>
      <c r="M1865" s="1264"/>
      <c r="N1865" s="1411"/>
      <c r="O1865" s="489"/>
      <c r="P1865" s="489"/>
    </row>
    <row r="1866" spans="3:16" s="348" customFormat="1" ht="21" customHeight="1" x14ac:dyDescent="0.2">
      <c r="C1866" s="5246" t="s">
        <v>3957</v>
      </c>
      <c r="D1866" s="5249"/>
      <c r="E1866" s="2019"/>
      <c r="F1866" s="2019"/>
      <c r="G1866" s="2019"/>
      <c r="H1866" s="2019"/>
      <c r="I1866" s="2019"/>
      <c r="J1866" s="2019"/>
      <c r="K1866" s="2019"/>
      <c r="L1866" s="2019"/>
      <c r="M1866" s="2019"/>
      <c r="N1866" s="2020"/>
      <c r="O1866" s="489"/>
      <c r="P1866" s="489"/>
    </row>
    <row r="1867" spans="3:16" s="348" customFormat="1" ht="15" customHeight="1" x14ac:dyDescent="0.2">
      <c r="C1867" s="5246" t="s">
        <v>1618</v>
      </c>
      <c r="D1867" s="5249"/>
      <c r="E1867" s="5249"/>
      <c r="F1867" s="5249"/>
      <c r="G1867" s="5249"/>
      <c r="H1867" s="5249"/>
      <c r="I1867" s="5249"/>
      <c r="J1867" s="5249"/>
      <c r="K1867" s="5249"/>
      <c r="L1867" s="5249"/>
      <c r="M1867" s="5249"/>
      <c r="N1867" s="5250"/>
      <c r="O1867" s="489"/>
      <c r="P1867" s="489"/>
    </row>
    <row r="1868" spans="3:16" s="348" customFormat="1" ht="15" customHeight="1" x14ac:dyDescent="0.2">
      <c r="C1868" s="5255" t="s">
        <v>3958</v>
      </c>
      <c r="D1868" s="4509"/>
      <c r="E1868" s="4509"/>
      <c r="F1868" s="4509"/>
      <c r="G1868" s="4509"/>
      <c r="H1868" s="4509"/>
      <c r="I1868" s="4509"/>
      <c r="J1868" s="4509"/>
      <c r="K1868" s="4509"/>
      <c r="L1868" s="4509"/>
      <c r="M1868" s="4509"/>
      <c r="N1868" s="5256"/>
      <c r="O1868" s="489"/>
      <c r="P1868" s="489"/>
    </row>
    <row r="1869" spans="3:16" s="348" customFormat="1" ht="15" customHeight="1" x14ac:dyDescent="0.2">
      <c r="C1869" s="5318" t="s">
        <v>3959</v>
      </c>
      <c r="D1869" s="4367"/>
      <c r="E1869" s="4367"/>
      <c r="F1869" s="4367"/>
      <c r="G1869" s="4367"/>
      <c r="H1869" s="4367"/>
      <c r="I1869" s="4367"/>
      <c r="J1869" s="4367"/>
      <c r="K1869" s="4367"/>
      <c r="L1869" s="4367"/>
      <c r="M1869" s="4367"/>
      <c r="N1869" s="5319"/>
      <c r="O1869" s="489"/>
      <c r="P1869" s="489"/>
    </row>
    <row r="1870" spans="3:16" s="348" customFormat="1" ht="15" customHeight="1" x14ac:dyDescent="0.2">
      <c r="C1870" s="5255" t="s">
        <v>3960</v>
      </c>
      <c r="D1870" s="4509"/>
      <c r="E1870" s="4509"/>
      <c r="F1870" s="4509"/>
      <c r="G1870" s="4509"/>
      <c r="H1870" s="4509"/>
      <c r="I1870" s="4509"/>
      <c r="J1870" s="4509"/>
      <c r="K1870" s="4509"/>
      <c r="L1870" s="4509"/>
      <c r="M1870" s="4509"/>
      <c r="N1870" s="5256"/>
      <c r="O1870" s="489"/>
      <c r="P1870" s="489"/>
    </row>
    <row r="1871" spans="3:16" s="348" customFormat="1" ht="15" customHeight="1" x14ac:dyDescent="0.2">
      <c r="C1871" s="5246" t="s">
        <v>3961</v>
      </c>
      <c r="D1871" s="5249"/>
      <c r="E1871" s="5249"/>
      <c r="F1871" s="5249"/>
      <c r="G1871" s="5249"/>
      <c r="H1871" s="5249"/>
      <c r="I1871" s="5249"/>
      <c r="J1871" s="5249"/>
      <c r="K1871" s="5249"/>
      <c r="L1871" s="5249"/>
      <c r="M1871" s="5249"/>
      <c r="N1871" s="5250"/>
      <c r="O1871" s="489"/>
      <c r="P1871" s="489"/>
    </row>
    <row r="1872" spans="3:16" s="348" customFormat="1" ht="15" customHeight="1" x14ac:dyDescent="0.2">
      <c r="C1872" s="5255"/>
      <c r="D1872" s="4509"/>
      <c r="E1872" s="4509"/>
      <c r="F1872" s="4509"/>
      <c r="G1872" s="4509"/>
      <c r="H1872" s="4509"/>
      <c r="I1872" s="4509"/>
      <c r="J1872" s="4509"/>
      <c r="K1872" s="4509"/>
      <c r="L1872" s="4509"/>
      <c r="M1872" s="4509"/>
      <c r="N1872" s="5256"/>
      <c r="O1872" s="489"/>
      <c r="P1872" s="489"/>
    </row>
    <row r="1873" spans="3:16" s="348" customFormat="1" ht="15" customHeight="1" thickBot="1" x14ac:dyDescent="0.25">
      <c r="C1873" s="1925" t="s">
        <v>3962</v>
      </c>
      <c r="D1873" s="821"/>
      <c r="E1873" s="821"/>
      <c r="F1873" s="821"/>
      <c r="G1873" s="821"/>
      <c r="H1873" s="821"/>
      <c r="I1873" s="821"/>
      <c r="J1873" s="821"/>
      <c r="K1873" s="821"/>
      <c r="L1873" s="821"/>
      <c r="M1873" s="821"/>
      <c r="N1873" s="822"/>
      <c r="O1873" s="489"/>
      <c r="P1873" s="489"/>
    </row>
    <row r="1874" spans="3:16" s="348" customFormat="1" ht="15" customHeight="1" thickTop="1" thickBot="1" x14ac:dyDescent="0.35">
      <c r="C1874" s="5251"/>
      <c r="D1874" s="5251"/>
      <c r="E1874" s="5251"/>
      <c r="F1874" s="513"/>
      <c r="G1874" s="513"/>
      <c r="H1874" s="513"/>
      <c r="I1874" s="489"/>
      <c r="J1874" s="489"/>
      <c r="K1874" s="489"/>
      <c r="L1874" s="489"/>
      <c r="M1874" s="489"/>
      <c r="N1874" s="489"/>
      <c r="O1874" s="489"/>
      <c r="P1874" s="489"/>
    </row>
    <row r="1875" spans="3:16" s="348" customFormat="1" ht="15" customHeight="1" thickTop="1" thickBot="1" x14ac:dyDescent="0.25">
      <c r="C1875" s="5458" t="s">
        <v>3845</v>
      </c>
      <c r="D1875" s="5459"/>
      <c r="E1875" s="5459"/>
      <c r="F1875" s="5459"/>
      <c r="G1875" s="5459"/>
      <c r="H1875" s="5459"/>
      <c r="I1875" s="5459"/>
      <c r="J1875" s="5459"/>
      <c r="K1875" s="5459"/>
      <c r="L1875" s="5459"/>
      <c r="M1875" s="5459"/>
      <c r="N1875" s="5460"/>
      <c r="O1875" s="489"/>
      <c r="P1875" s="489"/>
    </row>
    <row r="1876" spans="3:16" s="348" customFormat="1" ht="15" customHeight="1" thickBot="1" x14ac:dyDescent="0.25">
      <c r="C1876" s="5590" t="s">
        <v>3846</v>
      </c>
      <c r="D1876" s="5454"/>
      <c r="E1876" s="5454"/>
      <c r="F1876" s="5454"/>
      <c r="G1876" s="5454"/>
      <c r="H1876" s="5454"/>
      <c r="I1876" s="5454"/>
      <c r="J1876" s="5454"/>
      <c r="K1876" s="5454"/>
      <c r="L1876" s="5454"/>
      <c r="M1876" s="5454"/>
      <c r="N1876" s="5455"/>
      <c r="O1876" s="489"/>
      <c r="P1876" s="489"/>
    </row>
    <row r="1877" spans="3:16" s="348" customFormat="1" ht="15" customHeight="1" x14ac:dyDescent="0.2">
      <c r="C1877" s="1963"/>
      <c r="D1877" s="1954" t="s">
        <v>3847</v>
      </c>
      <c r="E1877" s="1954" t="s">
        <v>3848</v>
      </c>
      <c r="F1877" s="1955" t="s">
        <v>3849</v>
      </c>
      <c r="G1877" s="1955" t="s">
        <v>3850</v>
      </c>
      <c r="H1877" s="1955" t="s">
        <v>3851</v>
      </c>
      <c r="I1877" s="1955" t="s">
        <v>3852</v>
      </c>
      <c r="J1877" s="1955" t="s">
        <v>3853</v>
      </c>
      <c r="K1877" s="1955" t="s">
        <v>3854</v>
      </c>
      <c r="L1877" s="1955" t="s">
        <v>3855</v>
      </c>
      <c r="M1877" s="1955" t="s">
        <v>3856</v>
      </c>
      <c r="N1877" s="1956" t="s">
        <v>3857</v>
      </c>
      <c r="O1877" s="489"/>
      <c r="P1877" s="489"/>
    </row>
    <row r="1878" spans="3:16" s="348" customFormat="1" ht="15" customHeight="1" thickBot="1" x14ac:dyDescent="0.25">
      <c r="C1878" s="1964" t="s">
        <v>3858</v>
      </c>
      <c r="D1878" s="1957" t="s">
        <v>3859</v>
      </c>
      <c r="E1878" s="5591" t="s">
        <v>3860</v>
      </c>
      <c r="F1878" s="5592"/>
      <c r="G1878" s="1957" t="s">
        <v>3859</v>
      </c>
      <c r="H1878" s="5591" t="s">
        <v>3860</v>
      </c>
      <c r="I1878" s="5592"/>
      <c r="J1878" s="5591" t="s">
        <v>3861</v>
      </c>
      <c r="K1878" s="5593"/>
      <c r="L1878" s="5593"/>
      <c r="M1878" s="5593"/>
      <c r="N1878" s="5594"/>
      <c r="O1878" s="489"/>
      <c r="P1878" s="489"/>
    </row>
    <row r="1879" spans="3:16" s="348" customFormat="1" ht="15" customHeight="1" x14ac:dyDescent="0.2">
      <c r="C1879" s="5587" t="s">
        <v>3862</v>
      </c>
      <c r="D1879" s="4451"/>
      <c r="E1879" s="4451"/>
      <c r="F1879" s="4451"/>
      <c r="G1879" s="4451"/>
      <c r="H1879" s="4451"/>
      <c r="I1879" s="4451"/>
      <c r="J1879" s="4451"/>
      <c r="K1879" s="4451"/>
      <c r="L1879" s="4451"/>
      <c r="M1879" s="4451"/>
      <c r="N1879" s="5588"/>
      <c r="O1879" s="489"/>
      <c r="P1879" s="489"/>
    </row>
    <row r="1880" spans="3:16" s="348" customFormat="1" ht="15" customHeight="1" x14ac:dyDescent="0.2">
      <c r="C1880" s="5587" t="s">
        <v>3863</v>
      </c>
      <c r="D1880" s="4451"/>
      <c r="E1880" s="4451"/>
      <c r="F1880" s="4451"/>
      <c r="G1880" s="4451"/>
      <c r="H1880" s="4451"/>
      <c r="I1880" s="4451"/>
      <c r="J1880" s="4451"/>
      <c r="K1880" s="4451"/>
      <c r="L1880" s="4451"/>
      <c r="M1880" s="4451"/>
      <c r="N1880" s="5588"/>
      <c r="O1880" s="489"/>
      <c r="P1880" s="489"/>
    </row>
    <row r="1881" spans="3:16" s="348" customFormat="1" ht="15" customHeight="1" x14ac:dyDescent="0.2">
      <c r="C1881" s="1965"/>
      <c r="D1881" s="1958"/>
      <c r="E1881" s="1959"/>
      <c r="F1881" s="1959"/>
      <c r="G1881" s="1958"/>
      <c r="H1881" s="1959"/>
      <c r="I1881" s="1959"/>
      <c r="J1881" s="1959"/>
      <c r="K1881" s="1959"/>
      <c r="L1881" s="1959"/>
      <c r="M1881" s="1959"/>
      <c r="N1881" s="1960"/>
      <c r="O1881" s="489"/>
      <c r="P1881" s="489"/>
    </row>
    <row r="1882" spans="3:16" s="348" customFormat="1" ht="15" customHeight="1" x14ac:dyDescent="0.2">
      <c r="C1882" s="697" t="s">
        <v>2914</v>
      </c>
      <c r="D1882" s="699"/>
      <c r="E1882" s="699"/>
      <c r="F1882" s="699"/>
      <c r="G1882" s="699"/>
      <c r="H1882" s="699"/>
      <c r="I1882" s="699"/>
      <c r="J1882" s="699"/>
      <c r="K1882" s="699"/>
      <c r="L1882" s="699"/>
      <c r="M1882" s="699"/>
      <c r="N1882" s="701"/>
      <c r="O1882" s="489"/>
      <c r="P1882" s="489"/>
    </row>
    <row r="1883" spans="3:16" s="348" customFormat="1" ht="15" customHeight="1" x14ac:dyDescent="0.2">
      <c r="C1883" s="5585" t="s">
        <v>3864</v>
      </c>
      <c r="D1883" s="4509"/>
      <c r="E1883" s="4509"/>
      <c r="F1883" s="4509"/>
      <c r="G1883" s="4509"/>
      <c r="H1883" s="4509"/>
      <c r="I1883" s="4509"/>
      <c r="J1883" s="4509"/>
      <c r="K1883" s="4509"/>
      <c r="L1883" s="4509"/>
      <c r="M1883" s="4509"/>
      <c r="N1883" s="5586"/>
      <c r="O1883" s="489"/>
      <c r="P1883" s="489"/>
    </row>
    <row r="1884" spans="3:16" s="348" customFormat="1" ht="15" customHeight="1" x14ac:dyDescent="0.2">
      <c r="C1884" s="5589" t="s">
        <v>3872</v>
      </c>
      <c r="D1884" s="4509"/>
      <c r="E1884" s="4509"/>
      <c r="F1884" s="4509"/>
      <c r="G1884" s="4509"/>
      <c r="H1884" s="4509"/>
      <c r="I1884" s="4509"/>
      <c r="J1884" s="4509"/>
      <c r="K1884" s="4509"/>
      <c r="L1884" s="4509"/>
      <c r="M1884" s="4509"/>
      <c r="N1884" s="5586"/>
      <c r="O1884" s="489"/>
      <c r="P1884" s="489"/>
    </row>
    <row r="1885" spans="3:16" s="348" customFormat="1" ht="15" customHeight="1" x14ac:dyDescent="0.2">
      <c r="C1885" s="5585" t="s">
        <v>3865</v>
      </c>
      <c r="D1885" s="4509"/>
      <c r="E1885" s="4509"/>
      <c r="F1885" s="4509"/>
      <c r="G1885" s="4509"/>
      <c r="H1885" s="4509"/>
      <c r="I1885" s="4509"/>
      <c r="J1885" s="4509"/>
      <c r="K1885" s="4509"/>
      <c r="L1885" s="4509"/>
      <c r="M1885" s="4509"/>
      <c r="N1885" s="5586"/>
      <c r="O1885" s="489"/>
      <c r="P1885" s="489"/>
    </row>
    <row r="1886" spans="3:16" s="348" customFormat="1" ht="15" customHeight="1" x14ac:dyDescent="0.2">
      <c r="C1886" s="5585" t="s">
        <v>3866</v>
      </c>
      <c r="D1886" s="4509"/>
      <c r="E1886" s="4509"/>
      <c r="F1886" s="4509"/>
      <c r="G1886" s="4509"/>
      <c r="H1886" s="4509"/>
      <c r="I1886" s="4509"/>
      <c r="J1886" s="4509"/>
      <c r="K1886" s="4509"/>
      <c r="L1886" s="4509"/>
      <c r="M1886" s="4509"/>
      <c r="N1886" s="5586"/>
      <c r="O1886" s="489"/>
      <c r="P1886" s="489"/>
    </row>
    <row r="1887" spans="3:16" s="348" customFormat="1" ht="15" customHeight="1" x14ac:dyDescent="0.2">
      <c r="C1887" s="5585" t="s">
        <v>3867</v>
      </c>
      <c r="D1887" s="4509"/>
      <c r="E1887" s="4509"/>
      <c r="F1887" s="4509"/>
      <c r="G1887" s="4509"/>
      <c r="H1887" s="4509"/>
      <c r="I1887" s="4509"/>
      <c r="J1887" s="4509"/>
      <c r="K1887" s="4509"/>
      <c r="L1887" s="4509"/>
      <c r="M1887" s="4509"/>
      <c r="N1887" s="5586"/>
      <c r="O1887" s="489"/>
      <c r="P1887" s="489"/>
    </row>
    <row r="1888" spans="3:16" s="348" customFormat="1" ht="15" customHeight="1" x14ac:dyDescent="0.2">
      <c r="C1888" s="5587" t="s">
        <v>3868</v>
      </c>
      <c r="D1888" s="4451"/>
      <c r="E1888" s="4451"/>
      <c r="F1888" s="4451"/>
      <c r="G1888" s="4451"/>
      <c r="H1888" s="4451"/>
      <c r="I1888" s="4451"/>
      <c r="J1888" s="4451"/>
      <c r="K1888" s="4451"/>
      <c r="L1888" s="4451"/>
      <c r="M1888" s="4451"/>
      <c r="N1888" s="5588"/>
      <c r="O1888" s="489"/>
      <c r="P1888" s="489"/>
    </row>
    <row r="1889" spans="3:16" s="348" customFormat="1" ht="15" customHeight="1" x14ac:dyDescent="0.2">
      <c r="C1889" s="5587" t="s">
        <v>3869</v>
      </c>
      <c r="D1889" s="4451"/>
      <c r="E1889" s="4451"/>
      <c r="F1889" s="4451"/>
      <c r="G1889" s="4451"/>
      <c r="H1889" s="4451"/>
      <c r="I1889" s="4451"/>
      <c r="J1889" s="4451"/>
      <c r="K1889" s="4451"/>
      <c r="L1889" s="4451"/>
      <c r="M1889" s="4451"/>
      <c r="N1889" s="5588"/>
      <c r="O1889" s="489"/>
      <c r="P1889" s="489"/>
    </row>
    <row r="1890" spans="3:16" s="348" customFormat="1" ht="15" customHeight="1" x14ac:dyDescent="0.2">
      <c r="C1890" s="5364" t="s">
        <v>3871</v>
      </c>
      <c r="D1890" s="4451"/>
      <c r="E1890" s="4451"/>
      <c r="F1890" s="4451"/>
      <c r="G1890" s="4451"/>
      <c r="H1890" s="4451"/>
      <c r="I1890" s="4451"/>
      <c r="J1890" s="4451"/>
      <c r="K1890" s="4451"/>
      <c r="L1890" s="4451"/>
      <c r="M1890" s="4451"/>
      <c r="N1890" s="5588"/>
      <c r="O1890" s="489"/>
      <c r="P1890" s="489"/>
    </row>
    <row r="1891" spans="3:16" s="348" customFormat="1" ht="15" customHeight="1" thickBot="1" x14ac:dyDescent="0.25">
      <c r="C1891" s="2213" t="s">
        <v>3870</v>
      </c>
      <c r="D1891" s="1961"/>
      <c r="E1891" s="1961"/>
      <c r="F1891" s="1961"/>
      <c r="G1891" s="1961"/>
      <c r="H1891" s="1961"/>
      <c r="I1891" s="1961"/>
      <c r="J1891" s="1961"/>
      <c r="K1891" s="1961"/>
      <c r="L1891" s="1961"/>
      <c r="M1891" s="1961"/>
      <c r="N1891" s="1962"/>
      <c r="O1891" s="489"/>
      <c r="P1891" s="489"/>
    </row>
    <row r="1892" spans="3:16" s="348" customFormat="1" ht="15" customHeight="1" thickTop="1" thickBot="1" x14ac:dyDescent="0.35">
      <c r="C1892" s="5223"/>
      <c r="D1892" s="5223"/>
      <c r="E1892" s="5223"/>
      <c r="F1892" s="513"/>
      <c r="G1892" s="513"/>
      <c r="H1892" s="513"/>
      <c r="I1892" s="489"/>
      <c r="J1892" s="489"/>
      <c r="K1892" s="489"/>
      <c r="L1892" s="489"/>
      <c r="M1892" s="489"/>
      <c r="N1892" s="489"/>
      <c r="O1892" s="489"/>
      <c r="P1892" s="489"/>
    </row>
    <row r="1893" spans="3:16" s="348" customFormat="1" ht="23.25" customHeight="1" thickTop="1" x14ac:dyDescent="0.3">
      <c r="C1893" s="5308" t="s">
        <v>3744</v>
      </c>
      <c r="D1893" s="5548"/>
      <c r="E1893" s="5548"/>
      <c r="F1893" s="5548"/>
      <c r="G1893" s="5549"/>
      <c r="H1893" s="513"/>
      <c r="I1893" s="489"/>
      <c r="J1893" s="489"/>
      <c r="K1893" s="489"/>
      <c r="L1893" s="489"/>
      <c r="M1893" s="489"/>
      <c r="N1893" s="489"/>
      <c r="O1893" s="489"/>
      <c r="P1893" s="489"/>
    </row>
    <row r="1894" spans="3:16" s="348" customFormat="1" ht="15" customHeight="1" x14ac:dyDescent="0.3">
      <c r="C1894" s="1928"/>
      <c r="D1894" s="1504"/>
      <c r="E1894" s="5582" t="s">
        <v>3745</v>
      </c>
      <c r="F1894" s="5583"/>
      <c r="G1894" s="5584"/>
      <c r="H1894" s="513"/>
      <c r="I1894" s="489"/>
      <c r="J1894" s="489"/>
      <c r="K1894" s="489"/>
      <c r="L1894" s="489"/>
      <c r="M1894" s="489"/>
      <c r="N1894" s="489"/>
      <c r="O1894" s="489"/>
      <c r="P1894" s="489"/>
    </row>
    <row r="1895" spans="3:16" s="348" customFormat="1" ht="15" customHeight="1" x14ac:dyDescent="0.3">
      <c r="C1895" s="1926" t="s">
        <v>1213</v>
      </c>
      <c r="D1895" s="1927" t="s">
        <v>447</v>
      </c>
      <c r="E1895" s="1927" t="s">
        <v>3746</v>
      </c>
      <c r="F1895" s="1927" t="s">
        <v>1658</v>
      </c>
      <c r="G1895" s="1931" t="s">
        <v>1660</v>
      </c>
      <c r="H1895" s="513"/>
      <c r="I1895" s="489"/>
      <c r="J1895" s="489"/>
      <c r="K1895" s="489"/>
      <c r="L1895" s="489"/>
      <c r="M1895" s="489"/>
      <c r="N1895" s="489"/>
      <c r="O1895" s="489"/>
      <c r="P1895" s="489"/>
    </row>
    <row r="1896" spans="3:16" s="348" customFormat="1" ht="15" customHeight="1" x14ac:dyDescent="0.3">
      <c r="C1896" s="1584" t="s">
        <v>165</v>
      </c>
      <c r="D1896" s="1929" t="s">
        <v>3747</v>
      </c>
      <c r="E1896" s="1930">
        <v>0.18</v>
      </c>
      <c r="F1896" s="1930">
        <v>0.18</v>
      </c>
      <c r="G1896" s="1932">
        <v>0.18</v>
      </c>
      <c r="H1896" s="513"/>
      <c r="I1896" s="489"/>
      <c r="J1896" s="489"/>
      <c r="K1896" s="489"/>
      <c r="L1896" s="489"/>
      <c r="M1896" s="489"/>
      <c r="N1896" s="489"/>
      <c r="O1896" s="489"/>
      <c r="P1896" s="489"/>
    </row>
    <row r="1897" spans="3:16" s="348" customFormat="1" ht="15" customHeight="1" x14ac:dyDescent="0.3">
      <c r="C1897" s="949"/>
      <c r="D1897" s="1336"/>
      <c r="E1897" s="1336"/>
      <c r="F1897" s="1336"/>
      <c r="G1897" s="1924"/>
      <c r="H1897" s="513"/>
      <c r="I1897" s="489"/>
      <c r="J1897" s="489"/>
      <c r="K1897" s="489"/>
      <c r="L1897" s="489"/>
      <c r="M1897" s="489"/>
      <c r="N1897" s="489"/>
      <c r="O1897" s="489"/>
      <c r="P1897" s="489"/>
    </row>
    <row r="1898" spans="3:16" s="348" customFormat="1" ht="15" customHeight="1" x14ac:dyDescent="0.3">
      <c r="C1898" s="949" t="s">
        <v>3748</v>
      </c>
      <c r="D1898" s="1336"/>
      <c r="E1898" s="1336"/>
      <c r="F1898" s="1336"/>
      <c r="G1898" s="1924"/>
      <c r="H1898" s="513"/>
      <c r="I1898" s="489"/>
      <c r="J1898" s="489"/>
      <c r="K1898" s="489"/>
      <c r="L1898" s="489"/>
      <c r="M1898" s="489"/>
      <c r="N1898" s="489"/>
      <c r="O1898" s="489"/>
      <c r="P1898" s="489"/>
    </row>
    <row r="1899" spans="3:16" s="348" customFormat="1" ht="15" customHeight="1" x14ac:dyDescent="0.3">
      <c r="C1899" s="949" t="s">
        <v>3749</v>
      </c>
      <c r="D1899" s="1336"/>
      <c r="E1899" s="1336"/>
      <c r="F1899" s="1336"/>
      <c r="G1899" s="1924"/>
      <c r="H1899" s="513"/>
      <c r="I1899" s="489"/>
      <c r="J1899" s="489"/>
      <c r="K1899" s="489"/>
      <c r="L1899" s="489"/>
      <c r="M1899" s="489"/>
      <c r="N1899" s="489"/>
      <c r="O1899" s="489"/>
      <c r="P1899" s="489"/>
    </row>
    <row r="1900" spans="3:16" s="348" customFormat="1" ht="15" customHeight="1" x14ac:dyDescent="0.3">
      <c r="C1900" s="949" t="s">
        <v>3750</v>
      </c>
      <c r="D1900" s="1336"/>
      <c r="E1900" s="1336"/>
      <c r="F1900" s="1336"/>
      <c r="G1900" s="1924"/>
      <c r="H1900" s="513"/>
      <c r="I1900" s="489"/>
      <c r="J1900" s="489"/>
      <c r="K1900" s="489"/>
      <c r="L1900" s="489"/>
      <c r="M1900" s="489"/>
      <c r="N1900" s="489"/>
      <c r="O1900" s="489"/>
      <c r="P1900" s="489"/>
    </row>
    <row r="1901" spans="3:16" s="348" customFormat="1" ht="37.5" customHeight="1" x14ac:dyDescent="0.3">
      <c r="C1901" s="5255" t="s">
        <v>3751</v>
      </c>
      <c r="D1901" s="4509"/>
      <c r="E1901" s="4509"/>
      <c r="F1901" s="4509"/>
      <c r="G1901" s="5256"/>
      <c r="H1901" s="513"/>
      <c r="I1901" s="489"/>
      <c r="J1901" s="489"/>
      <c r="K1901" s="489"/>
      <c r="L1901" s="489"/>
      <c r="M1901" s="489"/>
      <c r="N1901" s="489"/>
      <c r="O1901" s="489"/>
      <c r="P1901" s="489"/>
    </row>
    <row r="1902" spans="3:16" s="348" customFormat="1" ht="48" customHeight="1" x14ac:dyDescent="0.3">
      <c r="C1902" s="5255" t="s">
        <v>3752</v>
      </c>
      <c r="D1902" s="4509"/>
      <c r="E1902" s="4509"/>
      <c r="F1902" s="4509"/>
      <c r="G1902" s="5256"/>
      <c r="H1902" s="513"/>
      <c r="I1902" s="489"/>
      <c r="J1902" s="489"/>
      <c r="K1902" s="489"/>
      <c r="L1902" s="489"/>
      <c r="M1902" s="489"/>
      <c r="N1902" s="489"/>
      <c r="O1902" s="489"/>
      <c r="P1902" s="489"/>
    </row>
    <row r="1903" spans="3:16" s="348" customFormat="1" ht="24" customHeight="1" x14ac:dyDescent="0.3">
      <c r="C1903" s="5255" t="s">
        <v>3753</v>
      </c>
      <c r="D1903" s="4509"/>
      <c r="E1903" s="4509"/>
      <c r="F1903" s="4509"/>
      <c r="G1903" s="5256"/>
      <c r="H1903" s="513"/>
      <c r="I1903" s="489"/>
      <c r="J1903" s="489"/>
      <c r="K1903" s="489"/>
      <c r="L1903" s="489"/>
      <c r="M1903" s="489"/>
      <c r="N1903" s="489"/>
      <c r="O1903" s="489"/>
      <c r="P1903" s="489"/>
    </row>
    <row r="1904" spans="3:16" s="348" customFormat="1" ht="28.5" customHeight="1" x14ac:dyDescent="0.3">
      <c r="C1904" s="5318" t="s">
        <v>3754</v>
      </c>
      <c r="D1904" s="4367"/>
      <c r="E1904" s="4367"/>
      <c r="F1904" s="4367"/>
      <c r="G1904" s="5319"/>
      <c r="H1904" s="513"/>
      <c r="I1904" s="489"/>
      <c r="J1904" s="489"/>
      <c r="K1904" s="489"/>
      <c r="L1904" s="489"/>
      <c r="M1904" s="489"/>
      <c r="N1904" s="489"/>
      <c r="O1904" s="489"/>
      <c r="P1904" s="489"/>
    </row>
    <row r="1905" spans="3:16" s="348" customFormat="1" ht="25.5" customHeight="1" x14ac:dyDescent="0.3">
      <c r="C1905" s="5318" t="s">
        <v>3755</v>
      </c>
      <c r="D1905" s="4367"/>
      <c r="E1905" s="4367"/>
      <c r="F1905" s="4367"/>
      <c r="G1905" s="5319"/>
      <c r="H1905" s="513"/>
      <c r="I1905" s="489"/>
      <c r="J1905" s="489"/>
      <c r="K1905" s="489"/>
      <c r="L1905" s="489"/>
      <c r="M1905" s="489"/>
      <c r="N1905" s="489"/>
      <c r="O1905" s="489"/>
      <c r="P1905" s="489"/>
    </row>
    <row r="1906" spans="3:16" s="348" customFormat="1" ht="15" customHeight="1" x14ac:dyDescent="0.3">
      <c r="C1906" s="5318" t="s">
        <v>3756</v>
      </c>
      <c r="D1906" s="4367"/>
      <c r="E1906" s="4367"/>
      <c r="F1906" s="4367"/>
      <c r="G1906" s="5319"/>
      <c r="H1906" s="513"/>
      <c r="I1906" s="489"/>
      <c r="J1906" s="489"/>
      <c r="K1906" s="489"/>
      <c r="L1906" s="489"/>
      <c r="M1906" s="489"/>
      <c r="N1906" s="489"/>
      <c r="O1906" s="489"/>
      <c r="P1906" s="489"/>
    </row>
    <row r="1907" spans="3:16" s="348" customFormat="1" ht="15" customHeight="1" x14ac:dyDescent="0.3">
      <c r="C1907" s="5318" t="s">
        <v>3757</v>
      </c>
      <c r="D1907" s="4367"/>
      <c r="E1907" s="4367"/>
      <c r="F1907" s="4367"/>
      <c r="G1907" s="5319"/>
      <c r="H1907" s="513"/>
      <c r="I1907" s="489"/>
      <c r="J1907" s="489"/>
      <c r="K1907" s="489"/>
      <c r="L1907" s="489"/>
      <c r="M1907" s="489"/>
      <c r="N1907" s="489"/>
      <c r="O1907" s="489"/>
      <c r="P1907" s="489"/>
    </row>
    <row r="1908" spans="3:16" s="348" customFormat="1" ht="15" customHeight="1" x14ac:dyDescent="0.3">
      <c r="C1908" s="5318" t="s">
        <v>4029</v>
      </c>
      <c r="D1908" s="4367"/>
      <c r="E1908" s="4367"/>
      <c r="F1908" s="4367"/>
      <c r="G1908" s="5319"/>
      <c r="H1908" s="513"/>
      <c r="I1908" s="489"/>
      <c r="J1908" s="489"/>
      <c r="K1908" s="489"/>
      <c r="L1908" s="489"/>
      <c r="M1908" s="489"/>
      <c r="N1908" s="489"/>
      <c r="O1908" s="489"/>
      <c r="P1908" s="489"/>
    </row>
    <row r="1909" spans="3:16" s="348" customFormat="1" ht="15" customHeight="1" x14ac:dyDescent="0.3">
      <c r="C1909" s="5318" t="s">
        <v>3758</v>
      </c>
      <c r="D1909" s="4367"/>
      <c r="E1909" s="4367"/>
      <c r="F1909" s="4367"/>
      <c r="G1909" s="5319"/>
      <c r="H1909" s="513"/>
      <c r="I1909" s="489"/>
      <c r="J1909" s="489"/>
      <c r="K1909" s="489"/>
      <c r="L1909" s="489"/>
      <c r="M1909" s="489"/>
      <c r="N1909" s="489"/>
      <c r="O1909" s="489"/>
      <c r="P1909" s="489"/>
    </row>
    <row r="1910" spans="3:16" s="348" customFormat="1" ht="15" customHeight="1" thickBot="1" x14ac:dyDescent="0.35">
      <c r="C1910" s="5560" t="s">
        <v>3710</v>
      </c>
      <c r="D1910" s="5553"/>
      <c r="E1910" s="5553"/>
      <c r="F1910" s="5553"/>
      <c r="G1910" s="5368"/>
      <c r="H1910" s="513"/>
      <c r="I1910" s="489"/>
      <c r="J1910" s="489"/>
      <c r="K1910" s="489"/>
      <c r="L1910" s="489"/>
      <c r="M1910" s="489"/>
      <c r="N1910" s="489"/>
      <c r="O1910" s="489"/>
      <c r="P1910" s="489"/>
    </row>
    <row r="1911" spans="3:16" s="348" customFormat="1" ht="15" customHeight="1" thickTop="1" thickBot="1" x14ac:dyDescent="0.35">
      <c r="C1911" s="513"/>
      <c r="D1911" s="513"/>
      <c r="E1911" s="513"/>
      <c r="F1911" s="513"/>
      <c r="G1911" s="513"/>
      <c r="H1911" s="513"/>
      <c r="I1911" s="489"/>
      <c r="J1911" s="489"/>
      <c r="K1911" s="489"/>
      <c r="L1911" s="489"/>
      <c r="M1911" s="489"/>
      <c r="N1911" s="489"/>
      <c r="O1911" s="489"/>
      <c r="P1911" s="489"/>
    </row>
    <row r="1912" spans="3:16" s="348" customFormat="1" ht="29.25" customHeight="1" thickTop="1" x14ac:dyDescent="0.3">
      <c r="C1912" s="5308" t="s">
        <v>3737</v>
      </c>
      <c r="D1912" s="5548"/>
      <c r="E1912" s="5549"/>
      <c r="F1912" s="513"/>
      <c r="G1912" s="513"/>
      <c r="H1912" s="513"/>
      <c r="I1912" s="489"/>
      <c r="J1912" s="489"/>
      <c r="K1912" s="489"/>
      <c r="L1912" s="489"/>
      <c r="M1912" s="489"/>
      <c r="N1912" s="489"/>
      <c r="O1912" s="489"/>
      <c r="P1912" s="489"/>
    </row>
    <row r="1913" spans="3:16" s="348" customFormat="1" ht="15" customHeight="1" x14ac:dyDescent="0.3">
      <c r="C1913" s="1926" t="s">
        <v>3738</v>
      </c>
      <c r="D1913" s="1927" t="s">
        <v>3739</v>
      </c>
      <c r="E1913" s="1277"/>
      <c r="F1913" s="513"/>
      <c r="G1913" s="513"/>
      <c r="H1913" s="513"/>
      <c r="I1913" s="489"/>
      <c r="J1913" s="489"/>
      <c r="K1913" s="489"/>
      <c r="L1913" s="489"/>
      <c r="M1913" s="489"/>
      <c r="N1913" s="489"/>
      <c r="O1913" s="489"/>
      <c r="P1913" s="489"/>
    </row>
    <row r="1914" spans="3:16" s="348" customFormat="1" ht="15" customHeight="1" x14ac:dyDescent="0.3">
      <c r="C1914" s="1584" t="s">
        <v>3740</v>
      </c>
      <c r="D1914" s="727">
        <v>0.38</v>
      </c>
      <c r="E1914" s="1924"/>
      <c r="F1914" s="513"/>
      <c r="G1914" s="513"/>
      <c r="H1914" s="513"/>
      <c r="I1914" s="489"/>
      <c r="J1914" s="489"/>
      <c r="K1914" s="489"/>
      <c r="L1914" s="489"/>
      <c r="M1914" s="489"/>
      <c r="N1914" s="489"/>
      <c r="O1914" s="489"/>
      <c r="P1914" s="489"/>
    </row>
    <row r="1915" spans="3:16" s="348" customFormat="1" ht="24.75" customHeight="1" x14ac:dyDescent="0.3">
      <c r="C1915" s="949" t="s">
        <v>3741</v>
      </c>
      <c r="D1915" s="1336"/>
      <c r="E1915" s="1924"/>
      <c r="F1915" s="513"/>
      <c r="G1915" s="513"/>
      <c r="H1915" s="513"/>
      <c r="I1915" s="489"/>
      <c r="J1915" s="489"/>
      <c r="K1915" s="489"/>
      <c r="L1915" s="489"/>
      <c r="M1915" s="489"/>
      <c r="N1915" s="489"/>
      <c r="O1915" s="489"/>
      <c r="P1915" s="489"/>
    </row>
    <row r="1916" spans="3:16" s="348" customFormat="1" ht="15" customHeight="1" x14ac:dyDescent="0.3">
      <c r="C1916" s="5255" t="s">
        <v>3742</v>
      </c>
      <c r="D1916" s="5300"/>
      <c r="E1916" s="5256"/>
      <c r="F1916" s="513"/>
      <c r="G1916" s="513"/>
      <c r="H1916" s="513"/>
      <c r="I1916" s="489"/>
      <c r="J1916" s="489"/>
      <c r="K1916" s="489"/>
      <c r="L1916" s="489"/>
      <c r="M1916" s="489"/>
      <c r="N1916" s="489"/>
      <c r="O1916" s="489"/>
      <c r="P1916" s="489"/>
    </row>
    <row r="1917" spans="3:16" s="348" customFormat="1" ht="15" customHeight="1" x14ac:dyDescent="0.3">
      <c r="C1917" s="949" t="s">
        <v>3669</v>
      </c>
      <c r="D1917" s="1336"/>
      <c r="E1917" s="1924"/>
      <c r="F1917" s="513"/>
      <c r="G1917" s="513"/>
      <c r="H1917" s="513"/>
      <c r="I1917" s="489"/>
      <c r="J1917" s="489"/>
      <c r="K1917" s="489"/>
      <c r="L1917" s="489"/>
      <c r="M1917" s="489"/>
      <c r="N1917" s="489"/>
      <c r="O1917" s="489"/>
      <c r="P1917" s="489"/>
    </row>
    <row r="1918" spans="3:16" s="348" customFormat="1" ht="15" customHeight="1" x14ac:dyDescent="0.3">
      <c r="C1918" s="5318" t="s">
        <v>3558</v>
      </c>
      <c r="D1918" s="4367"/>
      <c r="E1918" s="5319"/>
      <c r="F1918" s="513"/>
      <c r="G1918" s="513"/>
      <c r="H1918" s="513"/>
      <c r="I1918" s="489"/>
      <c r="J1918" s="489"/>
      <c r="K1918" s="489"/>
      <c r="L1918" s="489"/>
      <c r="M1918" s="489"/>
      <c r="N1918" s="489"/>
      <c r="O1918" s="489"/>
      <c r="P1918" s="489"/>
    </row>
    <row r="1919" spans="3:16" s="348" customFormat="1" ht="15" customHeight="1" thickBot="1" x14ac:dyDescent="0.35">
      <c r="C1919" s="5560" t="s">
        <v>3743</v>
      </c>
      <c r="D1919" s="5553"/>
      <c r="E1919" s="5368"/>
      <c r="F1919" s="513"/>
      <c r="G1919" s="513"/>
      <c r="H1919" s="513"/>
      <c r="I1919" s="489"/>
      <c r="J1919" s="489"/>
      <c r="K1919" s="489"/>
      <c r="L1919" s="489"/>
      <c r="M1919" s="489"/>
      <c r="N1919" s="489"/>
      <c r="O1919" s="489"/>
      <c r="P1919" s="489"/>
    </row>
    <row r="1920" spans="3:16" s="348" customFormat="1" ht="15" customHeight="1" thickTop="1" thickBot="1" x14ac:dyDescent="0.35">
      <c r="C1920" s="5251"/>
      <c r="D1920" s="5251"/>
      <c r="E1920" s="5251"/>
      <c r="F1920" s="513"/>
      <c r="G1920" s="513"/>
      <c r="H1920" s="513"/>
      <c r="I1920" s="489"/>
      <c r="J1920" s="489"/>
      <c r="K1920" s="489"/>
      <c r="L1920" s="489"/>
      <c r="M1920" s="489"/>
      <c r="N1920" s="489"/>
      <c r="O1920" s="489"/>
      <c r="P1920" s="489"/>
    </row>
    <row r="1921" spans="3:16" s="348" customFormat="1" ht="15" customHeight="1" thickTop="1" x14ac:dyDescent="0.3">
      <c r="C1921" s="5281" t="s">
        <v>3730</v>
      </c>
      <c r="D1921" s="5282"/>
      <c r="E1921" s="5282"/>
      <c r="F1921" s="5282"/>
      <c r="G1921" s="5283"/>
      <c r="H1921" s="513"/>
      <c r="I1921" s="489"/>
      <c r="J1921" s="489"/>
      <c r="K1921" s="489"/>
      <c r="L1921" s="489"/>
      <c r="M1921" s="489"/>
      <c r="N1921" s="489"/>
      <c r="O1921" s="489"/>
      <c r="P1921" s="489"/>
    </row>
    <row r="1922" spans="3:16" s="348" customFormat="1" ht="15" customHeight="1" thickBot="1" x14ac:dyDescent="0.35">
      <c r="C1922" s="801"/>
      <c r="D1922" s="687"/>
      <c r="E1922" s="687"/>
      <c r="F1922" s="687"/>
      <c r="G1922" s="802"/>
      <c r="H1922" s="513"/>
      <c r="I1922" s="489"/>
      <c r="J1922" s="489"/>
      <c r="K1922" s="489"/>
      <c r="L1922" s="489"/>
      <c r="M1922" s="489"/>
      <c r="N1922" s="489"/>
      <c r="O1922" s="489"/>
      <c r="P1922" s="489"/>
    </row>
    <row r="1923" spans="3:16" s="348" customFormat="1" ht="15" customHeight="1" thickBot="1" x14ac:dyDescent="0.35">
      <c r="C1923" s="5227" t="s">
        <v>344</v>
      </c>
      <c r="D1923" s="5228"/>
      <c r="E1923" s="5230"/>
      <c r="F1923" s="5230"/>
      <c r="G1923" s="5231"/>
      <c r="H1923" s="513"/>
      <c r="I1923" s="489"/>
      <c r="J1923" s="489"/>
      <c r="K1923" s="489"/>
      <c r="L1923" s="489"/>
      <c r="M1923" s="489"/>
      <c r="N1923" s="489"/>
      <c r="O1923" s="489"/>
      <c r="P1923" s="489"/>
    </row>
    <row r="1924" spans="3:16" s="348" customFormat="1" ht="15" customHeight="1" thickBot="1" x14ac:dyDescent="0.35">
      <c r="C1924" s="5338" t="s">
        <v>3731</v>
      </c>
      <c r="D1924" s="5399" t="s">
        <v>3732</v>
      </c>
      <c r="E1924" s="5313" t="s">
        <v>3724</v>
      </c>
      <c r="F1924" s="5314"/>
      <c r="G1924" s="5291"/>
      <c r="H1924" s="513"/>
      <c r="I1924" s="489"/>
      <c r="J1924" s="489"/>
      <c r="K1924" s="489"/>
      <c r="L1924" s="489"/>
      <c r="M1924" s="489"/>
      <c r="N1924" s="489"/>
      <c r="O1924" s="489"/>
      <c r="P1924" s="489"/>
    </row>
    <row r="1925" spans="3:16" s="348" customFormat="1" ht="15" customHeight="1" x14ac:dyDescent="0.3">
      <c r="C1925" s="5339"/>
      <c r="D1925" s="5245"/>
      <c r="E1925" s="1199" t="s">
        <v>2768</v>
      </c>
      <c r="F1925" s="803" t="s">
        <v>1991</v>
      </c>
      <c r="G1925" s="1198" t="s">
        <v>2316</v>
      </c>
      <c r="H1925" s="513"/>
      <c r="I1925" s="489"/>
      <c r="J1925" s="489"/>
      <c r="K1925" s="489"/>
      <c r="L1925" s="489"/>
      <c r="M1925" s="489"/>
      <c r="N1925" s="489"/>
      <c r="O1925" s="489"/>
      <c r="P1925" s="489"/>
    </row>
    <row r="1926" spans="3:16" s="348" customFormat="1" ht="36.75" customHeight="1" x14ac:dyDescent="0.3">
      <c r="C1926" s="1890" t="s">
        <v>3733</v>
      </c>
      <c r="D1926" s="806">
        <v>50</v>
      </c>
      <c r="E1926" s="806">
        <v>50</v>
      </c>
      <c r="F1926" s="18">
        <v>3500</v>
      </c>
      <c r="G1926" s="1206">
        <v>0.1</v>
      </c>
      <c r="H1926" s="513"/>
      <c r="I1926" s="489"/>
      <c r="J1926" s="489"/>
      <c r="K1926" s="489"/>
      <c r="L1926" s="489"/>
      <c r="M1926" s="489"/>
      <c r="N1926" s="489"/>
      <c r="O1926" s="489"/>
      <c r="P1926" s="489"/>
    </row>
    <row r="1927" spans="3:16" s="348" customFormat="1" ht="15" customHeight="1" x14ac:dyDescent="0.3">
      <c r="C1927" s="1197" t="s">
        <v>1469</v>
      </c>
      <c r="D1927" s="1263"/>
      <c r="E1927" s="1263"/>
      <c r="F1927" s="142"/>
      <c r="G1927" s="1266"/>
      <c r="H1927" s="513"/>
      <c r="I1927" s="489"/>
      <c r="J1927" s="489"/>
      <c r="K1927" s="489"/>
      <c r="L1927" s="489"/>
      <c r="M1927" s="489"/>
      <c r="N1927" s="489"/>
      <c r="O1927" s="489"/>
      <c r="P1927" s="489"/>
    </row>
    <row r="1928" spans="3:16" s="348" customFormat="1" ht="15" customHeight="1" x14ac:dyDescent="0.3">
      <c r="C1928" s="801" t="s">
        <v>2773</v>
      </c>
      <c r="D1928" s="687"/>
      <c r="E1928" s="818"/>
      <c r="F1928" s="818"/>
      <c r="G1928" s="990"/>
      <c r="H1928" s="513"/>
      <c r="I1928" s="489"/>
      <c r="J1928" s="489"/>
      <c r="K1928" s="489"/>
      <c r="L1928" s="489"/>
      <c r="M1928" s="489"/>
      <c r="N1928" s="489"/>
      <c r="O1928" s="489"/>
      <c r="P1928" s="489"/>
    </row>
    <row r="1929" spans="3:16" s="348" customFormat="1" ht="15" customHeight="1" x14ac:dyDescent="0.3">
      <c r="C1929" s="5273" t="s">
        <v>2774</v>
      </c>
      <c r="D1929" s="4509"/>
      <c r="E1929" s="4509"/>
      <c r="F1929" s="4509"/>
      <c r="G1929" s="5256"/>
      <c r="H1929" s="513"/>
      <c r="I1929" s="489"/>
      <c r="J1929" s="489"/>
      <c r="K1929" s="489"/>
      <c r="L1929" s="489"/>
      <c r="M1929" s="489"/>
      <c r="N1929" s="489"/>
      <c r="O1929" s="489"/>
      <c r="P1929" s="489"/>
    </row>
    <row r="1930" spans="3:16" s="348" customFormat="1" ht="15" customHeight="1" x14ac:dyDescent="0.3">
      <c r="C1930" s="5318" t="s">
        <v>3734</v>
      </c>
      <c r="D1930" s="4367"/>
      <c r="E1930" s="4367"/>
      <c r="F1930" s="4367"/>
      <c r="G1930" s="5319"/>
      <c r="H1930" s="513"/>
      <c r="I1930" s="489"/>
      <c r="J1930" s="489"/>
      <c r="K1930" s="489"/>
      <c r="L1930" s="489"/>
      <c r="M1930" s="489"/>
      <c r="N1930" s="489"/>
      <c r="O1930" s="489"/>
      <c r="P1930" s="489"/>
    </row>
    <row r="1931" spans="3:16" s="348" customFormat="1" ht="15" customHeight="1" x14ac:dyDescent="0.3">
      <c r="C1931" s="5318" t="s">
        <v>3735</v>
      </c>
      <c r="D1931" s="4367"/>
      <c r="E1931" s="4367"/>
      <c r="F1931" s="4367"/>
      <c r="G1931" s="5319"/>
      <c r="H1931" s="513"/>
      <c r="I1931" s="489"/>
      <c r="J1931" s="489"/>
      <c r="K1931" s="489"/>
      <c r="L1931" s="489"/>
      <c r="M1931" s="489"/>
      <c r="N1931" s="489"/>
      <c r="O1931" s="489"/>
      <c r="P1931" s="489"/>
    </row>
    <row r="1932" spans="3:16" s="348" customFormat="1" ht="15" customHeight="1" thickBot="1" x14ac:dyDescent="0.35">
      <c r="C1932" s="1925" t="s">
        <v>3736</v>
      </c>
      <c r="D1932" s="821"/>
      <c r="E1932" s="821"/>
      <c r="F1932" s="821"/>
      <c r="G1932" s="822"/>
      <c r="H1932" s="513"/>
      <c r="I1932" s="489"/>
      <c r="J1932" s="489"/>
      <c r="K1932" s="489"/>
      <c r="L1932" s="489"/>
      <c r="M1932" s="489"/>
      <c r="N1932" s="489"/>
      <c r="O1932" s="489"/>
      <c r="P1932" s="489"/>
    </row>
    <row r="1933" spans="3:16" s="348" customFormat="1" ht="15" customHeight="1" thickTop="1" thickBot="1" x14ac:dyDescent="0.35">
      <c r="C1933" s="5251"/>
      <c r="D1933" s="5251"/>
      <c r="E1933" s="513"/>
      <c r="F1933" s="513"/>
      <c r="G1933" s="513"/>
      <c r="H1933" s="513"/>
      <c r="I1933" s="489"/>
      <c r="J1933" s="489"/>
      <c r="K1933" s="489"/>
      <c r="L1933" s="489"/>
      <c r="M1933" s="489"/>
      <c r="N1933" s="489"/>
      <c r="O1933" s="489"/>
      <c r="P1933" s="489"/>
    </row>
    <row r="1934" spans="3:16" s="348" customFormat="1" ht="15" customHeight="1" thickTop="1" thickBot="1" x14ac:dyDescent="0.25">
      <c r="C1934" s="5281" t="s">
        <v>3723</v>
      </c>
      <c r="D1934" s="5282"/>
      <c r="E1934" s="5282"/>
      <c r="F1934" s="5282"/>
      <c r="G1934" s="5282"/>
      <c r="H1934" s="5282"/>
      <c r="I1934" s="5282"/>
      <c r="J1934" s="5282"/>
      <c r="K1934" s="5282"/>
      <c r="L1934" s="5282"/>
      <c r="M1934" s="5282"/>
      <c r="N1934" s="5283"/>
      <c r="O1934" s="489"/>
      <c r="P1934" s="489"/>
    </row>
    <row r="1935" spans="3:16" s="348" customFormat="1" ht="15" customHeight="1" thickBot="1" x14ac:dyDescent="0.25">
      <c r="C1935" s="5227" t="s">
        <v>344</v>
      </c>
      <c r="D1935" s="5228"/>
      <c r="E1935" s="5229" t="s">
        <v>2760</v>
      </c>
      <c r="F1935" s="5230"/>
      <c r="G1935" s="5230"/>
      <c r="H1935" s="5230"/>
      <c r="I1935" s="5230"/>
      <c r="J1935" s="5230"/>
      <c r="K1935" s="5230"/>
      <c r="L1935" s="5230"/>
      <c r="M1935" s="5230"/>
      <c r="N1935" s="5231"/>
      <c r="O1935" s="489"/>
      <c r="P1935" s="489"/>
    </row>
    <row r="1936" spans="3:16" s="348" customFormat="1" ht="15" customHeight="1" thickBot="1" x14ac:dyDescent="0.25">
      <c r="C1936" s="5338" t="s">
        <v>2763</v>
      </c>
      <c r="D1936" s="5399" t="s">
        <v>2764</v>
      </c>
      <c r="E1936" s="5313" t="s">
        <v>2761</v>
      </c>
      <c r="F1936" s="5314"/>
      <c r="G1936" s="5315"/>
      <c r="H1936" s="5313" t="s">
        <v>3724</v>
      </c>
      <c r="I1936" s="5314"/>
      <c r="J1936" s="5315"/>
      <c r="K1936" s="5313" t="s">
        <v>340</v>
      </c>
      <c r="L1936" s="5314"/>
      <c r="M1936" s="5314"/>
      <c r="N1936" s="5291"/>
      <c r="O1936" s="489"/>
      <c r="P1936" s="489"/>
    </row>
    <row r="1937" spans="3:16" s="348" customFormat="1" ht="15" customHeight="1" thickBot="1" x14ac:dyDescent="0.25">
      <c r="C1937" s="5339"/>
      <c r="D1937" s="5245"/>
      <c r="E1937" s="803" t="s">
        <v>2765</v>
      </c>
      <c r="F1937" s="825" t="s">
        <v>562</v>
      </c>
      <c r="G1937" s="798" t="s">
        <v>1408</v>
      </c>
      <c r="H1937" s="1199" t="s">
        <v>2768</v>
      </c>
      <c r="I1937" s="987" t="s">
        <v>1991</v>
      </c>
      <c r="J1937" s="987" t="s">
        <v>2316</v>
      </c>
      <c r="K1937" s="803" t="s">
        <v>1988</v>
      </c>
      <c r="L1937" s="1260" t="s">
        <v>2317</v>
      </c>
      <c r="M1937" s="1260" t="s">
        <v>2318</v>
      </c>
      <c r="N1937" s="1261" t="s">
        <v>3725</v>
      </c>
      <c r="O1937" s="489"/>
      <c r="P1937" s="489"/>
    </row>
    <row r="1938" spans="3:16" s="348" customFormat="1" ht="28.5" customHeight="1" x14ac:dyDescent="0.2">
      <c r="C1938" s="991" t="s">
        <v>3726</v>
      </c>
      <c r="D1938" s="806">
        <v>34</v>
      </c>
      <c r="E1938" s="806" t="s">
        <v>1529</v>
      </c>
      <c r="F1938" s="806" t="s">
        <v>1529</v>
      </c>
      <c r="G1938" s="806" t="s">
        <v>1529</v>
      </c>
      <c r="H1938" s="806">
        <v>34</v>
      </c>
      <c r="I1938" s="18">
        <v>2000</v>
      </c>
      <c r="J1938" s="809">
        <v>0.02</v>
      </c>
      <c r="K1938" s="809">
        <v>0</v>
      </c>
      <c r="L1938" s="1262">
        <v>50</v>
      </c>
      <c r="M1938" s="1916">
        <v>0.06</v>
      </c>
      <c r="N1938" s="1592">
        <v>0.1</v>
      </c>
      <c r="O1938" s="489"/>
      <c r="P1938" s="489"/>
    </row>
    <row r="1939" spans="3:16" s="348" customFormat="1" ht="24.75" customHeight="1" x14ac:dyDescent="0.2">
      <c r="C1939" s="991" t="s">
        <v>3727</v>
      </c>
      <c r="D1939" s="806">
        <v>44</v>
      </c>
      <c r="E1939" s="806" t="s">
        <v>1529</v>
      </c>
      <c r="F1939" s="806" t="s">
        <v>1529</v>
      </c>
      <c r="G1939" s="806" t="s">
        <v>1529</v>
      </c>
      <c r="H1939" s="806">
        <v>44</v>
      </c>
      <c r="I1939" s="18">
        <v>3000</v>
      </c>
      <c r="J1939" s="809">
        <v>0.02</v>
      </c>
      <c r="K1939" s="809">
        <v>0</v>
      </c>
      <c r="L1939" s="1262">
        <v>50</v>
      </c>
      <c r="M1939" s="1916">
        <v>0.06</v>
      </c>
      <c r="N1939" s="1592">
        <v>0.1</v>
      </c>
      <c r="O1939" s="489"/>
      <c r="P1939" s="489"/>
    </row>
    <row r="1940" spans="3:16" s="348" customFormat="1" ht="24.75" customHeight="1" x14ac:dyDescent="0.2">
      <c r="C1940" s="991" t="s">
        <v>3728</v>
      </c>
      <c r="D1940" s="806">
        <v>54</v>
      </c>
      <c r="E1940" s="806" t="s">
        <v>1529</v>
      </c>
      <c r="F1940" s="806" t="s">
        <v>1529</v>
      </c>
      <c r="G1940" s="806" t="s">
        <v>1529</v>
      </c>
      <c r="H1940" s="806">
        <v>54</v>
      </c>
      <c r="I1940" s="18">
        <v>5000</v>
      </c>
      <c r="J1940" s="809">
        <v>0.02</v>
      </c>
      <c r="K1940" s="809">
        <v>0</v>
      </c>
      <c r="L1940" s="1262">
        <v>50</v>
      </c>
      <c r="M1940" s="1916">
        <v>0.06</v>
      </c>
      <c r="N1940" s="1592">
        <v>0.1</v>
      </c>
      <c r="O1940" s="489"/>
      <c r="P1940" s="489"/>
    </row>
    <row r="1941" spans="3:16" s="348" customFormat="1" ht="15" customHeight="1" x14ac:dyDescent="0.2">
      <c r="C1941" s="1197" t="s">
        <v>1469</v>
      </c>
      <c r="D1941" s="1263"/>
      <c r="E1941" s="1263"/>
      <c r="F1941" s="1263"/>
      <c r="G1941" s="1263"/>
      <c r="H1941" s="1263"/>
      <c r="I1941" s="142"/>
      <c r="J1941" s="1264"/>
      <c r="K1941" s="1264"/>
      <c r="L1941" s="1265"/>
      <c r="M1941" s="1265"/>
      <c r="N1941" s="1266"/>
      <c r="O1941" s="489"/>
      <c r="P1941" s="489"/>
    </row>
    <row r="1942" spans="3:16" s="348" customFormat="1" ht="15" customHeight="1" x14ac:dyDescent="0.2">
      <c r="C1942" s="801" t="s">
        <v>2773</v>
      </c>
      <c r="D1942" s="687"/>
      <c r="E1942" s="818"/>
      <c r="F1942" s="818"/>
      <c r="G1942" s="818"/>
      <c r="H1942" s="818"/>
      <c r="I1942" s="818"/>
      <c r="J1942" s="818"/>
      <c r="K1942" s="818"/>
      <c r="L1942" s="818"/>
      <c r="M1942" s="818"/>
      <c r="N1942" s="990"/>
      <c r="O1942" s="489"/>
      <c r="P1942" s="489"/>
    </row>
    <row r="1943" spans="3:16" s="348" customFormat="1" ht="15" customHeight="1" x14ac:dyDescent="0.2">
      <c r="C1943" s="5273" t="s">
        <v>2774</v>
      </c>
      <c r="D1943" s="5300"/>
      <c r="E1943" s="5300"/>
      <c r="F1943" s="5300"/>
      <c r="G1943" s="5300"/>
      <c r="H1943" s="5300"/>
      <c r="I1943" s="5300"/>
      <c r="J1943" s="5300"/>
      <c r="K1943" s="5300"/>
      <c r="L1943" s="5300"/>
      <c r="M1943" s="5300"/>
      <c r="N1943" s="5256"/>
      <c r="O1943" s="489"/>
      <c r="P1943" s="489"/>
    </row>
    <row r="1944" spans="3:16" s="348" customFormat="1" ht="17.25" customHeight="1" x14ac:dyDescent="0.2">
      <c r="C1944" s="5322" t="s">
        <v>3729</v>
      </c>
      <c r="D1944" s="4451"/>
      <c r="E1944" s="4451"/>
      <c r="F1944" s="871"/>
      <c r="G1944" s="871"/>
      <c r="H1944" s="871"/>
      <c r="I1944" s="871"/>
      <c r="J1944" s="871"/>
      <c r="K1944" s="871"/>
      <c r="L1944" s="871"/>
      <c r="M1944" s="871"/>
      <c r="N1944" s="819"/>
      <c r="O1944" s="489"/>
      <c r="P1944" s="489"/>
    </row>
    <row r="1945" spans="3:16" s="348" customFormat="1" ht="15" customHeight="1" thickBot="1" x14ac:dyDescent="0.25">
      <c r="C1945" s="1918" t="s">
        <v>3703</v>
      </c>
      <c r="D1945" s="821"/>
      <c r="E1945" s="821"/>
      <c r="F1945" s="821"/>
      <c r="G1945" s="821"/>
      <c r="H1945" s="821"/>
      <c r="I1945" s="821"/>
      <c r="J1945" s="821"/>
      <c r="K1945" s="821"/>
      <c r="L1945" s="821"/>
      <c r="M1945" s="821"/>
      <c r="N1945" s="822"/>
      <c r="O1945" s="489"/>
      <c r="P1945" s="489"/>
    </row>
    <row r="1946" spans="3:16" s="348" customFormat="1" ht="15" customHeight="1" thickTop="1" thickBot="1" x14ac:dyDescent="0.35">
      <c r="C1946" s="5251"/>
      <c r="D1946" s="5251"/>
      <c r="E1946" s="5251"/>
      <c r="F1946" s="513"/>
      <c r="G1946" s="513"/>
      <c r="H1946" s="513"/>
      <c r="I1946" s="489"/>
      <c r="J1946" s="489"/>
      <c r="K1946" s="489"/>
      <c r="L1946" s="489"/>
      <c r="M1946" s="489"/>
      <c r="N1946" s="489"/>
      <c r="O1946" s="489"/>
      <c r="P1946" s="489"/>
    </row>
    <row r="1947" spans="3:16" s="348" customFormat="1" ht="36.75" customHeight="1" thickTop="1" x14ac:dyDescent="0.3">
      <c r="C1947" s="5308" t="s">
        <v>3715</v>
      </c>
      <c r="D1947" s="5548"/>
      <c r="E1947" s="5548"/>
      <c r="F1947" s="5549"/>
      <c r="G1947" s="513"/>
      <c r="H1947" s="513"/>
      <c r="I1947" s="489"/>
      <c r="J1947" s="489"/>
      <c r="K1947" s="489"/>
      <c r="L1947" s="489"/>
      <c r="M1947" s="489"/>
      <c r="N1947" s="489"/>
      <c r="O1947" s="489"/>
      <c r="P1947" s="489"/>
    </row>
    <row r="1948" spans="3:16" s="348" customFormat="1" ht="15" customHeight="1" x14ac:dyDescent="0.3">
      <c r="C1948" s="801"/>
      <c r="D1948" s="5305"/>
      <c r="E1948" s="5305"/>
      <c r="F1948" s="5332"/>
      <c r="G1948" s="513"/>
      <c r="H1948" s="513"/>
      <c r="I1948" s="489"/>
      <c r="J1948" s="489"/>
      <c r="K1948" s="489"/>
      <c r="L1948" s="489"/>
      <c r="M1948" s="489"/>
      <c r="N1948" s="489"/>
      <c r="O1948" s="489"/>
      <c r="P1948" s="489"/>
    </row>
    <row r="1949" spans="3:16" s="348" customFormat="1" ht="15" customHeight="1" x14ac:dyDescent="0.3">
      <c r="C1949" s="948" t="s">
        <v>3624</v>
      </c>
      <c r="D1949" s="5350" t="s">
        <v>3716</v>
      </c>
      <c r="E1949" s="5350"/>
      <c r="F1949" s="5351"/>
      <c r="G1949" s="513"/>
      <c r="H1949" s="513"/>
      <c r="I1949" s="489"/>
      <c r="J1949" s="489"/>
      <c r="K1949" s="489"/>
      <c r="L1949" s="489"/>
      <c r="M1949" s="489"/>
      <c r="N1949" s="489"/>
      <c r="O1949" s="489"/>
      <c r="P1949" s="489"/>
    </row>
    <row r="1950" spans="3:16" s="348" customFormat="1" ht="124.5" customHeight="1" x14ac:dyDescent="0.3">
      <c r="C1950" s="1921" t="s">
        <v>3717</v>
      </c>
      <c r="D1950" s="5581" t="s">
        <v>4939</v>
      </c>
      <c r="E1950" s="4367"/>
      <c r="F1950" s="5319"/>
      <c r="G1950" s="513"/>
      <c r="H1950" s="513"/>
      <c r="I1950" s="489"/>
      <c r="J1950" s="489"/>
      <c r="K1950" s="489"/>
      <c r="L1950" s="489"/>
      <c r="M1950" s="489"/>
      <c r="N1950" s="489"/>
      <c r="O1950" s="489"/>
      <c r="P1950" s="489"/>
    </row>
    <row r="1951" spans="3:16" s="348" customFormat="1" ht="15" customHeight="1" x14ac:dyDescent="0.3">
      <c r="C1951" s="1921"/>
      <c r="D1951" s="4367"/>
      <c r="E1951" s="4367"/>
      <c r="F1951" s="5319"/>
      <c r="G1951" s="513"/>
      <c r="H1951" s="513"/>
      <c r="I1951" s="489"/>
      <c r="J1951" s="489"/>
      <c r="K1951" s="489"/>
      <c r="L1951" s="489"/>
      <c r="M1951" s="489"/>
      <c r="N1951" s="489"/>
      <c r="O1951" s="489"/>
      <c r="P1951" s="489"/>
    </row>
    <row r="1952" spans="3:16" s="348" customFormat="1" ht="15" customHeight="1" x14ac:dyDescent="0.3">
      <c r="C1952" s="948" t="s">
        <v>3635</v>
      </c>
      <c r="D1952" s="4367" t="s">
        <v>3718</v>
      </c>
      <c r="E1952" s="4367"/>
      <c r="F1952" s="5319"/>
      <c r="G1952" s="513"/>
      <c r="H1952" s="513"/>
      <c r="I1952" s="489"/>
      <c r="J1952" s="489"/>
      <c r="K1952" s="489"/>
      <c r="L1952" s="489"/>
      <c r="M1952" s="489"/>
      <c r="N1952" s="489"/>
      <c r="O1952" s="489"/>
      <c r="P1952" s="489"/>
    </row>
    <row r="1953" spans="3:16" s="348" customFormat="1" ht="30" customHeight="1" x14ac:dyDescent="0.3">
      <c r="C1953" s="5573" t="s">
        <v>3011</v>
      </c>
      <c r="D1953" s="4367" t="s">
        <v>3719</v>
      </c>
      <c r="E1953" s="4367"/>
      <c r="F1953" s="5319"/>
      <c r="G1953" s="513"/>
      <c r="H1953" s="513"/>
      <c r="I1953" s="489"/>
      <c r="J1953" s="489"/>
      <c r="K1953" s="489"/>
      <c r="L1953" s="489"/>
      <c r="M1953" s="489"/>
      <c r="N1953" s="489"/>
      <c r="O1953" s="489"/>
      <c r="P1953" s="489"/>
    </row>
    <row r="1954" spans="3:16" s="348" customFormat="1" ht="15" customHeight="1" x14ac:dyDescent="0.3">
      <c r="C1954" s="5573"/>
      <c r="D1954" s="4367"/>
      <c r="E1954" s="4367"/>
      <c r="F1954" s="5319"/>
      <c r="G1954" s="513"/>
      <c r="H1954" s="513"/>
      <c r="I1954" s="489"/>
      <c r="J1954" s="489"/>
      <c r="K1954" s="489"/>
      <c r="L1954" s="489"/>
      <c r="M1954" s="489"/>
      <c r="N1954" s="489"/>
      <c r="O1954" s="489"/>
      <c r="P1954" s="489"/>
    </row>
    <row r="1955" spans="3:16" s="348" customFormat="1" ht="15" customHeight="1" x14ac:dyDescent="0.3">
      <c r="C1955" s="5573"/>
      <c r="D1955" s="4367" t="s">
        <v>3720</v>
      </c>
      <c r="E1955" s="4367"/>
      <c r="F1955" s="5319"/>
      <c r="G1955" s="513"/>
      <c r="H1955" s="513"/>
      <c r="I1955" s="489"/>
      <c r="J1955" s="489"/>
      <c r="K1955" s="489"/>
      <c r="L1955" s="489"/>
      <c r="M1955" s="489"/>
      <c r="N1955" s="489"/>
      <c r="O1955" s="489"/>
      <c r="P1955" s="489"/>
    </row>
    <row r="1956" spans="3:16" s="348" customFormat="1" ht="36.75" customHeight="1" x14ac:dyDescent="0.3">
      <c r="C1956" s="801"/>
      <c r="D1956" s="4367" t="s">
        <v>3721</v>
      </c>
      <c r="E1956" s="4367"/>
      <c r="F1956" s="5319"/>
      <c r="G1956" s="513"/>
      <c r="H1956" s="513"/>
      <c r="I1956" s="489"/>
      <c r="J1956" s="489"/>
      <c r="K1956" s="489"/>
      <c r="L1956" s="489"/>
      <c r="M1956" s="489"/>
      <c r="N1956" s="489"/>
      <c r="O1956" s="489"/>
      <c r="P1956" s="489"/>
    </row>
    <row r="1957" spans="3:16" s="348" customFormat="1" ht="15" customHeight="1" x14ac:dyDescent="0.3">
      <c r="C1957" s="801"/>
      <c r="D1957" s="5580"/>
      <c r="E1957" s="5580"/>
      <c r="F1957" s="5580"/>
      <c r="G1957" s="513"/>
      <c r="H1957" s="513"/>
      <c r="I1957" s="489"/>
      <c r="J1957" s="489"/>
      <c r="K1957" s="489"/>
      <c r="L1957" s="489"/>
      <c r="M1957" s="489"/>
      <c r="N1957" s="489"/>
      <c r="O1957" s="489"/>
      <c r="P1957" s="489"/>
    </row>
    <row r="1958" spans="3:16" s="348" customFormat="1" ht="15" customHeight="1" thickBot="1" x14ac:dyDescent="0.35">
      <c r="C1958" s="1578" t="s">
        <v>342</v>
      </c>
      <c r="D1958" s="5341" t="s">
        <v>3722</v>
      </c>
      <c r="E1958" s="5341"/>
      <c r="F1958" s="5342"/>
      <c r="G1958" s="513"/>
      <c r="H1958" s="513"/>
      <c r="I1958" s="489"/>
      <c r="J1958" s="489"/>
      <c r="K1958" s="489"/>
      <c r="L1958" s="489"/>
      <c r="M1958" s="489"/>
      <c r="N1958" s="489"/>
      <c r="O1958" s="489"/>
      <c r="P1958" s="489"/>
    </row>
    <row r="1959" spans="3:16" s="348" customFormat="1" ht="15" customHeight="1" thickTop="1" thickBot="1" x14ac:dyDescent="0.35">
      <c r="C1959" s="5251"/>
      <c r="D1959" s="5251"/>
      <c r="E1959" s="513"/>
      <c r="F1959" s="513"/>
      <c r="G1959" s="513"/>
      <c r="H1959" s="513"/>
      <c r="I1959" s="489"/>
      <c r="J1959" s="489"/>
      <c r="K1959" s="489"/>
      <c r="L1959" s="489"/>
      <c r="M1959" s="489"/>
      <c r="N1959" s="489"/>
      <c r="O1959" s="489"/>
      <c r="P1959" s="489"/>
    </row>
    <row r="1960" spans="3:16" s="348" customFormat="1" ht="15" customHeight="1" x14ac:dyDescent="0.2">
      <c r="C1960" s="5262" t="s">
        <v>3527</v>
      </c>
      <c r="D1960" s="5263"/>
      <c r="E1960" s="5263"/>
      <c r="F1960" s="5263"/>
      <c r="G1960" s="5263"/>
      <c r="H1960" s="5263"/>
      <c r="I1960" s="5263"/>
      <c r="J1960" s="5263"/>
      <c r="K1960" s="5263"/>
      <c r="L1960" s="5263"/>
      <c r="M1960" s="5263"/>
      <c r="N1960" s="5264"/>
      <c r="O1960" s="489"/>
      <c r="P1960" s="489"/>
    </row>
    <row r="1961" spans="3:16" s="348" customFormat="1" ht="15" customHeight="1" x14ac:dyDescent="0.2">
      <c r="C1961" s="938"/>
      <c r="D1961" s="687"/>
      <c r="E1961" s="687"/>
      <c r="F1961" s="687"/>
      <c r="G1961" s="687"/>
      <c r="H1961" s="687"/>
      <c r="I1961" s="687"/>
      <c r="J1961" s="687"/>
      <c r="K1961" s="687"/>
      <c r="L1961" s="687"/>
      <c r="M1961" s="687"/>
      <c r="N1961" s="939"/>
      <c r="O1961" s="489"/>
      <c r="P1961" s="489"/>
    </row>
    <row r="1962" spans="3:16" s="348" customFormat="1" ht="15" customHeight="1" x14ac:dyDescent="0.2">
      <c r="C1962" s="5265" t="s">
        <v>344</v>
      </c>
      <c r="D1962" s="5266"/>
      <c r="E1962" s="5267" t="s">
        <v>2760</v>
      </c>
      <c r="F1962" s="5267"/>
      <c r="G1962" s="5267"/>
      <c r="H1962" s="5267"/>
      <c r="I1962" s="5267"/>
      <c r="J1962" s="5267"/>
      <c r="K1962" s="5267"/>
      <c r="L1962" s="5267"/>
      <c r="M1962" s="5267"/>
      <c r="N1962" s="5268"/>
      <c r="O1962" s="489"/>
      <c r="P1962" s="489"/>
    </row>
    <row r="1963" spans="3:16" s="348" customFormat="1" ht="15" customHeight="1" x14ac:dyDescent="0.2">
      <c r="C1963" s="5293" t="s">
        <v>2763</v>
      </c>
      <c r="D1963" s="4869" t="s">
        <v>2764</v>
      </c>
      <c r="E1963" s="5316" t="s">
        <v>2529</v>
      </c>
      <c r="F1963" s="5316"/>
      <c r="G1963" s="5316"/>
      <c r="H1963" s="5316" t="s">
        <v>622</v>
      </c>
      <c r="I1963" s="5316"/>
      <c r="J1963" s="5316"/>
      <c r="K1963" s="5316" t="s">
        <v>340</v>
      </c>
      <c r="L1963" s="5316"/>
      <c r="M1963" s="5316"/>
      <c r="N1963" s="5317"/>
      <c r="O1963" s="489"/>
      <c r="P1963" s="489"/>
    </row>
    <row r="1964" spans="3:16" s="348" customFormat="1" ht="54.75" customHeight="1" x14ac:dyDescent="0.2">
      <c r="C1964" s="5293"/>
      <c r="D1964" s="4870"/>
      <c r="E1964" s="1310" t="s">
        <v>2765</v>
      </c>
      <c r="F1964" s="1310" t="s">
        <v>562</v>
      </c>
      <c r="G1964" s="1310" t="s">
        <v>1408</v>
      </c>
      <c r="H1964" s="1310" t="s">
        <v>2768</v>
      </c>
      <c r="I1964" s="1310" t="s">
        <v>1991</v>
      </c>
      <c r="J1964" s="1310" t="s">
        <v>2316</v>
      </c>
      <c r="K1964" s="1310" t="s">
        <v>1988</v>
      </c>
      <c r="L1964" s="1310" t="s">
        <v>2317</v>
      </c>
      <c r="M1964" s="1310" t="s">
        <v>2318</v>
      </c>
      <c r="N1964" s="1311" t="s">
        <v>2555</v>
      </c>
      <c r="O1964" s="489"/>
      <c r="P1964" s="489"/>
    </row>
    <row r="1965" spans="3:16" s="348" customFormat="1" ht="21" customHeight="1" x14ac:dyDescent="0.2">
      <c r="C1965" s="1628" t="s">
        <v>3650</v>
      </c>
      <c r="D1965" s="1313">
        <v>50</v>
      </c>
      <c r="E1965" s="1315" t="s">
        <v>1529</v>
      </c>
      <c r="F1965" s="1315" t="s">
        <v>1529</v>
      </c>
      <c r="G1965" s="1315" t="s">
        <v>1529</v>
      </c>
      <c r="H1965" s="1315">
        <v>50</v>
      </c>
      <c r="I1965" s="44">
        <v>3500</v>
      </c>
      <c r="J1965" s="1316">
        <v>0.02</v>
      </c>
      <c r="K1965" s="1315">
        <v>0</v>
      </c>
      <c r="L1965" s="1318">
        <v>50</v>
      </c>
      <c r="M1965" s="1319">
        <v>0.06</v>
      </c>
      <c r="N1965" s="1320">
        <v>0.1</v>
      </c>
      <c r="O1965" s="489"/>
      <c r="P1965" s="489"/>
    </row>
    <row r="1966" spans="3:16" s="348" customFormat="1" ht="24.75" customHeight="1" thickBot="1" x14ac:dyDescent="0.25">
      <c r="C1966" s="1899" t="s">
        <v>3394</v>
      </c>
      <c r="D1966" s="1734">
        <v>40</v>
      </c>
      <c r="E1966" s="1735" t="s">
        <v>1529</v>
      </c>
      <c r="F1966" s="1735" t="s">
        <v>1529</v>
      </c>
      <c r="G1966" s="1735" t="s">
        <v>1529</v>
      </c>
      <c r="H1966" s="1735">
        <v>40</v>
      </c>
      <c r="I1966" s="1736">
        <v>3500</v>
      </c>
      <c r="J1966" s="1734">
        <v>0.02</v>
      </c>
      <c r="K1966" s="1735">
        <v>0</v>
      </c>
      <c r="L1966" s="1737">
        <v>50</v>
      </c>
      <c r="M1966" s="1738">
        <v>0.06</v>
      </c>
      <c r="N1966" s="1739">
        <v>0.1</v>
      </c>
      <c r="O1966" s="489"/>
      <c r="P1966" s="489"/>
    </row>
    <row r="1967" spans="3:16" s="348" customFormat="1" ht="10.5" customHeight="1" x14ac:dyDescent="0.2">
      <c r="C1967" s="1740"/>
      <c r="D1967" s="1666"/>
      <c r="E1967" s="1741"/>
      <c r="F1967" s="1741"/>
      <c r="G1967" s="1741"/>
      <c r="H1967" s="1741"/>
      <c r="I1967" s="1742"/>
      <c r="J1967" s="1743"/>
      <c r="K1967" s="1744"/>
      <c r="L1967" s="1744"/>
      <c r="M1967" s="1743"/>
      <c r="N1967" s="1745"/>
      <c r="O1967" s="489"/>
      <c r="P1967" s="489"/>
    </row>
    <row r="1968" spans="3:16" s="348" customFormat="1" ht="15" customHeight="1" x14ac:dyDescent="0.2">
      <c r="C1968" s="1321" t="s">
        <v>1469</v>
      </c>
      <c r="D1968" s="870"/>
      <c r="E1968" s="1263"/>
      <c r="F1968" s="1263"/>
      <c r="G1968" s="1263"/>
      <c r="H1968" s="1263"/>
      <c r="I1968" s="142"/>
      <c r="J1968" s="1264"/>
      <c r="K1968" s="1265"/>
      <c r="L1968" s="1265"/>
      <c r="M1968" s="1264"/>
      <c r="N1968" s="939"/>
      <c r="O1968" s="489"/>
      <c r="P1968" s="489"/>
    </row>
    <row r="1969" spans="3:16" s="348" customFormat="1" ht="15" customHeight="1" x14ac:dyDescent="0.2">
      <c r="C1969" s="5304" t="s">
        <v>2773</v>
      </c>
      <c r="D1969" s="5305"/>
      <c r="E1969" s="5305"/>
      <c r="F1969" s="5305"/>
      <c r="G1969" s="5305"/>
      <c r="H1969" s="5305"/>
      <c r="I1969" s="5305"/>
      <c r="J1969" s="5305"/>
      <c r="K1969" s="5305"/>
      <c r="L1969" s="5305"/>
      <c r="M1969" s="5305"/>
      <c r="N1969" s="1322"/>
      <c r="O1969" s="489"/>
      <c r="P1969" s="489"/>
    </row>
    <row r="1970" spans="3:16" s="348" customFormat="1" ht="15" customHeight="1" x14ac:dyDescent="0.2">
      <c r="C1970" s="5292" t="s">
        <v>613</v>
      </c>
      <c r="D1970" s="4451"/>
      <c r="E1970" s="4451"/>
      <c r="F1970" s="4451"/>
      <c r="G1970" s="4451"/>
      <c r="H1970" s="4451"/>
      <c r="I1970" s="4451"/>
      <c r="J1970" s="4451"/>
      <c r="K1970" s="4451"/>
      <c r="L1970" s="4451"/>
      <c r="M1970" s="4451"/>
      <c r="N1970" s="939"/>
      <c r="O1970" s="489"/>
      <c r="P1970" s="489"/>
    </row>
    <row r="1971" spans="3:16" s="348" customFormat="1" ht="15" customHeight="1" x14ac:dyDescent="0.2">
      <c r="C1971" s="5292" t="s">
        <v>3711</v>
      </c>
      <c r="D1971" s="4451"/>
      <c r="E1971" s="4451"/>
      <c r="F1971" s="4451"/>
      <c r="G1971" s="4451"/>
      <c r="H1971" s="4451"/>
      <c r="I1971" s="4451"/>
      <c r="J1971" s="4451"/>
      <c r="K1971" s="4451"/>
      <c r="L1971" s="4451"/>
      <c r="M1971" s="4451"/>
      <c r="N1971" s="939"/>
      <c r="O1971" s="489"/>
      <c r="P1971" s="489"/>
    </row>
    <row r="1972" spans="3:16" s="348" customFormat="1" ht="15" customHeight="1" thickBot="1" x14ac:dyDescent="0.25">
      <c r="C1972" s="5292" t="s">
        <v>3712</v>
      </c>
      <c r="D1972" s="4451"/>
      <c r="E1972" s="4451"/>
      <c r="F1972" s="4451"/>
      <c r="G1972" s="4451"/>
      <c r="H1972" s="4451"/>
      <c r="I1972" s="4451"/>
      <c r="J1972" s="4451"/>
      <c r="K1972" s="4451"/>
      <c r="L1972" s="4451"/>
      <c r="M1972" s="4451"/>
      <c r="N1972" s="935"/>
      <c r="O1972" s="489"/>
      <c r="P1972" s="489"/>
    </row>
    <row r="1973" spans="3:16" s="348" customFormat="1" ht="15" customHeight="1" thickBot="1" x14ac:dyDescent="0.3">
      <c r="C1973" s="5294" t="s">
        <v>3713</v>
      </c>
      <c r="D1973" s="5295"/>
      <c r="E1973" s="5295"/>
      <c r="F1973" s="5295"/>
      <c r="G1973" s="5295"/>
      <c r="H1973" s="5295"/>
      <c r="I1973" s="5295"/>
      <c r="J1973" s="5295"/>
      <c r="K1973" s="5295"/>
      <c r="L1973" s="5295"/>
      <c r="M1973" s="5295"/>
      <c r="N1973" s="5296"/>
      <c r="O1973" s="489"/>
      <c r="P1973" s="489"/>
    </row>
    <row r="1974" spans="3:16" s="348" customFormat="1" ht="15" customHeight="1" thickBot="1" x14ac:dyDescent="0.35">
      <c r="C1974" s="5261"/>
      <c r="D1974" s="5261"/>
      <c r="E1974" s="5261"/>
      <c r="F1974" s="513"/>
      <c r="G1974" s="513"/>
      <c r="H1974" s="513"/>
      <c r="I1974" s="489"/>
      <c r="J1974" s="489"/>
      <c r="K1974" s="489"/>
      <c r="L1974" s="489"/>
      <c r="M1974" s="489"/>
      <c r="N1974" s="489"/>
      <c r="O1974" s="489"/>
      <c r="P1974" s="489"/>
    </row>
    <row r="1975" spans="3:16" s="348" customFormat="1" ht="15" customHeight="1" thickTop="1" x14ac:dyDescent="0.2">
      <c r="C1975" s="5281" t="s">
        <v>3182</v>
      </c>
      <c r="D1975" s="5282"/>
      <c r="E1975" s="5282"/>
      <c r="F1975" s="5282"/>
      <c r="G1975" s="5282"/>
      <c r="H1975" s="5282"/>
      <c r="I1975" s="5282"/>
      <c r="J1975" s="5282"/>
      <c r="K1975" s="5282"/>
      <c r="L1975" s="5282"/>
      <c r="M1975" s="5282"/>
      <c r="N1975" s="5283"/>
      <c r="O1975" s="489"/>
      <c r="P1975" s="489"/>
    </row>
    <row r="1976" spans="3:16" s="348" customFormat="1" ht="15" customHeight="1" thickBot="1" x14ac:dyDescent="0.25">
      <c r="C1976" s="801"/>
      <c r="D1976" s="687"/>
      <c r="E1976" s="687"/>
      <c r="F1976" s="687"/>
      <c r="G1976" s="687"/>
      <c r="H1976" s="687"/>
      <c r="I1976" s="687"/>
      <c r="J1976" s="687"/>
      <c r="K1976" s="687"/>
      <c r="L1976" s="687"/>
      <c r="M1976" s="687"/>
      <c r="N1976" s="802"/>
      <c r="O1976" s="489"/>
      <c r="P1976" s="489"/>
    </row>
    <row r="1977" spans="3:16" s="348" customFormat="1" ht="15" customHeight="1" thickBot="1" x14ac:dyDescent="0.25">
      <c r="C1977" s="5343" t="s">
        <v>559</v>
      </c>
      <c r="D1977" s="5285"/>
      <c r="E1977" s="5229" t="s">
        <v>2760</v>
      </c>
      <c r="F1977" s="5230"/>
      <c r="G1977" s="5230"/>
      <c r="H1977" s="5230"/>
      <c r="I1977" s="5230"/>
      <c r="J1977" s="5230"/>
      <c r="K1977" s="5230"/>
      <c r="L1977" s="5230"/>
      <c r="M1977" s="5230"/>
      <c r="N1977" s="5231"/>
      <c r="O1977" s="489"/>
      <c r="P1977" s="489"/>
    </row>
    <row r="1978" spans="3:16" s="348" customFormat="1" ht="15" customHeight="1" thickBot="1" x14ac:dyDescent="0.25">
      <c r="C1978" s="5397"/>
      <c r="D1978" s="5287"/>
      <c r="E1978" s="5229" t="s">
        <v>3033</v>
      </c>
      <c r="F1978" s="5230"/>
      <c r="G1978" s="5230"/>
      <c r="H1978" s="5229" t="s">
        <v>1508</v>
      </c>
      <c r="I1978" s="5230"/>
      <c r="J1978" s="5290"/>
      <c r="K1978" s="5229" t="s">
        <v>340</v>
      </c>
      <c r="L1978" s="5230"/>
      <c r="M1978" s="5230"/>
      <c r="N1978" s="5231"/>
      <c r="O1978" s="489"/>
      <c r="P1978" s="489"/>
    </row>
    <row r="1979" spans="3:16" s="348" customFormat="1" ht="27" customHeight="1" x14ac:dyDescent="0.2">
      <c r="C1979" s="1617" t="s">
        <v>2763</v>
      </c>
      <c r="D1979" s="1618" t="s">
        <v>2764</v>
      </c>
      <c r="E1979" s="942" t="s">
        <v>2765</v>
      </c>
      <c r="F1979" s="803" t="s">
        <v>562</v>
      </c>
      <c r="G1979" s="825" t="s">
        <v>1408</v>
      </c>
      <c r="H1979" s="1389" t="s">
        <v>2768</v>
      </c>
      <c r="I1979" s="1389" t="s">
        <v>1056</v>
      </c>
      <c r="J1979" s="1389" t="s">
        <v>2316</v>
      </c>
      <c r="K1979" s="1389" t="s">
        <v>3183</v>
      </c>
      <c r="L1979" s="1389" t="s">
        <v>318</v>
      </c>
      <c r="M1979" s="1389" t="s">
        <v>3184</v>
      </c>
      <c r="N1979" s="1427" t="s">
        <v>2555</v>
      </c>
      <c r="O1979" s="489"/>
      <c r="P1979" s="489"/>
    </row>
    <row r="1980" spans="3:16" s="348" customFormat="1" ht="24.75" customHeight="1" x14ac:dyDescent="0.2">
      <c r="C1980" s="991" t="s">
        <v>3185</v>
      </c>
      <c r="D1980" s="806">
        <v>49</v>
      </c>
      <c r="E1980" s="806" t="s">
        <v>1529</v>
      </c>
      <c r="F1980" s="808">
        <v>0.15</v>
      </c>
      <c r="G1980" s="808">
        <v>0.15</v>
      </c>
      <c r="H1980" s="808">
        <v>49</v>
      </c>
      <c r="I1980" s="1077">
        <v>2000</v>
      </c>
      <c r="J1980" s="810">
        <v>0.02</v>
      </c>
      <c r="K1980" s="808">
        <v>0</v>
      </c>
      <c r="L1980" s="1076">
        <v>50</v>
      </c>
      <c r="M1980" s="1619">
        <v>0.06</v>
      </c>
      <c r="N1980" s="1438">
        <v>0.1</v>
      </c>
      <c r="O1980" s="489"/>
      <c r="P1980" s="489"/>
    </row>
    <row r="1981" spans="3:16" s="348" customFormat="1" ht="27" customHeight="1" x14ac:dyDescent="0.2">
      <c r="C1981" s="991" t="s">
        <v>3186</v>
      </c>
      <c r="D1981" s="806">
        <v>59</v>
      </c>
      <c r="E1981" s="806" t="s">
        <v>1529</v>
      </c>
      <c r="F1981" s="808">
        <v>0.15</v>
      </c>
      <c r="G1981" s="808">
        <v>0.15</v>
      </c>
      <c r="H1981" s="808">
        <v>59</v>
      </c>
      <c r="I1981" s="1436">
        <v>3000</v>
      </c>
      <c r="J1981" s="810">
        <v>0.02</v>
      </c>
      <c r="K1981" s="808">
        <v>0</v>
      </c>
      <c r="L1981" s="1437">
        <v>50</v>
      </c>
      <c r="M1981" s="1620">
        <v>0.06</v>
      </c>
      <c r="N1981" s="1438">
        <v>0.1</v>
      </c>
      <c r="O1981" s="489"/>
      <c r="P1981" s="489"/>
    </row>
    <row r="1982" spans="3:16" s="348" customFormat="1" ht="24.75" customHeight="1" x14ac:dyDescent="0.2">
      <c r="C1982" s="950" t="s">
        <v>3187</v>
      </c>
      <c r="D1982" s="806">
        <v>65</v>
      </c>
      <c r="E1982" s="806" t="s">
        <v>1529</v>
      </c>
      <c r="F1982" s="808">
        <v>0.15</v>
      </c>
      <c r="G1982" s="808">
        <v>0.15</v>
      </c>
      <c r="H1982" s="808">
        <v>65</v>
      </c>
      <c r="I1982" s="1436">
        <v>5000</v>
      </c>
      <c r="J1982" s="810">
        <v>0.02</v>
      </c>
      <c r="K1982" s="808">
        <v>0</v>
      </c>
      <c r="L1982" s="1437">
        <v>50</v>
      </c>
      <c r="M1982" s="1620">
        <v>0.06</v>
      </c>
      <c r="N1982" s="1438">
        <v>0.1</v>
      </c>
      <c r="O1982" s="489"/>
      <c r="P1982" s="489"/>
    </row>
    <row r="1983" spans="3:16" s="348" customFormat="1" ht="15" customHeight="1" x14ac:dyDescent="0.2">
      <c r="C1983" s="1267" t="s">
        <v>1469</v>
      </c>
      <c r="D1983" s="1263"/>
      <c r="E1983" s="1263"/>
      <c r="F1983" s="1621"/>
      <c r="G1983" s="1621"/>
      <c r="H1983" s="1621"/>
      <c r="I1983" s="1622"/>
      <c r="J1983" s="1623"/>
      <c r="K1983" s="1621"/>
      <c r="L1983" s="1624"/>
      <c r="M1983" s="1625"/>
      <c r="N1983" s="1626"/>
      <c r="O1983" s="489"/>
      <c r="P1983" s="489"/>
    </row>
    <row r="1984" spans="3:16" s="348" customFormat="1" ht="15" customHeight="1" x14ac:dyDescent="0.2">
      <c r="C1984" s="949" t="s">
        <v>2773</v>
      </c>
      <c r="D1984" s="687"/>
      <c r="E1984" s="818"/>
      <c r="F1984" s="818"/>
      <c r="G1984" s="818"/>
      <c r="H1984" s="818"/>
      <c r="I1984" s="818"/>
      <c r="J1984" s="818"/>
      <c r="K1984" s="818"/>
      <c r="L1984" s="818"/>
      <c r="M1984" s="818"/>
      <c r="N1984" s="990"/>
      <c r="O1984" s="489"/>
      <c r="P1984" s="489"/>
    </row>
    <row r="1985" spans="3:16" s="348" customFormat="1" ht="15" customHeight="1" x14ac:dyDescent="0.2">
      <c r="C1985" s="949" t="s">
        <v>3188</v>
      </c>
      <c r="D1985" s="687"/>
      <c r="E1985" s="818"/>
      <c r="F1985" s="818"/>
      <c r="G1985" s="818"/>
      <c r="H1985" s="818"/>
      <c r="I1985" s="818"/>
      <c r="J1985" s="818"/>
      <c r="K1985" s="818"/>
      <c r="L1985" s="818"/>
      <c r="M1985" s="818"/>
      <c r="N1985" s="990"/>
      <c r="O1985" s="489"/>
      <c r="P1985" s="489"/>
    </row>
    <row r="1986" spans="3:16" s="348" customFormat="1" ht="15" customHeight="1" x14ac:dyDescent="0.2">
      <c r="C1986" s="949" t="s">
        <v>3189</v>
      </c>
      <c r="D1986" s="687"/>
      <c r="E1986" s="687"/>
      <c r="F1986" s="687"/>
      <c r="G1986" s="687"/>
      <c r="H1986" s="687"/>
      <c r="I1986" s="687"/>
      <c r="J1986" s="687"/>
      <c r="K1986" s="687"/>
      <c r="L1986" s="687"/>
      <c r="M1986" s="687"/>
      <c r="N1986" s="802"/>
      <c r="O1986" s="489"/>
      <c r="P1986" s="489"/>
    </row>
    <row r="1987" spans="3:16" s="348" customFormat="1" ht="12" customHeight="1" x14ac:dyDescent="0.2">
      <c r="C1987" s="801"/>
      <c r="D1987" s="687"/>
      <c r="E1987" s="687"/>
      <c r="F1987" s="687"/>
      <c r="G1987" s="687"/>
      <c r="H1987" s="687"/>
      <c r="I1987" s="687"/>
      <c r="J1987" s="687"/>
      <c r="K1987" s="687"/>
      <c r="L1987" s="687"/>
      <c r="M1987" s="687"/>
      <c r="N1987" s="802"/>
      <c r="O1987" s="489"/>
      <c r="P1987" s="489"/>
    </row>
    <row r="1988" spans="3:16" s="348" customFormat="1" ht="15" customHeight="1" thickBot="1" x14ac:dyDescent="0.25">
      <c r="C1988" s="1578" t="s">
        <v>3704</v>
      </c>
      <c r="D1988" s="821"/>
      <c r="E1988" s="821"/>
      <c r="F1988" s="821"/>
      <c r="G1988" s="821"/>
      <c r="H1988" s="821"/>
      <c r="I1988" s="821"/>
      <c r="J1988" s="821"/>
      <c r="K1988" s="821"/>
      <c r="L1988" s="821"/>
      <c r="M1988" s="821"/>
      <c r="N1988" s="822"/>
      <c r="O1988" s="489"/>
      <c r="P1988" s="489"/>
    </row>
    <row r="1989" spans="3:16" s="348" customFormat="1" ht="15" customHeight="1" thickTop="1" thickBot="1" x14ac:dyDescent="0.35">
      <c r="C1989" s="5251"/>
      <c r="D1989" s="5251"/>
      <c r="E1989" s="5251"/>
      <c r="F1989" s="513"/>
      <c r="G1989" s="513"/>
      <c r="H1989" s="513"/>
      <c r="I1989" s="489"/>
      <c r="J1989" s="489"/>
      <c r="K1989" s="489"/>
      <c r="L1989" s="489"/>
      <c r="M1989" s="489"/>
      <c r="N1989" s="489"/>
      <c r="O1989" s="489"/>
      <c r="P1989" s="489"/>
    </row>
    <row r="1990" spans="3:16" s="348" customFormat="1" ht="15" customHeight="1" thickTop="1" x14ac:dyDescent="0.2">
      <c r="C1990" s="5281" t="s">
        <v>3707</v>
      </c>
      <c r="D1990" s="5282"/>
      <c r="E1990" s="5282"/>
      <c r="F1990" s="5282"/>
      <c r="G1990" s="5282"/>
      <c r="H1990" s="5282"/>
      <c r="I1990" s="5282"/>
      <c r="J1990" s="5282"/>
      <c r="K1990" s="5282"/>
      <c r="L1990" s="5282"/>
      <c r="M1990" s="5282"/>
      <c r="N1990" s="5283"/>
      <c r="O1990" s="489"/>
      <c r="P1990" s="489"/>
    </row>
    <row r="1991" spans="3:16" s="348" customFormat="1" ht="15" customHeight="1" thickBot="1" x14ac:dyDescent="0.25">
      <c r="C1991" s="801"/>
      <c r="D1991" s="687"/>
      <c r="E1991" s="687"/>
      <c r="F1991" s="687"/>
      <c r="G1991" s="687"/>
      <c r="H1991" s="687"/>
      <c r="I1991" s="687"/>
      <c r="J1991" s="687"/>
      <c r="K1991" s="687"/>
      <c r="L1991" s="687"/>
      <c r="M1991" s="687"/>
      <c r="N1991" s="802"/>
      <c r="O1991" s="489"/>
      <c r="P1991" s="489"/>
    </row>
    <row r="1992" spans="3:16" s="348" customFormat="1" ht="15" customHeight="1" thickBot="1" x14ac:dyDescent="0.25">
      <c r="C1992" s="5284" t="s">
        <v>344</v>
      </c>
      <c r="D1992" s="5285"/>
      <c r="E1992" s="5288" t="s">
        <v>2760</v>
      </c>
      <c r="F1992" s="5288"/>
      <c r="G1992" s="5288"/>
      <c r="H1992" s="5288"/>
      <c r="I1992" s="5288"/>
      <c r="J1992" s="5288"/>
      <c r="K1992" s="5288"/>
      <c r="L1992" s="5288"/>
      <c r="M1992" s="5288"/>
      <c r="N1992" s="5289"/>
      <c r="O1992" s="489"/>
      <c r="P1992" s="489"/>
    </row>
    <row r="1993" spans="3:16" s="348" customFormat="1" ht="15" customHeight="1" thickBot="1" x14ac:dyDescent="0.25">
      <c r="C1993" s="5286"/>
      <c r="D1993" s="5287"/>
      <c r="E1993" s="5229" t="s">
        <v>2529</v>
      </c>
      <c r="F1993" s="5230"/>
      <c r="G1993" s="5230"/>
      <c r="H1993" s="5229" t="s">
        <v>2762</v>
      </c>
      <c r="I1993" s="5230"/>
      <c r="J1993" s="5290"/>
      <c r="K1993" s="5229" t="s">
        <v>340</v>
      </c>
      <c r="L1993" s="5230"/>
      <c r="M1993" s="5230"/>
      <c r="N1993" s="5290"/>
      <c r="O1993" s="489"/>
      <c r="P1993" s="489"/>
    </row>
    <row r="1994" spans="3:16" s="348" customFormat="1" ht="15" customHeight="1" x14ac:dyDescent="0.2">
      <c r="C1994" s="5276" t="s">
        <v>2763</v>
      </c>
      <c r="D1994" s="5277" t="s">
        <v>2764</v>
      </c>
      <c r="E1994" s="5274" t="s">
        <v>2765</v>
      </c>
      <c r="F1994" s="5276" t="s">
        <v>2766</v>
      </c>
      <c r="G1994" s="5277" t="s">
        <v>2767</v>
      </c>
      <c r="H1994" s="5274" t="s">
        <v>2768</v>
      </c>
      <c r="I1994" s="5276" t="s">
        <v>1991</v>
      </c>
      <c r="J1994" s="5279" t="s">
        <v>2769</v>
      </c>
      <c r="K1994" s="5276" t="s">
        <v>3183</v>
      </c>
      <c r="L1994" s="5276" t="s">
        <v>230</v>
      </c>
      <c r="M1994" s="5276" t="s">
        <v>2770</v>
      </c>
      <c r="N1994" s="5271" t="s">
        <v>2771</v>
      </c>
      <c r="O1994" s="489"/>
      <c r="P1994" s="489"/>
    </row>
    <row r="1995" spans="3:16" s="348" customFormat="1" ht="48" customHeight="1" x14ac:dyDescent="0.2">
      <c r="C1995" s="5245"/>
      <c r="D1995" s="5278"/>
      <c r="E1995" s="5275"/>
      <c r="F1995" s="5245"/>
      <c r="G1995" s="5278"/>
      <c r="H1995" s="5275"/>
      <c r="I1995" s="5245"/>
      <c r="J1995" s="5280"/>
      <c r="K1995" s="5245"/>
      <c r="L1995" s="5245"/>
      <c r="M1995" s="5245"/>
      <c r="N1995" s="5272"/>
      <c r="O1995" s="489"/>
      <c r="P1995" s="489"/>
    </row>
    <row r="1996" spans="3:16" s="348" customFormat="1" ht="15" customHeight="1" x14ac:dyDescent="0.2">
      <c r="C1996" s="805" t="s">
        <v>3708</v>
      </c>
      <c r="D1996" s="806">
        <v>39</v>
      </c>
      <c r="E1996" s="688" t="s">
        <v>1529</v>
      </c>
      <c r="F1996" s="943" t="s">
        <v>1529</v>
      </c>
      <c r="G1996" s="944" t="s">
        <v>1529</v>
      </c>
      <c r="H1996" s="810">
        <v>39</v>
      </c>
      <c r="I1996" s="404">
        <v>1000</v>
      </c>
      <c r="J1996" s="811">
        <v>0.02</v>
      </c>
      <c r="K1996" s="945">
        <v>0</v>
      </c>
      <c r="L1996" s="812">
        <v>50</v>
      </c>
      <c r="M1996" s="812">
        <v>0.06</v>
      </c>
      <c r="N1996" s="946">
        <v>0.1</v>
      </c>
      <c r="O1996" s="489"/>
      <c r="P1996" s="489"/>
    </row>
    <row r="1997" spans="3:16" s="348" customFormat="1" ht="15" customHeight="1" thickBot="1" x14ac:dyDescent="0.25">
      <c r="C1997" s="814"/>
      <c r="D1997" s="815"/>
      <c r="E1997" s="736"/>
      <c r="F1997" s="736"/>
      <c r="G1997" s="736"/>
      <c r="H1997" s="736"/>
      <c r="I1997" s="736"/>
      <c r="J1997" s="736"/>
      <c r="K1997" s="736"/>
      <c r="L1997" s="816"/>
      <c r="M1997" s="816"/>
      <c r="N1997" s="947"/>
      <c r="O1997" s="489"/>
      <c r="P1997" s="489"/>
    </row>
    <row r="1998" spans="3:16" s="348" customFormat="1" ht="15" customHeight="1" x14ac:dyDescent="0.2">
      <c r="C1998" s="948" t="s">
        <v>1469</v>
      </c>
      <c r="D1998" s="687"/>
      <c r="E1998" s="818"/>
      <c r="F1998" s="818"/>
      <c r="G1998" s="818"/>
      <c r="H1998" s="818"/>
      <c r="I1998" s="818"/>
      <c r="J1998" s="818"/>
      <c r="K1998" s="818"/>
      <c r="L1998" s="818"/>
      <c r="M1998" s="818"/>
      <c r="N1998" s="819"/>
      <c r="O1998" s="489"/>
      <c r="P1998" s="489"/>
    </row>
    <row r="1999" spans="3:16" s="348" customFormat="1" ht="15" customHeight="1" x14ac:dyDescent="0.2">
      <c r="C1999" s="949" t="s">
        <v>2773</v>
      </c>
      <c r="D1999" s="687"/>
      <c r="E1999" s="818"/>
      <c r="F1999" s="818"/>
      <c r="G1999" s="818"/>
      <c r="H1999" s="818"/>
      <c r="I1999" s="818"/>
      <c r="J1999" s="818"/>
      <c r="K1999" s="818"/>
      <c r="L1999" s="818"/>
      <c r="M1999" s="818"/>
      <c r="N1999" s="819"/>
      <c r="O1999" s="489"/>
      <c r="P1999" s="489"/>
    </row>
    <row r="2000" spans="3:16" s="348" customFormat="1" ht="15" customHeight="1" x14ac:dyDescent="0.2">
      <c r="C2000" s="801" t="s">
        <v>2774</v>
      </c>
      <c r="D2000" s="687"/>
      <c r="E2000" s="687"/>
      <c r="F2000" s="687"/>
      <c r="G2000" s="687"/>
      <c r="H2000" s="687"/>
      <c r="I2000" s="687"/>
      <c r="J2000" s="687"/>
      <c r="K2000" s="687"/>
      <c r="L2000" s="687"/>
      <c r="M2000" s="687"/>
      <c r="N2000" s="802"/>
      <c r="O2000" s="489"/>
      <c r="P2000" s="489"/>
    </row>
    <row r="2001" spans="3:16" s="348" customFormat="1" ht="15" customHeight="1" x14ac:dyDescent="0.2">
      <c r="C2001" s="5273" t="s">
        <v>3709</v>
      </c>
      <c r="D2001" s="4509"/>
      <c r="E2001" s="4509"/>
      <c r="F2001" s="4509"/>
      <c r="G2001" s="4509"/>
      <c r="H2001" s="4509"/>
      <c r="I2001" s="4509"/>
      <c r="J2001" s="4509"/>
      <c r="K2001" s="4509"/>
      <c r="L2001" s="4509"/>
      <c r="M2001" s="4509"/>
      <c r="N2001" s="5256"/>
      <c r="O2001" s="489"/>
      <c r="P2001" s="489"/>
    </row>
    <row r="2002" spans="3:16" s="348" customFormat="1" ht="15" customHeight="1" thickBot="1" x14ac:dyDescent="0.25">
      <c r="C2002" s="820" t="s">
        <v>3710</v>
      </c>
      <c r="D2002" s="821"/>
      <c r="E2002" s="821"/>
      <c r="F2002" s="821"/>
      <c r="G2002" s="821"/>
      <c r="H2002" s="821"/>
      <c r="I2002" s="821"/>
      <c r="J2002" s="821"/>
      <c r="K2002" s="821"/>
      <c r="L2002" s="821"/>
      <c r="M2002" s="821"/>
      <c r="N2002" s="822"/>
      <c r="O2002" s="489"/>
      <c r="P2002" s="489"/>
    </row>
    <row r="2003" spans="3:16" s="348" customFormat="1" ht="15" customHeight="1" thickTop="1" thickBot="1" x14ac:dyDescent="0.35">
      <c r="C2003" s="5251"/>
      <c r="D2003" s="5251"/>
      <c r="E2003" s="5251"/>
      <c r="F2003" s="513"/>
      <c r="G2003" s="513"/>
      <c r="H2003" s="513"/>
      <c r="I2003" s="489"/>
      <c r="J2003" s="489"/>
      <c r="K2003" s="489"/>
      <c r="L2003" s="489"/>
      <c r="M2003" s="489"/>
      <c r="N2003" s="489"/>
      <c r="O2003" s="489"/>
      <c r="P2003" s="489"/>
    </row>
    <row r="2004" spans="3:16" s="348" customFormat="1" ht="15" customHeight="1" x14ac:dyDescent="0.2">
      <c r="C2004" s="5415" t="s">
        <v>3705</v>
      </c>
      <c r="D2004" s="5416"/>
      <c r="E2004" s="5416"/>
      <c r="F2004" s="5416"/>
      <c r="G2004" s="5416"/>
      <c r="H2004" s="5416"/>
      <c r="I2004" s="5416"/>
      <c r="J2004" s="5416"/>
      <c r="K2004" s="5416"/>
      <c r="L2004" s="5416"/>
      <c r="M2004" s="5417"/>
      <c r="N2004" s="489"/>
      <c r="O2004" s="489"/>
      <c r="P2004" s="489"/>
    </row>
    <row r="2005" spans="3:16" s="348" customFormat="1" ht="15" customHeight="1" x14ac:dyDescent="0.2">
      <c r="C2005" s="1325"/>
      <c r="D2005" s="687"/>
      <c r="E2005" s="687"/>
      <c r="F2005" s="687"/>
      <c r="G2005" s="687"/>
      <c r="H2005" s="687"/>
      <c r="I2005" s="687"/>
      <c r="J2005" s="687"/>
      <c r="K2005" s="687"/>
      <c r="L2005" s="687"/>
      <c r="M2005" s="687"/>
      <c r="N2005" s="489"/>
      <c r="O2005" s="489"/>
      <c r="P2005" s="489"/>
    </row>
    <row r="2006" spans="3:16" s="348" customFormat="1" ht="15" customHeight="1" x14ac:dyDescent="0.2">
      <c r="C2006" s="1326" t="s">
        <v>344</v>
      </c>
      <c r="D2006" s="5267" t="s">
        <v>2760</v>
      </c>
      <c r="E2006" s="5267"/>
      <c r="F2006" s="5267"/>
      <c r="G2006" s="5267"/>
      <c r="H2006" s="5267"/>
      <c r="I2006" s="5267"/>
      <c r="J2006" s="5267"/>
      <c r="K2006" s="5267"/>
      <c r="L2006" s="5267"/>
      <c r="M2006" s="5267"/>
      <c r="N2006" s="489"/>
      <c r="O2006" s="489"/>
      <c r="P2006" s="489"/>
    </row>
    <row r="2007" spans="3:16" s="348" customFormat="1" ht="15" customHeight="1" x14ac:dyDescent="0.2">
      <c r="C2007" s="5293" t="s">
        <v>2763</v>
      </c>
      <c r="D2007" s="5316" t="s">
        <v>2761</v>
      </c>
      <c r="E2007" s="5316"/>
      <c r="F2007" s="5316"/>
      <c r="G2007" s="5316" t="s">
        <v>2762</v>
      </c>
      <c r="H2007" s="5316"/>
      <c r="I2007" s="5316"/>
      <c r="J2007" s="4832" t="s">
        <v>340</v>
      </c>
      <c r="K2007" s="5403"/>
      <c r="L2007" s="5403"/>
      <c r="M2007" s="5405"/>
      <c r="N2007" s="489"/>
      <c r="O2007" s="489"/>
      <c r="P2007" s="489"/>
    </row>
    <row r="2008" spans="3:16" s="348" customFormat="1" ht="46.5" customHeight="1" x14ac:dyDescent="0.2">
      <c r="C2008" s="5293"/>
      <c r="D2008" s="1310" t="s">
        <v>2765</v>
      </c>
      <c r="E2008" s="1310" t="s">
        <v>562</v>
      </c>
      <c r="F2008" s="1310" t="s">
        <v>1408</v>
      </c>
      <c r="G2008" s="1310" t="s">
        <v>2768</v>
      </c>
      <c r="H2008" s="1310" t="s">
        <v>1991</v>
      </c>
      <c r="I2008" s="1310" t="s">
        <v>2316</v>
      </c>
      <c r="J2008" s="1310" t="s">
        <v>2015</v>
      </c>
      <c r="K2008" s="1310" t="s">
        <v>2317</v>
      </c>
      <c r="L2008" s="1310" t="s">
        <v>2318</v>
      </c>
      <c r="M2008" s="1311" t="s">
        <v>2555</v>
      </c>
      <c r="N2008" s="489"/>
      <c r="O2008" s="489"/>
      <c r="P2008" s="489"/>
    </row>
    <row r="2009" spans="3:16" s="348" customFormat="1" ht="15" customHeight="1" x14ac:dyDescent="0.2">
      <c r="C2009" s="1312" t="s">
        <v>634</v>
      </c>
      <c r="D2009" s="1314" t="s">
        <v>308</v>
      </c>
      <c r="E2009" s="1315" t="s">
        <v>1529</v>
      </c>
      <c r="F2009" s="1315" t="s">
        <v>1529</v>
      </c>
      <c r="G2009" s="1315">
        <v>39</v>
      </c>
      <c r="H2009" s="44">
        <v>3000</v>
      </c>
      <c r="I2009" s="1327">
        <v>0.02</v>
      </c>
      <c r="J2009" s="1317" t="s">
        <v>308</v>
      </c>
      <c r="K2009" s="406">
        <v>50</v>
      </c>
      <c r="L2009" s="1319">
        <v>0.06</v>
      </c>
      <c r="M2009" s="1319">
        <v>0.1</v>
      </c>
      <c r="N2009" s="489"/>
      <c r="O2009" s="489"/>
      <c r="P2009" s="489"/>
    </row>
    <row r="2010" spans="3:16" s="348" customFormat="1" ht="15" customHeight="1" x14ac:dyDescent="0.2">
      <c r="C2010" s="1321"/>
      <c r="D2010" s="1263"/>
      <c r="E2010" s="1263"/>
      <c r="F2010" s="1263"/>
      <c r="G2010" s="1263"/>
      <c r="H2010" s="142"/>
      <c r="I2010" s="1264"/>
      <c r="J2010" s="1264"/>
      <c r="K2010" s="1265"/>
      <c r="L2010" s="1265"/>
      <c r="M2010" s="1328"/>
      <c r="N2010" s="489"/>
      <c r="O2010" s="489"/>
      <c r="P2010" s="489"/>
    </row>
    <row r="2011" spans="3:16" s="348" customFormat="1" ht="15" customHeight="1" x14ac:dyDescent="0.2">
      <c r="C2011" s="1321" t="s">
        <v>1469</v>
      </c>
      <c r="D2011" s="1263"/>
      <c r="E2011" s="1263"/>
      <c r="F2011" s="1263"/>
      <c r="G2011" s="1263"/>
      <c r="H2011" s="142"/>
      <c r="I2011" s="1264"/>
      <c r="J2011" s="1264"/>
      <c r="K2011" s="1265"/>
      <c r="L2011" s="1265"/>
      <c r="M2011" s="1328"/>
      <c r="N2011" s="489"/>
      <c r="O2011" s="489"/>
      <c r="P2011" s="489"/>
    </row>
    <row r="2012" spans="3:16" s="348" customFormat="1" ht="15" customHeight="1" x14ac:dyDescent="0.2">
      <c r="C2012" s="5304" t="s">
        <v>2773</v>
      </c>
      <c r="D2012" s="5305"/>
      <c r="E2012" s="5305"/>
      <c r="F2012" s="5305"/>
      <c r="G2012" s="5305"/>
      <c r="H2012" s="5305"/>
      <c r="I2012" s="5305"/>
      <c r="J2012" s="5305"/>
      <c r="K2012" s="5305"/>
      <c r="L2012" s="5305"/>
      <c r="M2012" s="5337"/>
      <c r="N2012" s="489"/>
      <c r="O2012" s="489"/>
      <c r="P2012" s="489"/>
    </row>
    <row r="2013" spans="3:16" s="348" customFormat="1" ht="15" customHeight="1" x14ac:dyDescent="0.2">
      <c r="C2013" s="5292" t="s">
        <v>635</v>
      </c>
      <c r="D2013" s="4451"/>
      <c r="E2013" s="4451"/>
      <c r="F2013" s="4451"/>
      <c r="G2013" s="4451"/>
      <c r="H2013" s="4451"/>
      <c r="I2013" s="4451"/>
      <c r="J2013" s="4451"/>
      <c r="K2013" s="4451"/>
      <c r="L2013" s="4451"/>
      <c r="M2013" s="5406"/>
      <c r="N2013" s="489"/>
      <c r="O2013" s="489"/>
      <c r="P2013" s="489"/>
    </row>
    <row r="2014" spans="3:16" s="348" customFormat="1" ht="15" customHeight="1" x14ac:dyDescent="0.2">
      <c r="C2014" s="5292" t="s">
        <v>2322</v>
      </c>
      <c r="D2014" s="4451"/>
      <c r="E2014" s="4451"/>
      <c r="F2014" s="4451"/>
      <c r="G2014" s="4451"/>
      <c r="H2014" s="4451"/>
      <c r="I2014" s="4451"/>
      <c r="J2014" s="4451"/>
      <c r="K2014" s="4451"/>
      <c r="L2014" s="4451"/>
      <c r="M2014" s="5406"/>
      <c r="N2014" s="489"/>
      <c r="O2014" s="489"/>
      <c r="P2014" s="489"/>
    </row>
    <row r="2015" spans="3:16" s="348" customFormat="1" ht="15" customHeight="1" x14ac:dyDescent="0.2">
      <c r="C2015" s="5292" t="s">
        <v>636</v>
      </c>
      <c r="D2015" s="4451"/>
      <c r="E2015" s="4451"/>
      <c r="F2015" s="4451"/>
      <c r="G2015" s="4451"/>
      <c r="H2015" s="4451"/>
      <c r="I2015" s="4451"/>
      <c r="J2015" s="4451"/>
      <c r="K2015" s="4451"/>
      <c r="L2015" s="4451"/>
      <c r="M2015" s="5406"/>
      <c r="N2015" s="489"/>
      <c r="O2015" s="489"/>
      <c r="P2015" s="489"/>
    </row>
    <row r="2016" spans="3:16" s="348" customFormat="1" ht="15" customHeight="1" thickBot="1" x14ac:dyDescent="0.25">
      <c r="C2016" s="5301" t="s">
        <v>3706</v>
      </c>
      <c r="D2016" s="5302"/>
      <c r="E2016" s="5302"/>
      <c r="F2016" s="5302"/>
      <c r="G2016" s="5302"/>
      <c r="H2016" s="5302"/>
      <c r="I2016" s="5302"/>
      <c r="J2016" s="5302"/>
      <c r="K2016" s="5302"/>
      <c r="L2016" s="5302"/>
      <c r="M2016" s="5303"/>
      <c r="N2016" s="489"/>
      <c r="O2016" s="489"/>
      <c r="P2016" s="489"/>
    </row>
    <row r="2017" spans="3:16" s="348" customFormat="1" ht="15" customHeight="1" thickBot="1" x14ac:dyDescent="0.35">
      <c r="C2017" s="5261"/>
      <c r="D2017" s="5261"/>
      <c r="E2017" s="5261"/>
      <c r="F2017" s="513"/>
      <c r="G2017" s="513"/>
      <c r="H2017" s="513"/>
      <c r="I2017" s="489"/>
      <c r="J2017" s="489"/>
      <c r="K2017" s="489"/>
      <c r="L2017" s="489"/>
      <c r="M2017" s="489"/>
      <c r="N2017" s="489"/>
      <c r="O2017" s="489"/>
      <c r="P2017" s="489"/>
    </row>
    <row r="2018" spans="3:16" s="348" customFormat="1" ht="15" customHeight="1" thickTop="1" x14ac:dyDescent="0.2">
      <c r="C2018" s="5281" t="s">
        <v>2759</v>
      </c>
      <c r="D2018" s="5282"/>
      <c r="E2018" s="5282"/>
      <c r="F2018" s="5282"/>
      <c r="G2018" s="5282"/>
      <c r="H2018" s="5282"/>
      <c r="I2018" s="5282"/>
      <c r="J2018" s="5282"/>
      <c r="K2018" s="5282"/>
      <c r="L2018" s="5282"/>
      <c r="M2018" s="5282"/>
      <c r="N2018" s="5283"/>
      <c r="O2018" s="489"/>
      <c r="P2018" s="489"/>
    </row>
    <row r="2019" spans="3:16" s="348" customFormat="1" ht="15" customHeight="1" thickBot="1" x14ac:dyDescent="0.25">
      <c r="C2019" s="801"/>
      <c r="D2019" s="687"/>
      <c r="E2019" s="687"/>
      <c r="F2019" s="687"/>
      <c r="G2019" s="687"/>
      <c r="H2019" s="687"/>
      <c r="I2019" s="687"/>
      <c r="J2019" s="687"/>
      <c r="K2019" s="687"/>
      <c r="L2019" s="687"/>
      <c r="M2019" s="687"/>
      <c r="N2019" s="802"/>
      <c r="O2019" s="489"/>
      <c r="P2019" s="489"/>
    </row>
    <row r="2020" spans="3:16" s="348" customFormat="1" ht="15" customHeight="1" thickBot="1" x14ac:dyDescent="0.25">
      <c r="C2020" s="5284" t="s">
        <v>344</v>
      </c>
      <c r="D2020" s="5285"/>
      <c r="E2020" s="5288" t="s">
        <v>2760</v>
      </c>
      <c r="F2020" s="5288"/>
      <c r="G2020" s="5288"/>
      <c r="H2020" s="5288"/>
      <c r="I2020" s="5288"/>
      <c r="J2020" s="5288"/>
      <c r="K2020" s="5288"/>
      <c r="L2020" s="5288"/>
      <c r="M2020" s="5288"/>
      <c r="N2020" s="5289"/>
      <c r="O2020" s="489"/>
      <c r="P2020" s="489"/>
    </row>
    <row r="2021" spans="3:16" s="348" customFormat="1" ht="15" customHeight="1" thickBot="1" x14ac:dyDescent="0.25">
      <c r="C2021" s="5286"/>
      <c r="D2021" s="5287"/>
      <c r="E2021" s="5229" t="s">
        <v>2761</v>
      </c>
      <c r="F2021" s="5230"/>
      <c r="G2021" s="5230"/>
      <c r="H2021" s="5229" t="s">
        <v>2762</v>
      </c>
      <c r="I2021" s="5230"/>
      <c r="J2021" s="5290"/>
      <c r="K2021" s="5229" t="s">
        <v>340</v>
      </c>
      <c r="L2021" s="5230"/>
      <c r="M2021" s="5230"/>
      <c r="N2021" s="5290"/>
      <c r="O2021" s="489"/>
      <c r="P2021" s="489"/>
    </row>
    <row r="2022" spans="3:16" s="348" customFormat="1" ht="60.75" customHeight="1" x14ac:dyDescent="0.2">
      <c r="C2022" s="5276" t="s">
        <v>2763</v>
      </c>
      <c r="D2022" s="5277" t="s">
        <v>2764</v>
      </c>
      <c r="E2022" s="5274" t="s">
        <v>2765</v>
      </c>
      <c r="F2022" s="5276" t="s">
        <v>2766</v>
      </c>
      <c r="G2022" s="5277" t="s">
        <v>2767</v>
      </c>
      <c r="H2022" s="5274" t="s">
        <v>2768</v>
      </c>
      <c r="I2022" s="5276" t="s">
        <v>1991</v>
      </c>
      <c r="J2022" s="5279" t="s">
        <v>2769</v>
      </c>
      <c r="K2022" s="5276" t="s">
        <v>229</v>
      </c>
      <c r="L2022" s="5276" t="s">
        <v>230</v>
      </c>
      <c r="M2022" s="5276" t="s">
        <v>2770</v>
      </c>
      <c r="N2022" s="5271" t="s">
        <v>2771</v>
      </c>
      <c r="O2022" s="489"/>
      <c r="P2022" s="489"/>
    </row>
    <row r="2023" spans="3:16" s="348" customFormat="1" ht="15" customHeight="1" x14ac:dyDescent="0.2">
      <c r="C2023" s="5245"/>
      <c r="D2023" s="5278"/>
      <c r="E2023" s="5275"/>
      <c r="F2023" s="5245"/>
      <c r="G2023" s="5278"/>
      <c r="H2023" s="5275"/>
      <c r="I2023" s="5245"/>
      <c r="J2023" s="5280"/>
      <c r="K2023" s="5245"/>
      <c r="L2023" s="5245"/>
      <c r="M2023" s="5245"/>
      <c r="N2023" s="5272"/>
      <c r="O2023" s="489"/>
      <c r="P2023" s="489"/>
    </row>
    <row r="2024" spans="3:16" s="348" customFormat="1" ht="15" customHeight="1" x14ac:dyDescent="0.2">
      <c r="C2024" s="805" t="s">
        <v>2772</v>
      </c>
      <c r="D2024" s="806">
        <v>49</v>
      </c>
      <c r="E2024" s="688" t="s">
        <v>1529</v>
      </c>
      <c r="F2024" s="943" t="s">
        <v>1529</v>
      </c>
      <c r="G2024" s="944" t="s">
        <v>1529</v>
      </c>
      <c r="H2024" s="810">
        <v>49</v>
      </c>
      <c r="I2024" s="404">
        <v>5000</v>
      </c>
      <c r="J2024" s="811">
        <v>0.02</v>
      </c>
      <c r="K2024" s="945">
        <v>0</v>
      </c>
      <c r="L2024" s="812">
        <v>50</v>
      </c>
      <c r="M2024" s="812">
        <v>0.06</v>
      </c>
      <c r="N2024" s="946">
        <v>0.1</v>
      </c>
      <c r="O2024" s="489"/>
      <c r="P2024" s="489"/>
    </row>
    <row r="2025" spans="3:16" s="348" customFormat="1" ht="15" customHeight="1" thickBot="1" x14ac:dyDescent="0.25">
      <c r="C2025" s="814"/>
      <c r="D2025" s="815"/>
      <c r="E2025" s="736"/>
      <c r="F2025" s="736"/>
      <c r="G2025" s="736"/>
      <c r="H2025" s="736"/>
      <c r="I2025" s="736"/>
      <c r="J2025" s="736"/>
      <c r="K2025" s="736"/>
      <c r="L2025" s="816"/>
      <c r="M2025" s="816"/>
      <c r="N2025" s="947"/>
      <c r="O2025" s="489"/>
      <c r="P2025" s="489"/>
    </row>
    <row r="2026" spans="3:16" s="348" customFormat="1" ht="15" customHeight="1" x14ac:dyDescent="0.2">
      <c r="C2026" s="948" t="s">
        <v>1469</v>
      </c>
      <c r="D2026" s="687"/>
      <c r="E2026" s="818"/>
      <c r="F2026" s="818"/>
      <c r="G2026" s="818"/>
      <c r="H2026" s="818"/>
      <c r="I2026" s="818"/>
      <c r="J2026" s="818"/>
      <c r="K2026" s="818"/>
      <c r="L2026" s="818"/>
      <c r="M2026" s="818"/>
      <c r="N2026" s="819"/>
      <c r="O2026" s="489"/>
      <c r="P2026" s="489"/>
    </row>
    <row r="2027" spans="3:16" s="348" customFormat="1" ht="15" customHeight="1" x14ac:dyDescent="0.2">
      <c r="C2027" s="949" t="s">
        <v>2773</v>
      </c>
      <c r="D2027" s="687"/>
      <c r="E2027" s="818"/>
      <c r="F2027" s="818"/>
      <c r="G2027" s="818"/>
      <c r="H2027" s="818"/>
      <c r="I2027" s="818"/>
      <c r="J2027" s="818"/>
      <c r="K2027" s="818"/>
      <c r="L2027" s="818"/>
      <c r="M2027" s="818"/>
      <c r="N2027" s="819"/>
      <c r="O2027" s="489"/>
      <c r="P2027" s="489"/>
    </row>
    <row r="2028" spans="3:16" s="348" customFormat="1" ht="15" customHeight="1" x14ac:dyDescent="0.2">
      <c r="C2028" s="801" t="s">
        <v>2774</v>
      </c>
      <c r="D2028" s="687"/>
      <c r="E2028" s="687"/>
      <c r="F2028" s="687"/>
      <c r="G2028" s="687"/>
      <c r="H2028" s="687"/>
      <c r="I2028" s="687"/>
      <c r="J2028" s="687"/>
      <c r="K2028" s="687"/>
      <c r="L2028" s="687"/>
      <c r="M2028" s="687"/>
      <c r="N2028" s="802"/>
      <c r="O2028" s="489"/>
      <c r="P2028" s="489"/>
    </row>
    <row r="2029" spans="3:16" s="348" customFormat="1" ht="15" customHeight="1" x14ac:dyDescent="0.2">
      <c r="C2029" s="5273" t="s">
        <v>2775</v>
      </c>
      <c r="D2029" s="4509"/>
      <c r="E2029" s="4509"/>
      <c r="F2029" s="4509"/>
      <c r="G2029" s="4509"/>
      <c r="H2029" s="4509"/>
      <c r="I2029" s="4509"/>
      <c r="J2029" s="4509"/>
      <c r="K2029" s="4509"/>
      <c r="L2029" s="4509"/>
      <c r="M2029" s="4509"/>
      <c r="N2029" s="5256"/>
      <c r="O2029" s="489"/>
      <c r="P2029" s="489"/>
    </row>
    <row r="2030" spans="3:16" s="348" customFormat="1" ht="15" customHeight="1" x14ac:dyDescent="0.2">
      <c r="C2030" s="801" t="s">
        <v>1281</v>
      </c>
      <c r="D2030" s="687"/>
      <c r="E2030" s="687"/>
      <c r="F2030" s="687"/>
      <c r="G2030" s="687"/>
      <c r="H2030" s="687"/>
      <c r="I2030" s="687"/>
      <c r="J2030" s="687"/>
      <c r="K2030" s="687"/>
      <c r="L2030" s="687"/>
      <c r="M2030" s="687"/>
      <c r="N2030" s="802"/>
      <c r="O2030" s="489"/>
      <c r="P2030" s="489"/>
    </row>
    <row r="2031" spans="3:16" s="348" customFormat="1" ht="15" customHeight="1" thickBot="1" x14ac:dyDescent="0.25">
      <c r="C2031" s="820" t="s">
        <v>3704</v>
      </c>
      <c r="D2031" s="821"/>
      <c r="E2031" s="821"/>
      <c r="F2031" s="821"/>
      <c r="G2031" s="821"/>
      <c r="H2031" s="821"/>
      <c r="I2031" s="821"/>
      <c r="J2031" s="821"/>
      <c r="K2031" s="821"/>
      <c r="L2031" s="821"/>
      <c r="M2031" s="821"/>
      <c r="N2031" s="822"/>
      <c r="O2031" s="489"/>
      <c r="P2031" s="489"/>
    </row>
    <row r="2032" spans="3:16" s="348" customFormat="1" ht="15" customHeight="1" thickTop="1" thickBot="1" x14ac:dyDescent="0.35">
      <c r="C2032" s="5251"/>
      <c r="D2032" s="5251"/>
      <c r="E2032" s="5251"/>
      <c r="F2032" s="513"/>
      <c r="G2032" s="513"/>
      <c r="H2032" s="513"/>
      <c r="I2032" s="489"/>
      <c r="J2032" s="489"/>
      <c r="K2032" s="489"/>
      <c r="L2032" s="489"/>
      <c r="M2032" s="489"/>
      <c r="N2032" s="489"/>
      <c r="O2032" s="489"/>
      <c r="P2032" s="489"/>
    </row>
    <row r="2033" spans="3:17" s="348" customFormat="1" ht="15" customHeight="1" thickTop="1" x14ac:dyDescent="0.2">
      <c r="C2033" s="5281" t="s">
        <v>3681</v>
      </c>
      <c r="D2033" s="5282"/>
      <c r="E2033" s="5282"/>
      <c r="F2033" s="5282"/>
      <c r="G2033" s="5282"/>
      <c r="H2033" s="5282"/>
      <c r="I2033" s="5282"/>
      <c r="J2033" s="5282"/>
      <c r="K2033" s="5282"/>
      <c r="L2033" s="5282"/>
      <c r="M2033" s="5282"/>
      <c r="N2033" s="5282"/>
      <c r="O2033" s="5282"/>
      <c r="P2033" s="5282"/>
      <c r="Q2033" s="5283"/>
    </row>
    <row r="2034" spans="3:17" s="348" customFormat="1" ht="15" customHeight="1" thickBot="1" x14ac:dyDescent="0.25">
      <c r="C2034" s="801"/>
      <c r="D2034" s="687"/>
      <c r="E2034" s="687"/>
      <c r="F2034" s="687"/>
      <c r="G2034" s="687"/>
      <c r="H2034" s="687"/>
      <c r="I2034" s="687"/>
      <c r="J2034" s="687"/>
      <c r="K2034" s="687"/>
      <c r="L2034" s="687"/>
      <c r="M2034" s="687"/>
      <c r="N2034" s="687"/>
      <c r="O2034" s="687"/>
      <c r="P2034" s="687"/>
      <c r="Q2034" s="802"/>
    </row>
    <row r="2035" spans="3:17" s="348" customFormat="1" ht="15" customHeight="1" thickBot="1" x14ac:dyDescent="0.25">
      <c r="C2035" s="5227" t="s">
        <v>344</v>
      </c>
      <c r="D2035" s="5285"/>
      <c r="E2035" s="5229" t="s">
        <v>345</v>
      </c>
      <c r="F2035" s="5230"/>
      <c r="G2035" s="5230"/>
      <c r="H2035" s="5230"/>
      <c r="I2035" s="5230"/>
      <c r="J2035" s="5230"/>
      <c r="K2035" s="5230"/>
      <c r="L2035" s="5230"/>
      <c r="M2035" s="5230"/>
      <c r="N2035" s="5230"/>
      <c r="O2035" s="5230"/>
      <c r="P2035" s="5230"/>
      <c r="Q2035" s="5231"/>
    </row>
    <row r="2036" spans="3:17" s="348" customFormat="1" ht="15" customHeight="1" thickBot="1" x14ac:dyDescent="0.25">
      <c r="C2036" s="5309" t="s">
        <v>2763</v>
      </c>
      <c r="D2036" s="5574" t="s">
        <v>2764</v>
      </c>
      <c r="E2036" s="5236" t="s">
        <v>2529</v>
      </c>
      <c r="F2036" s="5237"/>
      <c r="G2036" s="5237"/>
      <c r="H2036" s="5237"/>
      <c r="I2036" s="5237"/>
      <c r="J2036" s="5238"/>
      <c r="K2036" s="5237" t="s">
        <v>340</v>
      </c>
      <c r="L2036" s="5237"/>
      <c r="M2036" s="5237"/>
      <c r="N2036" s="5236" t="s">
        <v>225</v>
      </c>
      <c r="O2036" s="5237"/>
      <c r="P2036" s="5237"/>
      <c r="Q2036" s="5291"/>
    </row>
    <row r="2037" spans="3:17" s="348" customFormat="1" ht="15" customHeight="1" thickBot="1" x14ac:dyDescent="0.25">
      <c r="C2037" s="5232"/>
      <c r="D2037" s="5234"/>
      <c r="E2037" s="5269"/>
      <c r="F2037" s="5242"/>
      <c r="G2037" s="5242"/>
      <c r="H2037" s="5242"/>
      <c r="I2037" s="5242"/>
      <c r="J2037" s="5270"/>
      <c r="K2037" s="5242"/>
      <c r="L2037" s="5242"/>
      <c r="M2037" s="5242"/>
      <c r="N2037" s="5244" t="s">
        <v>2768</v>
      </c>
      <c r="O2037" s="5575" t="s">
        <v>3682</v>
      </c>
      <c r="P2037" s="5576"/>
      <c r="Q2037" s="5243" t="s">
        <v>3683</v>
      </c>
    </row>
    <row r="2038" spans="3:17" s="348" customFormat="1" ht="64.5" customHeight="1" thickBot="1" x14ac:dyDescent="0.25">
      <c r="C2038" s="5233"/>
      <c r="D2038" s="5245"/>
      <c r="E2038" s="1919" t="s">
        <v>2765</v>
      </c>
      <c r="F2038" s="804" t="s">
        <v>561</v>
      </c>
      <c r="G2038" s="1354" t="s">
        <v>3684</v>
      </c>
      <c r="H2038" s="1902" t="s">
        <v>3685</v>
      </c>
      <c r="I2038" s="1902" t="s">
        <v>1408</v>
      </c>
      <c r="J2038" s="1902" t="s">
        <v>3686</v>
      </c>
      <c r="K2038" s="803" t="s">
        <v>3687</v>
      </c>
      <c r="L2038" s="1260" t="s">
        <v>2317</v>
      </c>
      <c r="M2038" s="1260" t="s">
        <v>3688</v>
      </c>
      <c r="N2038" s="5245"/>
      <c r="O2038" s="1914" t="s">
        <v>3689</v>
      </c>
      <c r="P2038" s="1291" t="s">
        <v>3690</v>
      </c>
      <c r="Q2038" s="5577"/>
    </row>
    <row r="2039" spans="3:17" s="348" customFormat="1" ht="27" customHeight="1" x14ac:dyDescent="0.2">
      <c r="C2039" s="991" t="s">
        <v>3691</v>
      </c>
      <c r="D2039" s="806">
        <f>+E2039+K2039+N2039</f>
        <v>20</v>
      </c>
      <c r="E2039" s="806">
        <v>10</v>
      </c>
      <c r="F2039" s="1436">
        <v>67</v>
      </c>
      <c r="G2039" s="1436">
        <v>200</v>
      </c>
      <c r="H2039" s="1915">
        <v>0.15</v>
      </c>
      <c r="I2039" s="1915">
        <v>0.15</v>
      </c>
      <c r="J2039" s="1915">
        <v>0.04</v>
      </c>
      <c r="K2039" s="806">
        <v>0.01</v>
      </c>
      <c r="L2039" s="18">
        <v>20</v>
      </c>
      <c r="M2039" s="96">
        <v>0</v>
      </c>
      <c r="N2039" s="808">
        <v>9.99</v>
      </c>
      <c r="O2039" s="1262" t="s">
        <v>3298</v>
      </c>
      <c r="P2039" s="1916">
        <v>0.06</v>
      </c>
      <c r="Q2039" s="1592">
        <v>0.5</v>
      </c>
    </row>
    <row r="2040" spans="3:17" s="348" customFormat="1" ht="27" customHeight="1" x14ac:dyDescent="0.2">
      <c r="C2040" s="991" t="s">
        <v>3692</v>
      </c>
      <c r="D2040" s="806">
        <f>+E2040+K2040+N2040</f>
        <v>32</v>
      </c>
      <c r="E2040" s="806">
        <v>12</v>
      </c>
      <c r="F2040" s="1436">
        <v>80</v>
      </c>
      <c r="G2040" s="1436">
        <v>200</v>
      </c>
      <c r="H2040" s="1915">
        <v>0.15</v>
      </c>
      <c r="I2040" s="1915">
        <v>0.15</v>
      </c>
      <c r="J2040" s="1915">
        <v>0.04</v>
      </c>
      <c r="K2040" s="806">
        <v>0.01</v>
      </c>
      <c r="L2040" s="18">
        <v>20</v>
      </c>
      <c r="M2040" s="96">
        <v>0</v>
      </c>
      <c r="N2040" s="808">
        <v>19.989999999999998</v>
      </c>
      <c r="O2040" s="1262" t="s">
        <v>58</v>
      </c>
      <c r="P2040" s="1916">
        <v>0.06</v>
      </c>
      <c r="Q2040" s="1592">
        <v>0.1</v>
      </c>
    </row>
    <row r="2041" spans="3:17" s="348" customFormat="1" ht="27" customHeight="1" x14ac:dyDescent="0.2">
      <c r="C2041" s="2912" t="s">
        <v>5802</v>
      </c>
      <c r="D2041" s="806">
        <f>+E2041+K2041+N2041</f>
        <v>40</v>
      </c>
      <c r="E2041" s="806">
        <v>20</v>
      </c>
      <c r="F2041" s="1436">
        <v>133</v>
      </c>
      <c r="G2041" s="1436">
        <v>200</v>
      </c>
      <c r="H2041" s="1915">
        <v>0.15</v>
      </c>
      <c r="I2041" s="1915">
        <v>0.15</v>
      </c>
      <c r="J2041" s="1915">
        <v>0.04</v>
      </c>
      <c r="K2041" s="806">
        <v>0.01</v>
      </c>
      <c r="L2041" s="18">
        <v>20</v>
      </c>
      <c r="M2041" s="96">
        <v>0</v>
      </c>
      <c r="N2041" s="808">
        <v>19.989999999999998</v>
      </c>
      <c r="O2041" s="1262" t="s">
        <v>58</v>
      </c>
      <c r="P2041" s="1916"/>
      <c r="Q2041" s="1592">
        <v>0.1</v>
      </c>
    </row>
    <row r="2042" spans="3:17" s="348" customFormat="1" ht="27" customHeight="1" x14ac:dyDescent="0.2">
      <c r="C2042" s="991" t="s">
        <v>3693</v>
      </c>
      <c r="D2042" s="806">
        <f>+E2042+K2042+N2042</f>
        <v>32</v>
      </c>
      <c r="E2042" s="806">
        <v>12</v>
      </c>
      <c r="F2042" s="1436">
        <v>80</v>
      </c>
      <c r="G2042" s="1436">
        <v>60</v>
      </c>
      <c r="H2042" s="1915">
        <v>0.15</v>
      </c>
      <c r="I2042" s="1915">
        <v>0.15</v>
      </c>
      <c r="J2042" s="1917" t="s">
        <v>1866</v>
      </c>
      <c r="K2042" s="806">
        <v>0.01</v>
      </c>
      <c r="L2042" s="18">
        <v>20</v>
      </c>
      <c r="M2042" s="96">
        <v>40</v>
      </c>
      <c r="N2042" s="808">
        <v>19.989999999999998</v>
      </c>
      <c r="O2042" s="1262" t="s">
        <v>58</v>
      </c>
      <c r="P2042" s="1916"/>
      <c r="Q2042" s="1592">
        <v>0.1</v>
      </c>
    </row>
    <row r="2043" spans="3:17" s="348" customFormat="1" ht="27" customHeight="1" x14ac:dyDescent="0.2">
      <c r="C2043" s="991" t="s">
        <v>3694</v>
      </c>
      <c r="D2043" s="806">
        <f>+E2043+K2043+N2043</f>
        <v>40</v>
      </c>
      <c r="E2043" s="806">
        <v>20</v>
      </c>
      <c r="F2043" s="1436">
        <v>133</v>
      </c>
      <c r="G2043" s="1436">
        <v>115</v>
      </c>
      <c r="H2043" s="1915">
        <v>0.15</v>
      </c>
      <c r="I2043" s="1915">
        <v>0.15</v>
      </c>
      <c r="J2043" s="1917" t="s">
        <v>1866</v>
      </c>
      <c r="K2043" s="806">
        <v>0.01</v>
      </c>
      <c r="L2043" s="18">
        <v>20</v>
      </c>
      <c r="M2043" s="96">
        <v>40</v>
      </c>
      <c r="N2043" s="808">
        <v>19.989999999999998</v>
      </c>
      <c r="O2043" s="1262" t="s">
        <v>58</v>
      </c>
      <c r="P2043" s="1916">
        <v>0.06</v>
      </c>
      <c r="Q2043" s="1592">
        <v>0.1</v>
      </c>
    </row>
    <row r="2044" spans="3:17" s="348" customFormat="1" ht="15" customHeight="1" x14ac:dyDescent="0.2">
      <c r="C2044" s="1197" t="s">
        <v>1469</v>
      </c>
      <c r="D2044" s="1263"/>
      <c r="E2044" s="1263"/>
      <c r="F2044" s="1263"/>
      <c r="G2044" s="1263"/>
      <c r="H2044" s="1263"/>
      <c r="I2044" s="1263"/>
      <c r="J2044" s="1263"/>
      <c r="K2044" s="1263"/>
      <c r="L2044" s="142"/>
      <c r="M2044" s="1264"/>
      <c r="N2044" s="1264"/>
      <c r="O2044" s="1265"/>
      <c r="P2044" s="1265"/>
      <c r="Q2044" s="1266"/>
    </row>
    <row r="2045" spans="3:17" s="348" customFormat="1" ht="28.5" customHeight="1" x14ac:dyDescent="0.2">
      <c r="C2045" s="5273" t="s">
        <v>3695</v>
      </c>
      <c r="D2045" s="5300"/>
      <c r="E2045" s="5300"/>
      <c r="F2045" s="5300"/>
      <c r="G2045" s="5300"/>
      <c r="H2045" s="5300"/>
      <c r="I2045" s="5300"/>
      <c r="J2045" s="5300"/>
      <c r="K2045" s="5300"/>
      <c r="L2045" s="5300"/>
      <c r="M2045" s="5300"/>
      <c r="N2045" s="5300"/>
      <c r="O2045" s="5300"/>
      <c r="P2045" s="5300"/>
      <c r="Q2045" s="5256"/>
    </row>
    <row r="2046" spans="3:17" s="348" customFormat="1" ht="15" customHeight="1" x14ac:dyDescent="0.2">
      <c r="C2046" s="5255" t="s">
        <v>3696</v>
      </c>
      <c r="D2046" s="5300"/>
      <c r="E2046" s="5300"/>
      <c r="F2046" s="5300"/>
      <c r="G2046" s="5300"/>
      <c r="H2046" s="5300"/>
      <c r="I2046" s="5300"/>
      <c r="J2046" s="5300"/>
      <c r="K2046" s="5300"/>
      <c r="L2046" s="5300"/>
      <c r="M2046" s="5300"/>
      <c r="N2046" s="5300"/>
      <c r="O2046" s="5300"/>
      <c r="P2046" s="5300"/>
      <c r="Q2046" s="5256"/>
    </row>
    <row r="2047" spans="3:17" s="348" customFormat="1" ht="15" customHeight="1" x14ac:dyDescent="0.2">
      <c r="C2047" s="5255" t="s">
        <v>3697</v>
      </c>
      <c r="D2047" s="5300"/>
      <c r="E2047" s="5300"/>
      <c r="F2047" s="5300"/>
      <c r="G2047" s="5300"/>
      <c r="H2047" s="5300"/>
      <c r="I2047" s="5300"/>
      <c r="J2047" s="5300"/>
      <c r="K2047" s="5300"/>
      <c r="L2047" s="5300"/>
      <c r="M2047" s="5300"/>
      <c r="N2047" s="5300"/>
      <c r="O2047" s="5300"/>
      <c r="P2047" s="5300"/>
      <c r="Q2047" s="5256"/>
    </row>
    <row r="2048" spans="3:17" s="348" customFormat="1" ht="15" customHeight="1" x14ac:dyDescent="0.2">
      <c r="C2048" s="5255" t="s">
        <v>3698</v>
      </c>
      <c r="D2048" s="5300"/>
      <c r="E2048" s="5300"/>
      <c r="F2048" s="5300"/>
      <c r="G2048" s="5300"/>
      <c r="H2048" s="5300"/>
      <c r="I2048" s="5300"/>
      <c r="J2048" s="5300"/>
      <c r="K2048" s="5300"/>
      <c r="L2048" s="5300"/>
      <c r="M2048" s="5300"/>
      <c r="N2048" s="5300"/>
      <c r="O2048" s="5300"/>
      <c r="P2048" s="5300"/>
      <c r="Q2048" s="5256"/>
    </row>
    <row r="2049" spans="3:17" s="348" customFormat="1" ht="15" customHeight="1" x14ac:dyDescent="0.2">
      <c r="C2049" s="5318" t="s">
        <v>3699</v>
      </c>
      <c r="D2049" s="4367"/>
      <c r="E2049" s="4367"/>
      <c r="F2049" s="4367"/>
      <c r="G2049" s="4367"/>
      <c r="H2049" s="4367"/>
      <c r="I2049" s="4367"/>
      <c r="J2049" s="4367"/>
      <c r="K2049" s="4367"/>
      <c r="L2049" s="4367"/>
      <c r="M2049" s="4367"/>
      <c r="N2049" s="4367"/>
      <c r="O2049" s="4367"/>
      <c r="P2049" s="4367"/>
      <c r="Q2049" s="5319"/>
    </row>
    <row r="2050" spans="3:17" s="348" customFormat="1" ht="15" customHeight="1" x14ac:dyDescent="0.2">
      <c r="C2050" s="5318" t="s">
        <v>3700</v>
      </c>
      <c r="D2050" s="4367"/>
      <c r="E2050" s="4367"/>
      <c r="F2050" s="4367"/>
      <c r="G2050" s="4367"/>
      <c r="H2050" s="4367"/>
      <c r="I2050" s="4367"/>
      <c r="J2050" s="4367"/>
      <c r="K2050" s="4367"/>
      <c r="L2050" s="4367"/>
      <c r="M2050" s="4367"/>
      <c r="N2050" s="4367"/>
      <c r="O2050" s="4367"/>
      <c r="P2050" s="4367"/>
      <c r="Q2050" s="5319"/>
    </row>
    <row r="2051" spans="3:17" s="348" customFormat="1" ht="15" customHeight="1" x14ac:dyDescent="0.2">
      <c r="C2051" s="5318" t="s">
        <v>3701</v>
      </c>
      <c r="D2051" s="4367"/>
      <c r="E2051" s="4367"/>
      <c r="F2051" s="4367"/>
      <c r="G2051" s="4367"/>
      <c r="H2051" s="4367"/>
      <c r="I2051" s="4367"/>
      <c r="J2051" s="4367"/>
      <c r="K2051" s="4367"/>
      <c r="L2051" s="4367"/>
      <c r="M2051" s="4367"/>
      <c r="N2051" s="4367"/>
      <c r="O2051" s="4367"/>
      <c r="P2051" s="4367"/>
      <c r="Q2051" s="5319"/>
    </row>
    <row r="2052" spans="3:17" s="348" customFormat="1" ht="15" customHeight="1" x14ac:dyDescent="0.2">
      <c r="C2052" s="5318" t="s">
        <v>3702</v>
      </c>
      <c r="D2052" s="4367"/>
      <c r="E2052" s="4367"/>
      <c r="F2052" s="4367"/>
      <c r="G2052" s="4367"/>
      <c r="H2052" s="4367"/>
      <c r="I2052" s="4367"/>
      <c r="J2052" s="4367"/>
      <c r="K2052" s="4367"/>
      <c r="L2052" s="4367"/>
      <c r="M2052" s="4367"/>
      <c r="N2052" s="4367"/>
      <c r="O2052" s="4367"/>
      <c r="P2052" s="4367"/>
      <c r="Q2052" s="5319"/>
    </row>
    <row r="2053" spans="3:17" s="348" customFormat="1" ht="15" customHeight="1" thickBot="1" x14ac:dyDescent="0.25">
      <c r="C2053" s="1918" t="s">
        <v>3703</v>
      </c>
      <c r="D2053" s="821"/>
      <c r="E2053" s="821"/>
      <c r="F2053" s="821"/>
      <c r="G2053" s="821"/>
      <c r="H2053" s="821"/>
      <c r="I2053" s="821"/>
      <c r="J2053" s="821"/>
      <c r="K2053" s="821"/>
      <c r="L2053" s="821"/>
      <c r="M2053" s="821"/>
      <c r="N2053" s="821"/>
      <c r="O2053" s="821"/>
      <c r="P2053" s="821"/>
      <c r="Q2053" s="822"/>
    </row>
    <row r="2054" spans="3:17" s="348" customFormat="1" ht="15" customHeight="1" thickTop="1" thickBot="1" x14ac:dyDescent="0.35">
      <c r="C2054" s="5251"/>
      <c r="D2054" s="5251"/>
      <c r="E2054" s="5251"/>
      <c r="F2054" s="513"/>
      <c r="G2054" s="513"/>
      <c r="H2054" s="513"/>
      <c r="I2054" s="489"/>
      <c r="J2054" s="489"/>
      <c r="K2054" s="489"/>
      <c r="L2054" s="489"/>
      <c r="M2054" s="489"/>
      <c r="N2054" s="489"/>
      <c r="O2054" s="489"/>
      <c r="P2054" s="489"/>
    </row>
    <row r="2055" spans="3:17" s="348" customFormat="1" ht="15" customHeight="1" x14ac:dyDescent="0.2">
      <c r="C2055" s="5262" t="s">
        <v>3677</v>
      </c>
      <c r="D2055" s="5263"/>
      <c r="E2055" s="5263"/>
      <c r="F2055" s="5263"/>
      <c r="G2055" s="5263"/>
      <c r="H2055" s="5263"/>
      <c r="I2055" s="5263"/>
      <c r="J2055" s="5263"/>
      <c r="K2055" s="5263"/>
      <c r="L2055" s="5263"/>
      <c r="M2055" s="5263"/>
      <c r="N2055" s="5264"/>
      <c r="O2055" s="489"/>
      <c r="P2055" s="489"/>
    </row>
    <row r="2056" spans="3:17" s="348" customFormat="1" ht="15" customHeight="1" x14ac:dyDescent="0.2">
      <c r="C2056" s="938"/>
      <c r="D2056" s="687"/>
      <c r="E2056" s="687"/>
      <c r="F2056" s="687"/>
      <c r="G2056" s="687"/>
      <c r="H2056" s="687"/>
      <c r="I2056" s="687"/>
      <c r="J2056" s="687"/>
      <c r="K2056" s="687"/>
      <c r="L2056" s="687"/>
      <c r="M2056" s="687"/>
      <c r="N2056" s="939"/>
      <c r="O2056" s="489"/>
      <c r="P2056" s="489"/>
    </row>
    <row r="2057" spans="3:17" s="348" customFormat="1" ht="15" customHeight="1" x14ac:dyDescent="0.2">
      <c r="C2057" s="5265" t="s">
        <v>344</v>
      </c>
      <c r="D2057" s="5266"/>
      <c r="E2057" s="5267" t="s">
        <v>2760</v>
      </c>
      <c r="F2057" s="5267"/>
      <c r="G2057" s="5267"/>
      <c r="H2057" s="5267"/>
      <c r="I2057" s="5267"/>
      <c r="J2057" s="5267"/>
      <c r="K2057" s="5267"/>
      <c r="L2057" s="5267"/>
      <c r="M2057" s="5267"/>
      <c r="N2057" s="5268"/>
      <c r="O2057" s="489"/>
      <c r="P2057" s="489"/>
    </row>
    <row r="2058" spans="3:17" s="348" customFormat="1" ht="15" customHeight="1" x14ac:dyDescent="0.2">
      <c r="C2058" s="5293" t="s">
        <v>2763</v>
      </c>
      <c r="D2058" s="4869" t="s">
        <v>2764</v>
      </c>
      <c r="E2058" s="5316" t="s">
        <v>2761</v>
      </c>
      <c r="F2058" s="5316"/>
      <c r="G2058" s="5316"/>
      <c r="H2058" s="5316" t="s">
        <v>2762</v>
      </c>
      <c r="I2058" s="5316"/>
      <c r="J2058" s="5316"/>
      <c r="K2058" s="5316" t="s">
        <v>340</v>
      </c>
      <c r="L2058" s="5316"/>
      <c r="M2058" s="5316"/>
      <c r="N2058" s="5317"/>
      <c r="O2058" s="489"/>
      <c r="P2058" s="489"/>
    </row>
    <row r="2059" spans="3:17" s="348" customFormat="1" ht="21.75" customHeight="1" x14ac:dyDescent="0.2">
      <c r="C2059" s="5293"/>
      <c r="D2059" s="4870"/>
      <c r="E2059" s="1310" t="s">
        <v>2765</v>
      </c>
      <c r="F2059" s="1310" t="s">
        <v>562</v>
      </c>
      <c r="G2059" s="1310" t="s">
        <v>1408</v>
      </c>
      <c r="H2059" s="1310" t="s">
        <v>2768</v>
      </c>
      <c r="I2059" s="1310" t="s">
        <v>1991</v>
      </c>
      <c r="J2059" s="1310" t="s">
        <v>2316</v>
      </c>
      <c r="K2059" s="1310" t="s">
        <v>2015</v>
      </c>
      <c r="L2059" s="1310" t="s">
        <v>2317</v>
      </c>
      <c r="M2059" s="1310" t="s">
        <v>2318</v>
      </c>
      <c r="N2059" s="1311" t="s">
        <v>2555</v>
      </c>
      <c r="O2059" s="489"/>
      <c r="P2059" s="489"/>
    </row>
    <row r="2060" spans="3:17" s="348" customFormat="1" ht="31.5" customHeight="1" x14ac:dyDescent="0.2">
      <c r="C2060" s="1628" t="s">
        <v>3678</v>
      </c>
      <c r="D2060" s="1316">
        <v>39</v>
      </c>
      <c r="E2060" s="1314" t="s">
        <v>308</v>
      </c>
      <c r="F2060" s="1315" t="s">
        <v>1529</v>
      </c>
      <c r="G2060" s="1315" t="s">
        <v>1529</v>
      </c>
      <c r="H2060" s="1315">
        <v>39</v>
      </c>
      <c r="I2060" s="44">
        <v>3000</v>
      </c>
      <c r="J2060" s="1316">
        <v>0.02</v>
      </c>
      <c r="K2060" s="1317" t="s">
        <v>308</v>
      </c>
      <c r="L2060" s="1318">
        <v>50</v>
      </c>
      <c r="M2060" s="1319">
        <v>0.06</v>
      </c>
      <c r="N2060" s="1320">
        <v>0.1</v>
      </c>
      <c r="O2060" s="489"/>
      <c r="P2060" s="489"/>
    </row>
    <row r="2061" spans="3:17" s="348" customFormat="1" ht="31.5" customHeight="1" x14ac:dyDescent="0.2">
      <c r="C2061" s="1628" t="s">
        <v>3679</v>
      </c>
      <c r="D2061" s="1316">
        <v>49</v>
      </c>
      <c r="E2061" s="1314" t="s">
        <v>308</v>
      </c>
      <c r="F2061" s="1315" t="s">
        <v>1529</v>
      </c>
      <c r="G2061" s="1315" t="s">
        <v>1529</v>
      </c>
      <c r="H2061" s="1315">
        <v>49</v>
      </c>
      <c r="I2061" s="44">
        <v>5000</v>
      </c>
      <c r="J2061" s="1316">
        <v>0.02</v>
      </c>
      <c r="K2061" s="1317" t="s">
        <v>308</v>
      </c>
      <c r="L2061" s="1318">
        <v>50</v>
      </c>
      <c r="M2061" s="1319">
        <v>0.06</v>
      </c>
      <c r="N2061" s="1320">
        <v>0.1</v>
      </c>
      <c r="O2061" s="489"/>
      <c r="P2061" s="489"/>
    </row>
    <row r="2062" spans="3:17" s="348" customFormat="1" ht="15" customHeight="1" x14ac:dyDescent="0.2">
      <c r="C2062" s="1321"/>
      <c r="D2062" s="870"/>
      <c r="E2062" s="1263"/>
      <c r="F2062" s="1263"/>
      <c r="G2062" s="1263"/>
      <c r="H2062" s="1263"/>
      <c r="I2062" s="142"/>
      <c r="J2062" s="1264"/>
      <c r="K2062" s="1265"/>
      <c r="L2062" s="1265"/>
      <c r="M2062" s="1264"/>
      <c r="N2062" s="939"/>
      <c r="O2062" s="489"/>
      <c r="P2062" s="489"/>
    </row>
    <row r="2063" spans="3:17" s="348" customFormat="1" ht="15" customHeight="1" x14ac:dyDescent="0.2">
      <c r="C2063" s="1321" t="s">
        <v>1469</v>
      </c>
      <c r="D2063" s="870"/>
      <c r="E2063" s="1263"/>
      <c r="F2063" s="1263"/>
      <c r="G2063" s="1263"/>
      <c r="H2063" s="1263"/>
      <c r="I2063" s="142"/>
      <c r="J2063" s="1264"/>
      <c r="K2063" s="1265"/>
      <c r="L2063" s="1265"/>
      <c r="M2063" s="1264"/>
      <c r="N2063" s="939"/>
      <c r="O2063" s="489"/>
      <c r="P2063" s="489"/>
    </row>
    <row r="2064" spans="3:17" s="348" customFormat="1" ht="15" customHeight="1" x14ac:dyDescent="0.2">
      <c r="C2064" s="5304" t="s">
        <v>2773</v>
      </c>
      <c r="D2064" s="5305"/>
      <c r="E2064" s="5305"/>
      <c r="F2064" s="5305"/>
      <c r="G2064" s="5305"/>
      <c r="H2064" s="5305"/>
      <c r="I2064" s="5305"/>
      <c r="J2064" s="5305"/>
      <c r="K2064" s="5305"/>
      <c r="L2064" s="5305"/>
      <c r="M2064" s="5305"/>
      <c r="N2064" s="1322"/>
      <c r="O2064" s="489"/>
      <c r="P2064" s="489"/>
    </row>
    <row r="2065" spans="3:16" s="348" customFormat="1" ht="15" customHeight="1" x14ac:dyDescent="0.2">
      <c r="C2065" s="5292" t="s">
        <v>613</v>
      </c>
      <c r="D2065" s="4451"/>
      <c r="E2065" s="4451"/>
      <c r="F2065" s="4451"/>
      <c r="G2065" s="4451"/>
      <c r="H2065" s="4451"/>
      <c r="I2065" s="4451"/>
      <c r="J2065" s="4451"/>
      <c r="K2065" s="4451"/>
      <c r="L2065" s="4451"/>
      <c r="M2065" s="4451"/>
      <c r="N2065" s="939"/>
      <c r="O2065" s="489"/>
      <c r="P2065" s="489"/>
    </row>
    <row r="2066" spans="3:16" s="348" customFormat="1" ht="15" customHeight="1" x14ac:dyDescent="0.2">
      <c r="C2066" s="5292" t="s">
        <v>614</v>
      </c>
      <c r="D2066" s="4451"/>
      <c r="E2066" s="4451"/>
      <c r="F2066" s="4451"/>
      <c r="G2066" s="4451"/>
      <c r="H2066" s="4451"/>
      <c r="I2066" s="4451"/>
      <c r="J2066" s="4451"/>
      <c r="K2066" s="4451"/>
      <c r="L2066" s="4451"/>
      <c r="M2066" s="4451"/>
      <c r="N2066" s="939"/>
      <c r="O2066" s="489"/>
      <c r="P2066" s="489"/>
    </row>
    <row r="2067" spans="3:16" s="348" customFormat="1" ht="15" customHeight="1" x14ac:dyDescent="0.2">
      <c r="C2067" s="5292" t="s">
        <v>615</v>
      </c>
      <c r="D2067" s="4451"/>
      <c r="E2067" s="4451"/>
      <c r="F2067" s="4451"/>
      <c r="G2067" s="4451"/>
      <c r="H2067" s="4451"/>
      <c r="I2067" s="4451"/>
      <c r="J2067" s="4451"/>
      <c r="K2067" s="4451"/>
      <c r="L2067" s="4451"/>
      <c r="M2067" s="4451"/>
      <c r="N2067" s="939"/>
      <c r="O2067" s="489"/>
      <c r="P2067" s="489"/>
    </row>
    <row r="2068" spans="3:16" s="348" customFormat="1" ht="15" customHeight="1" thickBot="1" x14ac:dyDescent="0.25">
      <c r="C2068" s="5320" t="s">
        <v>3680</v>
      </c>
      <c r="D2068" s="5321"/>
      <c r="E2068" s="5321"/>
      <c r="F2068" s="5321"/>
      <c r="G2068" s="5321"/>
      <c r="H2068" s="5321"/>
      <c r="I2068" s="5321"/>
      <c r="J2068" s="5321"/>
      <c r="K2068" s="5321"/>
      <c r="L2068" s="5321"/>
      <c r="M2068" s="5321"/>
      <c r="N2068" s="935"/>
      <c r="O2068" s="489"/>
      <c r="P2068" s="489"/>
    </row>
    <row r="2069" spans="3:16" s="348" customFormat="1" ht="15" customHeight="1" thickBot="1" x14ac:dyDescent="0.35">
      <c r="C2069" s="5261"/>
      <c r="D2069" s="5261"/>
      <c r="E2069" s="5261"/>
      <c r="F2069" s="513"/>
      <c r="G2069" s="513"/>
      <c r="H2069" s="513"/>
      <c r="I2069" s="489"/>
      <c r="J2069" s="489"/>
      <c r="K2069" s="489"/>
      <c r="L2069" s="489"/>
      <c r="M2069" s="489"/>
      <c r="N2069" s="489"/>
      <c r="O2069" s="489"/>
      <c r="P2069" s="489"/>
    </row>
    <row r="2070" spans="3:16" s="348" customFormat="1" ht="15" customHeight="1" thickTop="1" x14ac:dyDescent="0.2">
      <c r="C2070" s="5281" t="s">
        <v>2315</v>
      </c>
      <c r="D2070" s="5282"/>
      <c r="E2070" s="5282"/>
      <c r="F2070" s="5282"/>
      <c r="G2070" s="5282"/>
      <c r="H2070" s="5282"/>
      <c r="I2070" s="5282"/>
      <c r="J2070" s="5282"/>
      <c r="K2070" s="5282"/>
      <c r="L2070" s="5282"/>
      <c r="M2070" s="5283"/>
      <c r="N2070" s="489"/>
      <c r="O2070" s="489"/>
      <c r="P2070" s="489"/>
    </row>
    <row r="2071" spans="3:16" s="348" customFormat="1" ht="15" customHeight="1" thickBot="1" x14ac:dyDescent="0.25">
      <c r="C2071" s="801"/>
      <c r="D2071" s="687"/>
      <c r="E2071" s="687"/>
      <c r="F2071" s="687"/>
      <c r="G2071" s="687"/>
      <c r="H2071" s="687"/>
      <c r="I2071" s="687"/>
      <c r="J2071" s="687"/>
      <c r="K2071" s="687"/>
      <c r="L2071" s="687"/>
      <c r="M2071" s="802"/>
      <c r="N2071" s="489"/>
      <c r="O2071" s="489"/>
      <c r="P2071" s="489"/>
    </row>
    <row r="2072" spans="3:16" s="348" customFormat="1" ht="15" customHeight="1" thickBot="1" x14ac:dyDescent="0.25">
      <c r="C2072" s="5227" t="s">
        <v>344</v>
      </c>
      <c r="D2072" s="5228"/>
      <c r="E2072" s="5229" t="s">
        <v>2760</v>
      </c>
      <c r="F2072" s="5230"/>
      <c r="G2072" s="5230"/>
      <c r="H2072" s="5230"/>
      <c r="I2072" s="5230"/>
      <c r="J2072" s="5230"/>
      <c r="K2072" s="5230"/>
      <c r="L2072" s="5230"/>
      <c r="M2072" s="5231"/>
      <c r="N2072" s="489"/>
      <c r="O2072" s="489"/>
      <c r="P2072" s="489"/>
    </row>
    <row r="2073" spans="3:16" s="348" customFormat="1" ht="15" customHeight="1" thickBot="1" x14ac:dyDescent="0.25">
      <c r="C2073" s="5338" t="s">
        <v>2763</v>
      </c>
      <c r="D2073" s="5399" t="s">
        <v>2764</v>
      </c>
      <c r="E2073" s="5313" t="s">
        <v>2761</v>
      </c>
      <c r="F2073" s="5314"/>
      <c r="G2073" s="5315"/>
      <c r="H2073" s="5313" t="s">
        <v>2762</v>
      </c>
      <c r="I2073" s="5314"/>
      <c r="J2073" s="5315"/>
      <c r="K2073" s="899"/>
      <c r="L2073" s="899"/>
      <c r="M2073" s="1259"/>
      <c r="N2073" s="489"/>
      <c r="O2073" s="489"/>
      <c r="P2073" s="489"/>
    </row>
    <row r="2074" spans="3:16" s="348" customFormat="1" ht="15" customHeight="1" thickBot="1" x14ac:dyDescent="0.25">
      <c r="C2074" s="5339"/>
      <c r="D2074" s="5245"/>
      <c r="E2074" s="803" t="s">
        <v>2765</v>
      </c>
      <c r="F2074" s="825" t="s">
        <v>562</v>
      </c>
      <c r="G2074" s="798" t="s">
        <v>1408</v>
      </c>
      <c r="H2074" s="1199" t="s">
        <v>2768</v>
      </c>
      <c r="I2074" s="987" t="s">
        <v>1991</v>
      </c>
      <c r="J2074" s="987" t="s">
        <v>2316</v>
      </c>
      <c r="K2074" s="803" t="s">
        <v>1988</v>
      </c>
      <c r="L2074" s="1260" t="s">
        <v>2317</v>
      </c>
      <c r="M2074" s="1261" t="s">
        <v>2318</v>
      </c>
      <c r="N2074" s="489"/>
      <c r="O2074" s="489"/>
      <c r="P2074" s="489"/>
    </row>
    <row r="2075" spans="3:16" s="348" customFormat="1" ht="15" customHeight="1" x14ac:dyDescent="0.2">
      <c r="C2075" s="991" t="s">
        <v>2319</v>
      </c>
      <c r="D2075" s="806">
        <v>14</v>
      </c>
      <c r="E2075" s="806" t="s">
        <v>1529</v>
      </c>
      <c r="F2075" s="806" t="s">
        <v>1529</v>
      </c>
      <c r="G2075" s="806" t="s">
        <v>1529</v>
      </c>
      <c r="H2075" s="806">
        <v>14</v>
      </c>
      <c r="I2075" s="18">
        <v>600</v>
      </c>
      <c r="J2075" s="809">
        <v>0.02</v>
      </c>
      <c r="K2075" s="809">
        <v>0</v>
      </c>
      <c r="L2075" s="1262">
        <v>50</v>
      </c>
      <c r="M2075" s="1206">
        <v>0.06</v>
      </c>
      <c r="N2075" s="489"/>
      <c r="O2075" s="489"/>
      <c r="P2075" s="489"/>
    </row>
    <row r="2076" spans="3:16" s="348" customFormat="1" ht="15" customHeight="1" x14ac:dyDescent="0.2">
      <c r="C2076" s="991" t="s">
        <v>2320</v>
      </c>
      <c r="D2076" s="806">
        <v>19</v>
      </c>
      <c r="E2076" s="806" t="s">
        <v>1529</v>
      </c>
      <c r="F2076" s="806" t="s">
        <v>1529</v>
      </c>
      <c r="G2076" s="806" t="s">
        <v>1529</v>
      </c>
      <c r="H2076" s="806">
        <v>19</v>
      </c>
      <c r="I2076" s="18">
        <v>1000</v>
      </c>
      <c r="J2076" s="809">
        <v>0.02</v>
      </c>
      <c r="K2076" s="809">
        <v>0</v>
      </c>
      <c r="L2076" s="1262">
        <v>50</v>
      </c>
      <c r="M2076" s="1206">
        <v>0.06</v>
      </c>
      <c r="N2076" s="489"/>
      <c r="O2076" s="489"/>
      <c r="P2076" s="489"/>
    </row>
    <row r="2077" spans="3:16" s="348" customFormat="1" ht="15" customHeight="1" x14ac:dyDescent="0.2">
      <c r="C2077" s="991" t="s">
        <v>2321</v>
      </c>
      <c r="D2077" s="806">
        <v>29</v>
      </c>
      <c r="E2077" s="806" t="s">
        <v>1529</v>
      </c>
      <c r="F2077" s="806" t="s">
        <v>1529</v>
      </c>
      <c r="G2077" s="806" t="s">
        <v>1529</v>
      </c>
      <c r="H2077" s="806">
        <v>29</v>
      </c>
      <c r="I2077" s="18">
        <v>2000</v>
      </c>
      <c r="J2077" s="809">
        <v>0.02</v>
      </c>
      <c r="K2077" s="809">
        <v>0</v>
      </c>
      <c r="L2077" s="1262">
        <v>50</v>
      </c>
      <c r="M2077" s="1206">
        <v>0.06</v>
      </c>
      <c r="N2077" s="489"/>
      <c r="O2077" s="489"/>
      <c r="P2077" s="489"/>
    </row>
    <row r="2078" spans="3:16" s="348" customFormat="1" ht="15" customHeight="1" x14ac:dyDescent="0.2">
      <c r="C2078" s="1197" t="s">
        <v>1469</v>
      </c>
      <c r="D2078" s="1263"/>
      <c r="E2078" s="1263"/>
      <c r="F2078" s="1263"/>
      <c r="G2078" s="1263"/>
      <c r="H2078" s="1263"/>
      <c r="I2078" s="142"/>
      <c r="J2078" s="1264"/>
      <c r="K2078" s="1264"/>
      <c r="L2078" s="1265"/>
      <c r="M2078" s="1266"/>
      <c r="N2078" s="489"/>
      <c r="O2078" s="489"/>
      <c r="P2078" s="489"/>
    </row>
    <row r="2079" spans="3:16" s="348" customFormat="1" ht="15" customHeight="1" x14ac:dyDescent="0.2">
      <c r="C2079" s="801" t="s">
        <v>2773</v>
      </c>
      <c r="D2079" s="687"/>
      <c r="E2079" s="818"/>
      <c r="F2079" s="818"/>
      <c r="G2079" s="818"/>
      <c r="H2079" s="818"/>
      <c r="I2079" s="818"/>
      <c r="J2079" s="818"/>
      <c r="K2079" s="818"/>
      <c r="L2079" s="818"/>
      <c r="M2079" s="990"/>
      <c r="N2079" s="489"/>
      <c r="O2079" s="489"/>
      <c r="P2079" s="489"/>
    </row>
    <row r="2080" spans="3:16" s="348" customFormat="1" ht="15" customHeight="1" x14ac:dyDescent="0.2">
      <c r="C2080" s="5273" t="s">
        <v>2774</v>
      </c>
      <c r="D2080" s="5300"/>
      <c r="E2080" s="5300"/>
      <c r="F2080" s="5300"/>
      <c r="G2080" s="5300"/>
      <c r="H2080" s="5300"/>
      <c r="I2080" s="5300"/>
      <c r="J2080" s="5300"/>
      <c r="K2080" s="5300"/>
      <c r="L2080" s="5300"/>
      <c r="M2080" s="5256"/>
      <c r="N2080" s="489"/>
      <c r="O2080" s="489"/>
      <c r="P2080" s="489"/>
    </row>
    <row r="2081" spans="3:16" s="348" customFormat="1" ht="15" customHeight="1" x14ac:dyDescent="0.2">
      <c r="C2081" s="5322" t="s">
        <v>2322</v>
      </c>
      <c r="D2081" s="4451"/>
      <c r="E2081" s="4451"/>
      <c r="F2081" s="4451"/>
      <c r="G2081" s="4451"/>
      <c r="H2081" s="871"/>
      <c r="I2081" s="871"/>
      <c r="J2081" s="871"/>
      <c r="K2081" s="871"/>
      <c r="L2081" s="871"/>
      <c r="M2081" s="819"/>
      <c r="N2081" s="489"/>
      <c r="O2081" s="489"/>
      <c r="P2081" s="489"/>
    </row>
    <row r="2082" spans="3:16" s="348" customFormat="1" ht="15" customHeight="1" x14ac:dyDescent="0.2">
      <c r="C2082" s="5322" t="s">
        <v>2323</v>
      </c>
      <c r="D2082" s="4451"/>
      <c r="E2082" s="4451"/>
      <c r="F2082" s="4451"/>
      <c r="G2082" s="4451"/>
      <c r="H2082" s="4451"/>
      <c r="I2082" s="4451"/>
      <c r="J2082" s="4451"/>
      <c r="K2082" s="4451"/>
      <c r="L2082" s="4451"/>
      <c r="M2082" s="5333"/>
      <c r="N2082" s="489"/>
      <c r="O2082" s="489"/>
      <c r="P2082" s="489"/>
    </row>
    <row r="2083" spans="3:16" s="348" customFormat="1" ht="15" customHeight="1" thickBot="1" x14ac:dyDescent="0.25">
      <c r="C2083" s="820" t="s">
        <v>3676</v>
      </c>
      <c r="D2083" s="821"/>
      <c r="E2083" s="821"/>
      <c r="F2083" s="821"/>
      <c r="G2083" s="821"/>
      <c r="H2083" s="821"/>
      <c r="I2083" s="821"/>
      <c r="J2083" s="821"/>
      <c r="K2083" s="821"/>
      <c r="L2083" s="821"/>
      <c r="M2083" s="822"/>
      <c r="N2083" s="489"/>
      <c r="O2083" s="489"/>
      <c r="P2083" s="489"/>
    </row>
    <row r="2084" spans="3:16" s="348" customFormat="1" ht="15" customHeight="1" thickTop="1" thickBot="1" x14ac:dyDescent="0.35">
      <c r="C2084" s="5251"/>
      <c r="D2084" s="5251"/>
      <c r="E2084" s="5251"/>
      <c r="F2084" s="513"/>
      <c r="G2084" s="513"/>
      <c r="H2084" s="513"/>
      <c r="I2084" s="489"/>
      <c r="J2084" s="489"/>
      <c r="K2084" s="489"/>
      <c r="L2084" s="489"/>
      <c r="M2084" s="489"/>
      <c r="N2084" s="489"/>
      <c r="O2084" s="489"/>
      <c r="P2084" s="489"/>
    </row>
    <row r="2085" spans="3:16" s="348" customFormat="1" ht="15" customHeight="1" thickTop="1" thickBot="1" x14ac:dyDescent="0.35">
      <c r="C2085" s="5308" t="s">
        <v>3658</v>
      </c>
      <c r="D2085" s="5282"/>
      <c r="E2085" s="5282"/>
      <c r="F2085" s="5283"/>
      <c r="G2085" s="513"/>
      <c r="H2085" s="513"/>
      <c r="I2085" s="489"/>
      <c r="J2085" s="489"/>
      <c r="K2085" s="489"/>
      <c r="L2085" s="489"/>
      <c r="M2085" s="489"/>
      <c r="N2085" s="489"/>
      <c r="O2085" s="489"/>
      <c r="P2085" s="489"/>
    </row>
    <row r="2086" spans="3:16" s="348" customFormat="1" ht="15" customHeight="1" thickBot="1" x14ac:dyDescent="0.35">
      <c r="C2086" s="5309" t="s">
        <v>3659</v>
      </c>
      <c r="D2086" s="5310" t="s">
        <v>3090</v>
      </c>
      <c r="E2086" s="5311"/>
      <c r="F2086" s="5312"/>
      <c r="G2086" s="513"/>
      <c r="H2086" s="513"/>
      <c r="I2086" s="489"/>
      <c r="J2086" s="489"/>
      <c r="K2086" s="489"/>
      <c r="L2086" s="489"/>
      <c r="M2086" s="489"/>
      <c r="N2086" s="489"/>
      <c r="O2086" s="489"/>
      <c r="P2086" s="489"/>
    </row>
    <row r="2087" spans="3:16" s="348" customFormat="1" ht="15" customHeight="1" x14ac:dyDescent="0.3">
      <c r="C2087" s="5233"/>
      <c r="D2087" s="803" t="s">
        <v>3660</v>
      </c>
      <c r="E2087" s="803" t="s">
        <v>3661</v>
      </c>
      <c r="F2087" s="1198" t="s">
        <v>3662</v>
      </c>
      <c r="G2087" s="513"/>
      <c r="H2087" s="513"/>
      <c r="I2087" s="489"/>
      <c r="J2087" s="489"/>
      <c r="K2087" s="489"/>
      <c r="L2087" s="489"/>
      <c r="M2087" s="489"/>
      <c r="N2087" s="489"/>
      <c r="O2087" s="489"/>
      <c r="P2087" s="489"/>
    </row>
    <row r="2088" spans="3:16" s="348" customFormat="1" ht="15" customHeight="1" x14ac:dyDescent="0.3">
      <c r="C2088" s="950" t="s">
        <v>3663</v>
      </c>
      <c r="D2088" s="806">
        <v>2.68</v>
      </c>
      <c r="E2088" s="18">
        <v>100</v>
      </c>
      <c r="F2088" s="1854">
        <v>0.1</v>
      </c>
      <c r="G2088" s="513"/>
      <c r="H2088" s="513"/>
      <c r="I2088" s="489"/>
      <c r="J2088" s="489"/>
      <c r="K2088" s="489"/>
      <c r="L2088" s="489"/>
      <c r="M2088" s="489"/>
      <c r="N2088" s="489"/>
      <c r="O2088" s="489"/>
      <c r="P2088" s="489"/>
    </row>
    <row r="2089" spans="3:16" s="348" customFormat="1" ht="15" customHeight="1" x14ac:dyDescent="0.3">
      <c r="C2089" s="950" t="s">
        <v>3664</v>
      </c>
      <c r="D2089" s="806">
        <v>16.07</v>
      </c>
      <c r="E2089" s="18">
        <v>700</v>
      </c>
      <c r="F2089" s="1854">
        <v>0.1</v>
      </c>
      <c r="G2089" s="513"/>
      <c r="H2089" s="513"/>
      <c r="I2089" s="489"/>
      <c r="J2089" s="489"/>
      <c r="K2089" s="489"/>
      <c r="L2089" s="489"/>
      <c r="M2089" s="489"/>
      <c r="N2089" s="489"/>
      <c r="O2089" s="489"/>
      <c r="P2089" s="489"/>
    </row>
    <row r="2090" spans="3:16" s="348" customFormat="1" ht="15" customHeight="1" x14ac:dyDescent="0.3">
      <c r="C2090" s="950" t="s">
        <v>3665</v>
      </c>
      <c r="D2090" s="806">
        <v>30.36</v>
      </c>
      <c r="E2090" s="18">
        <v>1500</v>
      </c>
      <c r="F2090" s="1854">
        <v>0.1</v>
      </c>
      <c r="G2090" s="513"/>
      <c r="H2090" s="513"/>
      <c r="I2090" s="489"/>
      <c r="J2090" s="489"/>
      <c r="K2090" s="489"/>
      <c r="L2090" s="489"/>
      <c r="M2090" s="489"/>
      <c r="N2090" s="489"/>
      <c r="O2090" s="489"/>
      <c r="P2090" s="489"/>
    </row>
    <row r="2091" spans="3:16" s="348" customFormat="1" ht="15" customHeight="1" x14ac:dyDescent="0.3">
      <c r="C2091" s="950" t="s">
        <v>3666</v>
      </c>
      <c r="D2091" s="806">
        <v>53.57</v>
      </c>
      <c r="E2091" s="18">
        <v>4000</v>
      </c>
      <c r="F2091" s="1854">
        <v>0.1</v>
      </c>
      <c r="G2091" s="513"/>
      <c r="H2091" s="513"/>
      <c r="I2091" s="489"/>
      <c r="J2091" s="489"/>
      <c r="K2091" s="489"/>
      <c r="L2091" s="489"/>
      <c r="M2091" s="489"/>
      <c r="N2091" s="489"/>
      <c r="O2091" s="489"/>
      <c r="P2091" s="489"/>
    </row>
    <row r="2092" spans="3:16" s="348" customFormat="1" ht="15" customHeight="1" x14ac:dyDescent="0.3">
      <c r="C2092" s="1286" t="s">
        <v>1469</v>
      </c>
      <c r="D2092" s="1263"/>
      <c r="E2092" s="142"/>
      <c r="F2092" s="1855"/>
      <c r="G2092" s="513"/>
      <c r="H2092" s="513"/>
      <c r="I2092" s="489"/>
      <c r="J2092" s="489"/>
      <c r="K2092" s="489"/>
      <c r="L2092" s="489"/>
      <c r="M2092" s="489"/>
      <c r="N2092" s="489"/>
      <c r="O2092" s="489"/>
      <c r="P2092" s="489"/>
    </row>
    <row r="2093" spans="3:16" s="348" customFormat="1" ht="15" customHeight="1" x14ac:dyDescent="0.3">
      <c r="C2093" s="5255" t="s">
        <v>3667</v>
      </c>
      <c r="D2093" s="5300"/>
      <c r="E2093" s="5300"/>
      <c r="F2093" s="5256"/>
      <c r="G2093" s="513"/>
      <c r="H2093" s="513"/>
      <c r="I2093" s="489"/>
      <c r="J2093" s="489"/>
      <c r="K2093" s="489"/>
      <c r="L2093" s="489"/>
      <c r="M2093" s="489"/>
      <c r="N2093" s="489"/>
      <c r="O2093" s="489"/>
      <c r="P2093" s="489"/>
    </row>
    <row r="2094" spans="3:16" s="348" customFormat="1" ht="15" customHeight="1" x14ac:dyDescent="0.3">
      <c r="C2094" s="5255" t="s">
        <v>3668</v>
      </c>
      <c r="D2094" s="5300"/>
      <c r="E2094" s="5300"/>
      <c r="F2094" s="5256"/>
      <c r="G2094" s="513"/>
      <c r="H2094" s="513"/>
      <c r="I2094" s="489"/>
      <c r="J2094" s="489"/>
      <c r="K2094" s="489"/>
      <c r="L2094" s="489"/>
      <c r="M2094" s="489"/>
      <c r="N2094" s="489"/>
      <c r="O2094" s="489"/>
      <c r="P2094" s="489"/>
    </row>
    <row r="2095" spans="3:16" s="348" customFormat="1" ht="15" customHeight="1" x14ac:dyDescent="0.3">
      <c r="C2095" s="949" t="s">
        <v>3669</v>
      </c>
      <c r="D2095" s="687"/>
      <c r="E2095" s="687"/>
      <c r="F2095" s="802"/>
      <c r="G2095" s="513"/>
      <c r="H2095" s="513"/>
      <c r="I2095" s="489"/>
      <c r="J2095" s="489"/>
      <c r="K2095" s="489"/>
      <c r="L2095" s="489"/>
      <c r="M2095" s="489"/>
      <c r="N2095" s="489"/>
      <c r="O2095" s="489"/>
      <c r="P2095" s="489"/>
    </row>
    <row r="2096" spans="3:16" s="348" customFormat="1" ht="15" customHeight="1" thickBot="1" x14ac:dyDescent="0.35">
      <c r="C2096" s="1578" t="s">
        <v>3554</v>
      </c>
      <c r="D2096" s="821"/>
      <c r="E2096" s="821"/>
      <c r="F2096" s="822"/>
      <c r="G2096" s="513"/>
      <c r="H2096" s="513"/>
      <c r="I2096" s="489"/>
      <c r="J2096" s="489"/>
      <c r="K2096" s="489"/>
      <c r="L2096" s="489"/>
      <c r="M2096" s="489"/>
      <c r="N2096" s="489"/>
      <c r="O2096" s="489"/>
      <c r="P2096" s="489"/>
    </row>
    <row r="2097" spans="3:16" s="348" customFormat="1" ht="15" customHeight="1" thickTop="1" thickBot="1" x14ac:dyDescent="0.25">
      <c r="C2097" s="1901"/>
      <c r="D2097" s="1901"/>
      <c r="E2097"/>
      <c r="F2097"/>
      <c r="G2097"/>
      <c r="H2097"/>
      <c r="I2097"/>
      <c r="J2097"/>
      <c r="K2097"/>
      <c r="L2097"/>
      <c r="M2097"/>
      <c r="N2097"/>
      <c r="O2097"/>
      <c r="P2097" s="489"/>
    </row>
    <row r="2098" spans="3:16" s="348" customFormat="1" ht="15" customHeight="1" x14ac:dyDescent="0.2">
      <c r="C2098" s="5262" t="s">
        <v>3527</v>
      </c>
      <c r="D2098" s="5263"/>
      <c r="E2098" s="5263"/>
      <c r="F2098" s="5263"/>
      <c r="G2098" s="5263"/>
      <c r="H2098" s="5263"/>
      <c r="I2098" s="5263"/>
      <c r="J2098" s="5263"/>
      <c r="K2098" s="5263"/>
      <c r="L2098" s="5263"/>
      <c r="M2098" s="5263"/>
      <c r="N2098" s="5264"/>
      <c r="O2098"/>
      <c r="P2098" s="489"/>
    </row>
    <row r="2099" spans="3:16" s="348" customFormat="1" ht="15" customHeight="1" x14ac:dyDescent="0.2">
      <c r="C2099" s="938"/>
      <c r="D2099" s="687"/>
      <c r="E2099" s="687"/>
      <c r="F2099" s="687"/>
      <c r="G2099" s="687"/>
      <c r="H2099" s="687"/>
      <c r="I2099" s="687"/>
      <c r="J2099" s="687"/>
      <c r="K2099" s="687"/>
      <c r="L2099" s="687"/>
      <c r="M2099" s="687"/>
      <c r="N2099" s="939"/>
      <c r="O2099"/>
      <c r="P2099" s="489"/>
    </row>
    <row r="2100" spans="3:16" s="348" customFormat="1" ht="15" customHeight="1" x14ac:dyDescent="0.2">
      <c r="C2100" s="5265" t="s">
        <v>344</v>
      </c>
      <c r="D2100" s="5266"/>
      <c r="E2100" s="5267" t="s">
        <v>2760</v>
      </c>
      <c r="F2100" s="5267"/>
      <c r="G2100" s="5267"/>
      <c r="H2100" s="5267"/>
      <c r="I2100" s="5267"/>
      <c r="J2100" s="5267"/>
      <c r="K2100" s="5267"/>
      <c r="L2100" s="5267"/>
      <c r="M2100" s="5267"/>
      <c r="N2100" s="5268"/>
      <c r="O2100"/>
      <c r="P2100" s="489"/>
    </row>
    <row r="2101" spans="3:16" s="348" customFormat="1" ht="15" customHeight="1" x14ac:dyDescent="0.2">
      <c r="C2101" s="5293" t="s">
        <v>2763</v>
      </c>
      <c r="D2101" s="4869" t="s">
        <v>2764</v>
      </c>
      <c r="E2101" s="5316" t="s">
        <v>2761</v>
      </c>
      <c r="F2101" s="5316"/>
      <c r="G2101" s="5316"/>
      <c r="H2101" s="5316" t="s">
        <v>2762</v>
      </c>
      <c r="I2101" s="5316"/>
      <c r="J2101" s="5316"/>
      <c r="K2101" s="5316" t="s">
        <v>340</v>
      </c>
      <c r="L2101" s="5316"/>
      <c r="M2101" s="5316"/>
      <c r="N2101" s="5317"/>
      <c r="O2101"/>
      <c r="P2101" s="489"/>
    </row>
    <row r="2102" spans="3:16" s="348" customFormat="1" ht="30" customHeight="1" x14ac:dyDescent="0.2">
      <c r="C2102" s="5293"/>
      <c r="D2102" s="4870"/>
      <c r="E2102" s="1310" t="s">
        <v>2765</v>
      </c>
      <c r="F2102" s="1310" t="s">
        <v>562</v>
      </c>
      <c r="G2102" s="1310" t="s">
        <v>1408</v>
      </c>
      <c r="H2102" s="1310" t="s">
        <v>2768</v>
      </c>
      <c r="I2102" s="1310" t="s">
        <v>1991</v>
      </c>
      <c r="J2102" s="1310" t="s">
        <v>2316</v>
      </c>
      <c r="K2102" s="1310" t="s">
        <v>1988</v>
      </c>
      <c r="L2102" s="1310" t="s">
        <v>2317</v>
      </c>
      <c r="M2102" s="1310" t="s">
        <v>2318</v>
      </c>
      <c r="N2102" s="1311" t="s">
        <v>2555</v>
      </c>
      <c r="O2102"/>
      <c r="P2102" s="489"/>
    </row>
    <row r="2103" spans="3:16" s="348" customFormat="1" ht="32.25" customHeight="1" x14ac:dyDescent="0.2">
      <c r="C2103" s="1628" t="s">
        <v>3650</v>
      </c>
      <c r="D2103" s="1313">
        <v>50</v>
      </c>
      <c r="E2103" s="1315" t="s">
        <v>1529</v>
      </c>
      <c r="F2103" s="1315" t="s">
        <v>1529</v>
      </c>
      <c r="G2103" s="1315" t="s">
        <v>1529</v>
      </c>
      <c r="H2103" s="1315">
        <v>50</v>
      </c>
      <c r="I2103" s="44">
        <v>3500</v>
      </c>
      <c r="J2103" s="1316">
        <v>0.1</v>
      </c>
      <c r="K2103" s="1315">
        <v>0</v>
      </c>
      <c r="L2103" s="1318">
        <v>50</v>
      </c>
      <c r="M2103" s="1319">
        <v>0.06</v>
      </c>
      <c r="N2103" s="1320">
        <v>0.1</v>
      </c>
      <c r="O2103"/>
      <c r="P2103" s="489"/>
    </row>
    <row r="2104" spans="3:16" s="348" customFormat="1" ht="15" customHeight="1" thickBot="1" x14ac:dyDescent="0.25">
      <c r="C2104" s="1899" t="s">
        <v>3394</v>
      </c>
      <c r="D2104" s="1734">
        <v>40</v>
      </c>
      <c r="E2104" s="1735" t="s">
        <v>1529</v>
      </c>
      <c r="F2104" s="1735" t="s">
        <v>1529</v>
      </c>
      <c r="G2104" s="1735" t="s">
        <v>1529</v>
      </c>
      <c r="H2104" s="1735">
        <v>40</v>
      </c>
      <c r="I2104" s="1736">
        <v>3500</v>
      </c>
      <c r="J2104" s="1734">
        <v>0.1</v>
      </c>
      <c r="K2104" s="1735">
        <v>0</v>
      </c>
      <c r="L2104" s="1737">
        <v>50</v>
      </c>
      <c r="M2104" s="1738">
        <v>0.06</v>
      </c>
      <c r="N2104" s="1739">
        <v>0.1</v>
      </c>
      <c r="O2104"/>
      <c r="P2104" s="489"/>
    </row>
    <row r="2105" spans="3:16" s="348" customFormat="1" ht="15" customHeight="1" x14ac:dyDescent="0.2">
      <c r="C2105" s="1740"/>
      <c r="D2105" s="1666"/>
      <c r="E2105" s="1741"/>
      <c r="F2105" s="1741"/>
      <c r="G2105" s="1741"/>
      <c r="H2105" s="1741"/>
      <c r="I2105" s="1742"/>
      <c r="J2105" s="1743"/>
      <c r="K2105" s="1744"/>
      <c r="L2105" s="1744"/>
      <c r="M2105" s="1743"/>
      <c r="N2105" s="1745"/>
      <c r="O2105"/>
      <c r="P2105" s="489"/>
    </row>
    <row r="2106" spans="3:16" s="348" customFormat="1" ht="15" customHeight="1" x14ac:dyDescent="0.2">
      <c r="C2106" s="1321" t="s">
        <v>1469</v>
      </c>
      <c r="D2106" s="870"/>
      <c r="E2106" s="1263"/>
      <c r="F2106" s="1263"/>
      <c r="G2106" s="1263"/>
      <c r="H2106" s="1263"/>
      <c r="I2106" s="142"/>
      <c r="J2106" s="1264"/>
      <c r="K2106" s="1265"/>
      <c r="L2106" s="1265"/>
      <c r="M2106" s="1264"/>
      <c r="N2106" s="939"/>
      <c r="O2106"/>
      <c r="P2106" s="489"/>
    </row>
    <row r="2107" spans="3:16" s="348" customFormat="1" ht="15" customHeight="1" x14ac:dyDescent="0.2">
      <c r="C2107" s="5304" t="s">
        <v>2773</v>
      </c>
      <c r="D2107" s="5305"/>
      <c r="E2107" s="5305"/>
      <c r="F2107" s="5305"/>
      <c r="G2107" s="5305"/>
      <c r="H2107" s="5305"/>
      <c r="I2107" s="5305"/>
      <c r="J2107" s="5305"/>
      <c r="K2107" s="5305"/>
      <c r="L2107" s="5305"/>
      <c r="M2107" s="5305"/>
      <c r="N2107" s="1322"/>
      <c r="O2107"/>
      <c r="P2107" s="489"/>
    </row>
    <row r="2108" spans="3:16" s="348" customFormat="1" ht="15" customHeight="1" x14ac:dyDescent="0.2">
      <c r="C2108" s="5292" t="s">
        <v>613</v>
      </c>
      <c r="D2108" s="4451"/>
      <c r="E2108" s="4451"/>
      <c r="F2108" s="4451"/>
      <c r="G2108" s="4451"/>
      <c r="H2108" s="4451"/>
      <c r="I2108" s="4451"/>
      <c r="J2108" s="4451"/>
      <c r="K2108" s="4451"/>
      <c r="L2108" s="4451"/>
      <c r="M2108" s="4451"/>
      <c r="N2108" s="939"/>
      <c r="O2108"/>
      <c r="P2108" s="489"/>
    </row>
    <row r="2109" spans="3:16" s="348" customFormat="1" ht="15" customHeight="1" x14ac:dyDescent="0.2">
      <c r="C2109" s="5292" t="s">
        <v>614</v>
      </c>
      <c r="D2109" s="4451"/>
      <c r="E2109" s="4451"/>
      <c r="F2109" s="4451"/>
      <c r="G2109" s="4451"/>
      <c r="H2109" s="4451"/>
      <c r="I2109" s="4451"/>
      <c r="J2109" s="4451"/>
      <c r="K2109" s="4451"/>
      <c r="L2109" s="4451"/>
      <c r="M2109" s="4451"/>
      <c r="N2109" s="939"/>
      <c r="O2109"/>
      <c r="P2109" s="489"/>
    </row>
    <row r="2110" spans="3:16" s="348" customFormat="1" ht="15" customHeight="1" thickBot="1" x14ac:dyDescent="0.25">
      <c r="C2110" s="5320" t="s">
        <v>3395</v>
      </c>
      <c r="D2110" s="5321"/>
      <c r="E2110" s="5321"/>
      <c r="F2110" s="5321"/>
      <c r="G2110" s="5321"/>
      <c r="H2110" s="5321"/>
      <c r="I2110" s="5321"/>
      <c r="J2110" s="5321"/>
      <c r="K2110" s="5321"/>
      <c r="L2110" s="5321"/>
      <c r="M2110" s="5321"/>
      <c r="N2110" s="935"/>
      <c r="O2110"/>
      <c r="P2110" s="489"/>
    </row>
    <row r="2111" spans="3:16" s="348" customFormat="1" ht="15" customHeight="1" thickBot="1" x14ac:dyDescent="0.3">
      <c r="C2111" s="5294" t="s">
        <v>3651</v>
      </c>
      <c r="D2111" s="5295"/>
      <c r="E2111" s="5295"/>
      <c r="F2111" s="5295"/>
      <c r="G2111" s="5295"/>
      <c r="H2111" s="5295"/>
      <c r="I2111" s="5295"/>
      <c r="J2111" s="5295"/>
      <c r="K2111" s="5295"/>
      <c r="L2111" s="5295"/>
      <c r="M2111" s="5295"/>
      <c r="N2111" s="5296"/>
      <c r="O2111"/>
      <c r="P2111" s="489"/>
    </row>
    <row r="2112" spans="3:16" s="348" customFormat="1" ht="15" customHeight="1" thickBot="1" x14ac:dyDescent="0.25">
      <c r="C2112" s="5155"/>
      <c r="D2112" s="5155"/>
      <c r="E2112"/>
      <c r="F2112"/>
      <c r="G2112"/>
      <c r="H2112"/>
      <c r="I2112"/>
      <c r="J2112"/>
      <c r="K2112"/>
      <c r="L2112"/>
      <c r="M2112"/>
      <c r="N2112"/>
      <c r="O2112"/>
      <c r="P2112" s="489"/>
    </row>
    <row r="2113" spans="3:16" s="348" customFormat="1" ht="15" customHeight="1" x14ac:dyDescent="0.2">
      <c r="C2113" s="5297" t="s">
        <v>3396</v>
      </c>
      <c r="D2113" s="5298"/>
      <c r="E2113" s="5298"/>
      <c r="F2113" s="5298"/>
      <c r="G2113" s="5298"/>
      <c r="H2113"/>
      <c r="I2113"/>
      <c r="J2113"/>
      <c r="K2113"/>
      <c r="L2113"/>
      <c r="M2113"/>
      <c r="N2113"/>
      <c r="O2113"/>
      <c r="P2113" s="489"/>
    </row>
    <row r="2114" spans="3:16" s="348" customFormat="1" ht="15" customHeight="1" x14ac:dyDescent="0.2">
      <c r="C2114" s="5299" t="s">
        <v>3397</v>
      </c>
      <c r="D2114" s="5299"/>
      <c r="E2114" s="4789"/>
      <c r="F2114" s="5306"/>
      <c r="G2114" s="5307"/>
      <c r="H2114"/>
      <c r="I2114"/>
      <c r="J2114"/>
      <c r="K2114"/>
      <c r="L2114"/>
      <c r="M2114"/>
      <c r="N2114"/>
      <c r="O2114"/>
      <c r="P2114" s="489"/>
    </row>
    <row r="2115" spans="3:16" s="348" customFormat="1" ht="15" customHeight="1" x14ac:dyDescent="0.2">
      <c r="C2115" s="5334" t="s">
        <v>2763</v>
      </c>
      <c r="D2115" s="5334" t="s">
        <v>1077</v>
      </c>
      <c r="E2115" s="5299" t="s">
        <v>622</v>
      </c>
      <c r="F2115" s="5299"/>
      <c r="G2115" s="5299"/>
      <c r="H2115"/>
      <c r="I2115"/>
      <c r="J2115"/>
      <c r="K2115"/>
      <c r="L2115"/>
      <c r="M2115"/>
      <c r="N2115"/>
      <c r="O2115"/>
      <c r="P2115" s="489"/>
    </row>
    <row r="2116" spans="3:16" s="348" customFormat="1" ht="15" customHeight="1" x14ac:dyDescent="0.2">
      <c r="C2116" s="5334"/>
      <c r="D2116" s="5334"/>
      <c r="E2116" s="728" t="s">
        <v>215</v>
      </c>
      <c r="F2116" s="728" t="s">
        <v>1991</v>
      </c>
      <c r="G2116" s="728" t="s">
        <v>2316</v>
      </c>
      <c r="H2116"/>
      <c r="I2116"/>
      <c r="J2116"/>
      <c r="K2116"/>
      <c r="L2116"/>
      <c r="M2116"/>
      <c r="N2116"/>
      <c r="O2116"/>
      <c r="P2116" s="489"/>
    </row>
    <row r="2117" spans="3:16" s="348" customFormat="1" ht="25.5" customHeight="1" x14ac:dyDescent="0.2">
      <c r="C2117" s="1663" t="s">
        <v>3652</v>
      </c>
      <c r="D2117" s="1316">
        <v>50</v>
      </c>
      <c r="E2117" s="1316">
        <v>50</v>
      </c>
      <c r="F2117" s="1736">
        <v>3500</v>
      </c>
      <c r="G2117" s="1316">
        <v>0.1</v>
      </c>
      <c r="H2117"/>
      <c r="I2117"/>
      <c r="J2117"/>
      <c r="K2117"/>
      <c r="L2117"/>
      <c r="M2117"/>
      <c r="N2117"/>
      <c r="O2117"/>
      <c r="P2117" s="489"/>
    </row>
    <row r="2118" spans="3:16" s="348" customFormat="1" ht="15" customHeight="1" x14ac:dyDescent="0.2">
      <c r="C2118" s="1663" t="s">
        <v>3398</v>
      </c>
      <c r="D2118" s="1316">
        <v>40</v>
      </c>
      <c r="E2118" s="1316">
        <v>40</v>
      </c>
      <c r="F2118" s="1736">
        <v>3500</v>
      </c>
      <c r="G2118" s="1316">
        <v>0.1</v>
      </c>
      <c r="H2118"/>
      <c r="I2118"/>
      <c r="J2118"/>
      <c r="K2118"/>
      <c r="L2118"/>
      <c r="M2118"/>
      <c r="N2118"/>
      <c r="O2118"/>
      <c r="P2118" s="489"/>
    </row>
    <row r="2119" spans="3:16" s="348" customFormat="1" ht="15" customHeight="1" thickBot="1" x14ac:dyDescent="0.25">
      <c r="C2119" s="1900" t="s">
        <v>3399</v>
      </c>
      <c r="D2119" s="1734">
        <v>40</v>
      </c>
      <c r="E2119" s="1734">
        <v>40</v>
      </c>
      <c r="F2119" s="1736">
        <v>3500</v>
      </c>
      <c r="G2119" s="1734">
        <v>0.1</v>
      </c>
      <c r="H2119"/>
      <c r="I2119"/>
      <c r="J2119"/>
      <c r="K2119"/>
      <c r="L2119"/>
      <c r="M2119"/>
      <c r="N2119"/>
      <c r="O2119"/>
      <c r="P2119" s="489"/>
    </row>
    <row r="2120" spans="3:16" s="348" customFormat="1" ht="15" customHeight="1" x14ac:dyDescent="0.2">
      <c r="C2120" s="1740" t="s">
        <v>1469</v>
      </c>
      <c r="D2120" s="1666"/>
      <c r="E2120" s="1741"/>
      <c r="F2120" s="1741"/>
      <c r="G2120" s="1746"/>
      <c r="H2120"/>
      <c r="I2120"/>
      <c r="J2120"/>
      <c r="K2120"/>
      <c r="L2120"/>
      <c r="M2120"/>
      <c r="N2120"/>
      <c r="O2120"/>
      <c r="P2120" s="489"/>
    </row>
    <row r="2121" spans="3:16" s="348" customFormat="1" ht="15" customHeight="1" x14ac:dyDescent="0.2">
      <c r="C2121" s="5304" t="s">
        <v>2773</v>
      </c>
      <c r="D2121" s="5305"/>
      <c r="E2121" s="5305"/>
      <c r="F2121" s="5305"/>
      <c r="G2121" s="5337"/>
      <c r="H2121"/>
      <c r="I2121"/>
      <c r="J2121"/>
      <c r="K2121"/>
      <c r="L2121"/>
      <c r="M2121"/>
      <c r="N2121"/>
      <c r="O2121"/>
      <c r="P2121" s="489"/>
    </row>
    <row r="2122" spans="3:16" s="348" customFormat="1" ht="15" customHeight="1" x14ac:dyDescent="0.2">
      <c r="C2122" s="5304" t="s">
        <v>613</v>
      </c>
      <c r="D2122" s="5305"/>
      <c r="E2122" s="5305"/>
      <c r="F2122" s="5305"/>
      <c r="G2122" s="5337"/>
      <c r="H2122"/>
      <c r="I2122"/>
      <c r="J2122"/>
      <c r="K2122"/>
      <c r="L2122"/>
      <c r="M2122"/>
      <c r="N2122"/>
      <c r="O2122"/>
      <c r="P2122" s="489"/>
    </row>
    <row r="2123" spans="3:16" s="348" customFormat="1" ht="15" customHeight="1" thickBot="1" x14ac:dyDescent="0.25">
      <c r="C2123" s="5301" t="s">
        <v>614</v>
      </c>
      <c r="D2123" s="5302"/>
      <c r="E2123" s="5302"/>
      <c r="F2123" s="5302"/>
      <c r="G2123" s="5303"/>
      <c r="H2123"/>
      <c r="I2123"/>
      <c r="J2123"/>
      <c r="K2123"/>
      <c r="L2123"/>
      <c r="M2123"/>
      <c r="N2123"/>
      <c r="O2123"/>
      <c r="P2123" s="489"/>
    </row>
    <row r="2124" spans="3:16" s="348" customFormat="1" ht="15" customHeight="1" thickBot="1" x14ac:dyDescent="0.3">
      <c r="C2124" s="5294" t="s">
        <v>3651</v>
      </c>
      <c r="D2124" s="5295"/>
      <c r="E2124" s="5295"/>
      <c r="F2124" s="5295"/>
      <c r="G2124" s="5296"/>
      <c r="H2124"/>
      <c r="I2124"/>
      <c r="J2124"/>
      <c r="K2124"/>
      <c r="L2124"/>
      <c r="M2124"/>
      <c r="N2124"/>
      <c r="O2124"/>
      <c r="P2124" s="489"/>
    </row>
    <row r="2125" spans="3:16" s="348" customFormat="1" ht="15" customHeight="1" thickBot="1" x14ac:dyDescent="0.25">
      <c r="C2125"/>
      <c r="D2125"/>
      <c r="E2125"/>
      <c r="F2125"/>
      <c r="G2125"/>
      <c r="H2125"/>
      <c r="I2125"/>
      <c r="J2125"/>
      <c r="K2125"/>
      <c r="L2125"/>
      <c r="M2125"/>
      <c r="N2125"/>
      <c r="O2125"/>
      <c r="P2125" s="489"/>
    </row>
    <row r="2126" spans="3:16" s="348" customFormat="1" ht="15" customHeight="1" x14ac:dyDescent="0.2">
      <c r="C2126" s="5262" t="s">
        <v>3653</v>
      </c>
      <c r="D2126" s="5263"/>
      <c r="E2126" s="5263"/>
      <c r="F2126" s="5263"/>
      <c r="G2126" s="5263"/>
      <c r="H2126" s="5263"/>
      <c r="I2126" s="5263"/>
      <c r="J2126" s="5263"/>
      <c r="K2126" s="5263"/>
      <c r="L2126" s="5263"/>
      <c r="M2126" s="5263"/>
      <c r="N2126" s="5263"/>
      <c r="O2126" s="5264"/>
      <c r="P2126" s="489"/>
    </row>
    <row r="2127" spans="3:16" s="348" customFormat="1" ht="15" customHeight="1" x14ac:dyDescent="0.2">
      <c r="C2127" s="5335" t="s">
        <v>344</v>
      </c>
      <c r="D2127" s="5336"/>
      <c r="E2127" s="5267" t="s">
        <v>3400</v>
      </c>
      <c r="F2127" s="5267"/>
      <c r="G2127" s="5267"/>
      <c r="H2127" s="5267"/>
      <c r="I2127" s="5267"/>
      <c r="J2127" s="5267"/>
      <c r="K2127" s="5267"/>
      <c r="L2127" s="5267"/>
      <c r="M2127" s="5267"/>
      <c r="N2127" s="5267"/>
      <c r="O2127" s="5268"/>
      <c r="P2127" s="489"/>
    </row>
    <row r="2128" spans="3:16" s="348" customFormat="1" ht="15" customHeight="1" x14ac:dyDescent="0.2">
      <c r="C2128" s="5293" t="s">
        <v>2763</v>
      </c>
      <c r="D2128" s="5316" t="s">
        <v>2764</v>
      </c>
      <c r="E2128" s="5316" t="s">
        <v>2529</v>
      </c>
      <c r="F2128" s="5316"/>
      <c r="G2128" s="5316"/>
      <c r="H2128" s="5316"/>
      <c r="I2128" s="5316"/>
      <c r="J2128" s="5316" t="s">
        <v>340</v>
      </c>
      <c r="K2128" s="5316"/>
      <c r="L2128" s="5316"/>
      <c r="M2128" s="5316" t="s">
        <v>3401</v>
      </c>
      <c r="N2128" s="5316" t="s">
        <v>225</v>
      </c>
      <c r="O2128" s="5317"/>
      <c r="P2128" s="489"/>
    </row>
    <row r="2129" spans="3:16" s="348" customFormat="1" ht="77.25" customHeight="1" x14ac:dyDescent="0.2">
      <c r="C2129" s="5293"/>
      <c r="D2129" s="5316"/>
      <c r="E2129" s="1310" t="s">
        <v>2765</v>
      </c>
      <c r="F2129" s="1310" t="s">
        <v>3402</v>
      </c>
      <c r="G2129" s="1310" t="s">
        <v>562</v>
      </c>
      <c r="H2129" s="1310" t="s">
        <v>1408</v>
      </c>
      <c r="I2129" s="1310" t="s">
        <v>3403</v>
      </c>
      <c r="J2129" s="1310" t="s">
        <v>3404</v>
      </c>
      <c r="K2129" s="1310" t="s">
        <v>2317</v>
      </c>
      <c r="L2129" s="1310" t="s">
        <v>3405</v>
      </c>
      <c r="M2129" s="5316"/>
      <c r="N2129" s="1310" t="s">
        <v>3406</v>
      </c>
      <c r="O2129" s="1747" t="s">
        <v>3407</v>
      </c>
      <c r="P2129" s="489"/>
    </row>
    <row r="2130" spans="3:16" s="348" customFormat="1" ht="27.75" customHeight="1" x14ac:dyDescent="0.2">
      <c r="C2130" s="1628" t="s">
        <v>3654</v>
      </c>
      <c r="D2130" s="1316">
        <v>104.84</v>
      </c>
      <c r="E2130" s="1315">
        <v>50</v>
      </c>
      <c r="F2130" s="44">
        <v>333</v>
      </c>
      <c r="G2130" s="1315">
        <v>0.15</v>
      </c>
      <c r="H2130" s="1315">
        <v>0.15</v>
      </c>
      <c r="I2130" s="1315" t="s">
        <v>2233</v>
      </c>
      <c r="J2130" s="1316">
        <v>3.85</v>
      </c>
      <c r="K2130" s="44">
        <v>500</v>
      </c>
      <c r="L2130" s="1319">
        <v>0.06</v>
      </c>
      <c r="M2130" s="1319">
        <v>0.99</v>
      </c>
      <c r="N2130" s="1748">
        <v>50</v>
      </c>
      <c r="O2130" s="1749">
        <v>3500</v>
      </c>
      <c r="P2130" s="489"/>
    </row>
    <row r="2131" spans="3:16" s="348" customFormat="1" ht="25.5" customHeight="1" x14ac:dyDescent="0.2">
      <c r="C2131" s="1628" t="s">
        <v>3655</v>
      </c>
      <c r="D2131" s="1316">
        <v>104.84</v>
      </c>
      <c r="E2131" s="1315">
        <v>50</v>
      </c>
      <c r="F2131" s="44">
        <v>625</v>
      </c>
      <c r="G2131" s="1315">
        <v>0.08</v>
      </c>
      <c r="H2131" s="1315">
        <v>0.19</v>
      </c>
      <c r="I2131" s="1750">
        <v>0.04</v>
      </c>
      <c r="J2131" s="1316">
        <v>3.85</v>
      </c>
      <c r="K2131" s="44">
        <v>500</v>
      </c>
      <c r="L2131" s="1319">
        <v>0.06</v>
      </c>
      <c r="M2131" s="1319">
        <v>0.99</v>
      </c>
      <c r="N2131" s="1748">
        <v>50</v>
      </c>
      <c r="O2131" s="1749">
        <v>3500</v>
      </c>
      <c r="P2131" s="489"/>
    </row>
    <row r="2132" spans="3:16" s="348" customFormat="1" ht="21.75" customHeight="1" x14ac:dyDescent="0.2">
      <c r="C2132" s="1628" t="s">
        <v>3656</v>
      </c>
      <c r="D2132" s="1316">
        <v>104.84</v>
      </c>
      <c r="E2132" s="1315">
        <v>50</v>
      </c>
      <c r="F2132" s="44">
        <v>333</v>
      </c>
      <c r="G2132" s="1315">
        <v>0.15</v>
      </c>
      <c r="H2132" s="1315">
        <v>0.15</v>
      </c>
      <c r="I2132" s="1750">
        <v>0.04</v>
      </c>
      <c r="J2132" s="1316">
        <v>3.85</v>
      </c>
      <c r="K2132" s="44">
        <v>500</v>
      </c>
      <c r="L2132" s="1319">
        <v>0.06</v>
      </c>
      <c r="M2132" s="1319">
        <v>0.99</v>
      </c>
      <c r="N2132" s="1748">
        <v>50</v>
      </c>
      <c r="O2132" s="1749">
        <v>3500</v>
      </c>
      <c r="P2132" s="489"/>
    </row>
    <row r="2133" spans="3:16" s="348" customFormat="1" ht="15" customHeight="1" x14ac:dyDescent="0.2">
      <c r="C2133" s="1321" t="s">
        <v>1469</v>
      </c>
      <c r="D2133" s="870"/>
      <c r="E2133" s="1263"/>
      <c r="F2133" s="1263"/>
      <c r="G2133" s="1263"/>
      <c r="H2133" s="1263"/>
      <c r="I2133" s="142"/>
      <c r="J2133" s="1264"/>
      <c r="K2133" s="1265"/>
      <c r="L2133" s="1265"/>
      <c r="M2133" s="1264"/>
      <c r="N2133" s="687"/>
      <c r="O2133" s="939"/>
      <c r="P2133" s="489"/>
    </row>
    <row r="2134" spans="3:16" s="348" customFormat="1" ht="15" customHeight="1" x14ac:dyDescent="0.2">
      <c r="C2134" s="1861" t="s">
        <v>3657</v>
      </c>
      <c r="D2134" s="986"/>
      <c r="E2134" s="986"/>
      <c r="F2134" s="986"/>
      <c r="G2134" s="986"/>
      <c r="H2134" s="986"/>
      <c r="I2134" s="986"/>
      <c r="J2134" s="986"/>
      <c r="K2134" s="986"/>
      <c r="L2134" s="986"/>
      <c r="M2134" s="986"/>
      <c r="N2134" s="986"/>
      <c r="O2134" s="1862"/>
      <c r="P2134" s="489"/>
    </row>
    <row r="2135" spans="3:16" s="348" customFormat="1" ht="15" customHeight="1" x14ac:dyDescent="0.2">
      <c r="C2135" s="5292" t="s">
        <v>3408</v>
      </c>
      <c r="D2135" s="4451"/>
      <c r="E2135" s="4451"/>
      <c r="F2135" s="4451"/>
      <c r="G2135" s="4451"/>
      <c r="H2135" s="4451"/>
      <c r="I2135" s="4451"/>
      <c r="J2135" s="4451"/>
      <c r="K2135" s="4451"/>
      <c r="L2135" s="4451"/>
      <c r="M2135" s="4451"/>
      <c r="N2135" s="687"/>
      <c r="O2135" s="939"/>
      <c r="P2135" s="489"/>
    </row>
    <row r="2136" spans="3:16" s="348" customFormat="1" ht="15" customHeight="1" x14ac:dyDescent="0.2">
      <c r="C2136" s="5292" t="s">
        <v>3409</v>
      </c>
      <c r="D2136" s="4451"/>
      <c r="E2136" s="4451"/>
      <c r="F2136" s="4451"/>
      <c r="G2136" s="4451"/>
      <c r="H2136" s="4451"/>
      <c r="I2136" s="4451"/>
      <c r="J2136" s="4451"/>
      <c r="K2136" s="4451"/>
      <c r="L2136" s="4451"/>
      <c r="M2136" s="4451"/>
      <c r="N2136" s="687"/>
      <c r="O2136" s="939"/>
      <c r="P2136" s="489"/>
    </row>
    <row r="2137" spans="3:16" s="348" customFormat="1" ht="15" customHeight="1" x14ac:dyDescent="0.2">
      <c r="C2137" s="5292" t="s">
        <v>3395</v>
      </c>
      <c r="D2137" s="4451"/>
      <c r="E2137" s="4451"/>
      <c r="F2137" s="4451"/>
      <c r="G2137" s="4451"/>
      <c r="H2137" s="4451"/>
      <c r="I2137" s="4451"/>
      <c r="J2137" s="4451"/>
      <c r="K2137" s="4451"/>
      <c r="L2137" s="4451"/>
      <c r="M2137" s="4451"/>
      <c r="N2137" s="687"/>
      <c r="O2137" s="939"/>
      <c r="P2137" s="489"/>
    </row>
    <row r="2138" spans="3:16" s="348" customFormat="1" ht="15" customHeight="1" x14ac:dyDescent="0.2">
      <c r="C2138" s="938" t="s">
        <v>3410</v>
      </c>
      <c r="D2138" s="687"/>
      <c r="E2138" s="687"/>
      <c r="F2138" s="687"/>
      <c r="G2138" s="687"/>
      <c r="H2138" s="687"/>
      <c r="I2138" s="687"/>
      <c r="J2138" s="687"/>
      <c r="K2138" s="687"/>
      <c r="L2138" s="687"/>
      <c r="M2138" s="687"/>
      <c r="N2138" s="687"/>
      <c r="O2138" s="939"/>
      <c r="P2138" s="489"/>
    </row>
    <row r="2139" spans="3:16" s="348" customFormat="1" ht="15" customHeight="1" x14ac:dyDescent="0.2">
      <c r="C2139" s="938" t="s">
        <v>3411</v>
      </c>
      <c r="D2139" s="687"/>
      <c r="E2139" s="687"/>
      <c r="F2139" s="687"/>
      <c r="G2139" s="687"/>
      <c r="H2139" s="687"/>
      <c r="I2139" s="687"/>
      <c r="J2139" s="687"/>
      <c r="K2139" s="687"/>
      <c r="L2139" s="687"/>
      <c r="M2139" s="687"/>
      <c r="N2139" s="687"/>
      <c r="O2139" s="939"/>
      <c r="P2139" s="489"/>
    </row>
    <row r="2140" spans="3:16" s="348" customFormat="1" ht="15" customHeight="1" thickBot="1" x14ac:dyDescent="0.25">
      <c r="C2140" s="938" t="s">
        <v>3412</v>
      </c>
      <c r="D2140" s="687"/>
      <c r="E2140" s="687"/>
      <c r="F2140" s="687"/>
      <c r="G2140" s="687"/>
      <c r="H2140" s="687"/>
      <c r="I2140" s="687"/>
      <c r="J2140" s="687"/>
      <c r="K2140" s="687"/>
      <c r="L2140" s="687"/>
      <c r="M2140" s="687"/>
      <c r="N2140" s="687"/>
      <c r="O2140" s="939"/>
      <c r="P2140" s="489"/>
    </row>
    <row r="2141" spans="3:16" s="348" customFormat="1" ht="15" customHeight="1" thickBot="1" x14ac:dyDescent="0.3">
      <c r="C2141" s="5294" t="s">
        <v>3651</v>
      </c>
      <c r="D2141" s="5295"/>
      <c r="E2141" s="5295"/>
      <c r="F2141" s="5295"/>
      <c r="G2141" s="5295"/>
      <c r="H2141" s="5295"/>
      <c r="I2141" s="5295"/>
      <c r="J2141" s="5295"/>
      <c r="K2141" s="5295"/>
      <c r="L2141" s="5295"/>
      <c r="M2141" s="5295"/>
      <c r="N2141" s="5295"/>
      <c r="O2141" s="5296"/>
      <c r="P2141" s="489"/>
    </row>
    <row r="2142" spans="3:16" s="348" customFormat="1" ht="15" customHeight="1" thickBot="1" x14ac:dyDescent="0.35">
      <c r="C2142" s="1480"/>
      <c r="D2142" s="1480"/>
      <c r="E2142" s="1480"/>
      <c r="F2142" s="513"/>
      <c r="G2142" s="513"/>
      <c r="H2142" s="513"/>
      <c r="I2142" s="489"/>
      <c r="J2142" s="489"/>
      <c r="K2142" s="489"/>
      <c r="L2142" s="489"/>
      <c r="M2142" s="489"/>
      <c r="N2142" s="489"/>
      <c r="O2142" s="489"/>
      <c r="P2142" s="489"/>
    </row>
    <row r="2143" spans="3:16" s="348" customFormat="1" ht="29.25" customHeight="1" thickTop="1" x14ac:dyDescent="0.3">
      <c r="C2143" s="5323" t="s">
        <v>3016</v>
      </c>
      <c r="D2143" s="5324"/>
      <c r="E2143" s="5324"/>
      <c r="F2143" s="5324"/>
      <c r="G2143" s="5325"/>
      <c r="H2143" s="513"/>
      <c r="I2143" s="489"/>
      <c r="J2143" s="489"/>
      <c r="K2143" s="489"/>
      <c r="L2143" s="489"/>
      <c r="M2143" s="489"/>
      <c r="N2143" s="489"/>
      <c r="O2143" s="489"/>
      <c r="P2143" s="489"/>
    </row>
    <row r="2144" spans="3:16" s="348" customFormat="1" ht="15" customHeight="1" x14ac:dyDescent="0.3">
      <c r="C2144" s="5326" t="s">
        <v>3017</v>
      </c>
      <c r="D2144" s="5328" t="s">
        <v>3641</v>
      </c>
      <c r="E2144" s="5329"/>
      <c r="F2144" s="5329"/>
      <c r="G2144" s="5330"/>
      <c r="H2144" s="513"/>
      <c r="I2144" s="489"/>
      <c r="J2144" s="489"/>
      <c r="K2144" s="489"/>
      <c r="L2144" s="489"/>
      <c r="M2144" s="489"/>
      <c r="N2144" s="489"/>
      <c r="O2144" s="489"/>
      <c r="P2144" s="489"/>
    </row>
    <row r="2145" spans="3:16" s="348" customFormat="1" ht="15" customHeight="1" x14ac:dyDescent="0.3">
      <c r="C2145" s="5327"/>
      <c r="D2145" s="1613" t="s">
        <v>2326</v>
      </c>
      <c r="E2145" s="1310" t="s">
        <v>3020</v>
      </c>
      <c r="F2145" s="1310" t="s">
        <v>2316</v>
      </c>
      <c r="G2145" s="1407" t="s">
        <v>3642</v>
      </c>
      <c r="H2145" s="513"/>
      <c r="I2145" s="489"/>
      <c r="J2145" s="489"/>
      <c r="K2145" s="489"/>
      <c r="L2145" s="489"/>
      <c r="M2145" s="489"/>
      <c r="N2145" s="489"/>
      <c r="O2145" s="489"/>
      <c r="P2145" s="489"/>
    </row>
    <row r="2146" spans="3:16" s="348" customFormat="1" ht="15" customHeight="1" x14ac:dyDescent="0.3">
      <c r="C2146" s="1408" t="s">
        <v>3643</v>
      </c>
      <c r="D2146" s="1316">
        <v>39</v>
      </c>
      <c r="E2146" s="1315" t="s">
        <v>3644</v>
      </c>
      <c r="F2146" s="1315">
        <v>0.02</v>
      </c>
      <c r="G2146" s="1898" t="s">
        <v>3645</v>
      </c>
      <c r="H2146" s="513"/>
      <c r="I2146" s="489"/>
      <c r="J2146" s="489"/>
      <c r="K2146" s="489"/>
      <c r="L2146" s="489"/>
      <c r="M2146" s="489"/>
      <c r="N2146" s="489"/>
      <c r="O2146" s="489"/>
      <c r="P2146" s="489"/>
    </row>
    <row r="2147" spans="3:16" s="348" customFormat="1" ht="15" customHeight="1" x14ac:dyDescent="0.3">
      <c r="C2147" s="1286" t="s">
        <v>1469</v>
      </c>
      <c r="D2147" s="870"/>
      <c r="E2147" s="1263"/>
      <c r="F2147" s="1263"/>
      <c r="G2147" s="1855"/>
      <c r="H2147" s="513"/>
      <c r="I2147" s="489"/>
      <c r="J2147" s="489"/>
      <c r="K2147" s="489"/>
      <c r="L2147" s="489"/>
      <c r="M2147" s="489"/>
      <c r="N2147" s="489"/>
      <c r="O2147" s="489"/>
      <c r="P2147" s="489"/>
    </row>
    <row r="2148" spans="3:16" s="348" customFormat="1" ht="15" customHeight="1" x14ac:dyDescent="0.3">
      <c r="C2148" s="5331" t="s">
        <v>2773</v>
      </c>
      <c r="D2148" s="5305"/>
      <c r="E2148" s="5305"/>
      <c r="F2148" s="5305"/>
      <c r="G2148" s="5332"/>
      <c r="H2148" s="513"/>
      <c r="I2148" s="489"/>
      <c r="J2148" s="489"/>
      <c r="K2148" s="489"/>
      <c r="L2148" s="489"/>
      <c r="M2148" s="489"/>
      <c r="N2148" s="489"/>
      <c r="O2148" s="489"/>
      <c r="P2148" s="489"/>
    </row>
    <row r="2149" spans="3:16" s="348" customFormat="1" ht="15" customHeight="1" x14ac:dyDescent="0.3">
      <c r="C2149" s="5318" t="s">
        <v>3646</v>
      </c>
      <c r="D2149" s="4367"/>
      <c r="E2149" s="4367"/>
      <c r="F2149" s="4367"/>
      <c r="G2149" s="5319"/>
      <c r="H2149" s="513"/>
      <c r="I2149" s="489"/>
      <c r="J2149" s="489"/>
      <c r="K2149" s="489"/>
      <c r="L2149" s="489"/>
      <c r="M2149" s="489"/>
      <c r="N2149" s="489"/>
      <c r="O2149" s="489"/>
      <c r="P2149" s="489"/>
    </row>
    <row r="2150" spans="3:16" s="348" customFormat="1" ht="15" customHeight="1" x14ac:dyDescent="0.3">
      <c r="C2150" s="5318" t="s">
        <v>3647</v>
      </c>
      <c r="D2150" s="4367"/>
      <c r="E2150" s="4367"/>
      <c r="F2150" s="4367"/>
      <c r="G2150" s="5319"/>
      <c r="H2150" s="513"/>
      <c r="I2150" s="489"/>
      <c r="J2150" s="489"/>
      <c r="K2150" s="489"/>
      <c r="L2150" s="489"/>
      <c r="M2150" s="489"/>
      <c r="N2150" s="489"/>
      <c r="O2150" s="489"/>
      <c r="P2150" s="489"/>
    </row>
    <row r="2151" spans="3:16" s="348" customFormat="1" ht="15" customHeight="1" x14ac:dyDescent="0.3">
      <c r="C2151" s="5318" t="s">
        <v>3648</v>
      </c>
      <c r="D2151" s="4367"/>
      <c r="E2151" s="4367"/>
      <c r="F2151" s="4367"/>
      <c r="G2151" s="5319"/>
      <c r="H2151" s="513"/>
      <c r="I2151" s="489"/>
      <c r="J2151" s="489"/>
      <c r="K2151" s="489"/>
      <c r="L2151" s="489"/>
      <c r="M2151" s="489"/>
      <c r="N2151" s="489"/>
      <c r="O2151" s="489"/>
      <c r="P2151" s="489"/>
    </row>
    <row r="2152" spans="3:16" s="348" customFormat="1" ht="15" customHeight="1" x14ac:dyDescent="0.3">
      <c r="C2152" s="5322"/>
      <c r="D2152" s="4451"/>
      <c r="E2152" s="4451"/>
      <c r="F2152" s="4451"/>
      <c r="G2152" s="5333"/>
      <c r="H2152" s="513"/>
      <c r="I2152" s="489"/>
      <c r="J2152" s="489"/>
      <c r="K2152" s="489"/>
      <c r="L2152" s="489"/>
      <c r="M2152" s="489"/>
      <c r="N2152" s="489"/>
      <c r="O2152" s="489"/>
      <c r="P2152" s="489"/>
    </row>
    <row r="2153" spans="3:16" s="348" customFormat="1" ht="15" customHeight="1" thickBot="1" x14ac:dyDescent="0.35">
      <c r="C2153" s="5392" t="s">
        <v>3649</v>
      </c>
      <c r="D2153" s="5423"/>
      <c r="E2153" s="5423"/>
      <c r="F2153" s="5423"/>
      <c r="G2153" s="5572"/>
      <c r="H2153" s="513"/>
      <c r="I2153" s="489"/>
      <c r="J2153" s="489"/>
      <c r="K2153" s="489"/>
      <c r="L2153" s="489"/>
      <c r="M2153" s="489"/>
      <c r="N2153" s="489"/>
      <c r="O2153" s="489"/>
      <c r="P2153" s="489"/>
    </row>
    <row r="2154" spans="3:16" s="348" customFormat="1" ht="15" customHeight="1" thickTop="1" thickBot="1" x14ac:dyDescent="0.35">
      <c r="C2154" s="2352"/>
      <c r="D2154" s="1920"/>
      <c r="E2154" s="1480"/>
      <c r="F2154" s="513"/>
      <c r="G2154" s="513"/>
      <c r="H2154" s="513"/>
      <c r="I2154" s="489"/>
      <c r="J2154" s="489"/>
      <c r="K2154" s="489"/>
      <c r="L2154" s="489"/>
      <c r="M2154" s="489"/>
      <c r="N2154" s="489"/>
      <c r="O2154" s="489"/>
      <c r="P2154" s="489"/>
    </row>
    <row r="2155" spans="3:16" s="348" customFormat="1" ht="15" customHeight="1" thickTop="1" x14ac:dyDescent="0.3">
      <c r="C2155" s="5281" t="s">
        <v>3623</v>
      </c>
      <c r="D2155" s="5282"/>
      <c r="E2155" s="5282"/>
      <c r="F2155" s="5283"/>
      <c r="G2155" s="513"/>
      <c r="H2155" s="513"/>
      <c r="I2155" s="489"/>
      <c r="J2155" s="489"/>
      <c r="K2155" s="489"/>
      <c r="L2155" s="489"/>
      <c r="M2155" s="489"/>
      <c r="N2155" s="489"/>
      <c r="O2155" s="489"/>
      <c r="P2155" s="489"/>
    </row>
    <row r="2156" spans="3:16" s="348" customFormat="1" ht="15" customHeight="1" x14ac:dyDescent="0.3">
      <c r="C2156" s="948" t="s">
        <v>3624</v>
      </c>
      <c r="D2156" s="863" t="s">
        <v>3625</v>
      </c>
      <c r="E2156" s="513"/>
      <c r="F2156" s="1895"/>
      <c r="G2156" s="513"/>
      <c r="H2156" s="513"/>
      <c r="I2156" s="489"/>
      <c r="J2156" s="489"/>
      <c r="K2156" s="489"/>
      <c r="L2156" s="489"/>
      <c r="M2156" s="489"/>
      <c r="N2156" s="489"/>
      <c r="O2156" s="489"/>
      <c r="P2156" s="489"/>
    </row>
    <row r="2157" spans="3:16" s="348" customFormat="1" ht="47.25" customHeight="1" x14ac:dyDescent="0.3">
      <c r="C2157" s="948" t="s">
        <v>3626</v>
      </c>
      <c r="D2157" s="4367" t="s">
        <v>3627</v>
      </c>
      <c r="E2157" s="4367"/>
      <c r="F2157" s="5319"/>
      <c r="G2157" s="513"/>
      <c r="H2157" s="513"/>
      <c r="I2157" s="489"/>
      <c r="J2157" s="489"/>
      <c r="K2157" s="489"/>
      <c r="L2157" s="489"/>
      <c r="M2157" s="489"/>
      <c r="N2157" s="489"/>
      <c r="O2157" s="489"/>
      <c r="P2157" s="489"/>
    </row>
    <row r="2158" spans="3:16" s="348" customFormat="1" ht="29.25" customHeight="1" x14ac:dyDescent="0.3">
      <c r="C2158" s="5571" t="s">
        <v>3148</v>
      </c>
      <c r="D2158" s="4367" t="s">
        <v>3628</v>
      </c>
      <c r="E2158" s="4367"/>
      <c r="F2158" s="5319"/>
      <c r="G2158" s="513"/>
      <c r="H2158" s="513"/>
      <c r="I2158" s="489"/>
      <c r="J2158" s="489"/>
      <c r="K2158" s="489"/>
      <c r="L2158" s="489"/>
      <c r="M2158" s="489"/>
      <c r="N2158" s="489"/>
      <c r="O2158" s="489"/>
      <c r="P2158" s="489"/>
    </row>
    <row r="2159" spans="3:16" s="348" customFormat="1" ht="15" customHeight="1" x14ac:dyDescent="0.3">
      <c r="C2159" s="5571"/>
      <c r="D2159" s="5350" t="s">
        <v>3629</v>
      </c>
      <c r="E2159" s="5350"/>
      <c r="F2159" s="5351"/>
      <c r="G2159" s="513"/>
      <c r="H2159" s="513"/>
      <c r="I2159" s="489"/>
      <c r="J2159" s="489"/>
      <c r="K2159" s="489"/>
      <c r="L2159" s="489"/>
      <c r="M2159" s="489"/>
      <c r="N2159" s="489"/>
      <c r="O2159" s="489"/>
      <c r="P2159" s="489"/>
    </row>
    <row r="2160" spans="3:16" s="348" customFormat="1" ht="69.75" customHeight="1" x14ac:dyDescent="0.3">
      <c r="C2160" s="5571"/>
      <c r="D2160" s="4367" t="s">
        <v>3630</v>
      </c>
      <c r="E2160" s="4367"/>
      <c r="F2160" s="5319"/>
      <c r="G2160" s="513"/>
      <c r="H2160" s="513"/>
      <c r="I2160" s="489"/>
      <c r="J2160" s="489"/>
      <c r="K2160" s="489"/>
      <c r="L2160" s="489"/>
      <c r="M2160" s="489"/>
      <c r="N2160" s="489"/>
      <c r="O2160" s="489"/>
      <c r="P2160" s="489"/>
    </row>
    <row r="2161" spans="3:16" s="348" customFormat="1" ht="60" customHeight="1" x14ac:dyDescent="0.3">
      <c r="C2161" s="5571"/>
      <c r="D2161" s="4367" t="s">
        <v>3631</v>
      </c>
      <c r="E2161" s="4367"/>
      <c r="F2161" s="5319"/>
      <c r="G2161" s="513"/>
      <c r="H2161" s="513"/>
      <c r="I2161" s="489"/>
      <c r="J2161" s="489"/>
      <c r="K2161" s="489"/>
      <c r="L2161" s="489"/>
      <c r="M2161" s="489"/>
      <c r="N2161" s="489"/>
      <c r="O2161" s="489"/>
      <c r="P2161" s="489"/>
    </row>
    <row r="2162" spans="3:16" s="348" customFormat="1" ht="59.25" customHeight="1" x14ac:dyDescent="0.3">
      <c r="C2162" s="5571"/>
      <c r="D2162" s="4367" t="s">
        <v>3632</v>
      </c>
      <c r="E2162" s="4367"/>
      <c r="F2162" s="5319"/>
      <c r="G2162" s="513"/>
      <c r="H2162" s="513"/>
      <c r="I2162" s="489"/>
      <c r="J2162" s="489"/>
      <c r="K2162" s="489"/>
      <c r="L2162" s="489"/>
      <c r="M2162" s="489"/>
      <c r="N2162" s="489"/>
      <c r="O2162" s="489"/>
      <c r="P2162" s="489"/>
    </row>
    <row r="2163" spans="3:16" s="348" customFormat="1" ht="15" customHeight="1" x14ac:dyDescent="0.3">
      <c r="C2163" s="5571"/>
      <c r="D2163" s="863" t="s">
        <v>3633</v>
      </c>
      <c r="E2163" s="513"/>
      <c r="F2163" s="1895"/>
      <c r="G2163" s="513"/>
      <c r="H2163" s="513"/>
      <c r="I2163" s="489"/>
      <c r="J2163" s="489"/>
      <c r="K2163" s="489"/>
      <c r="L2163" s="489"/>
      <c r="M2163" s="489"/>
      <c r="N2163" s="489"/>
      <c r="O2163" s="489"/>
      <c r="P2163" s="489"/>
    </row>
    <row r="2164" spans="3:16" s="348" customFormat="1" ht="30.75" customHeight="1" x14ac:dyDescent="0.3">
      <c r="C2164" s="5571"/>
      <c r="D2164" s="4367" t="s">
        <v>3634</v>
      </c>
      <c r="E2164" s="4367"/>
      <c r="F2164" s="5319"/>
      <c r="G2164" s="513"/>
      <c r="H2164" s="513"/>
      <c r="I2164" s="489"/>
      <c r="J2164" s="489"/>
      <c r="K2164" s="489"/>
      <c r="L2164" s="489"/>
      <c r="M2164" s="489"/>
      <c r="N2164" s="489"/>
      <c r="O2164" s="489"/>
      <c r="P2164" s="489"/>
    </row>
    <row r="2165" spans="3:16" s="348" customFormat="1" ht="30.75" customHeight="1" x14ac:dyDescent="0.3">
      <c r="C2165" s="948" t="s">
        <v>3635</v>
      </c>
      <c r="D2165" s="4367" t="s">
        <v>3636</v>
      </c>
      <c r="E2165" s="4367"/>
      <c r="F2165" s="5319"/>
      <c r="G2165" s="513"/>
      <c r="H2165" s="513"/>
      <c r="I2165" s="489"/>
      <c r="J2165" s="489"/>
      <c r="K2165" s="489"/>
      <c r="L2165" s="489"/>
      <c r="M2165" s="489"/>
      <c r="N2165" s="489"/>
      <c r="O2165" s="489"/>
      <c r="P2165" s="489"/>
    </row>
    <row r="2166" spans="3:16" s="348" customFormat="1" ht="33" customHeight="1" x14ac:dyDescent="0.3">
      <c r="C2166" s="5573" t="s">
        <v>3011</v>
      </c>
      <c r="D2166" s="4367" t="s">
        <v>3637</v>
      </c>
      <c r="E2166" s="4367"/>
      <c r="F2166" s="5319"/>
      <c r="G2166" s="513"/>
      <c r="H2166" s="513"/>
      <c r="I2166" s="489"/>
      <c r="J2166" s="489"/>
      <c r="K2166" s="489"/>
      <c r="L2166" s="489"/>
      <c r="M2166" s="489"/>
      <c r="N2166" s="489"/>
      <c r="O2166" s="489"/>
      <c r="P2166" s="489"/>
    </row>
    <row r="2167" spans="3:16" s="348" customFormat="1" ht="33.75" customHeight="1" x14ac:dyDescent="0.3">
      <c r="C2167" s="5573"/>
      <c r="D2167" s="4367" t="s">
        <v>3638</v>
      </c>
      <c r="E2167" s="4367"/>
      <c r="F2167" s="5319"/>
      <c r="G2167" s="513"/>
      <c r="H2167" s="513"/>
      <c r="I2167" s="489"/>
      <c r="J2167" s="489"/>
      <c r="K2167" s="489"/>
      <c r="L2167" s="489"/>
      <c r="M2167" s="489"/>
      <c r="N2167" s="489"/>
      <c r="O2167" s="489"/>
      <c r="P2167" s="489"/>
    </row>
    <row r="2168" spans="3:16" s="348" customFormat="1" ht="30" customHeight="1" x14ac:dyDescent="0.3">
      <c r="C2168" s="5573"/>
      <c r="D2168" s="4367" t="s">
        <v>3639</v>
      </c>
      <c r="E2168" s="4367"/>
      <c r="F2168" s="5319"/>
      <c r="G2168" s="513"/>
      <c r="H2168" s="513"/>
      <c r="I2168" s="489"/>
      <c r="J2168" s="489"/>
      <c r="K2168" s="489"/>
      <c r="L2168" s="489"/>
      <c r="M2168" s="489"/>
      <c r="N2168" s="489"/>
      <c r="O2168" s="489"/>
      <c r="P2168" s="489"/>
    </row>
    <row r="2169" spans="3:16" s="348" customFormat="1" ht="15" customHeight="1" x14ac:dyDescent="0.3">
      <c r="C2169" s="801"/>
      <c r="D2169" s="687"/>
      <c r="E2169" s="513"/>
      <c r="F2169" s="1895"/>
      <c r="G2169" s="513"/>
      <c r="H2169" s="513"/>
      <c r="I2169" s="489"/>
      <c r="J2169" s="489"/>
      <c r="K2169" s="489"/>
      <c r="L2169" s="489"/>
      <c r="M2169" s="489"/>
      <c r="N2169" s="489"/>
      <c r="O2169" s="489"/>
      <c r="P2169" s="489"/>
    </row>
    <row r="2170" spans="3:16" s="348" customFormat="1" ht="15" customHeight="1" thickBot="1" x14ac:dyDescent="0.35">
      <c r="C2170" s="1578" t="s">
        <v>342</v>
      </c>
      <c r="D2170" s="1894" t="s">
        <v>3640</v>
      </c>
      <c r="E2170" s="1896"/>
      <c r="F2170" s="1897"/>
      <c r="G2170" s="513"/>
      <c r="H2170" s="513"/>
      <c r="I2170" s="489"/>
      <c r="J2170" s="489"/>
      <c r="K2170" s="489"/>
      <c r="L2170" s="489"/>
      <c r="M2170" s="489"/>
      <c r="N2170" s="489"/>
      <c r="O2170" s="489"/>
      <c r="P2170" s="489"/>
    </row>
    <row r="2171" spans="3:16" s="348" customFormat="1" ht="15" customHeight="1" thickTop="1" thickBot="1" x14ac:dyDescent="0.35">
      <c r="C2171" s="5251"/>
      <c r="D2171" s="5251"/>
      <c r="E2171" s="5251"/>
      <c r="F2171" s="513"/>
      <c r="G2171" s="513"/>
      <c r="H2171" s="513"/>
      <c r="I2171" s="489"/>
      <c r="J2171" s="489"/>
      <c r="K2171" s="489"/>
      <c r="L2171" s="489"/>
      <c r="M2171" s="489"/>
      <c r="N2171" s="489"/>
      <c r="O2171" s="489"/>
      <c r="P2171" s="489"/>
    </row>
    <row r="2172" spans="3:16" s="348" customFormat="1" ht="15" customHeight="1" thickTop="1" thickBot="1" x14ac:dyDescent="0.25">
      <c r="C2172" s="5281" t="s">
        <v>3606</v>
      </c>
      <c r="D2172" s="5282"/>
      <c r="E2172" s="5282"/>
      <c r="F2172" s="5282"/>
      <c r="G2172" s="5282"/>
      <c r="H2172" s="5282"/>
      <c r="I2172" s="5283"/>
      <c r="J2172" s="489"/>
      <c r="K2172" s="489"/>
      <c r="L2172" s="489"/>
      <c r="M2172" s="489"/>
      <c r="N2172" s="489"/>
      <c r="O2172" s="489"/>
      <c r="P2172" s="489"/>
    </row>
    <row r="2173" spans="3:16" s="348" customFormat="1" ht="15" customHeight="1" x14ac:dyDescent="0.2">
      <c r="C2173" s="5343" t="s">
        <v>344</v>
      </c>
      <c r="D2173" s="5285"/>
      <c r="E2173" s="5344" t="s">
        <v>345</v>
      </c>
      <c r="F2173" s="5345"/>
      <c r="G2173" s="5345"/>
      <c r="H2173" s="5345"/>
      <c r="I2173" s="5346"/>
      <c r="J2173" s="489"/>
      <c r="K2173" s="489"/>
      <c r="L2173" s="489"/>
      <c r="M2173" s="489"/>
      <c r="N2173" s="489"/>
      <c r="O2173" s="489"/>
      <c r="P2173" s="489"/>
    </row>
    <row r="2174" spans="3:16" s="348" customFormat="1" ht="15" customHeight="1" x14ac:dyDescent="0.2">
      <c r="C2174" s="5347" t="s">
        <v>3607</v>
      </c>
      <c r="D2174" s="5348" t="s">
        <v>347</v>
      </c>
      <c r="E2174" s="5348" t="s">
        <v>2765</v>
      </c>
      <c r="F2174" s="5348" t="s">
        <v>3608</v>
      </c>
      <c r="G2174" s="5348" t="s">
        <v>1408</v>
      </c>
      <c r="H2174" s="5348" t="s">
        <v>1862</v>
      </c>
      <c r="I2174" s="5349" t="s">
        <v>3609</v>
      </c>
      <c r="J2174" s="489"/>
      <c r="K2174" s="489"/>
      <c r="L2174" s="489"/>
      <c r="M2174" s="489"/>
      <c r="N2174" s="489"/>
      <c r="O2174" s="489"/>
      <c r="P2174" s="489"/>
    </row>
    <row r="2175" spans="3:16" s="348" customFormat="1" ht="48" customHeight="1" x14ac:dyDescent="0.2">
      <c r="C2175" s="5347"/>
      <c r="D2175" s="5348"/>
      <c r="E2175" s="5348"/>
      <c r="F2175" s="5348"/>
      <c r="G2175" s="5348"/>
      <c r="H2175" s="5348"/>
      <c r="I2175" s="5349"/>
      <c r="J2175" s="489"/>
      <c r="K2175" s="489"/>
      <c r="L2175" s="489"/>
      <c r="M2175" s="489"/>
      <c r="N2175" s="489"/>
      <c r="O2175" s="489"/>
      <c r="P2175" s="489"/>
    </row>
    <row r="2176" spans="3:16" s="348" customFormat="1" ht="15" customHeight="1" x14ac:dyDescent="0.2">
      <c r="C2176" s="1890" t="s">
        <v>3610</v>
      </c>
      <c r="D2176" s="1891">
        <v>18</v>
      </c>
      <c r="E2176" s="1891">
        <v>18</v>
      </c>
      <c r="F2176" s="1892">
        <v>7.9000000000000001E-2</v>
      </c>
      <c r="G2176" s="1892">
        <v>7.9000000000000001E-2</v>
      </c>
      <c r="H2176" s="1892">
        <v>7.9000000000000001E-2</v>
      </c>
      <c r="I2176" s="1893">
        <v>228</v>
      </c>
      <c r="J2176" s="489"/>
      <c r="K2176" s="489"/>
      <c r="L2176" s="489"/>
      <c r="M2176" s="489"/>
      <c r="N2176" s="489"/>
      <c r="O2176" s="489"/>
      <c r="P2176" s="489"/>
    </row>
    <row r="2177" spans="3:16" s="348" customFormat="1" ht="15" customHeight="1" x14ac:dyDescent="0.2">
      <c r="C2177" s="1890" t="s">
        <v>3611</v>
      </c>
      <c r="D2177" s="1891">
        <v>25</v>
      </c>
      <c r="E2177" s="1891">
        <v>25</v>
      </c>
      <c r="F2177" s="1892">
        <v>7.9000000000000001E-2</v>
      </c>
      <c r="G2177" s="1892">
        <v>7.9000000000000001E-2</v>
      </c>
      <c r="H2177" s="1892">
        <v>7.9000000000000001E-2</v>
      </c>
      <c r="I2177" s="1893">
        <v>316</v>
      </c>
      <c r="J2177" s="489"/>
      <c r="K2177" s="489"/>
      <c r="L2177" s="489"/>
      <c r="M2177" s="489"/>
      <c r="N2177" s="489"/>
      <c r="O2177" s="489"/>
      <c r="P2177" s="489"/>
    </row>
    <row r="2178" spans="3:16" s="348" customFormat="1" ht="15" customHeight="1" x14ac:dyDescent="0.2">
      <c r="C2178" s="1890" t="s">
        <v>3612</v>
      </c>
      <c r="D2178" s="1891">
        <v>40</v>
      </c>
      <c r="E2178" s="1891">
        <v>40</v>
      </c>
      <c r="F2178" s="1892">
        <v>7.9000000000000001E-2</v>
      </c>
      <c r="G2178" s="1892">
        <v>7.9000000000000001E-2</v>
      </c>
      <c r="H2178" s="1892">
        <v>7.9000000000000001E-2</v>
      </c>
      <c r="I2178" s="1893">
        <v>506</v>
      </c>
      <c r="J2178" s="489"/>
      <c r="K2178" s="489"/>
      <c r="L2178" s="489"/>
      <c r="M2178" s="489"/>
      <c r="N2178" s="489"/>
      <c r="O2178" s="489"/>
      <c r="P2178" s="489"/>
    </row>
    <row r="2179" spans="3:16" s="348" customFormat="1" ht="15" customHeight="1" x14ac:dyDescent="0.2">
      <c r="C2179" s="1890" t="s">
        <v>3613</v>
      </c>
      <c r="D2179" s="1891">
        <v>65</v>
      </c>
      <c r="E2179" s="1891">
        <v>65</v>
      </c>
      <c r="F2179" s="1892">
        <v>7.9000000000000001E-2</v>
      </c>
      <c r="G2179" s="1892">
        <v>7.9000000000000001E-2</v>
      </c>
      <c r="H2179" s="1892">
        <v>7.9000000000000001E-2</v>
      </c>
      <c r="I2179" s="1893">
        <v>823</v>
      </c>
      <c r="J2179" s="489"/>
      <c r="K2179" s="489"/>
      <c r="L2179" s="489"/>
      <c r="M2179" s="489"/>
      <c r="N2179" s="489"/>
      <c r="O2179" s="489"/>
      <c r="P2179" s="489"/>
    </row>
    <row r="2180" spans="3:16" s="348" customFormat="1" ht="15" customHeight="1" x14ac:dyDescent="0.2">
      <c r="C2180" s="1890" t="s">
        <v>3614</v>
      </c>
      <c r="D2180" s="1891">
        <v>90</v>
      </c>
      <c r="E2180" s="1891">
        <v>90</v>
      </c>
      <c r="F2180" s="1892">
        <v>7.9000000000000001E-2</v>
      </c>
      <c r="G2180" s="1892">
        <v>7.9000000000000001E-2</v>
      </c>
      <c r="H2180" s="1892">
        <v>7.9000000000000001E-2</v>
      </c>
      <c r="I2180" s="1893">
        <v>1139</v>
      </c>
      <c r="J2180" s="489"/>
      <c r="K2180" s="489"/>
      <c r="L2180" s="489"/>
      <c r="M2180" s="489"/>
      <c r="N2180" s="489"/>
      <c r="O2180" s="489"/>
      <c r="P2180" s="489"/>
    </row>
    <row r="2181" spans="3:16" s="348" customFormat="1" ht="15" customHeight="1" x14ac:dyDescent="0.2">
      <c r="C2181" s="1890" t="s">
        <v>3615</v>
      </c>
      <c r="D2181" s="1891">
        <v>18</v>
      </c>
      <c r="E2181" s="1891">
        <v>18</v>
      </c>
      <c r="F2181" s="1892">
        <v>7.9000000000000001E-2</v>
      </c>
      <c r="G2181" s="1892">
        <v>7.9000000000000001E-2</v>
      </c>
      <c r="H2181" s="1892">
        <v>7.9000000000000001E-2</v>
      </c>
      <c r="I2181" s="1893">
        <v>228</v>
      </c>
      <c r="J2181" s="489"/>
      <c r="K2181" s="489"/>
      <c r="L2181" s="489"/>
      <c r="M2181" s="489"/>
      <c r="N2181" s="489"/>
      <c r="O2181" s="489"/>
      <c r="P2181" s="489"/>
    </row>
    <row r="2182" spans="3:16" s="348" customFormat="1" ht="15" customHeight="1" x14ac:dyDescent="0.2">
      <c r="C2182" s="1890" t="s">
        <v>3616</v>
      </c>
      <c r="D2182" s="1891">
        <v>25</v>
      </c>
      <c r="E2182" s="1891">
        <v>25</v>
      </c>
      <c r="F2182" s="1892">
        <v>7.9000000000000001E-2</v>
      </c>
      <c r="G2182" s="1892">
        <v>7.9000000000000001E-2</v>
      </c>
      <c r="H2182" s="1892">
        <v>7.9000000000000001E-2</v>
      </c>
      <c r="I2182" s="1893">
        <v>316</v>
      </c>
      <c r="J2182" s="489"/>
      <c r="K2182" s="489"/>
      <c r="L2182" s="489"/>
      <c r="M2182" s="489"/>
      <c r="N2182" s="489"/>
      <c r="O2182" s="489"/>
      <c r="P2182" s="489"/>
    </row>
    <row r="2183" spans="3:16" s="348" customFormat="1" ht="15" customHeight="1" x14ac:dyDescent="0.2">
      <c r="C2183" s="1890" t="s">
        <v>3617</v>
      </c>
      <c r="D2183" s="1891">
        <v>40</v>
      </c>
      <c r="E2183" s="1891">
        <v>40</v>
      </c>
      <c r="F2183" s="1892">
        <v>7.9000000000000001E-2</v>
      </c>
      <c r="G2183" s="1892">
        <v>7.9000000000000001E-2</v>
      </c>
      <c r="H2183" s="1892">
        <v>7.9000000000000001E-2</v>
      </c>
      <c r="I2183" s="1893">
        <v>506</v>
      </c>
      <c r="J2183" s="489"/>
      <c r="K2183" s="489"/>
      <c r="L2183" s="489"/>
      <c r="M2183" s="489"/>
      <c r="N2183" s="489"/>
      <c r="O2183" s="489"/>
      <c r="P2183" s="489"/>
    </row>
    <row r="2184" spans="3:16" s="348" customFormat="1" ht="15" customHeight="1" x14ac:dyDescent="0.2">
      <c r="C2184" s="1890" t="s">
        <v>3618</v>
      </c>
      <c r="D2184" s="1891">
        <v>65</v>
      </c>
      <c r="E2184" s="1891">
        <v>65</v>
      </c>
      <c r="F2184" s="1892">
        <v>7.9000000000000001E-2</v>
      </c>
      <c r="G2184" s="1892">
        <v>7.9000000000000001E-2</v>
      </c>
      <c r="H2184" s="1892">
        <v>7.9000000000000001E-2</v>
      </c>
      <c r="I2184" s="1893">
        <v>823</v>
      </c>
      <c r="J2184" s="489"/>
      <c r="K2184" s="489"/>
      <c r="L2184" s="489"/>
      <c r="M2184" s="489"/>
      <c r="N2184" s="489"/>
      <c r="O2184" s="489"/>
      <c r="P2184" s="489"/>
    </row>
    <row r="2185" spans="3:16" s="348" customFormat="1" ht="15" customHeight="1" x14ac:dyDescent="0.2">
      <c r="C2185" s="1890" t="s">
        <v>3619</v>
      </c>
      <c r="D2185" s="1891">
        <v>90</v>
      </c>
      <c r="E2185" s="1891">
        <v>90</v>
      </c>
      <c r="F2185" s="1892">
        <v>7.9000000000000001E-2</v>
      </c>
      <c r="G2185" s="1892">
        <v>7.9000000000000001E-2</v>
      </c>
      <c r="H2185" s="1892">
        <v>7.9000000000000001E-2</v>
      </c>
      <c r="I2185" s="1893">
        <v>1139</v>
      </c>
      <c r="J2185" s="489"/>
      <c r="K2185" s="489"/>
      <c r="L2185" s="489"/>
      <c r="M2185" s="489"/>
      <c r="N2185" s="489"/>
      <c r="O2185" s="489"/>
      <c r="P2185" s="489"/>
    </row>
    <row r="2186" spans="3:16" s="348" customFormat="1" ht="15" customHeight="1" x14ac:dyDescent="0.2">
      <c r="C2186" s="949" t="s">
        <v>2534</v>
      </c>
      <c r="D2186" s="687"/>
      <c r="E2186" s="818"/>
      <c r="F2186" s="818"/>
      <c r="G2186" s="818"/>
      <c r="H2186" s="818"/>
      <c r="I2186" s="990"/>
      <c r="J2186" s="489"/>
      <c r="K2186" s="489"/>
      <c r="L2186" s="489"/>
      <c r="M2186" s="489"/>
      <c r="N2186" s="489"/>
      <c r="O2186" s="489"/>
      <c r="P2186" s="489"/>
    </row>
    <row r="2187" spans="3:16" s="348" customFormat="1" ht="15" customHeight="1" x14ac:dyDescent="0.2">
      <c r="C2187" s="5255" t="s">
        <v>3620</v>
      </c>
      <c r="D2187" s="4509"/>
      <c r="E2187" s="4509"/>
      <c r="F2187" s="4509"/>
      <c r="G2187" s="4509"/>
      <c r="H2187" s="4509"/>
      <c r="I2187" s="5256"/>
      <c r="J2187" s="489"/>
      <c r="K2187" s="489"/>
      <c r="L2187" s="489"/>
      <c r="M2187" s="489"/>
      <c r="N2187" s="489"/>
      <c r="O2187" s="489"/>
      <c r="P2187" s="489"/>
    </row>
    <row r="2188" spans="3:16" s="348" customFormat="1" ht="15" customHeight="1" x14ac:dyDescent="0.2">
      <c r="C2188" s="949" t="s">
        <v>3621</v>
      </c>
      <c r="D2188" s="687"/>
      <c r="E2188" s="687"/>
      <c r="F2188" s="687"/>
      <c r="G2188" s="687"/>
      <c r="H2188" s="687"/>
      <c r="I2188" s="802"/>
      <c r="J2188" s="489"/>
      <c r="K2188" s="489"/>
      <c r="L2188" s="489"/>
      <c r="M2188" s="489"/>
      <c r="N2188" s="489"/>
      <c r="O2188" s="489"/>
      <c r="P2188" s="489"/>
    </row>
    <row r="2189" spans="3:16" s="348" customFormat="1" ht="15" customHeight="1" x14ac:dyDescent="0.2">
      <c r="C2189" s="949" t="s">
        <v>4019</v>
      </c>
      <c r="D2189" s="687"/>
      <c r="E2189" s="687"/>
      <c r="F2189" s="687"/>
      <c r="G2189" s="687"/>
      <c r="H2189" s="687"/>
      <c r="I2189" s="802"/>
      <c r="J2189" s="489"/>
      <c r="K2189" s="489"/>
      <c r="L2189" s="489"/>
      <c r="M2189" s="489"/>
      <c r="N2189" s="489"/>
      <c r="O2189" s="489"/>
      <c r="P2189" s="489"/>
    </row>
    <row r="2190" spans="3:16" s="348" customFormat="1" ht="15" customHeight="1" thickBot="1" x14ac:dyDescent="0.25">
      <c r="C2190" s="5340" t="s">
        <v>3622</v>
      </c>
      <c r="D2190" s="5341"/>
      <c r="E2190" s="5341"/>
      <c r="F2190" s="5341"/>
      <c r="G2190" s="5341"/>
      <c r="H2190" s="5341"/>
      <c r="I2190" s="5342"/>
      <c r="J2190" s="489"/>
      <c r="K2190" s="489"/>
      <c r="L2190" s="489"/>
      <c r="M2190" s="489"/>
      <c r="N2190" s="489"/>
      <c r="O2190" s="489"/>
      <c r="P2190" s="489"/>
    </row>
    <row r="2191" spans="3:16" s="348" customFormat="1" ht="15" customHeight="1" thickTop="1" x14ac:dyDescent="0.2">
      <c r="C2191" s="1452"/>
      <c r="D2191" s="687"/>
      <c r="E2191" s="687"/>
      <c r="F2191" s="687"/>
      <c r="G2191" s="687"/>
      <c r="H2191" s="687"/>
      <c r="I2191" s="687"/>
      <c r="J2191" s="489"/>
      <c r="K2191" s="489"/>
      <c r="L2191" s="489"/>
      <c r="M2191" s="489"/>
      <c r="N2191" s="489"/>
      <c r="O2191" s="489"/>
      <c r="P2191" s="489"/>
    </row>
    <row r="2192" spans="3:16" s="348" customFormat="1" ht="26.25" customHeight="1" x14ac:dyDescent="0.3">
      <c r="C2192" s="5358" t="s">
        <v>3595</v>
      </c>
      <c r="D2192" s="5359"/>
      <c r="E2192" s="5360"/>
      <c r="F2192" s="513"/>
      <c r="G2192" s="513"/>
      <c r="H2192" s="513"/>
      <c r="I2192" s="489"/>
      <c r="J2192" s="489"/>
      <c r="K2192" s="489"/>
      <c r="L2192" s="489"/>
      <c r="M2192" s="489"/>
      <c r="N2192" s="489"/>
      <c r="O2192" s="489"/>
      <c r="P2192" s="489"/>
    </row>
    <row r="2193" spans="3:16" s="348" customFormat="1" ht="34.5" customHeight="1" thickBot="1" x14ac:dyDescent="0.35">
      <c r="C2193" s="1751" t="s">
        <v>3596</v>
      </c>
      <c r="D2193" s="1885" t="s">
        <v>3597</v>
      </c>
      <c r="E2193" s="1886" t="s">
        <v>3598</v>
      </c>
      <c r="F2193" s="513"/>
      <c r="G2193" s="513"/>
      <c r="H2193" s="513"/>
      <c r="I2193" s="489"/>
      <c r="J2193" s="489"/>
      <c r="K2193" s="489"/>
      <c r="L2193" s="489"/>
      <c r="M2193" s="489"/>
      <c r="N2193" s="489"/>
      <c r="O2193" s="489"/>
      <c r="P2193" s="489"/>
    </row>
    <row r="2194" spans="3:16" s="348" customFormat="1" ht="15" customHeight="1" thickBot="1" x14ac:dyDescent="0.35">
      <c r="C2194" s="1887" t="s">
        <v>3599</v>
      </c>
      <c r="D2194" s="2168">
        <v>30</v>
      </c>
      <c r="E2194" s="1753" t="s">
        <v>3420</v>
      </c>
      <c r="F2194" s="513"/>
      <c r="G2194" s="513"/>
      <c r="H2194" s="513"/>
      <c r="I2194" s="489"/>
      <c r="J2194" s="489"/>
      <c r="K2194" s="489"/>
      <c r="L2194" s="489"/>
      <c r="M2194" s="489"/>
      <c r="N2194" s="489"/>
      <c r="O2194" s="489"/>
      <c r="P2194" s="489"/>
    </row>
    <row r="2195" spans="3:16" s="348" customFormat="1" ht="18" customHeight="1" thickBot="1" x14ac:dyDescent="0.35">
      <c r="C2195" s="1887" t="s">
        <v>4352</v>
      </c>
      <c r="D2195" s="1888">
        <v>40</v>
      </c>
      <c r="E2195" s="1753" t="s">
        <v>3422</v>
      </c>
      <c r="F2195" s="513"/>
      <c r="G2195" s="513"/>
      <c r="H2195" s="513"/>
      <c r="I2195" s="489"/>
      <c r="J2195" s="489"/>
      <c r="K2195" s="489"/>
      <c r="L2195" s="489"/>
      <c r="M2195" s="489"/>
      <c r="N2195" s="489"/>
      <c r="O2195" s="489"/>
      <c r="P2195" s="489"/>
    </row>
    <row r="2196" spans="3:16" s="348" customFormat="1" ht="18.75" customHeight="1" thickBot="1" x14ac:dyDescent="0.35">
      <c r="C2196" s="1887" t="s">
        <v>4353</v>
      </c>
      <c r="D2196" s="1889">
        <v>90</v>
      </c>
      <c r="E2196" s="3450" t="s">
        <v>3424</v>
      </c>
      <c r="F2196" s="513"/>
      <c r="G2196" s="513"/>
      <c r="H2196" s="513"/>
      <c r="I2196" s="489"/>
      <c r="J2196" s="489"/>
      <c r="K2196" s="489"/>
      <c r="L2196" s="489"/>
      <c r="M2196" s="489"/>
      <c r="N2196" s="489"/>
      <c r="O2196" s="489"/>
      <c r="P2196" s="489"/>
    </row>
    <row r="2197" spans="3:16" s="348" customFormat="1" ht="15" customHeight="1" thickBot="1" x14ac:dyDescent="0.35">
      <c r="C2197" s="5361" t="s">
        <v>3084</v>
      </c>
      <c r="D2197" s="5362"/>
      <c r="E2197" s="5363"/>
      <c r="F2197" s="513"/>
      <c r="G2197" s="513"/>
      <c r="H2197" s="513"/>
      <c r="I2197" s="489"/>
      <c r="J2197" s="489"/>
      <c r="K2197" s="489"/>
      <c r="L2197" s="489"/>
      <c r="M2197" s="489"/>
      <c r="N2197" s="489"/>
      <c r="O2197" s="489"/>
      <c r="P2197" s="489"/>
    </row>
    <row r="2198" spans="3:16" s="348" customFormat="1" ht="15" customHeight="1" x14ac:dyDescent="0.3">
      <c r="C2198" s="1773"/>
      <c r="D2198" s="1774"/>
      <c r="E2198" s="1753"/>
      <c r="F2198" s="513"/>
      <c r="G2198" s="513"/>
      <c r="H2198" s="513"/>
      <c r="I2198" s="489"/>
      <c r="J2198" s="489"/>
      <c r="K2198" s="489"/>
      <c r="L2198" s="489"/>
      <c r="M2198" s="489"/>
      <c r="N2198" s="489"/>
      <c r="O2198" s="489"/>
      <c r="P2198" s="489"/>
    </row>
    <row r="2199" spans="3:16" s="348" customFormat="1" ht="15" customHeight="1" x14ac:dyDescent="0.3">
      <c r="C2199" s="5364" t="s">
        <v>3600</v>
      </c>
      <c r="D2199" s="4367"/>
      <c r="E2199" s="5365"/>
      <c r="F2199" s="513"/>
      <c r="G2199" s="513"/>
      <c r="H2199" s="513"/>
      <c r="I2199" s="489"/>
      <c r="J2199" s="489"/>
      <c r="K2199" s="489"/>
      <c r="L2199" s="489"/>
      <c r="M2199" s="489"/>
      <c r="N2199" s="489"/>
      <c r="O2199" s="489"/>
      <c r="P2199" s="489"/>
    </row>
    <row r="2200" spans="3:16" s="348" customFormat="1" ht="15" customHeight="1" x14ac:dyDescent="0.3">
      <c r="C2200" s="5364" t="s">
        <v>3601</v>
      </c>
      <c r="D2200" s="4367"/>
      <c r="E2200" s="5365"/>
      <c r="F2200" s="513"/>
      <c r="G2200" s="513"/>
      <c r="H2200" s="513"/>
      <c r="I2200" s="489"/>
      <c r="J2200" s="489"/>
      <c r="K2200" s="489"/>
      <c r="L2200" s="489"/>
      <c r="M2200" s="489"/>
      <c r="N2200" s="489"/>
      <c r="O2200" s="489"/>
      <c r="P2200" s="489"/>
    </row>
    <row r="2201" spans="3:16" s="348" customFormat="1" ht="15" customHeight="1" x14ac:dyDescent="0.3">
      <c r="C2201" s="5364" t="s">
        <v>3602</v>
      </c>
      <c r="D2201" s="4367"/>
      <c r="E2201" s="5365"/>
      <c r="F2201" s="513"/>
      <c r="G2201" s="513"/>
      <c r="H2201" s="513"/>
      <c r="I2201" s="489"/>
      <c r="J2201" s="489"/>
      <c r="K2201" s="489"/>
      <c r="L2201" s="489"/>
      <c r="M2201" s="489"/>
      <c r="N2201" s="489"/>
      <c r="O2201" s="489"/>
      <c r="P2201" s="489"/>
    </row>
    <row r="2202" spans="3:16" s="348" customFormat="1" ht="24.75" customHeight="1" x14ac:dyDescent="0.3">
      <c r="C2202" s="5352" t="s">
        <v>3603</v>
      </c>
      <c r="D2202" s="5353"/>
      <c r="E2202" s="5354"/>
      <c r="F2202" s="513"/>
      <c r="G2202" s="513"/>
      <c r="H2202" s="513"/>
      <c r="I2202" s="489"/>
      <c r="J2202" s="489"/>
      <c r="K2202" s="489"/>
      <c r="L2202" s="489"/>
      <c r="M2202" s="489"/>
      <c r="N2202" s="489"/>
      <c r="O2202" s="489"/>
      <c r="P2202" s="489"/>
    </row>
    <row r="2203" spans="3:16" s="348" customFormat="1" ht="27" customHeight="1" x14ac:dyDescent="0.3">
      <c r="C2203" s="5352" t="s">
        <v>3604</v>
      </c>
      <c r="D2203" s="5353"/>
      <c r="E2203" s="5354"/>
      <c r="F2203" s="513"/>
      <c r="G2203" s="513"/>
      <c r="H2203" s="513"/>
      <c r="I2203" s="489"/>
      <c r="J2203" s="489"/>
      <c r="K2203" s="489"/>
      <c r="L2203" s="489"/>
      <c r="M2203" s="489"/>
      <c r="N2203" s="489"/>
      <c r="O2203" s="489"/>
      <c r="P2203" s="489"/>
    </row>
    <row r="2204" spans="3:16" s="348" customFormat="1" ht="15" customHeight="1" thickBot="1" x14ac:dyDescent="0.35">
      <c r="C2204" s="5355" t="s">
        <v>3605</v>
      </c>
      <c r="D2204" s="5356"/>
      <c r="E2204" s="5357"/>
      <c r="F2204" s="513"/>
      <c r="G2204" s="513"/>
      <c r="H2204" s="513"/>
      <c r="I2204" s="489"/>
      <c r="J2204" s="489"/>
      <c r="K2204" s="489"/>
      <c r="L2204" s="489"/>
      <c r="M2204" s="489"/>
      <c r="N2204" s="489"/>
      <c r="O2204" s="489"/>
      <c r="P2204" s="489"/>
    </row>
    <row r="2205" spans="3:16" s="348" customFormat="1" ht="15" customHeight="1" thickTop="1" thickBot="1" x14ac:dyDescent="0.35">
      <c r="C2205" s="513"/>
      <c r="D2205" s="513"/>
      <c r="E2205" s="513"/>
      <c r="F2205" s="513"/>
      <c r="G2205" s="513"/>
      <c r="H2205" s="513"/>
      <c r="I2205" s="489"/>
      <c r="J2205" s="489"/>
      <c r="K2205" s="489"/>
      <c r="L2205" s="489"/>
      <c r="M2205" s="489"/>
      <c r="N2205" s="489"/>
      <c r="O2205" s="489"/>
      <c r="P2205" s="489"/>
    </row>
    <row r="2206" spans="3:16" s="348" customFormat="1" ht="15" customHeight="1" thickTop="1" x14ac:dyDescent="0.2">
      <c r="C2206" s="5281" t="s">
        <v>3528</v>
      </c>
      <c r="D2206" s="5282"/>
      <c r="E2206" s="5282"/>
      <c r="F2206" s="5282"/>
      <c r="G2206" s="5282"/>
      <c r="H2206" s="5282"/>
      <c r="I2206" s="5282"/>
      <c r="J2206" s="5282"/>
      <c r="K2206" s="5283"/>
      <c r="L2206" s="489"/>
      <c r="M2206" s="489"/>
      <c r="N2206" s="489"/>
      <c r="O2206" s="489"/>
      <c r="P2206" s="489"/>
    </row>
    <row r="2207" spans="3:16" s="348" customFormat="1" ht="15" customHeight="1" thickBot="1" x14ac:dyDescent="0.25">
      <c r="C2207" s="801"/>
      <c r="D2207" s="687"/>
      <c r="E2207" s="687"/>
      <c r="F2207" s="687"/>
      <c r="G2207" s="687"/>
      <c r="H2207" s="687"/>
      <c r="I2207" s="687"/>
      <c r="J2207" s="687"/>
      <c r="K2207" s="802"/>
      <c r="L2207" s="489"/>
      <c r="M2207" s="489"/>
      <c r="N2207" s="489"/>
      <c r="O2207" s="489"/>
      <c r="P2207" s="489"/>
    </row>
    <row r="2208" spans="3:16" s="348" customFormat="1" ht="15" customHeight="1" thickBot="1" x14ac:dyDescent="0.25">
      <c r="C2208" s="5227" t="s">
        <v>344</v>
      </c>
      <c r="D2208" s="5228"/>
      <c r="E2208" s="5229" t="s">
        <v>2760</v>
      </c>
      <c r="F2208" s="5230"/>
      <c r="G2208" s="5230"/>
      <c r="H2208" s="5230"/>
      <c r="I2208" s="5230"/>
      <c r="J2208" s="5230"/>
      <c r="K2208" s="5231"/>
      <c r="L2208" s="489"/>
      <c r="M2208" s="489"/>
      <c r="N2208" s="489"/>
      <c r="O2208" s="489"/>
      <c r="P2208" s="489"/>
    </row>
    <row r="2209" spans="3:16" s="348" customFormat="1" ht="15" customHeight="1" x14ac:dyDescent="0.2">
      <c r="C2209" s="5338" t="s">
        <v>346</v>
      </c>
      <c r="D2209" s="5276" t="s">
        <v>347</v>
      </c>
      <c r="E2209" s="5276" t="s">
        <v>2765</v>
      </c>
      <c r="F2209" s="5276" t="s">
        <v>349</v>
      </c>
      <c r="G2209" s="5276" t="s">
        <v>1406</v>
      </c>
      <c r="H2209" s="5276" t="s">
        <v>1285</v>
      </c>
      <c r="I2209" s="5276" t="s">
        <v>1407</v>
      </c>
      <c r="J2209" s="5276" t="s">
        <v>562</v>
      </c>
      <c r="K2209" s="5395" t="s">
        <v>1408</v>
      </c>
      <c r="L2209" s="489"/>
      <c r="M2209" s="489"/>
      <c r="N2209" s="489"/>
      <c r="O2209" s="489"/>
      <c r="P2209" s="489"/>
    </row>
    <row r="2210" spans="3:16" s="348" customFormat="1" ht="33.75" customHeight="1" x14ac:dyDescent="0.2">
      <c r="C2210" s="5339"/>
      <c r="D2210" s="5245"/>
      <c r="E2210" s="5245"/>
      <c r="F2210" s="5245"/>
      <c r="G2210" s="5245"/>
      <c r="H2210" s="5245"/>
      <c r="I2210" s="5245"/>
      <c r="J2210" s="5245"/>
      <c r="K2210" s="5396"/>
      <c r="L2210" s="489"/>
      <c r="M2210" s="489"/>
      <c r="N2210" s="489"/>
      <c r="O2210" s="489"/>
      <c r="P2210" s="489"/>
    </row>
    <row r="2211" spans="3:16" s="348" customFormat="1" ht="15" customHeight="1" thickBot="1" x14ac:dyDescent="0.25">
      <c r="C2211" s="992" t="s">
        <v>3528</v>
      </c>
      <c r="D2211" s="806">
        <v>20</v>
      </c>
      <c r="E2211" s="806">
        <v>20</v>
      </c>
      <c r="F2211" s="1070">
        <v>133</v>
      </c>
      <c r="G2211" s="1071" t="s">
        <v>1412</v>
      </c>
      <c r="H2211" s="1849">
        <v>155</v>
      </c>
      <c r="I2211" s="1849">
        <v>40</v>
      </c>
      <c r="J2211" s="809">
        <v>0.15</v>
      </c>
      <c r="K2211" s="1206">
        <v>0.15</v>
      </c>
      <c r="L2211" s="489"/>
      <c r="M2211" s="489"/>
      <c r="N2211" s="489"/>
      <c r="O2211" s="489"/>
      <c r="P2211" s="489"/>
    </row>
    <row r="2212" spans="3:16" s="348" customFormat="1" ht="15" customHeight="1" x14ac:dyDescent="0.2">
      <c r="C2212" s="801" t="s">
        <v>2773</v>
      </c>
      <c r="D2212" s="687"/>
      <c r="E2212" s="818"/>
      <c r="F2212" s="818"/>
      <c r="G2212" s="818"/>
      <c r="H2212" s="818"/>
      <c r="I2212" s="818"/>
      <c r="J2212" s="818"/>
      <c r="K2212" s="990"/>
      <c r="L2212" s="489"/>
      <c r="M2212" s="489"/>
      <c r="N2212" s="489"/>
      <c r="O2212" s="489"/>
      <c r="P2212" s="489"/>
    </row>
    <row r="2213" spans="3:16" s="348" customFormat="1" ht="15" customHeight="1" x14ac:dyDescent="0.2">
      <c r="C2213" s="801" t="s">
        <v>1414</v>
      </c>
      <c r="D2213" s="687"/>
      <c r="E2213" s="687"/>
      <c r="F2213" s="687"/>
      <c r="G2213" s="687"/>
      <c r="H2213" s="687"/>
      <c r="I2213" s="687"/>
      <c r="J2213" s="687"/>
      <c r="K2213" s="802"/>
      <c r="L2213" s="489"/>
      <c r="M2213" s="489"/>
      <c r="N2213" s="489"/>
      <c r="O2213" s="489"/>
      <c r="P2213" s="489"/>
    </row>
    <row r="2214" spans="3:16" s="348" customFormat="1" ht="15" customHeight="1" x14ac:dyDescent="0.2">
      <c r="C2214" s="949" t="s">
        <v>3529</v>
      </c>
      <c r="D2214" s="687"/>
      <c r="E2214" s="687"/>
      <c r="F2214" s="687"/>
      <c r="G2214" s="687"/>
      <c r="H2214" s="687"/>
      <c r="I2214" s="687"/>
      <c r="J2214" s="687"/>
      <c r="K2214" s="802"/>
      <c r="L2214" s="489"/>
      <c r="M2214" s="489"/>
      <c r="N2214" s="489"/>
      <c r="O2214" s="489"/>
      <c r="P2214" s="489"/>
    </row>
    <row r="2215" spans="3:16" s="348" customFormat="1" ht="15" customHeight="1" thickBot="1" x14ac:dyDescent="0.25">
      <c r="C2215" s="1578" t="s">
        <v>3530</v>
      </c>
      <c r="D2215" s="821"/>
      <c r="E2215" s="821"/>
      <c r="F2215" s="821"/>
      <c r="G2215" s="821"/>
      <c r="H2215" s="821"/>
      <c r="I2215" s="821"/>
      <c r="J2215" s="821"/>
      <c r="K2215" s="822"/>
      <c r="L2215" s="489"/>
      <c r="M2215" s="489"/>
      <c r="N2215" s="489"/>
      <c r="O2215" s="489"/>
      <c r="P2215" s="489"/>
    </row>
    <row r="2216" spans="3:16" s="348" customFormat="1" ht="15" customHeight="1" thickTop="1" thickBot="1" x14ac:dyDescent="0.35">
      <c r="C2216" s="513"/>
      <c r="D2216" s="513"/>
      <c r="E2216" s="513"/>
      <c r="F2216" s="513"/>
      <c r="G2216" s="513"/>
      <c r="H2216" s="513"/>
      <c r="I2216" s="489"/>
      <c r="J2216" s="489"/>
      <c r="K2216" s="489"/>
      <c r="L2216" s="489"/>
      <c r="M2216" s="489"/>
      <c r="N2216" s="489"/>
      <c r="O2216" s="489"/>
      <c r="P2216" s="489"/>
    </row>
    <row r="2217" spans="3:16" s="348" customFormat="1" ht="15" customHeight="1" thickTop="1" x14ac:dyDescent="0.3">
      <c r="C2217" s="5281" t="s">
        <v>3088</v>
      </c>
      <c r="D2217" s="5282"/>
      <c r="E2217" s="5282"/>
      <c r="F2217" s="5282"/>
      <c r="G2217" s="5283"/>
      <c r="H2217" s="513"/>
      <c r="I2217" s="489"/>
      <c r="J2217" s="489"/>
      <c r="K2217" s="489"/>
      <c r="L2217" s="489"/>
      <c r="M2217" s="489"/>
      <c r="N2217" s="489"/>
      <c r="O2217" s="489"/>
      <c r="P2217" s="489"/>
    </row>
    <row r="2218" spans="3:16" s="348" customFormat="1" ht="15" customHeight="1" thickBot="1" x14ac:dyDescent="0.35">
      <c r="C2218" s="801"/>
      <c r="D2218" s="687"/>
      <c r="E2218" s="687"/>
      <c r="F2218" s="687"/>
      <c r="G2218" s="802"/>
      <c r="H2218" s="513"/>
      <c r="I2218" s="489"/>
      <c r="J2218" s="489"/>
      <c r="K2218" s="489"/>
      <c r="L2218" s="489"/>
      <c r="M2218" s="489"/>
      <c r="N2218" s="489"/>
      <c r="O2218" s="489"/>
      <c r="P2218" s="489"/>
    </row>
    <row r="2219" spans="3:16" s="348" customFormat="1" ht="15" customHeight="1" thickBot="1" x14ac:dyDescent="0.35">
      <c r="C2219" s="5309" t="s">
        <v>3543</v>
      </c>
      <c r="D2219" s="5237" t="s">
        <v>3544</v>
      </c>
      <c r="E2219" s="5310" t="s">
        <v>3090</v>
      </c>
      <c r="F2219" s="5311"/>
      <c r="G2219" s="5312"/>
      <c r="H2219" s="513"/>
      <c r="I2219" s="489"/>
      <c r="J2219" s="489"/>
      <c r="K2219" s="489"/>
      <c r="L2219" s="489"/>
      <c r="M2219" s="489"/>
      <c r="N2219" s="489"/>
      <c r="O2219" s="489"/>
      <c r="P2219" s="489"/>
    </row>
    <row r="2220" spans="3:16" s="348" customFormat="1" ht="15" customHeight="1" x14ac:dyDescent="0.3">
      <c r="C2220" s="5233"/>
      <c r="D2220" s="5366"/>
      <c r="E2220" s="803" t="s">
        <v>2768</v>
      </c>
      <c r="F2220" s="803" t="s">
        <v>3035</v>
      </c>
      <c r="G2220" s="1198" t="s">
        <v>2316</v>
      </c>
      <c r="H2220" s="513"/>
      <c r="I2220" s="489"/>
      <c r="J2220" s="489"/>
      <c r="K2220" s="489"/>
      <c r="L2220" s="489"/>
      <c r="M2220" s="489"/>
      <c r="N2220" s="489"/>
      <c r="O2220" s="489"/>
      <c r="P2220" s="489"/>
    </row>
    <row r="2221" spans="3:16" s="348" customFormat="1" ht="15" customHeight="1" x14ac:dyDescent="0.3">
      <c r="C2221" s="950" t="s">
        <v>3545</v>
      </c>
      <c r="D2221" s="806">
        <f>+E2221</f>
        <v>19.989999999999998</v>
      </c>
      <c r="E2221" s="806">
        <v>19.989999999999998</v>
      </c>
      <c r="F2221" s="18">
        <v>1000</v>
      </c>
      <c r="G2221" s="1854">
        <v>0</v>
      </c>
      <c r="H2221" s="513"/>
      <c r="I2221" s="489"/>
      <c r="J2221" s="489"/>
      <c r="K2221" s="489"/>
      <c r="L2221" s="489"/>
      <c r="M2221" s="489"/>
      <c r="N2221" s="489"/>
      <c r="O2221" s="489"/>
      <c r="P2221" s="489"/>
    </row>
    <row r="2222" spans="3:16" s="348" customFormat="1" ht="15" customHeight="1" x14ac:dyDescent="0.3">
      <c r="C2222" s="950" t="s">
        <v>3551</v>
      </c>
      <c r="D2222" s="806">
        <f>+E2222</f>
        <v>19.989999999999998</v>
      </c>
      <c r="E2222" s="806">
        <v>19.989999999999998</v>
      </c>
      <c r="F2222" s="18">
        <v>1000</v>
      </c>
      <c r="G2222" s="1854">
        <v>0</v>
      </c>
      <c r="H2222" s="513"/>
      <c r="I2222" s="489"/>
      <c r="J2222" s="489"/>
      <c r="K2222" s="489"/>
      <c r="L2222" s="489"/>
      <c r="M2222" s="489"/>
      <c r="N2222" s="489"/>
      <c r="O2222" s="489"/>
      <c r="P2222" s="489"/>
    </row>
    <row r="2223" spans="3:16" s="348" customFormat="1" ht="15" customHeight="1" x14ac:dyDescent="0.3">
      <c r="C2223" s="1286" t="s">
        <v>1469</v>
      </c>
      <c r="D2223" s="1263"/>
      <c r="E2223" s="1263"/>
      <c r="F2223" s="142"/>
      <c r="G2223" s="1855"/>
      <c r="H2223" s="513"/>
      <c r="I2223" s="489"/>
      <c r="J2223" s="489"/>
      <c r="K2223" s="489"/>
      <c r="L2223" s="489"/>
      <c r="M2223" s="489"/>
      <c r="N2223" s="489"/>
      <c r="O2223" s="489"/>
      <c r="P2223" s="489"/>
    </row>
    <row r="2224" spans="3:16" s="348" customFormat="1" ht="15" customHeight="1" x14ac:dyDescent="0.3">
      <c r="C2224" s="801" t="s">
        <v>2773</v>
      </c>
      <c r="D2224" s="687"/>
      <c r="E2224" s="687"/>
      <c r="F2224" s="818"/>
      <c r="G2224" s="990"/>
      <c r="H2224" s="513"/>
      <c r="I2224" s="489"/>
      <c r="J2224" s="489"/>
      <c r="K2224" s="489"/>
      <c r="L2224" s="489"/>
      <c r="M2224" s="489"/>
      <c r="N2224" s="489"/>
      <c r="O2224" s="489"/>
      <c r="P2224" s="489"/>
    </row>
    <row r="2225" spans="3:16" s="348" customFormat="1" ht="15" customHeight="1" x14ac:dyDescent="0.3">
      <c r="C2225" s="949" t="s">
        <v>3547</v>
      </c>
      <c r="D2225" s="687"/>
      <c r="E2225" s="687"/>
      <c r="F2225" s="818"/>
      <c r="G2225" s="990"/>
      <c r="H2225" s="513"/>
      <c r="I2225" s="489"/>
      <c r="J2225" s="489"/>
      <c r="K2225" s="489"/>
      <c r="L2225" s="489"/>
      <c r="M2225" s="489"/>
      <c r="N2225" s="489"/>
      <c r="O2225" s="489"/>
      <c r="P2225" s="489"/>
    </row>
    <row r="2226" spans="3:16" s="348" customFormat="1" ht="30" customHeight="1" x14ac:dyDescent="0.3">
      <c r="C2226" s="5255" t="s">
        <v>3552</v>
      </c>
      <c r="D2226" s="5300"/>
      <c r="E2226" s="5300"/>
      <c r="F2226" s="5300"/>
      <c r="G2226" s="5256"/>
      <c r="H2226" s="513"/>
      <c r="I2226" s="489"/>
      <c r="J2226" s="489"/>
      <c r="K2226" s="489"/>
      <c r="L2226" s="489"/>
      <c r="M2226" s="489"/>
      <c r="N2226" s="489"/>
      <c r="O2226" s="489"/>
      <c r="P2226" s="489"/>
    </row>
    <row r="2227" spans="3:16" s="348" customFormat="1" ht="35.25" customHeight="1" x14ac:dyDescent="0.3">
      <c r="C2227" s="5255" t="s">
        <v>3553</v>
      </c>
      <c r="D2227" s="5300"/>
      <c r="E2227" s="5300"/>
      <c r="F2227" s="5300"/>
      <c r="G2227" s="5256"/>
      <c r="H2227" s="513"/>
      <c r="I2227" s="489"/>
      <c r="J2227" s="489"/>
      <c r="K2227" s="489"/>
      <c r="L2227" s="489"/>
      <c r="M2227" s="489"/>
      <c r="N2227" s="489"/>
      <c r="O2227" s="489"/>
      <c r="P2227" s="489"/>
    </row>
    <row r="2228" spans="3:16" s="348" customFormat="1" ht="15" customHeight="1" x14ac:dyDescent="0.3">
      <c r="C2228" s="949" t="s">
        <v>3549</v>
      </c>
      <c r="D2228" s="687"/>
      <c r="E2228" s="687"/>
      <c r="F2228" s="818"/>
      <c r="G2228" s="990"/>
      <c r="H2228" s="513"/>
      <c r="I2228" s="489"/>
      <c r="J2228" s="489"/>
      <c r="K2228" s="489"/>
      <c r="L2228" s="489"/>
      <c r="M2228" s="489"/>
      <c r="N2228" s="489"/>
      <c r="O2228" s="489"/>
      <c r="P2228" s="489"/>
    </row>
    <row r="2229" spans="3:16" s="348" customFormat="1" ht="15" customHeight="1" thickBot="1" x14ac:dyDescent="0.35">
      <c r="C2229" s="1578" t="s">
        <v>3554</v>
      </c>
      <c r="D2229" s="821"/>
      <c r="E2229" s="821"/>
      <c r="F2229" s="821"/>
      <c r="G2229" s="822"/>
      <c r="H2229" s="513"/>
      <c r="I2229" s="489"/>
      <c r="J2229" s="489"/>
      <c r="K2229" s="489"/>
      <c r="L2229" s="489"/>
      <c r="M2229" s="489"/>
      <c r="N2229" s="489"/>
      <c r="O2229" s="489"/>
      <c r="P2229" s="489"/>
    </row>
    <row r="2230" spans="3:16" s="348" customFormat="1" ht="15" customHeight="1" thickTop="1" thickBot="1" x14ac:dyDescent="0.35">
      <c r="C2230" s="513"/>
      <c r="D2230" s="513"/>
      <c r="E2230" s="513"/>
      <c r="F2230" s="513"/>
      <c r="G2230" s="513"/>
      <c r="H2230" s="513"/>
      <c r="I2230" s="489"/>
      <c r="J2230" s="489"/>
      <c r="K2230" s="489"/>
      <c r="L2230" s="489"/>
      <c r="M2230" s="489"/>
      <c r="N2230" s="489"/>
      <c r="O2230" s="489"/>
      <c r="P2230" s="489"/>
    </row>
    <row r="2231" spans="3:16" s="348" customFormat="1" ht="15" customHeight="1" thickTop="1" x14ac:dyDescent="0.3">
      <c r="C2231" s="5281" t="s">
        <v>3088</v>
      </c>
      <c r="D2231" s="5282"/>
      <c r="E2231" s="5282"/>
      <c r="F2231" s="5282"/>
      <c r="G2231" s="5283"/>
      <c r="H2231" s="513"/>
      <c r="I2231" s="489"/>
      <c r="J2231" s="489"/>
      <c r="K2231" s="489"/>
      <c r="L2231" s="489"/>
      <c r="M2231" s="489"/>
      <c r="N2231" s="489"/>
      <c r="O2231" s="489"/>
      <c r="P2231" s="489"/>
    </row>
    <row r="2232" spans="3:16" s="348" customFormat="1" ht="15" customHeight="1" thickBot="1" x14ac:dyDescent="0.35">
      <c r="C2232" s="801"/>
      <c r="D2232" s="687"/>
      <c r="E2232" s="687"/>
      <c r="F2232" s="687"/>
      <c r="G2232" s="802"/>
      <c r="H2232" s="513"/>
      <c r="I2232" s="489"/>
      <c r="J2232" s="489"/>
      <c r="K2232" s="489"/>
      <c r="L2232" s="489"/>
      <c r="M2232" s="489"/>
      <c r="N2232" s="489"/>
      <c r="O2232" s="489"/>
      <c r="P2232" s="489"/>
    </row>
    <row r="2233" spans="3:16" s="348" customFormat="1" ht="15" customHeight="1" thickBot="1" x14ac:dyDescent="0.35">
      <c r="C2233" s="5309" t="s">
        <v>3543</v>
      </c>
      <c r="D2233" s="5237" t="s">
        <v>3544</v>
      </c>
      <c r="E2233" s="5310" t="s">
        <v>3090</v>
      </c>
      <c r="F2233" s="5311"/>
      <c r="G2233" s="5312"/>
      <c r="H2233" s="513"/>
      <c r="I2233" s="489"/>
      <c r="J2233" s="489"/>
      <c r="K2233" s="489"/>
      <c r="L2233" s="489"/>
      <c r="M2233" s="489"/>
      <c r="N2233" s="489"/>
      <c r="O2233" s="489"/>
      <c r="P2233" s="489"/>
    </row>
    <row r="2234" spans="3:16" s="348" customFormat="1" ht="15" customHeight="1" x14ac:dyDescent="0.3">
      <c r="C2234" s="5233"/>
      <c r="D2234" s="5366"/>
      <c r="E2234" s="803" t="s">
        <v>2768</v>
      </c>
      <c r="F2234" s="803" t="s">
        <v>3035</v>
      </c>
      <c r="G2234" s="1198" t="s">
        <v>2316</v>
      </c>
      <c r="H2234" s="513"/>
      <c r="I2234" s="489"/>
      <c r="J2234" s="489"/>
      <c r="K2234" s="489"/>
      <c r="L2234" s="489"/>
      <c r="M2234" s="489"/>
      <c r="N2234" s="489"/>
      <c r="O2234" s="489"/>
      <c r="P2234" s="489"/>
    </row>
    <row r="2235" spans="3:16" s="348" customFormat="1" ht="19.5" customHeight="1" x14ac:dyDescent="0.3">
      <c r="C2235" s="950" t="s">
        <v>3545</v>
      </c>
      <c r="D2235" s="806">
        <f>+E2235</f>
        <v>19.989999999999998</v>
      </c>
      <c r="E2235" s="806">
        <v>19.989999999999998</v>
      </c>
      <c r="F2235" s="18">
        <v>1000</v>
      </c>
      <c r="G2235" s="1854">
        <v>0.1</v>
      </c>
      <c r="H2235" s="513"/>
      <c r="I2235" s="489"/>
      <c r="J2235" s="489"/>
      <c r="K2235" s="489"/>
      <c r="L2235" s="489"/>
      <c r="M2235" s="489"/>
      <c r="N2235" s="489"/>
      <c r="O2235" s="489"/>
      <c r="P2235" s="489"/>
    </row>
    <row r="2236" spans="3:16" s="348" customFormat="1" ht="17.25" customHeight="1" x14ac:dyDescent="0.3">
      <c r="C2236" s="950" t="s">
        <v>3546</v>
      </c>
      <c r="D2236" s="806">
        <f>+E2236</f>
        <v>19.989999999999998</v>
      </c>
      <c r="E2236" s="806">
        <v>19.989999999999998</v>
      </c>
      <c r="F2236" s="18">
        <v>1000</v>
      </c>
      <c r="G2236" s="1854">
        <v>0.1</v>
      </c>
      <c r="H2236" s="513"/>
      <c r="I2236" s="489"/>
      <c r="J2236" s="489"/>
      <c r="K2236" s="489"/>
      <c r="L2236" s="489"/>
      <c r="M2236" s="489"/>
      <c r="N2236" s="489"/>
      <c r="O2236" s="489"/>
      <c r="P2236" s="489"/>
    </row>
    <row r="2237" spans="3:16" s="348" customFormat="1" ht="15" customHeight="1" x14ac:dyDescent="0.3">
      <c r="C2237" s="1286" t="s">
        <v>1469</v>
      </c>
      <c r="D2237" s="1263"/>
      <c r="E2237" s="1263"/>
      <c r="F2237" s="142"/>
      <c r="G2237" s="1855"/>
      <c r="H2237" s="513"/>
      <c r="I2237" s="489"/>
      <c r="J2237" s="489"/>
      <c r="K2237" s="489"/>
      <c r="L2237" s="489"/>
      <c r="M2237" s="489"/>
      <c r="N2237" s="489"/>
      <c r="O2237" s="489"/>
      <c r="P2237" s="489"/>
    </row>
    <row r="2238" spans="3:16" s="348" customFormat="1" ht="15" customHeight="1" x14ac:dyDescent="0.3">
      <c r="C2238" s="801" t="s">
        <v>2773</v>
      </c>
      <c r="D2238" s="687"/>
      <c r="E2238" s="687"/>
      <c r="F2238" s="818"/>
      <c r="G2238" s="990"/>
      <c r="H2238" s="513"/>
      <c r="I2238" s="489"/>
      <c r="J2238" s="489"/>
      <c r="K2238" s="489"/>
      <c r="L2238" s="489"/>
      <c r="M2238" s="489"/>
      <c r="N2238" s="489"/>
      <c r="O2238" s="489"/>
      <c r="P2238" s="489"/>
    </row>
    <row r="2239" spans="3:16" s="348" customFormat="1" ht="15" customHeight="1" x14ac:dyDescent="0.3">
      <c r="C2239" s="949" t="s">
        <v>3547</v>
      </c>
      <c r="D2239" s="687"/>
      <c r="E2239" s="687"/>
      <c r="F2239" s="818"/>
      <c r="G2239" s="990"/>
      <c r="H2239" s="513"/>
      <c r="I2239" s="489"/>
      <c r="J2239" s="489"/>
      <c r="K2239" s="489"/>
      <c r="L2239" s="489"/>
      <c r="M2239" s="489"/>
      <c r="N2239" s="489"/>
      <c r="O2239" s="489"/>
      <c r="P2239" s="489"/>
    </row>
    <row r="2240" spans="3:16" s="348" customFormat="1" ht="15" customHeight="1" x14ac:dyDescent="0.3">
      <c r="C2240" s="5255" t="s">
        <v>3548</v>
      </c>
      <c r="D2240" s="5300"/>
      <c r="E2240" s="5300"/>
      <c r="F2240" s="5300"/>
      <c r="G2240" s="5256"/>
      <c r="H2240" s="513"/>
      <c r="I2240" s="489"/>
      <c r="J2240" s="489"/>
      <c r="K2240" s="489"/>
      <c r="L2240" s="489"/>
      <c r="M2240" s="489"/>
      <c r="N2240" s="489"/>
      <c r="O2240" s="489"/>
      <c r="P2240" s="489"/>
    </row>
    <row r="2241" spans="3:16" s="348" customFormat="1" ht="15" customHeight="1" x14ac:dyDescent="0.3">
      <c r="C2241" s="949" t="s">
        <v>3549</v>
      </c>
      <c r="D2241" s="687"/>
      <c r="E2241" s="687"/>
      <c r="F2241" s="818"/>
      <c r="G2241" s="990"/>
      <c r="H2241" s="513"/>
      <c r="I2241" s="489"/>
      <c r="J2241" s="489"/>
      <c r="K2241" s="489"/>
      <c r="L2241" s="489"/>
      <c r="M2241" s="489"/>
      <c r="N2241" s="489"/>
      <c r="O2241" s="489"/>
      <c r="P2241" s="489"/>
    </row>
    <row r="2242" spans="3:16" s="348" customFormat="1" ht="15" customHeight="1" x14ac:dyDescent="0.3">
      <c r="C2242" s="801"/>
      <c r="D2242" s="687"/>
      <c r="E2242" s="687"/>
      <c r="F2242" s="687"/>
      <c r="G2242" s="802"/>
      <c r="H2242" s="513"/>
      <c r="I2242" s="489"/>
      <c r="J2242" s="489"/>
      <c r="K2242" s="489"/>
      <c r="L2242" s="489"/>
      <c r="M2242" s="489"/>
      <c r="N2242" s="489"/>
      <c r="O2242" s="489"/>
      <c r="P2242" s="489"/>
    </row>
    <row r="2243" spans="3:16" s="348" customFormat="1" ht="15" customHeight="1" thickBot="1" x14ac:dyDescent="0.35">
      <c r="C2243" s="1578" t="s">
        <v>3550</v>
      </c>
      <c r="D2243" s="821"/>
      <c r="E2243" s="821"/>
      <c r="F2243" s="821"/>
      <c r="G2243" s="822"/>
      <c r="H2243" s="513"/>
      <c r="I2243" s="489"/>
      <c r="J2243" s="489"/>
      <c r="K2243" s="489"/>
      <c r="L2243" s="489"/>
      <c r="M2243" s="489"/>
      <c r="N2243" s="489"/>
      <c r="O2243" s="489"/>
      <c r="P2243" s="489"/>
    </row>
    <row r="2244" spans="3:16" s="348" customFormat="1" ht="15" customHeight="1" thickTop="1" thickBot="1" x14ac:dyDescent="0.35">
      <c r="C2244" s="5251"/>
      <c r="D2244" s="5251"/>
      <c r="E2244" s="5251"/>
      <c r="F2244" s="513"/>
      <c r="G2244" s="513"/>
      <c r="H2244" s="513"/>
      <c r="I2244" s="489"/>
      <c r="J2244" s="489"/>
      <c r="K2244" s="489"/>
      <c r="L2244" s="489"/>
      <c r="M2244" s="489"/>
      <c r="N2244" s="489"/>
      <c r="O2244" s="489"/>
      <c r="P2244" s="489"/>
    </row>
    <row r="2245" spans="3:16" s="348" customFormat="1" ht="29.25" customHeight="1" thickTop="1" thickBot="1" x14ac:dyDescent="0.35">
      <c r="C2245" s="5308" t="s">
        <v>3531</v>
      </c>
      <c r="D2245" s="5283"/>
      <c r="E2245" s="513"/>
      <c r="F2245" s="513"/>
      <c r="G2245" s="513"/>
      <c r="H2245" s="513"/>
      <c r="I2245" s="489"/>
      <c r="J2245" s="489"/>
      <c r="K2245" s="489"/>
      <c r="L2245" s="489"/>
      <c r="M2245" s="489"/>
      <c r="N2245" s="489"/>
      <c r="O2245" s="489"/>
      <c r="P2245" s="489"/>
    </row>
    <row r="2246" spans="3:16" s="348" customFormat="1" ht="55.5" customHeight="1" thickBot="1" x14ac:dyDescent="0.35">
      <c r="C2246" s="1850" t="s">
        <v>3532</v>
      </c>
      <c r="D2246" s="1851" t="s">
        <v>3533</v>
      </c>
      <c r="E2246" s="513"/>
      <c r="F2246" s="513"/>
      <c r="G2246" s="513"/>
      <c r="H2246" s="513"/>
      <c r="I2246" s="489"/>
      <c r="J2246" s="489"/>
      <c r="K2246" s="489"/>
      <c r="L2246" s="489"/>
      <c r="M2246" s="489"/>
      <c r="N2246" s="489"/>
      <c r="O2246" s="489"/>
      <c r="P2246" s="489"/>
    </row>
    <row r="2247" spans="3:16" s="348" customFormat="1" ht="21.75" customHeight="1" x14ac:dyDescent="0.3">
      <c r="C2247" s="1852" t="s">
        <v>3534</v>
      </c>
      <c r="D2247" s="1853">
        <v>1.99</v>
      </c>
      <c r="E2247" s="513"/>
      <c r="F2247" s="513"/>
      <c r="G2247" s="513"/>
      <c r="H2247" s="513"/>
      <c r="I2247" s="489"/>
      <c r="J2247" s="489"/>
      <c r="K2247" s="489"/>
      <c r="L2247" s="489"/>
      <c r="M2247" s="489"/>
      <c r="N2247" s="489"/>
      <c r="O2247" s="489"/>
      <c r="P2247" s="489"/>
    </row>
    <row r="2248" spans="3:16" s="348" customFormat="1" ht="25.5" customHeight="1" x14ac:dyDescent="0.3">
      <c r="C2248" s="950" t="s">
        <v>3081</v>
      </c>
      <c r="D2248" s="1587">
        <v>0.35</v>
      </c>
      <c r="E2248" s="513"/>
      <c r="F2248" s="513"/>
      <c r="G2248" s="513"/>
      <c r="H2248" s="513"/>
      <c r="I2248" s="489"/>
      <c r="J2248" s="489"/>
      <c r="K2248" s="489"/>
      <c r="L2248" s="489"/>
      <c r="M2248" s="489"/>
      <c r="N2248" s="489"/>
      <c r="O2248" s="489"/>
      <c r="P2248" s="489"/>
    </row>
    <row r="2249" spans="3:16" s="348" customFormat="1" ht="25.5" customHeight="1" thickBot="1" x14ac:dyDescent="0.35">
      <c r="C2249" s="1588" t="s">
        <v>3082</v>
      </c>
      <c r="D2249" s="1590" t="s">
        <v>3083</v>
      </c>
      <c r="E2249" s="513"/>
      <c r="F2249" s="513"/>
      <c r="G2249" s="513"/>
      <c r="H2249" s="513"/>
      <c r="I2249" s="489"/>
      <c r="J2249" s="489"/>
      <c r="K2249" s="489"/>
      <c r="L2249" s="489"/>
      <c r="M2249" s="489"/>
      <c r="N2249" s="489"/>
      <c r="O2249" s="489"/>
      <c r="P2249" s="489"/>
    </row>
    <row r="2250" spans="3:16" s="348" customFormat="1" ht="20.25" customHeight="1" x14ac:dyDescent="0.3">
      <c r="C2250" s="1448" t="s">
        <v>3535</v>
      </c>
      <c r="D2250" s="1591"/>
      <c r="E2250" s="513"/>
      <c r="F2250" s="513"/>
      <c r="G2250" s="513"/>
      <c r="H2250" s="513"/>
      <c r="I2250" s="489"/>
      <c r="J2250" s="489"/>
      <c r="K2250" s="489"/>
      <c r="L2250" s="489"/>
      <c r="M2250" s="489"/>
      <c r="N2250" s="489"/>
      <c r="O2250" s="489"/>
      <c r="P2250" s="489"/>
    </row>
    <row r="2251" spans="3:16" s="348" customFormat="1" ht="55.5" customHeight="1" x14ac:dyDescent="0.3">
      <c r="C2251" s="5318" t="s">
        <v>3536</v>
      </c>
      <c r="D2251" s="5319"/>
      <c r="E2251" s="513"/>
      <c r="F2251" s="513"/>
      <c r="G2251" s="513"/>
      <c r="H2251" s="513"/>
      <c r="I2251" s="489"/>
      <c r="J2251" s="489"/>
      <c r="K2251" s="489"/>
      <c r="L2251" s="489"/>
      <c r="M2251" s="489"/>
      <c r="N2251" s="489"/>
      <c r="O2251" s="489"/>
      <c r="P2251" s="489"/>
    </row>
    <row r="2252" spans="3:16" s="348" customFormat="1" ht="33" customHeight="1" x14ac:dyDescent="0.3">
      <c r="C2252" s="5318" t="s">
        <v>3537</v>
      </c>
      <c r="D2252" s="5319"/>
      <c r="E2252" s="513"/>
      <c r="F2252" s="513"/>
      <c r="G2252" s="513"/>
      <c r="H2252" s="513"/>
      <c r="I2252" s="489"/>
      <c r="J2252" s="489"/>
      <c r="K2252" s="489"/>
      <c r="L2252" s="489"/>
      <c r="M2252" s="489"/>
      <c r="N2252" s="489"/>
      <c r="O2252" s="489"/>
      <c r="P2252" s="489"/>
    </row>
    <row r="2253" spans="3:16" s="348" customFormat="1" ht="64.5" customHeight="1" x14ac:dyDescent="0.3">
      <c r="C2253" s="5318" t="s">
        <v>3538</v>
      </c>
      <c r="D2253" s="5319"/>
      <c r="E2253" s="513"/>
      <c r="F2253" s="513"/>
      <c r="G2253" s="513"/>
      <c r="H2253" s="513"/>
      <c r="I2253" s="489"/>
      <c r="J2253" s="489"/>
      <c r="K2253" s="489"/>
      <c r="L2253" s="489"/>
      <c r="M2253" s="489"/>
      <c r="N2253" s="489"/>
      <c r="O2253" s="489"/>
      <c r="P2253" s="489"/>
    </row>
    <row r="2254" spans="3:16" s="348" customFormat="1" ht="34.5" customHeight="1" x14ac:dyDescent="0.3">
      <c r="C2254" s="5318" t="s">
        <v>3539</v>
      </c>
      <c r="D2254" s="5319"/>
      <c r="E2254" s="513"/>
      <c r="F2254" s="513"/>
      <c r="G2254" s="513"/>
      <c r="H2254" s="513"/>
      <c r="I2254" s="489"/>
      <c r="J2254" s="489"/>
      <c r="K2254" s="489"/>
      <c r="L2254" s="489"/>
      <c r="M2254" s="489"/>
      <c r="N2254" s="489"/>
      <c r="O2254" s="489"/>
      <c r="P2254" s="489"/>
    </row>
    <row r="2255" spans="3:16" s="348" customFormat="1" ht="47.25" customHeight="1" x14ac:dyDescent="0.3">
      <c r="C2255" s="5318" t="s">
        <v>3542</v>
      </c>
      <c r="D2255" s="5319"/>
      <c r="E2255" s="513"/>
      <c r="F2255" s="513"/>
      <c r="G2255" s="513"/>
      <c r="H2255" s="513"/>
      <c r="I2255" s="489"/>
      <c r="J2255" s="489"/>
      <c r="K2255" s="489"/>
      <c r="L2255" s="489"/>
      <c r="M2255" s="489"/>
      <c r="N2255" s="489"/>
      <c r="O2255" s="489"/>
      <c r="P2255" s="489"/>
    </row>
    <row r="2256" spans="3:16" s="348" customFormat="1" ht="36" customHeight="1" x14ac:dyDescent="0.3">
      <c r="C2256" s="5318" t="s">
        <v>3540</v>
      </c>
      <c r="D2256" s="5319"/>
      <c r="E2256" s="513"/>
      <c r="F2256" s="513"/>
      <c r="G2256" s="513"/>
      <c r="H2256" s="513"/>
      <c r="I2256" s="489"/>
      <c r="J2256" s="489"/>
      <c r="K2256" s="489"/>
      <c r="L2256" s="489"/>
      <c r="M2256" s="489"/>
      <c r="N2256" s="489"/>
      <c r="O2256" s="489"/>
      <c r="P2256" s="489"/>
    </row>
    <row r="2257" spans="3:16" s="348" customFormat="1" ht="15" customHeight="1" x14ac:dyDescent="0.3">
      <c r="C2257" s="5318" t="s">
        <v>3541</v>
      </c>
      <c r="D2257" s="5319"/>
      <c r="E2257" s="513"/>
      <c r="F2257" s="513"/>
      <c r="G2257" s="513"/>
      <c r="H2257" s="513"/>
      <c r="I2257" s="489"/>
      <c r="J2257" s="489"/>
      <c r="K2257" s="489"/>
      <c r="L2257" s="489"/>
      <c r="M2257" s="489"/>
      <c r="N2257" s="489"/>
      <c r="O2257" s="489"/>
      <c r="P2257" s="489"/>
    </row>
    <row r="2258" spans="3:16" s="348" customFormat="1" ht="15" customHeight="1" thickBot="1" x14ac:dyDescent="0.35">
      <c r="C2258" s="5367"/>
      <c r="D2258" s="5368"/>
      <c r="E2258" s="513"/>
      <c r="F2258" s="513"/>
      <c r="G2258" s="513"/>
      <c r="H2258" s="513"/>
      <c r="I2258" s="489"/>
      <c r="J2258" s="489"/>
      <c r="K2258" s="489"/>
      <c r="L2258" s="489"/>
      <c r="M2258" s="489"/>
      <c r="N2258" s="489"/>
      <c r="O2258" s="489"/>
      <c r="P2258" s="489"/>
    </row>
    <row r="2259" spans="3:16" s="348" customFormat="1" ht="15" customHeight="1" thickTop="1" thickBot="1" x14ac:dyDescent="0.35">
      <c r="C2259" s="4428"/>
      <c r="D2259" s="4428"/>
      <c r="E2259" s="4428"/>
      <c r="F2259" s="513"/>
      <c r="G2259" s="513"/>
      <c r="H2259" s="513"/>
      <c r="I2259" s="489"/>
      <c r="J2259" s="489"/>
      <c r="K2259" s="489"/>
      <c r="L2259" s="489"/>
      <c r="M2259" s="489"/>
      <c r="N2259" s="489"/>
      <c r="O2259" s="489"/>
      <c r="P2259" s="489"/>
    </row>
    <row r="2260" spans="3:16" s="348" customFormat="1" ht="15" customHeight="1" thickTop="1" x14ac:dyDescent="0.2">
      <c r="C2260" s="5281" t="s">
        <v>3528</v>
      </c>
      <c r="D2260" s="5282"/>
      <c r="E2260" s="5282"/>
      <c r="F2260" s="5282"/>
      <c r="G2260" s="5282"/>
      <c r="H2260" s="5282"/>
      <c r="I2260" s="5282"/>
      <c r="J2260" s="5282"/>
      <c r="K2260" s="5283"/>
      <c r="L2260" s="489"/>
      <c r="M2260" s="489"/>
      <c r="N2260" s="489"/>
      <c r="O2260" s="489"/>
      <c r="P2260" s="489"/>
    </row>
    <row r="2261" spans="3:16" s="348" customFormat="1" ht="15" customHeight="1" thickBot="1" x14ac:dyDescent="0.25">
      <c r="C2261" s="801"/>
      <c r="D2261" s="687"/>
      <c r="E2261" s="687"/>
      <c r="F2261" s="687"/>
      <c r="G2261" s="687"/>
      <c r="H2261" s="687"/>
      <c r="I2261" s="687"/>
      <c r="J2261" s="687"/>
      <c r="K2261" s="802"/>
      <c r="L2261" s="489"/>
      <c r="M2261" s="489"/>
      <c r="N2261" s="489"/>
      <c r="O2261" s="489"/>
      <c r="P2261" s="489"/>
    </row>
    <row r="2262" spans="3:16" s="348" customFormat="1" ht="15" customHeight="1" thickBot="1" x14ac:dyDescent="0.25">
      <c r="C2262" s="5227" t="s">
        <v>344</v>
      </c>
      <c r="D2262" s="5228"/>
      <c r="E2262" s="5229" t="s">
        <v>2760</v>
      </c>
      <c r="F2262" s="5230"/>
      <c r="G2262" s="5230"/>
      <c r="H2262" s="5230"/>
      <c r="I2262" s="5230"/>
      <c r="J2262" s="5230"/>
      <c r="K2262" s="5231"/>
      <c r="L2262" s="489"/>
      <c r="M2262" s="489"/>
      <c r="N2262" s="489"/>
      <c r="O2262" s="489"/>
      <c r="P2262" s="489"/>
    </row>
    <row r="2263" spans="3:16" s="348" customFormat="1" ht="15" customHeight="1" x14ac:dyDescent="0.2">
      <c r="C2263" s="5338" t="s">
        <v>346</v>
      </c>
      <c r="D2263" s="5276" t="s">
        <v>347</v>
      </c>
      <c r="E2263" s="5276" t="s">
        <v>2765</v>
      </c>
      <c r="F2263" s="5276" t="s">
        <v>349</v>
      </c>
      <c r="G2263" s="5276" t="s">
        <v>1406</v>
      </c>
      <c r="H2263" s="5276" t="s">
        <v>1285</v>
      </c>
      <c r="I2263" s="5276" t="s">
        <v>1407</v>
      </c>
      <c r="J2263" s="5276" t="s">
        <v>562</v>
      </c>
      <c r="K2263" s="5395" t="s">
        <v>1408</v>
      </c>
      <c r="L2263" s="489"/>
      <c r="M2263" s="489"/>
      <c r="N2263" s="489"/>
      <c r="O2263" s="489"/>
      <c r="P2263" s="489"/>
    </row>
    <row r="2264" spans="3:16" s="348" customFormat="1" ht="15" customHeight="1" x14ac:dyDescent="0.2">
      <c r="C2264" s="5339"/>
      <c r="D2264" s="5245"/>
      <c r="E2264" s="5245"/>
      <c r="F2264" s="5245"/>
      <c r="G2264" s="5245"/>
      <c r="H2264" s="5245"/>
      <c r="I2264" s="5245"/>
      <c r="J2264" s="5245"/>
      <c r="K2264" s="5396"/>
      <c r="L2264" s="489"/>
      <c r="M2264" s="489"/>
      <c r="N2264" s="489"/>
      <c r="O2264" s="489"/>
      <c r="P2264" s="489"/>
    </row>
    <row r="2265" spans="3:16" s="348" customFormat="1" ht="15" customHeight="1" thickBot="1" x14ac:dyDescent="0.25">
      <c r="C2265" s="992" t="s">
        <v>3528</v>
      </c>
      <c r="D2265" s="806">
        <v>20</v>
      </c>
      <c r="E2265" s="806">
        <v>20</v>
      </c>
      <c r="F2265" s="1070">
        <v>133</v>
      </c>
      <c r="G2265" s="1071" t="s">
        <v>1412</v>
      </c>
      <c r="H2265" s="1849">
        <v>155</v>
      </c>
      <c r="I2265" s="1849">
        <v>40</v>
      </c>
      <c r="J2265" s="809">
        <v>0.15</v>
      </c>
      <c r="K2265" s="1206">
        <v>0.15</v>
      </c>
      <c r="L2265" s="489"/>
      <c r="M2265" s="489"/>
      <c r="N2265" s="489"/>
      <c r="O2265" s="489"/>
      <c r="P2265" s="489"/>
    </row>
    <row r="2266" spans="3:16" s="348" customFormat="1" ht="15" customHeight="1" x14ac:dyDescent="0.2">
      <c r="C2266" s="801" t="s">
        <v>2773</v>
      </c>
      <c r="D2266" s="687"/>
      <c r="E2266" s="818"/>
      <c r="F2266" s="818"/>
      <c r="G2266" s="818"/>
      <c r="H2266" s="818"/>
      <c r="I2266" s="818"/>
      <c r="J2266" s="818"/>
      <c r="K2266" s="990"/>
      <c r="L2266" s="489"/>
      <c r="M2266" s="489"/>
      <c r="N2266" s="489"/>
      <c r="O2266" s="489"/>
      <c r="P2266" s="489"/>
    </row>
    <row r="2267" spans="3:16" s="348" customFormat="1" ht="15" customHeight="1" x14ac:dyDescent="0.2">
      <c r="C2267" s="801" t="s">
        <v>1414</v>
      </c>
      <c r="D2267" s="687"/>
      <c r="E2267" s="687"/>
      <c r="F2267" s="687"/>
      <c r="G2267" s="687"/>
      <c r="H2267" s="687"/>
      <c r="I2267" s="687"/>
      <c r="J2267" s="687"/>
      <c r="K2267" s="802"/>
      <c r="L2267" s="489"/>
      <c r="M2267" s="489"/>
      <c r="N2267" s="489"/>
      <c r="O2267" s="489"/>
      <c r="P2267" s="489"/>
    </row>
    <row r="2268" spans="3:16" s="348" customFormat="1" ht="15" customHeight="1" x14ac:dyDescent="0.2">
      <c r="C2268" s="949" t="s">
        <v>3529</v>
      </c>
      <c r="D2268" s="687"/>
      <c r="E2268" s="687"/>
      <c r="F2268" s="687"/>
      <c r="G2268" s="687"/>
      <c r="H2268" s="687"/>
      <c r="I2268" s="687"/>
      <c r="J2268" s="687"/>
      <c r="K2268" s="802"/>
      <c r="L2268" s="489"/>
      <c r="M2268" s="489"/>
      <c r="N2268" s="489"/>
      <c r="O2268" s="489"/>
      <c r="P2268" s="489"/>
    </row>
    <row r="2269" spans="3:16" s="348" customFormat="1" ht="15" customHeight="1" thickBot="1" x14ac:dyDescent="0.25">
      <c r="C2269" s="1578" t="s">
        <v>3530</v>
      </c>
      <c r="D2269" s="821"/>
      <c r="E2269" s="821"/>
      <c r="F2269" s="821"/>
      <c r="G2269" s="821"/>
      <c r="H2269" s="821"/>
      <c r="I2269" s="821"/>
      <c r="J2269" s="821"/>
      <c r="K2269" s="822"/>
      <c r="L2269" s="489"/>
      <c r="M2269" s="489"/>
      <c r="N2269" s="489"/>
      <c r="O2269" s="489"/>
      <c r="P2269" s="489"/>
    </row>
    <row r="2270" spans="3:16" s="348" customFormat="1" ht="15" customHeight="1" thickTop="1" thickBot="1" x14ac:dyDescent="0.35">
      <c r="C2270" s="5251"/>
      <c r="D2270" s="5251"/>
      <c r="E2270" s="5251"/>
      <c r="F2270" s="513"/>
      <c r="G2270" s="513"/>
      <c r="H2270" s="513"/>
      <c r="I2270" s="489"/>
      <c r="J2270" s="489"/>
      <c r="K2270" s="489"/>
      <c r="L2270" s="489"/>
      <c r="M2270" s="489"/>
      <c r="N2270" s="489"/>
      <c r="O2270" s="489"/>
      <c r="P2270" s="489"/>
    </row>
    <row r="2271" spans="3:16" s="348" customFormat="1" ht="15" customHeight="1" thickTop="1" x14ac:dyDescent="0.3">
      <c r="C2271" s="5381" t="s">
        <v>3413</v>
      </c>
      <c r="D2271" s="5382"/>
      <c r="E2271" s="5383"/>
      <c r="F2271" s="513"/>
      <c r="G2271" s="513"/>
      <c r="H2271" s="513"/>
      <c r="I2271" s="489"/>
      <c r="J2271" s="489"/>
      <c r="K2271" s="489"/>
      <c r="L2271" s="489"/>
      <c r="M2271" s="489"/>
      <c r="N2271" s="489"/>
      <c r="O2271" s="489"/>
      <c r="P2271" s="489"/>
    </row>
    <row r="2272" spans="3:16" s="348" customFormat="1" ht="28.5" customHeight="1" thickBot="1" x14ac:dyDescent="0.35">
      <c r="C2272" s="1751" t="s">
        <v>3414</v>
      </c>
      <c r="D2272" s="1752" t="s">
        <v>3415</v>
      </c>
      <c r="E2272" s="1753"/>
      <c r="F2272" s="513"/>
      <c r="G2272" s="513"/>
      <c r="H2272" s="513"/>
      <c r="I2272" s="489"/>
      <c r="J2272" s="489"/>
      <c r="K2272" s="489"/>
      <c r="L2272" s="489"/>
      <c r="M2272" s="489"/>
      <c r="N2272" s="489"/>
      <c r="O2272" s="489"/>
      <c r="P2272" s="489"/>
    </row>
    <row r="2273" spans="3:16" s="348" customFormat="1" ht="15" customHeight="1" x14ac:dyDescent="0.3">
      <c r="C2273" s="1754"/>
      <c r="D2273" s="1755"/>
      <c r="E2273" s="1753"/>
      <c r="F2273" s="513"/>
      <c r="G2273" s="513"/>
      <c r="H2273" s="513"/>
      <c r="I2273" s="489"/>
      <c r="J2273" s="489"/>
      <c r="K2273" s="489"/>
      <c r="L2273" s="489"/>
      <c r="M2273" s="489"/>
      <c r="N2273" s="489"/>
      <c r="O2273" s="489"/>
      <c r="P2273" s="489"/>
    </row>
    <row r="2274" spans="3:16" s="348" customFormat="1" ht="15" customHeight="1" x14ac:dyDescent="0.3">
      <c r="C2274" s="1756" t="s">
        <v>3416</v>
      </c>
      <c r="D2274" s="1393">
        <v>30</v>
      </c>
      <c r="E2274" s="1753"/>
      <c r="F2274" s="513"/>
      <c r="G2274" s="513"/>
      <c r="H2274" s="513"/>
      <c r="I2274" s="489"/>
      <c r="J2274" s="489"/>
      <c r="K2274" s="489"/>
      <c r="L2274" s="489"/>
      <c r="M2274" s="489"/>
      <c r="N2274" s="489"/>
      <c r="O2274" s="489"/>
      <c r="P2274" s="489"/>
    </row>
    <row r="2275" spans="3:16" s="348" customFormat="1" ht="15" customHeight="1" thickBot="1" x14ac:dyDescent="0.35">
      <c r="C2275" s="1757"/>
      <c r="D2275" s="1758"/>
      <c r="E2275" s="1753"/>
      <c r="F2275" s="513"/>
      <c r="G2275" s="513"/>
      <c r="H2275" s="513"/>
      <c r="I2275" s="489"/>
      <c r="J2275" s="489"/>
      <c r="K2275" s="489"/>
      <c r="L2275" s="489"/>
      <c r="M2275" s="489"/>
      <c r="N2275" s="489"/>
      <c r="O2275" s="489"/>
      <c r="P2275" s="489"/>
    </row>
    <row r="2276" spans="3:16" s="348" customFormat="1" ht="15" customHeight="1" x14ac:dyDescent="0.3">
      <c r="C2276" s="1759" t="s">
        <v>3084</v>
      </c>
      <c r="D2276" s="1760"/>
      <c r="E2276" s="1753"/>
      <c r="F2276" s="513"/>
      <c r="G2276" s="513"/>
      <c r="H2276" s="513"/>
      <c r="I2276" s="489"/>
      <c r="J2276" s="489"/>
      <c r="K2276" s="489"/>
      <c r="L2276" s="489"/>
      <c r="M2276" s="489"/>
      <c r="N2276" s="489"/>
      <c r="O2276" s="489"/>
      <c r="P2276" s="489"/>
    </row>
    <row r="2277" spans="3:16" s="348" customFormat="1" ht="15" customHeight="1" thickBot="1" x14ac:dyDescent="0.35">
      <c r="C2277" s="1761"/>
      <c r="D2277" s="1762"/>
      <c r="E2277" s="1753"/>
      <c r="F2277" s="513"/>
      <c r="G2277" s="513"/>
      <c r="H2277" s="513"/>
      <c r="I2277" s="489"/>
      <c r="J2277" s="489"/>
      <c r="K2277" s="489"/>
      <c r="L2277" s="489"/>
      <c r="M2277" s="489"/>
      <c r="N2277" s="489"/>
      <c r="O2277" s="489"/>
      <c r="P2277" s="489"/>
    </row>
    <row r="2278" spans="3:16" s="348" customFormat="1" ht="15" customHeight="1" x14ac:dyDescent="0.3">
      <c r="C2278" s="1763" t="s">
        <v>3417</v>
      </c>
      <c r="D2278" s="1764" t="s">
        <v>3415</v>
      </c>
      <c r="E2278" s="1765" t="s">
        <v>3418</v>
      </c>
      <c r="F2278" s="513"/>
      <c r="G2278" s="513"/>
      <c r="H2278" s="513"/>
      <c r="I2278" s="489"/>
      <c r="J2278" s="489"/>
      <c r="K2278" s="489"/>
      <c r="L2278" s="489"/>
      <c r="M2278" s="489"/>
      <c r="N2278" s="489"/>
      <c r="O2278" s="489"/>
      <c r="P2278" s="489"/>
    </row>
    <row r="2279" spans="3:16" s="348" customFormat="1" ht="15" customHeight="1" x14ac:dyDescent="0.3">
      <c r="C2279" s="1766"/>
      <c r="D2279" s="1767"/>
      <c r="E2279" s="1768"/>
      <c r="F2279" s="513"/>
      <c r="G2279" s="513"/>
      <c r="H2279" s="513"/>
      <c r="I2279" s="489"/>
      <c r="J2279" s="489"/>
      <c r="K2279" s="489"/>
      <c r="L2279" s="489"/>
      <c r="M2279" s="489"/>
      <c r="N2279" s="489"/>
      <c r="O2279" s="489"/>
      <c r="P2279" s="489"/>
    </row>
    <row r="2280" spans="3:16" s="348" customFormat="1" ht="36" customHeight="1" x14ac:dyDescent="0.3">
      <c r="C2280" s="1769" t="s">
        <v>3419</v>
      </c>
      <c r="D2280" s="727">
        <v>30</v>
      </c>
      <c r="E2280" s="1770" t="s">
        <v>3420</v>
      </c>
      <c r="F2280" s="513"/>
      <c r="G2280" s="513"/>
      <c r="H2280" s="513"/>
      <c r="I2280" s="489"/>
      <c r="J2280" s="489"/>
      <c r="K2280" s="489"/>
      <c r="L2280" s="489"/>
      <c r="M2280" s="489"/>
      <c r="N2280" s="489"/>
      <c r="O2280" s="489"/>
      <c r="P2280" s="489"/>
    </row>
    <row r="2281" spans="3:16" s="348" customFormat="1" ht="36" customHeight="1" x14ac:dyDescent="0.3">
      <c r="C2281" s="1769" t="s">
        <v>3421</v>
      </c>
      <c r="D2281" s="727">
        <v>40</v>
      </c>
      <c r="E2281" s="1770" t="s">
        <v>3422</v>
      </c>
      <c r="F2281" s="513"/>
      <c r="G2281" s="513"/>
      <c r="H2281" s="513"/>
      <c r="I2281" s="489"/>
      <c r="J2281" s="489"/>
      <c r="K2281" s="489"/>
      <c r="L2281" s="489"/>
      <c r="M2281" s="489"/>
      <c r="N2281" s="489"/>
      <c r="O2281" s="489"/>
      <c r="P2281" s="489"/>
    </row>
    <row r="2282" spans="3:16" s="348" customFormat="1" ht="30" customHeight="1" thickBot="1" x14ac:dyDescent="0.35">
      <c r="C2282" s="1771" t="s">
        <v>3423</v>
      </c>
      <c r="D2282" s="731">
        <v>90</v>
      </c>
      <c r="E2282" s="1772" t="s">
        <v>3424</v>
      </c>
      <c r="F2282" s="513"/>
      <c r="G2282" s="513"/>
      <c r="H2282" s="513"/>
      <c r="I2282" s="489"/>
      <c r="J2282" s="489"/>
      <c r="K2282" s="489"/>
      <c r="L2282" s="489"/>
      <c r="M2282" s="489"/>
      <c r="N2282" s="489"/>
      <c r="O2282" s="489"/>
      <c r="P2282" s="489"/>
    </row>
    <row r="2283" spans="3:16" s="348" customFormat="1" ht="15" customHeight="1" x14ac:dyDescent="0.3">
      <c r="C2283" s="1773"/>
      <c r="D2283" s="1774"/>
      <c r="E2283" s="1775"/>
      <c r="F2283" s="513"/>
      <c r="G2283" s="513"/>
      <c r="H2283" s="513"/>
      <c r="I2283" s="489"/>
      <c r="J2283" s="489"/>
      <c r="K2283" s="489"/>
      <c r="L2283" s="489"/>
      <c r="M2283" s="489"/>
      <c r="N2283" s="489"/>
      <c r="O2283" s="489"/>
      <c r="P2283" s="489"/>
    </row>
    <row r="2284" spans="3:16" s="348" customFormat="1" ht="15" customHeight="1" x14ac:dyDescent="0.3">
      <c r="C2284" s="5364" t="s">
        <v>3425</v>
      </c>
      <c r="D2284" s="4367"/>
      <c r="E2284" s="1753"/>
      <c r="F2284" s="513"/>
      <c r="G2284" s="513"/>
      <c r="H2284" s="513"/>
      <c r="I2284" s="489"/>
      <c r="J2284" s="489"/>
      <c r="K2284" s="489"/>
      <c r="L2284" s="489"/>
      <c r="M2284" s="489"/>
      <c r="N2284" s="489"/>
      <c r="O2284" s="489"/>
      <c r="P2284" s="489"/>
    </row>
    <row r="2285" spans="3:16" s="348" customFormat="1" ht="15" customHeight="1" x14ac:dyDescent="0.3">
      <c r="C2285" s="5364" t="s">
        <v>3426</v>
      </c>
      <c r="D2285" s="4367"/>
      <c r="E2285" s="5365"/>
      <c r="F2285" s="513"/>
      <c r="G2285" s="513"/>
      <c r="H2285" s="513"/>
      <c r="I2285" s="489"/>
      <c r="J2285" s="489"/>
      <c r="K2285" s="489"/>
      <c r="L2285" s="489"/>
      <c r="M2285" s="489"/>
      <c r="N2285" s="489"/>
      <c r="O2285" s="489"/>
      <c r="P2285" s="489"/>
    </row>
    <row r="2286" spans="3:16" s="348" customFormat="1" ht="15" customHeight="1" x14ac:dyDescent="0.3">
      <c r="C2286" s="5364" t="s">
        <v>3427</v>
      </c>
      <c r="D2286" s="4367"/>
      <c r="E2286" s="5365"/>
      <c r="F2286" s="513"/>
      <c r="G2286" s="513"/>
      <c r="H2286" s="513"/>
      <c r="I2286" s="489"/>
      <c r="J2286" s="489"/>
      <c r="K2286" s="489"/>
      <c r="L2286" s="489"/>
      <c r="M2286" s="489"/>
      <c r="N2286" s="489"/>
      <c r="O2286" s="489"/>
      <c r="P2286" s="489"/>
    </row>
    <row r="2287" spans="3:16" s="348" customFormat="1" ht="29.25" customHeight="1" x14ac:dyDescent="0.3">
      <c r="C2287" s="5352" t="s">
        <v>3428</v>
      </c>
      <c r="D2287" s="5353"/>
      <c r="E2287" s="5354"/>
      <c r="F2287" s="513"/>
      <c r="G2287" s="513"/>
      <c r="H2287" s="513"/>
      <c r="I2287" s="489"/>
      <c r="J2287" s="489"/>
      <c r="K2287" s="489"/>
      <c r="L2287" s="489"/>
      <c r="M2287" s="489"/>
      <c r="N2287" s="489"/>
      <c r="O2287" s="489"/>
      <c r="P2287" s="489"/>
    </row>
    <row r="2288" spans="3:16" s="348" customFormat="1" ht="29.25" customHeight="1" x14ac:dyDescent="0.3">
      <c r="C2288" s="5352" t="s">
        <v>3429</v>
      </c>
      <c r="D2288" s="5353"/>
      <c r="E2288" s="5354"/>
      <c r="F2288" s="513"/>
      <c r="G2288" s="513"/>
      <c r="H2288" s="513"/>
      <c r="I2288" s="489"/>
      <c r="J2288" s="489"/>
      <c r="K2288" s="489"/>
      <c r="L2288" s="489"/>
      <c r="M2288" s="489"/>
      <c r="N2288" s="489"/>
      <c r="O2288" s="489"/>
      <c r="P2288" s="489"/>
    </row>
    <row r="2289" spans="3:16" s="348" customFormat="1" ht="24.75" customHeight="1" x14ac:dyDescent="0.3">
      <c r="C2289" s="5352" t="s">
        <v>3430</v>
      </c>
      <c r="D2289" s="5353"/>
      <c r="E2289" s="5354"/>
      <c r="F2289" s="513"/>
      <c r="G2289" s="513"/>
      <c r="H2289" s="513"/>
      <c r="I2289" s="489"/>
      <c r="J2289" s="489"/>
      <c r="K2289" s="489"/>
      <c r="L2289" s="489"/>
      <c r="M2289" s="489"/>
      <c r="N2289" s="489"/>
      <c r="O2289" s="489"/>
      <c r="P2289" s="489"/>
    </row>
    <row r="2290" spans="3:16" s="348" customFormat="1" ht="26.25" customHeight="1" x14ac:dyDescent="0.3">
      <c r="C2290" s="5352" t="s">
        <v>3431</v>
      </c>
      <c r="D2290" s="5353"/>
      <c r="E2290" s="5354"/>
      <c r="F2290" s="513"/>
      <c r="G2290" s="513"/>
      <c r="H2290" s="513"/>
      <c r="I2290" s="489"/>
      <c r="J2290" s="489"/>
      <c r="K2290" s="489"/>
      <c r="L2290" s="489"/>
      <c r="M2290" s="489"/>
      <c r="N2290" s="489"/>
      <c r="O2290" s="489"/>
      <c r="P2290" s="489"/>
    </row>
    <row r="2291" spans="3:16" s="348" customFormat="1" ht="15" customHeight="1" thickBot="1" x14ac:dyDescent="0.35">
      <c r="C2291" s="5355" t="s">
        <v>3432</v>
      </c>
      <c r="D2291" s="5356"/>
      <c r="E2291" s="1776"/>
      <c r="F2291" s="513"/>
      <c r="G2291" s="513"/>
      <c r="H2291" s="513"/>
      <c r="I2291" s="489"/>
      <c r="J2291" s="489"/>
      <c r="K2291" s="489"/>
      <c r="L2291" s="489"/>
      <c r="M2291" s="489"/>
      <c r="N2291" s="489"/>
      <c r="O2291" s="489"/>
      <c r="P2291" s="489"/>
    </row>
    <row r="2292" spans="3:16" s="348" customFormat="1" ht="15" customHeight="1" thickTop="1" thickBot="1" x14ac:dyDescent="0.35">
      <c r="C2292" s="5251"/>
      <c r="D2292" s="5251"/>
      <c r="E2292" s="5251"/>
      <c r="F2292" s="513"/>
      <c r="G2292" s="513"/>
      <c r="H2292" s="513"/>
      <c r="I2292" s="489"/>
      <c r="J2292" s="489"/>
      <c r="K2292" s="489"/>
      <c r="L2292" s="489"/>
      <c r="M2292" s="489"/>
      <c r="N2292" s="489"/>
      <c r="O2292" s="489"/>
      <c r="P2292" s="489"/>
    </row>
    <row r="2293" spans="3:16" s="348" customFormat="1" ht="25.5" customHeight="1" x14ac:dyDescent="0.3">
      <c r="C2293" s="5386" t="s">
        <v>3191</v>
      </c>
      <c r="D2293" s="5387"/>
      <c r="E2293" s="5388"/>
      <c r="F2293" s="513"/>
      <c r="G2293" s="513"/>
      <c r="H2293" s="513"/>
      <c r="I2293" s="489"/>
      <c r="J2293" s="489"/>
      <c r="K2293" s="489"/>
      <c r="L2293" s="489"/>
      <c r="M2293" s="489"/>
      <c r="N2293" s="489"/>
      <c r="O2293" s="489"/>
      <c r="P2293" s="489"/>
    </row>
    <row r="2294" spans="3:16" s="348" customFormat="1" ht="26.25" customHeight="1" x14ac:dyDescent="0.3">
      <c r="C2294" s="1627" t="s">
        <v>3192</v>
      </c>
      <c r="D2294" s="1613" t="s">
        <v>3193</v>
      </c>
      <c r="E2294" s="1311" t="s">
        <v>3194</v>
      </c>
      <c r="F2294" s="513"/>
      <c r="G2294" s="513"/>
      <c r="H2294" s="513"/>
      <c r="I2294" s="489"/>
      <c r="J2294" s="489"/>
      <c r="K2294" s="489"/>
      <c r="L2294" s="489"/>
      <c r="M2294" s="489"/>
      <c r="N2294" s="489"/>
      <c r="O2294" s="489"/>
      <c r="P2294" s="489"/>
    </row>
    <row r="2295" spans="3:16" s="348" customFormat="1" ht="15" customHeight="1" x14ac:dyDescent="0.3">
      <c r="C2295" s="1628" t="s">
        <v>662</v>
      </c>
      <c r="D2295" s="1629" t="s">
        <v>242</v>
      </c>
      <c r="E2295" s="1630">
        <v>0.5</v>
      </c>
      <c r="F2295" s="513"/>
      <c r="G2295" s="513"/>
      <c r="H2295" s="513"/>
      <c r="I2295" s="489"/>
      <c r="J2295" s="489"/>
      <c r="K2295" s="489"/>
      <c r="L2295" s="489"/>
      <c r="M2295" s="489"/>
      <c r="N2295" s="489"/>
      <c r="O2295" s="489"/>
      <c r="P2295" s="489"/>
    </row>
    <row r="2296" spans="3:16" s="348" customFormat="1" ht="15" customHeight="1" x14ac:dyDescent="0.3">
      <c r="C2296" s="1628" t="s">
        <v>663</v>
      </c>
      <c r="D2296" s="917" t="s">
        <v>3195</v>
      </c>
      <c r="E2296" s="1630">
        <v>0.5</v>
      </c>
      <c r="F2296" s="513"/>
      <c r="G2296" s="513"/>
      <c r="H2296" s="513"/>
      <c r="I2296" s="489"/>
      <c r="J2296" s="489"/>
      <c r="K2296" s="489"/>
      <c r="L2296" s="489"/>
      <c r="M2296" s="489"/>
      <c r="N2296" s="489"/>
      <c r="O2296" s="489"/>
      <c r="P2296" s="489"/>
    </row>
    <row r="2297" spans="3:16" s="348" customFormat="1" ht="15" customHeight="1" x14ac:dyDescent="0.3">
      <c r="C2297" s="1628" t="s">
        <v>3196</v>
      </c>
      <c r="D2297" s="1631" t="s">
        <v>3197</v>
      </c>
      <c r="E2297" s="1630">
        <v>0.5</v>
      </c>
      <c r="F2297" s="513"/>
      <c r="G2297" s="513"/>
      <c r="H2297" s="513"/>
      <c r="I2297" s="489"/>
      <c r="J2297" s="489"/>
      <c r="K2297" s="489"/>
      <c r="L2297" s="489"/>
      <c r="M2297" s="489"/>
      <c r="N2297" s="489"/>
      <c r="O2297" s="489"/>
      <c r="P2297" s="489"/>
    </row>
    <row r="2298" spans="3:16" s="348" customFormat="1" ht="15" customHeight="1" x14ac:dyDescent="0.3">
      <c r="C2298" s="1628" t="s">
        <v>3198</v>
      </c>
      <c r="D2298" s="917" t="s">
        <v>243</v>
      </c>
      <c r="E2298" s="1630">
        <v>0.5</v>
      </c>
      <c r="F2298" s="513"/>
      <c r="G2298" s="513"/>
      <c r="H2298" s="513"/>
      <c r="I2298" s="489"/>
      <c r="J2298" s="489"/>
      <c r="K2298" s="489"/>
      <c r="L2298" s="489"/>
      <c r="M2298" s="489"/>
      <c r="N2298" s="489"/>
      <c r="O2298" s="489"/>
      <c r="P2298" s="489"/>
    </row>
    <row r="2299" spans="3:16" s="348" customFormat="1" ht="15" customHeight="1" x14ac:dyDescent="0.3">
      <c r="C2299" s="1628" t="s">
        <v>3199</v>
      </c>
      <c r="D2299" s="917" t="s">
        <v>1609</v>
      </c>
      <c r="E2299" s="1630">
        <v>0.5</v>
      </c>
      <c r="F2299" s="513"/>
      <c r="G2299" s="513"/>
      <c r="H2299" s="513"/>
      <c r="I2299" s="489"/>
      <c r="J2299" s="489"/>
      <c r="K2299" s="489"/>
      <c r="L2299" s="489"/>
      <c r="M2299" s="489"/>
      <c r="N2299" s="489"/>
      <c r="O2299" s="489"/>
      <c r="P2299" s="489"/>
    </row>
    <row r="2300" spans="3:16" s="348" customFormat="1" ht="15" customHeight="1" x14ac:dyDescent="0.3">
      <c r="C2300" s="1628" t="s">
        <v>3200</v>
      </c>
      <c r="D2300" s="917" t="s">
        <v>1146</v>
      </c>
      <c r="E2300" s="1630">
        <v>0.5</v>
      </c>
      <c r="F2300" s="513"/>
      <c r="G2300" s="513"/>
      <c r="H2300" s="513"/>
      <c r="I2300" s="489"/>
      <c r="J2300" s="489"/>
      <c r="K2300" s="489"/>
      <c r="L2300" s="489"/>
      <c r="M2300" s="489"/>
      <c r="N2300" s="489"/>
      <c r="O2300" s="489"/>
      <c r="P2300" s="489"/>
    </row>
    <row r="2301" spans="3:16" s="348" customFormat="1" ht="15" customHeight="1" x14ac:dyDescent="0.3">
      <c r="C2301" s="1628" t="s">
        <v>3201</v>
      </c>
      <c r="D2301" s="917" t="s">
        <v>3202</v>
      </c>
      <c r="E2301" s="1630">
        <v>4.49</v>
      </c>
      <c r="F2301" s="513"/>
      <c r="G2301" s="513"/>
      <c r="H2301" s="513"/>
      <c r="I2301" s="489"/>
      <c r="J2301" s="489"/>
      <c r="K2301" s="489"/>
      <c r="L2301" s="489"/>
      <c r="M2301" s="489"/>
      <c r="N2301" s="489"/>
      <c r="O2301" s="489"/>
      <c r="P2301" s="489"/>
    </row>
    <row r="2302" spans="3:16" s="348" customFormat="1" ht="15" customHeight="1" x14ac:dyDescent="0.3">
      <c r="C2302" s="1628" t="s">
        <v>3203</v>
      </c>
      <c r="D2302" s="917" t="s">
        <v>1599</v>
      </c>
      <c r="E2302" s="1630">
        <v>0.95</v>
      </c>
      <c r="F2302" s="513"/>
      <c r="G2302" s="513"/>
      <c r="H2302" s="513"/>
      <c r="I2302" s="489"/>
      <c r="J2302" s="489"/>
      <c r="K2302" s="489"/>
      <c r="L2302" s="489"/>
      <c r="M2302" s="489"/>
      <c r="N2302" s="489"/>
      <c r="O2302" s="489"/>
      <c r="P2302" s="489"/>
    </row>
    <row r="2303" spans="3:16" s="348" customFormat="1" ht="15" customHeight="1" x14ac:dyDescent="0.3">
      <c r="C2303" s="1628" t="s">
        <v>3204</v>
      </c>
      <c r="D2303" s="917" t="s">
        <v>3205</v>
      </c>
      <c r="E2303" s="1630">
        <v>0.5</v>
      </c>
      <c r="F2303" s="513"/>
      <c r="G2303" s="513"/>
      <c r="H2303" s="513"/>
      <c r="I2303" s="489"/>
      <c r="J2303" s="489"/>
      <c r="K2303" s="489"/>
      <c r="L2303" s="489"/>
      <c r="M2303" s="489"/>
      <c r="N2303" s="489"/>
      <c r="O2303" s="489"/>
      <c r="P2303" s="489"/>
    </row>
    <row r="2304" spans="3:16" s="348" customFormat="1" ht="15" customHeight="1" x14ac:dyDescent="0.3">
      <c r="C2304" s="1628" t="s">
        <v>3206</v>
      </c>
      <c r="D2304" s="917" t="s">
        <v>3207</v>
      </c>
      <c r="E2304" s="1630">
        <v>0.5</v>
      </c>
      <c r="F2304" s="513"/>
      <c r="G2304" s="513"/>
      <c r="H2304" s="513"/>
      <c r="I2304" s="489"/>
      <c r="J2304" s="489"/>
      <c r="K2304" s="489"/>
      <c r="L2304" s="489"/>
      <c r="M2304" s="489"/>
      <c r="N2304" s="489"/>
      <c r="O2304" s="489"/>
      <c r="P2304" s="489"/>
    </row>
    <row r="2305" spans="3:16" s="348" customFormat="1" ht="15" customHeight="1" x14ac:dyDescent="0.3">
      <c r="C2305" s="1628" t="s">
        <v>3208</v>
      </c>
      <c r="D2305" s="917" t="s">
        <v>1597</v>
      </c>
      <c r="E2305" s="1630">
        <v>0.5</v>
      </c>
      <c r="F2305" s="513"/>
      <c r="G2305" s="513"/>
      <c r="H2305" s="513"/>
      <c r="I2305" s="489"/>
      <c r="J2305" s="489"/>
      <c r="K2305" s="489"/>
      <c r="L2305" s="489"/>
      <c r="M2305" s="489"/>
      <c r="N2305" s="489"/>
      <c r="O2305" s="489"/>
      <c r="P2305" s="489"/>
    </row>
    <row r="2306" spans="3:16" s="348" customFormat="1" ht="15" customHeight="1" x14ac:dyDescent="0.3">
      <c r="C2306" s="1628" t="s">
        <v>3209</v>
      </c>
      <c r="D2306" s="917" t="s">
        <v>3210</v>
      </c>
      <c r="E2306" s="1630">
        <v>0.5</v>
      </c>
      <c r="F2306" s="513"/>
      <c r="G2306" s="513"/>
      <c r="H2306" s="513"/>
      <c r="I2306" s="489"/>
      <c r="J2306" s="489"/>
      <c r="K2306" s="489"/>
      <c r="L2306" s="489"/>
      <c r="M2306" s="489"/>
      <c r="N2306" s="489"/>
      <c r="O2306" s="489"/>
      <c r="P2306" s="489"/>
    </row>
    <row r="2307" spans="3:16" s="348" customFormat="1" ht="15" customHeight="1" x14ac:dyDescent="0.3">
      <c r="C2307" s="1628" t="s">
        <v>3211</v>
      </c>
      <c r="D2307" s="917" t="s">
        <v>3212</v>
      </c>
      <c r="E2307" s="1630">
        <v>0.5</v>
      </c>
      <c r="F2307" s="513"/>
      <c r="G2307" s="513"/>
      <c r="H2307" s="513"/>
      <c r="I2307" s="489"/>
      <c r="J2307" s="489"/>
      <c r="K2307" s="489"/>
      <c r="L2307" s="489"/>
      <c r="M2307" s="489"/>
      <c r="N2307" s="489"/>
      <c r="O2307" s="489"/>
      <c r="P2307" s="489"/>
    </row>
    <row r="2308" spans="3:16" s="348" customFormat="1" ht="15" customHeight="1" x14ac:dyDescent="0.3">
      <c r="C2308" s="1628" t="s">
        <v>3213</v>
      </c>
      <c r="D2308" s="917" t="s">
        <v>3214</v>
      </c>
      <c r="E2308" s="1630">
        <v>0.5</v>
      </c>
      <c r="F2308" s="513"/>
      <c r="G2308" s="513"/>
      <c r="H2308" s="513"/>
      <c r="I2308" s="489"/>
      <c r="J2308" s="489"/>
      <c r="K2308" s="489"/>
      <c r="L2308" s="489"/>
      <c r="M2308" s="489"/>
      <c r="N2308" s="489"/>
      <c r="O2308" s="489"/>
      <c r="P2308" s="489"/>
    </row>
    <row r="2309" spans="3:16" s="348" customFormat="1" ht="15" customHeight="1" x14ac:dyDescent="0.3">
      <c r="C2309" s="1628" t="s">
        <v>3215</v>
      </c>
      <c r="D2309" s="917" t="s">
        <v>3216</v>
      </c>
      <c r="E2309" s="1630">
        <v>0.5</v>
      </c>
      <c r="F2309" s="513"/>
      <c r="G2309" s="513"/>
      <c r="H2309" s="513"/>
      <c r="I2309" s="489"/>
      <c r="J2309" s="489"/>
      <c r="K2309" s="489"/>
      <c r="L2309" s="489"/>
      <c r="M2309" s="489"/>
      <c r="N2309" s="489"/>
      <c r="O2309" s="489"/>
      <c r="P2309" s="489"/>
    </row>
    <row r="2310" spans="3:16" s="348" customFormat="1" ht="15" customHeight="1" x14ac:dyDescent="0.3">
      <c r="C2310" s="1628" t="s">
        <v>3217</v>
      </c>
      <c r="D2310" s="917" t="s">
        <v>3218</v>
      </c>
      <c r="E2310" s="1630">
        <v>0.5</v>
      </c>
      <c r="F2310" s="513"/>
      <c r="G2310" s="513"/>
      <c r="H2310" s="513"/>
      <c r="I2310" s="489"/>
      <c r="J2310" s="489"/>
      <c r="K2310" s="489"/>
      <c r="L2310" s="489"/>
      <c r="M2310" s="489"/>
      <c r="N2310" s="489"/>
      <c r="O2310" s="489"/>
      <c r="P2310" s="489"/>
    </row>
    <row r="2311" spans="3:16" s="348" customFormat="1" ht="15" customHeight="1" x14ac:dyDescent="0.3">
      <c r="C2311" s="1628" t="s">
        <v>3219</v>
      </c>
      <c r="D2311" s="917" t="s">
        <v>3220</v>
      </c>
      <c r="E2311" s="1630">
        <v>0.5</v>
      </c>
      <c r="F2311" s="513"/>
      <c r="G2311" s="513"/>
      <c r="H2311" s="513"/>
      <c r="I2311" s="489"/>
      <c r="J2311" s="489"/>
      <c r="K2311" s="489"/>
      <c r="L2311" s="489"/>
      <c r="M2311" s="489"/>
      <c r="N2311" s="489"/>
      <c r="O2311" s="489"/>
      <c r="P2311" s="489"/>
    </row>
    <row r="2312" spans="3:16" s="348" customFormat="1" ht="15" customHeight="1" x14ac:dyDescent="0.3">
      <c r="C2312" s="1628" t="s">
        <v>3221</v>
      </c>
      <c r="D2312" s="917" t="s">
        <v>3222</v>
      </c>
      <c r="E2312" s="1630">
        <v>0.5</v>
      </c>
      <c r="F2312" s="513"/>
      <c r="G2312" s="513"/>
      <c r="H2312" s="513"/>
      <c r="I2312" s="489"/>
      <c r="J2312" s="489"/>
      <c r="K2312" s="489"/>
      <c r="L2312" s="489"/>
      <c r="M2312" s="489"/>
      <c r="N2312" s="489"/>
      <c r="O2312" s="489"/>
      <c r="P2312" s="489"/>
    </row>
    <row r="2313" spans="3:16" s="348" customFormat="1" ht="15" customHeight="1" x14ac:dyDescent="0.3">
      <c r="C2313" s="1628" t="s">
        <v>3223</v>
      </c>
      <c r="D2313" s="917" t="s">
        <v>3224</v>
      </c>
      <c r="E2313" s="1630">
        <v>0.5</v>
      </c>
      <c r="F2313" s="513"/>
      <c r="G2313" s="513"/>
      <c r="H2313" s="513"/>
      <c r="I2313" s="489"/>
      <c r="J2313" s="489"/>
      <c r="K2313" s="489"/>
      <c r="L2313" s="489"/>
      <c r="M2313" s="489"/>
      <c r="N2313" s="489"/>
      <c r="O2313" s="489"/>
      <c r="P2313" s="489"/>
    </row>
    <row r="2314" spans="3:16" s="348" customFormat="1" ht="15" customHeight="1" x14ac:dyDescent="0.3">
      <c r="C2314" s="1628" t="s">
        <v>3225</v>
      </c>
      <c r="D2314" s="917" t="s">
        <v>3226</v>
      </c>
      <c r="E2314" s="1630">
        <v>0.5</v>
      </c>
      <c r="F2314" s="513"/>
      <c r="G2314" s="513"/>
      <c r="H2314" s="513"/>
      <c r="I2314" s="489"/>
      <c r="J2314" s="489"/>
      <c r="K2314" s="489"/>
      <c r="L2314" s="489"/>
      <c r="M2314" s="489"/>
      <c r="N2314" s="489"/>
      <c r="O2314" s="489"/>
      <c r="P2314" s="489"/>
    </row>
    <row r="2315" spans="3:16" s="348" customFormat="1" ht="15" customHeight="1" x14ac:dyDescent="0.3">
      <c r="C2315" s="1628" t="s">
        <v>3227</v>
      </c>
      <c r="D2315" s="917" t="s">
        <v>3228</v>
      </c>
      <c r="E2315" s="1630">
        <v>0.5</v>
      </c>
      <c r="F2315" s="513"/>
      <c r="G2315" s="513"/>
      <c r="H2315" s="513"/>
      <c r="I2315" s="489"/>
      <c r="J2315" s="489"/>
      <c r="K2315" s="489"/>
      <c r="L2315" s="489"/>
      <c r="M2315" s="489"/>
      <c r="N2315" s="489"/>
      <c r="O2315" s="489"/>
      <c r="P2315" s="489"/>
    </row>
    <row r="2316" spans="3:16" s="348" customFormat="1" ht="15" customHeight="1" x14ac:dyDescent="0.3">
      <c r="C2316" s="1628" t="s">
        <v>3229</v>
      </c>
      <c r="D2316" s="917" t="s">
        <v>3230</v>
      </c>
      <c r="E2316" s="1630">
        <v>0.5</v>
      </c>
      <c r="F2316" s="513"/>
      <c r="G2316" s="513"/>
      <c r="H2316" s="513"/>
      <c r="I2316" s="489"/>
      <c r="J2316" s="489"/>
      <c r="K2316" s="489"/>
      <c r="L2316" s="489"/>
      <c r="M2316" s="489"/>
      <c r="N2316" s="489"/>
      <c r="O2316" s="489"/>
      <c r="P2316" s="489"/>
    </row>
    <row r="2317" spans="3:16" s="348" customFormat="1" ht="15" customHeight="1" x14ac:dyDescent="0.3">
      <c r="C2317" s="1628" t="s">
        <v>3231</v>
      </c>
      <c r="D2317" s="917" t="s">
        <v>3232</v>
      </c>
      <c r="E2317" s="1630">
        <v>0.5</v>
      </c>
      <c r="F2317" s="513"/>
      <c r="G2317" s="513"/>
      <c r="H2317" s="513"/>
      <c r="I2317" s="489"/>
      <c r="J2317" s="489"/>
      <c r="K2317" s="489"/>
      <c r="L2317" s="489"/>
      <c r="M2317" s="489"/>
      <c r="N2317" s="489"/>
      <c r="O2317" s="489"/>
      <c r="P2317" s="489"/>
    </row>
    <row r="2318" spans="3:16" s="348" customFormat="1" ht="15" customHeight="1" x14ac:dyDescent="0.3">
      <c r="C2318" s="1628" t="s">
        <v>3233</v>
      </c>
      <c r="D2318" s="917" t="s">
        <v>3234</v>
      </c>
      <c r="E2318" s="1630">
        <v>0.5</v>
      </c>
      <c r="F2318" s="513"/>
      <c r="G2318" s="513"/>
      <c r="H2318" s="513"/>
      <c r="I2318" s="489"/>
      <c r="J2318" s="489"/>
      <c r="K2318" s="489"/>
      <c r="L2318" s="489"/>
      <c r="M2318" s="489"/>
      <c r="N2318" s="489"/>
      <c r="O2318" s="489"/>
      <c r="P2318" s="489"/>
    </row>
    <row r="2319" spans="3:16" s="348" customFormat="1" ht="15" customHeight="1" x14ac:dyDescent="0.3">
      <c r="C2319" s="1628" t="s">
        <v>3235</v>
      </c>
      <c r="D2319" s="917" t="s">
        <v>3236</v>
      </c>
      <c r="E2319" s="1630">
        <v>0.5</v>
      </c>
      <c r="F2319" s="513"/>
      <c r="G2319" s="513"/>
      <c r="H2319" s="513"/>
      <c r="I2319" s="489"/>
      <c r="J2319" s="489"/>
      <c r="K2319" s="489"/>
      <c r="L2319" s="489"/>
      <c r="M2319" s="489"/>
      <c r="N2319" s="489"/>
      <c r="O2319" s="489"/>
      <c r="P2319" s="489"/>
    </row>
    <row r="2320" spans="3:16" s="348" customFormat="1" ht="15" customHeight="1" x14ac:dyDescent="0.3">
      <c r="C2320" s="1628" t="s">
        <v>3237</v>
      </c>
      <c r="D2320" s="917" t="s">
        <v>3238</v>
      </c>
      <c r="E2320" s="1630">
        <v>0.5</v>
      </c>
      <c r="F2320" s="513"/>
      <c r="G2320" s="513"/>
      <c r="H2320" s="513"/>
      <c r="I2320" s="489"/>
      <c r="J2320" s="489"/>
      <c r="K2320" s="489"/>
      <c r="L2320" s="489"/>
      <c r="M2320" s="489"/>
      <c r="N2320" s="489"/>
      <c r="O2320" s="489"/>
      <c r="P2320" s="489"/>
    </row>
    <row r="2321" spans="3:16" s="348" customFormat="1" ht="15" customHeight="1" x14ac:dyDescent="0.3">
      <c r="C2321" s="1628" t="s">
        <v>3239</v>
      </c>
      <c r="D2321" s="917" t="s">
        <v>3240</v>
      </c>
      <c r="E2321" s="1630">
        <v>0.5</v>
      </c>
      <c r="F2321" s="513"/>
      <c r="G2321" s="513"/>
      <c r="H2321" s="513"/>
      <c r="I2321" s="489"/>
      <c r="J2321" s="489"/>
      <c r="K2321" s="489"/>
      <c r="L2321" s="489"/>
      <c r="M2321" s="489"/>
      <c r="N2321" s="489"/>
      <c r="O2321" s="489"/>
      <c r="P2321" s="489"/>
    </row>
    <row r="2322" spans="3:16" s="348" customFormat="1" ht="15" customHeight="1" thickBot="1" x14ac:dyDescent="0.35">
      <c r="C2322" s="1632" t="s">
        <v>2937</v>
      </c>
      <c r="D2322" s="5384" t="s">
        <v>3241</v>
      </c>
      <c r="E2322" s="5385"/>
      <c r="F2322" s="513"/>
      <c r="G2322" s="513"/>
      <c r="H2322" s="513"/>
      <c r="I2322" s="489"/>
      <c r="J2322" s="489"/>
      <c r="K2322" s="489"/>
      <c r="L2322" s="489"/>
      <c r="M2322" s="489"/>
      <c r="N2322" s="489"/>
      <c r="O2322" s="489"/>
      <c r="P2322" s="489"/>
    </row>
    <row r="2323" spans="3:16" s="348" customFormat="1" ht="15" customHeight="1" thickTop="1" thickBot="1" x14ac:dyDescent="0.35">
      <c r="C2323" s="5251"/>
      <c r="D2323" s="5251"/>
      <c r="E2323" s="5251"/>
      <c r="F2323" s="513"/>
      <c r="G2323" s="513"/>
      <c r="H2323" s="513"/>
      <c r="I2323" s="489"/>
      <c r="J2323" s="489"/>
      <c r="K2323" s="489"/>
      <c r="L2323" s="489"/>
      <c r="M2323" s="489"/>
      <c r="N2323" s="489"/>
      <c r="O2323" s="489"/>
      <c r="P2323" s="489"/>
    </row>
    <row r="2324" spans="3:16" s="348" customFormat="1" ht="15" customHeight="1" thickTop="1" thickBot="1" x14ac:dyDescent="0.25">
      <c r="C2324" s="5281" t="s">
        <v>3182</v>
      </c>
      <c r="D2324" s="5282"/>
      <c r="E2324" s="5282"/>
      <c r="F2324" s="5282"/>
      <c r="G2324" s="5282"/>
      <c r="H2324" s="5282"/>
      <c r="I2324" s="5282"/>
      <c r="J2324" s="5282"/>
      <c r="K2324" s="5282"/>
      <c r="L2324" s="5282"/>
      <c r="M2324" s="5282"/>
      <c r="N2324" s="5283"/>
      <c r="O2324" s="489"/>
      <c r="P2324" s="489"/>
    </row>
    <row r="2325" spans="3:16" s="348" customFormat="1" ht="15" customHeight="1" thickBot="1" x14ac:dyDescent="0.25">
      <c r="C2325" s="5343" t="s">
        <v>559</v>
      </c>
      <c r="D2325" s="5285"/>
      <c r="E2325" s="5229" t="s">
        <v>2760</v>
      </c>
      <c r="F2325" s="5230"/>
      <c r="G2325" s="5230"/>
      <c r="H2325" s="5230"/>
      <c r="I2325" s="5230"/>
      <c r="J2325" s="5230"/>
      <c r="K2325" s="5230"/>
      <c r="L2325" s="5230"/>
      <c r="M2325" s="5230"/>
      <c r="N2325" s="5231"/>
      <c r="O2325" s="489"/>
      <c r="P2325" s="489"/>
    </row>
    <row r="2326" spans="3:16" s="348" customFormat="1" ht="15" customHeight="1" thickBot="1" x14ac:dyDescent="0.25">
      <c r="C2326" s="5397"/>
      <c r="D2326" s="5287"/>
      <c r="E2326" s="5229" t="s">
        <v>3033</v>
      </c>
      <c r="F2326" s="5230"/>
      <c r="G2326" s="5230"/>
      <c r="H2326" s="5229" t="s">
        <v>1508</v>
      </c>
      <c r="I2326" s="5230"/>
      <c r="J2326" s="5290"/>
      <c r="K2326" s="5229" t="s">
        <v>340</v>
      </c>
      <c r="L2326" s="5230"/>
      <c r="M2326" s="5230"/>
      <c r="N2326" s="5231"/>
      <c r="O2326" s="489"/>
      <c r="P2326" s="489"/>
    </row>
    <row r="2327" spans="3:16" s="348" customFormat="1" ht="15" customHeight="1" x14ac:dyDescent="0.2">
      <c r="C2327" s="1617" t="s">
        <v>2763</v>
      </c>
      <c r="D2327" s="1618" t="s">
        <v>2764</v>
      </c>
      <c r="E2327" s="942" t="s">
        <v>2765</v>
      </c>
      <c r="F2327" s="803" t="s">
        <v>562</v>
      </c>
      <c r="G2327" s="825" t="s">
        <v>1408</v>
      </c>
      <c r="H2327" s="1389" t="s">
        <v>2768</v>
      </c>
      <c r="I2327" s="1389" t="s">
        <v>1056</v>
      </c>
      <c r="J2327" s="1389" t="s">
        <v>2316</v>
      </c>
      <c r="K2327" s="1389" t="s">
        <v>3183</v>
      </c>
      <c r="L2327" s="1389" t="s">
        <v>318</v>
      </c>
      <c r="M2327" s="1389" t="s">
        <v>3184</v>
      </c>
      <c r="N2327" s="1427" t="s">
        <v>2555</v>
      </c>
      <c r="O2327" s="489"/>
      <c r="P2327" s="489"/>
    </row>
    <row r="2328" spans="3:16" s="348" customFormat="1" ht="27" customHeight="1" x14ac:dyDescent="0.2">
      <c r="C2328" s="991" t="s">
        <v>3185</v>
      </c>
      <c r="D2328" s="806">
        <v>49</v>
      </c>
      <c r="E2328" s="806" t="s">
        <v>1529</v>
      </c>
      <c r="F2328" s="808">
        <v>0.15</v>
      </c>
      <c r="G2328" s="808">
        <v>0.15</v>
      </c>
      <c r="H2328" s="808">
        <v>49</v>
      </c>
      <c r="I2328" s="1077">
        <v>2000</v>
      </c>
      <c r="J2328" s="810">
        <v>0.1</v>
      </c>
      <c r="K2328" s="808">
        <v>0</v>
      </c>
      <c r="L2328" s="1076">
        <v>50</v>
      </c>
      <c r="M2328" s="1619">
        <v>0.06</v>
      </c>
      <c r="N2328" s="1438">
        <v>0.1</v>
      </c>
      <c r="O2328" s="489"/>
      <c r="P2328" s="489"/>
    </row>
    <row r="2329" spans="3:16" s="348" customFormat="1" ht="32.25" customHeight="1" x14ac:dyDescent="0.2">
      <c r="C2329" s="991" t="s">
        <v>3186</v>
      </c>
      <c r="D2329" s="806">
        <v>59</v>
      </c>
      <c r="E2329" s="806" t="s">
        <v>1529</v>
      </c>
      <c r="F2329" s="808">
        <v>0.15</v>
      </c>
      <c r="G2329" s="808">
        <v>0.15</v>
      </c>
      <c r="H2329" s="808">
        <v>59</v>
      </c>
      <c r="I2329" s="1436">
        <v>3000</v>
      </c>
      <c r="J2329" s="810">
        <v>0.1</v>
      </c>
      <c r="K2329" s="808">
        <v>0</v>
      </c>
      <c r="L2329" s="1437">
        <v>50</v>
      </c>
      <c r="M2329" s="1620">
        <v>0.06</v>
      </c>
      <c r="N2329" s="1438">
        <v>0.1</v>
      </c>
      <c r="O2329" s="489"/>
      <c r="P2329" s="489"/>
    </row>
    <row r="2330" spans="3:16" s="348" customFormat="1" ht="33" customHeight="1" x14ac:dyDescent="0.2">
      <c r="C2330" s="950" t="s">
        <v>3187</v>
      </c>
      <c r="D2330" s="806">
        <v>65</v>
      </c>
      <c r="E2330" s="806" t="s">
        <v>1529</v>
      </c>
      <c r="F2330" s="808">
        <v>0.15</v>
      </c>
      <c r="G2330" s="808">
        <v>0.15</v>
      </c>
      <c r="H2330" s="808">
        <v>65</v>
      </c>
      <c r="I2330" s="1436">
        <v>5000</v>
      </c>
      <c r="J2330" s="810">
        <v>0.1</v>
      </c>
      <c r="K2330" s="808">
        <v>0</v>
      </c>
      <c r="L2330" s="1437">
        <v>50</v>
      </c>
      <c r="M2330" s="1620">
        <v>0.06</v>
      </c>
      <c r="N2330" s="1438">
        <v>0.1</v>
      </c>
      <c r="O2330" s="489"/>
      <c r="P2330" s="489"/>
    </row>
    <row r="2331" spans="3:16" s="348" customFormat="1" ht="15" customHeight="1" x14ac:dyDescent="0.2">
      <c r="C2331" s="1267" t="s">
        <v>1469</v>
      </c>
      <c r="D2331" s="1263"/>
      <c r="E2331" s="1263"/>
      <c r="F2331" s="1621"/>
      <c r="G2331" s="1621"/>
      <c r="H2331" s="1621"/>
      <c r="I2331" s="1622"/>
      <c r="J2331" s="1623"/>
      <c r="K2331" s="1621"/>
      <c r="L2331" s="1624"/>
      <c r="M2331" s="1625"/>
      <c r="N2331" s="1626"/>
      <c r="O2331" s="489"/>
      <c r="P2331" s="489"/>
    </row>
    <row r="2332" spans="3:16" s="348" customFormat="1" ht="15" customHeight="1" x14ac:dyDescent="0.2">
      <c r="C2332" s="949" t="s">
        <v>2773</v>
      </c>
      <c r="D2332" s="687"/>
      <c r="E2332" s="818"/>
      <c r="F2332" s="818"/>
      <c r="G2332" s="818"/>
      <c r="H2332" s="818"/>
      <c r="I2332" s="818"/>
      <c r="J2332" s="818"/>
      <c r="K2332" s="818"/>
      <c r="L2332" s="818"/>
      <c r="M2332" s="818"/>
      <c r="N2332" s="990"/>
      <c r="O2332" s="489"/>
      <c r="P2332" s="489"/>
    </row>
    <row r="2333" spans="3:16" s="348" customFormat="1" ht="15" customHeight="1" x14ac:dyDescent="0.2">
      <c r="C2333" s="949" t="s">
        <v>3188</v>
      </c>
      <c r="D2333" s="687"/>
      <c r="E2333" s="818"/>
      <c r="F2333" s="818"/>
      <c r="G2333" s="818"/>
      <c r="H2333" s="818"/>
      <c r="I2333" s="818"/>
      <c r="J2333" s="818"/>
      <c r="K2333" s="818"/>
      <c r="L2333" s="818"/>
      <c r="M2333" s="818"/>
      <c r="N2333" s="990"/>
      <c r="O2333" s="489"/>
      <c r="P2333" s="489"/>
    </row>
    <row r="2334" spans="3:16" s="348" customFormat="1" ht="15" customHeight="1" x14ac:dyDescent="0.2">
      <c r="C2334" s="949" t="s">
        <v>3189</v>
      </c>
      <c r="D2334" s="687"/>
      <c r="E2334" s="687"/>
      <c r="F2334" s="687"/>
      <c r="G2334" s="687"/>
      <c r="H2334" s="687"/>
      <c r="I2334" s="687"/>
      <c r="J2334" s="687"/>
      <c r="K2334" s="687"/>
      <c r="L2334" s="687"/>
      <c r="M2334" s="687"/>
      <c r="N2334" s="802"/>
      <c r="O2334" s="489"/>
      <c r="P2334" s="489"/>
    </row>
    <row r="2335" spans="3:16" s="348" customFormat="1" ht="15" customHeight="1" thickBot="1" x14ac:dyDescent="0.25">
      <c r="C2335" s="1578" t="s">
        <v>3190</v>
      </c>
      <c r="D2335" s="821"/>
      <c r="E2335" s="821"/>
      <c r="F2335" s="821"/>
      <c r="G2335" s="821"/>
      <c r="H2335" s="821"/>
      <c r="I2335" s="821"/>
      <c r="J2335" s="821"/>
      <c r="K2335" s="821"/>
      <c r="L2335" s="821"/>
      <c r="M2335" s="821"/>
      <c r="N2335" s="822"/>
      <c r="O2335" s="489"/>
      <c r="P2335" s="489"/>
    </row>
    <row r="2336" spans="3:16" s="348" customFormat="1" ht="15" customHeight="1" thickTop="1" thickBot="1" x14ac:dyDescent="0.35">
      <c r="C2336" s="5251"/>
      <c r="D2336" s="5251"/>
      <c r="E2336" s="5251"/>
      <c r="F2336" s="513"/>
      <c r="G2336" s="513"/>
      <c r="H2336" s="513"/>
      <c r="I2336" s="489"/>
      <c r="J2336" s="489"/>
      <c r="K2336" s="489"/>
      <c r="L2336" s="489"/>
      <c r="M2336" s="489"/>
      <c r="N2336" s="489"/>
      <c r="O2336" s="489"/>
      <c r="P2336" s="489"/>
    </row>
    <row r="2337" spans="3:16" s="348" customFormat="1" ht="15" customHeight="1" thickTop="1" thickBot="1" x14ac:dyDescent="0.3">
      <c r="C2337" s="5374" t="s">
        <v>3174</v>
      </c>
      <c r="D2337" s="5375"/>
      <c r="E2337" s="5375"/>
      <c r="F2337" s="5375"/>
      <c r="G2337" s="5375"/>
      <c r="H2337" s="5376"/>
      <c r="I2337" s="489"/>
      <c r="J2337" s="489"/>
      <c r="K2337" s="489"/>
      <c r="L2337" s="489"/>
      <c r="M2337" s="489"/>
      <c r="N2337" s="489"/>
      <c r="O2337" s="489"/>
      <c r="P2337" s="489"/>
    </row>
    <row r="2338" spans="3:16" s="348" customFormat="1" ht="15" customHeight="1" thickBot="1" x14ac:dyDescent="0.3">
      <c r="C2338" s="5377" t="s">
        <v>1859</v>
      </c>
      <c r="D2338" s="5378"/>
      <c r="E2338" s="5561" t="s">
        <v>345</v>
      </c>
      <c r="F2338" s="5562"/>
      <c r="G2338" s="5562"/>
      <c r="H2338" s="5563"/>
      <c r="I2338" s="489"/>
      <c r="J2338" s="489"/>
      <c r="K2338" s="489"/>
      <c r="L2338" s="489"/>
      <c r="M2338" s="489"/>
      <c r="N2338" s="489"/>
      <c r="O2338" s="489"/>
      <c r="P2338" s="489"/>
    </row>
    <row r="2339" spans="3:16" s="348" customFormat="1" ht="15" customHeight="1" x14ac:dyDescent="0.25">
      <c r="C2339" s="1633" t="s">
        <v>346</v>
      </c>
      <c r="D2339" s="1634" t="s">
        <v>347</v>
      </c>
      <c r="E2339" s="1634" t="s">
        <v>3175</v>
      </c>
      <c r="F2339" s="1634" t="s">
        <v>1861</v>
      </c>
      <c r="G2339" s="1634" t="s">
        <v>3176</v>
      </c>
      <c r="H2339" s="1635" t="s">
        <v>946</v>
      </c>
      <c r="I2339" s="489"/>
      <c r="J2339" s="489"/>
      <c r="K2339" s="489"/>
      <c r="L2339" s="489"/>
      <c r="M2339" s="489"/>
      <c r="N2339" s="489"/>
      <c r="O2339" s="489"/>
      <c r="P2339" s="489"/>
    </row>
    <row r="2340" spans="3:16" s="348" customFormat="1" ht="44.25" customHeight="1" thickBot="1" x14ac:dyDescent="0.3">
      <c r="C2340" s="1636" t="s">
        <v>3177</v>
      </c>
      <c r="D2340" s="1637">
        <v>26.99</v>
      </c>
      <c r="E2340" s="1638">
        <v>26.99</v>
      </c>
      <c r="F2340" s="1639" t="s">
        <v>1721</v>
      </c>
      <c r="G2340" s="1637" t="s">
        <v>3178</v>
      </c>
      <c r="H2340" s="1640" t="s">
        <v>167</v>
      </c>
      <c r="I2340" s="489"/>
      <c r="J2340" s="489"/>
      <c r="K2340" s="489"/>
      <c r="L2340" s="489"/>
      <c r="M2340" s="489"/>
      <c r="N2340" s="489"/>
      <c r="O2340" s="489"/>
      <c r="P2340" s="489"/>
    </row>
    <row r="2341" spans="3:16" s="348" customFormat="1" ht="15" customHeight="1" x14ac:dyDescent="0.25">
      <c r="C2341" s="1641" t="s">
        <v>1867</v>
      </c>
      <c r="D2341" s="1642"/>
      <c r="E2341" s="1643"/>
      <c r="F2341" s="1644"/>
      <c r="G2341" s="1643"/>
      <c r="H2341" s="1645"/>
      <c r="I2341" s="489"/>
      <c r="J2341" s="489"/>
      <c r="K2341" s="489"/>
      <c r="L2341" s="489"/>
      <c r="M2341" s="489"/>
      <c r="N2341" s="489"/>
      <c r="O2341" s="489"/>
      <c r="P2341" s="489"/>
    </row>
    <row r="2342" spans="3:16" s="348" customFormat="1" ht="33.75" customHeight="1" x14ac:dyDescent="0.25">
      <c r="C2342" s="5564" t="s">
        <v>3179</v>
      </c>
      <c r="D2342" s="5565"/>
      <c r="E2342" s="5565"/>
      <c r="F2342" s="5565"/>
      <c r="G2342" s="5565"/>
      <c r="H2342" s="5566"/>
      <c r="I2342" s="489"/>
      <c r="J2342" s="489"/>
      <c r="K2342" s="489"/>
      <c r="L2342" s="489"/>
      <c r="M2342" s="489"/>
      <c r="N2342" s="489"/>
      <c r="O2342" s="489"/>
      <c r="P2342" s="489"/>
    </row>
    <row r="2343" spans="3:16" s="348" customFormat="1" ht="18.75" customHeight="1" x14ac:dyDescent="0.25">
      <c r="C2343" s="5567" t="s">
        <v>3180</v>
      </c>
      <c r="D2343" s="5568"/>
      <c r="E2343" s="5568"/>
      <c r="F2343" s="5568"/>
      <c r="G2343" s="5568"/>
      <c r="H2343" s="5569"/>
      <c r="I2343" s="489"/>
      <c r="J2343" s="489"/>
      <c r="K2343" s="489"/>
      <c r="L2343" s="489"/>
      <c r="M2343" s="489"/>
      <c r="N2343" s="489"/>
      <c r="O2343" s="489"/>
      <c r="P2343" s="489"/>
    </row>
    <row r="2344" spans="3:16" s="348" customFormat="1" ht="15" customHeight="1" thickBot="1" x14ac:dyDescent="0.3">
      <c r="C2344" s="1646" t="s">
        <v>3181</v>
      </c>
      <c r="D2344" s="1647"/>
      <c r="E2344" s="1647"/>
      <c r="F2344" s="1647"/>
      <c r="G2344" s="1647"/>
      <c r="H2344" s="1648"/>
      <c r="I2344" s="489"/>
      <c r="J2344" s="489"/>
      <c r="K2344" s="489"/>
      <c r="L2344" s="489"/>
      <c r="M2344" s="489"/>
      <c r="N2344" s="489"/>
      <c r="O2344" s="489"/>
      <c r="P2344" s="489"/>
    </row>
    <row r="2345" spans="3:16" s="348" customFormat="1" ht="15" customHeight="1" thickTop="1" thickBot="1" x14ac:dyDescent="0.35">
      <c r="C2345" s="5223"/>
      <c r="D2345" s="5223"/>
      <c r="E2345" s="5223"/>
      <c r="F2345" s="513"/>
      <c r="G2345" s="513"/>
      <c r="H2345" s="513"/>
      <c r="I2345" s="489"/>
      <c r="J2345" s="489"/>
      <c r="K2345" s="489"/>
      <c r="L2345" s="489"/>
      <c r="M2345" s="489"/>
      <c r="N2345" s="489"/>
      <c r="O2345" s="489"/>
      <c r="P2345" s="489"/>
    </row>
    <row r="2346" spans="3:16" s="348" customFormat="1" ht="24.75" customHeight="1" thickTop="1" x14ac:dyDescent="0.3">
      <c r="C2346" s="5308" t="s">
        <v>3141</v>
      </c>
      <c r="D2346" s="5282"/>
      <c r="E2346" s="5282"/>
      <c r="F2346" s="5282"/>
      <c r="G2346" s="5283"/>
      <c r="H2346" s="513"/>
      <c r="I2346" s="489"/>
      <c r="J2346" s="489"/>
      <c r="K2346" s="489"/>
      <c r="L2346" s="489"/>
      <c r="M2346" s="489"/>
      <c r="N2346" s="489"/>
      <c r="O2346" s="489"/>
      <c r="P2346" s="489"/>
    </row>
    <row r="2347" spans="3:16" s="348" customFormat="1" ht="15" customHeight="1" x14ac:dyDescent="0.3">
      <c r="C2347" s="1276"/>
      <c r="D2347" s="885"/>
      <c r="E2347" s="885"/>
      <c r="F2347" s="885"/>
      <c r="G2347" s="1277"/>
      <c r="H2347" s="513"/>
      <c r="I2347" s="489"/>
      <c r="J2347" s="489"/>
      <c r="K2347" s="489"/>
      <c r="L2347" s="489"/>
      <c r="M2347" s="489"/>
      <c r="N2347" s="489"/>
      <c r="O2347" s="489"/>
      <c r="P2347" s="489"/>
    </row>
    <row r="2348" spans="3:16" s="348" customFormat="1" ht="15" customHeight="1" x14ac:dyDescent="0.3">
      <c r="C2348" s="1608" t="s">
        <v>3142</v>
      </c>
      <c r="D2348" s="4804" t="s">
        <v>3143</v>
      </c>
      <c r="E2348" s="4804"/>
      <c r="F2348" s="4804"/>
      <c r="G2348" s="5570"/>
      <c r="H2348" s="513"/>
      <c r="I2348" s="489"/>
      <c r="J2348" s="489"/>
      <c r="K2348" s="489"/>
      <c r="L2348" s="489"/>
      <c r="M2348" s="489"/>
      <c r="N2348" s="489"/>
      <c r="O2348" s="489"/>
      <c r="P2348" s="489"/>
    </row>
    <row r="2349" spans="3:16" s="348" customFormat="1" ht="15" customHeight="1" x14ac:dyDescent="0.3">
      <c r="C2349" s="1608" t="s">
        <v>3144</v>
      </c>
      <c r="D2349" s="1466" t="s">
        <v>3145</v>
      </c>
      <c r="E2349" s="1466"/>
      <c r="F2349" s="1466"/>
      <c r="G2349" s="1611"/>
      <c r="H2349" s="513"/>
      <c r="I2349" s="489"/>
      <c r="J2349" s="489"/>
      <c r="K2349" s="489"/>
      <c r="L2349" s="489"/>
      <c r="M2349" s="489"/>
      <c r="N2349" s="489"/>
      <c r="O2349" s="489"/>
      <c r="P2349" s="489"/>
    </row>
    <row r="2350" spans="3:16" s="348" customFormat="1" ht="15" customHeight="1" x14ac:dyDescent="0.3">
      <c r="C2350" s="1608" t="s">
        <v>3146</v>
      </c>
      <c r="D2350" s="4795" t="s">
        <v>3147</v>
      </c>
      <c r="E2350" s="5300"/>
      <c r="F2350" s="5300"/>
      <c r="G2350" s="5256"/>
      <c r="H2350" s="513"/>
      <c r="I2350" s="489"/>
      <c r="J2350" s="489"/>
      <c r="K2350" s="489"/>
      <c r="L2350" s="489"/>
      <c r="M2350" s="489"/>
      <c r="N2350" s="489"/>
      <c r="O2350" s="489"/>
      <c r="P2350" s="489"/>
    </row>
    <row r="2351" spans="3:16" s="348" customFormat="1" ht="15" customHeight="1" x14ac:dyDescent="0.3">
      <c r="C2351" s="948" t="s">
        <v>3148</v>
      </c>
      <c r="D2351" s="4509" t="s">
        <v>3149</v>
      </c>
      <c r="E2351" s="5300"/>
      <c r="F2351" s="5300"/>
      <c r="G2351" s="5256"/>
      <c r="H2351" s="513"/>
      <c r="I2351" s="489"/>
      <c r="J2351" s="489"/>
      <c r="K2351" s="489"/>
      <c r="L2351" s="489"/>
      <c r="M2351" s="489"/>
      <c r="N2351" s="489"/>
      <c r="O2351" s="489"/>
      <c r="P2351" s="489"/>
    </row>
    <row r="2352" spans="3:16" s="348" customFormat="1" ht="15" customHeight="1" x14ac:dyDescent="0.3">
      <c r="C2352" s="948" t="s">
        <v>3150</v>
      </c>
      <c r="D2352" s="863" t="s">
        <v>3151</v>
      </c>
      <c r="E2352" s="687"/>
      <c r="F2352" s="687"/>
      <c r="G2352" s="802"/>
      <c r="H2352" s="513"/>
      <c r="I2352" s="489"/>
      <c r="J2352" s="489"/>
      <c r="K2352" s="489"/>
      <c r="L2352" s="489"/>
      <c r="M2352" s="489"/>
      <c r="N2352" s="489"/>
      <c r="O2352" s="489"/>
      <c r="P2352" s="489"/>
    </row>
    <row r="2353" spans="3:16" s="348" customFormat="1" ht="15" customHeight="1" x14ac:dyDescent="0.3">
      <c r="C2353" s="5571" t="s">
        <v>2939</v>
      </c>
      <c r="D2353" s="4795" t="s">
        <v>3152</v>
      </c>
      <c r="E2353" s="5300"/>
      <c r="F2353" s="5300"/>
      <c r="G2353" s="5256"/>
      <c r="H2353" s="513"/>
      <c r="I2353" s="489"/>
      <c r="J2353" s="489"/>
      <c r="K2353" s="489"/>
      <c r="L2353" s="489"/>
      <c r="M2353" s="489"/>
      <c r="N2353" s="489"/>
      <c r="O2353" s="489"/>
      <c r="P2353" s="489"/>
    </row>
    <row r="2354" spans="3:16" s="348" customFormat="1" ht="27" customHeight="1" x14ac:dyDescent="0.3">
      <c r="C2354" s="5571"/>
      <c r="D2354" s="4795" t="s">
        <v>3153</v>
      </c>
      <c r="E2354" s="5300"/>
      <c r="F2354" s="5300"/>
      <c r="G2354" s="5256"/>
      <c r="H2354" s="513"/>
      <c r="I2354" s="489"/>
      <c r="J2354" s="489"/>
      <c r="K2354" s="489"/>
      <c r="L2354" s="489"/>
      <c r="M2354" s="489"/>
      <c r="N2354" s="489"/>
      <c r="O2354" s="489"/>
      <c r="P2354" s="489"/>
    </row>
    <row r="2355" spans="3:16" s="348" customFormat="1" ht="15" customHeight="1" x14ac:dyDescent="0.3">
      <c r="C2355" s="5571"/>
      <c r="D2355" s="4795" t="s">
        <v>3154</v>
      </c>
      <c r="E2355" s="5300"/>
      <c r="F2355" s="5300"/>
      <c r="G2355" s="5256"/>
      <c r="H2355" s="513"/>
      <c r="I2355" s="489"/>
      <c r="J2355" s="489"/>
      <c r="K2355" s="489"/>
      <c r="L2355" s="489"/>
      <c r="M2355" s="489"/>
      <c r="N2355" s="489"/>
      <c r="O2355" s="489"/>
      <c r="P2355" s="489"/>
    </row>
    <row r="2356" spans="3:16" s="348" customFormat="1" ht="15" customHeight="1" x14ac:dyDescent="0.3">
      <c r="C2356" s="5571"/>
      <c r="D2356" s="4795" t="s">
        <v>3155</v>
      </c>
      <c r="E2356" s="5300"/>
      <c r="F2356" s="5300"/>
      <c r="G2356" s="5256"/>
      <c r="H2356" s="513"/>
      <c r="I2356" s="489"/>
      <c r="J2356" s="489"/>
      <c r="K2356" s="489"/>
      <c r="L2356" s="489"/>
      <c r="M2356" s="489"/>
      <c r="N2356" s="489"/>
      <c r="O2356" s="489"/>
      <c r="P2356" s="489"/>
    </row>
    <row r="2357" spans="3:16" s="348" customFormat="1" ht="15" customHeight="1" x14ac:dyDescent="0.3">
      <c r="C2357" s="5318" t="s">
        <v>1534</v>
      </c>
      <c r="D2357" s="4367"/>
      <c r="E2357" s="4367"/>
      <c r="F2357" s="4367"/>
      <c r="G2357" s="1285"/>
      <c r="H2357" s="513"/>
      <c r="I2357" s="489"/>
      <c r="J2357" s="489"/>
      <c r="K2357" s="489"/>
      <c r="L2357" s="489"/>
      <c r="M2357" s="489"/>
      <c r="N2357" s="489"/>
      <c r="O2357" s="489"/>
      <c r="P2357" s="489"/>
    </row>
    <row r="2358" spans="3:16" s="348" customFormat="1" ht="15" customHeight="1" thickBot="1" x14ac:dyDescent="0.35">
      <c r="C2358" s="5367"/>
      <c r="D2358" s="5553"/>
      <c r="E2358" s="5553"/>
      <c r="F2358" s="5553"/>
      <c r="G2358" s="5368"/>
      <c r="H2358" s="513"/>
      <c r="I2358" s="489"/>
      <c r="J2358" s="489"/>
      <c r="K2358" s="489"/>
      <c r="L2358" s="489"/>
      <c r="M2358" s="489"/>
      <c r="N2358" s="489"/>
      <c r="O2358" s="489"/>
      <c r="P2358" s="489"/>
    </row>
    <row r="2359" spans="3:16" s="348" customFormat="1" ht="15" customHeight="1" thickTop="1" thickBot="1" x14ac:dyDescent="0.35">
      <c r="C2359" s="5251"/>
      <c r="D2359" s="5251"/>
      <c r="E2359" s="5251"/>
      <c r="F2359" s="513"/>
      <c r="G2359" s="513"/>
      <c r="H2359" s="513"/>
      <c r="I2359" s="489"/>
      <c r="J2359" s="489"/>
      <c r="K2359" s="489"/>
      <c r="L2359" s="489"/>
      <c r="M2359" s="489"/>
      <c r="N2359" s="489"/>
      <c r="O2359" s="489"/>
      <c r="P2359" s="489"/>
    </row>
    <row r="2360" spans="3:16" s="348" customFormat="1" ht="15" customHeight="1" thickTop="1" x14ac:dyDescent="0.3">
      <c r="C2360" s="5308" t="s">
        <v>3072</v>
      </c>
      <c r="D2360" s="5282"/>
      <c r="E2360" s="5283"/>
      <c r="F2360" s="513"/>
      <c r="G2360" s="513"/>
      <c r="H2360" s="513"/>
      <c r="I2360" s="489"/>
      <c r="J2360" s="489"/>
      <c r="K2360" s="489"/>
      <c r="L2360" s="489"/>
      <c r="M2360" s="489"/>
      <c r="N2360" s="489"/>
      <c r="O2360" s="489"/>
      <c r="P2360" s="489"/>
    </row>
    <row r="2361" spans="3:16" s="348" customFormat="1" ht="15" customHeight="1" x14ac:dyDescent="0.3">
      <c r="C2361" s="5555" t="s">
        <v>3073</v>
      </c>
      <c r="D2361" s="5539" t="s">
        <v>3074</v>
      </c>
      <c r="E2361" s="5557"/>
      <c r="F2361" s="513"/>
      <c r="G2361" s="513"/>
      <c r="H2361" s="513"/>
      <c r="I2361" s="489"/>
      <c r="J2361" s="489"/>
      <c r="K2361" s="489"/>
      <c r="L2361" s="489"/>
      <c r="M2361" s="489"/>
      <c r="N2361" s="489"/>
      <c r="O2361" s="489"/>
      <c r="P2361" s="489"/>
    </row>
    <row r="2362" spans="3:16" s="348" customFormat="1" ht="33" customHeight="1" thickBot="1" x14ac:dyDescent="0.35">
      <c r="C2362" s="5556"/>
      <c r="D2362" s="1579" t="s">
        <v>3075</v>
      </c>
      <c r="E2362" s="1580" t="s">
        <v>3076</v>
      </c>
      <c r="F2362" s="513"/>
      <c r="G2362" s="513"/>
      <c r="H2362" s="513"/>
      <c r="I2362" s="489"/>
      <c r="J2362" s="489"/>
      <c r="K2362" s="489"/>
      <c r="L2362" s="489"/>
      <c r="M2362" s="489"/>
      <c r="N2362" s="489"/>
      <c r="O2362" s="489"/>
      <c r="P2362" s="489"/>
    </row>
    <row r="2363" spans="3:16" s="348" customFormat="1" ht="15" customHeight="1" x14ac:dyDescent="0.3">
      <c r="C2363" s="1581"/>
      <c r="D2363" s="1582"/>
      <c r="E2363" s="1583"/>
      <c r="F2363" s="513"/>
      <c r="G2363" s="513"/>
      <c r="H2363" s="513"/>
      <c r="I2363" s="489"/>
      <c r="J2363" s="489"/>
      <c r="K2363" s="489"/>
      <c r="L2363" s="489"/>
      <c r="M2363" s="489"/>
      <c r="N2363" s="489"/>
      <c r="O2363" s="489"/>
      <c r="P2363" s="489"/>
    </row>
    <row r="2364" spans="3:16" s="348" customFormat="1" ht="15" customHeight="1" x14ac:dyDescent="0.3">
      <c r="C2364" s="1584" t="s">
        <v>3077</v>
      </c>
      <c r="D2364" s="727">
        <v>1.2</v>
      </c>
      <c r="E2364" s="1585">
        <v>1.5</v>
      </c>
      <c r="F2364" s="513"/>
      <c r="G2364" s="513"/>
      <c r="H2364" s="513"/>
      <c r="I2364" s="489"/>
      <c r="J2364" s="489"/>
      <c r="K2364" s="489"/>
      <c r="L2364" s="489"/>
      <c r="M2364" s="489"/>
      <c r="N2364" s="489"/>
      <c r="O2364" s="489"/>
      <c r="P2364" s="489"/>
    </row>
    <row r="2365" spans="3:16" s="348" customFormat="1" ht="15" customHeight="1" x14ac:dyDescent="0.3">
      <c r="C2365" s="1584" t="s">
        <v>3078</v>
      </c>
      <c r="D2365" s="727">
        <v>1.5</v>
      </c>
      <c r="E2365" s="1585">
        <v>2.1</v>
      </c>
      <c r="F2365" s="513"/>
      <c r="G2365" s="513"/>
      <c r="H2365" s="513"/>
      <c r="I2365" s="489"/>
      <c r="J2365" s="489"/>
      <c r="K2365" s="489"/>
      <c r="L2365" s="489"/>
      <c r="M2365" s="489"/>
      <c r="N2365" s="489"/>
      <c r="O2365" s="489"/>
      <c r="P2365" s="489"/>
    </row>
    <row r="2366" spans="3:16" s="348" customFormat="1" ht="15" customHeight="1" x14ac:dyDescent="0.3">
      <c r="C2366" s="1584" t="s">
        <v>3079</v>
      </c>
      <c r="D2366" s="727">
        <v>2.1</v>
      </c>
      <c r="E2366" s="1585">
        <v>2.1</v>
      </c>
      <c r="F2366" s="513"/>
      <c r="G2366" s="513"/>
      <c r="H2366" s="513"/>
      <c r="I2366" s="489"/>
      <c r="J2366" s="489"/>
      <c r="K2366" s="489"/>
      <c r="L2366" s="489"/>
      <c r="M2366" s="489"/>
      <c r="N2366" s="489"/>
      <c r="O2366" s="489"/>
      <c r="P2366" s="489"/>
    </row>
    <row r="2367" spans="3:16" s="348" customFormat="1" ht="15" customHeight="1" x14ac:dyDescent="0.3">
      <c r="C2367" s="1584" t="s">
        <v>3080</v>
      </c>
      <c r="D2367" s="727">
        <v>1.2</v>
      </c>
      <c r="E2367" s="1585">
        <v>1.5</v>
      </c>
      <c r="F2367" s="513"/>
      <c r="G2367" s="513"/>
      <c r="H2367" s="513"/>
      <c r="I2367" s="489"/>
      <c r="J2367" s="489"/>
      <c r="K2367" s="489"/>
      <c r="L2367" s="489"/>
      <c r="M2367" s="489"/>
      <c r="N2367" s="489"/>
      <c r="O2367" s="489"/>
      <c r="P2367" s="489"/>
    </row>
    <row r="2368" spans="3:16" s="348" customFormat="1" ht="15" customHeight="1" x14ac:dyDescent="0.3">
      <c r="C2368" s="950" t="s">
        <v>3081</v>
      </c>
      <c r="D2368" s="1586">
        <v>0.25</v>
      </c>
      <c r="E2368" s="1587">
        <v>0.35</v>
      </c>
      <c r="F2368" s="513"/>
      <c r="G2368" s="513"/>
      <c r="H2368" s="513"/>
      <c r="I2368" s="489"/>
      <c r="J2368" s="489"/>
      <c r="K2368" s="489"/>
      <c r="L2368" s="489"/>
      <c r="M2368" s="489"/>
      <c r="N2368" s="489"/>
      <c r="O2368" s="489"/>
      <c r="P2368" s="489"/>
    </row>
    <row r="2369" spans="3:16" s="348" customFormat="1" ht="21" customHeight="1" thickBot="1" x14ac:dyDescent="0.35">
      <c r="C2369" s="1588" t="s">
        <v>3082</v>
      </c>
      <c r="D2369" s="1589" t="s">
        <v>3083</v>
      </c>
      <c r="E2369" s="1590" t="s">
        <v>3083</v>
      </c>
      <c r="F2369" s="513"/>
      <c r="G2369" s="513"/>
      <c r="H2369" s="513"/>
      <c r="I2369" s="489"/>
      <c r="J2369" s="489"/>
      <c r="K2369" s="489"/>
      <c r="L2369" s="489"/>
      <c r="M2369" s="489"/>
      <c r="N2369" s="489"/>
      <c r="O2369" s="489"/>
      <c r="P2369" s="489"/>
    </row>
    <row r="2370" spans="3:16" s="348" customFormat="1" ht="19.5" customHeight="1" x14ac:dyDescent="0.3">
      <c r="C2370" s="5558" t="s">
        <v>3084</v>
      </c>
      <c r="D2370" s="5559"/>
      <c r="E2370" s="1591"/>
      <c r="F2370" s="513"/>
      <c r="G2370" s="513"/>
      <c r="H2370" s="513"/>
      <c r="I2370" s="489"/>
      <c r="J2370" s="489"/>
      <c r="K2370" s="489"/>
      <c r="L2370" s="489"/>
      <c r="M2370" s="489"/>
      <c r="N2370" s="489"/>
      <c r="O2370" s="489"/>
      <c r="P2370" s="489"/>
    </row>
    <row r="2371" spans="3:16" s="348" customFormat="1" ht="26.25" customHeight="1" x14ac:dyDescent="0.3">
      <c r="C2371" s="5318" t="s">
        <v>3085</v>
      </c>
      <c r="D2371" s="4367"/>
      <c r="E2371" s="5319"/>
      <c r="F2371" s="513"/>
      <c r="G2371" s="513"/>
      <c r="H2371" s="513"/>
      <c r="I2371" s="489"/>
      <c r="J2371" s="489"/>
      <c r="K2371" s="489"/>
      <c r="L2371" s="489"/>
      <c r="M2371" s="489"/>
      <c r="N2371" s="489"/>
      <c r="O2371" s="489"/>
      <c r="P2371" s="489"/>
    </row>
    <row r="2372" spans="3:16" s="348" customFormat="1" ht="42.75" customHeight="1" x14ac:dyDescent="0.3">
      <c r="C2372" s="5318" t="s">
        <v>3086</v>
      </c>
      <c r="D2372" s="4367"/>
      <c r="E2372" s="5319"/>
      <c r="F2372" s="513"/>
      <c r="G2372" s="513"/>
      <c r="H2372" s="513"/>
      <c r="I2372" s="489"/>
      <c r="J2372" s="489"/>
      <c r="K2372" s="489"/>
      <c r="L2372" s="489"/>
      <c r="M2372" s="489"/>
      <c r="N2372" s="489"/>
      <c r="O2372" s="489"/>
      <c r="P2372" s="489"/>
    </row>
    <row r="2373" spans="3:16" s="348" customFormat="1" ht="15" customHeight="1" x14ac:dyDescent="0.3">
      <c r="C2373" s="5318" t="s">
        <v>3087</v>
      </c>
      <c r="D2373" s="4367"/>
      <c r="E2373" s="5319"/>
      <c r="F2373" s="513"/>
      <c r="G2373" s="513"/>
      <c r="H2373" s="513"/>
      <c r="I2373" s="489"/>
      <c r="J2373" s="489"/>
      <c r="K2373" s="489"/>
      <c r="L2373" s="489"/>
      <c r="M2373" s="489"/>
      <c r="N2373" s="489"/>
      <c r="O2373" s="489"/>
      <c r="P2373" s="489"/>
    </row>
    <row r="2374" spans="3:16" s="348" customFormat="1" ht="7.5" customHeight="1" thickBot="1" x14ac:dyDescent="0.35">
      <c r="C2374" s="5367"/>
      <c r="D2374" s="5553"/>
      <c r="E2374" s="5368"/>
      <c r="F2374" s="513"/>
      <c r="G2374" s="513"/>
      <c r="H2374" s="513"/>
      <c r="I2374" s="489"/>
      <c r="J2374" s="489"/>
      <c r="K2374" s="489"/>
      <c r="L2374" s="489"/>
      <c r="M2374" s="489"/>
      <c r="N2374" s="489"/>
      <c r="O2374" s="489"/>
      <c r="P2374" s="489"/>
    </row>
    <row r="2375" spans="3:16" s="348" customFormat="1" ht="15" customHeight="1" thickTop="1" thickBot="1" x14ac:dyDescent="0.35">
      <c r="C2375" s="5424"/>
      <c r="D2375" s="5424"/>
      <c r="E2375" s="513"/>
      <c r="F2375" s="513"/>
      <c r="G2375" s="513"/>
      <c r="H2375" s="513"/>
      <c r="I2375" s="489"/>
      <c r="J2375" s="489"/>
      <c r="K2375" s="489"/>
      <c r="L2375" s="489"/>
      <c r="M2375" s="489"/>
      <c r="N2375" s="489"/>
      <c r="O2375" s="489"/>
      <c r="P2375" s="489"/>
    </row>
    <row r="2376" spans="3:16" s="348" customFormat="1" ht="15" customHeight="1" thickTop="1" x14ac:dyDescent="0.3">
      <c r="C2376" s="5308" t="s">
        <v>3096</v>
      </c>
      <c r="D2376" s="5282"/>
      <c r="E2376" s="5282"/>
      <c r="F2376" s="5282"/>
      <c r="G2376" s="5283"/>
      <c r="H2376" s="513"/>
      <c r="I2376" s="489"/>
      <c r="J2376" s="489"/>
      <c r="K2376" s="489"/>
      <c r="L2376" s="489"/>
      <c r="M2376" s="489"/>
      <c r="N2376" s="489"/>
      <c r="O2376" s="489"/>
      <c r="P2376" s="489"/>
    </row>
    <row r="2377" spans="3:16" s="348" customFormat="1" ht="15" customHeight="1" x14ac:dyDescent="0.3">
      <c r="C2377" s="1276"/>
      <c r="D2377" s="885"/>
      <c r="E2377" s="885"/>
      <c r="F2377" s="885"/>
      <c r="G2377" s="1277"/>
      <c r="H2377" s="513"/>
      <c r="I2377" s="489"/>
      <c r="J2377" s="489"/>
      <c r="K2377" s="489"/>
      <c r="L2377" s="489"/>
      <c r="M2377" s="489"/>
      <c r="N2377" s="489"/>
      <c r="O2377" s="489"/>
      <c r="P2377" s="489"/>
    </row>
    <row r="2378" spans="3:16" s="348" customFormat="1" ht="15" customHeight="1" x14ac:dyDescent="0.3">
      <c r="C2378" s="948" t="s">
        <v>71</v>
      </c>
      <c r="D2378" s="1336">
        <v>0.3</v>
      </c>
      <c r="E2378" s="863" t="s">
        <v>3097</v>
      </c>
      <c r="F2378" s="687"/>
      <c r="G2378" s="802"/>
      <c r="H2378" s="513"/>
      <c r="I2378" s="489"/>
      <c r="J2378" s="489"/>
      <c r="K2378" s="489"/>
      <c r="L2378" s="489"/>
      <c r="M2378" s="489"/>
      <c r="N2378" s="489"/>
      <c r="O2378" s="489"/>
      <c r="P2378" s="489"/>
    </row>
    <row r="2379" spans="3:16" s="348" customFormat="1" ht="15" customHeight="1" x14ac:dyDescent="0.3">
      <c r="C2379" s="5318" t="s">
        <v>3014</v>
      </c>
      <c r="D2379" s="4367"/>
      <c r="E2379" s="4367"/>
      <c r="F2379" s="4367"/>
      <c r="G2379" s="1285"/>
      <c r="H2379" s="513"/>
      <c r="I2379" s="489"/>
      <c r="J2379" s="489"/>
      <c r="K2379" s="489"/>
      <c r="L2379" s="489"/>
      <c r="M2379" s="489"/>
      <c r="N2379" s="489"/>
      <c r="O2379" s="489"/>
      <c r="P2379" s="489"/>
    </row>
    <row r="2380" spans="3:16" s="348" customFormat="1" ht="15" customHeight="1" thickBot="1" x14ac:dyDescent="0.35">
      <c r="C2380" s="5560" t="s">
        <v>3098</v>
      </c>
      <c r="D2380" s="5553"/>
      <c r="E2380" s="5553"/>
      <c r="F2380" s="5553"/>
      <c r="G2380" s="5368"/>
      <c r="H2380" s="513"/>
      <c r="I2380" s="489"/>
      <c r="J2380" s="489"/>
      <c r="K2380" s="489"/>
      <c r="L2380" s="489"/>
      <c r="M2380" s="489"/>
      <c r="N2380" s="489"/>
      <c r="O2380" s="489"/>
      <c r="P2380" s="489"/>
    </row>
    <row r="2381" spans="3:16" s="348" customFormat="1" ht="15" customHeight="1" thickTop="1" thickBot="1" x14ac:dyDescent="0.35">
      <c r="C2381" s="5554"/>
      <c r="D2381" s="5554"/>
      <c r="E2381"/>
      <c r="F2381"/>
      <c r="G2381"/>
      <c r="H2381" s="513"/>
      <c r="I2381" s="489"/>
      <c r="J2381" s="489"/>
      <c r="K2381" s="489"/>
      <c r="L2381" s="489"/>
      <c r="M2381" s="489"/>
      <c r="N2381" s="489"/>
      <c r="O2381" s="489"/>
      <c r="P2381" s="489"/>
    </row>
    <row r="2382" spans="3:16" s="348" customFormat="1" ht="15" customHeight="1" thickTop="1" x14ac:dyDescent="0.3">
      <c r="C2382" s="5281" t="s">
        <v>3088</v>
      </c>
      <c r="D2382" s="5282"/>
      <c r="E2382" s="5282"/>
      <c r="F2382" s="5282"/>
      <c r="G2382" s="5283"/>
      <c r="H2382" s="513"/>
      <c r="I2382" s="489"/>
      <c r="J2382" s="489"/>
      <c r="K2382" s="489"/>
      <c r="L2382" s="489"/>
      <c r="M2382" s="489"/>
      <c r="N2382" s="489"/>
      <c r="O2382" s="489"/>
      <c r="P2382" s="489"/>
    </row>
    <row r="2383" spans="3:16" s="348" customFormat="1" ht="15" customHeight="1" thickBot="1" x14ac:dyDescent="0.35">
      <c r="C2383" s="801"/>
      <c r="D2383" s="687"/>
      <c r="E2383" s="687"/>
      <c r="F2383" s="687"/>
      <c r="G2383" s="802"/>
      <c r="H2383" s="513"/>
      <c r="I2383" s="489"/>
      <c r="J2383" s="489"/>
      <c r="K2383" s="489"/>
      <c r="L2383" s="489"/>
      <c r="M2383" s="489"/>
      <c r="N2383" s="489"/>
      <c r="O2383" s="489"/>
      <c r="P2383" s="489"/>
    </row>
    <row r="2384" spans="3:16" s="348" customFormat="1" ht="15" customHeight="1" thickBot="1" x14ac:dyDescent="0.35">
      <c r="C2384" s="5309" t="s">
        <v>3089</v>
      </c>
      <c r="D2384" s="5310" t="s">
        <v>3090</v>
      </c>
      <c r="E2384" s="5311"/>
      <c r="F2384" s="5311"/>
      <c r="G2384" s="5312"/>
      <c r="H2384" s="513"/>
      <c r="I2384" s="489"/>
      <c r="J2384" s="489"/>
      <c r="K2384" s="489"/>
      <c r="L2384" s="489"/>
      <c r="M2384" s="489"/>
      <c r="N2384" s="489"/>
      <c r="O2384" s="489"/>
      <c r="P2384" s="489"/>
    </row>
    <row r="2385" spans="3:16" s="348" customFormat="1" ht="40.5" customHeight="1" x14ac:dyDescent="0.3">
      <c r="C2385" s="5233"/>
      <c r="D2385" s="803" t="s">
        <v>3091</v>
      </c>
      <c r="E2385" s="803" t="s">
        <v>3035</v>
      </c>
      <c r="F2385" s="803" t="s">
        <v>2316</v>
      </c>
      <c r="G2385" s="1198" t="s">
        <v>946</v>
      </c>
      <c r="H2385" s="513"/>
      <c r="I2385" s="489"/>
      <c r="J2385" s="489"/>
      <c r="K2385" s="489"/>
      <c r="L2385" s="489"/>
      <c r="M2385" s="489"/>
      <c r="N2385" s="489"/>
      <c r="O2385" s="489"/>
      <c r="P2385" s="489"/>
    </row>
    <row r="2386" spans="3:16" s="348" customFormat="1" ht="38.25" customHeight="1" x14ac:dyDescent="0.3">
      <c r="C2386" s="991" t="s">
        <v>3092</v>
      </c>
      <c r="D2386" s="806">
        <v>14.99</v>
      </c>
      <c r="E2386" s="18">
        <v>500</v>
      </c>
      <c r="F2386" s="806">
        <v>0.5</v>
      </c>
      <c r="G2386" s="1592" t="s">
        <v>3093</v>
      </c>
      <c r="H2386" s="513"/>
      <c r="I2386" s="489"/>
      <c r="J2386" s="489"/>
      <c r="K2386" s="489"/>
      <c r="L2386" s="489"/>
      <c r="M2386" s="489"/>
      <c r="N2386" s="489"/>
      <c r="O2386" s="489"/>
      <c r="P2386" s="489"/>
    </row>
    <row r="2387" spans="3:16" s="348" customFormat="1" ht="15" customHeight="1" x14ac:dyDescent="0.3">
      <c r="C2387" s="1286" t="s">
        <v>1469</v>
      </c>
      <c r="D2387" s="1263"/>
      <c r="E2387" s="142"/>
      <c r="F2387" s="1263"/>
      <c r="G2387" s="1593"/>
      <c r="H2387" s="513"/>
      <c r="I2387" s="489"/>
      <c r="J2387" s="489"/>
      <c r="K2387" s="489"/>
      <c r="L2387" s="489"/>
      <c r="M2387" s="489"/>
      <c r="N2387" s="489"/>
      <c r="O2387" s="489"/>
      <c r="P2387" s="489"/>
    </row>
    <row r="2388" spans="3:16" s="348" customFormat="1" ht="15" customHeight="1" x14ac:dyDescent="0.3">
      <c r="C2388" s="801" t="s">
        <v>2773</v>
      </c>
      <c r="D2388" s="687"/>
      <c r="E2388" s="818"/>
      <c r="F2388" s="818"/>
      <c r="G2388" s="990"/>
      <c r="H2388" s="513"/>
      <c r="I2388" s="489"/>
      <c r="J2388" s="489"/>
      <c r="K2388" s="489"/>
      <c r="L2388" s="489"/>
      <c r="M2388" s="489"/>
      <c r="N2388" s="489"/>
      <c r="O2388" s="489"/>
      <c r="P2388" s="489"/>
    </row>
    <row r="2389" spans="3:16" s="348" customFormat="1" ht="15" customHeight="1" x14ac:dyDescent="0.3">
      <c r="C2389" s="801" t="s">
        <v>3094</v>
      </c>
      <c r="D2389" s="687"/>
      <c r="E2389" s="818"/>
      <c r="F2389" s="818"/>
      <c r="G2389" s="990"/>
      <c r="H2389" s="513"/>
      <c r="I2389" s="489"/>
      <c r="J2389" s="489"/>
      <c r="K2389" s="489"/>
      <c r="L2389" s="489"/>
      <c r="M2389" s="489"/>
      <c r="N2389" s="489"/>
      <c r="O2389" s="489"/>
      <c r="P2389" s="489"/>
    </row>
    <row r="2390" spans="3:16" s="348" customFormat="1" ht="15" customHeight="1" x14ac:dyDescent="0.3">
      <c r="C2390" s="801" t="s">
        <v>3095</v>
      </c>
      <c r="D2390" s="687"/>
      <c r="E2390" s="818"/>
      <c r="F2390" s="818"/>
      <c r="G2390" s="990"/>
      <c r="H2390" s="513"/>
      <c r="I2390" s="489"/>
      <c r="J2390" s="489"/>
      <c r="K2390" s="489"/>
      <c r="L2390" s="489"/>
      <c r="M2390" s="489"/>
      <c r="N2390" s="489"/>
      <c r="O2390" s="489"/>
      <c r="P2390" s="489"/>
    </row>
    <row r="2391" spans="3:16" s="348" customFormat="1" ht="15" customHeight="1" thickBot="1" x14ac:dyDescent="0.35">
      <c r="C2391" s="820" t="s">
        <v>3015</v>
      </c>
      <c r="D2391" s="821"/>
      <c r="E2391" s="821"/>
      <c r="F2391" s="821"/>
      <c r="G2391" s="822"/>
      <c r="H2391" s="513"/>
      <c r="I2391" s="489"/>
      <c r="J2391" s="489"/>
      <c r="K2391" s="489"/>
      <c r="L2391" s="489"/>
      <c r="M2391" s="489"/>
      <c r="N2391" s="489"/>
      <c r="O2391" s="489"/>
      <c r="P2391" s="489"/>
    </row>
    <row r="2392" spans="3:16" s="348" customFormat="1" ht="15" customHeight="1" thickTop="1" thickBot="1" x14ac:dyDescent="0.35">
      <c r="C2392" s="5251"/>
      <c r="D2392" s="5251"/>
      <c r="E2392" s="5251"/>
      <c r="F2392" s="513"/>
      <c r="G2392" s="513"/>
      <c r="H2392" s="513"/>
      <c r="I2392" s="489"/>
      <c r="J2392" s="489"/>
      <c r="K2392" s="489"/>
      <c r="L2392" s="489"/>
      <c r="M2392" s="489"/>
      <c r="N2392" s="489"/>
      <c r="O2392" s="489"/>
      <c r="P2392" s="489"/>
    </row>
    <row r="2393" spans="3:16" s="348" customFormat="1" ht="15" customHeight="1" thickTop="1" x14ac:dyDescent="0.2">
      <c r="C2393" s="5281" t="s">
        <v>3043</v>
      </c>
      <c r="D2393" s="5282"/>
      <c r="E2393" s="5282"/>
      <c r="F2393" s="5282"/>
      <c r="G2393" s="5282"/>
      <c r="H2393" s="5282"/>
      <c r="I2393" s="5282"/>
      <c r="J2393" s="5283"/>
      <c r="K2393" s="489"/>
      <c r="L2393" s="489"/>
      <c r="M2393" s="489"/>
      <c r="N2393" s="489"/>
      <c r="O2393" s="489"/>
      <c r="P2393" s="489"/>
    </row>
    <row r="2394" spans="3:16" s="348" customFormat="1" ht="15" customHeight="1" thickBot="1" x14ac:dyDescent="0.25">
      <c r="C2394" s="801"/>
      <c r="D2394" s="687"/>
      <c r="E2394" s="687"/>
      <c r="F2394" s="687"/>
      <c r="G2394" s="687"/>
      <c r="H2394" s="687"/>
      <c r="I2394" s="687"/>
      <c r="J2394" s="802"/>
      <c r="K2394" s="489"/>
      <c r="L2394" s="489"/>
      <c r="M2394" s="489"/>
      <c r="N2394" s="489"/>
      <c r="O2394" s="489"/>
      <c r="P2394" s="489"/>
    </row>
    <row r="2395" spans="3:16" s="348" customFormat="1" ht="15" customHeight="1" thickBot="1" x14ac:dyDescent="0.25">
      <c r="C2395" s="5227" t="s">
        <v>344</v>
      </c>
      <c r="D2395" s="5228"/>
      <c r="E2395" s="5310" t="s">
        <v>2760</v>
      </c>
      <c r="F2395" s="5311"/>
      <c r="G2395" s="5311"/>
      <c r="H2395" s="5311"/>
      <c r="I2395" s="5311"/>
      <c r="J2395" s="5312"/>
      <c r="K2395" s="489"/>
      <c r="L2395" s="489"/>
      <c r="M2395" s="489"/>
      <c r="N2395" s="489"/>
      <c r="O2395" s="489"/>
      <c r="P2395" s="489"/>
    </row>
    <row r="2396" spans="3:16" s="348" customFormat="1" ht="15" customHeight="1" x14ac:dyDescent="0.2">
      <c r="C2396" s="5338" t="s">
        <v>346</v>
      </c>
      <c r="D2396" s="5276" t="s">
        <v>347</v>
      </c>
      <c r="E2396" s="5276" t="s">
        <v>2765</v>
      </c>
      <c r="F2396" s="5276" t="s">
        <v>349</v>
      </c>
      <c r="G2396" s="5276" t="s">
        <v>3044</v>
      </c>
      <c r="H2396" s="5276" t="s">
        <v>1258</v>
      </c>
      <c r="I2396" s="5276" t="s">
        <v>562</v>
      </c>
      <c r="J2396" s="5395" t="s">
        <v>1408</v>
      </c>
      <c r="K2396" s="489"/>
      <c r="L2396" s="489"/>
      <c r="M2396" s="489"/>
      <c r="N2396" s="489"/>
      <c r="O2396" s="489"/>
      <c r="P2396" s="489"/>
    </row>
    <row r="2397" spans="3:16" s="348" customFormat="1" ht="36" customHeight="1" x14ac:dyDescent="0.2">
      <c r="C2397" s="5339"/>
      <c r="D2397" s="5245"/>
      <c r="E2397" s="5245"/>
      <c r="F2397" s="5245"/>
      <c r="G2397" s="5245"/>
      <c r="H2397" s="5245"/>
      <c r="I2397" s="5245"/>
      <c r="J2397" s="5396"/>
      <c r="K2397" s="489"/>
      <c r="L2397" s="489"/>
      <c r="M2397" s="489"/>
      <c r="N2397" s="489"/>
      <c r="O2397" s="489"/>
      <c r="P2397" s="489"/>
    </row>
    <row r="2398" spans="3:16" s="348" customFormat="1" ht="24" customHeight="1" x14ac:dyDescent="0.2">
      <c r="C2398" s="1572" t="s">
        <v>3045</v>
      </c>
      <c r="D2398" s="1573">
        <v>0</v>
      </c>
      <c r="E2398" s="1573">
        <v>0</v>
      </c>
      <c r="F2398" s="1574">
        <v>0</v>
      </c>
      <c r="G2398" s="1575">
        <v>0</v>
      </c>
      <c r="H2398" s="1574">
        <v>0.04</v>
      </c>
      <c r="I2398" s="1574">
        <v>0.15</v>
      </c>
      <c r="J2398" s="1576">
        <v>0.15</v>
      </c>
      <c r="K2398" s="489"/>
      <c r="L2398" s="489"/>
      <c r="M2398" s="489"/>
      <c r="N2398" s="489"/>
      <c r="O2398" s="489"/>
      <c r="P2398" s="489"/>
    </row>
    <row r="2399" spans="3:16" s="348" customFormat="1" ht="15" customHeight="1" x14ac:dyDescent="0.2">
      <c r="C2399" s="1572" t="s">
        <v>3046</v>
      </c>
      <c r="D2399" s="1573">
        <f>+E2399</f>
        <v>8</v>
      </c>
      <c r="E2399" s="1573">
        <v>8</v>
      </c>
      <c r="F2399" s="1575">
        <v>53</v>
      </c>
      <c r="G2399" s="1575">
        <v>200</v>
      </c>
      <c r="H2399" s="1574">
        <v>0.04</v>
      </c>
      <c r="I2399" s="1574">
        <v>0.15</v>
      </c>
      <c r="J2399" s="1576">
        <v>0.15</v>
      </c>
      <c r="K2399" s="489"/>
      <c r="L2399" s="489"/>
      <c r="M2399" s="489"/>
      <c r="N2399" s="489"/>
      <c r="O2399" s="489"/>
      <c r="P2399" s="489"/>
    </row>
    <row r="2400" spans="3:16" s="348" customFormat="1" ht="15" customHeight="1" x14ac:dyDescent="0.2">
      <c r="C2400" s="1572" t="s">
        <v>3047</v>
      </c>
      <c r="D2400" s="1573">
        <f t="shared" ref="D2400:D2418" si="18">+E2400</f>
        <v>10</v>
      </c>
      <c r="E2400" s="1573">
        <v>10</v>
      </c>
      <c r="F2400" s="1575">
        <v>67</v>
      </c>
      <c r="G2400" s="1575">
        <v>200</v>
      </c>
      <c r="H2400" s="1574">
        <v>0.04</v>
      </c>
      <c r="I2400" s="1574">
        <v>0.15</v>
      </c>
      <c r="J2400" s="1576">
        <v>0.15</v>
      </c>
      <c r="K2400" s="489"/>
      <c r="L2400" s="489"/>
      <c r="M2400" s="489"/>
      <c r="N2400" s="489"/>
      <c r="O2400" s="489"/>
      <c r="P2400" s="489"/>
    </row>
    <row r="2401" spans="3:16" s="348" customFormat="1" ht="15" customHeight="1" x14ac:dyDescent="0.2">
      <c r="C2401" s="1572" t="s">
        <v>3048</v>
      </c>
      <c r="D2401" s="1573">
        <f t="shared" si="18"/>
        <v>12</v>
      </c>
      <c r="E2401" s="1573">
        <v>12</v>
      </c>
      <c r="F2401" s="1575">
        <v>80</v>
      </c>
      <c r="G2401" s="1575">
        <v>200</v>
      </c>
      <c r="H2401" s="1574">
        <v>0.04</v>
      </c>
      <c r="I2401" s="1574">
        <v>0.15</v>
      </c>
      <c r="J2401" s="1576">
        <v>0.15</v>
      </c>
      <c r="K2401" s="489"/>
      <c r="L2401" s="489"/>
      <c r="M2401" s="489"/>
      <c r="N2401" s="489"/>
      <c r="O2401" s="489"/>
      <c r="P2401" s="489"/>
    </row>
    <row r="2402" spans="3:16" s="348" customFormat="1" ht="20.25" customHeight="1" x14ac:dyDescent="0.2">
      <c r="C2402" s="1572" t="s">
        <v>3049</v>
      </c>
      <c r="D2402" s="1573">
        <f t="shared" si="18"/>
        <v>15</v>
      </c>
      <c r="E2402" s="1573">
        <v>15</v>
      </c>
      <c r="F2402" s="1575">
        <v>100</v>
      </c>
      <c r="G2402" s="1575">
        <v>200</v>
      </c>
      <c r="H2402" s="1574">
        <v>0.04</v>
      </c>
      <c r="I2402" s="1574">
        <v>0.15</v>
      </c>
      <c r="J2402" s="1576">
        <v>0.15</v>
      </c>
      <c r="K2402" s="489"/>
      <c r="L2402" s="489"/>
      <c r="M2402" s="489"/>
      <c r="N2402" s="489"/>
      <c r="O2402" s="489"/>
      <c r="P2402" s="489"/>
    </row>
    <row r="2403" spans="3:16" s="348" customFormat="1" ht="20.25" customHeight="1" x14ac:dyDescent="0.2">
      <c r="C2403" s="1572" t="s">
        <v>3050</v>
      </c>
      <c r="D2403" s="1573">
        <f t="shared" si="18"/>
        <v>20</v>
      </c>
      <c r="E2403" s="1573">
        <v>20</v>
      </c>
      <c r="F2403" s="1575">
        <v>133</v>
      </c>
      <c r="G2403" s="1575">
        <v>200</v>
      </c>
      <c r="H2403" s="1574">
        <v>0.04</v>
      </c>
      <c r="I2403" s="1574">
        <v>0.15</v>
      </c>
      <c r="J2403" s="1576">
        <v>0.15</v>
      </c>
      <c r="K2403" s="489"/>
      <c r="L2403" s="489"/>
      <c r="M2403" s="489"/>
      <c r="N2403" s="489"/>
      <c r="O2403" s="489"/>
      <c r="P2403" s="489"/>
    </row>
    <row r="2404" spans="3:16" s="348" customFormat="1" ht="20.25" customHeight="1" x14ac:dyDescent="0.2">
      <c r="C2404" s="1572" t="s">
        <v>3051</v>
      </c>
      <c r="D2404" s="1573">
        <f t="shared" si="18"/>
        <v>25</v>
      </c>
      <c r="E2404" s="1573">
        <v>25</v>
      </c>
      <c r="F2404" s="1575">
        <v>167</v>
      </c>
      <c r="G2404" s="1575">
        <v>200</v>
      </c>
      <c r="H2404" s="1574">
        <v>0.04</v>
      </c>
      <c r="I2404" s="1574">
        <v>0.15</v>
      </c>
      <c r="J2404" s="1576">
        <v>0.15</v>
      </c>
      <c r="K2404" s="489"/>
      <c r="L2404" s="489"/>
      <c r="M2404" s="489"/>
      <c r="N2404" s="489"/>
      <c r="O2404" s="489"/>
      <c r="P2404" s="489"/>
    </row>
    <row r="2405" spans="3:16" s="348" customFormat="1" ht="20.25" customHeight="1" x14ac:dyDescent="0.2">
      <c r="C2405" s="1572" t="s">
        <v>3052</v>
      </c>
      <c r="D2405" s="1573">
        <f t="shared" si="18"/>
        <v>30</v>
      </c>
      <c r="E2405" s="1573">
        <v>30</v>
      </c>
      <c r="F2405" s="1575">
        <v>200</v>
      </c>
      <c r="G2405" s="1575">
        <v>200</v>
      </c>
      <c r="H2405" s="1574">
        <v>0.04</v>
      </c>
      <c r="I2405" s="1574">
        <v>0.15</v>
      </c>
      <c r="J2405" s="1576">
        <v>0.15</v>
      </c>
      <c r="K2405" s="489"/>
      <c r="L2405" s="489"/>
      <c r="M2405" s="489"/>
      <c r="N2405" s="489"/>
      <c r="O2405" s="489"/>
      <c r="P2405" s="489"/>
    </row>
    <row r="2406" spans="3:16" s="348" customFormat="1" ht="20.25" customHeight="1" x14ac:dyDescent="0.2">
      <c r="C2406" s="1572" t="s">
        <v>3053</v>
      </c>
      <c r="D2406" s="1573">
        <f t="shared" si="18"/>
        <v>35</v>
      </c>
      <c r="E2406" s="1573">
        <v>35</v>
      </c>
      <c r="F2406" s="1575">
        <v>233</v>
      </c>
      <c r="G2406" s="1575">
        <v>300</v>
      </c>
      <c r="H2406" s="1574">
        <v>0.04</v>
      </c>
      <c r="I2406" s="1574">
        <v>0.15</v>
      </c>
      <c r="J2406" s="1576">
        <v>0.15</v>
      </c>
      <c r="K2406" s="489"/>
      <c r="L2406" s="489"/>
      <c r="M2406" s="489"/>
      <c r="N2406" s="489"/>
      <c r="O2406" s="489"/>
      <c r="P2406" s="489"/>
    </row>
    <row r="2407" spans="3:16" s="348" customFormat="1" ht="20.25" customHeight="1" x14ac:dyDescent="0.2">
      <c r="C2407" s="1572" t="s">
        <v>3054</v>
      </c>
      <c r="D2407" s="1573">
        <f t="shared" si="18"/>
        <v>40</v>
      </c>
      <c r="E2407" s="1573">
        <v>40</v>
      </c>
      <c r="F2407" s="1575">
        <v>267</v>
      </c>
      <c r="G2407" s="1575">
        <v>300</v>
      </c>
      <c r="H2407" s="1574">
        <v>0.04</v>
      </c>
      <c r="I2407" s="1574">
        <v>0.15</v>
      </c>
      <c r="J2407" s="1576">
        <v>0.15</v>
      </c>
      <c r="K2407" s="489"/>
      <c r="L2407" s="489"/>
      <c r="M2407" s="489"/>
      <c r="N2407" s="489"/>
      <c r="O2407" s="489"/>
      <c r="P2407" s="489"/>
    </row>
    <row r="2408" spans="3:16" s="348" customFormat="1" ht="20.25" customHeight="1" x14ac:dyDescent="0.2">
      <c r="C2408" s="1572" t="s">
        <v>3055</v>
      </c>
      <c r="D2408" s="1573">
        <f t="shared" si="18"/>
        <v>50</v>
      </c>
      <c r="E2408" s="1573">
        <v>50</v>
      </c>
      <c r="F2408" s="1575">
        <v>333</v>
      </c>
      <c r="G2408" s="1575">
        <v>300</v>
      </c>
      <c r="H2408" s="1574">
        <v>0.04</v>
      </c>
      <c r="I2408" s="1574">
        <v>0.15</v>
      </c>
      <c r="J2408" s="1576">
        <v>0.15</v>
      </c>
      <c r="K2408" s="489"/>
      <c r="L2408" s="489"/>
      <c r="M2408" s="489"/>
      <c r="N2408" s="489"/>
      <c r="O2408" s="489"/>
      <c r="P2408" s="489"/>
    </row>
    <row r="2409" spans="3:16" s="348" customFormat="1" ht="20.25" customHeight="1" x14ac:dyDescent="0.2">
      <c r="C2409" s="1572" t="s">
        <v>3056</v>
      </c>
      <c r="D2409" s="1573">
        <f t="shared" si="18"/>
        <v>60</v>
      </c>
      <c r="E2409" s="1573">
        <v>60</v>
      </c>
      <c r="F2409" s="1575">
        <v>400</v>
      </c>
      <c r="G2409" s="1575">
        <v>300</v>
      </c>
      <c r="H2409" s="1574">
        <v>0.04</v>
      </c>
      <c r="I2409" s="1574">
        <v>0.15</v>
      </c>
      <c r="J2409" s="1576">
        <v>0.15</v>
      </c>
      <c r="K2409" s="489"/>
      <c r="L2409" s="489"/>
      <c r="M2409" s="489"/>
      <c r="N2409" s="489"/>
      <c r="O2409" s="489"/>
      <c r="P2409" s="489"/>
    </row>
    <row r="2410" spans="3:16" s="348" customFormat="1" ht="20.25" customHeight="1" x14ac:dyDescent="0.2">
      <c r="C2410" s="1572" t="s">
        <v>3057</v>
      </c>
      <c r="D2410" s="1573">
        <f t="shared" si="18"/>
        <v>80</v>
      </c>
      <c r="E2410" s="1573">
        <v>80</v>
      </c>
      <c r="F2410" s="1575">
        <v>533</v>
      </c>
      <c r="G2410" s="1575">
        <v>300</v>
      </c>
      <c r="H2410" s="1574">
        <v>0.04</v>
      </c>
      <c r="I2410" s="1574">
        <v>0.15</v>
      </c>
      <c r="J2410" s="1576">
        <v>0.15</v>
      </c>
      <c r="K2410" s="489"/>
      <c r="L2410" s="489"/>
      <c r="M2410" s="489"/>
      <c r="N2410" s="489"/>
      <c r="O2410" s="489"/>
      <c r="P2410" s="489"/>
    </row>
    <row r="2411" spans="3:16" s="348" customFormat="1" ht="20.25" customHeight="1" x14ac:dyDescent="0.2">
      <c r="C2411" s="1572" t="s">
        <v>3058</v>
      </c>
      <c r="D2411" s="1573">
        <f t="shared" si="18"/>
        <v>100</v>
      </c>
      <c r="E2411" s="1573">
        <v>100</v>
      </c>
      <c r="F2411" s="1575">
        <v>667</v>
      </c>
      <c r="G2411" s="1575">
        <v>300</v>
      </c>
      <c r="H2411" s="1574">
        <v>0.04</v>
      </c>
      <c r="I2411" s="1574">
        <v>0.15</v>
      </c>
      <c r="J2411" s="1576">
        <v>0.15</v>
      </c>
      <c r="K2411" s="489"/>
      <c r="L2411" s="489"/>
      <c r="M2411" s="489"/>
      <c r="N2411" s="489"/>
      <c r="O2411" s="489"/>
      <c r="P2411" s="489"/>
    </row>
    <row r="2412" spans="3:16" s="348" customFormat="1" ht="20.25" customHeight="1" x14ac:dyDescent="0.2">
      <c r="C2412" s="1572" t="s">
        <v>3059</v>
      </c>
      <c r="D2412" s="1573">
        <f t="shared" si="18"/>
        <v>120</v>
      </c>
      <c r="E2412" s="1573">
        <v>120</v>
      </c>
      <c r="F2412" s="1575">
        <v>800</v>
      </c>
      <c r="G2412" s="1575">
        <v>300</v>
      </c>
      <c r="H2412" s="1574">
        <v>0.04</v>
      </c>
      <c r="I2412" s="1574">
        <v>0.15</v>
      </c>
      <c r="J2412" s="1576">
        <v>0.15</v>
      </c>
      <c r="K2412" s="489"/>
      <c r="L2412" s="489"/>
      <c r="M2412" s="489"/>
      <c r="N2412" s="489"/>
      <c r="O2412" s="489"/>
      <c r="P2412" s="489"/>
    </row>
    <row r="2413" spans="3:16" s="348" customFormat="1" ht="31.5" customHeight="1" x14ac:dyDescent="0.2">
      <c r="C2413" s="1572" t="s">
        <v>3060</v>
      </c>
      <c r="D2413" s="1573">
        <f t="shared" si="18"/>
        <v>15</v>
      </c>
      <c r="E2413" s="1573">
        <v>15</v>
      </c>
      <c r="F2413" s="1575">
        <v>100</v>
      </c>
      <c r="G2413" s="1575">
        <v>200</v>
      </c>
      <c r="H2413" s="1574">
        <v>0.04</v>
      </c>
      <c r="I2413" s="1574">
        <v>0.15</v>
      </c>
      <c r="J2413" s="1576">
        <v>0.15</v>
      </c>
      <c r="K2413" s="489"/>
      <c r="L2413" s="489"/>
      <c r="M2413" s="489"/>
      <c r="N2413" s="489"/>
      <c r="O2413" s="489"/>
      <c r="P2413" s="489"/>
    </row>
    <row r="2414" spans="3:16" s="348" customFormat="1" ht="24" customHeight="1" x14ac:dyDescent="0.2">
      <c r="C2414" s="1572" t="s">
        <v>3061</v>
      </c>
      <c r="D2414" s="1573">
        <f t="shared" si="18"/>
        <v>20</v>
      </c>
      <c r="E2414" s="1573">
        <v>20</v>
      </c>
      <c r="F2414" s="1575">
        <v>133</v>
      </c>
      <c r="G2414" s="1575">
        <v>200</v>
      </c>
      <c r="H2414" s="1574">
        <v>0.04</v>
      </c>
      <c r="I2414" s="1574">
        <v>0.15</v>
      </c>
      <c r="J2414" s="1576">
        <v>0.15</v>
      </c>
      <c r="K2414" s="489"/>
      <c r="L2414" s="489"/>
      <c r="M2414" s="489"/>
      <c r="N2414" s="489"/>
      <c r="O2414" s="489"/>
      <c r="P2414" s="489"/>
    </row>
    <row r="2415" spans="3:16" s="348" customFormat="1" ht="24" customHeight="1" x14ac:dyDescent="0.2">
      <c r="C2415" s="1572" t="s">
        <v>3062</v>
      </c>
      <c r="D2415" s="1573">
        <f t="shared" si="18"/>
        <v>25</v>
      </c>
      <c r="E2415" s="1573">
        <v>25</v>
      </c>
      <c r="F2415" s="1575">
        <v>167</v>
      </c>
      <c r="G2415" s="1575">
        <v>200</v>
      </c>
      <c r="H2415" s="1574">
        <v>0.04</v>
      </c>
      <c r="I2415" s="1574">
        <v>0.15</v>
      </c>
      <c r="J2415" s="1576">
        <v>0.15</v>
      </c>
      <c r="K2415" s="489"/>
      <c r="L2415" s="489"/>
      <c r="M2415" s="489"/>
      <c r="N2415" s="489"/>
      <c r="O2415" s="489"/>
      <c r="P2415" s="489"/>
    </row>
    <row r="2416" spans="3:16" s="348" customFormat="1" ht="24" customHeight="1" x14ac:dyDescent="0.2">
      <c r="C2416" s="1572" t="s">
        <v>3063</v>
      </c>
      <c r="D2416" s="1573">
        <f t="shared" si="18"/>
        <v>30</v>
      </c>
      <c r="E2416" s="1573">
        <v>30</v>
      </c>
      <c r="F2416" s="1575">
        <v>200</v>
      </c>
      <c r="G2416" s="1575">
        <v>200</v>
      </c>
      <c r="H2416" s="1574">
        <v>0.04</v>
      </c>
      <c r="I2416" s="1574">
        <v>0.15</v>
      </c>
      <c r="J2416" s="1576">
        <v>0.15</v>
      </c>
      <c r="K2416" s="489"/>
      <c r="L2416" s="489"/>
      <c r="M2416" s="489"/>
      <c r="N2416" s="489"/>
      <c r="O2416" s="489"/>
      <c r="P2416" s="489"/>
    </row>
    <row r="2417" spans="3:16" s="348" customFormat="1" ht="24" customHeight="1" x14ac:dyDescent="0.2">
      <c r="C2417" s="1572" t="s">
        <v>3064</v>
      </c>
      <c r="D2417" s="1573">
        <f t="shared" si="18"/>
        <v>35</v>
      </c>
      <c r="E2417" s="1573">
        <v>35</v>
      </c>
      <c r="F2417" s="1575">
        <v>233</v>
      </c>
      <c r="G2417" s="1575">
        <v>200</v>
      </c>
      <c r="H2417" s="1574">
        <v>0.04</v>
      </c>
      <c r="I2417" s="1574">
        <v>0.15</v>
      </c>
      <c r="J2417" s="1576">
        <v>0.15</v>
      </c>
      <c r="K2417" s="489"/>
      <c r="L2417" s="489"/>
      <c r="M2417" s="489"/>
      <c r="N2417" s="489"/>
      <c r="O2417" s="489"/>
      <c r="P2417" s="489"/>
    </row>
    <row r="2418" spans="3:16" s="348" customFormat="1" ht="24" customHeight="1" x14ac:dyDescent="0.2">
      <c r="C2418" s="1572" t="s">
        <v>3065</v>
      </c>
      <c r="D2418" s="1573">
        <f t="shared" si="18"/>
        <v>40</v>
      </c>
      <c r="E2418" s="1577">
        <v>40</v>
      </c>
      <c r="F2418" s="96">
        <v>267</v>
      </c>
      <c r="G2418" s="1575">
        <v>200</v>
      </c>
      <c r="H2418" s="1574">
        <v>0.04</v>
      </c>
      <c r="I2418" s="1574">
        <v>0.15</v>
      </c>
      <c r="J2418" s="1576">
        <v>0.15</v>
      </c>
      <c r="K2418" s="489"/>
      <c r="L2418" s="489"/>
      <c r="M2418" s="489"/>
      <c r="N2418" s="489"/>
      <c r="O2418" s="489"/>
      <c r="P2418" s="489"/>
    </row>
    <row r="2419" spans="3:16" s="348" customFormat="1" ht="15" customHeight="1" x14ac:dyDescent="0.2">
      <c r="C2419" s="949" t="s">
        <v>2534</v>
      </c>
      <c r="D2419" s="687"/>
      <c r="E2419" s="818"/>
      <c r="F2419" s="818"/>
      <c r="G2419" s="818"/>
      <c r="H2419" s="818"/>
      <c r="I2419" s="818"/>
      <c r="J2419" s="990"/>
      <c r="K2419" s="489"/>
      <c r="L2419" s="489"/>
      <c r="M2419" s="489"/>
      <c r="N2419" s="489"/>
      <c r="O2419" s="489"/>
      <c r="P2419" s="489"/>
    </row>
    <row r="2420" spans="3:16" s="348" customFormat="1" ht="47.25" customHeight="1" x14ac:dyDescent="0.2">
      <c r="C2420" s="5255" t="s">
        <v>3066</v>
      </c>
      <c r="D2420" s="5300"/>
      <c r="E2420" s="5300"/>
      <c r="F2420" s="5300"/>
      <c r="G2420" s="5300"/>
      <c r="H2420" s="5300"/>
      <c r="I2420" s="5300"/>
      <c r="J2420" s="5256"/>
      <c r="K2420" s="489"/>
      <c r="L2420" s="489"/>
      <c r="M2420" s="489"/>
      <c r="N2420" s="489"/>
      <c r="O2420" s="489"/>
      <c r="P2420" s="489"/>
    </row>
    <row r="2421" spans="3:16" s="348" customFormat="1" ht="30" customHeight="1" x14ac:dyDescent="0.2">
      <c r="C2421" s="5255" t="s">
        <v>3067</v>
      </c>
      <c r="D2421" s="5300"/>
      <c r="E2421" s="5300"/>
      <c r="F2421" s="5300"/>
      <c r="G2421" s="5300"/>
      <c r="H2421" s="5300"/>
      <c r="I2421" s="5300"/>
      <c r="J2421" s="5256"/>
      <c r="K2421" s="489"/>
      <c r="L2421" s="489"/>
      <c r="M2421" s="489"/>
      <c r="N2421" s="489"/>
      <c r="O2421" s="489"/>
      <c r="P2421" s="489"/>
    </row>
    <row r="2422" spans="3:16" s="348" customFormat="1" ht="15" customHeight="1" x14ac:dyDescent="0.2">
      <c r="C2422" s="949" t="s">
        <v>3068</v>
      </c>
      <c r="D2422" s="687"/>
      <c r="E2422" s="818"/>
      <c r="F2422" s="818"/>
      <c r="G2422" s="818"/>
      <c r="H2422" s="818"/>
      <c r="I2422" s="818"/>
      <c r="J2422" s="990"/>
      <c r="K2422" s="489"/>
      <c r="L2422" s="489"/>
      <c r="M2422" s="489"/>
      <c r="N2422" s="489"/>
      <c r="O2422" s="489"/>
      <c r="P2422" s="489"/>
    </row>
    <row r="2423" spans="3:16" s="348" customFormat="1" ht="15" customHeight="1" x14ac:dyDescent="0.2">
      <c r="C2423" s="5255" t="s">
        <v>3069</v>
      </c>
      <c r="D2423" s="5300"/>
      <c r="E2423" s="5300"/>
      <c r="F2423" s="5300"/>
      <c r="G2423" s="5300"/>
      <c r="H2423" s="5300"/>
      <c r="I2423" s="5300"/>
      <c r="J2423" s="5256"/>
      <c r="K2423" s="489"/>
      <c r="L2423" s="489"/>
      <c r="M2423" s="489"/>
      <c r="N2423" s="489"/>
      <c r="O2423" s="489"/>
      <c r="P2423" s="489"/>
    </row>
    <row r="2424" spans="3:16" s="348" customFormat="1" ht="15" customHeight="1" x14ac:dyDescent="0.2">
      <c r="C2424" s="949" t="s">
        <v>3070</v>
      </c>
      <c r="D2424" s="687"/>
      <c r="E2424" s="687"/>
      <c r="F2424" s="687"/>
      <c r="G2424" s="687"/>
      <c r="H2424" s="687"/>
      <c r="I2424" s="687"/>
      <c r="J2424" s="802"/>
      <c r="K2424" s="489"/>
      <c r="L2424" s="489"/>
      <c r="M2424" s="489"/>
      <c r="N2424" s="489"/>
      <c r="O2424" s="489"/>
      <c r="P2424" s="489"/>
    </row>
    <row r="2425" spans="3:16" s="348" customFormat="1" ht="15" customHeight="1" thickBot="1" x14ac:dyDescent="0.25">
      <c r="C2425" s="1578" t="s">
        <v>3071</v>
      </c>
      <c r="D2425" s="821"/>
      <c r="E2425" s="821"/>
      <c r="F2425" s="821"/>
      <c r="G2425" s="821"/>
      <c r="H2425" s="821"/>
      <c r="I2425" s="821"/>
      <c r="J2425" s="822"/>
      <c r="K2425" s="489"/>
      <c r="L2425" s="489"/>
      <c r="M2425" s="489"/>
      <c r="N2425" s="489"/>
      <c r="O2425" s="489"/>
      <c r="P2425" s="489"/>
    </row>
    <row r="2426" spans="3:16" s="348" customFormat="1" ht="15" customHeight="1" thickTop="1" x14ac:dyDescent="0.3">
      <c r="C2426" s="5251"/>
      <c r="D2426" s="5251"/>
      <c r="E2426" s="5251"/>
      <c r="F2426" s="513"/>
      <c r="G2426" s="513"/>
      <c r="H2426" s="513"/>
      <c r="I2426" s="489"/>
      <c r="J2426" s="489"/>
      <c r="K2426" s="489"/>
      <c r="L2426" s="489"/>
      <c r="M2426" s="489"/>
      <c r="N2426" s="489"/>
      <c r="O2426" s="489"/>
      <c r="P2426" s="489"/>
    </row>
    <row r="2427" spans="3:16" s="348" customFormat="1" ht="15" customHeight="1" x14ac:dyDescent="0.2">
      <c r="C2427" s="5552" t="s">
        <v>3032</v>
      </c>
      <c r="D2427" s="5359"/>
      <c r="E2427" s="5359"/>
      <c r="F2427" s="5359"/>
      <c r="G2427" s="5359"/>
      <c r="H2427" s="5359"/>
      <c r="I2427" s="5359"/>
      <c r="J2427" s="5359"/>
      <c r="K2427" s="5359"/>
      <c r="L2427" s="5359"/>
      <c r="M2427" s="5359"/>
      <c r="N2427" s="489"/>
      <c r="O2427" s="489"/>
      <c r="P2427" s="489"/>
    </row>
    <row r="2428" spans="3:16" s="348" customFormat="1" ht="15" customHeight="1" x14ac:dyDescent="0.2">
      <c r="C2428" s="1570"/>
      <c r="D2428" s="1571"/>
      <c r="E2428" s="1571"/>
      <c r="F2428" s="1571"/>
      <c r="G2428" s="1571"/>
      <c r="H2428" s="1571"/>
      <c r="I2428" s="1571"/>
      <c r="J2428" s="1571"/>
      <c r="K2428" s="1571"/>
      <c r="L2428" s="1571"/>
      <c r="M2428" s="1571"/>
      <c r="N2428" s="489"/>
      <c r="O2428" s="489"/>
      <c r="P2428" s="489"/>
    </row>
    <row r="2429" spans="3:16" s="348" customFormat="1" ht="21" customHeight="1" x14ac:dyDescent="0.2">
      <c r="C2429" s="5410" t="s">
        <v>559</v>
      </c>
      <c r="D2429" s="5266"/>
      <c r="E2429" s="5267" t="s">
        <v>2760</v>
      </c>
      <c r="F2429" s="5267"/>
      <c r="G2429" s="5267"/>
      <c r="H2429" s="5267"/>
      <c r="I2429" s="5267"/>
      <c r="J2429" s="5267"/>
      <c r="K2429" s="5267"/>
      <c r="L2429" s="5414"/>
      <c r="M2429" s="5411"/>
      <c r="N2429" s="489"/>
      <c r="O2429" s="489"/>
      <c r="P2429" s="489"/>
    </row>
    <row r="2430" spans="3:16" s="348" customFormat="1" ht="25.5" customHeight="1" x14ac:dyDescent="0.2">
      <c r="C2430" s="5316" t="s">
        <v>994</v>
      </c>
      <c r="D2430" s="5543" t="s">
        <v>2764</v>
      </c>
      <c r="E2430" s="5414" t="s">
        <v>3033</v>
      </c>
      <c r="F2430" s="5545"/>
      <c r="G2430" s="5414" t="s">
        <v>3034</v>
      </c>
      <c r="H2430" s="5546"/>
      <c r="I2430" s="5545"/>
      <c r="J2430" s="5414" t="s">
        <v>340</v>
      </c>
      <c r="K2430" s="5546"/>
      <c r="L2430" s="5546"/>
      <c r="M2430" s="5547"/>
      <c r="N2430" s="489"/>
      <c r="O2430" s="489"/>
      <c r="P2430" s="489"/>
    </row>
    <row r="2431" spans="3:16" s="348" customFormat="1" ht="71.25" customHeight="1" x14ac:dyDescent="0.2">
      <c r="C2431" s="5316"/>
      <c r="D2431" s="5544"/>
      <c r="E2431" s="1310" t="s">
        <v>2765</v>
      </c>
      <c r="F2431" s="1310" t="s">
        <v>562</v>
      </c>
      <c r="G2431" s="1310" t="s">
        <v>2768</v>
      </c>
      <c r="H2431" s="1310" t="s">
        <v>3035</v>
      </c>
      <c r="I2431" s="1310" t="s">
        <v>2316</v>
      </c>
      <c r="J2431" s="1310" t="s">
        <v>1988</v>
      </c>
      <c r="K2431" s="1310" t="s">
        <v>3036</v>
      </c>
      <c r="L2431" s="1404" t="s">
        <v>3022</v>
      </c>
      <c r="M2431" s="1407" t="s">
        <v>2555</v>
      </c>
      <c r="N2431" s="489"/>
      <c r="O2431" s="489"/>
      <c r="P2431" s="489"/>
    </row>
    <row r="2432" spans="3:16" s="348" customFormat="1" ht="15" customHeight="1" x14ac:dyDescent="0.2">
      <c r="C2432" s="1408" t="s">
        <v>3037</v>
      </c>
      <c r="D2432" s="1313">
        <f>+G2432+J2432</f>
        <v>29</v>
      </c>
      <c r="E2432" s="1315" t="s">
        <v>1529</v>
      </c>
      <c r="F2432" s="1315" t="s">
        <v>1529</v>
      </c>
      <c r="G2432" s="1315">
        <v>29</v>
      </c>
      <c r="H2432" s="1315" t="s">
        <v>1721</v>
      </c>
      <c r="I2432" s="1315" t="s">
        <v>1529</v>
      </c>
      <c r="J2432" s="44">
        <v>0</v>
      </c>
      <c r="K2432" s="44">
        <v>50</v>
      </c>
      <c r="L2432" s="1409">
        <v>0.06</v>
      </c>
      <c r="M2432" s="1569">
        <v>0.1</v>
      </c>
      <c r="N2432" s="489"/>
      <c r="O2432" s="489"/>
      <c r="P2432" s="489"/>
    </row>
    <row r="2433" spans="3:16" s="348" customFormat="1" ht="15" customHeight="1" x14ac:dyDescent="0.2">
      <c r="C2433" s="1286" t="s">
        <v>1469</v>
      </c>
      <c r="D2433" s="870"/>
      <c r="E2433" s="1263"/>
      <c r="F2433" s="1263"/>
      <c r="G2433" s="1263"/>
      <c r="H2433" s="1263"/>
      <c r="I2433" s="1263"/>
      <c r="J2433" s="1263"/>
      <c r="K2433" s="1263"/>
      <c r="L2433" s="1263"/>
      <c r="M2433" s="1411"/>
      <c r="N2433" s="489"/>
      <c r="O2433" s="489"/>
      <c r="P2433" s="489"/>
    </row>
    <row r="2434" spans="3:16" s="348" customFormat="1" ht="15" customHeight="1" x14ac:dyDescent="0.2">
      <c r="C2434" s="5331" t="s">
        <v>2773</v>
      </c>
      <c r="D2434" s="5305"/>
      <c r="E2434" s="5305"/>
      <c r="F2434" s="5305"/>
      <c r="G2434" s="5305"/>
      <c r="H2434" s="5305"/>
      <c r="I2434" s="5305"/>
      <c r="J2434" s="5305"/>
      <c r="K2434" s="5305"/>
      <c r="L2434" s="5305"/>
      <c r="M2434" s="5332"/>
      <c r="N2434" s="489"/>
      <c r="O2434" s="489"/>
      <c r="P2434" s="489"/>
    </row>
    <row r="2435" spans="3:16" s="348" customFormat="1" ht="15" customHeight="1" x14ac:dyDescent="0.2">
      <c r="C2435" s="1516" t="s">
        <v>3038</v>
      </c>
      <c r="D2435" s="986"/>
      <c r="E2435" s="986"/>
      <c r="F2435" s="986"/>
      <c r="G2435" s="986"/>
      <c r="H2435" s="986"/>
      <c r="I2435" s="986"/>
      <c r="J2435" s="986"/>
      <c r="K2435" s="986"/>
      <c r="L2435" s="986"/>
      <c r="M2435" s="1517"/>
      <c r="N2435" s="489"/>
      <c r="O2435" s="489"/>
      <c r="P2435" s="489"/>
    </row>
    <row r="2436" spans="3:16" s="348" customFormat="1" ht="15" customHeight="1" x14ac:dyDescent="0.2">
      <c r="C2436" s="1516" t="s">
        <v>3039</v>
      </c>
      <c r="D2436" s="986"/>
      <c r="E2436" s="986"/>
      <c r="F2436" s="986"/>
      <c r="G2436" s="986"/>
      <c r="H2436" s="986"/>
      <c r="I2436" s="986"/>
      <c r="J2436" s="986"/>
      <c r="K2436" s="986"/>
      <c r="L2436" s="986"/>
      <c r="M2436" s="1517"/>
      <c r="N2436" s="489"/>
      <c r="O2436" s="489"/>
      <c r="P2436" s="489"/>
    </row>
    <row r="2437" spans="3:16" s="348" customFormat="1" ht="15" customHeight="1" x14ac:dyDescent="0.2">
      <c r="C2437" s="5322" t="s">
        <v>3040</v>
      </c>
      <c r="D2437" s="4451"/>
      <c r="E2437" s="4451"/>
      <c r="F2437" s="4451"/>
      <c r="G2437" s="4451"/>
      <c r="H2437" s="4451"/>
      <c r="I2437" s="4451"/>
      <c r="J2437" s="4451"/>
      <c r="K2437" s="4451"/>
      <c r="L2437" s="4451"/>
      <c r="M2437" s="5333"/>
      <c r="N2437" s="489"/>
      <c r="O2437" s="489"/>
      <c r="P2437" s="489"/>
    </row>
    <row r="2438" spans="3:16" s="348" customFormat="1" ht="15" customHeight="1" x14ac:dyDescent="0.2">
      <c r="C2438" s="5322" t="s">
        <v>3041</v>
      </c>
      <c r="D2438" s="4451"/>
      <c r="E2438" s="4451"/>
      <c r="F2438" s="4451"/>
      <c r="G2438" s="4451"/>
      <c r="H2438" s="4451"/>
      <c r="I2438" s="4451"/>
      <c r="J2438" s="4451"/>
      <c r="K2438" s="4451"/>
      <c r="L2438" s="4451"/>
      <c r="M2438" s="5333"/>
      <c r="N2438" s="489"/>
      <c r="O2438" s="489"/>
      <c r="P2438" s="489"/>
    </row>
    <row r="2439" spans="3:16" s="348" customFormat="1" ht="15" customHeight="1" thickBot="1" x14ac:dyDescent="0.25">
      <c r="C2439" s="5413" t="s">
        <v>3042</v>
      </c>
      <c r="D2439" s="5393"/>
      <c r="E2439" s="5393"/>
      <c r="F2439" s="5393"/>
      <c r="G2439" s="5393"/>
      <c r="H2439" s="5393"/>
      <c r="I2439" s="5393"/>
      <c r="J2439" s="5393"/>
      <c r="K2439" s="5393"/>
      <c r="L2439" s="5393"/>
      <c r="M2439" s="5394"/>
      <c r="N2439" s="489"/>
      <c r="O2439" s="489"/>
      <c r="P2439" s="489"/>
    </row>
    <row r="2440" spans="3:16" s="348" customFormat="1" ht="15" customHeight="1" thickTop="1" thickBot="1" x14ac:dyDescent="0.35">
      <c r="C2440" s="5251"/>
      <c r="D2440" s="5251"/>
      <c r="E2440" s="5251"/>
      <c r="F2440" s="513"/>
      <c r="G2440" s="513"/>
      <c r="H2440" s="513"/>
      <c r="I2440" s="489"/>
      <c r="J2440" s="489"/>
      <c r="K2440" s="489"/>
      <c r="L2440" s="489"/>
      <c r="M2440" s="489"/>
      <c r="N2440" s="489"/>
      <c r="O2440" s="489"/>
      <c r="P2440" s="489"/>
    </row>
    <row r="2441" spans="3:16" s="348" customFormat="1" ht="15" customHeight="1" thickTop="1" x14ac:dyDescent="0.2">
      <c r="C2441" s="5308" t="s">
        <v>3016</v>
      </c>
      <c r="D2441" s="5548"/>
      <c r="E2441" s="5548"/>
      <c r="F2441" s="5548"/>
      <c r="G2441" s="5548"/>
      <c r="H2441" s="5548"/>
      <c r="I2441" s="5549"/>
      <c r="J2441" s="489"/>
      <c r="K2441" s="489"/>
      <c r="L2441" s="489"/>
      <c r="M2441" s="489"/>
      <c r="N2441" s="489"/>
      <c r="O2441" s="489"/>
      <c r="P2441" s="489"/>
    </row>
    <row r="2442" spans="3:16" s="348" customFormat="1" ht="15" customHeight="1" x14ac:dyDescent="0.2">
      <c r="C2442" s="5550" t="s">
        <v>3017</v>
      </c>
      <c r="D2442" s="5336" t="s">
        <v>3018</v>
      </c>
      <c r="E2442" s="5336"/>
      <c r="F2442" s="5336"/>
      <c r="G2442" s="5336"/>
      <c r="H2442" s="5414" t="s">
        <v>3019</v>
      </c>
      <c r="I2442" s="5547"/>
      <c r="J2442" s="489"/>
      <c r="K2442" s="489"/>
      <c r="L2442" s="489"/>
      <c r="M2442" s="489"/>
      <c r="N2442" s="489"/>
      <c r="O2442" s="489"/>
      <c r="P2442" s="489"/>
    </row>
    <row r="2443" spans="3:16" s="348" customFormat="1" ht="69.75" customHeight="1" x14ac:dyDescent="0.2">
      <c r="C2443" s="5551"/>
      <c r="D2443" s="1567" t="s">
        <v>2326</v>
      </c>
      <c r="E2443" s="1310" t="s">
        <v>3020</v>
      </c>
      <c r="F2443" s="1310" t="s">
        <v>2316</v>
      </c>
      <c r="G2443" s="1310" t="s">
        <v>3021</v>
      </c>
      <c r="H2443" s="1404" t="s">
        <v>3022</v>
      </c>
      <c r="I2443" s="1407" t="s">
        <v>2555</v>
      </c>
      <c r="J2443" s="489"/>
      <c r="K2443" s="489"/>
      <c r="L2443" s="489"/>
      <c r="M2443" s="489"/>
      <c r="N2443" s="489"/>
      <c r="O2443" s="489"/>
      <c r="P2443" s="489"/>
    </row>
    <row r="2444" spans="3:16" s="348" customFormat="1" ht="24.75" customHeight="1" x14ac:dyDescent="0.2">
      <c r="C2444" s="1408" t="s">
        <v>3023</v>
      </c>
      <c r="D2444" s="1316">
        <v>99</v>
      </c>
      <c r="E2444" s="1315" t="s">
        <v>3024</v>
      </c>
      <c r="F2444" s="1315">
        <v>0.02</v>
      </c>
      <c r="G2444" s="44" t="s">
        <v>3025</v>
      </c>
      <c r="H2444" s="1568">
        <v>0.06</v>
      </c>
      <c r="I2444" s="1569">
        <v>0.1</v>
      </c>
      <c r="J2444" s="489"/>
      <c r="K2444" s="489"/>
      <c r="L2444" s="489"/>
      <c r="M2444" s="489"/>
      <c r="N2444" s="489"/>
      <c r="O2444" s="489"/>
      <c r="P2444" s="489"/>
    </row>
    <row r="2445" spans="3:16" s="348" customFormat="1" ht="33.75" customHeight="1" x14ac:dyDescent="0.2">
      <c r="C2445" s="991" t="s">
        <v>3026</v>
      </c>
      <c r="D2445" s="1316">
        <v>135</v>
      </c>
      <c r="E2445" s="1315" t="s">
        <v>3027</v>
      </c>
      <c r="F2445" s="806">
        <v>0.02</v>
      </c>
      <c r="G2445" s="806" t="s">
        <v>3025</v>
      </c>
      <c r="H2445" s="806">
        <v>0.06</v>
      </c>
      <c r="I2445" s="1569">
        <v>0.1</v>
      </c>
      <c r="J2445" s="489"/>
      <c r="K2445" s="489"/>
      <c r="L2445" s="489"/>
      <c r="M2445" s="489"/>
      <c r="N2445" s="489"/>
      <c r="O2445" s="489"/>
      <c r="P2445" s="489"/>
    </row>
    <row r="2446" spans="3:16" s="348" customFormat="1" ht="15" customHeight="1" x14ac:dyDescent="0.2">
      <c r="C2446" s="1286" t="s">
        <v>1469</v>
      </c>
      <c r="D2446" s="870"/>
      <c r="E2446" s="1263"/>
      <c r="F2446" s="1263"/>
      <c r="G2446" s="1263"/>
      <c r="H2446" s="1263"/>
      <c r="I2446" s="1411"/>
      <c r="J2446" s="489"/>
      <c r="K2446" s="489"/>
      <c r="L2446" s="489"/>
      <c r="M2446" s="489"/>
      <c r="N2446" s="489"/>
      <c r="O2446" s="489"/>
      <c r="P2446" s="489"/>
    </row>
    <row r="2447" spans="3:16" s="348" customFormat="1" ht="15" customHeight="1" x14ac:dyDescent="0.2">
      <c r="C2447" s="5331" t="s">
        <v>2773</v>
      </c>
      <c r="D2447" s="5305"/>
      <c r="E2447" s="5305"/>
      <c r="F2447" s="5305"/>
      <c r="G2447" s="5305"/>
      <c r="H2447" s="5305"/>
      <c r="I2447" s="5332"/>
      <c r="J2447" s="489"/>
      <c r="K2447" s="489"/>
      <c r="L2447" s="489"/>
      <c r="M2447" s="489"/>
      <c r="N2447" s="489"/>
      <c r="O2447" s="489"/>
      <c r="P2447" s="489"/>
    </row>
    <row r="2448" spans="3:16" s="348" customFormat="1" ht="15" customHeight="1" x14ac:dyDescent="0.2">
      <c r="C2448" s="1516" t="s">
        <v>3028</v>
      </c>
      <c r="D2448" s="986"/>
      <c r="E2448" s="986"/>
      <c r="F2448" s="986"/>
      <c r="G2448" s="986"/>
      <c r="H2448" s="986"/>
      <c r="I2448" s="1517"/>
      <c r="J2448" s="489"/>
      <c r="K2448" s="489"/>
      <c r="L2448" s="489"/>
      <c r="M2448" s="489"/>
      <c r="N2448" s="489"/>
      <c r="O2448" s="489"/>
      <c r="P2448" s="489"/>
    </row>
    <row r="2449" spans="3:16" s="348" customFormat="1" ht="26.25" customHeight="1" x14ac:dyDescent="0.2">
      <c r="C2449" s="5322" t="s">
        <v>3029</v>
      </c>
      <c r="D2449" s="4451"/>
      <c r="E2449" s="4451"/>
      <c r="F2449" s="4451"/>
      <c r="G2449" s="4451"/>
      <c r="H2449" s="4451"/>
      <c r="I2449" s="5333"/>
      <c r="J2449" s="489"/>
      <c r="K2449" s="489"/>
      <c r="L2449" s="489"/>
      <c r="M2449" s="489"/>
      <c r="N2449" s="489"/>
      <c r="O2449" s="489"/>
      <c r="P2449" s="489"/>
    </row>
    <row r="2450" spans="3:16" s="348" customFormat="1" ht="15" customHeight="1" x14ac:dyDescent="0.2">
      <c r="C2450" s="5318" t="s">
        <v>3030</v>
      </c>
      <c r="D2450" s="4451"/>
      <c r="E2450" s="4451"/>
      <c r="F2450" s="4451"/>
      <c r="G2450" s="4451"/>
      <c r="H2450" s="4451"/>
      <c r="I2450" s="5333"/>
      <c r="J2450" s="489"/>
      <c r="K2450" s="489"/>
      <c r="L2450" s="489"/>
      <c r="M2450" s="489"/>
      <c r="N2450" s="489"/>
      <c r="O2450" s="489"/>
      <c r="P2450" s="489"/>
    </row>
    <row r="2451" spans="3:16" s="348" customFormat="1" ht="15" customHeight="1" thickBot="1" x14ac:dyDescent="0.25">
      <c r="C2451" s="5392" t="s">
        <v>3031</v>
      </c>
      <c r="D2451" s="5393"/>
      <c r="E2451" s="5393"/>
      <c r="F2451" s="5393"/>
      <c r="G2451" s="5393"/>
      <c r="H2451" s="5393"/>
      <c r="I2451" s="5394"/>
      <c r="J2451" s="489"/>
      <c r="K2451" s="489"/>
      <c r="L2451" s="489"/>
      <c r="M2451" s="489"/>
      <c r="N2451" s="489"/>
      <c r="O2451" s="489"/>
      <c r="P2451" s="489"/>
    </row>
    <row r="2452" spans="3:16" s="348" customFormat="1" ht="15" customHeight="1" thickTop="1" thickBot="1" x14ac:dyDescent="0.35">
      <c r="C2452" s="5251"/>
      <c r="D2452" s="5251"/>
      <c r="E2452" s="5251"/>
      <c r="F2452" s="513"/>
      <c r="G2452" s="513"/>
      <c r="H2452" s="513"/>
      <c r="I2452" s="489"/>
      <c r="J2452" s="489"/>
      <c r="K2452" s="489"/>
      <c r="L2452" s="489"/>
      <c r="M2452" s="489"/>
      <c r="N2452" s="489"/>
      <c r="O2452" s="489"/>
      <c r="P2452" s="489"/>
    </row>
    <row r="2453" spans="3:16" s="348" customFormat="1" ht="15" customHeight="1" thickTop="1" x14ac:dyDescent="0.3">
      <c r="C2453" s="5308" t="s">
        <v>3000</v>
      </c>
      <c r="D2453" s="5282"/>
      <c r="E2453" s="5282"/>
      <c r="F2453" s="5282"/>
      <c r="G2453" s="5283"/>
      <c r="H2453" s="513"/>
      <c r="I2453" s="489"/>
      <c r="J2453" s="489"/>
      <c r="K2453" s="489"/>
      <c r="L2453" s="489"/>
      <c r="M2453" s="489"/>
      <c r="N2453" s="489"/>
      <c r="O2453" s="489"/>
      <c r="P2453" s="489"/>
    </row>
    <row r="2454" spans="3:16" s="348" customFormat="1" ht="42" customHeight="1" x14ac:dyDescent="0.3">
      <c r="C2454" s="5246" t="s">
        <v>3001</v>
      </c>
      <c r="D2454" s="5249"/>
      <c r="E2454" s="5249"/>
      <c r="F2454" s="5249"/>
      <c r="G2454" s="5250"/>
      <c r="H2454" s="513"/>
      <c r="I2454" s="489"/>
      <c r="J2454" s="489"/>
      <c r="K2454" s="489"/>
      <c r="L2454" s="489"/>
      <c r="M2454" s="489"/>
      <c r="N2454" s="489"/>
      <c r="O2454" s="489"/>
      <c r="P2454" s="489"/>
    </row>
    <row r="2455" spans="3:16" s="348" customFormat="1" ht="15" customHeight="1" x14ac:dyDescent="0.3">
      <c r="C2455" s="5369" t="s">
        <v>3002</v>
      </c>
      <c r="D2455" s="5370"/>
      <c r="E2455" s="5370"/>
      <c r="F2455" s="5370"/>
      <c r="G2455" s="5371"/>
      <c r="H2455" s="513"/>
      <c r="I2455" s="489"/>
      <c r="J2455" s="489"/>
      <c r="K2455" s="489"/>
      <c r="L2455" s="489"/>
      <c r="M2455" s="489"/>
      <c r="N2455" s="489"/>
      <c r="O2455" s="489"/>
      <c r="P2455" s="489"/>
    </row>
    <row r="2456" spans="3:16" s="348" customFormat="1" ht="15" customHeight="1" x14ac:dyDescent="0.3">
      <c r="C2456" s="5369" t="s">
        <v>3003</v>
      </c>
      <c r="D2456" s="5370"/>
      <c r="E2456" s="5370"/>
      <c r="F2456" s="5370"/>
      <c r="G2456" s="5371"/>
      <c r="H2456" s="513"/>
      <c r="I2456" s="489"/>
      <c r="J2456" s="489"/>
      <c r="K2456" s="489"/>
      <c r="L2456" s="489"/>
      <c r="M2456" s="489"/>
      <c r="N2456" s="489"/>
      <c r="O2456" s="489"/>
      <c r="P2456" s="489"/>
    </row>
    <row r="2457" spans="3:16" s="348" customFormat="1" ht="15" customHeight="1" x14ac:dyDescent="0.3">
      <c r="C2457" s="5372" t="s">
        <v>3004</v>
      </c>
      <c r="D2457" s="5373"/>
      <c r="E2457" s="5373"/>
      <c r="F2457" s="5373"/>
      <c r="G2457" s="5333"/>
      <c r="H2457" s="513"/>
      <c r="I2457" s="489"/>
      <c r="J2457" s="489"/>
      <c r="K2457" s="489"/>
      <c r="L2457" s="489"/>
      <c r="M2457" s="489"/>
      <c r="N2457" s="489"/>
      <c r="O2457" s="489"/>
      <c r="P2457" s="489"/>
    </row>
    <row r="2458" spans="3:16" s="348" customFormat="1" ht="15" customHeight="1" x14ac:dyDescent="0.3">
      <c r="C2458" s="5372" t="s">
        <v>3005</v>
      </c>
      <c r="D2458" s="5373"/>
      <c r="E2458" s="5373"/>
      <c r="F2458" s="5373"/>
      <c r="G2458" s="5333"/>
      <c r="H2458" s="513"/>
      <c r="I2458" s="489"/>
      <c r="J2458" s="489"/>
      <c r="K2458" s="489"/>
      <c r="L2458" s="489"/>
      <c r="M2458" s="489"/>
      <c r="N2458" s="489"/>
      <c r="O2458" s="489"/>
      <c r="P2458" s="489"/>
    </row>
    <row r="2459" spans="3:16" s="348" customFormat="1" ht="15" customHeight="1" x14ac:dyDescent="0.3">
      <c r="C2459" s="5379" t="s">
        <v>3006</v>
      </c>
      <c r="D2459" s="5380"/>
      <c r="E2459" s="5380"/>
      <c r="F2459" s="5380"/>
      <c r="G2459" s="5319"/>
      <c r="H2459" s="513"/>
      <c r="I2459" s="489"/>
      <c r="J2459" s="489"/>
      <c r="K2459" s="489"/>
      <c r="L2459" s="489"/>
      <c r="M2459" s="489"/>
      <c r="N2459" s="489"/>
      <c r="O2459" s="489"/>
      <c r="P2459" s="489"/>
    </row>
    <row r="2460" spans="3:16" s="348" customFormat="1" ht="15" customHeight="1" x14ac:dyDescent="0.3">
      <c r="C2460" s="5379" t="s">
        <v>3007</v>
      </c>
      <c r="D2460" s="5380"/>
      <c r="E2460" s="5380"/>
      <c r="F2460" s="5380"/>
      <c r="G2460" s="5319"/>
      <c r="H2460" s="513"/>
      <c r="I2460" s="489"/>
      <c r="J2460" s="489"/>
      <c r="K2460" s="489"/>
      <c r="L2460" s="489"/>
      <c r="M2460" s="489"/>
      <c r="N2460" s="489"/>
      <c r="O2460" s="489"/>
      <c r="P2460" s="489"/>
    </row>
    <row r="2461" spans="3:16" s="348" customFormat="1" ht="15" customHeight="1" x14ac:dyDescent="0.3">
      <c r="C2461" s="1565" t="s">
        <v>3008</v>
      </c>
      <c r="D2461" s="1524"/>
      <c r="E2461" s="1524"/>
      <c r="F2461" s="1524"/>
      <c r="G2461" s="1515"/>
      <c r="H2461" s="513"/>
      <c r="I2461" s="489"/>
      <c r="J2461" s="489"/>
      <c r="K2461" s="489"/>
      <c r="L2461" s="489"/>
      <c r="M2461" s="489"/>
      <c r="N2461" s="489"/>
      <c r="O2461" s="489"/>
      <c r="P2461" s="489"/>
    </row>
    <row r="2462" spans="3:16" s="348" customFormat="1" ht="15" customHeight="1" x14ac:dyDescent="0.3">
      <c r="C2462" s="948" t="s">
        <v>3009</v>
      </c>
      <c r="D2462" s="1566" t="s">
        <v>3010</v>
      </c>
      <c r="E2462" s="863"/>
      <c r="F2462" s="687"/>
      <c r="G2462" s="802"/>
      <c r="H2462" s="513"/>
      <c r="I2462" s="489"/>
      <c r="J2462" s="489"/>
      <c r="K2462" s="489"/>
      <c r="L2462" s="489"/>
      <c r="M2462" s="489"/>
      <c r="N2462" s="489"/>
      <c r="O2462" s="489"/>
      <c r="P2462" s="489"/>
    </row>
    <row r="2463" spans="3:16" s="348" customFormat="1" ht="15" customHeight="1" x14ac:dyDescent="0.3">
      <c r="C2463" s="948" t="s">
        <v>3011</v>
      </c>
      <c r="D2463" s="1566"/>
      <c r="E2463" s="863"/>
      <c r="F2463" s="687"/>
      <c r="G2463" s="802"/>
      <c r="H2463" s="513"/>
      <c r="I2463" s="489"/>
      <c r="J2463" s="489"/>
      <c r="K2463" s="489"/>
      <c r="L2463" s="489"/>
      <c r="M2463" s="489"/>
      <c r="N2463" s="489"/>
      <c r="O2463" s="489"/>
      <c r="P2463" s="489"/>
    </row>
    <row r="2464" spans="3:16" s="348" customFormat="1" ht="15" customHeight="1" x14ac:dyDescent="0.3">
      <c r="C2464" s="949" t="s">
        <v>3012</v>
      </c>
      <c r="D2464" s="1566"/>
      <c r="E2464" s="863"/>
      <c r="F2464" s="687"/>
      <c r="G2464" s="802"/>
      <c r="H2464" s="513"/>
      <c r="I2464" s="489"/>
      <c r="J2464" s="489"/>
      <c r="K2464" s="489"/>
      <c r="L2464" s="489"/>
      <c r="M2464" s="489"/>
      <c r="N2464" s="489"/>
      <c r="O2464" s="489"/>
      <c r="P2464" s="489"/>
    </row>
    <row r="2465" spans="3:17" s="348" customFormat="1" ht="15" customHeight="1" x14ac:dyDescent="0.3">
      <c r="C2465" s="949" t="s">
        <v>3013</v>
      </c>
      <c r="D2465" s="1566"/>
      <c r="E2465" s="863"/>
      <c r="F2465" s="687"/>
      <c r="G2465" s="802"/>
      <c r="H2465" s="513"/>
      <c r="I2465" s="489"/>
      <c r="J2465" s="489"/>
      <c r="K2465" s="489"/>
      <c r="L2465" s="489"/>
      <c r="M2465" s="489"/>
      <c r="N2465" s="489"/>
      <c r="O2465" s="489"/>
      <c r="P2465" s="489"/>
    </row>
    <row r="2466" spans="3:17" s="348" customFormat="1" ht="15" customHeight="1" x14ac:dyDescent="0.3">
      <c r="C2466" s="5318" t="s">
        <v>3014</v>
      </c>
      <c r="D2466" s="4367"/>
      <c r="E2466" s="4367"/>
      <c r="F2466" s="4367"/>
      <c r="G2466" s="1285"/>
      <c r="H2466" s="513"/>
      <c r="I2466" s="489"/>
      <c r="J2466" s="489"/>
      <c r="K2466" s="489"/>
      <c r="L2466" s="489"/>
      <c r="M2466" s="489"/>
      <c r="N2466" s="489"/>
      <c r="O2466" s="489"/>
      <c r="P2466" s="489"/>
    </row>
    <row r="2467" spans="3:17" s="348" customFormat="1" ht="15" customHeight="1" thickBot="1" x14ac:dyDescent="0.35">
      <c r="C2467" s="5389" t="s">
        <v>3015</v>
      </c>
      <c r="D2467" s="5390"/>
      <c r="E2467" s="5390"/>
      <c r="F2467" s="5390"/>
      <c r="G2467" s="5391"/>
      <c r="H2467" s="513"/>
      <c r="I2467" s="489"/>
      <c r="J2467" s="489"/>
      <c r="K2467" s="489"/>
      <c r="L2467" s="489"/>
      <c r="M2467" s="489"/>
      <c r="N2467" s="489"/>
      <c r="O2467" s="489"/>
      <c r="P2467" s="489"/>
    </row>
    <row r="2468" spans="3:17" s="348" customFormat="1" ht="15" customHeight="1" thickTop="1" thickBot="1" x14ac:dyDescent="0.35">
      <c r="C2468" s="513"/>
      <c r="D2468" s="513"/>
      <c r="E2468" s="513"/>
      <c r="F2468" s="513"/>
      <c r="G2468" s="513"/>
      <c r="H2468" s="513"/>
      <c r="I2468" s="489"/>
      <c r="J2468" s="489"/>
      <c r="K2468" s="489"/>
      <c r="L2468" s="489"/>
      <c r="M2468" s="489"/>
      <c r="N2468" s="489"/>
      <c r="O2468" s="489"/>
      <c r="P2468" s="489"/>
    </row>
    <row r="2469" spans="3:17" s="348" customFormat="1" ht="15" customHeight="1" thickTop="1" x14ac:dyDescent="0.2">
      <c r="C2469" s="5281" t="s">
        <v>343</v>
      </c>
      <c r="D2469" s="5282"/>
      <c r="E2469" s="5282"/>
      <c r="F2469" s="5282"/>
      <c r="G2469" s="5282"/>
      <c r="H2469" s="5282"/>
      <c r="I2469" s="5282"/>
      <c r="J2469" s="5282"/>
      <c r="K2469" s="5282"/>
      <c r="L2469" s="5282"/>
      <c r="M2469" s="5282"/>
      <c r="N2469" s="1417"/>
      <c r="O2469" s="1417"/>
      <c r="P2469" s="1417"/>
      <c r="Q2469" s="1418"/>
    </row>
    <row r="2470" spans="3:17" s="348" customFormat="1" ht="15" customHeight="1" thickBot="1" x14ac:dyDescent="0.25">
      <c r="C2470" s="801"/>
      <c r="D2470" s="687"/>
      <c r="E2470" s="687"/>
      <c r="F2470" s="687"/>
      <c r="G2470" s="687"/>
      <c r="H2470" s="687"/>
      <c r="I2470" s="687"/>
      <c r="J2470" s="687"/>
      <c r="K2470" s="687"/>
      <c r="L2470" s="687"/>
      <c r="M2470" s="687"/>
      <c r="N2470" s="687"/>
      <c r="O2470" s="687"/>
      <c r="P2470" s="687"/>
      <c r="Q2470" s="802"/>
    </row>
    <row r="2471" spans="3:17" s="348" customFormat="1" ht="15" customHeight="1" thickBot="1" x14ac:dyDescent="0.25">
      <c r="C2471" s="5343" t="s">
        <v>344</v>
      </c>
      <c r="D2471" s="5285"/>
      <c r="E2471" s="5229" t="s">
        <v>2760</v>
      </c>
      <c r="F2471" s="5230"/>
      <c r="G2471" s="5230"/>
      <c r="H2471" s="5230"/>
      <c r="I2471" s="5230"/>
      <c r="J2471" s="5230"/>
      <c r="K2471" s="5230"/>
      <c r="L2471" s="5230"/>
      <c r="M2471" s="5230"/>
      <c r="N2471" s="5230"/>
      <c r="O2471" s="5230"/>
      <c r="P2471" s="5230"/>
      <c r="Q2471" s="5231"/>
    </row>
    <row r="2472" spans="3:17" s="348" customFormat="1" ht="21.75" customHeight="1" thickBot="1" x14ac:dyDescent="0.25">
      <c r="C2472" s="5397"/>
      <c r="D2472" s="5287"/>
      <c r="E2472" s="5229" t="s">
        <v>1622</v>
      </c>
      <c r="F2472" s="5230"/>
      <c r="G2472" s="5230"/>
      <c r="H2472" s="5230"/>
      <c r="I2472" s="5230"/>
      <c r="J2472" s="5290"/>
      <c r="K2472" s="5229" t="s">
        <v>1508</v>
      </c>
      <c r="L2472" s="5230"/>
      <c r="M2472" s="5290"/>
      <c r="N2472" s="5229" t="s">
        <v>340</v>
      </c>
      <c r="O2472" s="5230"/>
      <c r="P2472" s="5230"/>
      <c r="Q2472" s="5231"/>
    </row>
    <row r="2473" spans="3:17" s="348" customFormat="1" ht="15" customHeight="1" x14ac:dyDescent="0.2">
      <c r="C2473" s="5528" t="s">
        <v>2763</v>
      </c>
      <c r="D2473" s="5526" t="s">
        <v>347</v>
      </c>
      <c r="E2473" s="5274" t="s">
        <v>2765</v>
      </c>
      <c r="F2473" s="5276" t="s">
        <v>349</v>
      </c>
      <c r="G2473" s="5276" t="s">
        <v>1285</v>
      </c>
      <c r="H2473" s="5276" t="s">
        <v>562</v>
      </c>
      <c r="I2473" s="5276" t="s">
        <v>1408</v>
      </c>
      <c r="J2473" s="5399" t="s">
        <v>314</v>
      </c>
      <c r="K2473" s="1426"/>
      <c r="L2473" s="5259" t="s">
        <v>315</v>
      </c>
      <c r="M2473" s="5401"/>
      <c r="N2473" s="1426"/>
      <c r="O2473" s="5259"/>
      <c r="P2473" s="5259"/>
      <c r="Q2473" s="5260"/>
    </row>
    <row r="2474" spans="3:17" s="348" customFormat="1" ht="82.5" customHeight="1" thickBot="1" x14ac:dyDescent="0.25">
      <c r="C2474" s="5529"/>
      <c r="D2474" s="5527"/>
      <c r="E2474" s="5402"/>
      <c r="F2474" s="5398"/>
      <c r="G2474" s="5398"/>
      <c r="H2474" s="5398"/>
      <c r="I2474" s="5398"/>
      <c r="J2474" s="5400"/>
      <c r="K2474" s="1389" t="s">
        <v>2768</v>
      </c>
      <c r="L2474" s="1389" t="s">
        <v>1730</v>
      </c>
      <c r="M2474" s="1389" t="s">
        <v>316</v>
      </c>
      <c r="N2474" s="1389" t="s">
        <v>229</v>
      </c>
      <c r="O2474" s="1389" t="s">
        <v>317</v>
      </c>
      <c r="P2474" s="1389" t="s">
        <v>318</v>
      </c>
      <c r="Q2474" s="1427" t="s">
        <v>319</v>
      </c>
    </row>
    <row r="2475" spans="3:17" s="348" customFormat="1" ht="23.25" customHeight="1" x14ac:dyDescent="0.2">
      <c r="C2475" s="1428" t="s">
        <v>320</v>
      </c>
      <c r="D2475" s="688">
        <f>+E2475+K2475+N2475</f>
        <v>20.000000000000004</v>
      </c>
      <c r="E2475" s="1270">
        <v>10</v>
      </c>
      <c r="F2475" s="1429">
        <v>125</v>
      </c>
      <c r="G2475" s="1429">
        <v>0</v>
      </c>
      <c r="H2475" s="1430">
        <v>0.08</v>
      </c>
      <c r="I2475" s="1430">
        <v>0.19</v>
      </c>
      <c r="J2475" s="1430">
        <v>0.04</v>
      </c>
      <c r="K2475" s="1431">
        <v>9.99</v>
      </c>
      <c r="L2475" s="1432">
        <v>256</v>
      </c>
      <c r="M2475" s="733">
        <v>1024</v>
      </c>
      <c r="N2475" s="1431">
        <v>0.01</v>
      </c>
      <c r="O2475" s="1433">
        <v>0</v>
      </c>
      <c r="P2475" s="1434">
        <v>20</v>
      </c>
      <c r="Q2475" s="1435">
        <v>0.06</v>
      </c>
    </row>
    <row r="2476" spans="3:17" s="348" customFormat="1" ht="23.25" customHeight="1" x14ac:dyDescent="0.2">
      <c r="C2476" s="991" t="s">
        <v>321</v>
      </c>
      <c r="D2476" s="806">
        <f>+E2476+K2476+N2476</f>
        <v>40</v>
      </c>
      <c r="E2476" s="806">
        <v>25</v>
      </c>
      <c r="F2476" s="807">
        <v>167</v>
      </c>
      <c r="G2476" s="807">
        <v>150</v>
      </c>
      <c r="H2476" s="809">
        <v>0.15</v>
      </c>
      <c r="I2476" s="809">
        <v>0.15</v>
      </c>
      <c r="J2476" s="809">
        <v>0.15</v>
      </c>
      <c r="K2476" s="808">
        <v>14.99</v>
      </c>
      <c r="L2476" s="1436">
        <v>1024</v>
      </c>
      <c r="M2476" s="940">
        <v>5000</v>
      </c>
      <c r="N2476" s="808">
        <v>0.01</v>
      </c>
      <c r="O2476" s="1437">
        <v>40</v>
      </c>
      <c r="P2476" s="1437">
        <v>20</v>
      </c>
      <c r="Q2476" s="1438">
        <v>0.06</v>
      </c>
    </row>
    <row r="2477" spans="3:17" s="348" customFormat="1" ht="23.25" customHeight="1" x14ac:dyDescent="0.2">
      <c r="C2477" s="991" t="s">
        <v>322</v>
      </c>
      <c r="D2477" s="806">
        <f>+E2477+K2477+N2477</f>
        <v>59.999999999999993</v>
      </c>
      <c r="E2477" s="806">
        <v>40</v>
      </c>
      <c r="F2477" s="807">
        <v>267</v>
      </c>
      <c r="G2477" s="807">
        <v>280</v>
      </c>
      <c r="H2477" s="809">
        <v>0.15</v>
      </c>
      <c r="I2477" s="809">
        <v>0.15</v>
      </c>
      <c r="J2477" s="809">
        <v>0.15</v>
      </c>
      <c r="K2477" s="808">
        <v>19.989999999999998</v>
      </c>
      <c r="L2477" s="1436">
        <v>1024</v>
      </c>
      <c r="M2477" s="940">
        <v>5000</v>
      </c>
      <c r="N2477" s="808">
        <v>0.01</v>
      </c>
      <c r="O2477" s="1437">
        <v>40</v>
      </c>
      <c r="P2477" s="1437">
        <v>20</v>
      </c>
      <c r="Q2477" s="1438">
        <v>0.06</v>
      </c>
    </row>
    <row r="2478" spans="3:17" s="348" customFormat="1" ht="23.25" customHeight="1" x14ac:dyDescent="0.2">
      <c r="C2478" s="991" t="s">
        <v>323</v>
      </c>
      <c r="D2478" s="806">
        <f>+E2478+K2478+N2478</f>
        <v>70</v>
      </c>
      <c r="E2478" s="806">
        <v>50</v>
      </c>
      <c r="F2478" s="807">
        <v>333</v>
      </c>
      <c r="G2478" s="807">
        <v>365</v>
      </c>
      <c r="H2478" s="809">
        <v>0.15</v>
      </c>
      <c r="I2478" s="809">
        <v>0.15</v>
      </c>
      <c r="J2478" s="809">
        <v>0.15</v>
      </c>
      <c r="K2478" s="808">
        <v>19.989999999999998</v>
      </c>
      <c r="L2478" s="1436">
        <v>1024</v>
      </c>
      <c r="M2478" s="940">
        <v>5000</v>
      </c>
      <c r="N2478" s="808">
        <v>0.01</v>
      </c>
      <c r="O2478" s="1437">
        <v>40</v>
      </c>
      <c r="P2478" s="1437">
        <v>20</v>
      </c>
      <c r="Q2478" s="1438">
        <v>0.06</v>
      </c>
    </row>
    <row r="2479" spans="3:17" s="348" customFormat="1" ht="23.25" customHeight="1" thickBot="1" x14ac:dyDescent="0.25">
      <c r="C2479" s="992" t="s">
        <v>324</v>
      </c>
      <c r="D2479" s="1424">
        <f>+E2479+K2479+N2479</f>
        <v>100</v>
      </c>
      <c r="E2479" s="1424">
        <v>80</v>
      </c>
      <c r="F2479" s="1439">
        <v>533</v>
      </c>
      <c r="G2479" s="1439">
        <v>730</v>
      </c>
      <c r="H2479" s="1440">
        <v>0.15</v>
      </c>
      <c r="I2479" s="1440">
        <v>0.15</v>
      </c>
      <c r="J2479" s="1440">
        <v>0.15</v>
      </c>
      <c r="K2479" s="1071">
        <v>19.989999999999998</v>
      </c>
      <c r="L2479" s="1441">
        <v>1024</v>
      </c>
      <c r="M2479" s="736">
        <v>5000</v>
      </c>
      <c r="N2479" s="1071">
        <v>0.01</v>
      </c>
      <c r="O2479" s="1442">
        <v>40</v>
      </c>
      <c r="P2479" s="1442">
        <v>20</v>
      </c>
      <c r="Q2479" s="1443">
        <v>0.06</v>
      </c>
    </row>
    <row r="2480" spans="3:17" s="348" customFormat="1" ht="15" customHeight="1" x14ac:dyDescent="0.2">
      <c r="C2480" s="801" t="s">
        <v>1733</v>
      </c>
      <c r="D2480" s="687"/>
      <c r="E2480" s="818"/>
      <c r="F2480" s="818"/>
      <c r="G2480" s="818"/>
      <c r="H2480" s="818"/>
      <c r="I2480" s="818"/>
      <c r="J2480" s="818"/>
      <c r="K2480" s="818"/>
      <c r="L2480" s="818"/>
      <c r="M2480" s="818"/>
      <c r="N2480" s="818"/>
      <c r="O2480" s="818"/>
      <c r="P2480" s="818"/>
      <c r="Q2480" s="990"/>
    </row>
    <row r="2481" spans="3:17" s="348" customFormat="1" ht="15" customHeight="1" x14ac:dyDescent="0.2">
      <c r="C2481" s="801" t="s">
        <v>325</v>
      </c>
      <c r="D2481" s="687"/>
      <c r="E2481" s="818"/>
      <c r="F2481" s="818"/>
      <c r="G2481" s="818"/>
      <c r="H2481" s="818"/>
      <c r="I2481" s="818"/>
      <c r="J2481" s="818"/>
      <c r="K2481" s="818"/>
      <c r="L2481" s="818"/>
      <c r="M2481" s="818"/>
      <c r="N2481" s="818"/>
      <c r="O2481" s="818"/>
      <c r="P2481" s="818"/>
      <c r="Q2481" s="990"/>
    </row>
    <row r="2482" spans="3:17" s="348" customFormat="1" ht="15" customHeight="1" x14ac:dyDescent="0.2">
      <c r="C2482" s="801" t="s">
        <v>326</v>
      </c>
      <c r="D2482" s="687"/>
      <c r="E2482" s="687"/>
      <c r="F2482" s="687"/>
      <c r="G2482" s="687"/>
      <c r="H2482" s="687"/>
      <c r="I2482" s="687"/>
      <c r="J2482" s="687"/>
      <c r="K2482" s="687"/>
      <c r="L2482" s="687"/>
      <c r="M2482" s="687"/>
      <c r="N2482" s="687"/>
      <c r="O2482" s="687"/>
      <c r="P2482" s="687"/>
      <c r="Q2482" s="802"/>
    </row>
    <row r="2483" spans="3:17" s="348" customFormat="1" ht="15" customHeight="1" x14ac:dyDescent="0.2">
      <c r="C2483" s="801" t="s">
        <v>327</v>
      </c>
      <c r="D2483" s="687"/>
      <c r="E2483" s="687"/>
      <c r="F2483" s="687"/>
      <c r="G2483" s="687"/>
      <c r="H2483" s="687"/>
      <c r="I2483" s="687"/>
      <c r="J2483" s="687"/>
      <c r="K2483" s="687"/>
      <c r="L2483" s="687"/>
      <c r="M2483" s="687"/>
      <c r="N2483" s="687"/>
      <c r="O2483" s="687"/>
      <c r="P2483" s="687"/>
      <c r="Q2483" s="802"/>
    </row>
    <row r="2484" spans="3:17" s="348" customFormat="1" ht="15" customHeight="1" x14ac:dyDescent="0.2">
      <c r="C2484" s="801" t="s">
        <v>1249</v>
      </c>
      <c r="D2484" s="687"/>
      <c r="E2484" s="687"/>
      <c r="F2484" s="687"/>
      <c r="G2484" s="687"/>
      <c r="H2484" s="687"/>
      <c r="I2484" s="687"/>
      <c r="J2484" s="687"/>
      <c r="K2484" s="687"/>
      <c r="L2484" s="687"/>
      <c r="M2484" s="687"/>
      <c r="N2484" s="687"/>
      <c r="O2484" s="687"/>
      <c r="P2484" s="687"/>
      <c r="Q2484" s="802"/>
    </row>
    <row r="2485" spans="3:17" s="348" customFormat="1" ht="15" customHeight="1" thickBot="1" x14ac:dyDescent="0.25">
      <c r="C2485" s="820" t="s">
        <v>2660</v>
      </c>
      <c r="D2485" s="821"/>
      <c r="E2485" s="821"/>
      <c r="F2485" s="821"/>
      <c r="G2485" s="821"/>
      <c r="H2485" s="821"/>
      <c r="I2485" s="821"/>
      <c r="J2485" s="821"/>
      <c r="K2485" s="821"/>
      <c r="L2485" s="821"/>
      <c r="M2485" s="821"/>
      <c r="N2485" s="821"/>
      <c r="O2485" s="821"/>
      <c r="P2485" s="821"/>
      <c r="Q2485" s="822"/>
    </row>
    <row r="2486" spans="3:17" s="348" customFormat="1" ht="15" customHeight="1" thickTop="1" thickBot="1" x14ac:dyDescent="0.35">
      <c r="C2486" s="993"/>
      <c r="D2486" s="513"/>
      <c r="E2486" s="513"/>
      <c r="F2486" s="513"/>
      <c r="G2486" s="513"/>
      <c r="H2486" s="513"/>
      <c r="I2486" s="489"/>
      <c r="J2486" s="489"/>
      <c r="K2486" s="489"/>
      <c r="L2486" s="489"/>
      <c r="M2486" s="489"/>
      <c r="N2486" s="489"/>
      <c r="O2486" s="489"/>
      <c r="P2486" s="489"/>
    </row>
    <row r="2487" spans="3:17" s="348" customFormat="1" ht="15" customHeight="1" thickTop="1" x14ac:dyDescent="0.2">
      <c r="C2487" s="5281" t="s">
        <v>343</v>
      </c>
      <c r="D2487" s="5282"/>
      <c r="E2487" s="5282"/>
      <c r="F2487" s="5282"/>
      <c r="G2487" s="5282"/>
      <c r="H2487" s="5282"/>
      <c r="I2487" s="5283"/>
      <c r="J2487" s="489"/>
      <c r="K2487" s="489"/>
      <c r="L2487" s="489"/>
      <c r="M2487" s="489"/>
      <c r="N2487" s="489"/>
      <c r="O2487" s="489"/>
      <c r="P2487" s="489"/>
    </row>
    <row r="2488" spans="3:17" s="348" customFormat="1" ht="15" customHeight="1" thickBot="1" x14ac:dyDescent="0.25">
      <c r="C2488" s="801"/>
      <c r="D2488" s="687"/>
      <c r="E2488" s="687"/>
      <c r="F2488" s="687"/>
      <c r="G2488" s="687"/>
      <c r="H2488" s="687"/>
      <c r="I2488" s="802"/>
      <c r="J2488" s="489"/>
      <c r="K2488" s="489"/>
      <c r="L2488" s="489"/>
      <c r="M2488" s="489"/>
      <c r="N2488" s="489"/>
      <c r="O2488" s="489"/>
      <c r="P2488" s="489"/>
    </row>
    <row r="2489" spans="3:17" s="348" customFormat="1" ht="15" customHeight="1" thickBot="1" x14ac:dyDescent="0.25">
      <c r="C2489" s="5227" t="s">
        <v>344</v>
      </c>
      <c r="D2489" s="5228"/>
      <c r="E2489" s="5310" t="s">
        <v>2760</v>
      </c>
      <c r="F2489" s="5311"/>
      <c r="G2489" s="5311"/>
      <c r="H2489" s="5311"/>
      <c r="I2489" s="5312"/>
      <c r="J2489" s="489"/>
      <c r="K2489" s="489"/>
      <c r="L2489" s="489"/>
      <c r="M2489" s="489"/>
      <c r="N2489" s="489"/>
      <c r="O2489" s="489"/>
      <c r="P2489" s="489"/>
    </row>
    <row r="2490" spans="3:17" s="348" customFormat="1" ht="15" customHeight="1" x14ac:dyDescent="0.2">
      <c r="C2490" s="5338" t="s">
        <v>346</v>
      </c>
      <c r="D2490" s="5276" t="s">
        <v>347</v>
      </c>
      <c r="E2490" s="5276" t="s">
        <v>2765</v>
      </c>
      <c r="F2490" s="5276" t="s">
        <v>349</v>
      </c>
      <c r="G2490" s="5276" t="s">
        <v>1406</v>
      </c>
      <c r="H2490" s="5276" t="s">
        <v>562</v>
      </c>
      <c r="I2490" s="5395" t="s">
        <v>1408</v>
      </c>
      <c r="J2490" s="489"/>
      <c r="K2490" s="489"/>
      <c r="L2490" s="489"/>
      <c r="M2490" s="489"/>
      <c r="N2490" s="489"/>
      <c r="O2490" s="489"/>
      <c r="P2490" s="489"/>
    </row>
    <row r="2491" spans="3:17" s="348" customFormat="1" ht="81.75" customHeight="1" x14ac:dyDescent="0.2">
      <c r="C2491" s="5339"/>
      <c r="D2491" s="5245"/>
      <c r="E2491" s="5245"/>
      <c r="F2491" s="5245"/>
      <c r="G2491" s="5245"/>
      <c r="H2491" s="5245"/>
      <c r="I2491" s="5396"/>
      <c r="J2491" s="489"/>
      <c r="K2491" s="489"/>
      <c r="L2491" s="489"/>
      <c r="M2491" s="489"/>
      <c r="N2491" s="489"/>
      <c r="O2491" s="489"/>
      <c r="P2491" s="489"/>
    </row>
    <row r="2492" spans="3:17" s="348" customFormat="1" ht="15" customHeight="1" x14ac:dyDescent="0.2">
      <c r="C2492" s="991" t="s">
        <v>313</v>
      </c>
      <c r="D2492" s="806">
        <f>+E2492+G2492</f>
        <v>19.990000000000002</v>
      </c>
      <c r="E2492" s="806">
        <v>10</v>
      </c>
      <c r="F2492" s="807">
        <v>67</v>
      </c>
      <c r="G2492" s="808">
        <v>9.99</v>
      </c>
      <c r="H2492" s="809">
        <v>0.15</v>
      </c>
      <c r="I2492" s="1206">
        <v>0.15</v>
      </c>
      <c r="J2492" s="489"/>
      <c r="K2492" s="489"/>
      <c r="L2492" s="489"/>
      <c r="M2492" s="489"/>
      <c r="N2492" s="489"/>
      <c r="O2492" s="489"/>
      <c r="P2492" s="489"/>
    </row>
    <row r="2493" spans="3:17" s="348" customFormat="1" ht="15" customHeight="1" x14ac:dyDescent="0.2">
      <c r="C2493" s="801" t="s">
        <v>2773</v>
      </c>
      <c r="D2493" s="687"/>
      <c r="E2493" s="818"/>
      <c r="F2493" s="818"/>
      <c r="G2493" s="818"/>
      <c r="H2493" s="818"/>
      <c r="I2493" s="990"/>
      <c r="J2493" s="489"/>
      <c r="K2493" s="489"/>
      <c r="L2493" s="489"/>
      <c r="M2493" s="489"/>
      <c r="N2493" s="489"/>
      <c r="O2493" s="489"/>
      <c r="P2493" s="489"/>
    </row>
    <row r="2494" spans="3:17" s="348" customFormat="1" ht="15" customHeight="1" x14ac:dyDescent="0.2">
      <c r="C2494" s="801" t="s">
        <v>1414</v>
      </c>
      <c r="D2494" s="687"/>
      <c r="E2494" s="687"/>
      <c r="F2494" s="687"/>
      <c r="G2494" s="687"/>
      <c r="H2494" s="687"/>
      <c r="I2494" s="802"/>
      <c r="J2494" s="489"/>
      <c r="K2494" s="489"/>
      <c r="L2494" s="489"/>
      <c r="M2494" s="489"/>
      <c r="N2494" s="489"/>
      <c r="O2494" s="489"/>
      <c r="P2494" s="489"/>
    </row>
    <row r="2495" spans="3:17" s="348" customFormat="1" ht="15" customHeight="1" thickBot="1" x14ac:dyDescent="0.25">
      <c r="C2495" s="820" t="s">
        <v>2661</v>
      </c>
      <c r="D2495" s="821"/>
      <c r="E2495" s="821"/>
      <c r="F2495" s="821"/>
      <c r="G2495" s="821"/>
      <c r="H2495" s="821"/>
      <c r="I2495" s="822"/>
      <c r="J2495" s="489"/>
      <c r="K2495" s="489"/>
      <c r="L2495" s="489"/>
      <c r="M2495" s="489"/>
      <c r="N2495" s="489"/>
      <c r="O2495" s="489"/>
      <c r="P2495" s="489"/>
    </row>
    <row r="2496" spans="3:17" s="348" customFormat="1" ht="15" customHeight="1" thickTop="1" thickBot="1" x14ac:dyDescent="0.35">
      <c r="C2496" s="5251"/>
      <c r="D2496" s="5251"/>
      <c r="E2496" s="5251"/>
      <c r="F2496" s="513"/>
      <c r="G2496" s="513"/>
      <c r="H2496" s="513"/>
      <c r="I2496" s="489"/>
      <c r="J2496" s="489"/>
      <c r="K2496" s="489"/>
      <c r="L2496" s="489"/>
      <c r="M2496" s="489"/>
      <c r="N2496" s="489"/>
      <c r="O2496" s="489"/>
      <c r="P2496" s="489"/>
    </row>
    <row r="2497" spans="3:16" s="348" customFormat="1" ht="15" customHeight="1" thickTop="1" x14ac:dyDescent="0.2">
      <c r="C2497" s="5281" t="s">
        <v>1076</v>
      </c>
      <c r="D2497" s="5282"/>
      <c r="E2497" s="5282"/>
      <c r="F2497" s="5282"/>
      <c r="G2497" s="5282"/>
      <c r="H2497" s="5282"/>
      <c r="I2497" s="5282"/>
      <c r="J2497" s="5282"/>
      <c r="K2497" s="5282"/>
      <c r="L2497" s="5283"/>
      <c r="M2497" s="489"/>
      <c r="N2497" s="489"/>
      <c r="O2497" s="489"/>
      <c r="P2497" s="489"/>
    </row>
    <row r="2498" spans="3:16" s="348" customFormat="1" ht="15" customHeight="1" x14ac:dyDescent="0.2">
      <c r="C2498" s="801"/>
      <c r="D2498" s="687"/>
      <c r="E2498" s="687"/>
      <c r="F2498" s="687"/>
      <c r="G2498" s="687"/>
      <c r="H2498" s="687"/>
      <c r="I2498" s="687"/>
      <c r="J2498" s="687"/>
      <c r="K2498" s="687"/>
      <c r="L2498" s="802"/>
      <c r="M2498" s="489"/>
      <c r="N2498" s="489"/>
      <c r="O2498" s="489"/>
      <c r="P2498" s="489"/>
    </row>
    <row r="2499" spans="3:16" s="348" customFormat="1" ht="15" customHeight="1" x14ac:dyDescent="0.2">
      <c r="C2499" s="5410" t="s">
        <v>1065</v>
      </c>
      <c r="D2499" s="5266"/>
      <c r="E2499" s="5267" t="s">
        <v>2760</v>
      </c>
      <c r="F2499" s="5267"/>
      <c r="G2499" s="5267"/>
      <c r="H2499" s="5267"/>
      <c r="I2499" s="5267"/>
      <c r="J2499" s="5267"/>
      <c r="K2499" s="5267"/>
      <c r="L2499" s="5411"/>
      <c r="M2499" s="489"/>
      <c r="N2499" s="489"/>
      <c r="O2499" s="489"/>
      <c r="P2499" s="489"/>
    </row>
    <row r="2500" spans="3:16" s="348" customFormat="1" ht="15" customHeight="1" x14ac:dyDescent="0.2">
      <c r="C2500" s="5412" t="s">
        <v>2763</v>
      </c>
      <c r="D2500" s="4869" t="s">
        <v>1077</v>
      </c>
      <c r="E2500" s="5316" t="s">
        <v>2761</v>
      </c>
      <c r="F2500" s="5316"/>
      <c r="G2500" s="5316"/>
      <c r="H2500" s="4832" t="s">
        <v>1078</v>
      </c>
      <c r="I2500" s="5403"/>
      <c r="J2500" s="5403"/>
      <c r="K2500" s="5403"/>
      <c r="L2500" s="5404"/>
      <c r="M2500" s="489"/>
      <c r="N2500" s="489"/>
      <c r="O2500" s="489"/>
      <c r="P2500" s="489"/>
    </row>
    <row r="2501" spans="3:16" s="348" customFormat="1" ht="90.75" customHeight="1" x14ac:dyDescent="0.2">
      <c r="C2501" s="5412"/>
      <c r="D2501" s="4870"/>
      <c r="E2501" s="1310" t="s">
        <v>2765</v>
      </c>
      <c r="F2501" s="1310" t="s">
        <v>562</v>
      </c>
      <c r="G2501" s="1310" t="s">
        <v>1408</v>
      </c>
      <c r="H2501" s="1310" t="s">
        <v>1079</v>
      </c>
      <c r="I2501" s="1310" t="s">
        <v>1080</v>
      </c>
      <c r="J2501" s="1310" t="s">
        <v>1081</v>
      </c>
      <c r="K2501" s="1310" t="s">
        <v>1082</v>
      </c>
      <c r="L2501" s="1407" t="s">
        <v>946</v>
      </c>
      <c r="M2501" s="489"/>
      <c r="N2501" s="489"/>
      <c r="O2501" s="489"/>
      <c r="P2501" s="489"/>
    </row>
    <row r="2502" spans="3:16" s="348" customFormat="1" ht="24" customHeight="1" x14ac:dyDescent="0.2">
      <c r="C2502" s="1408" t="s">
        <v>1083</v>
      </c>
      <c r="D2502" s="1313">
        <v>5</v>
      </c>
      <c r="E2502" s="1315" t="s">
        <v>1529</v>
      </c>
      <c r="F2502" s="1315" t="s">
        <v>1529</v>
      </c>
      <c r="G2502" s="1315" t="s">
        <v>1529</v>
      </c>
      <c r="H2502" s="1315">
        <v>5</v>
      </c>
      <c r="I2502" s="44">
        <v>25</v>
      </c>
      <c r="J2502" s="1316">
        <f>+H2502/I2502</f>
        <v>0.2</v>
      </c>
      <c r="K2502" s="5407" t="s">
        <v>820</v>
      </c>
      <c r="L2502" s="1410" t="s">
        <v>167</v>
      </c>
      <c r="M2502" s="489"/>
      <c r="N2502" s="489"/>
      <c r="O2502" s="489"/>
      <c r="P2502" s="489"/>
    </row>
    <row r="2503" spans="3:16" s="348" customFormat="1" ht="24" customHeight="1" x14ac:dyDescent="0.2">
      <c r="C2503" s="1408" t="s">
        <v>1084</v>
      </c>
      <c r="D2503" s="1316">
        <v>10</v>
      </c>
      <c r="E2503" s="1315" t="s">
        <v>1529</v>
      </c>
      <c r="F2503" s="1315" t="s">
        <v>1529</v>
      </c>
      <c r="G2503" s="1315" t="s">
        <v>1529</v>
      </c>
      <c r="H2503" s="1315">
        <v>10</v>
      </c>
      <c r="I2503" s="44">
        <v>55</v>
      </c>
      <c r="J2503" s="1316">
        <f>+H2503/I2503</f>
        <v>0.18181818181818182</v>
      </c>
      <c r="K2503" s="5408"/>
      <c r="L2503" s="1410" t="s">
        <v>167</v>
      </c>
      <c r="M2503" s="489"/>
      <c r="N2503" s="489"/>
      <c r="O2503" s="489"/>
      <c r="P2503" s="489"/>
    </row>
    <row r="2504" spans="3:16" s="348" customFormat="1" ht="24" customHeight="1" thickBot="1" x14ac:dyDescent="0.25">
      <c r="C2504" s="1412" t="s">
        <v>1085</v>
      </c>
      <c r="D2504" s="1413">
        <v>20</v>
      </c>
      <c r="E2504" s="1414" t="s">
        <v>1529</v>
      </c>
      <c r="F2504" s="1414" t="s">
        <v>1529</v>
      </c>
      <c r="G2504" s="1414" t="s">
        <v>1529</v>
      </c>
      <c r="H2504" s="1414">
        <v>20</v>
      </c>
      <c r="I2504" s="1415">
        <v>133</v>
      </c>
      <c r="J2504" s="1413">
        <f>+H2504/I2504</f>
        <v>0.15037593984962405</v>
      </c>
      <c r="K2504" s="5409"/>
      <c r="L2504" s="1416" t="s">
        <v>167</v>
      </c>
      <c r="M2504" s="489"/>
      <c r="N2504" s="489"/>
      <c r="O2504" s="489"/>
      <c r="P2504" s="489"/>
    </row>
    <row r="2505" spans="3:16" s="348" customFormat="1" ht="15" customHeight="1" x14ac:dyDescent="0.2">
      <c r="C2505" s="1286" t="s">
        <v>1469</v>
      </c>
      <c r="D2505" s="870"/>
      <c r="E2505" s="1263"/>
      <c r="F2505" s="1263"/>
      <c r="G2505" s="1263"/>
      <c r="H2505" s="1263"/>
      <c r="I2505" s="142"/>
      <c r="J2505" s="1264"/>
      <c r="K2505" s="1264"/>
      <c r="L2505" s="1411"/>
      <c r="M2505" s="489"/>
      <c r="N2505" s="489"/>
      <c r="O2505" s="489"/>
      <c r="P2505" s="489"/>
    </row>
    <row r="2506" spans="3:16" s="348" customFormat="1" ht="15" customHeight="1" x14ac:dyDescent="0.2">
      <c r="C2506" s="5331" t="s">
        <v>2773</v>
      </c>
      <c r="D2506" s="5305"/>
      <c r="E2506" s="5305"/>
      <c r="F2506" s="5305"/>
      <c r="G2506" s="5305"/>
      <c r="H2506" s="5305"/>
      <c r="I2506" s="5305"/>
      <c r="J2506" s="5305"/>
      <c r="K2506" s="5305"/>
      <c r="L2506" s="5332"/>
      <c r="M2506" s="489"/>
      <c r="N2506" s="489"/>
      <c r="O2506" s="489"/>
      <c r="P2506" s="489"/>
    </row>
    <row r="2507" spans="3:16" s="348" customFormat="1" ht="15" customHeight="1" x14ac:dyDescent="0.2">
      <c r="C2507" s="5322" t="s">
        <v>1086</v>
      </c>
      <c r="D2507" s="4451"/>
      <c r="E2507" s="4451"/>
      <c r="F2507" s="4451"/>
      <c r="G2507" s="4451"/>
      <c r="H2507" s="4451"/>
      <c r="I2507" s="4451"/>
      <c r="J2507" s="4451"/>
      <c r="K2507" s="4451"/>
      <c r="L2507" s="5333"/>
      <c r="M2507" s="489"/>
      <c r="N2507" s="489"/>
      <c r="O2507" s="489"/>
      <c r="P2507" s="489"/>
    </row>
    <row r="2508" spans="3:16" s="348" customFormat="1" ht="15" customHeight="1" x14ac:dyDescent="0.2">
      <c r="C2508" s="5322" t="s">
        <v>1087</v>
      </c>
      <c r="D2508" s="4451"/>
      <c r="E2508" s="4451"/>
      <c r="F2508" s="4451"/>
      <c r="G2508" s="4451"/>
      <c r="H2508" s="4451"/>
      <c r="I2508" s="4451"/>
      <c r="J2508" s="4451"/>
      <c r="K2508" s="4451"/>
      <c r="L2508" s="5333"/>
      <c r="M2508" s="489"/>
      <c r="N2508" s="489"/>
      <c r="O2508" s="489"/>
      <c r="P2508" s="489"/>
    </row>
    <row r="2509" spans="3:16" s="348" customFormat="1" ht="15" customHeight="1" x14ac:dyDescent="0.2">
      <c r="C2509" s="5322" t="s">
        <v>1463</v>
      </c>
      <c r="D2509" s="4451"/>
      <c r="E2509" s="4451"/>
      <c r="F2509" s="4451"/>
      <c r="G2509" s="4451"/>
      <c r="H2509" s="4451"/>
      <c r="I2509" s="4451"/>
      <c r="J2509" s="4451"/>
      <c r="K2509" s="4451"/>
      <c r="L2509" s="5333"/>
      <c r="M2509" s="489"/>
      <c r="N2509" s="489"/>
      <c r="O2509" s="489"/>
      <c r="P2509" s="489"/>
    </row>
    <row r="2510" spans="3:16" s="348" customFormat="1" ht="15" customHeight="1" x14ac:dyDescent="0.2">
      <c r="C2510" s="5331" t="s">
        <v>1464</v>
      </c>
      <c r="D2510" s="5305"/>
      <c r="E2510" s="5305"/>
      <c r="F2510" s="5305"/>
      <c r="G2510" s="5305"/>
      <c r="H2510" s="5305"/>
      <c r="I2510" s="5305"/>
      <c r="J2510" s="5305"/>
      <c r="K2510" s="5305"/>
      <c r="L2510" s="5332"/>
      <c r="M2510" s="489"/>
      <c r="N2510" s="489"/>
      <c r="O2510" s="489"/>
      <c r="P2510" s="489"/>
    </row>
    <row r="2511" spans="3:16" s="348" customFormat="1" ht="15" customHeight="1" thickBot="1" x14ac:dyDescent="0.25">
      <c r="C2511" s="5413" t="s">
        <v>1465</v>
      </c>
      <c r="D2511" s="5393"/>
      <c r="E2511" s="5393"/>
      <c r="F2511" s="5393"/>
      <c r="G2511" s="5393"/>
      <c r="H2511" s="5393"/>
      <c r="I2511" s="5393"/>
      <c r="J2511" s="5393"/>
      <c r="K2511" s="5393"/>
      <c r="L2511" s="5394"/>
      <c r="M2511" s="489"/>
      <c r="N2511" s="489"/>
      <c r="O2511" s="489"/>
      <c r="P2511" s="489"/>
    </row>
    <row r="2512" spans="3:16" s="348" customFormat="1" ht="15" customHeight="1" thickTop="1" thickBot="1" x14ac:dyDescent="0.35">
      <c r="C2512" s="513"/>
      <c r="D2512" s="513"/>
      <c r="E2512" s="513"/>
      <c r="F2512" s="513"/>
      <c r="G2512" s="513"/>
      <c r="H2512" s="513"/>
      <c r="I2512" s="489"/>
      <c r="J2512" s="489"/>
      <c r="K2512" s="489"/>
      <c r="L2512" s="489"/>
      <c r="M2512" s="489"/>
      <c r="N2512" s="489"/>
      <c r="O2512" s="489"/>
      <c r="P2512" s="489"/>
    </row>
    <row r="2513" spans="3:16" s="348" customFormat="1" ht="15" customHeight="1" thickTop="1" x14ac:dyDescent="0.2">
      <c r="C2513" s="5281" t="s">
        <v>1064</v>
      </c>
      <c r="D2513" s="5282"/>
      <c r="E2513" s="5282"/>
      <c r="F2513" s="5282"/>
      <c r="G2513" s="5282"/>
      <c r="H2513" s="5282"/>
      <c r="I2513" s="5282"/>
      <c r="J2513" s="5282"/>
      <c r="K2513" s="5283"/>
      <c r="L2513" s="489"/>
      <c r="M2513" s="489"/>
      <c r="N2513" s="489"/>
      <c r="O2513" s="489"/>
      <c r="P2513" s="489"/>
    </row>
    <row r="2514" spans="3:16" s="348" customFormat="1" ht="15" customHeight="1" x14ac:dyDescent="0.2">
      <c r="C2514" s="801"/>
      <c r="D2514" s="687"/>
      <c r="E2514" s="687"/>
      <c r="F2514" s="687"/>
      <c r="G2514" s="687"/>
      <c r="H2514" s="687"/>
      <c r="I2514" s="687"/>
      <c r="J2514" s="687"/>
      <c r="K2514" s="802"/>
      <c r="L2514" s="489"/>
      <c r="M2514" s="489"/>
      <c r="N2514" s="489"/>
      <c r="O2514" s="489"/>
      <c r="P2514" s="489"/>
    </row>
    <row r="2515" spans="3:16" s="348" customFormat="1" ht="15" customHeight="1" x14ac:dyDescent="0.2">
      <c r="C2515" s="5410" t="s">
        <v>1065</v>
      </c>
      <c r="D2515" s="5266"/>
      <c r="E2515" s="5267" t="s">
        <v>2760</v>
      </c>
      <c r="F2515" s="5267"/>
      <c r="G2515" s="5267"/>
      <c r="H2515" s="5267"/>
      <c r="I2515" s="5267"/>
      <c r="J2515" s="5414"/>
      <c r="K2515" s="5411"/>
      <c r="L2515" s="489"/>
      <c r="M2515" s="489"/>
      <c r="N2515" s="489"/>
      <c r="O2515" s="489"/>
      <c r="P2515" s="489"/>
    </row>
    <row r="2516" spans="3:16" s="348" customFormat="1" ht="66" customHeight="1" x14ac:dyDescent="0.2">
      <c r="C2516" s="1406"/>
      <c r="D2516" s="1405" t="s">
        <v>1066</v>
      </c>
      <c r="E2516" s="1310" t="s">
        <v>2765</v>
      </c>
      <c r="F2516" s="1310" t="s">
        <v>349</v>
      </c>
      <c r="G2516" s="1310" t="s">
        <v>1067</v>
      </c>
      <c r="H2516" s="1310" t="s">
        <v>1285</v>
      </c>
      <c r="I2516" s="1310" t="s">
        <v>1068</v>
      </c>
      <c r="J2516" s="1404" t="s">
        <v>1069</v>
      </c>
      <c r="K2516" s="1407" t="s">
        <v>1070</v>
      </c>
      <c r="L2516" s="489"/>
      <c r="M2516" s="489"/>
      <c r="N2516" s="489"/>
      <c r="O2516" s="489"/>
      <c r="P2516" s="489"/>
    </row>
    <row r="2517" spans="3:16" s="348" customFormat="1" ht="15" customHeight="1" x14ac:dyDescent="0.2">
      <c r="C2517" s="1408" t="s">
        <v>1071</v>
      </c>
      <c r="D2517" s="1313">
        <v>15</v>
      </c>
      <c r="E2517" s="1315">
        <v>15</v>
      </c>
      <c r="F2517" s="44">
        <v>100</v>
      </c>
      <c r="G2517" s="1315" t="s">
        <v>1529</v>
      </c>
      <c r="H2517" s="44">
        <v>75</v>
      </c>
      <c r="I2517" s="44">
        <v>40</v>
      </c>
      <c r="J2517" s="1409">
        <v>0.15</v>
      </c>
      <c r="K2517" s="1410">
        <v>0.15</v>
      </c>
      <c r="L2517" s="489"/>
      <c r="M2517" s="489"/>
      <c r="N2517" s="489"/>
      <c r="O2517" s="489"/>
      <c r="P2517" s="489"/>
    </row>
    <row r="2518" spans="3:16" s="348" customFormat="1" ht="15" customHeight="1" x14ac:dyDescent="0.2">
      <c r="C2518" s="1286" t="s">
        <v>1469</v>
      </c>
      <c r="D2518" s="870"/>
      <c r="E2518" s="1263"/>
      <c r="F2518" s="1263"/>
      <c r="G2518" s="1263"/>
      <c r="H2518" s="1263"/>
      <c r="I2518" s="1263"/>
      <c r="J2518" s="1263"/>
      <c r="K2518" s="1411"/>
      <c r="L2518" s="489"/>
      <c r="M2518" s="489"/>
      <c r="N2518" s="489"/>
      <c r="O2518" s="489"/>
      <c r="P2518" s="489"/>
    </row>
    <row r="2519" spans="3:16" s="348" customFormat="1" ht="15" customHeight="1" x14ac:dyDescent="0.2">
      <c r="C2519" s="5331" t="s">
        <v>1072</v>
      </c>
      <c r="D2519" s="5305"/>
      <c r="E2519" s="5305"/>
      <c r="F2519" s="5305"/>
      <c r="G2519" s="5305"/>
      <c r="H2519" s="5305"/>
      <c r="I2519" s="5305"/>
      <c r="J2519" s="5305"/>
      <c r="K2519" s="5332"/>
      <c r="L2519" s="489"/>
      <c r="M2519" s="489"/>
      <c r="N2519" s="489"/>
      <c r="O2519" s="489"/>
      <c r="P2519" s="489"/>
    </row>
    <row r="2520" spans="3:16" s="348" customFormat="1" ht="15" customHeight="1" x14ac:dyDescent="0.2">
      <c r="C2520" s="5322" t="s">
        <v>1073</v>
      </c>
      <c r="D2520" s="4451"/>
      <c r="E2520" s="4451"/>
      <c r="F2520" s="4451"/>
      <c r="G2520" s="4451"/>
      <c r="H2520" s="4451"/>
      <c r="I2520" s="4451"/>
      <c r="J2520" s="4451"/>
      <c r="K2520" s="5333"/>
      <c r="L2520" s="489"/>
      <c r="M2520" s="489"/>
      <c r="N2520" s="489"/>
      <c r="O2520" s="489"/>
      <c r="P2520" s="489"/>
    </row>
    <row r="2521" spans="3:16" s="348" customFormat="1" ht="15" customHeight="1" x14ac:dyDescent="0.2">
      <c r="C2521" s="5322" t="s">
        <v>1074</v>
      </c>
      <c r="D2521" s="4451"/>
      <c r="E2521" s="4451"/>
      <c r="F2521" s="4451"/>
      <c r="G2521" s="4451"/>
      <c r="H2521" s="4451"/>
      <c r="I2521" s="4451"/>
      <c r="J2521" s="4451"/>
      <c r="K2521" s="5333"/>
      <c r="L2521" s="489"/>
      <c r="M2521" s="489"/>
      <c r="N2521" s="489"/>
      <c r="O2521" s="489"/>
      <c r="P2521" s="489"/>
    </row>
    <row r="2522" spans="3:16" s="348" customFormat="1" ht="15" customHeight="1" thickBot="1" x14ac:dyDescent="0.25">
      <c r="C2522" s="5413" t="s">
        <v>1075</v>
      </c>
      <c r="D2522" s="5393"/>
      <c r="E2522" s="5393"/>
      <c r="F2522" s="5393"/>
      <c r="G2522" s="5393"/>
      <c r="H2522" s="5393"/>
      <c r="I2522" s="5393"/>
      <c r="J2522" s="5393"/>
      <c r="K2522" s="5394"/>
      <c r="L2522" s="489"/>
      <c r="M2522" s="489"/>
      <c r="N2522" s="489"/>
      <c r="O2522" s="489"/>
      <c r="P2522" s="489"/>
    </row>
    <row r="2523" spans="3:16" s="348" customFormat="1" ht="15" customHeight="1" thickTop="1" thickBot="1" x14ac:dyDescent="0.35">
      <c r="C2523" s="5251"/>
      <c r="D2523" s="5251"/>
      <c r="E2523" s="5251"/>
      <c r="F2523" s="513"/>
      <c r="G2523" s="513"/>
      <c r="H2523" s="513"/>
      <c r="I2523" s="489"/>
      <c r="J2523" s="489"/>
      <c r="K2523" s="489"/>
      <c r="L2523" s="489"/>
      <c r="M2523" s="489"/>
      <c r="N2523" s="489"/>
      <c r="O2523" s="489"/>
      <c r="P2523" s="489"/>
    </row>
    <row r="2524" spans="3:16" s="348" customFormat="1" ht="15" customHeight="1" x14ac:dyDescent="0.2">
      <c r="C2524" s="5415" t="s">
        <v>633</v>
      </c>
      <c r="D2524" s="5416"/>
      <c r="E2524" s="5416"/>
      <c r="F2524" s="5416"/>
      <c r="G2524" s="5416"/>
      <c r="H2524" s="5416"/>
      <c r="I2524" s="5416"/>
      <c r="J2524" s="5416"/>
      <c r="K2524" s="5416"/>
      <c r="L2524" s="5416"/>
      <c r="M2524" s="5417"/>
      <c r="N2524"/>
      <c r="O2524" s="489"/>
      <c r="P2524" s="489"/>
    </row>
    <row r="2525" spans="3:16" s="348" customFormat="1" ht="15" customHeight="1" x14ac:dyDescent="0.2">
      <c r="C2525" s="1325"/>
      <c r="D2525" s="687"/>
      <c r="E2525" s="687"/>
      <c r="F2525" s="687"/>
      <c r="G2525" s="687"/>
      <c r="H2525" s="687"/>
      <c r="I2525" s="687"/>
      <c r="J2525" s="687"/>
      <c r="K2525" s="687"/>
      <c r="L2525" s="687"/>
      <c r="M2525" s="687"/>
      <c r="N2525" s="687"/>
      <c r="O2525" s="489"/>
      <c r="P2525" s="489"/>
    </row>
    <row r="2526" spans="3:16" s="348" customFormat="1" ht="15" customHeight="1" x14ac:dyDescent="0.2">
      <c r="C2526" s="1326" t="s">
        <v>344</v>
      </c>
      <c r="D2526" s="5267" t="s">
        <v>2760</v>
      </c>
      <c r="E2526" s="5267"/>
      <c r="F2526" s="5267"/>
      <c r="G2526" s="5267"/>
      <c r="H2526" s="5267"/>
      <c r="I2526" s="5267"/>
      <c r="J2526" s="5267"/>
      <c r="K2526" s="5267"/>
      <c r="L2526" s="5267"/>
      <c r="M2526" s="5267"/>
      <c r="N2526" s="687"/>
      <c r="O2526" s="489"/>
      <c r="P2526" s="489"/>
    </row>
    <row r="2527" spans="3:16" s="348" customFormat="1" ht="15" customHeight="1" x14ac:dyDescent="0.2">
      <c r="C2527" s="5293" t="s">
        <v>2763</v>
      </c>
      <c r="D2527" s="5316" t="s">
        <v>2761</v>
      </c>
      <c r="E2527" s="5316"/>
      <c r="F2527" s="5316"/>
      <c r="G2527" s="5316" t="s">
        <v>2762</v>
      </c>
      <c r="H2527" s="5316"/>
      <c r="I2527" s="5316"/>
      <c r="J2527" s="4832" t="s">
        <v>340</v>
      </c>
      <c r="K2527" s="5403"/>
      <c r="L2527" s="5403"/>
      <c r="M2527" s="5405"/>
      <c r="N2527" s="687"/>
      <c r="O2527" s="489"/>
      <c r="P2527" s="489"/>
    </row>
    <row r="2528" spans="3:16" s="348" customFormat="1" ht="70.5" customHeight="1" x14ac:dyDescent="0.2">
      <c r="C2528" s="5293"/>
      <c r="D2528" s="1310" t="s">
        <v>2765</v>
      </c>
      <c r="E2528" s="1310" t="s">
        <v>562</v>
      </c>
      <c r="F2528" s="1310" t="s">
        <v>1408</v>
      </c>
      <c r="G2528" s="1310" t="s">
        <v>2768</v>
      </c>
      <c r="H2528" s="1310" t="s">
        <v>1991</v>
      </c>
      <c r="I2528" s="1310" t="s">
        <v>2316</v>
      </c>
      <c r="J2528" s="1310" t="s">
        <v>2015</v>
      </c>
      <c r="K2528" s="1310" t="s">
        <v>2317</v>
      </c>
      <c r="L2528" s="1310" t="s">
        <v>2318</v>
      </c>
      <c r="M2528" s="1311" t="s">
        <v>2555</v>
      </c>
      <c r="N2528" s="687"/>
      <c r="O2528" s="489"/>
      <c r="P2528" s="489"/>
    </row>
    <row r="2529" spans="3:16" s="348" customFormat="1" ht="23.25" customHeight="1" x14ac:dyDescent="0.2">
      <c r="C2529" s="1312" t="s">
        <v>634</v>
      </c>
      <c r="D2529" s="1314" t="s">
        <v>308</v>
      </c>
      <c r="E2529" s="1315" t="s">
        <v>1529</v>
      </c>
      <c r="F2529" s="1315" t="s">
        <v>1529</v>
      </c>
      <c r="G2529" s="1315">
        <v>39</v>
      </c>
      <c r="H2529" s="44">
        <v>3000</v>
      </c>
      <c r="I2529" s="1327">
        <v>0.1</v>
      </c>
      <c r="J2529" s="1317" t="s">
        <v>308</v>
      </c>
      <c r="K2529" s="406">
        <v>50</v>
      </c>
      <c r="L2529" s="1319">
        <v>0.06</v>
      </c>
      <c r="M2529" s="1319">
        <v>0.1</v>
      </c>
      <c r="N2529" s="687"/>
      <c r="O2529" s="489"/>
      <c r="P2529" s="489"/>
    </row>
    <row r="2530" spans="3:16" s="348" customFormat="1" ht="15" customHeight="1" x14ac:dyDescent="0.2">
      <c r="C2530" s="1321"/>
      <c r="D2530" s="1263"/>
      <c r="E2530" s="1263"/>
      <c r="F2530" s="1263"/>
      <c r="G2530" s="1263"/>
      <c r="H2530" s="142"/>
      <c r="I2530" s="1264"/>
      <c r="J2530" s="1264"/>
      <c r="K2530" s="1265"/>
      <c r="L2530" s="1265"/>
      <c r="M2530" s="1328"/>
      <c r="N2530" s="687"/>
      <c r="O2530" s="489"/>
      <c r="P2530" s="489"/>
    </row>
    <row r="2531" spans="3:16" s="348" customFormat="1" ht="15" customHeight="1" x14ac:dyDescent="0.2">
      <c r="C2531" s="1321" t="s">
        <v>1469</v>
      </c>
      <c r="D2531" s="1263"/>
      <c r="E2531" s="1263"/>
      <c r="F2531" s="1263"/>
      <c r="G2531" s="1263"/>
      <c r="H2531" s="142"/>
      <c r="I2531" s="1264"/>
      <c r="J2531" s="1264"/>
      <c r="K2531" s="1265"/>
      <c r="L2531" s="1265"/>
      <c r="M2531" s="1328"/>
      <c r="N2531" s="687"/>
      <c r="O2531" s="489"/>
      <c r="P2531" s="489"/>
    </row>
    <row r="2532" spans="3:16" s="348" customFormat="1" ht="15" customHeight="1" x14ac:dyDescent="0.2">
      <c r="C2532" s="5304" t="s">
        <v>2773</v>
      </c>
      <c r="D2532" s="5305"/>
      <c r="E2532" s="5305"/>
      <c r="F2532" s="5305"/>
      <c r="G2532" s="5305"/>
      <c r="H2532" s="5305"/>
      <c r="I2532" s="5305"/>
      <c r="J2532" s="5305"/>
      <c r="K2532" s="5305"/>
      <c r="L2532" s="5305"/>
      <c r="M2532" s="5337"/>
      <c r="N2532" s="870"/>
      <c r="O2532" s="489"/>
      <c r="P2532" s="489"/>
    </row>
    <row r="2533" spans="3:16" s="348" customFormat="1" ht="15" customHeight="1" x14ac:dyDescent="0.2">
      <c r="C2533" s="5292" t="s">
        <v>635</v>
      </c>
      <c r="D2533" s="4451"/>
      <c r="E2533" s="4451"/>
      <c r="F2533" s="4451"/>
      <c r="G2533" s="4451"/>
      <c r="H2533" s="4451"/>
      <c r="I2533" s="4451"/>
      <c r="J2533" s="4451"/>
      <c r="K2533" s="4451"/>
      <c r="L2533" s="4451"/>
      <c r="M2533" s="5406"/>
      <c r="N2533"/>
      <c r="O2533" s="489"/>
      <c r="P2533" s="489"/>
    </row>
    <row r="2534" spans="3:16" s="348" customFormat="1" ht="15" customHeight="1" x14ac:dyDescent="0.2">
      <c r="C2534" s="5292" t="s">
        <v>2322</v>
      </c>
      <c r="D2534" s="4451"/>
      <c r="E2534" s="4451"/>
      <c r="F2534" s="4451"/>
      <c r="G2534" s="4451"/>
      <c r="H2534" s="4451"/>
      <c r="I2534" s="4451"/>
      <c r="J2534" s="4451"/>
      <c r="K2534" s="4451"/>
      <c r="L2534" s="4451"/>
      <c r="M2534" s="5406"/>
      <c r="N2534"/>
      <c r="O2534" s="489"/>
      <c r="P2534" s="489"/>
    </row>
    <row r="2535" spans="3:16" s="348" customFormat="1" ht="15" customHeight="1" x14ac:dyDescent="0.2">
      <c r="C2535" s="5292" t="s">
        <v>636</v>
      </c>
      <c r="D2535" s="4451"/>
      <c r="E2535" s="4451"/>
      <c r="F2535" s="4451"/>
      <c r="G2535" s="4451"/>
      <c r="H2535" s="4451"/>
      <c r="I2535" s="4451"/>
      <c r="J2535" s="4451"/>
      <c r="K2535" s="4451"/>
      <c r="L2535" s="4451"/>
      <c r="M2535" s="5406"/>
      <c r="N2535"/>
      <c r="O2535" s="489"/>
      <c r="P2535" s="489"/>
    </row>
    <row r="2536" spans="3:16" s="348" customFormat="1" ht="15" customHeight="1" thickBot="1" x14ac:dyDescent="0.25">
      <c r="C2536" s="5301" t="s">
        <v>2655</v>
      </c>
      <c r="D2536" s="5302"/>
      <c r="E2536" s="5302"/>
      <c r="F2536" s="5302"/>
      <c r="G2536" s="5302"/>
      <c r="H2536" s="5302"/>
      <c r="I2536" s="5302"/>
      <c r="J2536" s="5302"/>
      <c r="K2536" s="5302"/>
      <c r="L2536" s="5302"/>
      <c r="M2536" s="5303"/>
      <c r="N2536" s="687"/>
      <c r="O2536" s="489"/>
      <c r="P2536" s="489"/>
    </row>
    <row r="2537" spans="3:16" s="348" customFormat="1" ht="15" customHeight="1" thickBot="1" x14ac:dyDescent="0.25">
      <c r="C2537" s="993"/>
      <c r="D2537"/>
      <c r="E2537"/>
      <c r="F2537"/>
      <c r="G2537"/>
      <c r="H2537"/>
      <c r="I2537"/>
      <c r="J2537"/>
      <c r="K2537"/>
      <c r="L2537"/>
      <c r="M2537"/>
      <c r="N2537" s="687"/>
      <c r="O2537" s="489"/>
      <c r="P2537" s="489"/>
    </row>
    <row r="2538" spans="3:16" s="348" customFormat="1" ht="15" customHeight="1" x14ac:dyDescent="0.2">
      <c r="C2538" s="5262" t="s">
        <v>633</v>
      </c>
      <c r="D2538" s="5263"/>
      <c r="E2538" s="5263"/>
      <c r="F2538" s="5263"/>
      <c r="G2538" s="5263"/>
      <c r="H2538" s="5263"/>
      <c r="I2538" s="5263"/>
      <c r="J2538" s="5263"/>
      <c r="K2538" s="5263"/>
      <c r="L2538" s="5263"/>
      <c r="M2538" s="5263"/>
      <c r="N2538" s="5264"/>
      <c r="O2538" s="489"/>
      <c r="P2538" s="489"/>
    </row>
    <row r="2539" spans="3:16" s="348" customFormat="1" ht="15" customHeight="1" x14ac:dyDescent="0.2">
      <c r="C2539" s="938"/>
      <c r="D2539" s="687"/>
      <c r="E2539" s="687"/>
      <c r="F2539" s="687"/>
      <c r="G2539" s="687"/>
      <c r="H2539" s="687"/>
      <c r="I2539" s="687"/>
      <c r="J2539" s="687"/>
      <c r="K2539" s="687"/>
      <c r="L2539" s="687"/>
      <c r="M2539" s="687"/>
      <c r="N2539" s="939"/>
      <c r="O2539" s="489"/>
      <c r="P2539" s="489"/>
    </row>
    <row r="2540" spans="3:16" s="348" customFormat="1" ht="15" customHeight="1" x14ac:dyDescent="0.2">
      <c r="C2540" s="1326" t="s">
        <v>344</v>
      </c>
      <c r="D2540" s="5267" t="s">
        <v>2760</v>
      </c>
      <c r="E2540" s="5267"/>
      <c r="F2540" s="5267"/>
      <c r="G2540" s="5267"/>
      <c r="H2540" s="5267"/>
      <c r="I2540" s="5267"/>
      <c r="J2540" s="5267"/>
      <c r="K2540" s="5267"/>
      <c r="L2540" s="5267"/>
      <c r="M2540" s="5267"/>
      <c r="N2540" s="5268"/>
      <c r="O2540" s="489"/>
      <c r="P2540" s="489"/>
    </row>
    <row r="2541" spans="3:16" s="348" customFormat="1" ht="15" customHeight="1" x14ac:dyDescent="0.2">
      <c r="C2541" s="5293" t="s">
        <v>2763</v>
      </c>
      <c r="D2541" s="5316" t="s">
        <v>2761</v>
      </c>
      <c r="E2541" s="5316"/>
      <c r="F2541" s="5316"/>
      <c r="G2541" s="5316" t="s">
        <v>2762</v>
      </c>
      <c r="H2541" s="5316"/>
      <c r="I2541" s="5316"/>
      <c r="J2541" s="5316"/>
      <c r="K2541" s="5316" t="s">
        <v>340</v>
      </c>
      <c r="L2541" s="5316"/>
      <c r="M2541" s="5316"/>
      <c r="N2541" s="5317"/>
      <c r="O2541" s="489"/>
      <c r="P2541" s="489"/>
    </row>
    <row r="2542" spans="3:16" s="348" customFormat="1" ht="37.5" customHeight="1" x14ac:dyDescent="0.2">
      <c r="C2542" s="5293"/>
      <c r="D2542" s="1310" t="s">
        <v>2765</v>
      </c>
      <c r="E2542" s="1310" t="s">
        <v>562</v>
      </c>
      <c r="F2542" s="1310" t="s">
        <v>1408</v>
      </c>
      <c r="G2542" s="1310" t="s">
        <v>2768</v>
      </c>
      <c r="H2542" s="1310" t="s">
        <v>1991</v>
      </c>
      <c r="I2542" s="1329" t="s">
        <v>637</v>
      </c>
      <c r="J2542" s="1310" t="s">
        <v>2316</v>
      </c>
      <c r="K2542" s="1310" t="s">
        <v>2015</v>
      </c>
      <c r="L2542" s="1310" t="s">
        <v>2317</v>
      </c>
      <c r="M2542" s="1310" t="s">
        <v>2318</v>
      </c>
      <c r="N2542" s="1311" t="s">
        <v>2555</v>
      </c>
      <c r="O2542" s="489"/>
      <c r="P2542" s="489"/>
    </row>
    <row r="2543" spans="3:16" s="348" customFormat="1" ht="26.25" customHeight="1" x14ac:dyDescent="0.2">
      <c r="C2543" s="1312" t="s">
        <v>638</v>
      </c>
      <c r="D2543" s="1314" t="s">
        <v>308</v>
      </c>
      <c r="E2543" s="1315" t="s">
        <v>1529</v>
      </c>
      <c r="F2543" s="1315" t="s">
        <v>1529</v>
      </c>
      <c r="G2543" s="1315">
        <v>0</v>
      </c>
      <c r="H2543" s="44" t="s">
        <v>1529</v>
      </c>
      <c r="I2543" s="44">
        <v>2</v>
      </c>
      <c r="J2543" s="1327">
        <v>2E-3</v>
      </c>
      <c r="K2543" s="1317" t="s">
        <v>308</v>
      </c>
      <c r="L2543" s="1318" t="s">
        <v>308</v>
      </c>
      <c r="M2543" s="1319">
        <v>0.06</v>
      </c>
      <c r="N2543" s="1320">
        <v>0.1</v>
      </c>
      <c r="O2543" s="489"/>
      <c r="P2543" s="489"/>
    </row>
    <row r="2544" spans="3:16" s="348" customFormat="1" ht="14.25" customHeight="1" x14ac:dyDescent="0.2">
      <c r="C2544" s="1321" t="s">
        <v>1469</v>
      </c>
      <c r="D2544" s="1263"/>
      <c r="E2544" s="1263"/>
      <c r="F2544" s="1263"/>
      <c r="G2544" s="1263"/>
      <c r="H2544" s="142"/>
      <c r="I2544" s="1264"/>
      <c r="J2544" s="1264"/>
      <c r="K2544" s="1265"/>
      <c r="L2544" s="1265"/>
      <c r="M2544" s="1264"/>
      <c r="N2544" s="939"/>
      <c r="O2544" s="489"/>
      <c r="P2544" s="489"/>
    </row>
    <row r="2545" spans="3:16" s="348" customFormat="1" ht="15" customHeight="1" x14ac:dyDescent="0.2">
      <c r="C2545" s="5304" t="s">
        <v>2773</v>
      </c>
      <c r="D2545" s="5305"/>
      <c r="E2545" s="5305"/>
      <c r="F2545" s="5305"/>
      <c r="G2545" s="5305"/>
      <c r="H2545" s="5305"/>
      <c r="I2545" s="5305"/>
      <c r="J2545" s="5305"/>
      <c r="K2545" s="5305"/>
      <c r="L2545" s="5305"/>
      <c r="M2545" s="5305"/>
      <c r="N2545" s="1322"/>
      <c r="O2545" s="489"/>
      <c r="P2545" s="489"/>
    </row>
    <row r="2546" spans="3:16" s="348" customFormat="1" ht="15" customHeight="1" x14ac:dyDescent="0.2">
      <c r="C2546" s="5292" t="s">
        <v>639</v>
      </c>
      <c r="D2546" s="4451"/>
      <c r="E2546" s="4451"/>
      <c r="F2546" s="4451"/>
      <c r="G2546" s="4451"/>
      <c r="H2546" s="4451"/>
      <c r="I2546" s="4451"/>
      <c r="J2546" s="4451"/>
      <c r="K2546" s="4451"/>
      <c r="L2546" s="4451"/>
      <c r="M2546" s="4451"/>
      <c r="N2546" s="939"/>
      <c r="O2546" s="489"/>
      <c r="P2546" s="489"/>
    </row>
    <row r="2547" spans="3:16" s="348" customFormat="1" ht="15" customHeight="1" x14ac:dyDescent="0.2">
      <c r="C2547" s="5292" t="s">
        <v>614</v>
      </c>
      <c r="D2547" s="4451"/>
      <c r="E2547" s="4451"/>
      <c r="F2547" s="4451"/>
      <c r="G2547" s="4451"/>
      <c r="H2547" s="4451"/>
      <c r="I2547" s="4451"/>
      <c r="J2547" s="4451"/>
      <c r="K2547" s="4451"/>
      <c r="L2547" s="4451"/>
      <c r="M2547" s="4451"/>
      <c r="N2547" s="939"/>
      <c r="O2547" s="489"/>
      <c r="P2547" s="489"/>
    </row>
    <row r="2548" spans="3:16" s="348" customFormat="1" ht="15" customHeight="1" x14ac:dyDescent="0.2">
      <c r="C2548" s="5292" t="s">
        <v>640</v>
      </c>
      <c r="D2548" s="4451"/>
      <c r="E2548" s="4451"/>
      <c r="F2548" s="4451"/>
      <c r="G2548" s="4451"/>
      <c r="H2548" s="4451"/>
      <c r="I2548" s="4451"/>
      <c r="J2548" s="4451"/>
      <c r="K2548" s="4451"/>
      <c r="L2548" s="4451"/>
      <c r="M2548" s="4451"/>
      <c r="N2548" s="939"/>
      <c r="O2548" s="489"/>
      <c r="P2548" s="489"/>
    </row>
    <row r="2549" spans="3:16" s="348" customFormat="1" ht="15" customHeight="1" thickBot="1" x14ac:dyDescent="0.25">
      <c r="C2549" s="5301" t="s">
        <v>2656</v>
      </c>
      <c r="D2549" s="5302"/>
      <c r="E2549" s="5302"/>
      <c r="F2549" s="5302"/>
      <c r="G2549" s="5302"/>
      <c r="H2549" s="5302"/>
      <c r="I2549" s="5302"/>
      <c r="J2549" s="5302"/>
      <c r="K2549" s="5302"/>
      <c r="L2549" s="5302"/>
      <c r="M2549" s="5302"/>
      <c r="N2549" s="935"/>
      <c r="O2549" s="489"/>
      <c r="P2549" s="489"/>
    </row>
    <row r="2550" spans="3:16" s="348" customFormat="1" ht="15" customHeight="1" thickBot="1" x14ac:dyDescent="0.35">
      <c r="C2550" s="5261"/>
      <c r="D2550" s="5261"/>
      <c r="E2550" s="5261"/>
      <c r="F2550" s="513"/>
      <c r="G2550" s="513"/>
      <c r="H2550" s="513"/>
      <c r="I2550" s="489"/>
      <c r="J2550" s="489"/>
      <c r="K2550" s="489"/>
      <c r="L2550" s="489"/>
      <c r="M2550" s="489"/>
      <c r="N2550" s="489"/>
      <c r="O2550" s="489"/>
      <c r="P2550" s="489"/>
    </row>
    <row r="2551" spans="3:16" s="348" customFormat="1" ht="15" customHeight="1" x14ac:dyDescent="0.2">
      <c r="C2551" s="5262" t="s">
        <v>608</v>
      </c>
      <c r="D2551" s="5263"/>
      <c r="E2551" s="5263"/>
      <c r="F2551" s="5263"/>
      <c r="G2551" s="5263"/>
      <c r="H2551" s="5263"/>
      <c r="I2551" s="5263"/>
      <c r="J2551" s="5263"/>
      <c r="K2551" s="5263"/>
      <c r="L2551" s="5263"/>
      <c r="M2551" s="5263"/>
      <c r="N2551" s="5264"/>
      <c r="O2551" s="489"/>
      <c r="P2551" s="489"/>
    </row>
    <row r="2552" spans="3:16" s="348" customFormat="1" ht="15" customHeight="1" x14ac:dyDescent="0.2">
      <c r="C2552" s="938"/>
      <c r="D2552" s="687"/>
      <c r="E2552" s="687"/>
      <c r="F2552" s="687"/>
      <c r="G2552" s="687"/>
      <c r="H2552" s="687"/>
      <c r="I2552" s="687"/>
      <c r="J2552" s="687"/>
      <c r="K2552" s="687"/>
      <c r="L2552" s="687"/>
      <c r="M2552" s="687"/>
      <c r="N2552" s="939"/>
      <c r="O2552" s="489"/>
      <c r="P2552" s="489"/>
    </row>
    <row r="2553" spans="3:16" s="348" customFormat="1" ht="15" customHeight="1" x14ac:dyDescent="0.2">
      <c r="C2553" s="5265" t="s">
        <v>344</v>
      </c>
      <c r="D2553" s="5266"/>
      <c r="E2553" s="5267" t="s">
        <v>2760</v>
      </c>
      <c r="F2553" s="5267"/>
      <c r="G2553" s="5267"/>
      <c r="H2553" s="5267"/>
      <c r="I2553" s="5267"/>
      <c r="J2553" s="5267"/>
      <c r="K2553" s="5267"/>
      <c r="L2553" s="5267"/>
      <c r="M2553" s="5267"/>
      <c r="N2553" s="5268"/>
      <c r="O2553" s="489"/>
      <c r="P2553" s="489"/>
    </row>
    <row r="2554" spans="3:16" s="348" customFormat="1" ht="15" customHeight="1" x14ac:dyDescent="0.2">
      <c r="C2554" s="5293" t="s">
        <v>2763</v>
      </c>
      <c r="D2554" s="4869" t="s">
        <v>2764</v>
      </c>
      <c r="E2554" s="5316" t="s">
        <v>2761</v>
      </c>
      <c r="F2554" s="5316"/>
      <c r="G2554" s="5316"/>
      <c r="H2554" s="5316" t="s">
        <v>2762</v>
      </c>
      <c r="I2554" s="5316"/>
      <c r="J2554" s="5316"/>
      <c r="K2554" s="5316" t="s">
        <v>340</v>
      </c>
      <c r="L2554" s="5316"/>
      <c r="M2554" s="5316"/>
      <c r="N2554" s="5317"/>
      <c r="O2554" s="489"/>
      <c r="P2554" s="489"/>
    </row>
    <row r="2555" spans="3:16" s="348" customFormat="1" ht="66" customHeight="1" x14ac:dyDescent="0.2">
      <c r="C2555" s="5293"/>
      <c r="D2555" s="4870"/>
      <c r="E2555" s="1310" t="s">
        <v>2765</v>
      </c>
      <c r="F2555" s="1310" t="s">
        <v>562</v>
      </c>
      <c r="G2555" s="1310" t="s">
        <v>1408</v>
      </c>
      <c r="H2555" s="1310" t="s">
        <v>2768</v>
      </c>
      <c r="I2555" s="1310" t="s">
        <v>1991</v>
      </c>
      <c r="J2555" s="1310" t="s">
        <v>2316</v>
      </c>
      <c r="K2555" s="1310" t="s">
        <v>2015</v>
      </c>
      <c r="L2555" s="1310" t="s">
        <v>2317</v>
      </c>
      <c r="M2555" s="1310" t="s">
        <v>2318</v>
      </c>
      <c r="N2555" s="1311" t="s">
        <v>2555</v>
      </c>
      <c r="O2555" s="489"/>
      <c r="P2555" s="489"/>
    </row>
    <row r="2556" spans="3:16" s="348" customFormat="1" ht="24.75" customHeight="1" x14ac:dyDescent="0.2">
      <c r="C2556" s="1312" t="s">
        <v>609</v>
      </c>
      <c r="D2556" s="1313">
        <v>19</v>
      </c>
      <c r="E2556" s="1314" t="s">
        <v>308</v>
      </c>
      <c r="F2556" s="1315" t="s">
        <v>1529</v>
      </c>
      <c r="G2556" s="1315" t="s">
        <v>1529</v>
      </c>
      <c r="H2556" s="1315">
        <v>19</v>
      </c>
      <c r="I2556" s="44">
        <v>1000</v>
      </c>
      <c r="J2556" s="1316">
        <v>0.1</v>
      </c>
      <c r="K2556" s="1317" t="s">
        <v>308</v>
      </c>
      <c r="L2556" s="1318">
        <v>50</v>
      </c>
      <c r="M2556" s="1319">
        <v>0.06</v>
      </c>
      <c r="N2556" s="1320">
        <v>0.1</v>
      </c>
      <c r="O2556" s="489"/>
      <c r="P2556" s="489"/>
    </row>
    <row r="2557" spans="3:16" s="348" customFormat="1" ht="29.25" customHeight="1" x14ac:dyDescent="0.2">
      <c r="C2557" s="1312" t="s">
        <v>610</v>
      </c>
      <c r="D2557" s="1316">
        <v>29</v>
      </c>
      <c r="E2557" s="1314" t="s">
        <v>308</v>
      </c>
      <c r="F2557" s="1315" t="s">
        <v>1529</v>
      </c>
      <c r="G2557" s="1315" t="s">
        <v>1529</v>
      </c>
      <c r="H2557" s="1315">
        <v>29</v>
      </c>
      <c r="I2557" s="44">
        <v>2000</v>
      </c>
      <c r="J2557" s="1316">
        <v>0.1</v>
      </c>
      <c r="K2557" s="1317" t="s">
        <v>308</v>
      </c>
      <c r="L2557" s="1318">
        <v>50</v>
      </c>
      <c r="M2557" s="1319">
        <v>0.06</v>
      </c>
      <c r="N2557" s="1320">
        <v>0.1</v>
      </c>
      <c r="O2557" s="489"/>
      <c r="P2557" s="489"/>
    </row>
    <row r="2558" spans="3:16" s="348" customFormat="1" ht="24.75" customHeight="1" x14ac:dyDescent="0.2">
      <c r="C2558" s="1312" t="s">
        <v>611</v>
      </c>
      <c r="D2558" s="1316">
        <v>39</v>
      </c>
      <c r="E2558" s="1314" t="s">
        <v>308</v>
      </c>
      <c r="F2558" s="1315" t="s">
        <v>1529</v>
      </c>
      <c r="G2558" s="1315" t="s">
        <v>1529</v>
      </c>
      <c r="H2558" s="1315">
        <v>39</v>
      </c>
      <c r="I2558" s="44">
        <v>3000</v>
      </c>
      <c r="J2558" s="1316">
        <v>0.1</v>
      </c>
      <c r="K2558" s="1317" t="s">
        <v>308</v>
      </c>
      <c r="L2558" s="1318">
        <v>50</v>
      </c>
      <c r="M2558" s="1319">
        <v>0.06</v>
      </c>
      <c r="N2558" s="1320">
        <v>0.1</v>
      </c>
      <c r="O2558" s="489"/>
      <c r="P2558" s="489"/>
    </row>
    <row r="2559" spans="3:16" s="348" customFormat="1" ht="29.25" customHeight="1" x14ac:dyDescent="0.2">
      <c r="C2559" s="1312" t="s">
        <v>612</v>
      </c>
      <c r="D2559" s="1316">
        <v>49</v>
      </c>
      <c r="E2559" s="1314" t="s">
        <v>308</v>
      </c>
      <c r="F2559" s="1315" t="s">
        <v>1529</v>
      </c>
      <c r="G2559" s="1315" t="s">
        <v>1529</v>
      </c>
      <c r="H2559" s="1315">
        <v>49</v>
      </c>
      <c r="I2559" s="44">
        <v>5000</v>
      </c>
      <c r="J2559" s="1316">
        <v>0.1</v>
      </c>
      <c r="K2559" s="1317" t="s">
        <v>308</v>
      </c>
      <c r="L2559" s="1318">
        <v>50</v>
      </c>
      <c r="M2559" s="1319">
        <v>0.06</v>
      </c>
      <c r="N2559" s="1320">
        <v>0.1</v>
      </c>
      <c r="O2559" s="489"/>
      <c r="P2559" s="489"/>
    </row>
    <row r="2560" spans="3:16" s="348" customFormat="1" ht="15" customHeight="1" x14ac:dyDescent="0.2">
      <c r="C2560" s="1321"/>
      <c r="D2560" s="870"/>
      <c r="E2560" s="1263"/>
      <c r="F2560" s="1263"/>
      <c r="G2560" s="1263"/>
      <c r="H2560" s="1263"/>
      <c r="I2560" s="142"/>
      <c r="J2560" s="1264"/>
      <c r="K2560" s="1265"/>
      <c r="L2560" s="1265"/>
      <c r="M2560" s="1264"/>
      <c r="N2560" s="939"/>
      <c r="O2560" s="489"/>
      <c r="P2560" s="489"/>
    </row>
    <row r="2561" spans="3:16" s="348" customFormat="1" ht="15" customHeight="1" x14ac:dyDescent="0.2">
      <c r="C2561" s="1321" t="s">
        <v>1469</v>
      </c>
      <c r="D2561" s="870"/>
      <c r="E2561" s="1263"/>
      <c r="F2561" s="1263"/>
      <c r="G2561" s="1263"/>
      <c r="H2561" s="1263"/>
      <c r="I2561" s="142"/>
      <c r="J2561" s="1264"/>
      <c r="K2561" s="1265"/>
      <c r="L2561" s="1265"/>
      <c r="M2561" s="1264"/>
      <c r="N2561" s="939"/>
      <c r="O2561" s="489"/>
      <c r="P2561" s="489"/>
    </row>
    <row r="2562" spans="3:16" s="348" customFormat="1" ht="15" customHeight="1" x14ac:dyDescent="0.2">
      <c r="C2562" s="5304" t="s">
        <v>2773</v>
      </c>
      <c r="D2562" s="5305"/>
      <c r="E2562" s="5305"/>
      <c r="F2562" s="5305"/>
      <c r="G2562" s="5305"/>
      <c r="H2562" s="5305"/>
      <c r="I2562" s="5305"/>
      <c r="J2562" s="5305"/>
      <c r="K2562" s="5305"/>
      <c r="L2562" s="5305"/>
      <c r="M2562" s="5305"/>
      <c r="N2562" s="1322"/>
      <c r="O2562" s="489"/>
      <c r="P2562" s="489"/>
    </row>
    <row r="2563" spans="3:16" s="348" customFormat="1" ht="15" customHeight="1" x14ac:dyDescent="0.2">
      <c r="C2563" s="5292" t="s">
        <v>613</v>
      </c>
      <c r="D2563" s="4451"/>
      <c r="E2563" s="4451"/>
      <c r="F2563" s="4451"/>
      <c r="G2563" s="4451"/>
      <c r="H2563" s="4451"/>
      <c r="I2563" s="4451"/>
      <c r="J2563" s="4451"/>
      <c r="K2563" s="4451"/>
      <c r="L2563" s="4451"/>
      <c r="M2563" s="4451"/>
      <c r="N2563" s="939"/>
      <c r="O2563" s="489"/>
      <c r="P2563" s="489"/>
    </row>
    <row r="2564" spans="3:16" s="348" customFormat="1" ht="15" customHeight="1" x14ac:dyDescent="0.2">
      <c r="C2564" s="5292" t="s">
        <v>614</v>
      </c>
      <c r="D2564" s="4451"/>
      <c r="E2564" s="4451"/>
      <c r="F2564" s="4451"/>
      <c r="G2564" s="4451"/>
      <c r="H2564" s="4451"/>
      <c r="I2564" s="4451"/>
      <c r="J2564" s="4451"/>
      <c r="K2564" s="4451"/>
      <c r="L2564" s="4451"/>
      <c r="M2564" s="4451"/>
      <c r="N2564" s="939"/>
      <c r="O2564" s="489"/>
      <c r="P2564" s="489"/>
    </row>
    <row r="2565" spans="3:16" s="348" customFormat="1" ht="15" customHeight="1" x14ac:dyDescent="0.2">
      <c r="C2565" s="5292" t="s">
        <v>615</v>
      </c>
      <c r="D2565" s="4451"/>
      <c r="E2565" s="4451"/>
      <c r="F2565" s="4451"/>
      <c r="G2565" s="4451"/>
      <c r="H2565" s="4451"/>
      <c r="I2565" s="4451"/>
      <c r="J2565" s="4451"/>
      <c r="K2565" s="4451"/>
      <c r="L2565" s="4451"/>
      <c r="M2565" s="4451"/>
      <c r="N2565" s="939"/>
      <c r="O2565" s="489"/>
      <c r="P2565" s="489"/>
    </row>
    <row r="2566" spans="3:16" s="348" customFormat="1" ht="15" customHeight="1" x14ac:dyDescent="0.2">
      <c r="C2566" s="5304" t="s">
        <v>616</v>
      </c>
      <c r="D2566" s="5305"/>
      <c r="E2566" s="5305"/>
      <c r="F2566" s="5305"/>
      <c r="G2566" s="5305"/>
      <c r="H2566" s="5305"/>
      <c r="I2566" s="5305"/>
      <c r="J2566" s="5305"/>
      <c r="K2566" s="5305"/>
      <c r="L2566" s="5305"/>
      <c r="M2566" s="5305"/>
      <c r="N2566" s="939"/>
      <c r="O2566" s="489"/>
      <c r="P2566" s="489"/>
    </row>
    <row r="2567" spans="3:16" s="348" customFormat="1" ht="15" customHeight="1" x14ac:dyDescent="0.2">
      <c r="C2567" s="5292" t="s">
        <v>617</v>
      </c>
      <c r="D2567" s="4451"/>
      <c r="E2567" s="4451"/>
      <c r="F2567" s="4451"/>
      <c r="G2567" s="4451"/>
      <c r="H2567" s="4451"/>
      <c r="I2567" s="4451"/>
      <c r="J2567" s="4451"/>
      <c r="K2567" s="4451"/>
      <c r="L2567" s="4451"/>
      <c r="M2567" s="4451"/>
      <c r="N2567" s="939"/>
      <c r="O2567" s="489"/>
      <c r="P2567" s="489"/>
    </row>
    <row r="2568" spans="3:16" s="348" customFormat="1" ht="15" customHeight="1" x14ac:dyDescent="0.2">
      <c r="C2568" s="5292" t="s">
        <v>618</v>
      </c>
      <c r="D2568" s="4451"/>
      <c r="E2568" s="4451"/>
      <c r="F2568" s="4451"/>
      <c r="G2568" s="4451"/>
      <c r="H2568" s="4451"/>
      <c r="I2568" s="4451"/>
      <c r="J2568" s="4451"/>
      <c r="K2568" s="4451"/>
      <c r="L2568" s="4451"/>
      <c r="M2568" s="4451"/>
      <c r="N2568" s="939"/>
      <c r="O2568" s="489"/>
      <c r="P2568" s="489"/>
    </row>
    <row r="2569" spans="3:16" s="348" customFormat="1" ht="15" customHeight="1" x14ac:dyDescent="0.2">
      <c r="C2569" s="5292" t="s">
        <v>619</v>
      </c>
      <c r="D2569" s="4451"/>
      <c r="E2569" s="4451"/>
      <c r="F2569" s="4451"/>
      <c r="G2569" s="4451"/>
      <c r="H2569" s="4451"/>
      <c r="I2569" s="4451"/>
      <c r="J2569" s="4451"/>
      <c r="K2569" s="4451"/>
      <c r="L2569" s="4451"/>
      <c r="M2569" s="4451"/>
      <c r="N2569" s="939"/>
      <c r="O2569" s="489"/>
      <c r="P2569" s="489"/>
    </row>
    <row r="2570" spans="3:16" s="348" customFormat="1" ht="15" customHeight="1" thickBot="1" x14ac:dyDescent="0.25">
      <c r="C2570" s="5320" t="s">
        <v>620</v>
      </c>
      <c r="D2570" s="5321"/>
      <c r="E2570" s="5321"/>
      <c r="F2570" s="5321"/>
      <c r="G2570" s="5321"/>
      <c r="H2570" s="5321"/>
      <c r="I2570" s="5321"/>
      <c r="J2570" s="5321"/>
      <c r="K2570" s="5321"/>
      <c r="L2570" s="5321"/>
      <c r="M2570" s="5321"/>
      <c r="N2570" s="935"/>
      <c r="O2570" s="489"/>
      <c r="P2570" s="489"/>
    </row>
    <row r="2571" spans="3:16" s="348" customFormat="1" ht="15" customHeight="1" thickBot="1" x14ac:dyDescent="0.25">
      <c r="C2571" s="5155"/>
      <c r="D2571" s="5155"/>
      <c r="E2571" s="5155"/>
      <c r="F2571" s="986"/>
      <c r="G2571" s="986"/>
      <c r="H2571" s="986"/>
      <c r="I2571" s="986"/>
      <c r="J2571" s="986"/>
      <c r="K2571" s="986"/>
      <c r="L2571" s="986"/>
      <c r="M2571" s="986"/>
      <c r="N2571" s="687"/>
      <c r="O2571" s="489"/>
      <c r="P2571" s="489"/>
    </row>
    <row r="2572" spans="3:16" s="348" customFormat="1" ht="15" customHeight="1" x14ac:dyDescent="0.2">
      <c r="C2572" s="5262" t="s">
        <v>621</v>
      </c>
      <c r="D2572" s="5263"/>
      <c r="E2572" s="5263"/>
      <c r="F2572" s="5263"/>
      <c r="G2572" s="5263"/>
      <c r="H2572" s="5263"/>
      <c r="I2572" s="5263"/>
      <c r="J2572" s="5263"/>
      <c r="K2572" s="5263"/>
      <c r="L2572" s="5263"/>
      <c r="M2572" s="5263"/>
      <c r="N2572" s="5264"/>
      <c r="O2572" s="489"/>
      <c r="P2572" s="489"/>
    </row>
    <row r="2573" spans="3:16" s="348" customFormat="1" ht="15" customHeight="1" x14ac:dyDescent="0.2">
      <c r="C2573" s="938"/>
      <c r="D2573" s="687"/>
      <c r="E2573" s="687"/>
      <c r="F2573" s="687"/>
      <c r="G2573" s="687"/>
      <c r="H2573" s="687"/>
      <c r="I2573" s="687"/>
      <c r="J2573" s="687"/>
      <c r="K2573" s="687"/>
      <c r="L2573" s="687"/>
      <c r="M2573" s="687"/>
      <c r="N2573" s="939"/>
      <c r="O2573" s="489"/>
      <c r="P2573" s="489"/>
    </row>
    <row r="2574" spans="3:16" s="348" customFormat="1" ht="15" customHeight="1" x14ac:dyDescent="0.2">
      <c r="C2574" s="5265" t="s">
        <v>344</v>
      </c>
      <c r="D2574" s="5266"/>
      <c r="E2574" s="5267" t="s">
        <v>2760</v>
      </c>
      <c r="F2574" s="5267"/>
      <c r="G2574" s="5267"/>
      <c r="H2574" s="5267"/>
      <c r="I2574" s="5267"/>
      <c r="J2574" s="5267"/>
      <c r="K2574" s="5267"/>
      <c r="L2574" s="5267"/>
      <c r="M2574" s="5267"/>
      <c r="N2574" s="5268"/>
      <c r="O2574" s="489"/>
      <c r="P2574" s="489"/>
    </row>
    <row r="2575" spans="3:16" s="348" customFormat="1" ht="15" customHeight="1" x14ac:dyDescent="0.2">
      <c r="C2575" s="5293" t="s">
        <v>1749</v>
      </c>
      <c r="D2575" s="4869" t="s">
        <v>2764</v>
      </c>
      <c r="E2575" s="4832" t="s">
        <v>622</v>
      </c>
      <c r="F2575" s="5403"/>
      <c r="G2575" s="5403"/>
      <c r="H2575" s="5403"/>
      <c r="I2575" s="5403"/>
      <c r="J2575" s="4833"/>
      <c r="K2575" s="5316" t="s">
        <v>340</v>
      </c>
      <c r="L2575" s="5316"/>
      <c r="M2575" s="5316"/>
      <c r="N2575" s="5317"/>
      <c r="O2575" s="489"/>
      <c r="P2575" s="489"/>
    </row>
    <row r="2576" spans="3:16" s="348" customFormat="1" ht="60" customHeight="1" x14ac:dyDescent="0.2">
      <c r="C2576" s="5293"/>
      <c r="D2576" s="4870"/>
      <c r="E2576" s="1310" t="s">
        <v>2765</v>
      </c>
      <c r="F2576" s="1310" t="s">
        <v>562</v>
      </c>
      <c r="G2576" s="1310" t="s">
        <v>1408</v>
      </c>
      <c r="H2576" s="1310" t="s">
        <v>2768</v>
      </c>
      <c r="I2576" s="1310" t="s">
        <v>1991</v>
      </c>
      <c r="J2576" s="1310" t="s">
        <v>2316</v>
      </c>
      <c r="K2576" s="1310" t="s">
        <v>2015</v>
      </c>
      <c r="L2576" s="1310" t="s">
        <v>2317</v>
      </c>
      <c r="M2576" s="1310" t="s">
        <v>2318</v>
      </c>
      <c r="N2576" s="1311" t="s">
        <v>2555</v>
      </c>
      <c r="O2576" s="489"/>
      <c r="P2576" s="489"/>
    </row>
    <row r="2577" spans="3:16" s="348" customFormat="1" ht="15" customHeight="1" x14ac:dyDescent="0.2">
      <c r="C2577" s="1312" t="s">
        <v>632</v>
      </c>
      <c r="D2577" s="1313">
        <v>24.99</v>
      </c>
      <c r="E2577" s="1314">
        <v>15</v>
      </c>
      <c r="F2577" s="1315">
        <v>0.15</v>
      </c>
      <c r="G2577" s="1315">
        <v>0.17</v>
      </c>
      <c r="H2577" s="1315">
        <v>9.99</v>
      </c>
      <c r="I2577" s="44" t="s">
        <v>623</v>
      </c>
      <c r="J2577" s="1316">
        <v>0.5</v>
      </c>
      <c r="K2577" s="1323">
        <v>0</v>
      </c>
      <c r="L2577" s="1318" t="s">
        <v>308</v>
      </c>
      <c r="M2577" s="1319">
        <v>0.06</v>
      </c>
      <c r="N2577" s="1320">
        <v>0.1</v>
      </c>
      <c r="O2577" s="489"/>
      <c r="P2577" s="489"/>
    </row>
    <row r="2578" spans="3:16" s="348" customFormat="1" ht="15" customHeight="1" x14ac:dyDescent="0.2">
      <c r="C2578" s="1321" t="s">
        <v>1469</v>
      </c>
      <c r="D2578" s="870"/>
      <c r="E2578" s="1263"/>
      <c r="F2578" s="1263"/>
      <c r="G2578" s="1263"/>
      <c r="H2578" s="1263"/>
      <c r="I2578" s="142"/>
      <c r="J2578" s="1264"/>
      <c r="K2578" s="1265"/>
      <c r="L2578" s="1265"/>
      <c r="M2578" s="1264"/>
      <c r="N2578" s="939"/>
      <c r="O2578" s="489"/>
      <c r="P2578" s="489"/>
    </row>
    <row r="2579" spans="3:16" s="348" customFormat="1" ht="15" customHeight="1" x14ac:dyDescent="0.2">
      <c r="C2579" s="5304" t="s">
        <v>2773</v>
      </c>
      <c r="D2579" s="5305"/>
      <c r="E2579" s="5305"/>
      <c r="F2579" s="5305"/>
      <c r="G2579" s="5305"/>
      <c r="H2579" s="5305"/>
      <c r="I2579" s="5305"/>
      <c r="J2579" s="5305"/>
      <c r="K2579" s="5305"/>
      <c r="L2579" s="5305"/>
      <c r="M2579" s="5305"/>
      <c r="N2579" s="1322"/>
      <c r="O2579" s="489"/>
      <c r="P2579" s="489"/>
    </row>
    <row r="2580" spans="3:16" s="348" customFormat="1" ht="15" customHeight="1" x14ac:dyDescent="0.2">
      <c r="C2580" s="5292" t="s">
        <v>624</v>
      </c>
      <c r="D2580" s="4451"/>
      <c r="E2580" s="4451"/>
      <c r="F2580" s="4451"/>
      <c r="G2580" s="4451"/>
      <c r="H2580" s="4451"/>
      <c r="I2580" s="4451"/>
      <c r="J2580" s="4451"/>
      <c r="K2580" s="4451"/>
      <c r="L2580" s="4451"/>
      <c r="M2580" s="4451"/>
      <c r="N2580" s="939"/>
      <c r="O2580" s="489"/>
      <c r="P2580" s="489"/>
    </row>
    <row r="2581" spans="3:16" s="348" customFormat="1" ht="15" customHeight="1" x14ac:dyDescent="0.2">
      <c r="C2581" s="5292" t="s">
        <v>625</v>
      </c>
      <c r="D2581" s="4451"/>
      <c r="E2581" s="4451"/>
      <c r="F2581" s="4451"/>
      <c r="G2581" s="4451"/>
      <c r="H2581" s="4451"/>
      <c r="I2581" s="4451"/>
      <c r="J2581" s="4451"/>
      <c r="K2581" s="4451"/>
      <c r="L2581" s="4451"/>
      <c r="M2581" s="4451"/>
      <c r="N2581" s="939"/>
      <c r="O2581" s="489"/>
      <c r="P2581" s="489"/>
    </row>
    <row r="2582" spans="3:16" s="348" customFormat="1" ht="15" customHeight="1" thickBot="1" x14ac:dyDescent="0.25">
      <c r="C2582" s="5301" t="s">
        <v>626</v>
      </c>
      <c r="D2582" s="5302"/>
      <c r="E2582" s="5302"/>
      <c r="F2582" s="5302"/>
      <c r="G2582" s="5302"/>
      <c r="H2582" s="5302"/>
      <c r="I2582" s="5302"/>
      <c r="J2582" s="5302"/>
      <c r="K2582" s="5302"/>
      <c r="L2582" s="5302"/>
      <c r="M2582" s="5302"/>
      <c r="N2582" s="935"/>
      <c r="O2582" s="489"/>
      <c r="P2582" s="489"/>
    </row>
    <row r="2583" spans="3:16" s="348" customFormat="1" ht="15" customHeight="1" thickBot="1" x14ac:dyDescent="0.25">
      <c r="C2583" s="2353"/>
      <c r="D2583" s="687"/>
      <c r="E2583" s="687"/>
      <c r="F2583"/>
      <c r="G2583"/>
      <c r="H2583"/>
      <c r="I2583"/>
      <c r="J2583"/>
      <c r="K2583"/>
      <c r="L2583"/>
      <c r="M2583"/>
      <c r="N2583"/>
      <c r="O2583" s="489"/>
      <c r="P2583" s="489"/>
    </row>
    <row r="2584" spans="3:16" s="348" customFormat="1" ht="15" customHeight="1" x14ac:dyDescent="0.2">
      <c r="C2584" s="5262" t="s">
        <v>627</v>
      </c>
      <c r="D2584" s="5263"/>
      <c r="E2584" s="5263"/>
      <c r="F2584" s="5263"/>
      <c r="G2584" s="5263"/>
      <c r="H2584" s="5263"/>
      <c r="I2584" s="5263"/>
      <c r="J2584" s="5263"/>
      <c r="K2584" s="5263"/>
      <c r="L2584" s="5263"/>
      <c r="M2584" s="5263"/>
      <c r="N2584" s="5264"/>
      <c r="O2584" s="489"/>
      <c r="P2584" s="489"/>
    </row>
    <row r="2585" spans="3:16" s="348" customFormat="1" ht="15" customHeight="1" x14ac:dyDescent="0.2">
      <c r="C2585" s="938"/>
      <c r="D2585" s="687"/>
      <c r="E2585" s="687"/>
      <c r="F2585" s="687"/>
      <c r="G2585" s="687"/>
      <c r="H2585" s="687"/>
      <c r="I2585" s="687"/>
      <c r="J2585" s="687"/>
      <c r="K2585" s="687"/>
      <c r="L2585" s="687"/>
      <c r="M2585" s="687"/>
      <c r="N2585" s="939"/>
      <c r="O2585" s="489"/>
      <c r="P2585" s="489"/>
    </row>
    <row r="2586" spans="3:16" s="348" customFormat="1" ht="15" customHeight="1" x14ac:dyDescent="0.2">
      <c r="C2586" s="5265" t="s">
        <v>344</v>
      </c>
      <c r="D2586" s="5266"/>
      <c r="E2586" s="5267" t="s">
        <v>2760</v>
      </c>
      <c r="F2586" s="5267"/>
      <c r="G2586" s="5267"/>
      <c r="H2586" s="5267"/>
      <c r="I2586" s="5267"/>
      <c r="J2586" s="5267"/>
      <c r="K2586" s="5267"/>
      <c r="L2586" s="5267"/>
      <c r="M2586" s="5267"/>
      <c r="N2586" s="5268"/>
      <c r="O2586" s="489"/>
      <c r="P2586" s="489"/>
    </row>
    <row r="2587" spans="3:16" s="348" customFormat="1" ht="15" customHeight="1" x14ac:dyDescent="0.2">
      <c r="C2587" s="5293" t="s">
        <v>346</v>
      </c>
      <c r="D2587" s="4869" t="s">
        <v>2764</v>
      </c>
      <c r="E2587" s="5316" t="s">
        <v>2761</v>
      </c>
      <c r="F2587" s="5316"/>
      <c r="G2587" s="5316"/>
      <c r="H2587" s="5316" t="s">
        <v>2762</v>
      </c>
      <c r="I2587" s="5316"/>
      <c r="J2587" s="5316"/>
      <c r="K2587" s="5316" t="s">
        <v>340</v>
      </c>
      <c r="L2587" s="5316"/>
      <c r="M2587" s="5316"/>
      <c r="N2587" s="5317"/>
      <c r="O2587" s="489"/>
      <c r="P2587" s="489"/>
    </row>
    <row r="2588" spans="3:16" s="348" customFormat="1" ht="23.25" customHeight="1" x14ac:dyDescent="0.2">
      <c r="C2588" s="5293"/>
      <c r="D2588" s="4870"/>
      <c r="E2588" s="1310" t="s">
        <v>2765</v>
      </c>
      <c r="F2588" s="1310" t="s">
        <v>562</v>
      </c>
      <c r="G2588" s="1310" t="s">
        <v>1408</v>
      </c>
      <c r="H2588" s="1310" t="s">
        <v>2768</v>
      </c>
      <c r="I2588" s="1310" t="s">
        <v>1991</v>
      </c>
      <c r="J2588" s="1310" t="s">
        <v>2316</v>
      </c>
      <c r="K2588" s="1310" t="s">
        <v>2015</v>
      </c>
      <c r="L2588" s="1310" t="s">
        <v>2317</v>
      </c>
      <c r="M2588" s="1310" t="s">
        <v>2318</v>
      </c>
      <c r="N2588" s="1311" t="s">
        <v>2555</v>
      </c>
      <c r="O2588" s="489"/>
      <c r="P2588" s="489"/>
    </row>
    <row r="2589" spans="3:16" s="348" customFormat="1" ht="15" customHeight="1" x14ac:dyDescent="0.2">
      <c r="C2589" s="1312" t="s">
        <v>628</v>
      </c>
      <c r="D2589" s="1324" t="s">
        <v>308</v>
      </c>
      <c r="E2589" s="1314" t="s">
        <v>308</v>
      </c>
      <c r="F2589" s="1315" t="s">
        <v>1529</v>
      </c>
      <c r="G2589" s="1315" t="s">
        <v>1529</v>
      </c>
      <c r="H2589" s="1315">
        <v>0</v>
      </c>
      <c r="I2589" s="44">
        <v>500</v>
      </c>
      <c r="J2589" s="1316">
        <v>0.02</v>
      </c>
      <c r="K2589" s="1317" t="s">
        <v>308</v>
      </c>
      <c r="L2589" s="1318">
        <v>0</v>
      </c>
      <c r="M2589" s="1319">
        <v>0.06</v>
      </c>
      <c r="N2589" s="1320">
        <v>0.1</v>
      </c>
      <c r="O2589" s="489"/>
      <c r="P2589" s="489"/>
    </row>
    <row r="2590" spans="3:16" s="348" customFormat="1" ht="15" customHeight="1" x14ac:dyDescent="0.2">
      <c r="C2590" s="1321" t="s">
        <v>1469</v>
      </c>
      <c r="D2590" s="870"/>
      <c r="E2590" s="1263"/>
      <c r="F2590" s="1263"/>
      <c r="G2590" s="1263"/>
      <c r="H2590" s="1263"/>
      <c r="I2590" s="142"/>
      <c r="J2590" s="1264"/>
      <c r="K2590" s="1265"/>
      <c r="L2590" s="1265"/>
      <c r="M2590" s="1264"/>
      <c r="N2590" s="939"/>
      <c r="O2590" s="489"/>
      <c r="P2590" s="489"/>
    </row>
    <row r="2591" spans="3:16" s="348" customFormat="1" ht="15" customHeight="1" x14ac:dyDescent="0.2">
      <c r="C2591" s="5304" t="s">
        <v>2773</v>
      </c>
      <c r="D2591" s="5305"/>
      <c r="E2591" s="5305"/>
      <c r="F2591" s="5305"/>
      <c r="G2591" s="5305"/>
      <c r="H2591" s="5305"/>
      <c r="I2591" s="5305"/>
      <c r="J2591" s="5305"/>
      <c r="K2591" s="5305"/>
      <c r="L2591" s="5305"/>
      <c r="M2591" s="5305"/>
      <c r="N2591" s="1322"/>
      <c r="O2591" s="489"/>
      <c r="P2591" s="489"/>
    </row>
    <row r="2592" spans="3:16" s="348" customFormat="1" ht="15" customHeight="1" x14ac:dyDescent="0.2">
      <c r="C2592" s="5292" t="s">
        <v>629</v>
      </c>
      <c r="D2592" s="4451"/>
      <c r="E2592" s="4451"/>
      <c r="F2592" s="4451"/>
      <c r="G2592" s="4451"/>
      <c r="H2592" s="4451"/>
      <c r="I2592" s="4451"/>
      <c r="J2592" s="4451"/>
      <c r="K2592" s="4451"/>
      <c r="L2592" s="4451"/>
      <c r="M2592" s="4451"/>
      <c r="N2592" s="939"/>
      <c r="O2592" s="489"/>
      <c r="P2592" s="489"/>
    </row>
    <row r="2593" spans="3:16" s="348" customFormat="1" ht="15" customHeight="1" x14ac:dyDescent="0.2">
      <c r="C2593" s="5292" t="s">
        <v>630</v>
      </c>
      <c r="D2593" s="4451"/>
      <c r="E2593" s="4451"/>
      <c r="F2593" s="4451"/>
      <c r="G2593" s="4451"/>
      <c r="H2593" s="4451"/>
      <c r="I2593" s="4451"/>
      <c r="J2593" s="4451"/>
      <c r="K2593" s="4451"/>
      <c r="L2593" s="4451"/>
      <c r="M2593" s="4451"/>
      <c r="N2593" s="939"/>
      <c r="O2593" s="489"/>
      <c r="P2593" s="489"/>
    </row>
    <row r="2594" spans="3:16" s="348" customFormat="1" ht="15" customHeight="1" x14ac:dyDescent="0.2">
      <c r="C2594" s="5304" t="s">
        <v>631</v>
      </c>
      <c r="D2594" s="5305"/>
      <c r="E2594" s="5305"/>
      <c r="F2594" s="5305"/>
      <c r="G2594" s="5305"/>
      <c r="H2594" s="5305"/>
      <c r="I2594" s="5305"/>
      <c r="J2594" s="5305"/>
      <c r="K2594" s="5305"/>
      <c r="L2594" s="5305"/>
      <c r="M2594" s="5305"/>
      <c r="N2594" s="939"/>
      <c r="O2594" s="489"/>
      <c r="P2594" s="489"/>
    </row>
    <row r="2595" spans="3:16" s="348" customFormat="1" ht="15" customHeight="1" thickBot="1" x14ac:dyDescent="0.25">
      <c r="C2595" s="5301" t="s">
        <v>616</v>
      </c>
      <c r="D2595" s="5302"/>
      <c r="E2595" s="5302"/>
      <c r="F2595" s="5302"/>
      <c r="G2595" s="5302"/>
      <c r="H2595" s="5302"/>
      <c r="I2595" s="5302"/>
      <c r="J2595" s="5302"/>
      <c r="K2595" s="5302"/>
      <c r="L2595" s="5302"/>
      <c r="M2595" s="5302"/>
      <c r="N2595" s="935"/>
      <c r="O2595" s="489"/>
      <c r="P2595" s="489"/>
    </row>
    <row r="2596" spans="3:16" s="348" customFormat="1" ht="15" customHeight="1" thickBot="1" x14ac:dyDescent="0.35">
      <c r="C2596" s="5261"/>
      <c r="D2596" s="5261"/>
      <c r="E2596" s="5261"/>
      <c r="F2596" s="513"/>
      <c r="G2596" s="513"/>
      <c r="H2596" s="513"/>
      <c r="I2596" s="489"/>
      <c r="J2596" s="489"/>
      <c r="K2596" s="489"/>
      <c r="L2596" s="489"/>
      <c r="M2596" s="489"/>
      <c r="N2596" s="489"/>
      <c r="O2596" s="489"/>
      <c r="P2596" s="489"/>
    </row>
    <row r="2597" spans="3:16" s="348" customFormat="1" ht="15" customHeight="1" x14ac:dyDescent="0.2">
      <c r="C2597" s="5297" t="s">
        <v>425</v>
      </c>
      <c r="D2597" s="5298"/>
      <c r="E2597" s="5298"/>
      <c r="F2597" s="5298"/>
      <c r="G2597" s="5298"/>
      <c r="H2597" s="5298"/>
      <c r="I2597" s="5298"/>
      <c r="J2597" s="5298"/>
      <c r="K2597" s="5298"/>
      <c r="L2597" s="5298"/>
      <c r="M2597" s="5298"/>
      <c r="N2597" s="5298"/>
      <c r="O2597" s="5536"/>
      <c r="P2597" s="489"/>
    </row>
    <row r="2598" spans="3:16" s="348" customFormat="1" ht="15" customHeight="1" x14ac:dyDescent="0.2">
      <c r="C2598" s="1288"/>
      <c r="D2598" s="728"/>
      <c r="E2598" s="728"/>
      <c r="F2598" s="728"/>
      <c r="G2598" s="728"/>
      <c r="H2598" s="728"/>
      <c r="I2598" s="728"/>
      <c r="J2598" s="728"/>
      <c r="K2598" s="728"/>
      <c r="L2598" s="728"/>
      <c r="M2598" s="728"/>
      <c r="N2598" s="728"/>
      <c r="O2598" s="1289"/>
      <c r="P2598" s="489"/>
    </row>
    <row r="2599" spans="3:16" s="348" customFormat="1" ht="15" customHeight="1" x14ac:dyDescent="0.2">
      <c r="C2599" s="5537" t="s">
        <v>344</v>
      </c>
      <c r="D2599" s="5538"/>
      <c r="E2599" s="5539" t="s">
        <v>2760</v>
      </c>
      <c r="F2599" s="5539"/>
      <c r="G2599" s="5539"/>
      <c r="H2599" s="5539"/>
      <c r="I2599" s="5539"/>
      <c r="J2599" s="5539"/>
      <c r="K2599" s="5539"/>
      <c r="L2599" s="5539"/>
      <c r="M2599" s="5539"/>
      <c r="N2599" s="5539"/>
      <c r="O2599" s="1290"/>
      <c r="P2599" s="489"/>
    </row>
    <row r="2600" spans="3:16" s="348" customFormat="1" ht="15" customHeight="1" x14ac:dyDescent="0.2">
      <c r="C2600" s="5540" t="s">
        <v>2763</v>
      </c>
      <c r="D2600" s="5348" t="s">
        <v>426</v>
      </c>
      <c r="E2600" s="5348" t="s">
        <v>2761</v>
      </c>
      <c r="F2600" s="5348"/>
      <c r="G2600" s="5348"/>
      <c r="H2600" s="5348" t="s">
        <v>2762</v>
      </c>
      <c r="I2600" s="5348"/>
      <c r="J2600" s="5348"/>
      <c r="K2600" s="914"/>
      <c r="L2600" s="914"/>
      <c r="M2600" s="914"/>
      <c r="N2600" s="1291"/>
      <c r="O2600" s="1292"/>
      <c r="P2600" s="489"/>
    </row>
    <row r="2601" spans="3:16" s="348" customFormat="1" ht="15" customHeight="1" x14ac:dyDescent="0.2">
      <c r="C2601" s="5540"/>
      <c r="D2601" s="5348"/>
      <c r="E2601" s="914" t="s">
        <v>2765</v>
      </c>
      <c r="F2601" s="914" t="s">
        <v>562</v>
      </c>
      <c r="G2601" s="914" t="s">
        <v>1408</v>
      </c>
      <c r="H2601" s="914" t="s">
        <v>2768</v>
      </c>
      <c r="I2601" s="914" t="s">
        <v>1991</v>
      </c>
      <c r="J2601" s="914" t="s">
        <v>2316</v>
      </c>
      <c r="K2601" s="914" t="s">
        <v>1988</v>
      </c>
      <c r="L2601" s="1291" t="s">
        <v>2317</v>
      </c>
      <c r="M2601" s="1291" t="s">
        <v>2318</v>
      </c>
      <c r="N2601" s="1291" t="s">
        <v>2555</v>
      </c>
      <c r="O2601" s="1292" t="s">
        <v>946</v>
      </c>
      <c r="P2601" s="489"/>
    </row>
    <row r="2602" spans="3:16" s="348" customFormat="1" ht="15" customHeight="1" x14ac:dyDescent="0.2">
      <c r="C2602" s="805" t="s">
        <v>427</v>
      </c>
      <c r="D2602" s="806">
        <v>5.99</v>
      </c>
      <c r="E2602" s="806" t="s">
        <v>1529</v>
      </c>
      <c r="F2602" s="806" t="s">
        <v>1529</v>
      </c>
      <c r="G2602" s="806" t="s">
        <v>1529</v>
      </c>
      <c r="H2602" s="806">
        <v>5.99</v>
      </c>
      <c r="I2602" s="18">
        <v>15</v>
      </c>
      <c r="J2602" s="809">
        <v>0.5</v>
      </c>
      <c r="K2602" s="809" t="s">
        <v>1529</v>
      </c>
      <c r="L2602" s="96" t="s">
        <v>1529</v>
      </c>
      <c r="M2602" s="96" t="s">
        <v>1529</v>
      </c>
      <c r="N2602" s="809" t="s">
        <v>1529</v>
      </c>
      <c r="O2602" s="1293" t="s">
        <v>167</v>
      </c>
      <c r="P2602" s="489"/>
    </row>
    <row r="2603" spans="3:16" s="348" customFormat="1" ht="15" customHeight="1" x14ac:dyDescent="0.2">
      <c r="C2603" s="805" t="s">
        <v>428</v>
      </c>
      <c r="D2603" s="806">
        <v>9.99</v>
      </c>
      <c r="E2603" s="806" t="s">
        <v>1529</v>
      </c>
      <c r="F2603" s="806" t="s">
        <v>1529</v>
      </c>
      <c r="G2603" s="806" t="s">
        <v>1529</v>
      </c>
      <c r="H2603" s="806">
        <v>9.99</v>
      </c>
      <c r="I2603" s="18">
        <v>30</v>
      </c>
      <c r="J2603" s="809">
        <v>0.5</v>
      </c>
      <c r="K2603" s="809" t="s">
        <v>1529</v>
      </c>
      <c r="L2603" s="96" t="s">
        <v>1529</v>
      </c>
      <c r="M2603" s="96" t="s">
        <v>1529</v>
      </c>
      <c r="N2603" s="809" t="s">
        <v>1529</v>
      </c>
      <c r="O2603" s="1293" t="s">
        <v>167</v>
      </c>
      <c r="P2603" s="489"/>
    </row>
    <row r="2604" spans="3:16" s="348" customFormat="1" ht="15" customHeight="1" x14ac:dyDescent="0.2">
      <c r="C2604" s="805" t="s">
        <v>429</v>
      </c>
      <c r="D2604" s="806">
        <v>14.99</v>
      </c>
      <c r="E2604" s="806" t="s">
        <v>1529</v>
      </c>
      <c r="F2604" s="806" t="s">
        <v>1529</v>
      </c>
      <c r="G2604" s="806" t="s">
        <v>1529</v>
      </c>
      <c r="H2604" s="806">
        <v>14.99</v>
      </c>
      <c r="I2604" s="18">
        <v>60</v>
      </c>
      <c r="J2604" s="809">
        <v>0.5</v>
      </c>
      <c r="K2604" s="809" t="s">
        <v>1529</v>
      </c>
      <c r="L2604" s="96" t="s">
        <v>1529</v>
      </c>
      <c r="M2604" s="96" t="s">
        <v>1529</v>
      </c>
      <c r="N2604" s="809" t="s">
        <v>1529</v>
      </c>
      <c r="O2604" s="1293" t="s">
        <v>167</v>
      </c>
      <c r="P2604" s="489"/>
    </row>
    <row r="2605" spans="3:16" s="348" customFormat="1" ht="15" customHeight="1" x14ac:dyDescent="0.2">
      <c r="C2605" s="805" t="s">
        <v>430</v>
      </c>
      <c r="D2605" s="806">
        <v>19.989999999999998</v>
      </c>
      <c r="E2605" s="806" t="s">
        <v>1529</v>
      </c>
      <c r="F2605" s="806" t="s">
        <v>1529</v>
      </c>
      <c r="G2605" s="806" t="s">
        <v>1529</v>
      </c>
      <c r="H2605" s="806">
        <v>19.989999999999998</v>
      </c>
      <c r="I2605" s="18">
        <v>500</v>
      </c>
      <c r="J2605" s="809">
        <v>0.5</v>
      </c>
      <c r="K2605" s="809" t="s">
        <v>1529</v>
      </c>
      <c r="L2605" s="96" t="s">
        <v>1529</v>
      </c>
      <c r="M2605" s="96" t="s">
        <v>1529</v>
      </c>
      <c r="N2605" s="809" t="s">
        <v>1529</v>
      </c>
      <c r="O2605" s="1293" t="s">
        <v>167</v>
      </c>
      <c r="P2605" s="489"/>
    </row>
    <row r="2606" spans="3:16" s="348" customFormat="1" ht="15" customHeight="1" x14ac:dyDescent="0.2">
      <c r="C2606" s="805" t="s">
        <v>1469</v>
      </c>
      <c r="D2606" s="806"/>
      <c r="E2606" s="806"/>
      <c r="F2606" s="806"/>
      <c r="G2606" s="806"/>
      <c r="H2606" s="806"/>
      <c r="I2606" s="18"/>
      <c r="J2606" s="809"/>
      <c r="K2606" s="809"/>
      <c r="L2606" s="96"/>
      <c r="M2606" s="96"/>
      <c r="N2606" s="809"/>
      <c r="O2606" s="1293"/>
      <c r="P2606" s="489"/>
    </row>
    <row r="2607" spans="3:16" s="348" customFormat="1" ht="15" customHeight="1" x14ac:dyDescent="0.2">
      <c r="C2607" s="1288" t="s">
        <v>2773</v>
      </c>
      <c r="D2607" s="728"/>
      <c r="E2607" s="941"/>
      <c r="F2607" s="941"/>
      <c r="G2607" s="941"/>
      <c r="H2607" s="941"/>
      <c r="I2607" s="941"/>
      <c r="J2607" s="941"/>
      <c r="K2607" s="941"/>
      <c r="L2607" s="941"/>
      <c r="M2607" s="941"/>
      <c r="N2607" s="941"/>
      <c r="O2607" s="1294"/>
      <c r="P2607" s="489"/>
    </row>
    <row r="2608" spans="3:16" s="348" customFormat="1" ht="15" customHeight="1" x14ac:dyDescent="0.2">
      <c r="C2608" s="5541" t="s">
        <v>431</v>
      </c>
      <c r="D2608" s="5542"/>
      <c r="E2608" s="5542"/>
      <c r="F2608" s="5542"/>
      <c r="G2608" s="5542"/>
      <c r="H2608" s="5542"/>
      <c r="I2608" s="5542"/>
      <c r="J2608" s="5542"/>
      <c r="K2608" s="5542"/>
      <c r="L2608" s="5542"/>
      <c r="M2608" s="5542"/>
      <c r="N2608" s="5542"/>
      <c r="O2608" s="1295"/>
      <c r="P2608" s="489"/>
    </row>
    <row r="2609" spans="3:16" s="348" customFormat="1" ht="15" customHeight="1" x14ac:dyDescent="0.2">
      <c r="C2609" s="5418" t="s">
        <v>2322</v>
      </c>
      <c r="D2609" s="5419"/>
      <c r="E2609" s="5419"/>
      <c r="F2609" s="5419"/>
      <c r="G2609" s="5419"/>
      <c r="H2609" s="940"/>
      <c r="I2609" s="940"/>
      <c r="J2609" s="940"/>
      <c r="K2609" s="940"/>
      <c r="L2609" s="940"/>
      <c r="M2609" s="940"/>
      <c r="N2609" s="940"/>
      <c r="O2609" s="1295"/>
      <c r="P2609" s="489"/>
    </row>
    <row r="2610" spans="3:16" s="348" customFormat="1" ht="15" customHeight="1" x14ac:dyDescent="0.2">
      <c r="C2610" s="5418" t="s">
        <v>2559</v>
      </c>
      <c r="D2610" s="5419"/>
      <c r="E2610" s="5419"/>
      <c r="F2610" s="5419"/>
      <c r="G2610" s="5419"/>
      <c r="H2610" s="5419"/>
      <c r="I2610" s="5419"/>
      <c r="J2610" s="5419"/>
      <c r="K2610" s="5419"/>
      <c r="L2610" s="5419"/>
      <c r="M2610" s="5419"/>
      <c r="N2610" s="5419"/>
      <c r="O2610" s="1296"/>
      <c r="P2610" s="489"/>
    </row>
    <row r="2611" spans="3:16" s="348" customFormat="1" ht="15" customHeight="1" thickBot="1" x14ac:dyDescent="0.25">
      <c r="C2611" s="1297" t="s">
        <v>432</v>
      </c>
      <c r="D2611" s="689"/>
      <c r="E2611" s="689"/>
      <c r="F2611" s="689"/>
      <c r="G2611" s="689"/>
      <c r="H2611" s="689"/>
      <c r="I2611" s="689"/>
      <c r="J2611" s="689"/>
      <c r="K2611" s="689"/>
      <c r="L2611" s="689"/>
      <c r="M2611" s="689"/>
      <c r="N2611" s="689"/>
      <c r="O2611" s="1298"/>
      <c r="P2611" s="489"/>
    </row>
    <row r="2612" spans="3:16" s="348" customFormat="1" ht="15" customHeight="1" thickBot="1" x14ac:dyDescent="0.35">
      <c r="C2612" s="247"/>
      <c r="D2612" s="513"/>
      <c r="E2612" s="513"/>
      <c r="F2612" s="513"/>
      <c r="G2612" s="513"/>
      <c r="H2612" s="513"/>
      <c r="I2612" s="489"/>
      <c r="J2612" s="489"/>
      <c r="K2612" s="489"/>
      <c r="L2612" s="489"/>
      <c r="M2612" s="489"/>
      <c r="N2612" s="489"/>
      <c r="O2612" s="489"/>
      <c r="P2612" s="489"/>
    </row>
    <row r="2613" spans="3:16" s="348" customFormat="1" ht="15" customHeight="1" thickTop="1" x14ac:dyDescent="0.3">
      <c r="C2613" s="5281" t="s">
        <v>2560</v>
      </c>
      <c r="D2613" s="5282"/>
      <c r="E2613" s="5282"/>
      <c r="F2613" s="5282"/>
      <c r="G2613" s="5283"/>
      <c r="H2613" s="513"/>
      <c r="I2613" s="489"/>
      <c r="J2613" s="489"/>
      <c r="K2613" s="489"/>
      <c r="L2613" s="489"/>
      <c r="M2613" s="489"/>
      <c r="N2613" s="489"/>
      <c r="O2613" s="489"/>
      <c r="P2613" s="489"/>
    </row>
    <row r="2614" spans="3:16" s="348" customFormat="1" ht="15" customHeight="1" x14ac:dyDescent="0.3">
      <c r="C2614" s="948" t="s">
        <v>1270</v>
      </c>
      <c r="D2614" s="687"/>
      <c r="E2614" s="687"/>
      <c r="F2614" s="687"/>
      <c r="G2614" s="802"/>
      <c r="H2614" s="513"/>
      <c r="I2614" s="489"/>
      <c r="J2614" s="489"/>
      <c r="K2614" s="489"/>
      <c r="L2614" s="489"/>
      <c r="M2614" s="489"/>
      <c r="N2614" s="489"/>
      <c r="O2614" s="489"/>
      <c r="P2614" s="489"/>
    </row>
    <row r="2615" spans="3:16" s="348" customFormat="1" ht="21.75" customHeight="1" x14ac:dyDescent="0.3">
      <c r="C2615" s="5530" t="s">
        <v>2561</v>
      </c>
      <c r="D2615" s="5531"/>
      <c r="E2615" s="5531"/>
      <c r="F2615" s="5531"/>
      <c r="G2615" s="5532"/>
      <c r="H2615" s="513"/>
      <c r="I2615" s="489"/>
      <c r="J2615" s="489"/>
      <c r="K2615" s="489"/>
      <c r="L2615" s="489"/>
      <c r="M2615" s="489"/>
      <c r="N2615" s="489"/>
      <c r="O2615" s="489"/>
      <c r="P2615" s="489"/>
    </row>
    <row r="2616" spans="3:16" s="348" customFormat="1" ht="15" customHeight="1" x14ac:dyDescent="0.3">
      <c r="C2616" s="1281" t="s">
        <v>2562</v>
      </c>
      <c r="D2616" s="1282"/>
      <c r="E2616" s="1282"/>
      <c r="F2616" s="1282"/>
      <c r="G2616" s="1283"/>
      <c r="H2616" s="513"/>
      <c r="I2616" s="489"/>
      <c r="J2616" s="489"/>
      <c r="K2616" s="489"/>
      <c r="L2616" s="489"/>
      <c r="M2616" s="489"/>
      <c r="N2616" s="489"/>
      <c r="O2616" s="489"/>
      <c r="P2616" s="489"/>
    </row>
    <row r="2617" spans="3:16" s="348" customFormat="1" ht="29.25" customHeight="1" x14ac:dyDescent="0.3">
      <c r="C2617" s="5530" t="s">
        <v>2563</v>
      </c>
      <c r="D2617" s="5531"/>
      <c r="E2617" s="5531"/>
      <c r="F2617" s="5531"/>
      <c r="G2617" s="5532"/>
      <c r="H2617" s="513"/>
      <c r="I2617" s="489"/>
      <c r="J2617" s="489"/>
      <c r="K2617" s="489"/>
      <c r="L2617" s="489"/>
      <c r="M2617" s="489"/>
      <c r="N2617" s="489"/>
      <c r="O2617" s="489"/>
      <c r="P2617" s="489"/>
    </row>
    <row r="2618" spans="3:16" s="348" customFormat="1" ht="15" customHeight="1" x14ac:dyDescent="0.3">
      <c r="C2618" s="1278" t="s">
        <v>2564</v>
      </c>
      <c r="D2618" s="1279"/>
      <c r="E2618" s="1279"/>
      <c r="F2618" s="1279"/>
      <c r="G2618" s="1280"/>
      <c r="H2618" s="513"/>
      <c r="I2618" s="489"/>
      <c r="J2618" s="489"/>
      <c r="K2618" s="489"/>
      <c r="L2618" s="489"/>
      <c r="M2618" s="489"/>
      <c r="N2618" s="489"/>
      <c r="O2618" s="489"/>
      <c r="P2618" s="489"/>
    </row>
    <row r="2619" spans="3:16" s="348" customFormat="1" ht="15" customHeight="1" x14ac:dyDescent="0.3">
      <c r="C2619" s="1278" t="s">
        <v>2565</v>
      </c>
      <c r="D2619" s="1279"/>
      <c r="E2619" s="1279"/>
      <c r="F2619" s="1279"/>
      <c r="G2619" s="1280"/>
      <c r="H2619" s="513"/>
      <c r="I2619" s="489"/>
      <c r="J2619" s="489"/>
      <c r="K2619" s="489"/>
      <c r="L2619" s="489"/>
      <c r="M2619" s="489"/>
      <c r="N2619" s="489"/>
      <c r="O2619" s="489"/>
      <c r="P2619" s="489"/>
    </row>
    <row r="2620" spans="3:16" s="348" customFormat="1" ht="15" customHeight="1" x14ac:dyDescent="0.3">
      <c r="C2620" s="1278" t="s">
        <v>2566</v>
      </c>
      <c r="D2620" s="1279"/>
      <c r="E2620" s="1279"/>
      <c r="F2620" s="1279"/>
      <c r="G2620" s="1280"/>
      <c r="H2620" s="513"/>
      <c r="I2620" s="489"/>
      <c r="J2620" s="489"/>
      <c r="K2620" s="489"/>
      <c r="L2620" s="489"/>
      <c r="M2620" s="489"/>
      <c r="N2620" s="489"/>
      <c r="O2620" s="489"/>
      <c r="P2620" s="489"/>
    </row>
    <row r="2621" spans="3:16" s="348" customFormat="1" ht="15" customHeight="1" x14ac:dyDescent="0.3">
      <c r="C2621" s="1278" t="s">
        <v>2567</v>
      </c>
      <c r="D2621" s="1279"/>
      <c r="E2621" s="1279"/>
      <c r="F2621" s="1279"/>
      <c r="G2621" s="1280"/>
      <c r="H2621" s="513"/>
      <c r="I2621" s="489"/>
      <c r="J2621" s="489"/>
      <c r="K2621" s="489"/>
      <c r="L2621" s="489"/>
      <c r="M2621" s="489"/>
      <c r="N2621" s="489"/>
      <c r="O2621" s="489"/>
      <c r="P2621" s="489"/>
    </row>
    <row r="2622" spans="3:16" s="348" customFormat="1" ht="15" customHeight="1" x14ac:dyDescent="0.3">
      <c r="C2622" s="1284" t="s">
        <v>2568</v>
      </c>
      <c r="D2622" s="1282"/>
      <c r="E2622" s="1282"/>
      <c r="F2622" s="1282"/>
      <c r="G2622" s="1283"/>
      <c r="H2622" s="513"/>
      <c r="I2622" s="489"/>
      <c r="J2622" s="489"/>
      <c r="K2622" s="489"/>
      <c r="L2622" s="489"/>
      <c r="M2622" s="489"/>
      <c r="N2622" s="489"/>
      <c r="O2622" s="489"/>
      <c r="P2622" s="489"/>
    </row>
    <row r="2623" spans="3:16" s="348" customFormat="1" ht="15" customHeight="1" x14ac:dyDescent="0.3">
      <c r="C2623" s="1281" t="s">
        <v>2569</v>
      </c>
      <c r="D2623" s="1282"/>
      <c r="E2623" s="1282"/>
      <c r="F2623" s="1282"/>
      <c r="G2623" s="1283"/>
      <c r="H2623" s="513"/>
      <c r="I2623" s="489"/>
      <c r="J2623" s="489"/>
      <c r="K2623" s="489"/>
      <c r="L2623" s="489"/>
      <c r="M2623" s="489"/>
      <c r="N2623" s="489"/>
      <c r="O2623" s="489"/>
      <c r="P2623" s="489"/>
    </row>
    <row r="2624" spans="3:16" s="348" customFormat="1" ht="23.25" customHeight="1" x14ac:dyDescent="0.3">
      <c r="C2624" s="5533" t="s">
        <v>2570</v>
      </c>
      <c r="D2624" s="5534"/>
      <c r="E2624" s="5534"/>
      <c r="F2624" s="5534"/>
      <c r="G2624" s="5535"/>
      <c r="H2624" s="513"/>
      <c r="I2624" s="489"/>
      <c r="J2624" s="489"/>
      <c r="K2624" s="489"/>
      <c r="L2624" s="489"/>
      <c r="M2624" s="489"/>
      <c r="N2624" s="489"/>
      <c r="O2624" s="489"/>
      <c r="P2624" s="489"/>
    </row>
    <row r="2625" spans="3:16" s="348" customFormat="1" ht="15" customHeight="1" x14ac:dyDescent="0.3">
      <c r="C2625" s="1281" t="s">
        <v>2571</v>
      </c>
      <c r="D2625" s="1282"/>
      <c r="E2625" s="1282"/>
      <c r="F2625" s="1282"/>
      <c r="G2625" s="1283"/>
      <c r="H2625" s="513"/>
      <c r="I2625" s="489"/>
      <c r="J2625" s="489"/>
      <c r="K2625" s="489"/>
      <c r="L2625" s="489"/>
      <c r="M2625" s="489"/>
      <c r="N2625" s="489"/>
      <c r="O2625" s="489"/>
      <c r="P2625" s="489"/>
    </row>
    <row r="2626" spans="3:16" s="348" customFormat="1" ht="15" customHeight="1" x14ac:dyDescent="0.3">
      <c r="C2626" s="1284" t="s">
        <v>2572</v>
      </c>
      <c r="D2626" s="1282"/>
      <c r="E2626" s="1282"/>
      <c r="F2626" s="1282"/>
      <c r="G2626" s="1283"/>
      <c r="H2626" s="513"/>
      <c r="I2626" s="489"/>
      <c r="J2626" s="489"/>
      <c r="K2626" s="489"/>
      <c r="L2626" s="489"/>
      <c r="M2626" s="489"/>
      <c r="N2626" s="489"/>
      <c r="O2626" s="489"/>
      <c r="P2626" s="489"/>
    </row>
    <row r="2627" spans="3:16" s="348" customFormat="1" ht="15" customHeight="1" x14ac:dyDescent="0.3">
      <c r="C2627" s="1284" t="s">
        <v>2573</v>
      </c>
      <c r="D2627" s="1282"/>
      <c r="E2627" s="1282"/>
      <c r="F2627" s="1282"/>
      <c r="G2627" s="1283"/>
      <c r="H2627" s="513"/>
      <c r="I2627" s="489"/>
      <c r="J2627" s="489"/>
      <c r="K2627" s="489"/>
      <c r="L2627" s="489"/>
      <c r="M2627" s="489"/>
      <c r="N2627" s="489"/>
      <c r="O2627" s="489"/>
      <c r="P2627" s="489"/>
    </row>
    <row r="2628" spans="3:16" s="348" customFormat="1" ht="15" customHeight="1" x14ac:dyDescent="0.3">
      <c r="C2628" s="1284" t="s">
        <v>2574</v>
      </c>
      <c r="D2628" s="1282"/>
      <c r="E2628" s="1282"/>
      <c r="F2628" s="1282"/>
      <c r="G2628" s="1283"/>
      <c r="H2628" s="513"/>
      <c r="I2628" s="489"/>
      <c r="J2628" s="489"/>
      <c r="K2628" s="489"/>
      <c r="L2628" s="489"/>
      <c r="M2628" s="489"/>
      <c r="N2628" s="489"/>
      <c r="O2628" s="489"/>
      <c r="P2628" s="489"/>
    </row>
    <row r="2629" spans="3:16" s="348" customFormat="1" ht="15" customHeight="1" x14ac:dyDescent="0.3">
      <c r="C2629" s="1284" t="s">
        <v>2575</v>
      </c>
      <c r="D2629" s="1282"/>
      <c r="E2629" s="1282"/>
      <c r="F2629" s="1282"/>
      <c r="G2629" s="1283"/>
      <c r="H2629" s="513"/>
      <c r="I2629" s="489"/>
      <c r="J2629" s="489"/>
      <c r="K2629" s="489"/>
      <c r="L2629" s="489"/>
      <c r="M2629" s="489"/>
      <c r="N2629" s="489"/>
      <c r="O2629" s="489"/>
      <c r="P2629" s="489"/>
    </row>
    <row r="2630" spans="3:16" s="348" customFormat="1" ht="15" customHeight="1" x14ac:dyDescent="0.3">
      <c r="C2630" s="1284" t="s">
        <v>2576</v>
      </c>
      <c r="D2630" s="1282"/>
      <c r="E2630" s="1282"/>
      <c r="F2630" s="1282"/>
      <c r="G2630" s="1283"/>
      <c r="H2630" s="513"/>
      <c r="I2630" s="489"/>
      <c r="J2630" s="489"/>
      <c r="K2630" s="489"/>
      <c r="L2630" s="489"/>
      <c r="M2630" s="489"/>
      <c r="N2630" s="489"/>
      <c r="O2630" s="489"/>
      <c r="P2630" s="489"/>
    </row>
    <row r="2631" spans="3:16" s="348" customFormat="1" ht="15" customHeight="1" x14ac:dyDescent="0.3">
      <c r="C2631" s="1284" t="s">
        <v>2577</v>
      </c>
      <c r="D2631" s="1282"/>
      <c r="E2631" s="1282"/>
      <c r="F2631" s="1282"/>
      <c r="G2631" s="1283"/>
      <c r="H2631" s="513"/>
      <c r="I2631" s="489"/>
      <c r="J2631" s="489"/>
      <c r="K2631" s="489"/>
      <c r="L2631" s="489"/>
      <c r="M2631" s="489"/>
      <c r="N2631" s="489"/>
      <c r="O2631" s="489"/>
      <c r="P2631" s="489"/>
    </row>
    <row r="2632" spans="3:16" s="348" customFormat="1" ht="15" customHeight="1" x14ac:dyDescent="0.3">
      <c r="C2632" s="1284" t="s">
        <v>2578</v>
      </c>
      <c r="D2632" s="1282"/>
      <c r="E2632" s="1282"/>
      <c r="F2632" s="1282"/>
      <c r="G2632" s="1283"/>
      <c r="H2632" s="513"/>
      <c r="I2632" s="489"/>
      <c r="J2632" s="489"/>
      <c r="K2632" s="489"/>
      <c r="L2632" s="489"/>
      <c r="M2632" s="489"/>
      <c r="N2632" s="489"/>
      <c r="O2632" s="489"/>
      <c r="P2632" s="489"/>
    </row>
    <row r="2633" spans="3:16" s="348" customFormat="1" ht="15" customHeight="1" x14ac:dyDescent="0.3">
      <c r="C2633" s="1281" t="s">
        <v>2579</v>
      </c>
      <c r="D2633" s="1282"/>
      <c r="E2633" s="1282"/>
      <c r="F2633" s="1282"/>
      <c r="G2633" s="1283"/>
      <c r="H2633" s="513"/>
      <c r="I2633" s="489"/>
      <c r="J2633" s="489"/>
      <c r="K2633" s="489"/>
      <c r="L2633" s="489"/>
      <c r="M2633" s="489"/>
      <c r="N2633" s="489"/>
      <c r="O2633" s="489"/>
      <c r="P2633" s="489"/>
    </row>
    <row r="2634" spans="3:16" s="348" customFormat="1" ht="15" customHeight="1" x14ac:dyDescent="0.3">
      <c r="C2634" s="5318" t="s">
        <v>2580</v>
      </c>
      <c r="D2634" s="4367"/>
      <c r="E2634" s="4367"/>
      <c r="F2634" s="1282"/>
      <c r="G2634" s="1283"/>
      <c r="H2634" s="513"/>
      <c r="I2634" s="489"/>
      <c r="J2634" s="489"/>
      <c r="K2634" s="489"/>
      <c r="L2634" s="489"/>
      <c r="M2634" s="489"/>
      <c r="N2634" s="489"/>
      <c r="O2634" s="489"/>
      <c r="P2634" s="489"/>
    </row>
    <row r="2635" spans="3:16" s="348" customFormat="1" ht="15" customHeight="1" x14ac:dyDescent="0.3">
      <c r="C2635" s="1267" t="s">
        <v>2581</v>
      </c>
      <c r="D2635" s="1282"/>
      <c r="E2635" s="1282"/>
      <c r="F2635" s="1282"/>
      <c r="G2635" s="1283"/>
      <c r="H2635" s="513"/>
      <c r="I2635" s="489"/>
      <c r="J2635" s="489"/>
      <c r="K2635" s="489"/>
      <c r="L2635" s="489"/>
      <c r="M2635" s="489"/>
      <c r="N2635" s="489"/>
      <c r="O2635" s="489"/>
      <c r="P2635" s="489"/>
    </row>
    <row r="2636" spans="3:16" s="348" customFormat="1" ht="27" customHeight="1" x14ac:dyDescent="0.3">
      <c r="C2636" s="5318" t="s">
        <v>2582</v>
      </c>
      <c r="D2636" s="4367"/>
      <c r="E2636" s="4367"/>
      <c r="F2636" s="4367"/>
      <c r="G2636" s="5319"/>
      <c r="H2636" s="513"/>
      <c r="I2636" s="489"/>
      <c r="J2636" s="489"/>
      <c r="K2636" s="489"/>
      <c r="L2636" s="489"/>
      <c r="M2636" s="489"/>
      <c r="N2636" s="489"/>
      <c r="O2636" s="489"/>
      <c r="P2636" s="489"/>
    </row>
    <row r="2637" spans="3:16" s="348" customFormat="1" ht="15" customHeight="1" x14ac:dyDescent="0.3">
      <c r="C2637" s="1286" t="s">
        <v>2583</v>
      </c>
      <c r="D2637" s="1282"/>
      <c r="E2637" s="1282"/>
      <c r="F2637" s="1282"/>
      <c r="G2637" s="1283"/>
      <c r="H2637" s="513"/>
      <c r="I2637" s="489"/>
      <c r="J2637" s="489"/>
      <c r="K2637" s="489"/>
      <c r="L2637" s="489"/>
      <c r="M2637" s="489"/>
      <c r="N2637" s="489"/>
      <c r="O2637" s="489"/>
      <c r="P2637" s="489"/>
    </row>
    <row r="2638" spans="3:16" s="348" customFormat="1" ht="15" customHeight="1" x14ac:dyDescent="0.3">
      <c r="C2638" s="5318" t="s">
        <v>2584</v>
      </c>
      <c r="D2638" s="4367"/>
      <c r="E2638" s="4367"/>
      <c r="F2638" s="4367"/>
      <c r="G2638" s="5319"/>
      <c r="H2638" s="513"/>
      <c r="I2638" s="489"/>
      <c r="J2638" s="489"/>
      <c r="K2638" s="489"/>
      <c r="L2638" s="489"/>
      <c r="M2638" s="489"/>
      <c r="N2638" s="489"/>
      <c r="O2638" s="489"/>
      <c r="P2638" s="489"/>
    </row>
    <row r="2639" spans="3:16" s="348" customFormat="1" ht="15" customHeight="1" x14ac:dyDescent="0.3">
      <c r="C2639" s="5420" t="s">
        <v>2585</v>
      </c>
      <c r="D2639" s="5421"/>
      <c r="E2639" s="5421"/>
      <c r="F2639" s="5421"/>
      <c r="G2639" s="5422"/>
      <c r="H2639" s="513"/>
      <c r="I2639" s="489"/>
      <c r="J2639" s="489"/>
      <c r="K2639" s="489"/>
      <c r="L2639" s="489"/>
      <c r="M2639" s="489"/>
      <c r="N2639" s="489"/>
      <c r="O2639" s="489"/>
      <c r="P2639" s="489"/>
    </row>
    <row r="2640" spans="3:16" s="348" customFormat="1" ht="15" customHeight="1" x14ac:dyDescent="0.3">
      <c r="C2640" s="5318" t="s">
        <v>1531</v>
      </c>
      <c r="D2640" s="4367"/>
      <c r="E2640" s="4367"/>
      <c r="F2640" s="4367"/>
      <c r="G2640" s="5319"/>
      <c r="H2640" s="513"/>
      <c r="I2640" s="489"/>
      <c r="J2640" s="489"/>
      <c r="K2640" s="489"/>
      <c r="L2640" s="489"/>
      <c r="M2640" s="489"/>
      <c r="N2640" s="489"/>
      <c r="O2640" s="489"/>
      <c r="P2640" s="489"/>
    </row>
    <row r="2641" spans="3:16" s="348" customFormat="1" ht="41.25" customHeight="1" x14ac:dyDescent="0.3">
      <c r="C2641" s="1287" t="s">
        <v>1532</v>
      </c>
      <c r="D2641" s="4435" t="s">
        <v>1533</v>
      </c>
      <c r="E2641" s="4435"/>
      <c r="F2641" s="873"/>
      <c r="G2641" s="1285"/>
      <c r="H2641" s="513"/>
      <c r="I2641" s="489"/>
      <c r="J2641" s="489"/>
      <c r="K2641" s="489"/>
      <c r="L2641" s="489"/>
      <c r="M2641" s="489"/>
      <c r="N2641" s="489"/>
      <c r="O2641" s="489"/>
      <c r="P2641" s="489"/>
    </row>
    <row r="2642" spans="3:16" s="348" customFormat="1" ht="15" customHeight="1" thickBot="1" x14ac:dyDescent="0.35">
      <c r="C2642" s="5392" t="s">
        <v>1534</v>
      </c>
      <c r="D2642" s="5423"/>
      <c r="E2642" s="5423"/>
      <c r="F2642" s="5423"/>
      <c r="G2642" s="2350"/>
      <c r="H2642" s="513"/>
      <c r="I2642" s="489"/>
      <c r="J2642" s="489"/>
      <c r="K2642" s="489"/>
      <c r="L2642" s="489"/>
      <c r="M2642" s="489"/>
      <c r="N2642" s="489"/>
      <c r="O2642" s="489"/>
      <c r="P2642" s="489"/>
    </row>
    <row r="2643" spans="3:16" s="348" customFormat="1" ht="15" customHeight="1" thickTop="1" thickBot="1" x14ac:dyDescent="0.35">
      <c r="C2643" s="513"/>
      <c r="D2643" s="513"/>
      <c r="E2643" s="513"/>
      <c r="F2643" s="513"/>
      <c r="G2643" s="513"/>
      <c r="H2643" s="513"/>
      <c r="I2643" s="489"/>
      <c r="J2643" s="489"/>
      <c r="K2643" s="489"/>
      <c r="L2643" s="489"/>
      <c r="M2643" s="489"/>
      <c r="N2643" s="489"/>
      <c r="O2643" s="489"/>
      <c r="P2643" s="489"/>
    </row>
    <row r="2644" spans="3:16" s="348" customFormat="1" ht="15" customHeight="1" thickTop="1" x14ac:dyDescent="0.2">
      <c r="C2644" s="5281" t="s">
        <v>2554</v>
      </c>
      <c r="D2644" s="5282"/>
      <c r="E2644" s="5282"/>
      <c r="F2644" s="5282"/>
      <c r="G2644" s="5282"/>
      <c r="H2644" s="5282"/>
      <c r="I2644" s="5282"/>
      <c r="J2644" s="5282"/>
      <c r="K2644" s="5282"/>
      <c r="L2644" s="5282"/>
      <c r="M2644" s="5282"/>
      <c r="N2644" s="5283"/>
      <c r="O2644" s="489"/>
      <c r="P2644" s="489"/>
    </row>
    <row r="2645" spans="3:16" s="348" customFormat="1" ht="15" customHeight="1" thickBot="1" x14ac:dyDescent="0.25">
      <c r="C2645" s="801"/>
      <c r="D2645" s="687"/>
      <c r="E2645" s="687"/>
      <c r="F2645" s="687"/>
      <c r="G2645" s="687"/>
      <c r="H2645" s="687"/>
      <c r="I2645" s="687"/>
      <c r="J2645" s="687"/>
      <c r="K2645" s="687"/>
      <c r="L2645" s="687"/>
      <c r="M2645" s="687"/>
      <c r="N2645" s="802"/>
      <c r="O2645" s="489"/>
      <c r="P2645" s="489"/>
    </row>
    <row r="2646" spans="3:16" s="348" customFormat="1" ht="15" customHeight="1" thickBot="1" x14ac:dyDescent="0.25">
      <c r="C2646" s="5227" t="s">
        <v>344</v>
      </c>
      <c r="D2646" s="5228"/>
      <c r="E2646" s="5229" t="s">
        <v>2760</v>
      </c>
      <c r="F2646" s="5230"/>
      <c r="G2646" s="5230"/>
      <c r="H2646" s="5230"/>
      <c r="I2646" s="5230"/>
      <c r="J2646" s="5230"/>
      <c r="K2646" s="5230"/>
      <c r="L2646" s="5230"/>
      <c r="M2646" s="5230"/>
      <c r="N2646" s="5231"/>
      <c r="O2646" s="489"/>
      <c r="P2646" s="489"/>
    </row>
    <row r="2647" spans="3:16" s="348" customFormat="1" ht="15" customHeight="1" thickBot="1" x14ac:dyDescent="0.25">
      <c r="C2647" s="5338" t="s">
        <v>2763</v>
      </c>
      <c r="D2647" s="5399" t="s">
        <v>2764</v>
      </c>
      <c r="E2647" s="5313" t="s">
        <v>2761</v>
      </c>
      <c r="F2647" s="5314"/>
      <c r="G2647" s="5315"/>
      <c r="H2647" s="5313" t="s">
        <v>2762</v>
      </c>
      <c r="I2647" s="5314"/>
      <c r="J2647" s="5315"/>
      <c r="K2647" s="899"/>
      <c r="L2647" s="899"/>
      <c r="M2647" s="899"/>
      <c r="N2647" s="1259"/>
      <c r="O2647" s="489"/>
      <c r="P2647" s="489"/>
    </row>
    <row r="2648" spans="3:16" s="348" customFormat="1" ht="75" customHeight="1" thickBot="1" x14ac:dyDescent="0.25">
      <c r="C2648" s="5339"/>
      <c r="D2648" s="5245"/>
      <c r="E2648" s="803" t="s">
        <v>2765</v>
      </c>
      <c r="F2648" s="825" t="s">
        <v>562</v>
      </c>
      <c r="G2648" s="798" t="s">
        <v>1408</v>
      </c>
      <c r="H2648" s="1199" t="s">
        <v>2768</v>
      </c>
      <c r="I2648" s="987" t="s">
        <v>1991</v>
      </c>
      <c r="J2648" s="987" t="s">
        <v>2316</v>
      </c>
      <c r="K2648" s="803" t="s">
        <v>1988</v>
      </c>
      <c r="L2648" s="1260" t="s">
        <v>2317</v>
      </c>
      <c r="M2648" s="1260" t="s">
        <v>2318</v>
      </c>
      <c r="N2648" s="1261" t="s">
        <v>2555</v>
      </c>
      <c r="O2648" s="489"/>
      <c r="P2648" s="489"/>
    </row>
    <row r="2649" spans="3:16" s="348" customFormat="1" ht="15" customHeight="1" x14ac:dyDescent="0.2">
      <c r="C2649" s="991" t="s">
        <v>2556</v>
      </c>
      <c r="D2649" s="806" t="s">
        <v>1529</v>
      </c>
      <c r="E2649" s="806" t="s">
        <v>1529</v>
      </c>
      <c r="F2649" s="806" t="s">
        <v>1529</v>
      </c>
      <c r="G2649" s="806" t="s">
        <v>1529</v>
      </c>
      <c r="H2649" s="806">
        <v>9.99</v>
      </c>
      <c r="I2649" s="18">
        <v>30</v>
      </c>
      <c r="J2649" s="809">
        <v>0.5</v>
      </c>
      <c r="K2649" s="809" t="s">
        <v>1529</v>
      </c>
      <c r="L2649" s="1262" t="s">
        <v>1529</v>
      </c>
      <c r="M2649" s="1262" t="s">
        <v>1529</v>
      </c>
      <c r="N2649" s="1206" t="s">
        <v>1529</v>
      </c>
      <c r="O2649" s="489"/>
      <c r="P2649" s="489"/>
    </row>
    <row r="2650" spans="3:16" s="348" customFormat="1" ht="15" customHeight="1" x14ac:dyDescent="0.2">
      <c r="C2650" s="991" t="s">
        <v>2557</v>
      </c>
      <c r="D2650" s="806" t="s">
        <v>1529</v>
      </c>
      <c r="E2650" s="806" t="s">
        <v>1529</v>
      </c>
      <c r="F2650" s="806" t="s">
        <v>1529</v>
      </c>
      <c r="G2650" s="806" t="s">
        <v>1529</v>
      </c>
      <c r="H2650" s="806">
        <v>14.99</v>
      </c>
      <c r="I2650" s="18">
        <v>60</v>
      </c>
      <c r="J2650" s="809">
        <v>0.5</v>
      </c>
      <c r="K2650" s="809" t="s">
        <v>1529</v>
      </c>
      <c r="L2650" s="1262" t="s">
        <v>1529</v>
      </c>
      <c r="M2650" s="1262" t="s">
        <v>1529</v>
      </c>
      <c r="N2650" s="1206" t="s">
        <v>1529</v>
      </c>
      <c r="O2650" s="489"/>
      <c r="P2650" s="489"/>
    </row>
    <row r="2651" spans="3:16" s="348" customFormat="1" ht="15" customHeight="1" x14ac:dyDescent="0.2">
      <c r="C2651" s="991" t="s">
        <v>2558</v>
      </c>
      <c r="D2651" s="806" t="s">
        <v>1529</v>
      </c>
      <c r="E2651" s="806" t="s">
        <v>1529</v>
      </c>
      <c r="F2651" s="806" t="s">
        <v>1529</v>
      </c>
      <c r="G2651" s="806" t="s">
        <v>1529</v>
      </c>
      <c r="H2651" s="806">
        <v>19.989999999999998</v>
      </c>
      <c r="I2651" s="18">
        <v>500</v>
      </c>
      <c r="J2651" s="809">
        <v>0.5</v>
      </c>
      <c r="K2651" s="809" t="s">
        <v>1529</v>
      </c>
      <c r="L2651" s="1262" t="s">
        <v>1529</v>
      </c>
      <c r="M2651" s="1262" t="s">
        <v>1529</v>
      </c>
      <c r="N2651" s="1206" t="s">
        <v>1529</v>
      </c>
      <c r="O2651" s="489"/>
      <c r="P2651" s="489"/>
    </row>
    <row r="2652" spans="3:16" s="348" customFormat="1" ht="15" customHeight="1" x14ac:dyDescent="0.2">
      <c r="C2652" s="1197" t="s">
        <v>1469</v>
      </c>
      <c r="D2652" s="1263"/>
      <c r="E2652" s="1263"/>
      <c r="F2652" s="1263"/>
      <c r="G2652" s="1263"/>
      <c r="H2652" s="1263"/>
      <c r="I2652" s="142"/>
      <c r="J2652" s="1264"/>
      <c r="K2652" s="1264"/>
      <c r="L2652" s="1265"/>
      <c r="M2652" s="1265"/>
      <c r="N2652" s="1266"/>
      <c r="O2652" s="489"/>
      <c r="P2652" s="489"/>
    </row>
    <row r="2653" spans="3:16" s="348" customFormat="1" ht="15" customHeight="1" x14ac:dyDescent="0.2">
      <c r="C2653" s="801" t="s">
        <v>2773</v>
      </c>
      <c r="D2653" s="687"/>
      <c r="E2653" s="818"/>
      <c r="F2653" s="818"/>
      <c r="G2653" s="818"/>
      <c r="H2653" s="818"/>
      <c r="I2653" s="818"/>
      <c r="J2653" s="818"/>
      <c r="K2653" s="818"/>
      <c r="L2653" s="818"/>
      <c r="M2653" s="818"/>
      <c r="N2653" s="990"/>
      <c r="O2653" s="489"/>
      <c r="P2653" s="489"/>
    </row>
    <row r="2654" spans="3:16" s="348" customFormat="1" ht="15" customHeight="1" x14ac:dyDescent="0.2">
      <c r="C2654" s="5273" t="s">
        <v>2774</v>
      </c>
      <c r="D2654" s="5300"/>
      <c r="E2654" s="5300"/>
      <c r="F2654" s="5300"/>
      <c r="G2654" s="5300"/>
      <c r="H2654" s="5300"/>
      <c r="I2654" s="5300"/>
      <c r="J2654" s="5300"/>
      <c r="K2654" s="5300"/>
      <c r="L2654" s="5300"/>
      <c r="M2654" s="5300"/>
      <c r="N2654" s="5256"/>
      <c r="O2654" s="489"/>
      <c r="P2654" s="489"/>
    </row>
    <row r="2655" spans="3:16" s="348" customFormat="1" ht="15" customHeight="1" x14ac:dyDescent="0.2">
      <c r="C2655" s="5322" t="s">
        <v>2322</v>
      </c>
      <c r="D2655" s="4451"/>
      <c r="E2655" s="4451"/>
      <c r="F2655" s="4451"/>
      <c r="G2655" s="4451"/>
      <c r="H2655" s="871"/>
      <c r="I2655" s="871"/>
      <c r="J2655" s="871"/>
      <c r="K2655" s="871"/>
      <c r="L2655" s="871"/>
      <c r="M2655" s="871"/>
      <c r="N2655" s="819"/>
      <c r="O2655" s="489"/>
      <c r="P2655" s="489"/>
    </row>
    <row r="2656" spans="3:16" s="348" customFormat="1" ht="15" customHeight="1" x14ac:dyDescent="0.2">
      <c r="C2656" s="5322" t="s">
        <v>2559</v>
      </c>
      <c r="D2656" s="4451"/>
      <c r="E2656" s="4451"/>
      <c r="F2656" s="4451"/>
      <c r="G2656" s="4451"/>
      <c r="H2656" s="4451"/>
      <c r="I2656" s="4451"/>
      <c r="J2656" s="4451"/>
      <c r="K2656" s="4451"/>
      <c r="L2656" s="4451"/>
      <c r="M2656" s="4451"/>
      <c r="N2656" s="5333"/>
      <c r="O2656" s="489"/>
      <c r="P2656" s="489"/>
    </row>
    <row r="2657" spans="3:16" s="348" customFormat="1" ht="15" customHeight="1" thickBot="1" x14ac:dyDescent="0.25">
      <c r="C2657" s="820" t="s">
        <v>2657</v>
      </c>
      <c r="D2657" s="821"/>
      <c r="E2657" s="821"/>
      <c r="F2657" s="821"/>
      <c r="G2657" s="821"/>
      <c r="H2657" s="821"/>
      <c r="I2657" s="821"/>
      <c r="J2657" s="821"/>
      <c r="K2657" s="821"/>
      <c r="L2657" s="821"/>
      <c r="M2657" s="821"/>
      <c r="N2657" s="822"/>
      <c r="O2657" s="489"/>
      <c r="P2657" s="489"/>
    </row>
    <row r="2658" spans="3:16" s="348" customFormat="1" ht="15" customHeight="1" thickTop="1" thickBot="1" x14ac:dyDescent="0.35">
      <c r="C2658" s="5251"/>
      <c r="D2658" s="5251"/>
      <c r="E2658" s="5251"/>
      <c r="F2658" s="513"/>
      <c r="G2658" s="513"/>
      <c r="H2658" s="513"/>
      <c r="I2658" s="489"/>
      <c r="J2658" s="489"/>
      <c r="K2658" s="489"/>
      <c r="L2658" s="489"/>
      <c r="M2658" s="489"/>
      <c r="N2658" s="489"/>
      <c r="O2658" s="489"/>
      <c r="P2658" s="489"/>
    </row>
    <row r="2659" spans="3:16" s="348" customFormat="1" ht="15" customHeight="1" thickTop="1" x14ac:dyDescent="0.3">
      <c r="C2659" s="5281" t="s">
        <v>2315</v>
      </c>
      <c r="D2659" s="5282"/>
      <c r="E2659" s="5282"/>
      <c r="F2659" s="5282"/>
      <c r="G2659" s="5283"/>
      <c r="H2659" s="513"/>
      <c r="I2659" s="489"/>
      <c r="J2659" s="489"/>
      <c r="K2659" s="489"/>
      <c r="L2659" s="489"/>
      <c r="M2659" s="489"/>
      <c r="N2659" s="489"/>
      <c r="O2659" s="489"/>
      <c r="P2659" s="489"/>
    </row>
    <row r="2660" spans="3:16" s="348" customFormat="1" ht="15" customHeight="1" thickBot="1" x14ac:dyDescent="0.35">
      <c r="C2660" s="801"/>
      <c r="D2660" s="687"/>
      <c r="E2660" s="687"/>
      <c r="F2660" s="687"/>
      <c r="G2660" s="802"/>
      <c r="H2660" s="513"/>
      <c r="I2660" s="489"/>
      <c r="J2660" s="489"/>
      <c r="K2660" s="489"/>
      <c r="L2660" s="489"/>
      <c r="M2660" s="489"/>
      <c r="N2660" s="489"/>
      <c r="O2660" s="489"/>
      <c r="P2660" s="489"/>
    </row>
    <row r="2661" spans="3:16" s="348" customFormat="1" ht="15" customHeight="1" thickBot="1" x14ac:dyDescent="0.35">
      <c r="C2661" s="1200" t="s">
        <v>344</v>
      </c>
      <c r="D2661" s="5230"/>
      <c r="E2661" s="5230"/>
      <c r="F2661" s="5230"/>
      <c r="G2661" s="5231"/>
      <c r="H2661" s="513"/>
      <c r="I2661" s="489"/>
      <c r="J2661" s="489"/>
      <c r="K2661" s="489"/>
      <c r="L2661" s="489"/>
      <c r="M2661" s="489"/>
      <c r="N2661" s="489"/>
      <c r="O2661" s="489"/>
      <c r="P2661" s="489"/>
    </row>
    <row r="2662" spans="3:16" s="348" customFormat="1" ht="15" customHeight="1" thickBot="1" x14ac:dyDescent="0.35">
      <c r="C2662" s="5338" t="s">
        <v>2324</v>
      </c>
      <c r="D2662" s="5313" t="s">
        <v>2325</v>
      </c>
      <c r="E2662" s="5314"/>
      <c r="F2662" s="5314"/>
      <c r="G2662" s="5291"/>
      <c r="H2662" s="513"/>
      <c r="I2662" s="489"/>
      <c r="J2662" s="489"/>
      <c r="K2662" s="489"/>
      <c r="L2662" s="489"/>
      <c r="M2662" s="489"/>
      <c r="N2662" s="489"/>
      <c r="O2662" s="489"/>
      <c r="P2662" s="489"/>
    </row>
    <row r="2663" spans="3:16" s="348" customFormat="1" ht="15" customHeight="1" x14ac:dyDescent="0.3">
      <c r="C2663" s="5339"/>
      <c r="D2663" s="1199" t="s">
        <v>2326</v>
      </c>
      <c r="E2663" s="803" t="s">
        <v>1991</v>
      </c>
      <c r="F2663" s="803" t="s">
        <v>2316</v>
      </c>
      <c r="G2663" s="1198" t="s">
        <v>946</v>
      </c>
      <c r="H2663" s="513"/>
      <c r="I2663" s="489"/>
      <c r="J2663" s="489"/>
      <c r="K2663" s="489"/>
      <c r="L2663" s="489"/>
      <c r="M2663" s="489"/>
      <c r="N2663" s="489"/>
      <c r="O2663" s="489"/>
      <c r="P2663" s="489"/>
    </row>
    <row r="2664" spans="3:16" s="348" customFormat="1" ht="15" customHeight="1" x14ac:dyDescent="0.3">
      <c r="C2664" s="991" t="s">
        <v>2327</v>
      </c>
      <c r="D2664" s="806">
        <v>9.99</v>
      </c>
      <c r="E2664" s="18">
        <v>30</v>
      </c>
      <c r="F2664" s="809">
        <v>0.5</v>
      </c>
      <c r="G2664" s="1206" t="s">
        <v>2328</v>
      </c>
      <c r="H2664" s="513"/>
      <c r="I2664" s="489"/>
      <c r="J2664" s="489"/>
      <c r="K2664" s="489"/>
      <c r="L2664" s="489"/>
      <c r="M2664" s="489"/>
      <c r="N2664" s="489"/>
      <c r="O2664" s="489"/>
      <c r="P2664" s="489"/>
    </row>
    <row r="2665" spans="3:16" s="348" customFormat="1" ht="15" customHeight="1" x14ac:dyDescent="0.3">
      <c r="C2665" s="991" t="s">
        <v>2329</v>
      </c>
      <c r="D2665" s="806">
        <v>14.99</v>
      </c>
      <c r="E2665" s="18">
        <v>60</v>
      </c>
      <c r="F2665" s="809">
        <v>0.5</v>
      </c>
      <c r="G2665" s="1206" t="s">
        <v>2330</v>
      </c>
      <c r="H2665" s="513"/>
      <c r="I2665" s="489"/>
      <c r="J2665" s="489"/>
      <c r="K2665" s="489"/>
      <c r="L2665" s="489"/>
      <c r="M2665" s="489"/>
      <c r="N2665" s="489"/>
      <c r="O2665" s="489"/>
      <c r="P2665" s="489"/>
    </row>
    <row r="2666" spans="3:16" s="348" customFormat="1" ht="15" customHeight="1" x14ac:dyDescent="0.3">
      <c r="C2666" s="991" t="s">
        <v>2331</v>
      </c>
      <c r="D2666" s="806">
        <v>19.989999999999998</v>
      </c>
      <c r="E2666" s="18">
        <v>500</v>
      </c>
      <c r="F2666" s="809">
        <v>0.5</v>
      </c>
      <c r="G2666" s="1206" t="s">
        <v>2332</v>
      </c>
      <c r="H2666" s="513"/>
      <c r="I2666" s="489"/>
      <c r="J2666" s="489"/>
      <c r="K2666" s="489"/>
      <c r="L2666" s="489"/>
      <c r="M2666" s="489"/>
      <c r="N2666" s="489"/>
      <c r="O2666" s="489"/>
      <c r="P2666" s="489"/>
    </row>
    <row r="2667" spans="3:16" s="348" customFormat="1" ht="15" customHeight="1" x14ac:dyDescent="0.3">
      <c r="C2667" s="1197" t="s">
        <v>1469</v>
      </c>
      <c r="D2667" s="1263"/>
      <c r="E2667" s="142"/>
      <c r="F2667" s="1264"/>
      <c r="G2667" s="1266"/>
      <c r="H2667" s="513"/>
      <c r="I2667" s="489"/>
      <c r="J2667" s="489"/>
      <c r="K2667" s="489"/>
      <c r="L2667" s="489"/>
      <c r="M2667" s="489"/>
      <c r="N2667" s="489"/>
      <c r="O2667" s="489"/>
      <c r="P2667" s="489"/>
    </row>
    <row r="2668" spans="3:16" s="348" customFormat="1" ht="15" customHeight="1" x14ac:dyDescent="0.3">
      <c r="C2668" s="801" t="s">
        <v>2773</v>
      </c>
      <c r="D2668" s="818"/>
      <c r="E2668" s="818"/>
      <c r="F2668" s="818"/>
      <c r="G2668" s="990"/>
      <c r="H2668" s="513"/>
      <c r="I2668" s="489"/>
      <c r="J2668" s="489"/>
      <c r="K2668" s="489"/>
      <c r="L2668" s="489"/>
      <c r="M2668" s="489"/>
      <c r="N2668" s="489"/>
      <c r="O2668" s="489"/>
      <c r="P2668" s="489"/>
    </row>
    <row r="2669" spans="3:16" s="348" customFormat="1" ht="15" customHeight="1" x14ac:dyDescent="0.3">
      <c r="C2669" s="5273" t="s">
        <v>2333</v>
      </c>
      <c r="D2669" s="4509"/>
      <c r="E2669" s="4509"/>
      <c r="F2669" s="4509"/>
      <c r="G2669" s="5256"/>
      <c r="H2669" s="513"/>
      <c r="I2669" s="489"/>
      <c r="J2669" s="489"/>
      <c r="K2669" s="489"/>
      <c r="L2669" s="489"/>
      <c r="M2669" s="489"/>
      <c r="N2669" s="489"/>
      <c r="O2669" s="489"/>
      <c r="P2669" s="489"/>
    </row>
    <row r="2670" spans="3:16" s="348" customFormat="1" ht="15" customHeight="1" x14ac:dyDescent="0.3">
      <c r="C2670" s="5322" t="s">
        <v>2334</v>
      </c>
      <c r="D2670" s="4451"/>
      <c r="E2670" s="4451"/>
      <c r="F2670" s="4451"/>
      <c r="G2670" s="5333"/>
      <c r="H2670" s="513"/>
      <c r="I2670" s="489"/>
      <c r="J2670" s="489"/>
      <c r="K2670" s="489"/>
      <c r="L2670" s="489"/>
      <c r="M2670" s="489"/>
      <c r="N2670" s="489"/>
      <c r="O2670" s="489"/>
      <c r="P2670" s="489"/>
    </row>
    <row r="2671" spans="3:16" s="348" customFormat="1" ht="15" customHeight="1" thickBot="1" x14ac:dyDescent="0.35">
      <c r="C2671" s="5413" t="s">
        <v>2335</v>
      </c>
      <c r="D2671" s="5393"/>
      <c r="E2671" s="5393"/>
      <c r="F2671" s="5393"/>
      <c r="G2671" s="5394"/>
      <c r="H2671" s="513"/>
      <c r="I2671" s="489"/>
      <c r="J2671" s="489"/>
      <c r="K2671" s="489"/>
      <c r="L2671" s="489"/>
      <c r="M2671" s="489"/>
      <c r="N2671" s="489"/>
      <c r="O2671" s="489"/>
      <c r="P2671" s="489"/>
    </row>
    <row r="2672" spans="3:16" s="348" customFormat="1" ht="15" customHeight="1" thickTop="1" thickBot="1" x14ac:dyDescent="0.35">
      <c r="C2672" s="247"/>
      <c r="D2672" s="513"/>
      <c r="E2672" s="513"/>
      <c r="F2672" s="513"/>
      <c r="G2672" s="513"/>
      <c r="H2672" s="513"/>
      <c r="I2672" s="489"/>
      <c r="J2672" s="489"/>
      <c r="K2672" s="489"/>
      <c r="L2672" s="489"/>
      <c r="M2672" s="489"/>
      <c r="N2672" s="489"/>
      <c r="O2672" s="489"/>
      <c r="P2672" s="489"/>
    </row>
    <row r="2673" spans="3:16" s="348" customFormat="1" ht="15" customHeight="1" thickTop="1" x14ac:dyDescent="0.2">
      <c r="C2673" s="5281" t="s">
        <v>2315</v>
      </c>
      <c r="D2673" s="5282"/>
      <c r="E2673" s="5282"/>
      <c r="F2673" s="5282"/>
      <c r="G2673" s="5282"/>
      <c r="H2673" s="5282"/>
      <c r="I2673" s="5282"/>
      <c r="J2673" s="5282"/>
      <c r="K2673" s="5282"/>
      <c r="L2673" s="5282"/>
      <c r="M2673" s="5283"/>
      <c r="N2673" s="489"/>
      <c r="O2673" s="489"/>
      <c r="P2673" s="489"/>
    </row>
    <row r="2674" spans="3:16" s="348" customFormat="1" ht="15" customHeight="1" thickBot="1" x14ac:dyDescent="0.25">
      <c r="C2674" s="801"/>
      <c r="D2674" s="687"/>
      <c r="E2674" s="687"/>
      <c r="F2674" s="687"/>
      <c r="G2674" s="687"/>
      <c r="H2674" s="687"/>
      <c r="I2674" s="687"/>
      <c r="J2674" s="687"/>
      <c r="K2674" s="687"/>
      <c r="L2674" s="687"/>
      <c r="M2674" s="802"/>
      <c r="N2674" s="489"/>
      <c r="O2674" s="489"/>
      <c r="P2674" s="489"/>
    </row>
    <row r="2675" spans="3:16" s="348" customFormat="1" ht="15" customHeight="1" thickBot="1" x14ac:dyDescent="0.25">
      <c r="C2675" s="5227" t="s">
        <v>344</v>
      </c>
      <c r="D2675" s="5228"/>
      <c r="E2675" s="5229" t="s">
        <v>2760</v>
      </c>
      <c r="F2675" s="5230"/>
      <c r="G2675" s="5230"/>
      <c r="H2675" s="5230"/>
      <c r="I2675" s="5230"/>
      <c r="J2675" s="5230"/>
      <c r="K2675" s="5230"/>
      <c r="L2675" s="5230"/>
      <c r="M2675" s="5231"/>
      <c r="N2675" s="489"/>
      <c r="O2675" s="489"/>
      <c r="P2675" s="489"/>
    </row>
    <row r="2676" spans="3:16" s="348" customFormat="1" ht="15" customHeight="1" thickBot="1" x14ac:dyDescent="0.25">
      <c r="C2676" s="5338" t="s">
        <v>2763</v>
      </c>
      <c r="D2676" s="5399" t="s">
        <v>2764</v>
      </c>
      <c r="E2676" s="5313" t="s">
        <v>2761</v>
      </c>
      <c r="F2676" s="5314"/>
      <c r="G2676" s="5315"/>
      <c r="H2676" s="5313" t="s">
        <v>2762</v>
      </c>
      <c r="I2676" s="5314"/>
      <c r="J2676" s="5315"/>
      <c r="K2676" s="899"/>
      <c r="L2676" s="899"/>
      <c r="M2676" s="1259"/>
      <c r="N2676" s="489"/>
      <c r="O2676" s="489"/>
      <c r="P2676" s="489"/>
    </row>
    <row r="2677" spans="3:16" s="348" customFormat="1" ht="15" customHeight="1" thickBot="1" x14ac:dyDescent="0.25">
      <c r="C2677" s="5339"/>
      <c r="D2677" s="5245"/>
      <c r="E2677" s="803" t="s">
        <v>2765</v>
      </c>
      <c r="F2677" s="825" t="s">
        <v>562</v>
      </c>
      <c r="G2677" s="798" t="s">
        <v>1408</v>
      </c>
      <c r="H2677" s="1199" t="s">
        <v>2768</v>
      </c>
      <c r="I2677" s="987" t="s">
        <v>1991</v>
      </c>
      <c r="J2677" s="987" t="s">
        <v>2316</v>
      </c>
      <c r="K2677" s="803" t="s">
        <v>1988</v>
      </c>
      <c r="L2677" s="1260" t="s">
        <v>2317</v>
      </c>
      <c r="M2677" s="1261" t="s">
        <v>2318</v>
      </c>
      <c r="N2677" s="489"/>
      <c r="O2677" s="489"/>
      <c r="P2677" s="489"/>
    </row>
    <row r="2678" spans="3:16" s="348" customFormat="1" ht="15" customHeight="1" x14ac:dyDescent="0.2">
      <c r="C2678" s="991" t="s">
        <v>2319</v>
      </c>
      <c r="D2678" s="806">
        <v>14</v>
      </c>
      <c r="E2678" s="806" t="s">
        <v>1529</v>
      </c>
      <c r="F2678" s="806" t="s">
        <v>1529</v>
      </c>
      <c r="G2678" s="806" t="s">
        <v>1529</v>
      </c>
      <c r="H2678" s="806">
        <v>14</v>
      </c>
      <c r="I2678" s="18">
        <v>600</v>
      </c>
      <c r="J2678" s="809">
        <v>0.1</v>
      </c>
      <c r="K2678" s="809">
        <v>0</v>
      </c>
      <c r="L2678" s="1262">
        <v>50</v>
      </c>
      <c r="M2678" s="1206">
        <v>0.06</v>
      </c>
      <c r="N2678" s="489"/>
      <c r="O2678" s="489"/>
      <c r="P2678" s="489"/>
    </row>
    <row r="2679" spans="3:16" s="348" customFormat="1" ht="15" customHeight="1" x14ac:dyDescent="0.2">
      <c r="C2679" s="991" t="s">
        <v>2320</v>
      </c>
      <c r="D2679" s="806">
        <v>19</v>
      </c>
      <c r="E2679" s="806" t="s">
        <v>1529</v>
      </c>
      <c r="F2679" s="806" t="s">
        <v>1529</v>
      </c>
      <c r="G2679" s="806" t="s">
        <v>1529</v>
      </c>
      <c r="H2679" s="806">
        <v>19</v>
      </c>
      <c r="I2679" s="18">
        <v>1000</v>
      </c>
      <c r="J2679" s="809">
        <v>0.1</v>
      </c>
      <c r="K2679" s="809">
        <v>0</v>
      </c>
      <c r="L2679" s="1262">
        <v>50</v>
      </c>
      <c r="M2679" s="1206">
        <v>0.06</v>
      </c>
      <c r="N2679" s="489"/>
      <c r="O2679" s="489"/>
      <c r="P2679" s="489"/>
    </row>
    <row r="2680" spans="3:16" s="348" customFormat="1" ht="15" customHeight="1" x14ac:dyDescent="0.2">
      <c r="C2680" s="991" t="s">
        <v>2321</v>
      </c>
      <c r="D2680" s="806">
        <v>29</v>
      </c>
      <c r="E2680" s="806" t="s">
        <v>1529</v>
      </c>
      <c r="F2680" s="806" t="s">
        <v>1529</v>
      </c>
      <c r="G2680" s="806" t="s">
        <v>1529</v>
      </c>
      <c r="H2680" s="806">
        <v>29</v>
      </c>
      <c r="I2680" s="18">
        <v>2000</v>
      </c>
      <c r="J2680" s="809">
        <v>0.1</v>
      </c>
      <c r="K2680" s="809">
        <v>0</v>
      </c>
      <c r="L2680" s="1262">
        <v>50</v>
      </c>
      <c r="M2680" s="1206">
        <v>0.06</v>
      </c>
      <c r="N2680" s="489"/>
      <c r="O2680" s="489"/>
      <c r="P2680" s="489"/>
    </row>
    <row r="2681" spans="3:16" s="348" customFormat="1" ht="15" customHeight="1" x14ac:dyDescent="0.2">
      <c r="C2681" s="1197" t="s">
        <v>1469</v>
      </c>
      <c r="D2681" s="1263"/>
      <c r="E2681" s="1263"/>
      <c r="F2681" s="1263"/>
      <c r="G2681" s="1263"/>
      <c r="H2681" s="1263"/>
      <c r="I2681" s="142"/>
      <c r="J2681" s="1264"/>
      <c r="K2681" s="1264"/>
      <c r="L2681" s="1265"/>
      <c r="M2681" s="1266"/>
      <c r="N2681" s="489"/>
      <c r="O2681" s="489"/>
      <c r="P2681" s="489"/>
    </row>
    <row r="2682" spans="3:16" s="348" customFormat="1" ht="15" customHeight="1" x14ac:dyDescent="0.2">
      <c r="C2682" s="801" t="s">
        <v>2773</v>
      </c>
      <c r="D2682" s="687"/>
      <c r="E2682" s="818"/>
      <c r="F2682" s="818"/>
      <c r="G2682" s="818"/>
      <c r="H2682" s="818"/>
      <c r="I2682" s="818"/>
      <c r="J2682" s="818"/>
      <c r="K2682" s="818"/>
      <c r="L2682" s="818"/>
      <c r="M2682" s="990"/>
      <c r="N2682" s="489"/>
      <c r="O2682" s="489"/>
      <c r="P2682" s="489"/>
    </row>
    <row r="2683" spans="3:16" s="348" customFormat="1" ht="15" customHeight="1" x14ac:dyDescent="0.2">
      <c r="C2683" s="5273" t="s">
        <v>2774</v>
      </c>
      <c r="D2683" s="5300"/>
      <c r="E2683" s="5300"/>
      <c r="F2683" s="5300"/>
      <c r="G2683" s="5300"/>
      <c r="H2683" s="5300"/>
      <c r="I2683" s="5300"/>
      <c r="J2683" s="5300"/>
      <c r="K2683" s="5300"/>
      <c r="L2683" s="5300"/>
      <c r="M2683" s="5256"/>
      <c r="N2683" s="489"/>
      <c r="O2683" s="489"/>
      <c r="P2683" s="489"/>
    </row>
    <row r="2684" spans="3:16" s="348" customFormat="1" ht="15" customHeight="1" x14ac:dyDescent="0.2">
      <c r="C2684" s="5322" t="s">
        <v>2322</v>
      </c>
      <c r="D2684" s="4451"/>
      <c r="E2684" s="4451"/>
      <c r="F2684" s="4451"/>
      <c r="G2684" s="4451"/>
      <c r="H2684" s="871"/>
      <c r="I2684" s="871"/>
      <c r="J2684" s="871"/>
      <c r="K2684" s="871"/>
      <c r="L2684" s="871"/>
      <c r="M2684" s="819"/>
      <c r="N2684" s="489"/>
      <c r="O2684" s="489"/>
      <c r="P2684" s="489"/>
    </row>
    <row r="2685" spans="3:16" s="348" customFormat="1" ht="15" customHeight="1" x14ac:dyDescent="0.2">
      <c r="C2685" s="5322" t="s">
        <v>2323</v>
      </c>
      <c r="D2685" s="4451"/>
      <c r="E2685" s="4451"/>
      <c r="F2685" s="4451"/>
      <c r="G2685" s="4451"/>
      <c r="H2685" s="4451"/>
      <c r="I2685" s="4451"/>
      <c r="J2685" s="4451"/>
      <c r="K2685" s="4451"/>
      <c r="L2685" s="4451"/>
      <c r="M2685" s="5333"/>
      <c r="N2685" s="489"/>
      <c r="O2685" s="489"/>
      <c r="P2685" s="489"/>
    </row>
    <row r="2686" spans="3:16" s="348" customFormat="1" ht="15" customHeight="1" thickBot="1" x14ac:dyDescent="0.25">
      <c r="C2686" s="820" t="s">
        <v>2658</v>
      </c>
      <c r="D2686" s="821"/>
      <c r="E2686" s="821"/>
      <c r="F2686" s="821"/>
      <c r="G2686" s="821"/>
      <c r="H2686" s="821"/>
      <c r="I2686" s="821"/>
      <c r="J2686" s="821"/>
      <c r="K2686" s="821"/>
      <c r="L2686" s="821"/>
      <c r="M2686" s="822"/>
      <c r="N2686" s="489"/>
      <c r="O2686" s="489"/>
      <c r="P2686" s="489"/>
    </row>
    <row r="2687" spans="3:16" s="348" customFormat="1" ht="15" customHeight="1" thickTop="1" thickBot="1" x14ac:dyDescent="0.35">
      <c r="C2687" s="5251"/>
      <c r="D2687" s="5251"/>
      <c r="E2687" s="5251"/>
      <c r="F2687" s="513"/>
      <c r="G2687" s="513"/>
      <c r="H2687" s="513"/>
      <c r="I2687" s="489"/>
      <c r="J2687" s="489"/>
      <c r="K2687" s="489"/>
      <c r="L2687" s="489"/>
      <c r="M2687" s="489"/>
      <c r="N2687" s="489"/>
      <c r="O2687" s="489"/>
      <c r="P2687" s="489"/>
    </row>
    <row r="2688" spans="3:16" s="348" customFormat="1" ht="15" customHeight="1" thickTop="1" thickBot="1" x14ac:dyDescent="0.25">
      <c r="C2688" s="5281" t="s">
        <v>343</v>
      </c>
      <c r="D2688" s="5282"/>
      <c r="E2688" s="5282"/>
      <c r="F2688" s="5282"/>
      <c r="G2688" s="5282"/>
      <c r="H2688" s="5282"/>
      <c r="I2688" s="5283"/>
      <c r="J2688" s="489"/>
      <c r="K2688" s="489"/>
      <c r="L2688" s="489"/>
      <c r="M2688" s="489"/>
      <c r="N2688" s="489"/>
      <c r="O2688" s="489"/>
      <c r="P2688" s="489"/>
    </row>
    <row r="2689" spans="2:25" s="348" customFormat="1" ht="15" customHeight="1" thickBot="1" x14ac:dyDescent="0.25">
      <c r="C2689" s="5227" t="s">
        <v>344</v>
      </c>
      <c r="D2689" s="5228"/>
      <c r="E2689" s="5229" t="s">
        <v>2760</v>
      </c>
      <c r="F2689" s="5230"/>
      <c r="G2689" s="5230"/>
      <c r="H2689" s="5230"/>
      <c r="I2689" s="5231"/>
      <c r="J2689" s="489"/>
      <c r="K2689" s="489"/>
      <c r="L2689" s="489"/>
      <c r="M2689" s="489"/>
      <c r="N2689" s="489"/>
      <c r="O2689" s="489"/>
      <c r="P2689" s="489"/>
    </row>
    <row r="2690" spans="2:25" s="348" customFormat="1" ht="15" customHeight="1" x14ac:dyDescent="0.2">
      <c r="C2690" s="5338" t="s">
        <v>346</v>
      </c>
      <c r="D2690" s="5276" t="s">
        <v>347</v>
      </c>
      <c r="E2690" s="5276" t="s">
        <v>2765</v>
      </c>
      <c r="F2690" s="5276" t="s">
        <v>349</v>
      </c>
      <c r="G2690" s="5276" t="s">
        <v>1258</v>
      </c>
      <c r="H2690" s="5276" t="s">
        <v>562</v>
      </c>
      <c r="I2690" s="5395" t="s">
        <v>1408</v>
      </c>
      <c r="J2690" s="489"/>
      <c r="K2690" s="489"/>
      <c r="L2690" s="489"/>
      <c r="M2690" s="489"/>
      <c r="N2690" s="489"/>
      <c r="O2690" s="489"/>
      <c r="P2690" s="489"/>
    </row>
    <row r="2691" spans="2:25" s="348" customFormat="1" ht="87" customHeight="1" x14ac:dyDescent="0.2">
      <c r="C2691" s="5339"/>
      <c r="D2691" s="5245"/>
      <c r="E2691" s="5245"/>
      <c r="F2691" s="5245"/>
      <c r="G2691" s="5245"/>
      <c r="H2691" s="5245"/>
      <c r="I2691" s="5396"/>
      <c r="J2691" s="489"/>
      <c r="K2691" s="489"/>
      <c r="L2691" s="489"/>
      <c r="M2691" s="489"/>
      <c r="N2691" s="489"/>
      <c r="O2691" s="489"/>
      <c r="P2691" s="489"/>
    </row>
    <row r="2692" spans="2:25" s="348" customFormat="1" ht="15" customHeight="1" x14ac:dyDescent="0.2">
      <c r="C2692" s="991" t="s">
        <v>1259</v>
      </c>
      <c r="D2692" s="806">
        <v>150</v>
      </c>
      <c r="E2692" s="806">
        <v>150</v>
      </c>
      <c r="F2692" s="96">
        <v>1875</v>
      </c>
      <c r="G2692" s="1205">
        <v>0.04</v>
      </c>
      <c r="H2692" s="809">
        <v>0.08</v>
      </c>
      <c r="I2692" s="1206">
        <v>0.15</v>
      </c>
      <c r="J2692" s="489"/>
      <c r="K2692" s="489"/>
      <c r="L2692" s="489"/>
      <c r="M2692" s="489"/>
      <c r="N2692" s="489"/>
      <c r="O2692" s="489"/>
      <c r="P2692" s="489"/>
    </row>
    <row r="2693" spans="2:25" s="348" customFormat="1" ht="15" customHeight="1" thickBot="1" x14ac:dyDescent="0.25">
      <c r="C2693" s="991" t="s">
        <v>1260</v>
      </c>
      <c r="D2693" s="806">
        <v>250</v>
      </c>
      <c r="E2693" s="806">
        <v>250</v>
      </c>
      <c r="F2693" s="1207">
        <v>3125</v>
      </c>
      <c r="G2693" s="1205">
        <v>0.04</v>
      </c>
      <c r="H2693" s="809">
        <v>0.08</v>
      </c>
      <c r="I2693" s="1206">
        <v>0.15</v>
      </c>
      <c r="J2693" s="489"/>
      <c r="K2693" s="489"/>
      <c r="L2693" s="489"/>
      <c r="M2693" s="489"/>
      <c r="N2693" s="489"/>
      <c r="O2693" s="489"/>
      <c r="P2693" s="489"/>
    </row>
    <row r="2694" spans="2:25" s="348" customFormat="1" ht="15" customHeight="1" x14ac:dyDescent="0.2">
      <c r="C2694" s="801" t="s">
        <v>2773</v>
      </c>
      <c r="D2694" s="687"/>
      <c r="E2694" s="818"/>
      <c r="F2694" s="818"/>
      <c r="G2694" s="818"/>
      <c r="H2694" s="818"/>
      <c r="I2694" s="990"/>
      <c r="J2694" s="489"/>
      <c r="K2694" s="489"/>
      <c r="L2694" s="489"/>
      <c r="M2694" s="489"/>
      <c r="N2694" s="489"/>
      <c r="O2694" s="489"/>
      <c r="P2694" s="489"/>
    </row>
    <row r="2695" spans="2:25" s="348" customFormat="1" ht="15" customHeight="1" x14ac:dyDescent="0.2">
      <c r="C2695" s="5273" t="s">
        <v>1261</v>
      </c>
      <c r="D2695" s="5300"/>
      <c r="E2695" s="5300"/>
      <c r="F2695" s="5300"/>
      <c r="G2695" s="5300"/>
      <c r="H2695" s="5300"/>
      <c r="I2695" s="5256"/>
      <c r="J2695" s="489"/>
      <c r="K2695" s="489"/>
      <c r="L2695" s="489"/>
      <c r="M2695" s="489"/>
      <c r="N2695" s="489"/>
      <c r="O2695" s="489"/>
      <c r="P2695" s="489"/>
    </row>
    <row r="2696" spans="2:25" s="348" customFormat="1" ht="15" customHeight="1" x14ac:dyDescent="0.2">
      <c r="C2696" s="801" t="s">
        <v>1414</v>
      </c>
      <c r="D2696" s="687"/>
      <c r="E2696" s="687"/>
      <c r="F2696" s="687"/>
      <c r="G2696" s="687"/>
      <c r="H2696" s="687"/>
      <c r="I2696" s="802"/>
      <c r="J2696" s="489"/>
      <c r="K2696" s="489"/>
      <c r="L2696" s="489"/>
      <c r="M2696" s="489"/>
      <c r="N2696" s="489"/>
      <c r="O2696" s="489"/>
      <c r="P2696" s="489"/>
    </row>
    <row r="2697" spans="2:25" s="348" customFormat="1" ht="15" customHeight="1" thickBot="1" x14ac:dyDescent="0.25">
      <c r="C2697" s="820" t="s">
        <v>2659</v>
      </c>
      <c r="D2697" s="821"/>
      <c r="E2697" s="821"/>
      <c r="F2697" s="821"/>
      <c r="G2697" s="821"/>
      <c r="H2697" s="821"/>
      <c r="I2697" s="822"/>
      <c r="J2697" s="489"/>
      <c r="K2697" s="489"/>
      <c r="L2697" s="489"/>
      <c r="M2697" s="489"/>
      <c r="N2697" s="489"/>
      <c r="O2697" s="489"/>
      <c r="P2697" s="489"/>
    </row>
    <row r="2698" spans="2:25" s="348" customFormat="1" ht="15" customHeight="1" thickTop="1" thickBot="1" x14ac:dyDescent="0.35">
      <c r="C2698" s="247"/>
      <c r="D2698" s="513"/>
      <c r="E2698" s="513"/>
      <c r="F2698" s="513"/>
      <c r="G2698" s="513"/>
      <c r="H2698" s="513"/>
      <c r="I2698" s="489"/>
      <c r="J2698" s="489"/>
      <c r="K2698" s="489"/>
      <c r="L2698" s="489"/>
      <c r="M2698" s="489"/>
      <c r="N2698" s="489"/>
      <c r="O2698" s="489"/>
      <c r="P2698" s="489"/>
    </row>
    <row r="2699" spans="2:25" s="348" customFormat="1" ht="15" customHeight="1" thickTop="1" thickBot="1" x14ac:dyDescent="0.25">
      <c r="B2699" s="1135"/>
      <c r="C2699" s="5516" t="s">
        <v>1655</v>
      </c>
      <c r="D2699" s="5517"/>
      <c r="E2699" s="5517"/>
      <c r="F2699" s="5517"/>
      <c r="G2699" s="5517"/>
      <c r="H2699" s="5517"/>
      <c r="I2699" s="5517"/>
      <c r="J2699" s="5517"/>
      <c r="K2699" s="5517"/>
      <c r="L2699" s="5517"/>
      <c r="M2699" s="5517"/>
      <c r="N2699" s="5517"/>
      <c r="O2699" s="5517"/>
      <c r="P2699" s="5517"/>
      <c r="Q2699" s="5517"/>
      <c r="R2699" s="5517"/>
      <c r="S2699" s="5517"/>
      <c r="T2699" s="5517"/>
      <c r="U2699" s="5517"/>
      <c r="V2699" s="5517"/>
      <c r="W2699" s="5517"/>
      <c r="X2699" s="5517"/>
      <c r="Y2699" s="5518"/>
    </row>
    <row r="2700" spans="2:25" s="348" customFormat="1" ht="15" customHeight="1" thickBot="1" x14ac:dyDescent="0.25">
      <c r="B2700" s="5508" t="s">
        <v>1983</v>
      </c>
      <c r="C2700" s="5510" t="s">
        <v>381</v>
      </c>
      <c r="D2700" s="5512" t="s">
        <v>80</v>
      </c>
      <c r="E2700" s="5510" t="s">
        <v>1859</v>
      </c>
      <c r="F2700" s="5519" t="s">
        <v>2782</v>
      </c>
      <c r="G2700" s="5514" t="s">
        <v>224</v>
      </c>
      <c r="H2700" s="5515"/>
      <c r="I2700" s="5514" t="s">
        <v>340</v>
      </c>
      <c r="J2700" s="5515"/>
      <c r="K2700" s="5521" t="s">
        <v>225</v>
      </c>
      <c r="L2700" s="5521"/>
      <c r="M2700" s="5502" t="s">
        <v>2783</v>
      </c>
      <c r="N2700" s="5503"/>
      <c r="O2700" s="5503"/>
      <c r="P2700" s="5503"/>
      <c r="Q2700" s="5503"/>
      <c r="R2700" s="5504"/>
      <c r="S2700" s="5502" t="s">
        <v>2784</v>
      </c>
      <c r="T2700" s="5503"/>
      <c r="U2700" s="5503"/>
      <c r="V2700" s="5503"/>
      <c r="W2700" s="5504"/>
      <c r="X2700" s="5524" t="s">
        <v>2785</v>
      </c>
      <c r="Y2700" s="5522" t="s">
        <v>1997</v>
      </c>
    </row>
    <row r="2701" spans="2:25" s="348" customFormat="1" ht="63.75" customHeight="1" thickBot="1" x14ac:dyDescent="0.25">
      <c r="B2701" s="5509"/>
      <c r="C2701" s="5511"/>
      <c r="D2701" s="5513"/>
      <c r="E2701" s="5511"/>
      <c r="F2701" s="5520"/>
      <c r="G2701" s="1082" t="s">
        <v>2786</v>
      </c>
      <c r="H2701" s="1084" t="s">
        <v>2787</v>
      </c>
      <c r="I2701" s="1082" t="s">
        <v>1988</v>
      </c>
      <c r="J2701" s="1083" t="s">
        <v>2788</v>
      </c>
      <c r="K2701" s="1083" t="s">
        <v>2789</v>
      </c>
      <c r="L2701" s="1083" t="s">
        <v>1991</v>
      </c>
      <c r="M2701" s="1085" t="s">
        <v>2448</v>
      </c>
      <c r="N2701" s="1083" t="s">
        <v>2790</v>
      </c>
      <c r="O2701" s="1083" t="s">
        <v>2791</v>
      </c>
      <c r="P2701" s="1083" t="s">
        <v>2792</v>
      </c>
      <c r="Q2701" s="1083" t="s">
        <v>2793</v>
      </c>
      <c r="R2701" s="1083" t="s">
        <v>2792</v>
      </c>
      <c r="S2701" s="1085" t="s">
        <v>2448</v>
      </c>
      <c r="T2701" s="1083" t="s">
        <v>2791</v>
      </c>
      <c r="U2701" s="1083" t="s">
        <v>2792</v>
      </c>
      <c r="V2701" s="1083" t="s">
        <v>2793</v>
      </c>
      <c r="W2701" s="1083" t="s">
        <v>2792</v>
      </c>
      <c r="X2701" s="5525"/>
      <c r="Y2701" s="5523"/>
    </row>
    <row r="2702" spans="2:25" s="348" customFormat="1" ht="15" customHeight="1" x14ac:dyDescent="0.2">
      <c r="B2702" s="1136">
        <v>1</v>
      </c>
      <c r="C2702" s="1086" t="s">
        <v>1344</v>
      </c>
      <c r="D2702" s="1087" t="s">
        <v>2794</v>
      </c>
      <c r="E2702" s="1087" t="s">
        <v>2795</v>
      </c>
      <c r="F2702" s="1088">
        <f>+G2702+I2702+K2702</f>
        <v>8</v>
      </c>
      <c r="G2702" s="1088">
        <v>8</v>
      </c>
      <c r="H2702" s="1089">
        <f t="shared" ref="H2702:H2709" si="19">G2702/M2702</f>
        <v>100</v>
      </c>
      <c r="I2702" s="1090"/>
      <c r="J2702" s="1088"/>
      <c r="K2702" s="1091"/>
      <c r="L2702" s="1092"/>
      <c r="M2702" s="1093">
        <v>0.08</v>
      </c>
      <c r="N2702" s="1091" t="s">
        <v>1529</v>
      </c>
      <c r="O2702" s="1093">
        <v>0.23319999999999999</v>
      </c>
      <c r="P2702" s="1093">
        <v>0.23319999999999999</v>
      </c>
      <c r="Q2702" s="1093">
        <v>0.23319999999999999</v>
      </c>
      <c r="R2702" s="1093">
        <v>0.23319999999999999</v>
      </c>
      <c r="S2702" s="1093">
        <v>0.08</v>
      </c>
      <c r="T2702" s="1093">
        <v>0.23319999999999999</v>
      </c>
      <c r="U2702" s="1093">
        <v>0.23319999999999999</v>
      </c>
      <c r="V2702" s="1093">
        <v>0.23319999999999999</v>
      </c>
      <c r="W2702" s="1093">
        <v>0.23319999999999999</v>
      </c>
      <c r="X2702" s="1087" t="s">
        <v>10</v>
      </c>
      <c r="Y2702" s="1137" t="s">
        <v>1623</v>
      </c>
    </row>
    <row r="2703" spans="2:25" s="348" customFormat="1" ht="15" customHeight="1" x14ac:dyDescent="0.2">
      <c r="B2703" s="1138">
        <v>2</v>
      </c>
      <c r="C2703" s="1094" t="s">
        <v>1345</v>
      </c>
      <c r="D2703" s="1095" t="s">
        <v>2794</v>
      </c>
      <c r="E2703" s="1095" t="s">
        <v>2795</v>
      </c>
      <c r="F2703" s="1096">
        <f>+G2703+I2703+K2703</f>
        <v>8</v>
      </c>
      <c r="G2703" s="1096">
        <v>8</v>
      </c>
      <c r="H2703" s="1097">
        <f t="shared" si="19"/>
        <v>53.333333333333336</v>
      </c>
      <c r="I2703" s="1098"/>
      <c r="J2703" s="1096"/>
      <c r="K2703" s="1099"/>
      <c r="L2703" s="1100"/>
      <c r="M2703" s="1101">
        <v>0.15</v>
      </c>
      <c r="N2703" s="1099" t="s">
        <v>1529</v>
      </c>
      <c r="O2703" s="1101">
        <v>0.15</v>
      </c>
      <c r="P2703" s="1101">
        <v>0.15</v>
      </c>
      <c r="Q2703" s="1101">
        <v>0.15</v>
      </c>
      <c r="R2703" s="1101">
        <v>0.15</v>
      </c>
      <c r="S2703" s="1101">
        <v>0.15</v>
      </c>
      <c r="T2703" s="1101">
        <v>0.15</v>
      </c>
      <c r="U2703" s="1101">
        <v>0.15</v>
      </c>
      <c r="V2703" s="1101">
        <v>0.15</v>
      </c>
      <c r="W2703" s="1101">
        <v>0.15</v>
      </c>
      <c r="X2703" s="1095" t="s">
        <v>10</v>
      </c>
      <c r="Y2703" s="1139" t="s">
        <v>1623</v>
      </c>
    </row>
    <row r="2704" spans="2:25" s="348" customFormat="1" ht="15" customHeight="1" x14ac:dyDescent="0.2">
      <c r="B2704" s="1138">
        <v>3</v>
      </c>
      <c r="C2704" s="1094" t="s">
        <v>1346</v>
      </c>
      <c r="D2704" s="1095" t="s">
        <v>2794</v>
      </c>
      <c r="E2704" s="1095" t="s">
        <v>2795</v>
      </c>
      <c r="F2704" s="1096">
        <f t="shared" ref="F2704:F2768" si="20">+G2704+I2704+K2704</f>
        <v>8</v>
      </c>
      <c r="G2704" s="1096">
        <v>8</v>
      </c>
      <c r="H2704" s="1097">
        <f t="shared" si="19"/>
        <v>100</v>
      </c>
      <c r="I2704" s="1098"/>
      <c r="J2704" s="1096"/>
      <c r="K2704" s="1099"/>
      <c r="L2704" s="1100"/>
      <c r="M2704" s="1101">
        <v>0.08</v>
      </c>
      <c r="N2704" s="1099" t="s">
        <v>1529</v>
      </c>
      <c r="O2704" s="1101">
        <v>0.23319999999999999</v>
      </c>
      <c r="P2704" s="1101">
        <v>0.23319999999999999</v>
      </c>
      <c r="Q2704" s="1101">
        <v>0.23319999999999999</v>
      </c>
      <c r="R2704" s="1101">
        <v>0.23319999999999999</v>
      </c>
      <c r="S2704" s="1101">
        <v>0.08</v>
      </c>
      <c r="T2704" s="1101">
        <v>0.23319999999999999</v>
      </c>
      <c r="U2704" s="1101">
        <v>0.23319999999999999</v>
      </c>
      <c r="V2704" s="1101">
        <v>0.23319999999999999</v>
      </c>
      <c r="W2704" s="1101">
        <v>0.23319999999999999</v>
      </c>
      <c r="X2704" s="1095" t="s">
        <v>10</v>
      </c>
      <c r="Y2704" s="1139" t="s">
        <v>1623</v>
      </c>
    </row>
    <row r="2705" spans="2:25" s="348" customFormat="1" ht="15" customHeight="1" x14ac:dyDescent="0.2">
      <c r="B2705" s="1138">
        <v>4</v>
      </c>
      <c r="C2705" s="1094" t="s">
        <v>1347</v>
      </c>
      <c r="D2705" s="1095" t="s">
        <v>2794</v>
      </c>
      <c r="E2705" s="1095" t="s">
        <v>2795</v>
      </c>
      <c r="F2705" s="1096">
        <f t="shared" si="20"/>
        <v>8</v>
      </c>
      <c r="G2705" s="1096">
        <v>8</v>
      </c>
      <c r="H2705" s="1097">
        <f t="shared" si="19"/>
        <v>100</v>
      </c>
      <c r="I2705" s="1098"/>
      <c r="J2705" s="1096"/>
      <c r="K2705" s="1099"/>
      <c r="L2705" s="1100"/>
      <c r="M2705" s="1101">
        <v>0.08</v>
      </c>
      <c r="N2705" s="1099" t="s">
        <v>1529</v>
      </c>
      <c r="O2705" s="1101">
        <v>0.23319999999999999</v>
      </c>
      <c r="P2705" s="1101">
        <v>0.23319999999999999</v>
      </c>
      <c r="Q2705" s="1101">
        <v>0.23319999999999999</v>
      </c>
      <c r="R2705" s="1101">
        <v>0.23319999999999999</v>
      </c>
      <c r="S2705" s="1101">
        <v>0.08</v>
      </c>
      <c r="T2705" s="1101">
        <v>0.23319999999999999</v>
      </c>
      <c r="U2705" s="1101">
        <v>0.23319999999999999</v>
      </c>
      <c r="V2705" s="1101">
        <v>0.23319999999999999</v>
      </c>
      <c r="W2705" s="1101">
        <v>0.23319999999999999</v>
      </c>
      <c r="X2705" s="1095" t="s">
        <v>10</v>
      </c>
      <c r="Y2705" s="1139" t="s">
        <v>1623</v>
      </c>
    </row>
    <row r="2706" spans="2:25" s="348" customFormat="1" ht="15" customHeight="1" x14ac:dyDescent="0.2">
      <c r="B2706" s="1138">
        <v>5</v>
      </c>
      <c r="C2706" s="1094" t="s">
        <v>1348</v>
      </c>
      <c r="D2706" s="1095" t="s">
        <v>2794</v>
      </c>
      <c r="E2706" s="1095" t="s">
        <v>2795</v>
      </c>
      <c r="F2706" s="1096">
        <f t="shared" si="20"/>
        <v>8</v>
      </c>
      <c r="G2706" s="1096">
        <v>8</v>
      </c>
      <c r="H2706" s="1097">
        <f t="shared" si="19"/>
        <v>100</v>
      </c>
      <c r="I2706" s="1098"/>
      <c r="J2706" s="1096"/>
      <c r="K2706" s="1099"/>
      <c r="L2706" s="1100"/>
      <c r="M2706" s="1101">
        <v>0.08</v>
      </c>
      <c r="N2706" s="1099" t="s">
        <v>1529</v>
      </c>
      <c r="O2706" s="1101">
        <v>0.23319999999999999</v>
      </c>
      <c r="P2706" s="1101">
        <v>0.23319999999999999</v>
      </c>
      <c r="Q2706" s="1101">
        <v>0.23319999999999999</v>
      </c>
      <c r="R2706" s="1101">
        <v>0.23319999999999999</v>
      </c>
      <c r="S2706" s="1101">
        <v>0.08</v>
      </c>
      <c r="T2706" s="1101">
        <v>0.23319999999999999</v>
      </c>
      <c r="U2706" s="1101">
        <v>0.23319999999999999</v>
      </c>
      <c r="V2706" s="1101">
        <v>0.23319999999999999</v>
      </c>
      <c r="W2706" s="1101">
        <v>0.23319999999999999</v>
      </c>
      <c r="X2706" s="1095" t="s">
        <v>10</v>
      </c>
      <c r="Y2706" s="1139" t="s">
        <v>1623</v>
      </c>
    </row>
    <row r="2707" spans="2:25" s="348" customFormat="1" ht="15" customHeight="1" x14ac:dyDescent="0.2">
      <c r="B2707" s="1138">
        <v>6</v>
      </c>
      <c r="C2707" s="1094" t="s">
        <v>1349</v>
      </c>
      <c r="D2707" s="1095" t="s">
        <v>2794</v>
      </c>
      <c r="E2707" s="1095" t="s">
        <v>2795</v>
      </c>
      <c r="F2707" s="1096">
        <f t="shared" si="20"/>
        <v>8</v>
      </c>
      <c r="G2707" s="1096">
        <v>8</v>
      </c>
      <c r="H2707" s="1097">
        <f t="shared" si="19"/>
        <v>100</v>
      </c>
      <c r="I2707" s="1098"/>
      <c r="J2707" s="1096"/>
      <c r="K2707" s="1099"/>
      <c r="L2707" s="1100"/>
      <c r="M2707" s="1101">
        <v>0.08</v>
      </c>
      <c r="N2707" s="1099" t="s">
        <v>1529</v>
      </c>
      <c r="O2707" s="1101">
        <v>0.23319999999999999</v>
      </c>
      <c r="P2707" s="1101">
        <v>0.23319999999999999</v>
      </c>
      <c r="Q2707" s="1101">
        <v>0.23319999999999999</v>
      </c>
      <c r="R2707" s="1101">
        <v>0.23319999999999999</v>
      </c>
      <c r="S2707" s="1101">
        <v>0.08</v>
      </c>
      <c r="T2707" s="1101">
        <v>0.23319999999999999</v>
      </c>
      <c r="U2707" s="1101">
        <v>0.23319999999999999</v>
      </c>
      <c r="V2707" s="1101">
        <v>0.23319999999999999</v>
      </c>
      <c r="W2707" s="1101">
        <v>0.23319999999999999</v>
      </c>
      <c r="X2707" s="1095" t="s">
        <v>10</v>
      </c>
      <c r="Y2707" s="1139" t="s">
        <v>1623</v>
      </c>
    </row>
    <row r="2708" spans="2:25" s="348" customFormat="1" ht="15" customHeight="1" x14ac:dyDescent="0.2">
      <c r="B2708" s="1138">
        <v>7</v>
      </c>
      <c r="C2708" s="1094" t="s">
        <v>1350</v>
      </c>
      <c r="D2708" s="1095" t="s">
        <v>2794</v>
      </c>
      <c r="E2708" s="1095" t="s">
        <v>2795</v>
      </c>
      <c r="F2708" s="1096">
        <f t="shared" si="20"/>
        <v>8</v>
      </c>
      <c r="G2708" s="1096">
        <v>8</v>
      </c>
      <c r="H2708" s="1097">
        <f t="shared" si="19"/>
        <v>100</v>
      </c>
      <c r="I2708" s="1098"/>
      <c r="J2708" s="1096"/>
      <c r="K2708" s="1099"/>
      <c r="L2708" s="1100"/>
      <c r="M2708" s="1101">
        <v>0.08</v>
      </c>
      <c r="N2708" s="1099" t="s">
        <v>1529</v>
      </c>
      <c r="O2708" s="1101">
        <v>0.23319999999999999</v>
      </c>
      <c r="P2708" s="1101">
        <v>0.23319999999999999</v>
      </c>
      <c r="Q2708" s="1101">
        <v>0.23319999999999999</v>
      </c>
      <c r="R2708" s="1101">
        <v>0.23319999999999999</v>
      </c>
      <c r="S2708" s="1101">
        <v>0.08</v>
      </c>
      <c r="T2708" s="1101">
        <v>0.23319999999999999</v>
      </c>
      <c r="U2708" s="1101">
        <v>0.23319999999999999</v>
      </c>
      <c r="V2708" s="1101">
        <v>0.23319999999999999</v>
      </c>
      <c r="W2708" s="1101">
        <v>0.23319999999999999</v>
      </c>
      <c r="X2708" s="1095" t="s">
        <v>10</v>
      </c>
      <c r="Y2708" s="1139" t="s">
        <v>1623</v>
      </c>
    </row>
    <row r="2709" spans="2:25" s="348" customFormat="1" ht="15" customHeight="1" x14ac:dyDescent="0.2">
      <c r="B2709" s="1138">
        <v>8</v>
      </c>
      <c r="C2709" s="1094" t="s">
        <v>1351</v>
      </c>
      <c r="D2709" s="1095" t="s">
        <v>2794</v>
      </c>
      <c r="E2709" s="1095" t="s">
        <v>2795</v>
      </c>
      <c r="F2709" s="1096">
        <f t="shared" si="20"/>
        <v>8</v>
      </c>
      <c r="G2709" s="1096">
        <v>8</v>
      </c>
      <c r="H2709" s="1097">
        <f t="shared" si="19"/>
        <v>100</v>
      </c>
      <c r="I2709" s="1098"/>
      <c r="J2709" s="1096"/>
      <c r="K2709" s="1099"/>
      <c r="L2709" s="1100"/>
      <c r="M2709" s="1101">
        <v>0.08</v>
      </c>
      <c r="N2709" s="1099" t="s">
        <v>1529</v>
      </c>
      <c r="O2709" s="1101">
        <v>0.23319999999999999</v>
      </c>
      <c r="P2709" s="1101">
        <v>0.23319999999999999</v>
      </c>
      <c r="Q2709" s="1101">
        <v>0.23319999999999999</v>
      </c>
      <c r="R2709" s="1101">
        <v>0.23319999999999999</v>
      </c>
      <c r="S2709" s="1101">
        <v>0.08</v>
      </c>
      <c r="T2709" s="1101">
        <v>0.23319999999999999</v>
      </c>
      <c r="U2709" s="1101">
        <v>0.23319999999999999</v>
      </c>
      <c r="V2709" s="1101">
        <v>0.23319999999999999</v>
      </c>
      <c r="W2709" s="1101">
        <v>0.23319999999999999</v>
      </c>
      <c r="X2709" s="1095" t="s">
        <v>10</v>
      </c>
      <c r="Y2709" s="1139" t="s">
        <v>1623</v>
      </c>
    </row>
    <row r="2710" spans="2:25" s="348" customFormat="1" ht="15" customHeight="1" x14ac:dyDescent="0.2">
      <c r="B2710" s="1138">
        <v>9</v>
      </c>
      <c r="C2710" s="1094" t="s">
        <v>1352</v>
      </c>
      <c r="D2710" s="1095" t="s">
        <v>1624</v>
      </c>
      <c r="E2710" s="1095" t="s">
        <v>2795</v>
      </c>
      <c r="F2710" s="1096">
        <f t="shared" si="20"/>
        <v>8</v>
      </c>
      <c r="G2710" s="1096">
        <v>8</v>
      </c>
      <c r="H2710" s="1097">
        <f t="shared" ref="H2710:H2733" si="21">G2710/R2710</f>
        <v>34.305317324185253</v>
      </c>
      <c r="I2710" s="1098"/>
      <c r="J2710" s="1098"/>
      <c r="K2710" s="1098"/>
      <c r="L2710" s="1098"/>
      <c r="M2710" s="1101">
        <v>0.08</v>
      </c>
      <c r="N2710" s="1099" t="s">
        <v>1529</v>
      </c>
      <c r="O2710" s="1101">
        <v>0.23319999999999999</v>
      </c>
      <c r="P2710" s="1101">
        <v>0.23319999999999999</v>
      </c>
      <c r="Q2710" s="1101">
        <v>0.23319999999999999</v>
      </c>
      <c r="R2710" s="1101">
        <v>0.23319999999999999</v>
      </c>
      <c r="S2710" s="1101">
        <v>0.08</v>
      </c>
      <c r="T2710" s="1101">
        <v>0.23319999999999999</v>
      </c>
      <c r="U2710" s="1101">
        <v>0.23319999999999999</v>
      </c>
      <c r="V2710" s="1101">
        <v>0.23319999999999999</v>
      </c>
      <c r="W2710" s="1101">
        <v>0.23319999999999999</v>
      </c>
      <c r="X2710" s="1095" t="s">
        <v>10</v>
      </c>
      <c r="Y2710" s="1139" t="s">
        <v>1623</v>
      </c>
    </row>
    <row r="2711" spans="2:25" s="348" customFormat="1" ht="15" customHeight="1" x14ac:dyDescent="0.2">
      <c r="B2711" s="1138">
        <v>10</v>
      </c>
      <c r="C2711" s="1102" t="s">
        <v>677</v>
      </c>
      <c r="D2711" s="1095" t="s">
        <v>2794</v>
      </c>
      <c r="E2711" s="1095" t="s">
        <v>2795</v>
      </c>
      <c r="F2711" s="1096">
        <f t="shared" si="20"/>
        <v>8</v>
      </c>
      <c r="G2711" s="1103">
        <v>8</v>
      </c>
      <c r="H2711" s="1104">
        <f t="shared" si="21"/>
        <v>53.333333333333336</v>
      </c>
      <c r="I2711" s="1105"/>
      <c r="J2711" s="1098"/>
      <c r="K2711" s="1098"/>
      <c r="L2711" s="1098"/>
      <c r="M2711" s="1101">
        <v>0.15</v>
      </c>
      <c r="N2711" s="1099" t="s">
        <v>1529</v>
      </c>
      <c r="O2711" s="1101">
        <v>0.15</v>
      </c>
      <c r="P2711" s="1101">
        <v>0.15</v>
      </c>
      <c r="Q2711" s="1101">
        <v>0.15</v>
      </c>
      <c r="R2711" s="1101">
        <v>0.15</v>
      </c>
      <c r="S2711" s="1101">
        <v>0.15</v>
      </c>
      <c r="T2711" s="1101">
        <v>0.15</v>
      </c>
      <c r="U2711" s="1101">
        <v>0.15</v>
      </c>
      <c r="V2711" s="1101">
        <v>0.15</v>
      </c>
      <c r="W2711" s="1101">
        <v>0.15</v>
      </c>
      <c r="X2711" s="1095" t="s">
        <v>10</v>
      </c>
      <c r="Y2711" s="1139" t="s">
        <v>1623</v>
      </c>
    </row>
    <row r="2712" spans="2:25" s="348" customFormat="1" ht="15" customHeight="1" x14ac:dyDescent="0.2">
      <c r="B2712" s="1138">
        <v>11</v>
      </c>
      <c r="C2712" s="1094" t="s">
        <v>678</v>
      </c>
      <c r="D2712" s="1095" t="s">
        <v>2794</v>
      </c>
      <c r="E2712" s="1095" t="s">
        <v>2795</v>
      </c>
      <c r="F2712" s="1096">
        <f t="shared" si="20"/>
        <v>8</v>
      </c>
      <c r="G2712" s="1096">
        <v>8</v>
      </c>
      <c r="H2712" s="1097">
        <f t="shared" si="21"/>
        <v>53.333333333333336</v>
      </c>
      <c r="I2712" s="1098"/>
      <c r="J2712" s="1098"/>
      <c r="K2712" s="1098"/>
      <c r="L2712" s="1098"/>
      <c r="M2712" s="1101">
        <v>0.15</v>
      </c>
      <c r="N2712" s="1099" t="s">
        <v>1529</v>
      </c>
      <c r="O2712" s="1101">
        <v>0.15</v>
      </c>
      <c r="P2712" s="1101">
        <v>0.15</v>
      </c>
      <c r="Q2712" s="1101">
        <v>0.15</v>
      </c>
      <c r="R2712" s="1101">
        <v>0.15</v>
      </c>
      <c r="S2712" s="1101">
        <v>0.15</v>
      </c>
      <c r="T2712" s="1101">
        <v>0.15</v>
      </c>
      <c r="U2712" s="1101">
        <v>0.15</v>
      </c>
      <c r="V2712" s="1101">
        <v>0.15</v>
      </c>
      <c r="W2712" s="1101">
        <v>0.15</v>
      </c>
      <c r="X2712" s="1095" t="s">
        <v>10</v>
      </c>
      <c r="Y2712" s="1139" t="s">
        <v>1623</v>
      </c>
    </row>
    <row r="2713" spans="2:25" s="348" customFormat="1" ht="15" customHeight="1" x14ac:dyDescent="0.2">
      <c r="B2713" s="1138">
        <v>12</v>
      </c>
      <c r="C2713" s="1094" t="s">
        <v>679</v>
      </c>
      <c r="D2713" s="1095" t="s">
        <v>2794</v>
      </c>
      <c r="E2713" s="1095" t="s">
        <v>2795</v>
      </c>
      <c r="F2713" s="1096">
        <f t="shared" si="20"/>
        <v>8</v>
      </c>
      <c r="G2713" s="1096">
        <v>8</v>
      </c>
      <c r="H2713" s="1097">
        <f t="shared" si="21"/>
        <v>53.333333333333336</v>
      </c>
      <c r="I2713" s="1098"/>
      <c r="J2713" s="1098"/>
      <c r="K2713" s="1098"/>
      <c r="L2713" s="1098"/>
      <c r="M2713" s="1101">
        <v>0.15</v>
      </c>
      <c r="N2713" s="1099" t="s">
        <v>1529</v>
      </c>
      <c r="O2713" s="1101">
        <v>0.15</v>
      </c>
      <c r="P2713" s="1101">
        <v>0.15</v>
      </c>
      <c r="Q2713" s="1101">
        <v>0.15</v>
      </c>
      <c r="R2713" s="1101">
        <v>0.15</v>
      </c>
      <c r="S2713" s="1101">
        <v>0.15</v>
      </c>
      <c r="T2713" s="1101">
        <v>0.15</v>
      </c>
      <c r="U2713" s="1101">
        <v>0.15</v>
      </c>
      <c r="V2713" s="1101">
        <v>0.15</v>
      </c>
      <c r="W2713" s="1101">
        <v>0.15</v>
      </c>
      <c r="X2713" s="1095" t="s">
        <v>10</v>
      </c>
      <c r="Y2713" s="1139" t="s">
        <v>1623</v>
      </c>
    </row>
    <row r="2714" spans="2:25" s="348" customFormat="1" ht="15" customHeight="1" x14ac:dyDescent="0.2">
      <c r="B2714" s="1138">
        <v>13</v>
      </c>
      <c r="C2714" s="1094" t="s">
        <v>680</v>
      </c>
      <c r="D2714" s="1095" t="s">
        <v>2794</v>
      </c>
      <c r="E2714" s="1095" t="s">
        <v>2795</v>
      </c>
      <c r="F2714" s="1096">
        <f t="shared" si="20"/>
        <v>8</v>
      </c>
      <c r="G2714" s="1096">
        <v>8</v>
      </c>
      <c r="H2714" s="1097">
        <f t="shared" si="21"/>
        <v>53.333333333333336</v>
      </c>
      <c r="I2714" s="1098"/>
      <c r="J2714" s="1098"/>
      <c r="K2714" s="1098"/>
      <c r="L2714" s="1098"/>
      <c r="M2714" s="1101">
        <v>0.15</v>
      </c>
      <c r="N2714" s="1099" t="s">
        <v>1529</v>
      </c>
      <c r="O2714" s="1101">
        <v>0.15</v>
      </c>
      <c r="P2714" s="1101">
        <v>0.15</v>
      </c>
      <c r="Q2714" s="1101">
        <v>0.15</v>
      </c>
      <c r="R2714" s="1101">
        <v>0.15</v>
      </c>
      <c r="S2714" s="1101">
        <v>0.15</v>
      </c>
      <c r="T2714" s="1101">
        <v>0.15</v>
      </c>
      <c r="U2714" s="1101">
        <v>0.15</v>
      </c>
      <c r="V2714" s="1101">
        <v>0.15</v>
      </c>
      <c r="W2714" s="1101">
        <v>0.15</v>
      </c>
      <c r="X2714" s="1095" t="s">
        <v>10</v>
      </c>
      <c r="Y2714" s="1139" t="s">
        <v>1623</v>
      </c>
    </row>
    <row r="2715" spans="2:25" s="348" customFormat="1" ht="15" customHeight="1" x14ac:dyDescent="0.2">
      <c r="B2715" s="1138">
        <v>14</v>
      </c>
      <c r="C2715" s="1094" t="s">
        <v>681</v>
      </c>
      <c r="D2715" s="1095" t="s">
        <v>2794</v>
      </c>
      <c r="E2715" s="1095" t="s">
        <v>2795</v>
      </c>
      <c r="F2715" s="1096">
        <f t="shared" si="20"/>
        <v>8</v>
      </c>
      <c r="G2715" s="1096">
        <v>8</v>
      </c>
      <c r="H2715" s="1097">
        <f t="shared" si="21"/>
        <v>53.333333333333336</v>
      </c>
      <c r="I2715" s="1098"/>
      <c r="J2715" s="1098"/>
      <c r="K2715" s="1098"/>
      <c r="L2715" s="1098"/>
      <c r="M2715" s="1101">
        <v>0.15</v>
      </c>
      <c r="N2715" s="1099" t="s">
        <v>1529</v>
      </c>
      <c r="O2715" s="1101">
        <v>0.15</v>
      </c>
      <c r="P2715" s="1101">
        <v>0.15</v>
      </c>
      <c r="Q2715" s="1101">
        <v>0.15</v>
      </c>
      <c r="R2715" s="1101">
        <v>0.15</v>
      </c>
      <c r="S2715" s="1101">
        <v>0.15</v>
      </c>
      <c r="T2715" s="1101">
        <v>0.15</v>
      </c>
      <c r="U2715" s="1101">
        <v>0.15</v>
      </c>
      <c r="V2715" s="1101">
        <v>0.15</v>
      </c>
      <c r="W2715" s="1101">
        <v>0.15</v>
      </c>
      <c r="X2715" s="1095" t="s">
        <v>10</v>
      </c>
      <c r="Y2715" s="1139" t="s">
        <v>1623</v>
      </c>
    </row>
    <row r="2716" spans="2:25" s="348" customFormat="1" ht="15" customHeight="1" x14ac:dyDescent="0.2">
      <c r="B2716" s="1138">
        <v>15</v>
      </c>
      <c r="C2716" s="1094" t="s">
        <v>682</v>
      </c>
      <c r="D2716" s="1095" t="s">
        <v>2794</v>
      </c>
      <c r="E2716" s="1095" t="s">
        <v>2795</v>
      </c>
      <c r="F2716" s="1096">
        <f t="shared" si="20"/>
        <v>8</v>
      </c>
      <c r="G2716" s="1096">
        <v>8</v>
      </c>
      <c r="H2716" s="1097">
        <f t="shared" si="21"/>
        <v>53.333333333333336</v>
      </c>
      <c r="I2716" s="1098"/>
      <c r="J2716" s="1098"/>
      <c r="K2716" s="1098"/>
      <c r="L2716" s="1098"/>
      <c r="M2716" s="1101">
        <v>0.15</v>
      </c>
      <c r="N2716" s="1099" t="s">
        <v>1529</v>
      </c>
      <c r="O2716" s="1101">
        <v>0.15</v>
      </c>
      <c r="P2716" s="1101">
        <v>0.15</v>
      </c>
      <c r="Q2716" s="1101">
        <v>0.15</v>
      </c>
      <c r="R2716" s="1101">
        <v>0.15</v>
      </c>
      <c r="S2716" s="1101">
        <v>0.15</v>
      </c>
      <c r="T2716" s="1101">
        <v>0.15</v>
      </c>
      <c r="U2716" s="1101">
        <v>0.15</v>
      </c>
      <c r="V2716" s="1101">
        <v>0.15</v>
      </c>
      <c r="W2716" s="1101">
        <v>0.15</v>
      </c>
      <c r="X2716" s="1095" t="s">
        <v>10</v>
      </c>
      <c r="Y2716" s="1139" t="s">
        <v>1623</v>
      </c>
    </row>
    <row r="2717" spans="2:25" s="348" customFormat="1" ht="15" customHeight="1" x14ac:dyDescent="0.2">
      <c r="B2717" s="1138">
        <v>16</v>
      </c>
      <c r="C2717" s="1094" t="s">
        <v>683</v>
      </c>
      <c r="D2717" s="1095" t="s">
        <v>1624</v>
      </c>
      <c r="E2717" s="1095" t="s">
        <v>2795</v>
      </c>
      <c r="F2717" s="1096">
        <f t="shared" si="20"/>
        <v>8</v>
      </c>
      <c r="G2717" s="1096">
        <v>8</v>
      </c>
      <c r="H2717" s="1097">
        <f t="shared" si="21"/>
        <v>53.333333333333336</v>
      </c>
      <c r="I2717" s="1098"/>
      <c r="J2717" s="1098"/>
      <c r="K2717" s="1098"/>
      <c r="L2717" s="1098"/>
      <c r="M2717" s="1101">
        <v>0.15</v>
      </c>
      <c r="N2717" s="1099" t="s">
        <v>1529</v>
      </c>
      <c r="O2717" s="1101">
        <v>0.15</v>
      </c>
      <c r="P2717" s="1101">
        <v>0.15</v>
      </c>
      <c r="Q2717" s="1101">
        <v>0.15</v>
      </c>
      <c r="R2717" s="1101">
        <v>0.15</v>
      </c>
      <c r="S2717" s="1101">
        <v>0.15</v>
      </c>
      <c r="T2717" s="1101">
        <v>0.15</v>
      </c>
      <c r="U2717" s="1101">
        <v>0.15</v>
      </c>
      <c r="V2717" s="1101">
        <v>0.15</v>
      </c>
      <c r="W2717" s="1101">
        <v>0.15</v>
      </c>
      <c r="X2717" s="1095" t="s">
        <v>10</v>
      </c>
      <c r="Y2717" s="1139" t="s">
        <v>1623</v>
      </c>
    </row>
    <row r="2718" spans="2:25" s="348" customFormat="1" ht="15" customHeight="1" x14ac:dyDescent="0.2">
      <c r="B2718" s="1138">
        <v>17</v>
      </c>
      <c r="C2718" s="1094" t="s">
        <v>684</v>
      </c>
      <c r="D2718" s="1095" t="s">
        <v>2794</v>
      </c>
      <c r="E2718" s="1095" t="s">
        <v>2795</v>
      </c>
      <c r="F2718" s="1096">
        <f t="shared" si="20"/>
        <v>20</v>
      </c>
      <c r="G2718" s="1096">
        <v>20</v>
      </c>
      <c r="H2718" s="1097">
        <f t="shared" si="21"/>
        <v>85.763293310463126</v>
      </c>
      <c r="I2718" s="1098"/>
      <c r="J2718" s="1098"/>
      <c r="K2718" s="1098"/>
      <c r="L2718" s="1098"/>
      <c r="M2718" s="1101">
        <v>0.08</v>
      </c>
      <c r="N2718" s="1099" t="s">
        <v>1529</v>
      </c>
      <c r="O2718" s="1101">
        <v>0.23319999999999999</v>
      </c>
      <c r="P2718" s="1101">
        <v>0.23319999999999999</v>
      </c>
      <c r="Q2718" s="1101">
        <v>0.23319999999999999</v>
      </c>
      <c r="R2718" s="1101">
        <v>0.23319999999999999</v>
      </c>
      <c r="S2718" s="1101">
        <v>0.08</v>
      </c>
      <c r="T2718" s="1101">
        <v>0.23319999999999999</v>
      </c>
      <c r="U2718" s="1101">
        <v>0.23319999999999999</v>
      </c>
      <c r="V2718" s="1101">
        <v>0.23319999999999999</v>
      </c>
      <c r="W2718" s="1101">
        <v>0.23319999999999999</v>
      </c>
      <c r="X2718" s="1095" t="s">
        <v>10</v>
      </c>
      <c r="Y2718" s="1139" t="s">
        <v>1623</v>
      </c>
    </row>
    <row r="2719" spans="2:25" s="348" customFormat="1" ht="15" customHeight="1" x14ac:dyDescent="0.2">
      <c r="B2719" s="1138">
        <v>18</v>
      </c>
      <c r="C2719" s="1094" t="s">
        <v>685</v>
      </c>
      <c r="D2719" s="1095" t="s">
        <v>2794</v>
      </c>
      <c r="E2719" s="1095" t="s">
        <v>2795</v>
      </c>
      <c r="F2719" s="1096">
        <f t="shared" si="20"/>
        <v>25</v>
      </c>
      <c r="G2719" s="1096">
        <v>25</v>
      </c>
      <c r="H2719" s="1097">
        <f t="shared" si="21"/>
        <v>107.2041166380789</v>
      </c>
      <c r="I2719" s="1098"/>
      <c r="J2719" s="1098"/>
      <c r="K2719" s="1098"/>
      <c r="L2719" s="1098"/>
      <c r="M2719" s="1101">
        <v>0.08</v>
      </c>
      <c r="N2719" s="1099" t="s">
        <v>1529</v>
      </c>
      <c r="O2719" s="1101">
        <v>0.23319999999999999</v>
      </c>
      <c r="P2719" s="1101">
        <v>0.23319999999999999</v>
      </c>
      <c r="Q2719" s="1101">
        <v>0.23319999999999999</v>
      </c>
      <c r="R2719" s="1101">
        <v>0.23319999999999999</v>
      </c>
      <c r="S2719" s="1101">
        <v>0.08</v>
      </c>
      <c r="T2719" s="1101">
        <v>0.23319999999999999</v>
      </c>
      <c r="U2719" s="1101">
        <v>0.23319999999999999</v>
      </c>
      <c r="V2719" s="1101">
        <v>0.23319999999999999</v>
      </c>
      <c r="W2719" s="1101">
        <v>0.23319999999999999</v>
      </c>
      <c r="X2719" s="1095" t="s">
        <v>10</v>
      </c>
      <c r="Y2719" s="1139" t="s">
        <v>1623</v>
      </c>
    </row>
    <row r="2720" spans="2:25" s="348" customFormat="1" ht="15" customHeight="1" x14ac:dyDescent="0.2">
      <c r="B2720" s="1138">
        <v>19</v>
      </c>
      <c r="C2720" s="1094" t="s">
        <v>686</v>
      </c>
      <c r="D2720" s="1095" t="s">
        <v>2794</v>
      </c>
      <c r="E2720" s="1095" t="s">
        <v>2795</v>
      </c>
      <c r="F2720" s="1096">
        <f t="shared" si="20"/>
        <v>30</v>
      </c>
      <c r="G2720" s="1096">
        <v>30</v>
      </c>
      <c r="H2720" s="1097">
        <f t="shared" si="21"/>
        <v>128.64493996569468</v>
      </c>
      <c r="I2720" s="1098"/>
      <c r="J2720" s="1098"/>
      <c r="K2720" s="1098"/>
      <c r="L2720" s="1098"/>
      <c r="M2720" s="1101">
        <v>0.08</v>
      </c>
      <c r="N2720" s="1099" t="s">
        <v>1529</v>
      </c>
      <c r="O2720" s="1101">
        <v>0.23319999999999999</v>
      </c>
      <c r="P2720" s="1101">
        <v>0.23319999999999999</v>
      </c>
      <c r="Q2720" s="1101">
        <v>0.23319999999999999</v>
      </c>
      <c r="R2720" s="1101">
        <v>0.23319999999999999</v>
      </c>
      <c r="S2720" s="1101">
        <v>0.08</v>
      </c>
      <c r="T2720" s="1101">
        <v>0.23319999999999999</v>
      </c>
      <c r="U2720" s="1101">
        <v>0.23319999999999999</v>
      </c>
      <c r="V2720" s="1101">
        <v>0.23319999999999999</v>
      </c>
      <c r="W2720" s="1101">
        <v>0.23319999999999999</v>
      </c>
      <c r="X2720" s="1095" t="s">
        <v>10</v>
      </c>
      <c r="Y2720" s="1139" t="s">
        <v>1623</v>
      </c>
    </row>
    <row r="2721" spans="2:25" s="348" customFormat="1" ht="15" customHeight="1" x14ac:dyDescent="0.2">
      <c r="B2721" s="1138">
        <v>20</v>
      </c>
      <c r="C2721" s="1094" t="s">
        <v>687</v>
      </c>
      <c r="D2721" s="1095" t="s">
        <v>2794</v>
      </c>
      <c r="E2721" s="1095" t="s">
        <v>2795</v>
      </c>
      <c r="F2721" s="1096">
        <f t="shared" si="20"/>
        <v>50</v>
      </c>
      <c r="G2721" s="1096">
        <v>50</v>
      </c>
      <c r="H2721" s="1097">
        <f t="shared" si="21"/>
        <v>214.4082332761578</v>
      </c>
      <c r="I2721" s="1098"/>
      <c r="J2721" s="1098"/>
      <c r="K2721" s="1098"/>
      <c r="L2721" s="1098"/>
      <c r="M2721" s="1101">
        <v>0.08</v>
      </c>
      <c r="N2721" s="1099" t="s">
        <v>1529</v>
      </c>
      <c r="O2721" s="1101">
        <v>0.23319999999999999</v>
      </c>
      <c r="P2721" s="1101">
        <v>0.23319999999999999</v>
      </c>
      <c r="Q2721" s="1101">
        <v>0.23319999999999999</v>
      </c>
      <c r="R2721" s="1101">
        <v>0.23319999999999999</v>
      </c>
      <c r="S2721" s="1101">
        <v>0.08</v>
      </c>
      <c r="T2721" s="1101">
        <v>0.23319999999999999</v>
      </c>
      <c r="U2721" s="1101">
        <v>0.23319999999999999</v>
      </c>
      <c r="V2721" s="1101">
        <v>0.23319999999999999</v>
      </c>
      <c r="W2721" s="1101">
        <v>0.23319999999999999</v>
      </c>
      <c r="X2721" s="1095" t="s">
        <v>10</v>
      </c>
      <c r="Y2721" s="1139" t="s">
        <v>1623</v>
      </c>
    </row>
    <row r="2722" spans="2:25" s="348" customFormat="1" ht="15" customHeight="1" x14ac:dyDescent="0.2">
      <c r="B2722" s="1138">
        <v>21</v>
      </c>
      <c r="C2722" s="1094" t="s">
        <v>688</v>
      </c>
      <c r="D2722" s="1095" t="s">
        <v>2794</v>
      </c>
      <c r="E2722" s="1095" t="s">
        <v>2795</v>
      </c>
      <c r="F2722" s="1096">
        <f t="shared" si="20"/>
        <v>20</v>
      </c>
      <c r="G2722" s="1096">
        <v>20</v>
      </c>
      <c r="H2722" s="1097">
        <f t="shared" si="21"/>
        <v>133.33333333333334</v>
      </c>
      <c r="I2722" s="1098"/>
      <c r="J2722" s="1098"/>
      <c r="K2722" s="1098"/>
      <c r="L2722" s="1098"/>
      <c r="M2722" s="1101">
        <v>0.15</v>
      </c>
      <c r="N2722" s="1099" t="s">
        <v>1529</v>
      </c>
      <c r="O2722" s="1101">
        <v>0.15</v>
      </c>
      <c r="P2722" s="1101">
        <v>0.15</v>
      </c>
      <c r="Q2722" s="1101">
        <v>0.15</v>
      </c>
      <c r="R2722" s="1101">
        <v>0.15</v>
      </c>
      <c r="S2722" s="1101">
        <v>0.15</v>
      </c>
      <c r="T2722" s="1101">
        <v>0.15</v>
      </c>
      <c r="U2722" s="1101">
        <v>0.15</v>
      </c>
      <c r="V2722" s="1101">
        <v>0.15</v>
      </c>
      <c r="W2722" s="1101">
        <v>0.15</v>
      </c>
      <c r="X2722" s="1095" t="s">
        <v>10</v>
      </c>
      <c r="Y2722" s="1139" t="s">
        <v>1623</v>
      </c>
    </row>
    <row r="2723" spans="2:25" s="348" customFormat="1" ht="15" customHeight="1" x14ac:dyDescent="0.2">
      <c r="B2723" s="1138">
        <v>22</v>
      </c>
      <c r="C2723" s="1102" t="s">
        <v>689</v>
      </c>
      <c r="D2723" s="1095" t="s">
        <v>2794</v>
      </c>
      <c r="E2723" s="1095" t="s">
        <v>2795</v>
      </c>
      <c r="F2723" s="1096">
        <f t="shared" si="20"/>
        <v>25</v>
      </c>
      <c r="G2723" s="1103">
        <v>25</v>
      </c>
      <c r="H2723" s="1104">
        <f t="shared" si="21"/>
        <v>166.66666666666669</v>
      </c>
      <c r="I2723" s="1105"/>
      <c r="J2723" s="1098"/>
      <c r="K2723" s="1098"/>
      <c r="L2723" s="1098"/>
      <c r="M2723" s="1101">
        <v>0.15</v>
      </c>
      <c r="N2723" s="1099" t="s">
        <v>1529</v>
      </c>
      <c r="O2723" s="1101">
        <v>0.15</v>
      </c>
      <c r="P2723" s="1101">
        <v>0.15</v>
      </c>
      <c r="Q2723" s="1101">
        <v>0.15</v>
      </c>
      <c r="R2723" s="1101">
        <v>0.15</v>
      </c>
      <c r="S2723" s="1101">
        <v>0.15</v>
      </c>
      <c r="T2723" s="1101">
        <v>0.15</v>
      </c>
      <c r="U2723" s="1101">
        <v>0.15</v>
      </c>
      <c r="V2723" s="1101">
        <v>0.15</v>
      </c>
      <c r="W2723" s="1101">
        <v>0.15</v>
      </c>
      <c r="X2723" s="1095" t="s">
        <v>10</v>
      </c>
      <c r="Y2723" s="1139" t="s">
        <v>1623</v>
      </c>
    </row>
    <row r="2724" spans="2:25" s="348" customFormat="1" ht="15" customHeight="1" x14ac:dyDescent="0.2">
      <c r="B2724" s="1138">
        <v>23</v>
      </c>
      <c r="C2724" s="1094" t="s">
        <v>690</v>
      </c>
      <c r="D2724" s="1095" t="s">
        <v>2794</v>
      </c>
      <c r="E2724" s="1095" t="s">
        <v>2795</v>
      </c>
      <c r="F2724" s="1096">
        <f t="shared" si="20"/>
        <v>30</v>
      </c>
      <c r="G2724" s="1096">
        <v>30</v>
      </c>
      <c r="H2724" s="1097">
        <f t="shared" si="21"/>
        <v>200</v>
      </c>
      <c r="I2724" s="1098"/>
      <c r="J2724" s="1098"/>
      <c r="K2724" s="1098"/>
      <c r="L2724" s="1098"/>
      <c r="M2724" s="1101">
        <v>0.15</v>
      </c>
      <c r="N2724" s="1099" t="s">
        <v>1529</v>
      </c>
      <c r="O2724" s="1101">
        <v>0.15</v>
      </c>
      <c r="P2724" s="1101">
        <v>0.15</v>
      </c>
      <c r="Q2724" s="1101">
        <v>0.15</v>
      </c>
      <c r="R2724" s="1101">
        <v>0.15</v>
      </c>
      <c r="S2724" s="1101">
        <v>0.15</v>
      </c>
      <c r="T2724" s="1101">
        <v>0.15</v>
      </c>
      <c r="U2724" s="1101">
        <v>0.15</v>
      </c>
      <c r="V2724" s="1101">
        <v>0.15</v>
      </c>
      <c r="W2724" s="1101">
        <v>0.15</v>
      </c>
      <c r="X2724" s="1095" t="s">
        <v>10</v>
      </c>
      <c r="Y2724" s="1139" t="s">
        <v>1623</v>
      </c>
    </row>
    <row r="2725" spans="2:25" s="348" customFormat="1" ht="15" customHeight="1" x14ac:dyDescent="0.2">
      <c r="B2725" s="1138">
        <v>24</v>
      </c>
      <c r="C2725" s="1094" t="s">
        <v>691</v>
      </c>
      <c r="D2725" s="1095" t="s">
        <v>2794</v>
      </c>
      <c r="E2725" s="1095" t="s">
        <v>2795</v>
      </c>
      <c r="F2725" s="1096">
        <f t="shared" si="20"/>
        <v>50</v>
      </c>
      <c r="G2725" s="1096">
        <v>50</v>
      </c>
      <c r="H2725" s="1097">
        <f t="shared" si="21"/>
        <v>333.33333333333337</v>
      </c>
      <c r="I2725" s="1098"/>
      <c r="J2725" s="1098"/>
      <c r="K2725" s="1098"/>
      <c r="L2725" s="1098"/>
      <c r="M2725" s="1101">
        <v>0.15</v>
      </c>
      <c r="N2725" s="1099" t="s">
        <v>1529</v>
      </c>
      <c r="O2725" s="1101">
        <v>0.15</v>
      </c>
      <c r="P2725" s="1101">
        <v>0.15</v>
      </c>
      <c r="Q2725" s="1101">
        <v>0.15</v>
      </c>
      <c r="R2725" s="1101">
        <v>0.15</v>
      </c>
      <c r="S2725" s="1101">
        <v>0.15</v>
      </c>
      <c r="T2725" s="1101">
        <v>0.15</v>
      </c>
      <c r="U2725" s="1101">
        <v>0.15</v>
      </c>
      <c r="V2725" s="1101">
        <v>0.15</v>
      </c>
      <c r="W2725" s="1101">
        <v>0.15</v>
      </c>
      <c r="X2725" s="1095" t="s">
        <v>10</v>
      </c>
      <c r="Y2725" s="1139" t="s">
        <v>1623</v>
      </c>
    </row>
    <row r="2726" spans="2:25" s="348" customFormat="1" ht="15" customHeight="1" x14ac:dyDescent="0.2">
      <c r="B2726" s="1138">
        <v>25</v>
      </c>
      <c r="C2726" s="1094" t="s">
        <v>692</v>
      </c>
      <c r="D2726" s="1095" t="s">
        <v>1624</v>
      </c>
      <c r="E2726" s="1095" t="s">
        <v>2795</v>
      </c>
      <c r="F2726" s="1096">
        <f t="shared" si="20"/>
        <v>20</v>
      </c>
      <c r="G2726" s="1096">
        <v>20</v>
      </c>
      <c r="H2726" s="1097">
        <f t="shared" si="21"/>
        <v>85.763293310463126</v>
      </c>
      <c r="I2726" s="1098"/>
      <c r="J2726" s="1098"/>
      <c r="K2726" s="1098"/>
      <c r="L2726" s="1098"/>
      <c r="M2726" s="1101">
        <v>0.08</v>
      </c>
      <c r="N2726" s="1099" t="s">
        <v>1529</v>
      </c>
      <c r="O2726" s="1101">
        <v>0.23319999999999999</v>
      </c>
      <c r="P2726" s="1101">
        <v>0.23319999999999999</v>
      </c>
      <c r="Q2726" s="1101">
        <v>0.23319999999999999</v>
      </c>
      <c r="R2726" s="1101">
        <v>0.23319999999999999</v>
      </c>
      <c r="S2726" s="1101">
        <v>0.08</v>
      </c>
      <c r="T2726" s="1101">
        <v>0.23319999999999999</v>
      </c>
      <c r="U2726" s="1101">
        <v>0.23319999999999999</v>
      </c>
      <c r="V2726" s="1101">
        <v>0.23319999999999999</v>
      </c>
      <c r="W2726" s="1101">
        <v>0.23319999999999999</v>
      </c>
      <c r="X2726" s="1095" t="s">
        <v>10</v>
      </c>
      <c r="Y2726" s="1139" t="s">
        <v>1623</v>
      </c>
    </row>
    <row r="2727" spans="2:25" s="348" customFormat="1" ht="15" customHeight="1" x14ac:dyDescent="0.2">
      <c r="B2727" s="1138">
        <v>26</v>
      </c>
      <c r="C2727" s="1094" t="s">
        <v>693</v>
      </c>
      <c r="D2727" s="1095" t="s">
        <v>1624</v>
      </c>
      <c r="E2727" s="1095" t="s">
        <v>2795</v>
      </c>
      <c r="F2727" s="1096">
        <f t="shared" si="20"/>
        <v>25</v>
      </c>
      <c r="G2727" s="1096">
        <v>25</v>
      </c>
      <c r="H2727" s="1097">
        <f t="shared" si="21"/>
        <v>107.2041166380789</v>
      </c>
      <c r="I2727" s="1098"/>
      <c r="J2727" s="1098"/>
      <c r="K2727" s="1098"/>
      <c r="L2727" s="1098"/>
      <c r="M2727" s="1101">
        <v>0.08</v>
      </c>
      <c r="N2727" s="1099" t="s">
        <v>1529</v>
      </c>
      <c r="O2727" s="1101">
        <v>0.23319999999999999</v>
      </c>
      <c r="P2727" s="1101">
        <v>0.23319999999999999</v>
      </c>
      <c r="Q2727" s="1101">
        <v>0.23319999999999999</v>
      </c>
      <c r="R2727" s="1101">
        <v>0.23319999999999999</v>
      </c>
      <c r="S2727" s="1101">
        <v>0.08</v>
      </c>
      <c r="T2727" s="1101">
        <v>0.23319999999999999</v>
      </c>
      <c r="U2727" s="1101">
        <v>0.23319999999999999</v>
      </c>
      <c r="V2727" s="1101">
        <v>0.23319999999999999</v>
      </c>
      <c r="W2727" s="1101">
        <v>0.23319999999999999</v>
      </c>
      <c r="X2727" s="1095" t="s">
        <v>10</v>
      </c>
      <c r="Y2727" s="1139" t="s">
        <v>1623</v>
      </c>
    </row>
    <row r="2728" spans="2:25" s="348" customFormat="1" ht="15" customHeight="1" x14ac:dyDescent="0.2">
      <c r="B2728" s="1138">
        <v>27</v>
      </c>
      <c r="C2728" s="1094" t="s">
        <v>694</v>
      </c>
      <c r="D2728" s="1095" t="s">
        <v>1624</v>
      </c>
      <c r="E2728" s="1095" t="s">
        <v>2795</v>
      </c>
      <c r="F2728" s="1096">
        <f t="shared" si="20"/>
        <v>30</v>
      </c>
      <c r="G2728" s="1096">
        <v>30</v>
      </c>
      <c r="H2728" s="1097">
        <f t="shared" si="21"/>
        <v>128.64493996569468</v>
      </c>
      <c r="I2728" s="1098"/>
      <c r="J2728" s="1098"/>
      <c r="K2728" s="1098"/>
      <c r="L2728" s="1098"/>
      <c r="M2728" s="1101">
        <v>0.08</v>
      </c>
      <c r="N2728" s="1099" t="s">
        <v>1529</v>
      </c>
      <c r="O2728" s="1101">
        <v>0.23319999999999999</v>
      </c>
      <c r="P2728" s="1101">
        <v>0.23319999999999999</v>
      </c>
      <c r="Q2728" s="1101">
        <v>0.23319999999999999</v>
      </c>
      <c r="R2728" s="1101">
        <v>0.23319999999999999</v>
      </c>
      <c r="S2728" s="1101">
        <v>0.08</v>
      </c>
      <c r="T2728" s="1101">
        <v>0.23319999999999999</v>
      </c>
      <c r="U2728" s="1101">
        <v>0.23319999999999999</v>
      </c>
      <c r="V2728" s="1101">
        <v>0.23319999999999999</v>
      </c>
      <c r="W2728" s="1101">
        <v>0.23319999999999999</v>
      </c>
      <c r="X2728" s="1095" t="s">
        <v>10</v>
      </c>
      <c r="Y2728" s="1139" t="s">
        <v>1623</v>
      </c>
    </row>
    <row r="2729" spans="2:25" s="348" customFormat="1" ht="15" customHeight="1" x14ac:dyDescent="0.2">
      <c r="B2729" s="1138">
        <v>28</v>
      </c>
      <c r="C2729" s="1094" t="s">
        <v>695</v>
      </c>
      <c r="D2729" s="1095" t="s">
        <v>1624</v>
      </c>
      <c r="E2729" s="1095" t="s">
        <v>2795</v>
      </c>
      <c r="F2729" s="1096">
        <f t="shared" si="20"/>
        <v>50</v>
      </c>
      <c r="G2729" s="1096">
        <v>50</v>
      </c>
      <c r="H2729" s="1097">
        <f t="shared" si="21"/>
        <v>214.4082332761578</v>
      </c>
      <c r="I2729" s="1098"/>
      <c r="J2729" s="1098"/>
      <c r="K2729" s="1098"/>
      <c r="L2729" s="1098"/>
      <c r="M2729" s="1101">
        <v>0.08</v>
      </c>
      <c r="N2729" s="1099" t="s">
        <v>1529</v>
      </c>
      <c r="O2729" s="1101">
        <v>0.23319999999999999</v>
      </c>
      <c r="P2729" s="1101">
        <v>0.23319999999999999</v>
      </c>
      <c r="Q2729" s="1101">
        <v>0.23319999999999999</v>
      </c>
      <c r="R2729" s="1101">
        <v>0.23319999999999999</v>
      </c>
      <c r="S2729" s="1101">
        <v>0.08</v>
      </c>
      <c r="T2729" s="1101">
        <v>0.23319999999999999</v>
      </c>
      <c r="U2729" s="1101">
        <v>0.23319999999999999</v>
      </c>
      <c r="V2729" s="1101">
        <v>0.23319999999999999</v>
      </c>
      <c r="W2729" s="1101">
        <v>0.23319999999999999</v>
      </c>
      <c r="X2729" s="1095" t="s">
        <v>10</v>
      </c>
      <c r="Y2729" s="1139" t="s">
        <v>1623</v>
      </c>
    </row>
    <row r="2730" spans="2:25" s="348" customFormat="1" ht="15" customHeight="1" x14ac:dyDescent="0.2">
      <c r="B2730" s="1138">
        <v>29</v>
      </c>
      <c r="C2730" s="1094" t="s">
        <v>696</v>
      </c>
      <c r="D2730" s="1095" t="s">
        <v>1624</v>
      </c>
      <c r="E2730" s="1095" t="s">
        <v>2795</v>
      </c>
      <c r="F2730" s="1096">
        <f t="shared" si="20"/>
        <v>20</v>
      </c>
      <c r="G2730" s="1096">
        <v>20</v>
      </c>
      <c r="H2730" s="1097">
        <f t="shared" si="21"/>
        <v>133.33333333333334</v>
      </c>
      <c r="I2730" s="1098"/>
      <c r="J2730" s="1098"/>
      <c r="K2730" s="1098"/>
      <c r="L2730" s="1098"/>
      <c r="M2730" s="1101">
        <v>0.15</v>
      </c>
      <c r="N2730" s="1099" t="s">
        <v>1529</v>
      </c>
      <c r="O2730" s="1101">
        <v>0.15</v>
      </c>
      <c r="P2730" s="1101">
        <v>0.15</v>
      </c>
      <c r="Q2730" s="1101">
        <v>0.15</v>
      </c>
      <c r="R2730" s="1101">
        <v>0.15</v>
      </c>
      <c r="S2730" s="1101">
        <v>0.15</v>
      </c>
      <c r="T2730" s="1101">
        <v>0.15</v>
      </c>
      <c r="U2730" s="1101">
        <v>0.15</v>
      </c>
      <c r="V2730" s="1101">
        <v>0.15</v>
      </c>
      <c r="W2730" s="1101">
        <v>0.15</v>
      </c>
      <c r="X2730" s="1095" t="s">
        <v>10</v>
      </c>
      <c r="Y2730" s="1139" t="s">
        <v>1623</v>
      </c>
    </row>
    <row r="2731" spans="2:25" s="348" customFormat="1" ht="15" customHeight="1" x14ac:dyDescent="0.2">
      <c r="B2731" s="1138">
        <v>30</v>
      </c>
      <c r="C2731" s="1094" t="s">
        <v>697</v>
      </c>
      <c r="D2731" s="1095" t="s">
        <v>1624</v>
      </c>
      <c r="E2731" s="1095" t="s">
        <v>2795</v>
      </c>
      <c r="F2731" s="1096">
        <f t="shared" si="20"/>
        <v>25</v>
      </c>
      <c r="G2731" s="1096">
        <v>25</v>
      </c>
      <c r="H2731" s="1097">
        <f t="shared" si="21"/>
        <v>166.66666666666669</v>
      </c>
      <c r="I2731" s="1098"/>
      <c r="J2731" s="1098"/>
      <c r="K2731" s="1098"/>
      <c r="L2731" s="1098"/>
      <c r="M2731" s="1101">
        <v>0.15</v>
      </c>
      <c r="N2731" s="1099" t="s">
        <v>1529</v>
      </c>
      <c r="O2731" s="1101">
        <v>0.15</v>
      </c>
      <c r="P2731" s="1101">
        <v>0.15</v>
      </c>
      <c r="Q2731" s="1101">
        <v>0.15</v>
      </c>
      <c r="R2731" s="1101">
        <v>0.15</v>
      </c>
      <c r="S2731" s="1101">
        <v>0.15</v>
      </c>
      <c r="T2731" s="1101">
        <v>0.15</v>
      </c>
      <c r="U2731" s="1101">
        <v>0.15</v>
      </c>
      <c r="V2731" s="1101">
        <v>0.15</v>
      </c>
      <c r="W2731" s="1101">
        <v>0.15</v>
      </c>
      <c r="X2731" s="1095" t="s">
        <v>10</v>
      </c>
      <c r="Y2731" s="1139" t="s">
        <v>1623</v>
      </c>
    </row>
    <row r="2732" spans="2:25" s="348" customFormat="1" ht="15" customHeight="1" x14ac:dyDescent="0.2">
      <c r="B2732" s="1138">
        <v>31</v>
      </c>
      <c r="C2732" s="1094" t="s">
        <v>698</v>
      </c>
      <c r="D2732" s="1095" t="s">
        <v>1624</v>
      </c>
      <c r="E2732" s="1095" t="s">
        <v>2795</v>
      </c>
      <c r="F2732" s="1096">
        <f t="shared" si="20"/>
        <v>30</v>
      </c>
      <c r="G2732" s="1096">
        <v>30</v>
      </c>
      <c r="H2732" s="1097">
        <f t="shared" si="21"/>
        <v>200</v>
      </c>
      <c r="I2732" s="1098"/>
      <c r="J2732" s="1098"/>
      <c r="K2732" s="1098"/>
      <c r="L2732" s="1098"/>
      <c r="M2732" s="1101">
        <v>0.15</v>
      </c>
      <c r="N2732" s="1099" t="s">
        <v>1529</v>
      </c>
      <c r="O2732" s="1101">
        <v>0.15</v>
      </c>
      <c r="P2732" s="1101">
        <v>0.15</v>
      </c>
      <c r="Q2732" s="1101">
        <v>0.15</v>
      </c>
      <c r="R2732" s="1101">
        <v>0.15</v>
      </c>
      <c r="S2732" s="1101">
        <v>0.15</v>
      </c>
      <c r="T2732" s="1101">
        <v>0.15</v>
      </c>
      <c r="U2732" s="1101">
        <v>0.15</v>
      </c>
      <c r="V2732" s="1101">
        <v>0.15</v>
      </c>
      <c r="W2732" s="1101">
        <v>0.15</v>
      </c>
      <c r="X2732" s="1095" t="s">
        <v>10</v>
      </c>
      <c r="Y2732" s="1139" t="s">
        <v>1623</v>
      </c>
    </row>
    <row r="2733" spans="2:25" s="348" customFormat="1" ht="15" customHeight="1" x14ac:dyDescent="0.2">
      <c r="B2733" s="1138">
        <v>32</v>
      </c>
      <c r="C2733" s="1094" t="s">
        <v>699</v>
      </c>
      <c r="D2733" s="1095" t="s">
        <v>1624</v>
      </c>
      <c r="E2733" s="1095" t="s">
        <v>2795</v>
      </c>
      <c r="F2733" s="1096">
        <f t="shared" si="20"/>
        <v>50</v>
      </c>
      <c r="G2733" s="1096">
        <v>50</v>
      </c>
      <c r="H2733" s="1097">
        <f t="shared" si="21"/>
        <v>333.33333333333337</v>
      </c>
      <c r="I2733" s="1098"/>
      <c r="J2733" s="1098"/>
      <c r="K2733" s="1098"/>
      <c r="L2733" s="1098"/>
      <c r="M2733" s="1101">
        <v>0.15</v>
      </c>
      <c r="N2733" s="1099" t="s">
        <v>1529</v>
      </c>
      <c r="O2733" s="1101">
        <v>0.15</v>
      </c>
      <c r="P2733" s="1101">
        <v>0.15</v>
      </c>
      <c r="Q2733" s="1101">
        <v>0.15</v>
      </c>
      <c r="R2733" s="1101">
        <v>0.15</v>
      </c>
      <c r="S2733" s="1101">
        <v>0.15</v>
      </c>
      <c r="T2733" s="1101">
        <v>0.15</v>
      </c>
      <c r="U2733" s="1101">
        <v>0.15</v>
      </c>
      <c r="V2733" s="1101">
        <v>0.15</v>
      </c>
      <c r="W2733" s="1101">
        <v>0.15</v>
      </c>
      <c r="X2733" s="1095" t="s">
        <v>10</v>
      </c>
      <c r="Y2733" s="1139" t="s">
        <v>1623</v>
      </c>
    </row>
    <row r="2734" spans="2:25" s="348" customFormat="1" ht="15" customHeight="1" x14ac:dyDescent="0.2">
      <c r="B2734" s="1138">
        <v>33</v>
      </c>
      <c r="C2734" s="1094" t="s">
        <v>1625</v>
      </c>
      <c r="D2734" s="1095" t="s">
        <v>1626</v>
      </c>
      <c r="E2734" s="1095" t="s">
        <v>2795</v>
      </c>
      <c r="F2734" s="1096">
        <f t="shared" si="20"/>
        <v>10</v>
      </c>
      <c r="G2734" s="1096">
        <v>10</v>
      </c>
      <c r="H2734" s="1097">
        <f t="shared" ref="H2734:H2763" si="22">G2734/O2734</f>
        <v>52.631578947368418</v>
      </c>
      <c r="I2734" s="1098"/>
      <c r="J2734" s="1096"/>
      <c r="K2734" s="1106"/>
      <c r="L2734" s="1100"/>
      <c r="M2734" s="1101">
        <v>0.08</v>
      </c>
      <c r="N2734" s="1101">
        <v>0.04</v>
      </c>
      <c r="O2734" s="1101">
        <v>0.19</v>
      </c>
      <c r="P2734" s="1101">
        <v>0.19</v>
      </c>
      <c r="Q2734" s="1101">
        <v>0.19</v>
      </c>
      <c r="R2734" s="1101">
        <v>0.19</v>
      </c>
      <c r="S2734" s="1101">
        <v>0.08</v>
      </c>
      <c r="T2734" s="1101">
        <v>0.19</v>
      </c>
      <c r="U2734" s="1101">
        <v>0.19</v>
      </c>
      <c r="V2734" s="1101">
        <v>0.19</v>
      </c>
      <c r="W2734" s="1101">
        <v>0.19</v>
      </c>
      <c r="X2734" s="1095" t="s">
        <v>10</v>
      </c>
      <c r="Y2734" s="1140" t="s">
        <v>1627</v>
      </c>
    </row>
    <row r="2735" spans="2:25" s="348" customFormat="1" ht="15" customHeight="1" x14ac:dyDescent="0.2">
      <c r="B2735" s="1138">
        <v>34</v>
      </c>
      <c r="C2735" s="1094" t="s">
        <v>912</v>
      </c>
      <c r="D2735" s="1095" t="s">
        <v>1626</v>
      </c>
      <c r="E2735" s="1095" t="s">
        <v>2795</v>
      </c>
      <c r="F2735" s="1096">
        <f t="shared" si="20"/>
        <v>100</v>
      </c>
      <c r="G2735" s="1096">
        <v>100</v>
      </c>
      <c r="H2735" s="1097">
        <f t="shared" si="22"/>
        <v>526.31578947368416</v>
      </c>
      <c r="I2735" s="1098"/>
      <c r="J2735" s="1096"/>
      <c r="K2735" s="1106"/>
      <c r="L2735" s="1100"/>
      <c r="M2735" s="1101">
        <v>0.08</v>
      </c>
      <c r="N2735" s="1101">
        <v>0.04</v>
      </c>
      <c r="O2735" s="1101">
        <v>0.19</v>
      </c>
      <c r="P2735" s="1101">
        <v>0.19</v>
      </c>
      <c r="Q2735" s="1101">
        <v>0.19</v>
      </c>
      <c r="R2735" s="1101">
        <v>0.19</v>
      </c>
      <c r="S2735" s="1101">
        <v>0.08</v>
      </c>
      <c r="T2735" s="1101">
        <v>0.19</v>
      </c>
      <c r="U2735" s="1101">
        <v>0.19</v>
      </c>
      <c r="V2735" s="1101">
        <v>0.19</v>
      </c>
      <c r="W2735" s="1101">
        <v>0.19</v>
      </c>
      <c r="X2735" s="1095" t="s">
        <v>10</v>
      </c>
      <c r="Y2735" s="1140" t="s">
        <v>1627</v>
      </c>
    </row>
    <row r="2736" spans="2:25" s="348" customFormat="1" ht="15" customHeight="1" x14ac:dyDescent="0.2">
      <c r="B2736" s="1138">
        <v>35</v>
      </c>
      <c r="C2736" s="1094" t="s">
        <v>1628</v>
      </c>
      <c r="D2736" s="1095" t="s">
        <v>1626</v>
      </c>
      <c r="E2736" s="1095" t="s">
        <v>2795</v>
      </c>
      <c r="F2736" s="1096">
        <f t="shared" si="20"/>
        <v>12</v>
      </c>
      <c r="G2736" s="1096">
        <v>12</v>
      </c>
      <c r="H2736" s="1097">
        <f t="shared" si="22"/>
        <v>63.157894736842103</v>
      </c>
      <c r="I2736" s="1098"/>
      <c r="J2736" s="1096"/>
      <c r="K2736" s="1106"/>
      <c r="L2736" s="1100"/>
      <c r="M2736" s="1101">
        <v>0.08</v>
      </c>
      <c r="N2736" s="1101">
        <v>0.04</v>
      </c>
      <c r="O2736" s="1101">
        <v>0.19</v>
      </c>
      <c r="P2736" s="1101">
        <v>0.19</v>
      </c>
      <c r="Q2736" s="1101">
        <v>0.19</v>
      </c>
      <c r="R2736" s="1101">
        <v>0.19</v>
      </c>
      <c r="S2736" s="1101">
        <v>0.08</v>
      </c>
      <c r="T2736" s="1101">
        <v>0.19</v>
      </c>
      <c r="U2736" s="1101">
        <v>0.19</v>
      </c>
      <c r="V2736" s="1101">
        <v>0.19</v>
      </c>
      <c r="W2736" s="1101">
        <v>0.19</v>
      </c>
      <c r="X2736" s="1095" t="s">
        <v>10</v>
      </c>
      <c r="Y2736" s="1140" t="s">
        <v>1627</v>
      </c>
    </row>
    <row r="2737" spans="2:25" s="348" customFormat="1" ht="15" customHeight="1" x14ac:dyDescent="0.2">
      <c r="B2737" s="1138">
        <v>36</v>
      </c>
      <c r="C2737" s="1102" t="s">
        <v>1629</v>
      </c>
      <c r="D2737" s="1095" t="s">
        <v>1626</v>
      </c>
      <c r="E2737" s="1095" t="s">
        <v>2795</v>
      </c>
      <c r="F2737" s="1096">
        <f t="shared" si="20"/>
        <v>15</v>
      </c>
      <c r="G2737" s="1103">
        <v>15</v>
      </c>
      <c r="H2737" s="1104">
        <f t="shared" si="22"/>
        <v>78.94736842105263</v>
      </c>
      <c r="I2737" s="1105"/>
      <c r="J2737" s="1103"/>
      <c r="K2737" s="1107"/>
      <c r="L2737" s="1100"/>
      <c r="M2737" s="1101">
        <v>0.08</v>
      </c>
      <c r="N2737" s="1101">
        <v>0.04</v>
      </c>
      <c r="O2737" s="1101">
        <v>0.19</v>
      </c>
      <c r="P2737" s="1101">
        <v>0.19</v>
      </c>
      <c r="Q2737" s="1101">
        <v>0.19</v>
      </c>
      <c r="R2737" s="1101">
        <v>0.19</v>
      </c>
      <c r="S2737" s="1101">
        <v>0.08</v>
      </c>
      <c r="T2737" s="1101">
        <v>0.19</v>
      </c>
      <c r="U2737" s="1101">
        <v>0.19</v>
      </c>
      <c r="V2737" s="1101">
        <v>0.19</v>
      </c>
      <c r="W2737" s="1101">
        <v>0.19</v>
      </c>
      <c r="X2737" s="1095" t="s">
        <v>10</v>
      </c>
      <c r="Y2737" s="1140" t="s">
        <v>1627</v>
      </c>
    </row>
    <row r="2738" spans="2:25" s="348" customFormat="1" ht="15" customHeight="1" x14ac:dyDescent="0.2">
      <c r="B2738" s="1138">
        <v>37</v>
      </c>
      <c r="C2738" s="1094" t="s">
        <v>1630</v>
      </c>
      <c r="D2738" s="1095" t="s">
        <v>1626</v>
      </c>
      <c r="E2738" s="1095" t="s">
        <v>2795</v>
      </c>
      <c r="F2738" s="1096">
        <f t="shared" si="20"/>
        <v>20</v>
      </c>
      <c r="G2738" s="1096">
        <v>20</v>
      </c>
      <c r="H2738" s="1097">
        <f t="shared" si="22"/>
        <v>105.26315789473684</v>
      </c>
      <c r="I2738" s="1098"/>
      <c r="J2738" s="1096"/>
      <c r="K2738" s="1106"/>
      <c r="L2738" s="1100"/>
      <c r="M2738" s="1101">
        <v>0.08</v>
      </c>
      <c r="N2738" s="1101">
        <v>0.04</v>
      </c>
      <c r="O2738" s="1101">
        <v>0.19</v>
      </c>
      <c r="P2738" s="1101">
        <v>0.19</v>
      </c>
      <c r="Q2738" s="1101">
        <v>0.19</v>
      </c>
      <c r="R2738" s="1101">
        <v>0.19</v>
      </c>
      <c r="S2738" s="1101">
        <v>0.08</v>
      </c>
      <c r="T2738" s="1101">
        <v>0.19</v>
      </c>
      <c r="U2738" s="1101">
        <v>0.19</v>
      </c>
      <c r="V2738" s="1101">
        <v>0.19</v>
      </c>
      <c r="W2738" s="1101">
        <v>0.19</v>
      </c>
      <c r="X2738" s="1095" t="s">
        <v>10</v>
      </c>
      <c r="Y2738" s="1140" t="s">
        <v>1627</v>
      </c>
    </row>
    <row r="2739" spans="2:25" s="348" customFormat="1" ht="15" customHeight="1" x14ac:dyDescent="0.2">
      <c r="B2739" s="1138">
        <v>38</v>
      </c>
      <c r="C2739" s="1094" t="s">
        <v>1631</v>
      </c>
      <c r="D2739" s="1095" t="s">
        <v>1626</v>
      </c>
      <c r="E2739" s="1095" t="s">
        <v>2795</v>
      </c>
      <c r="F2739" s="1096">
        <f t="shared" si="20"/>
        <v>200</v>
      </c>
      <c r="G2739" s="1096">
        <v>200</v>
      </c>
      <c r="H2739" s="1097">
        <f t="shared" si="22"/>
        <v>1052.6315789473683</v>
      </c>
      <c r="I2739" s="1098"/>
      <c r="J2739" s="1096"/>
      <c r="K2739" s="1106"/>
      <c r="L2739" s="1100"/>
      <c r="M2739" s="1101">
        <v>0.08</v>
      </c>
      <c r="N2739" s="1108">
        <v>0.04</v>
      </c>
      <c r="O2739" s="1101">
        <v>0.19</v>
      </c>
      <c r="P2739" s="1101">
        <v>0.19</v>
      </c>
      <c r="Q2739" s="1101">
        <v>0.19</v>
      </c>
      <c r="R2739" s="1108">
        <v>0.19</v>
      </c>
      <c r="S2739" s="1101">
        <v>0.08</v>
      </c>
      <c r="T2739" s="1101">
        <v>0.19</v>
      </c>
      <c r="U2739" s="1101">
        <v>0.19</v>
      </c>
      <c r="V2739" s="1101">
        <v>0.19</v>
      </c>
      <c r="W2739" s="1101">
        <v>0.19</v>
      </c>
      <c r="X2739" s="1095" t="s">
        <v>10</v>
      </c>
      <c r="Y2739" s="1140" t="s">
        <v>1627</v>
      </c>
    </row>
    <row r="2740" spans="2:25" s="348" customFormat="1" ht="15" customHeight="1" x14ac:dyDescent="0.2">
      <c r="B2740" s="1138">
        <v>39</v>
      </c>
      <c r="C2740" s="1094" t="s">
        <v>1632</v>
      </c>
      <c r="D2740" s="1095" t="s">
        <v>1626</v>
      </c>
      <c r="E2740" s="1095" t="s">
        <v>2795</v>
      </c>
      <c r="F2740" s="1096">
        <f t="shared" si="20"/>
        <v>25</v>
      </c>
      <c r="G2740" s="1096">
        <v>25</v>
      </c>
      <c r="H2740" s="1097">
        <f t="shared" si="22"/>
        <v>131.57894736842104</v>
      </c>
      <c r="I2740" s="1098"/>
      <c r="J2740" s="1096"/>
      <c r="K2740" s="1106"/>
      <c r="L2740" s="1100"/>
      <c r="M2740" s="1101">
        <v>0.08</v>
      </c>
      <c r="N2740" s="1101">
        <v>0.04</v>
      </c>
      <c r="O2740" s="1101">
        <v>0.19</v>
      </c>
      <c r="P2740" s="1101">
        <v>0.19</v>
      </c>
      <c r="Q2740" s="1101">
        <v>0.19</v>
      </c>
      <c r="R2740" s="1101">
        <v>0.19</v>
      </c>
      <c r="S2740" s="1101">
        <v>0.08</v>
      </c>
      <c r="T2740" s="1101">
        <v>0.19</v>
      </c>
      <c r="U2740" s="1101">
        <v>0.19</v>
      </c>
      <c r="V2740" s="1101">
        <v>0.19</v>
      </c>
      <c r="W2740" s="1101">
        <v>0.19</v>
      </c>
      <c r="X2740" s="1095" t="s">
        <v>10</v>
      </c>
      <c r="Y2740" s="1140" t="s">
        <v>1627</v>
      </c>
    </row>
    <row r="2741" spans="2:25" s="348" customFormat="1" ht="15" customHeight="1" x14ac:dyDescent="0.2">
      <c r="B2741" s="1138">
        <v>40</v>
      </c>
      <c r="C2741" s="1094" t="s">
        <v>908</v>
      </c>
      <c r="D2741" s="1095" t="s">
        <v>1626</v>
      </c>
      <c r="E2741" s="1095" t="s">
        <v>2795</v>
      </c>
      <c r="F2741" s="1096">
        <f t="shared" si="20"/>
        <v>30</v>
      </c>
      <c r="G2741" s="1096">
        <v>30</v>
      </c>
      <c r="H2741" s="1097">
        <f t="shared" si="22"/>
        <v>157.89473684210526</v>
      </c>
      <c r="I2741" s="1098"/>
      <c r="J2741" s="1096"/>
      <c r="K2741" s="1106"/>
      <c r="L2741" s="1100"/>
      <c r="M2741" s="1101">
        <v>0.08</v>
      </c>
      <c r="N2741" s="1101">
        <v>0.04</v>
      </c>
      <c r="O2741" s="1101">
        <v>0.19</v>
      </c>
      <c r="P2741" s="1101">
        <v>0.19</v>
      </c>
      <c r="Q2741" s="1101">
        <v>0.19</v>
      </c>
      <c r="R2741" s="1101">
        <v>0.19</v>
      </c>
      <c r="S2741" s="1101">
        <v>0.08</v>
      </c>
      <c r="T2741" s="1101">
        <v>0.19</v>
      </c>
      <c r="U2741" s="1101">
        <v>0.19</v>
      </c>
      <c r="V2741" s="1101">
        <v>0.19</v>
      </c>
      <c r="W2741" s="1101">
        <v>0.19</v>
      </c>
      <c r="X2741" s="1095" t="s">
        <v>10</v>
      </c>
      <c r="Y2741" s="1140" t="s">
        <v>1627</v>
      </c>
    </row>
    <row r="2742" spans="2:25" s="348" customFormat="1" ht="15" customHeight="1" x14ac:dyDescent="0.2">
      <c r="B2742" s="1138">
        <v>41</v>
      </c>
      <c r="C2742" s="1094" t="s">
        <v>1633</v>
      </c>
      <c r="D2742" s="1095" t="s">
        <v>1626</v>
      </c>
      <c r="E2742" s="1095" t="s">
        <v>2795</v>
      </c>
      <c r="F2742" s="1096">
        <f t="shared" si="20"/>
        <v>300</v>
      </c>
      <c r="G2742" s="1096">
        <v>300</v>
      </c>
      <c r="H2742" s="1097">
        <f t="shared" si="22"/>
        <v>1578.9473684210527</v>
      </c>
      <c r="I2742" s="1098"/>
      <c r="J2742" s="1096"/>
      <c r="K2742" s="1106"/>
      <c r="L2742" s="1100"/>
      <c r="M2742" s="1101">
        <v>0.08</v>
      </c>
      <c r="N2742" s="1101">
        <v>0.04</v>
      </c>
      <c r="O2742" s="1101">
        <v>0.19</v>
      </c>
      <c r="P2742" s="1101">
        <v>0.19</v>
      </c>
      <c r="Q2742" s="1101">
        <v>0.19</v>
      </c>
      <c r="R2742" s="1101">
        <v>0.19</v>
      </c>
      <c r="S2742" s="1101">
        <v>0.08</v>
      </c>
      <c r="T2742" s="1101">
        <v>0.19</v>
      </c>
      <c r="U2742" s="1101">
        <v>0.19</v>
      </c>
      <c r="V2742" s="1101">
        <v>0.19</v>
      </c>
      <c r="W2742" s="1101">
        <v>0.19</v>
      </c>
      <c r="X2742" s="1095" t="s">
        <v>10</v>
      </c>
      <c r="Y2742" s="1140" t="s">
        <v>1627</v>
      </c>
    </row>
    <row r="2743" spans="2:25" s="348" customFormat="1" ht="15" customHeight="1" x14ac:dyDescent="0.2">
      <c r="B2743" s="1138">
        <v>42</v>
      </c>
      <c r="C2743" s="1094" t="s">
        <v>1634</v>
      </c>
      <c r="D2743" s="1095" t="s">
        <v>1626</v>
      </c>
      <c r="E2743" s="1095" t="s">
        <v>2795</v>
      </c>
      <c r="F2743" s="1096">
        <f t="shared" si="20"/>
        <v>40</v>
      </c>
      <c r="G2743" s="1096">
        <v>40</v>
      </c>
      <c r="H2743" s="1097">
        <f t="shared" si="22"/>
        <v>210.52631578947367</v>
      </c>
      <c r="I2743" s="1098"/>
      <c r="J2743" s="1096"/>
      <c r="K2743" s="1106"/>
      <c r="L2743" s="1100"/>
      <c r="M2743" s="1101">
        <v>0.08</v>
      </c>
      <c r="N2743" s="1101">
        <v>0.04</v>
      </c>
      <c r="O2743" s="1101">
        <v>0.19</v>
      </c>
      <c r="P2743" s="1101">
        <v>0.19</v>
      </c>
      <c r="Q2743" s="1101">
        <v>0.19</v>
      </c>
      <c r="R2743" s="1101">
        <v>0.19</v>
      </c>
      <c r="S2743" s="1101">
        <v>0.08</v>
      </c>
      <c r="T2743" s="1101">
        <v>0.19</v>
      </c>
      <c r="U2743" s="1101">
        <v>0.19</v>
      </c>
      <c r="V2743" s="1101">
        <v>0.19</v>
      </c>
      <c r="W2743" s="1101">
        <v>0.19</v>
      </c>
      <c r="X2743" s="1095" t="s">
        <v>10</v>
      </c>
      <c r="Y2743" s="1140" t="s">
        <v>1627</v>
      </c>
    </row>
    <row r="2744" spans="2:25" s="348" customFormat="1" ht="15" customHeight="1" x14ac:dyDescent="0.2">
      <c r="B2744" s="1138">
        <v>43</v>
      </c>
      <c r="C2744" s="1094" t="s">
        <v>1635</v>
      </c>
      <c r="D2744" s="1095" t="s">
        <v>1626</v>
      </c>
      <c r="E2744" s="1095" t="s">
        <v>2795</v>
      </c>
      <c r="F2744" s="1096">
        <f t="shared" si="20"/>
        <v>50</v>
      </c>
      <c r="G2744" s="1096">
        <v>50</v>
      </c>
      <c r="H2744" s="1097">
        <f t="shared" si="22"/>
        <v>263.15789473684208</v>
      </c>
      <c r="I2744" s="1098"/>
      <c r="J2744" s="1096"/>
      <c r="K2744" s="1106"/>
      <c r="L2744" s="1100"/>
      <c r="M2744" s="1101">
        <v>0.08</v>
      </c>
      <c r="N2744" s="1101">
        <v>0.04</v>
      </c>
      <c r="O2744" s="1101">
        <v>0.19</v>
      </c>
      <c r="P2744" s="1101">
        <v>0.19</v>
      </c>
      <c r="Q2744" s="1101">
        <v>0.19</v>
      </c>
      <c r="R2744" s="1101">
        <v>0.19</v>
      </c>
      <c r="S2744" s="1101">
        <v>0.08</v>
      </c>
      <c r="T2744" s="1101">
        <v>0.19</v>
      </c>
      <c r="U2744" s="1101">
        <v>0.19</v>
      </c>
      <c r="V2744" s="1101">
        <v>0.19</v>
      </c>
      <c r="W2744" s="1101">
        <v>0.19</v>
      </c>
      <c r="X2744" s="1095" t="s">
        <v>10</v>
      </c>
      <c r="Y2744" s="1140" t="s">
        <v>1627</v>
      </c>
    </row>
    <row r="2745" spans="2:25" s="348" customFormat="1" ht="15" customHeight="1" x14ac:dyDescent="0.2">
      <c r="B2745" s="1138">
        <v>44</v>
      </c>
      <c r="C2745" s="1094" t="s">
        <v>1636</v>
      </c>
      <c r="D2745" s="1095" t="s">
        <v>1626</v>
      </c>
      <c r="E2745" s="1095" t="s">
        <v>2795</v>
      </c>
      <c r="F2745" s="1096">
        <f t="shared" si="20"/>
        <v>70</v>
      </c>
      <c r="G2745" s="1096">
        <v>70</v>
      </c>
      <c r="H2745" s="1097">
        <f t="shared" si="22"/>
        <v>368.42105263157896</v>
      </c>
      <c r="I2745" s="1098"/>
      <c r="J2745" s="1096"/>
      <c r="K2745" s="1106"/>
      <c r="L2745" s="1100"/>
      <c r="M2745" s="1101">
        <v>0.08</v>
      </c>
      <c r="N2745" s="1101">
        <v>0.04</v>
      </c>
      <c r="O2745" s="1101">
        <v>0.19</v>
      </c>
      <c r="P2745" s="1101">
        <v>0.19</v>
      </c>
      <c r="Q2745" s="1101">
        <v>0.19</v>
      </c>
      <c r="R2745" s="1101">
        <v>0.19</v>
      </c>
      <c r="S2745" s="1101">
        <v>0.08</v>
      </c>
      <c r="T2745" s="1101">
        <v>0.19</v>
      </c>
      <c r="U2745" s="1101">
        <v>0.19</v>
      </c>
      <c r="V2745" s="1101">
        <v>0.19</v>
      </c>
      <c r="W2745" s="1101">
        <v>0.19</v>
      </c>
      <c r="X2745" s="1095" t="s">
        <v>10</v>
      </c>
      <c r="Y2745" s="1140" t="s">
        <v>1627</v>
      </c>
    </row>
    <row r="2746" spans="2:25" s="348" customFormat="1" ht="15" customHeight="1" x14ac:dyDescent="0.2">
      <c r="B2746" s="1138">
        <v>45</v>
      </c>
      <c r="C2746" s="1094" t="s">
        <v>1903</v>
      </c>
      <c r="D2746" s="1109" t="s">
        <v>782</v>
      </c>
      <c r="E2746" s="1095" t="s">
        <v>2795</v>
      </c>
      <c r="F2746" s="1096">
        <f t="shared" si="20"/>
        <v>100</v>
      </c>
      <c r="G2746" s="1103">
        <v>80</v>
      </c>
      <c r="H2746" s="1097">
        <f t="shared" si="22"/>
        <v>343.05317324185251</v>
      </c>
      <c r="I2746" s="1100">
        <v>0.01</v>
      </c>
      <c r="J2746" s="1110">
        <v>50</v>
      </c>
      <c r="K2746" s="1100">
        <v>19.989999999999998</v>
      </c>
      <c r="L2746" s="1111">
        <v>5000</v>
      </c>
      <c r="M2746" s="1101">
        <v>0.08</v>
      </c>
      <c r="N2746" s="1112" t="s">
        <v>1529</v>
      </c>
      <c r="O2746" s="1101">
        <v>0.23319999999999999</v>
      </c>
      <c r="P2746" s="1101">
        <v>0.23319999999999999</v>
      </c>
      <c r="Q2746" s="1101">
        <v>0.23319999999999999</v>
      </c>
      <c r="R2746" s="1101">
        <v>0.23319999999999999</v>
      </c>
      <c r="S2746" s="1101">
        <v>0.08</v>
      </c>
      <c r="T2746" s="1101">
        <v>0.23319999999999999</v>
      </c>
      <c r="U2746" s="1101">
        <v>0.23319999999999999</v>
      </c>
      <c r="V2746" s="1101">
        <v>0.23319999999999999</v>
      </c>
      <c r="W2746" s="1101">
        <v>0.23319999999999999</v>
      </c>
      <c r="X2746" s="1095" t="s">
        <v>10</v>
      </c>
      <c r="Y2746" s="1141" t="s">
        <v>1637</v>
      </c>
    </row>
    <row r="2747" spans="2:25" s="348" customFormat="1" ht="15" customHeight="1" x14ac:dyDescent="0.2">
      <c r="B2747" s="1138">
        <v>46</v>
      </c>
      <c r="C2747" s="1094" t="s">
        <v>1904</v>
      </c>
      <c r="D2747" s="1109" t="s">
        <v>782</v>
      </c>
      <c r="E2747" s="1095" t="s">
        <v>2795</v>
      </c>
      <c r="F2747" s="1096">
        <f t="shared" si="20"/>
        <v>100</v>
      </c>
      <c r="G2747" s="1103">
        <v>80</v>
      </c>
      <c r="H2747" s="1097">
        <f t="shared" si="22"/>
        <v>533.33333333333337</v>
      </c>
      <c r="I2747" s="1100">
        <v>0.01</v>
      </c>
      <c r="J2747" s="1110">
        <v>50</v>
      </c>
      <c r="K2747" s="1100">
        <v>19.989999999999998</v>
      </c>
      <c r="L2747" s="1111">
        <v>5000</v>
      </c>
      <c r="M2747" s="1101">
        <v>0.15</v>
      </c>
      <c r="N2747" s="1112" t="s">
        <v>1529</v>
      </c>
      <c r="O2747" s="1101">
        <v>0.15</v>
      </c>
      <c r="P2747" s="1101">
        <v>0.15</v>
      </c>
      <c r="Q2747" s="1101">
        <v>0.15</v>
      </c>
      <c r="R2747" s="1101">
        <v>0.15</v>
      </c>
      <c r="S2747" s="1101">
        <v>0.15</v>
      </c>
      <c r="T2747" s="1101">
        <v>0.15</v>
      </c>
      <c r="U2747" s="1101">
        <v>0.15</v>
      </c>
      <c r="V2747" s="1101">
        <v>0.15</v>
      </c>
      <c r="W2747" s="1101">
        <v>0.15</v>
      </c>
      <c r="X2747" s="1095" t="s">
        <v>10</v>
      </c>
      <c r="Y2747" s="1141" t="s">
        <v>1637</v>
      </c>
    </row>
    <row r="2748" spans="2:25" s="348" customFormat="1" ht="15" customHeight="1" x14ac:dyDescent="0.2">
      <c r="B2748" s="1138">
        <v>47</v>
      </c>
      <c r="C2748" s="1094" t="s">
        <v>1905</v>
      </c>
      <c r="D2748" s="1109" t="s">
        <v>782</v>
      </c>
      <c r="E2748" s="1095" t="s">
        <v>2795</v>
      </c>
      <c r="F2748" s="1096">
        <f t="shared" si="20"/>
        <v>120</v>
      </c>
      <c r="G2748" s="1103">
        <v>100</v>
      </c>
      <c r="H2748" s="1097">
        <f t="shared" si="22"/>
        <v>428.8164665523156</v>
      </c>
      <c r="I2748" s="1100">
        <v>0.01</v>
      </c>
      <c r="J2748" s="1110">
        <v>50</v>
      </c>
      <c r="K2748" s="1100">
        <v>19.989999999999998</v>
      </c>
      <c r="L2748" s="1111">
        <v>5000</v>
      </c>
      <c r="M2748" s="1101">
        <v>0.08</v>
      </c>
      <c r="N2748" s="1112" t="s">
        <v>1529</v>
      </c>
      <c r="O2748" s="1101">
        <v>0.23319999999999999</v>
      </c>
      <c r="P2748" s="1101">
        <v>0.23319999999999999</v>
      </c>
      <c r="Q2748" s="1101">
        <v>0.23319999999999999</v>
      </c>
      <c r="R2748" s="1101">
        <v>0.23319999999999999</v>
      </c>
      <c r="S2748" s="1101">
        <v>0.08</v>
      </c>
      <c r="T2748" s="1101">
        <v>0.23319999999999999</v>
      </c>
      <c r="U2748" s="1101">
        <v>0.23319999999999999</v>
      </c>
      <c r="V2748" s="1101">
        <v>0.23319999999999999</v>
      </c>
      <c r="W2748" s="1101">
        <v>0.23319999999999999</v>
      </c>
      <c r="X2748" s="1095" t="s">
        <v>10</v>
      </c>
      <c r="Y2748" s="1141" t="s">
        <v>1637</v>
      </c>
    </row>
    <row r="2749" spans="2:25" s="348" customFormat="1" ht="15" customHeight="1" x14ac:dyDescent="0.2">
      <c r="B2749" s="1138">
        <v>48</v>
      </c>
      <c r="C2749" s="1094" t="s">
        <v>1906</v>
      </c>
      <c r="D2749" s="1109" t="s">
        <v>782</v>
      </c>
      <c r="E2749" s="1095" t="s">
        <v>2795</v>
      </c>
      <c r="F2749" s="1096">
        <f t="shared" si="20"/>
        <v>120</v>
      </c>
      <c r="G2749" s="1103">
        <v>100</v>
      </c>
      <c r="H2749" s="1097">
        <f t="shared" si="22"/>
        <v>666.66666666666674</v>
      </c>
      <c r="I2749" s="1100">
        <v>0.01</v>
      </c>
      <c r="J2749" s="1113">
        <v>50</v>
      </c>
      <c r="K2749" s="1100">
        <v>19.989999999999998</v>
      </c>
      <c r="L2749" s="1111">
        <v>5000</v>
      </c>
      <c r="M2749" s="1101">
        <v>0.15</v>
      </c>
      <c r="N2749" s="1112" t="s">
        <v>1529</v>
      </c>
      <c r="O2749" s="1101">
        <v>0.15</v>
      </c>
      <c r="P2749" s="1101">
        <v>0.15</v>
      </c>
      <c r="Q2749" s="1101">
        <v>0.15</v>
      </c>
      <c r="R2749" s="1101">
        <v>0.15</v>
      </c>
      <c r="S2749" s="1101">
        <v>0.15</v>
      </c>
      <c r="T2749" s="1101">
        <v>0.15</v>
      </c>
      <c r="U2749" s="1101">
        <v>0.15</v>
      </c>
      <c r="V2749" s="1101">
        <v>0.15</v>
      </c>
      <c r="W2749" s="1101">
        <v>0.15</v>
      </c>
      <c r="X2749" s="1095" t="s">
        <v>10</v>
      </c>
      <c r="Y2749" s="1141" t="s">
        <v>1637</v>
      </c>
    </row>
    <row r="2750" spans="2:25" s="348" customFormat="1" ht="15" customHeight="1" x14ac:dyDescent="0.2">
      <c r="B2750" s="1138">
        <v>49</v>
      </c>
      <c r="C2750" s="1094" t="s">
        <v>1907</v>
      </c>
      <c r="D2750" s="1109" t="s">
        <v>782</v>
      </c>
      <c r="E2750" s="1095" t="s">
        <v>2795</v>
      </c>
      <c r="F2750" s="1096">
        <f t="shared" si="20"/>
        <v>35</v>
      </c>
      <c r="G2750" s="1103">
        <v>20</v>
      </c>
      <c r="H2750" s="1097">
        <f t="shared" si="22"/>
        <v>85.763293310463126</v>
      </c>
      <c r="I2750" s="1100">
        <v>0.01</v>
      </c>
      <c r="J2750" s="1110">
        <v>50</v>
      </c>
      <c r="K2750" s="1100">
        <v>14.99</v>
      </c>
      <c r="L2750" s="1111">
        <v>5000</v>
      </c>
      <c r="M2750" s="1101">
        <v>0.08</v>
      </c>
      <c r="N2750" s="1112" t="s">
        <v>1529</v>
      </c>
      <c r="O2750" s="1101">
        <v>0.23319999999999999</v>
      </c>
      <c r="P2750" s="1101">
        <v>0.23319999999999999</v>
      </c>
      <c r="Q2750" s="1101">
        <v>0.23319999999999999</v>
      </c>
      <c r="R2750" s="1101">
        <v>0.23319999999999999</v>
      </c>
      <c r="S2750" s="1101">
        <v>0.08</v>
      </c>
      <c r="T2750" s="1101">
        <v>0.23319999999999999</v>
      </c>
      <c r="U2750" s="1101">
        <v>0.23319999999999999</v>
      </c>
      <c r="V2750" s="1101">
        <v>0.23319999999999999</v>
      </c>
      <c r="W2750" s="1101">
        <v>0.23319999999999999</v>
      </c>
      <c r="X2750" s="1095" t="s">
        <v>10</v>
      </c>
      <c r="Y2750" s="1140" t="s">
        <v>1638</v>
      </c>
    </row>
    <row r="2751" spans="2:25" s="348" customFormat="1" ht="15" customHeight="1" x14ac:dyDescent="0.2">
      <c r="B2751" s="1138">
        <v>50</v>
      </c>
      <c r="C2751" s="1094" t="s">
        <v>1908</v>
      </c>
      <c r="D2751" s="1109" t="s">
        <v>782</v>
      </c>
      <c r="E2751" s="1095" t="s">
        <v>2795</v>
      </c>
      <c r="F2751" s="1096">
        <f t="shared" si="20"/>
        <v>35</v>
      </c>
      <c r="G2751" s="1103">
        <v>20</v>
      </c>
      <c r="H2751" s="1097">
        <f t="shared" si="22"/>
        <v>133.33333333333334</v>
      </c>
      <c r="I2751" s="1100">
        <v>0.01</v>
      </c>
      <c r="J2751" s="1110">
        <v>50</v>
      </c>
      <c r="K2751" s="1100">
        <v>14.99</v>
      </c>
      <c r="L2751" s="1111">
        <v>30</v>
      </c>
      <c r="M2751" s="1101">
        <v>0.15</v>
      </c>
      <c r="N2751" s="1112" t="s">
        <v>1529</v>
      </c>
      <c r="O2751" s="1101">
        <v>0.15</v>
      </c>
      <c r="P2751" s="1101">
        <v>0.15</v>
      </c>
      <c r="Q2751" s="1101">
        <v>0.15</v>
      </c>
      <c r="R2751" s="1101">
        <v>0.15</v>
      </c>
      <c r="S2751" s="1101">
        <v>0.15</v>
      </c>
      <c r="T2751" s="1101">
        <v>0.15</v>
      </c>
      <c r="U2751" s="1101">
        <v>0.15</v>
      </c>
      <c r="V2751" s="1101">
        <v>0.15</v>
      </c>
      <c r="W2751" s="1101">
        <v>0.15</v>
      </c>
      <c r="X2751" s="1095" t="s">
        <v>10</v>
      </c>
      <c r="Y2751" s="1140" t="s">
        <v>1638</v>
      </c>
    </row>
    <row r="2752" spans="2:25" s="348" customFormat="1" ht="15" customHeight="1" x14ac:dyDescent="0.2">
      <c r="B2752" s="1138">
        <v>51</v>
      </c>
      <c r="C2752" s="1094" t="s">
        <v>1909</v>
      </c>
      <c r="D2752" s="1109" t="s">
        <v>782</v>
      </c>
      <c r="E2752" s="1095" t="s">
        <v>2795</v>
      </c>
      <c r="F2752" s="1096">
        <f t="shared" si="20"/>
        <v>40</v>
      </c>
      <c r="G2752" s="1103">
        <v>25</v>
      </c>
      <c r="H2752" s="1097">
        <f t="shared" si="22"/>
        <v>107.2041166380789</v>
      </c>
      <c r="I2752" s="1100">
        <v>0.01</v>
      </c>
      <c r="J2752" s="1110">
        <v>50</v>
      </c>
      <c r="K2752" s="1100">
        <v>14.99</v>
      </c>
      <c r="L2752" s="1111">
        <v>30</v>
      </c>
      <c r="M2752" s="1101">
        <v>0.08</v>
      </c>
      <c r="N2752" s="1112" t="s">
        <v>1529</v>
      </c>
      <c r="O2752" s="1101">
        <v>0.23319999999999999</v>
      </c>
      <c r="P2752" s="1101">
        <v>0.23319999999999999</v>
      </c>
      <c r="Q2752" s="1101">
        <v>0.23319999999999999</v>
      </c>
      <c r="R2752" s="1101">
        <v>0.23319999999999999</v>
      </c>
      <c r="S2752" s="1101">
        <v>0.08</v>
      </c>
      <c r="T2752" s="1101">
        <v>0.23319999999999999</v>
      </c>
      <c r="U2752" s="1101">
        <v>0.23319999999999999</v>
      </c>
      <c r="V2752" s="1101">
        <v>0.23319999999999999</v>
      </c>
      <c r="W2752" s="1101">
        <v>0.23319999999999999</v>
      </c>
      <c r="X2752" s="1095" t="s">
        <v>10</v>
      </c>
      <c r="Y2752" s="1140" t="s">
        <v>1638</v>
      </c>
    </row>
    <row r="2753" spans="2:25" s="348" customFormat="1" ht="15" customHeight="1" x14ac:dyDescent="0.2">
      <c r="B2753" s="1138">
        <v>52</v>
      </c>
      <c r="C2753" s="1094" t="s">
        <v>1910</v>
      </c>
      <c r="D2753" s="1109" t="s">
        <v>782</v>
      </c>
      <c r="E2753" s="1095" t="s">
        <v>2795</v>
      </c>
      <c r="F2753" s="1096">
        <f t="shared" si="20"/>
        <v>40</v>
      </c>
      <c r="G2753" s="1103">
        <v>25</v>
      </c>
      <c r="H2753" s="1097">
        <f t="shared" si="22"/>
        <v>166.66666666666669</v>
      </c>
      <c r="I2753" s="1100">
        <v>0.01</v>
      </c>
      <c r="J2753" s="1110">
        <v>50</v>
      </c>
      <c r="K2753" s="1100">
        <v>14.99</v>
      </c>
      <c r="L2753" s="1111">
        <v>30</v>
      </c>
      <c r="M2753" s="1101">
        <v>0.15</v>
      </c>
      <c r="N2753" s="1112" t="s">
        <v>1529</v>
      </c>
      <c r="O2753" s="1101">
        <v>0.15</v>
      </c>
      <c r="P2753" s="1101">
        <v>0.15</v>
      </c>
      <c r="Q2753" s="1101">
        <v>0.15</v>
      </c>
      <c r="R2753" s="1101">
        <v>0.15</v>
      </c>
      <c r="S2753" s="1101">
        <v>0.15</v>
      </c>
      <c r="T2753" s="1101">
        <v>0.15</v>
      </c>
      <c r="U2753" s="1101">
        <v>0.15</v>
      </c>
      <c r="V2753" s="1101">
        <v>0.15</v>
      </c>
      <c r="W2753" s="1101">
        <v>0.15</v>
      </c>
      <c r="X2753" s="1095" t="s">
        <v>10</v>
      </c>
      <c r="Y2753" s="1140" t="s">
        <v>1638</v>
      </c>
    </row>
    <row r="2754" spans="2:25" s="348" customFormat="1" ht="15" customHeight="1" x14ac:dyDescent="0.2">
      <c r="B2754" s="1138">
        <v>53</v>
      </c>
      <c r="C2754" s="1094" t="s">
        <v>1911</v>
      </c>
      <c r="D2754" s="1109" t="s">
        <v>782</v>
      </c>
      <c r="E2754" s="1095" t="s">
        <v>2795</v>
      </c>
      <c r="F2754" s="1096">
        <f t="shared" si="20"/>
        <v>55</v>
      </c>
      <c r="G2754" s="1103">
        <v>35</v>
      </c>
      <c r="H2754" s="1097">
        <f t="shared" si="22"/>
        <v>150.08576329331046</v>
      </c>
      <c r="I2754" s="1100">
        <v>0.01</v>
      </c>
      <c r="J2754" s="1110">
        <v>50</v>
      </c>
      <c r="K2754" s="1100">
        <v>19.989999999999998</v>
      </c>
      <c r="L2754" s="1111">
        <v>5000</v>
      </c>
      <c r="M2754" s="1101">
        <v>0.08</v>
      </c>
      <c r="N2754" s="1112" t="s">
        <v>1529</v>
      </c>
      <c r="O2754" s="1101">
        <v>0.23319999999999999</v>
      </c>
      <c r="P2754" s="1101">
        <v>0.23319999999999999</v>
      </c>
      <c r="Q2754" s="1101">
        <v>0.23319999999999999</v>
      </c>
      <c r="R2754" s="1101">
        <v>0.23319999999999999</v>
      </c>
      <c r="S2754" s="1101">
        <v>0.08</v>
      </c>
      <c r="T2754" s="1101">
        <v>0.23319999999999999</v>
      </c>
      <c r="U2754" s="1101">
        <v>0.23319999999999999</v>
      </c>
      <c r="V2754" s="1101">
        <v>0.23319999999999999</v>
      </c>
      <c r="W2754" s="1101">
        <v>0.23319999999999999</v>
      </c>
      <c r="X2754" s="1095" t="s">
        <v>10</v>
      </c>
      <c r="Y2754" s="1141" t="s">
        <v>1637</v>
      </c>
    </row>
    <row r="2755" spans="2:25" s="348" customFormat="1" ht="15" customHeight="1" x14ac:dyDescent="0.2">
      <c r="B2755" s="1138">
        <v>54</v>
      </c>
      <c r="C2755" s="1102" t="s">
        <v>1912</v>
      </c>
      <c r="D2755" s="1109" t="s">
        <v>782</v>
      </c>
      <c r="E2755" s="1095" t="s">
        <v>2795</v>
      </c>
      <c r="F2755" s="1096">
        <f t="shared" si="20"/>
        <v>55</v>
      </c>
      <c r="G2755" s="1103">
        <v>35</v>
      </c>
      <c r="H2755" s="1104">
        <f t="shared" si="22"/>
        <v>233.33333333333334</v>
      </c>
      <c r="I2755" s="1100">
        <v>0.01</v>
      </c>
      <c r="J2755" s="1110">
        <v>50</v>
      </c>
      <c r="K2755" s="1100">
        <v>19.989999999999998</v>
      </c>
      <c r="L2755" s="1111">
        <v>5000</v>
      </c>
      <c r="M2755" s="1101">
        <v>0.15</v>
      </c>
      <c r="N2755" s="1112" t="s">
        <v>1529</v>
      </c>
      <c r="O2755" s="1101">
        <v>0.15</v>
      </c>
      <c r="P2755" s="1101">
        <v>0.15</v>
      </c>
      <c r="Q2755" s="1101">
        <v>0.15</v>
      </c>
      <c r="R2755" s="1101">
        <v>0.15</v>
      </c>
      <c r="S2755" s="1101">
        <v>0.15</v>
      </c>
      <c r="T2755" s="1101">
        <v>0.15</v>
      </c>
      <c r="U2755" s="1101">
        <v>0.15</v>
      </c>
      <c r="V2755" s="1101">
        <v>0.15</v>
      </c>
      <c r="W2755" s="1101">
        <v>0.15</v>
      </c>
      <c r="X2755" s="1095" t="s">
        <v>10</v>
      </c>
      <c r="Y2755" s="1141" t="s">
        <v>1637</v>
      </c>
    </row>
    <row r="2756" spans="2:25" s="348" customFormat="1" ht="15" customHeight="1" x14ac:dyDescent="0.2">
      <c r="B2756" s="1138">
        <v>55</v>
      </c>
      <c r="C2756" s="1094" t="s">
        <v>1913</v>
      </c>
      <c r="D2756" s="1109" t="s">
        <v>782</v>
      </c>
      <c r="E2756" s="1095" t="s">
        <v>2795</v>
      </c>
      <c r="F2756" s="1096">
        <f t="shared" si="20"/>
        <v>65</v>
      </c>
      <c r="G2756" s="1103">
        <v>45</v>
      </c>
      <c r="H2756" s="1097">
        <f t="shared" si="22"/>
        <v>192.96740994854204</v>
      </c>
      <c r="I2756" s="1100">
        <v>0.01</v>
      </c>
      <c r="J2756" s="1110">
        <v>50</v>
      </c>
      <c r="K2756" s="1100">
        <v>19.989999999999998</v>
      </c>
      <c r="L2756" s="1111">
        <v>5000</v>
      </c>
      <c r="M2756" s="1101">
        <v>0.08</v>
      </c>
      <c r="N2756" s="1112" t="s">
        <v>1529</v>
      </c>
      <c r="O2756" s="1101">
        <v>0.23319999999999999</v>
      </c>
      <c r="P2756" s="1101">
        <v>0.23319999999999999</v>
      </c>
      <c r="Q2756" s="1101">
        <v>0.23319999999999999</v>
      </c>
      <c r="R2756" s="1101">
        <v>0.23319999999999999</v>
      </c>
      <c r="S2756" s="1101">
        <v>0.08</v>
      </c>
      <c r="T2756" s="1101">
        <v>0.23319999999999999</v>
      </c>
      <c r="U2756" s="1101">
        <v>0.23319999999999999</v>
      </c>
      <c r="V2756" s="1101">
        <v>0.23319999999999999</v>
      </c>
      <c r="W2756" s="1101">
        <v>0.23319999999999999</v>
      </c>
      <c r="X2756" s="1095" t="s">
        <v>10</v>
      </c>
      <c r="Y2756" s="1141" t="s">
        <v>1637</v>
      </c>
    </row>
    <row r="2757" spans="2:25" s="348" customFormat="1" ht="15" customHeight="1" x14ac:dyDescent="0.2">
      <c r="B2757" s="1138">
        <v>56</v>
      </c>
      <c r="C2757" s="1094" t="s">
        <v>1914</v>
      </c>
      <c r="D2757" s="1109" t="s">
        <v>782</v>
      </c>
      <c r="E2757" s="1095" t="s">
        <v>2795</v>
      </c>
      <c r="F2757" s="1096">
        <f t="shared" si="20"/>
        <v>65</v>
      </c>
      <c r="G2757" s="1103">
        <v>45</v>
      </c>
      <c r="H2757" s="1097">
        <f t="shared" si="22"/>
        <v>300</v>
      </c>
      <c r="I2757" s="1100">
        <v>0.01</v>
      </c>
      <c r="J2757" s="1110">
        <v>50</v>
      </c>
      <c r="K2757" s="1100">
        <v>19.989999999999998</v>
      </c>
      <c r="L2757" s="1111">
        <v>5000</v>
      </c>
      <c r="M2757" s="1101">
        <v>0.15</v>
      </c>
      <c r="N2757" s="1112" t="s">
        <v>1529</v>
      </c>
      <c r="O2757" s="1101">
        <v>0.15</v>
      </c>
      <c r="P2757" s="1101">
        <v>0.15</v>
      </c>
      <c r="Q2757" s="1101">
        <v>0.15</v>
      </c>
      <c r="R2757" s="1101">
        <v>0.15</v>
      </c>
      <c r="S2757" s="1101">
        <v>0.15</v>
      </c>
      <c r="T2757" s="1101">
        <v>0.15</v>
      </c>
      <c r="U2757" s="1101">
        <v>0.15</v>
      </c>
      <c r="V2757" s="1101">
        <v>0.15</v>
      </c>
      <c r="W2757" s="1101">
        <v>0.15</v>
      </c>
      <c r="X2757" s="1095" t="s">
        <v>10</v>
      </c>
      <c r="Y2757" s="1141" t="s">
        <v>1637</v>
      </c>
    </row>
    <row r="2758" spans="2:25" s="348" customFormat="1" ht="15" customHeight="1" x14ac:dyDescent="0.2">
      <c r="B2758" s="1138">
        <v>57</v>
      </c>
      <c r="C2758" s="1094" t="s">
        <v>1915</v>
      </c>
      <c r="D2758" s="1109" t="s">
        <v>782</v>
      </c>
      <c r="E2758" s="1095" t="s">
        <v>2795</v>
      </c>
      <c r="F2758" s="1096">
        <f t="shared" si="20"/>
        <v>80</v>
      </c>
      <c r="G2758" s="1103">
        <v>60</v>
      </c>
      <c r="H2758" s="1097">
        <f t="shared" si="22"/>
        <v>257.28987993138935</v>
      </c>
      <c r="I2758" s="1100">
        <v>0.01</v>
      </c>
      <c r="J2758" s="1110">
        <v>50</v>
      </c>
      <c r="K2758" s="1100">
        <v>19.989999999999998</v>
      </c>
      <c r="L2758" s="1111">
        <v>5000</v>
      </c>
      <c r="M2758" s="1101">
        <v>0.08</v>
      </c>
      <c r="N2758" s="1112" t="s">
        <v>1529</v>
      </c>
      <c r="O2758" s="1101">
        <v>0.23319999999999999</v>
      </c>
      <c r="P2758" s="1101">
        <v>0.23319999999999999</v>
      </c>
      <c r="Q2758" s="1101">
        <v>0.23319999999999999</v>
      </c>
      <c r="R2758" s="1101">
        <v>0.23319999999999999</v>
      </c>
      <c r="S2758" s="1101">
        <v>0.08</v>
      </c>
      <c r="T2758" s="1101">
        <v>0.23319999999999999</v>
      </c>
      <c r="U2758" s="1101">
        <v>0.23319999999999999</v>
      </c>
      <c r="V2758" s="1101">
        <v>0.23319999999999999</v>
      </c>
      <c r="W2758" s="1101">
        <v>0.23319999999999999</v>
      </c>
      <c r="X2758" s="1095" t="s">
        <v>10</v>
      </c>
      <c r="Y2758" s="1141" t="s">
        <v>1637</v>
      </c>
    </row>
    <row r="2759" spans="2:25" s="348" customFormat="1" ht="15" customHeight="1" x14ac:dyDescent="0.2">
      <c r="B2759" s="1138">
        <v>58</v>
      </c>
      <c r="C2759" s="1094" t="s">
        <v>1916</v>
      </c>
      <c r="D2759" s="1109" t="s">
        <v>782</v>
      </c>
      <c r="E2759" s="1095" t="s">
        <v>2795</v>
      </c>
      <c r="F2759" s="1096">
        <f t="shared" si="20"/>
        <v>80</v>
      </c>
      <c r="G2759" s="1103">
        <v>60</v>
      </c>
      <c r="H2759" s="1097">
        <f t="shared" si="22"/>
        <v>400</v>
      </c>
      <c r="I2759" s="1100">
        <v>0.01</v>
      </c>
      <c r="J2759" s="1110">
        <v>50</v>
      </c>
      <c r="K2759" s="1100">
        <v>19.989999999999998</v>
      </c>
      <c r="L2759" s="1111">
        <v>5000</v>
      </c>
      <c r="M2759" s="1101">
        <v>0.15</v>
      </c>
      <c r="N2759" s="1112" t="s">
        <v>1529</v>
      </c>
      <c r="O2759" s="1101">
        <v>0.15</v>
      </c>
      <c r="P2759" s="1101">
        <v>0.15</v>
      </c>
      <c r="Q2759" s="1101">
        <v>0.15</v>
      </c>
      <c r="R2759" s="1101">
        <v>0.15</v>
      </c>
      <c r="S2759" s="1101">
        <v>0.15</v>
      </c>
      <c r="T2759" s="1101">
        <v>0.15</v>
      </c>
      <c r="U2759" s="1101">
        <v>0.15</v>
      </c>
      <c r="V2759" s="1101">
        <v>0.15</v>
      </c>
      <c r="W2759" s="1101">
        <v>0.15</v>
      </c>
      <c r="X2759" s="1095" t="s">
        <v>10</v>
      </c>
      <c r="Y2759" s="1141" t="s">
        <v>1637</v>
      </c>
    </row>
    <row r="2760" spans="2:25" s="348" customFormat="1" ht="15" customHeight="1" x14ac:dyDescent="0.2">
      <c r="B2760" s="1138">
        <v>59</v>
      </c>
      <c r="C2760" s="1102" t="s">
        <v>1917</v>
      </c>
      <c r="D2760" s="1109" t="s">
        <v>2794</v>
      </c>
      <c r="E2760" s="1095" t="s">
        <v>2795</v>
      </c>
      <c r="F2760" s="1096">
        <f t="shared" si="20"/>
        <v>35</v>
      </c>
      <c r="G2760" s="1103">
        <v>20</v>
      </c>
      <c r="H2760" s="1097">
        <f t="shared" si="22"/>
        <v>85.763293310463126</v>
      </c>
      <c r="I2760" s="1100">
        <v>0.01</v>
      </c>
      <c r="J2760" s="1110">
        <v>50</v>
      </c>
      <c r="K2760" s="1100">
        <v>14.99</v>
      </c>
      <c r="L2760" s="1111">
        <v>30</v>
      </c>
      <c r="M2760" s="1101">
        <v>0.08</v>
      </c>
      <c r="N2760" s="1112" t="s">
        <v>1529</v>
      </c>
      <c r="O2760" s="1101">
        <v>0.23319999999999999</v>
      </c>
      <c r="P2760" s="1101">
        <v>0.23319999999999999</v>
      </c>
      <c r="Q2760" s="1101">
        <v>0.23319999999999999</v>
      </c>
      <c r="R2760" s="1101">
        <v>0.23319999999999999</v>
      </c>
      <c r="S2760" s="1101">
        <v>0.08</v>
      </c>
      <c r="T2760" s="1101">
        <v>0.23319999999999999</v>
      </c>
      <c r="U2760" s="1101">
        <v>0.23319999999999999</v>
      </c>
      <c r="V2760" s="1101">
        <v>0.23319999999999999</v>
      </c>
      <c r="W2760" s="1101">
        <v>0.23319999999999999</v>
      </c>
      <c r="X2760" s="1095" t="s">
        <v>10</v>
      </c>
      <c r="Y2760" s="1140" t="s">
        <v>1638</v>
      </c>
    </row>
    <row r="2761" spans="2:25" s="348" customFormat="1" ht="15" customHeight="1" x14ac:dyDescent="0.2">
      <c r="B2761" s="1138">
        <v>60</v>
      </c>
      <c r="C2761" s="1102" t="s">
        <v>1918</v>
      </c>
      <c r="D2761" s="1109" t="s">
        <v>2794</v>
      </c>
      <c r="E2761" s="1095" t="s">
        <v>2795</v>
      </c>
      <c r="F2761" s="1096">
        <f t="shared" si="20"/>
        <v>35</v>
      </c>
      <c r="G2761" s="1103">
        <v>20</v>
      </c>
      <c r="H2761" s="1097">
        <f t="shared" si="22"/>
        <v>133.33333333333334</v>
      </c>
      <c r="I2761" s="1100">
        <v>0.01</v>
      </c>
      <c r="J2761" s="1110">
        <v>50</v>
      </c>
      <c r="K2761" s="1100">
        <v>14.99</v>
      </c>
      <c r="L2761" s="1111">
        <v>30</v>
      </c>
      <c r="M2761" s="1101">
        <v>0.15</v>
      </c>
      <c r="N2761" s="1112" t="s">
        <v>1529</v>
      </c>
      <c r="O2761" s="1101">
        <v>0.15</v>
      </c>
      <c r="P2761" s="1101">
        <v>0.15</v>
      </c>
      <c r="Q2761" s="1101">
        <v>0.15</v>
      </c>
      <c r="R2761" s="1101">
        <v>0.15</v>
      </c>
      <c r="S2761" s="1101">
        <v>0.15</v>
      </c>
      <c r="T2761" s="1101">
        <v>0.15</v>
      </c>
      <c r="U2761" s="1101">
        <v>0.15</v>
      </c>
      <c r="V2761" s="1101">
        <v>0.15</v>
      </c>
      <c r="W2761" s="1101">
        <v>0.15</v>
      </c>
      <c r="X2761" s="1095" t="s">
        <v>10</v>
      </c>
      <c r="Y2761" s="1140" t="s">
        <v>1638</v>
      </c>
    </row>
    <row r="2762" spans="2:25" s="348" customFormat="1" ht="15" customHeight="1" x14ac:dyDescent="0.2">
      <c r="B2762" s="1138">
        <v>61</v>
      </c>
      <c r="C2762" s="1102" t="s">
        <v>1919</v>
      </c>
      <c r="D2762" s="1109" t="s">
        <v>2794</v>
      </c>
      <c r="E2762" s="1095" t="s">
        <v>2795</v>
      </c>
      <c r="F2762" s="1096">
        <f t="shared" si="20"/>
        <v>40</v>
      </c>
      <c r="G2762" s="1103">
        <v>25</v>
      </c>
      <c r="H2762" s="1097">
        <f t="shared" si="22"/>
        <v>107.2041166380789</v>
      </c>
      <c r="I2762" s="1100">
        <v>0.01</v>
      </c>
      <c r="J2762" s="1110">
        <v>50</v>
      </c>
      <c r="K2762" s="1100">
        <v>14.99</v>
      </c>
      <c r="L2762" s="1111">
        <v>30</v>
      </c>
      <c r="M2762" s="1101">
        <v>0.08</v>
      </c>
      <c r="N2762" s="1112" t="s">
        <v>1529</v>
      </c>
      <c r="O2762" s="1101">
        <v>0.23319999999999999</v>
      </c>
      <c r="P2762" s="1101">
        <v>0.23319999999999999</v>
      </c>
      <c r="Q2762" s="1101">
        <v>0.23319999999999999</v>
      </c>
      <c r="R2762" s="1101">
        <v>0.23319999999999999</v>
      </c>
      <c r="S2762" s="1101">
        <v>0.08</v>
      </c>
      <c r="T2762" s="1101">
        <v>0.23319999999999999</v>
      </c>
      <c r="U2762" s="1101">
        <v>0.23319999999999999</v>
      </c>
      <c r="V2762" s="1101">
        <v>0.23319999999999999</v>
      </c>
      <c r="W2762" s="1101">
        <v>0.23319999999999999</v>
      </c>
      <c r="X2762" s="1095" t="s">
        <v>10</v>
      </c>
      <c r="Y2762" s="1140" t="s">
        <v>1638</v>
      </c>
    </row>
    <row r="2763" spans="2:25" s="348" customFormat="1" ht="15" customHeight="1" x14ac:dyDescent="0.2">
      <c r="B2763" s="1138">
        <v>62</v>
      </c>
      <c r="C2763" s="1102" t="s">
        <v>1920</v>
      </c>
      <c r="D2763" s="1109" t="s">
        <v>2794</v>
      </c>
      <c r="E2763" s="1095" t="s">
        <v>2795</v>
      </c>
      <c r="F2763" s="1096">
        <f t="shared" si="20"/>
        <v>40</v>
      </c>
      <c r="G2763" s="1103">
        <v>25</v>
      </c>
      <c r="H2763" s="1097">
        <f t="shared" si="22"/>
        <v>166.66666666666669</v>
      </c>
      <c r="I2763" s="1100">
        <v>0.01</v>
      </c>
      <c r="J2763" s="1110">
        <v>50</v>
      </c>
      <c r="K2763" s="1100">
        <v>14.99</v>
      </c>
      <c r="L2763" s="1111">
        <v>30</v>
      </c>
      <c r="M2763" s="1101">
        <v>0.15</v>
      </c>
      <c r="N2763" s="1112" t="s">
        <v>1529</v>
      </c>
      <c r="O2763" s="1101">
        <v>0.15</v>
      </c>
      <c r="P2763" s="1101">
        <v>0.15</v>
      </c>
      <c r="Q2763" s="1101">
        <v>0.15</v>
      </c>
      <c r="R2763" s="1101">
        <v>0.15</v>
      </c>
      <c r="S2763" s="1101">
        <v>0.15</v>
      </c>
      <c r="T2763" s="1101">
        <v>0.15</v>
      </c>
      <c r="U2763" s="1101">
        <v>0.15</v>
      </c>
      <c r="V2763" s="1101">
        <v>0.15</v>
      </c>
      <c r="W2763" s="1101">
        <v>0.15</v>
      </c>
      <c r="X2763" s="1095" t="s">
        <v>10</v>
      </c>
      <c r="Y2763" s="1140" t="s">
        <v>1638</v>
      </c>
    </row>
    <row r="2764" spans="2:25" s="348" customFormat="1" ht="15" customHeight="1" x14ac:dyDescent="0.2">
      <c r="B2764" s="1138">
        <v>63</v>
      </c>
      <c r="C2764" s="1102" t="s">
        <v>1639</v>
      </c>
      <c r="D2764" s="1095" t="s">
        <v>1626</v>
      </c>
      <c r="E2764" s="1095" t="s">
        <v>2795</v>
      </c>
      <c r="F2764" s="1096">
        <f t="shared" si="20"/>
        <v>23</v>
      </c>
      <c r="G2764" s="1096">
        <v>6</v>
      </c>
      <c r="H2764" s="1114">
        <f>G2764/M2764</f>
        <v>75</v>
      </c>
      <c r="I2764" s="1100">
        <v>5.01</v>
      </c>
      <c r="J2764" s="1110">
        <v>500</v>
      </c>
      <c r="K2764" s="1110">
        <v>11.99</v>
      </c>
      <c r="L2764" s="1111">
        <v>30</v>
      </c>
      <c r="M2764" s="1101">
        <v>0.08</v>
      </c>
      <c r="N2764" s="1101">
        <v>0.04</v>
      </c>
      <c r="O2764" s="1101">
        <v>0.19</v>
      </c>
      <c r="P2764" s="1101">
        <v>0.19</v>
      </c>
      <c r="Q2764" s="1101">
        <v>0.19</v>
      </c>
      <c r="R2764" s="1101">
        <v>0.19</v>
      </c>
      <c r="S2764" s="1101">
        <v>0.19</v>
      </c>
      <c r="T2764" s="1101">
        <v>0.08</v>
      </c>
      <c r="U2764" s="1101">
        <v>0.19</v>
      </c>
      <c r="V2764" s="1101">
        <v>0.19</v>
      </c>
      <c r="W2764" s="1101">
        <v>0.19</v>
      </c>
      <c r="X2764" s="1095" t="s">
        <v>10</v>
      </c>
      <c r="Y2764" s="1140" t="s">
        <v>1640</v>
      </c>
    </row>
    <row r="2765" spans="2:25" s="348" customFormat="1" ht="15" customHeight="1" x14ac:dyDescent="0.2">
      <c r="B2765" s="1138">
        <v>64</v>
      </c>
      <c r="C2765" s="1102" t="s">
        <v>1641</v>
      </c>
      <c r="D2765" s="1095" t="s">
        <v>1626</v>
      </c>
      <c r="E2765" s="1095" t="s">
        <v>2795</v>
      </c>
      <c r="F2765" s="1096">
        <f t="shared" si="20"/>
        <v>25</v>
      </c>
      <c r="G2765" s="1096">
        <v>10</v>
      </c>
      <c r="H2765" s="1114">
        <f t="shared" ref="H2765:H2795" si="23">G2765/M2765</f>
        <v>125</v>
      </c>
      <c r="I2765" s="1100">
        <v>0.01</v>
      </c>
      <c r="J2765" s="1110">
        <v>20</v>
      </c>
      <c r="K2765" s="1110">
        <v>14.99</v>
      </c>
      <c r="L2765" s="1111">
        <v>30</v>
      </c>
      <c r="M2765" s="1101">
        <v>0.08</v>
      </c>
      <c r="N2765" s="1101">
        <v>0.04</v>
      </c>
      <c r="O2765" s="1101">
        <v>0.19</v>
      </c>
      <c r="P2765" s="1101">
        <v>0.19</v>
      </c>
      <c r="Q2765" s="1101">
        <v>0.19</v>
      </c>
      <c r="R2765" s="1101">
        <v>0.19</v>
      </c>
      <c r="S2765" s="1101">
        <v>0.19</v>
      </c>
      <c r="T2765" s="1101">
        <v>0.08</v>
      </c>
      <c r="U2765" s="1101">
        <v>0.19</v>
      </c>
      <c r="V2765" s="1101">
        <v>0.19</v>
      </c>
      <c r="W2765" s="1101">
        <v>0.19</v>
      </c>
      <c r="X2765" s="1095" t="s">
        <v>10</v>
      </c>
      <c r="Y2765" s="1140" t="s">
        <v>1640</v>
      </c>
    </row>
    <row r="2766" spans="2:25" s="348" customFormat="1" ht="15" customHeight="1" x14ac:dyDescent="0.2">
      <c r="B2766" s="1138">
        <v>65</v>
      </c>
      <c r="C2766" s="1102" t="s">
        <v>1642</v>
      </c>
      <c r="D2766" s="1095" t="s">
        <v>1626</v>
      </c>
      <c r="E2766" s="1095" t="s">
        <v>2795</v>
      </c>
      <c r="F2766" s="1096">
        <f t="shared" si="20"/>
        <v>30</v>
      </c>
      <c r="G2766" s="1096">
        <v>15</v>
      </c>
      <c r="H2766" s="1114">
        <f t="shared" si="23"/>
        <v>187.5</v>
      </c>
      <c r="I2766" s="1100">
        <v>0.01</v>
      </c>
      <c r="J2766" s="1110">
        <v>20</v>
      </c>
      <c r="K2766" s="1110">
        <v>14.99</v>
      </c>
      <c r="L2766" s="1111">
        <v>30</v>
      </c>
      <c r="M2766" s="1101">
        <v>0.08</v>
      </c>
      <c r="N2766" s="1101">
        <v>0.04</v>
      </c>
      <c r="O2766" s="1101">
        <v>0.19</v>
      </c>
      <c r="P2766" s="1101">
        <v>0.19</v>
      </c>
      <c r="Q2766" s="1101">
        <v>0.19</v>
      </c>
      <c r="R2766" s="1101">
        <v>0.19</v>
      </c>
      <c r="S2766" s="1101">
        <v>0.19</v>
      </c>
      <c r="T2766" s="1101">
        <v>0.08</v>
      </c>
      <c r="U2766" s="1101">
        <v>0.19</v>
      </c>
      <c r="V2766" s="1101">
        <v>0.19</v>
      </c>
      <c r="W2766" s="1101">
        <v>0.19</v>
      </c>
      <c r="X2766" s="1095" t="s">
        <v>10</v>
      </c>
      <c r="Y2766" s="1140" t="s">
        <v>1627</v>
      </c>
    </row>
    <row r="2767" spans="2:25" s="348" customFormat="1" ht="15" customHeight="1" x14ac:dyDescent="0.2">
      <c r="B2767" s="1138">
        <v>66</v>
      </c>
      <c r="C2767" s="1102" t="s">
        <v>1643</v>
      </c>
      <c r="D2767" s="1095" t="s">
        <v>1626</v>
      </c>
      <c r="E2767" s="1095" t="s">
        <v>2795</v>
      </c>
      <c r="F2767" s="1096">
        <f t="shared" si="20"/>
        <v>35</v>
      </c>
      <c r="G2767" s="1096">
        <v>20</v>
      </c>
      <c r="H2767" s="1114">
        <f t="shared" si="23"/>
        <v>250</v>
      </c>
      <c r="I2767" s="1100">
        <v>0.01</v>
      </c>
      <c r="J2767" s="1110">
        <v>20</v>
      </c>
      <c r="K2767" s="1110">
        <v>14.99</v>
      </c>
      <c r="L2767" s="1111">
        <v>30</v>
      </c>
      <c r="M2767" s="1101">
        <v>0.08</v>
      </c>
      <c r="N2767" s="1101">
        <v>0.04</v>
      </c>
      <c r="O2767" s="1101">
        <v>0.19</v>
      </c>
      <c r="P2767" s="1101">
        <v>0.19</v>
      </c>
      <c r="Q2767" s="1101">
        <v>0.19</v>
      </c>
      <c r="R2767" s="1101">
        <v>0.19</v>
      </c>
      <c r="S2767" s="1101">
        <v>0.19</v>
      </c>
      <c r="T2767" s="1101">
        <v>0.08</v>
      </c>
      <c r="U2767" s="1101">
        <v>0.19</v>
      </c>
      <c r="V2767" s="1101">
        <v>0.19</v>
      </c>
      <c r="W2767" s="1101">
        <v>0.19</v>
      </c>
      <c r="X2767" s="1095" t="s">
        <v>10</v>
      </c>
      <c r="Y2767" s="1140" t="s">
        <v>1627</v>
      </c>
    </row>
    <row r="2768" spans="2:25" s="348" customFormat="1" ht="15" customHeight="1" x14ac:dyDescent="0.2">
      <c r="B2768" s="1138">
        <v>67</v>
      </c>
      <c r="C2768" s="1102" t="s">
        <v>1644</v>
      </c>
      <c r="D2768" s="1095" t="s">
        <v>1626</v>
      </c>
      <c r="E2768" s="1095" t="s">
        <v>2795</v>
      </c>
      <c r="F2768" s="1096">
        <f t="shared" si="20"/>
        <v>40</v>
      </c>
      <c r="G2768" s="1096">
        <v>25</v>
      </c>
      <c r="H2768" s="1114">
        <f t="shared" si="23"/>
        <v>312.5</v>
      </c>
      <c r="I2768" s="1100">
        <v>0.01</v>
      </c>
      <c r="J2768" s="1110">
        <v>20</v>
      </c>
      <c r="K2768" s="1110">
        <v>14.99</v>
      </c>
      <c r="L2768" s="1111">
        <v>30</v>
      </c>
      <c r="M2768" s="1101">
        <v>0.08</v>
      </c>
      <c r="N2768" s="1101">
        <v>0.04</v>
      </c>
      <c r="O2768" s="1101">
        <v>0.19</v>
      </c>
      <c r="P2768" s="1101">
        <v>0.19</v>
      </c>
      <c r="Q2768" s="1101">
        <v>0.19</v>
      </c>
      <c r="R2768" s="1101">
        <v>0.19</v>
      </c>
      <c r="S2768" s="1101">
        <v>0.19</v>
      </c>
      <c r="T2768" s="1101">
        <v>0.08</v>
      </c>
      <c r="U2768" s="1101">
        <v>0.19</v>
      </c>
      <c r="V2768" s="1101">
        <v>0.19</v>
      </c>
      <c r="W2768" s="1101">
        <v>0.19</v>
      </c>
      <c r="X2768" s="1095" t="s">
        <v>10</v>
      </c>
      <c r="Y2768" s="1140" t="s">
        <v>1627</v>
      </c>
    </row>
    <row r="2769" spans="2:25" s="348" customFormat="1" ht="15" customHeight="1" x14ac:dyDescent="0.2">
      <c r="B2769" s="1138">
        <v>68</v>
      </c>
      <c r="C2769" s="1102" t="s">
        <v>1645</v>
      </c>
      <c r="D2769" s="1095" t="s">
        <v>1626</v>
      </c>
      <c r="E2769" s="1095" t="s">
        <v>2795</v>
      </c>
      <c r="F2769" s="1096">
        <f t="shared" ref="F2769:F2795" si="24">+G2769+I2769+K2769</f>
        <v>55</v>
      </c>
      <c r="G2769" s="1096">
        <v>35</v>
      </c>
      <c r="H2769" s="1114">
        <f t="shared" si="23"/>
        <v>437.5</v>
      </c>
      <c r="I2769" s="1100">
        <v>0.01</v>
      </c>
      <c r="J2769" s="1110">
        <v>20</v>
      </c>
      <c r="K2769" s="1110">
        <v>19.989999999999998</v>
      </c>
      <c r="L2769" s="1111">
        <v>5000</v>
      </c>
      <c r="M2769" s="1101">
        <v>0.08</v>
      </c>
      <c r="N2769" s="1101">
        <v>0.04</v>
      </c>
      <c r="O2769" s="1101">
        <v>0.19</v>
      </c>
      <c r="P2769" s="1101">
        <v>0.19</v>
      </c>
      <c r="Q2769" s="1101">
        <v>0.19</v>
      </c>
      <c r="R2769" s="1101">
        <v>0.19</v>
      </c>
      <c r="S2769" s="1101">
        <v>0.19</v>
      </c>
      <c r="T2769" s="1101">
        <v>0.08</v>
      </c>
      <c r="U2769" s="1101">
        <v>0.19</v>
      </c>
      <c r="V2769" s="1101">
        <v>0.19</v>
      </c>
      <c r="W2769" s="1101">
        <v>0.19</v>
      </c>
      <c r="X2769" s="1095" t="s">
        <v>10</v>
      </c>
      <c r="Y2769" s="1140" t="s">
        <v>1627</v>
      </c>
    </row>
    <row r="2770" spans="2:25" s="348" customFormat="1" ht="15" customHeight="1" x14ac:dyDescent="0.2">
      <c r="B2770" s="1138">
        <v>69</v>
      </c>
      <c r="C2770" s="1102" t="s">
        <v>1646</v>
      </c>
      <c r="D2770" s="1095" t="s">
        <v>1626</v>
      </c>
      <c r="E2770" s="1095" t="s">
        <v>2795</v>
      </c>
      <c r="F2770" s="1096">
        <f t="shared" si="24"/>
        <v>60</v>
      </c>
      <c r="G2770" s="1096">
        <v>40</v>
      </c>
      <c r="H2770" s="1114">
        <f t="shared" si="23"/>
        <v>500</v>
      </c>
      <c r="I2770" s="1100">
        <v>0.01</v>
      </c>
      <c r="J2770" s="1110">
        <v>20</v>
      </c>
      <c r="K2770" s="1110">
        <v>19.989999999999998</v>
      </c>
      <c r="L2770" s="1111">
        <v>5000</v>
      </c>
      <c r="M2770" s="1101">
        <v>0.08</v>
      </c>
      <c r="N2770" s="1101">
        <v>0.04</v>
      </c>
      <c r="O2770" s="1101">
        <v>0.19</v>
      </c>
      <c r="P2770" s="1101">
        <v>0.19</v>
      </c>
      <c r="Q2770" s="1101">
        <v>0.19</v>
      </c>
      <c r="R2770" s="1101">
        <v>0.19</v>
      </c>
      <c r="S2770" s="1101">
        <v>0.19</v>
      </c>
      <c r="T2770" s="1101">
        <v>0.08</v>
      </c>
      <c r="U2770" s="1101">
        <v>0.19</v>
      </c>
      <c r="V2770" s="1101">
        <v>0.19</v>
      </c>
      <c r="W2770" s="1101">
        <v>0.19</v>
      </c>
      <c r="X2770" s="1095" t="s">
        <v>10</v>
      </c>
      <c r="Y2770" s="1140" t="s">
        <v>1627</v>
      </c>
    </row>
    <row r="2771" spans="2:25" s="348" customFormat="1" ht="15" customHeight="1" x14ac:dyDescent="0.2">
      <c r="B2771" s="1138">
        <v>70</v>
      </c>
      <c r="C2771" s="1102" t="s">
        <v>1647</v>
      </c>
      <c r="D2771" s="1095" t="s">
        <v>1626</v>
      </c>
      <c r="E2771" s="1095" t="s">
        <v>2795</v>
      </c>
      <c r="F2771" s="1096">
        <f t="shared" si="24"/>
        <v>65</v>
      </c>
      <c r="G2771" s="1096">
        <v>45</v>
      </c>
      <c r="H2771" s="1114">
        <f t="shared" si="23"/>
        <v>562.5</v>
      </c>
      <c r="I2771" s="1100">
        <v>0.01</v>
      </c>
      <c r="J2771" s="1110">
        <v>20</v>
      </c>
      <c r="K2771" s="1110">
        <v>19.989999999999998</v>
      </c>
      <c r="L2771" s="1111">
        <v>5000</v>
      </c>
      <c r="M2771" s="1101">
        <v>0.08</v>
      </c>
      <c r="N2771" s="1101">
        <v>0.04</v>
      </c>
      <c r="O2771" s="1101">
        <v>0.19</v>
      </c>
      <c r="P2771" s="1101">
        <v>0.19</v>
      </c>
      <c r="Q2771" s="1101">
        <v>0.19</v>
      </c>
      <c r="R2771" s="1101">
        <v>0.19</v>
      </c>
      <c r="S2771" s="1101">
        <v>0.19</v>
      </c>
      <c r="T2771" s="1101">
        <v>0.08</v>
      </c>
      <c r="U2771" s="1101">
        <v>0.19</v>
      </c>
      <c r="V2771" s="1101">
        <v>0.19</v>
      </c>
      <c r="W2771" s="1101">
        <v>0.19</v>
      </c>
      <c r="X2771" s="1095" t="s">
        <v>10</v>
      </c>
      <c r="Y2771" s="1140" t="s">
        <v>1627</v>
      </c>
    </row>
    <row r="2772" spans="2:25" s="348" customFormat="1" ht="15" customHeight="1" x14ac:dyDescent="0.2">
      <c r="B2772" s="1138">
        <v>71</v>
      </c>
      <c r="C2772" s="1102" t="s">
        <v>1648</v>
      </c>
      <c r="D2772" s="1095" t="s">
        <v>1626</v>
      </c>
      <c r="E2772" s="1095" t="s">
        <v>2795</v>
      </c>
      <c r="F2772" s="1096">
        <f t="shared" si="24"/>
        <v>80</v>
      </c>
      <c r="G2772" s="1096">
        <v>60</v>
      </c>
      <c r="H2772" s="1114">
        <f t="shared" si="23"/>
        <v>750</v>
      </c>
      <c r="I2772" s="1100">
        <v>0.01</v>
      </c>
      <c r="J2772" s="1110">
        <v>20</v>
      </c>
      <c r="K2772" s="1110">
        <v>19.989999999999998</v>
      </c>
      <c r="L2772" s="1111">
        <v>5000</v>
      </c>
      <c r="M2772" s="1101">
        <v>0.08</v>
      </c>
      <c r="N2772" s="1101">
        <v>0.04</v>
      </c>
      <c r="O2772" s="1101">
        <v>0.19</v>
      </c>
      <c r="P2772" s="1101">
        <v>0.19</v>
      </c>
      <c r="Q2772" s="1101">
        <v>0.19</v>
      </c>
      <c r="R2772" s="1101">
        <v>0.19</v>
      </c>
      <c r="S2772" s="1101">
        <v>0.19</v>
      </c>
      <c r="T2772" s="1101">
        <v>0.08</v>
      </c>
      <c r="U2772" s="1101">
        <v>0.19</v>
      </c>
      <c r="V2772" s="1101">
        <v>0.19</v>
      </c>
      <c r="W2772" s="1101">
        <v>0.19</v>
      </c>
      <c r="X2772" s="1095" t="s">
        <v>10</v>
      </c>
      <c r="Y2772" s="1140" t="s">
        <v>1627</v>
      </c>
    </row>
    <row r="2773" spans="2:25" s="348" customFormat="1" ht="15" customHeight="1" x14ac:dyDescent="0.2">
      <c r="B2773" s="1138">
        <v>72</v>
      </c>
      <c r="C2773" s="1102" t="s">
        <v>1649</v>
      </c>
      <c r="D2773" s="1095" t="s">
        <v>1626</v>
      </c>
      <c r="E2773" s="1095" t="s">
        <v>2795</v>
      </c>
      <c r="F2773" s="1096">
        <f t="shared" si="24"/>
        <v>100</v>
      </c>
      <c r="G2773" s="1096">
        <v>80</v>
      </c>
      <c r="H2773" s="1114">
        <f t="shared" si="23"/>
        <v>1000</v>
      </c>
      <c r="I2773" s="1100">
        <v>0.01</v>
      </c>
      <c r="J2773" s="1110">
        <v>20</v>
      </c>
      <c r="K2773" s="1110">
        <v>19.989999999999998</v>
      </c>
      <c r="L2773" s="1111">
        <v>5000</v>
      </c>
      <c r="M2773" s="1101">
        <v>0.08</v>
      </c>
      <c r="N2773" s="1101">
        <v>0.04</v>
      </c>
      <c r="O2773" s="1101">
        <v>0.19</v>
      </c>
      <c r="P2773" s="1101">
        <v>0.19</v>
      </c>
      <c r="Q2773" s="1101">
        <v>0.19</v>
      </c>
      <c r="R2773" s="1101">
        <v>0.19</v>
      </c>
      <c r="S2773" s="1101">
        <v>0.19</v>
      </c>
      <c r="T2773" s="1101">
        <v>0.08</v>
      </c>
      <c r="U2773" s="1101">
        <v>0.19</v>
      </c>
      <c r="V2773" s="1101">
        <v>0.19</v>
      </c>
      <c r="W2773" s="1101">
        <v>0.19</v>
      </c>
      <c r="X2773" s="1095" t="s">
        <v>10</v>
      </c>
      <c r="Y2773" s="1140" t="s">
        <v>1627</v>
      </c>
    </row>
    <row r="2774" spans="2:25" s="348" customFormat="1" ht="15" customHeight="1" x14ac:dyDescent="0.2">
      <c r="B2774" s="1138">
        <v>73</v>
      </c>
      <c r="C2774" s="1102" t="s">
        <v>1650</v>
      </c>
      <c r="D2774" s="1095" t="s">
        <v>1626</v>
      </c>
      <c r="E2774" s="1095" t="s">
        <v>2795</v>
      </c>
      <c r="F2774" s="1096">
        <f t="shared" si="24"/>
        <v>120</v>
      </c>
      <c r="G2774" s="1096">
        <v>100</v>
      </c>
      <c r="H2774" s="1114">
        <f t="shared" si="23"/>
        <v>1250</v>
      </c>
      <c r="I2774" s="1100">
        <v>0.01</v>
      </c>
      <c r="J2774" s="1110">
        <v>20</v>
      </c>
      <c r="K2774" s="1110">
        <v>19.989999999999998</v>
      </c>
      <c r="L2774" s="1111">
        <v>5000</v>
      </c>
      <c r="M2774" s="1101">
        <v>0.08</v>
      </c>
      <c r="N2774" s="1101">
        <v>0.04</v>
      </c>
      <c r="O2774" s="1101">
        <v>0.19</v>
      </c>
      <c r="P2774" s="1101">
        <v>0.19</v>
      </c>
      <c r="Q2774" s="1101">
        <v>0.19</v>
      </c>
      <c r="R2774" s="1101">
        <v>0.19</v>
      </c>
      <c r="S2774" s="1101">
        <v>0.19</v>
      </c>
      <c r="T2774" s="1101">
        <v>0.08</v>
      </c>
      <c r="U2774" s="1101">
        <v>0.19</v>
      </c>
      <c r="V2774" s="1101">
        <v>0.19</v>
      </c>
      <c r="W2774" s="1101">
        <v>0.19</v>
      </c>
      <c r="X2774" s="1095" t="s">
        <v>10</v>
      </c>
      <c r="Y2774" s="1140" t="s">
        <v>1627</v>
      </c>
    </row>
    <row r="2775" spans="2:25" s="348" customFormat="1" ht="15" customHeight="1" x14ac:dyDescent="0.2">
      <c r="B2775" s="1138">
        <v>74</v>
      </c>
      <c r="C2775" s="1102" t="s">
        <v>1651</v>
      </c>
      <c r="D2775" s="1095" t="s">
        <v>1626</v>
      </c>
      <c r="E2775" s="1095" t="s">
        <v>2795</v>
      </c>
      <c r="F2775" s="1096">
        <f t="shared" si="24"/>
        <v>23</v>
      </c>
      <c r="G2775" s="1096">
        <v>8</v>
      </c>
      <c r="H2775" s="1114">
        <f t="shared" si="23"/>
        <v>100</v>
      </c>
      <c r="I2775" s="1100">
        <v>5.01</v>
      </c>
      <c r="J2775" s="1110">
        <v>500</v>
      </c>
      <c r="K2775" s="1110">
        <v>9.99</v>
      </c>
      <c r="L2775" s="1111">
        <v>1024</v>
      </c>
      <c r="M2775" s="1101">
        <v>0.08</v>
      </c>
      <c r="N2775" s="1101">
        <v>0.04</v>
      </c>
      <c r="O2775" s="1101">
        <v>0.19</v>
      </c>
      <c r="P2775" s="1101">
        <v>0.19</v>
      </c>
      <c r="Q2775" s="1101">
        <v>0.19</v>
      </c>
      <c r="R2775" s="1101">
        <v>0.19</v>
      </c>
      <c r="S2775" s="1101">
        <v>0.19</v>
      </c>
      <c r="T2775" s="1101">
        <v>0.08</v>
      </c>
      <c r="U2775" s="1101">
        <v>0.19</v>
      </c>
      <c r="V2775" s="1101">
        <v>0.19</v>
      </c>
      <c r="W2775" s="1101">
        <v>0.19</v>
      </c>
      <c r="X2775" s="1095" t="s">
        <v>10</v>
      </c>
      <c r="Y2775" s="1140" t="s">
        <v>1652</v>
      </c>
    </row>
    <row r="2776" spans="2:25" s="348" customFormat="1" ht="15" customHeight="1" x14ac:dyDescent="0.2">
      <c r="B2776" s="1138">
        <v>75</v>
      </c>
      <c r="C2776" s="1115" t="s">
        <v>1291</v>
      </c>
      <c r="D2776" s="1095" t="s">
        <v>1626</v>
      </c>
      <c r="E2776" s="1095" t="s">
        <v>2795</v>
      </c>
      <c r="F2776" s="1116">
        <f t="shared" si="24"/>
        <v>10</v>
      </c>
      <c r="G2776" s="1096">
        <v>10</v>
      </c>
      <c r="H2776" s="1114">
        <f t="shared" si="23"/>
        <v>66.666666666666671</v>
      </c>
      <c r="I2776" s="1117"/>
      <c r="J2776" s="1118"/>
      <c r="K2776" s="1119"/>
      <c r="L2776" s="1120"/>
      <c r="M2776" s="1101">
        <v>0.15</v>
      </c>
      <c r="N2776" s="1112" t="s">
        <v>1529</v>
      </c>
      <c r="O2776" s="1101">
        <v>0.15</v>
      </c>
      <c r="P2776" s="1101">
        <v>0.15</v>
      </c>
      <c r="Q2776" s="1101">
        <v>0.15</v>
      </c>
      <c r="R2776" s="1101">
        <v>0.15</v>
      </c>
      <c r="S2776" s="1101">
        <v>0.15</v>
      </c>
      <c r="T2776" s="1101">
        <v>0.15</v>
      </c>
      <c r="U2776" s="1101">
        <v>0.15</v>
      </c>
      <c r="V2776" s="1101">
        <v>0.15</v>
      </c>
      <c r="W2776" s="1101">
        <v>0.15</v>
      </c>
      <c r="X2776" s="1095" t="s">
        <v>10</v>
      </c>
      <c r="Y2776" s="1140" t="s">
        <v>1653</v>
      </c>
    </row>
    <row r="2777" spans="2:25" s="348" customFormat="1" ht="15" customHeight="1" x14ac:dyDescent="0.2">
      <c r="B2777" s="1138">
        <v>76</v>
      </c>
      <c r="C2777" s="1115" t="s">
        <v>1292</v>
      </c>
      <c r="D2777" s="1095" t="s">
        <v>1626</v>
      </c>
      <c r="E2777" s="1095" t="s">
        <v>2795</v>
      </c>
      <c r="F2777" s="1116">
        <f t="shared" si="24"/>
        <v>12</v>
      </c>
      <c r="G2777" s="1096">
        <v>12</v>
      </c>
      <c r="H2777" s="1114">
        <f t="shared" si="23"/>
        <v>80</v>
      </c>
      <c r="I2777" s="1117"/>
      <c r="J2777" s="1118"/>
      <c r="K2777" s="1119"/>
      <c r="L2777" s="1120"/>
      <c r="M2777" s="1101">
        <v>0.15</v>
      </c>
      <c r="N2777" s="1112" t="s">
        <v>1529</v>
      </c>
      <c r="O2777" s="1101">
        <v>0.15</v>
      </c>
      <c r="P2777" s="1101">
        <v>0.15</v>
      </c>
      <c r="Q2777" s="1101">
        <v>0.15</v>
      </c>
      <c r="R2777" s="1101">
        <v>0.15</v>
      </c>
      <c r="S2777" s="1101">
        <v>0.15</v>
      </c>
      <c r="T2777" s="1101">
        <v>0.15</v>
      </c>
      <c r="U2777" s="1101">
        <v>0.15</v>
      </c>
      <c r="V2777" s="1101">
        <v>0.15</v>
      </c>
      <c r="W2777" s="1101">
        <v>0.15</v>
      </c>
      <c r="X2777" s="1095" t="s">
        <v>10</v>
      </c>
      <c r="Y2777" s="1140" t="s">
        <v>1653</v>
      </c>
    </row>
    <row r="2778" spans="2:25" s="348" customFormat="1" ht="15" customHeight="1" x14ac:dyDescent="0.2">
      <c r="B2778" s="1138">
        <v>77</v>
      </c>
      <c r="C2778" s="1115" t="s">
        <v>1293</v>
      </c>
      <c r="D2778" s="1095" t="s">
        <v>1626</v>
      </c>
      <c r="E2778" s="1095" t="s">
        <v>2795</v>
      </c>
      <c r="F2778" s="1116">
        <f t="shared" si="24"/>
        <v>15</v>
      </c>
      <c r="G2778" s="1096">
        <v>15</v>
      </c>
      <c r="H2778" s="1114">
        <f t="shared" si="23"/>
        <v>100</v>
      </c>
      <c r="I2778" s="1117"/>
      <c r="J2778" s="1118"/>
      <c r="K2778" s="1119"/>
      <c r="L2778" s="1120"/>
      <c r="M2778" s="1101">
        <v>0.15</v>
      </c>
      <c r="N2778" s="1112" t="s">
        <v>1529</v>
      </c>
      <c r="O2778" s="1101">
        <v>0.15</v>
      </c>
      <c r="P2778" s="1101">
        <v>0.15</v>
      </c>
      <c r="Q2778" s="1101">
        <v>0.15</v>
      </c>
      <c r="R2778" s="1101">
        <v>0.15</v>
      </c>
      <c r="S2778" s="1101">
        <v>0.15</v>
      </c>
      <c r="T2778" s="1101">
        <v>0.15</v>
      </c>
      <c r="U2778" s="1101">
        <v>0.15</v>
      </c>
      <c r="V2778" s="1101">
        <v>0.15</v>
      </c>
      <c r="W2778" s="1101">
        <v>0.15</v>
      </c>
      <c r="X2778" s="1095" t="s">
        <v>10</v>
      </c>
      <c r="Y2778" s="1140" t="s">
        <v>1653</v>
      </c>
    </row>
    <row r="2779" spans="2:25" s="348" customFormat="1" ht="15" customHeight="1" x14ac:dyDescent="0.2">
      <c r="B2779" s="1138">
        <v>78</v>
      </c>
      <c r="C2779" s="1115" t="s">
        <v>1294</v>
      </c>
      <c r="D2779" s="1095" t="s">
        <v>1626</v>
      </c>
      <c r="E2779" s="1095" t="s">
        <v>2795</v>
      </c>
      <c r="F2779" s="1116">
        <f t="shared" si="24"/>
        <v>20</v>
      </c>
      <c r="G2779" s="1096">
        <v>20</v>
      </c>
      <c r="H2779" s="1114">
        <f t="shared" si="23"/>
        <v>133.33333333333334</v>
      </c>
      <c r="I2779" s="1117"/>
      <c r="J2779" s="1118"/>
      <c r="K2779" s="1119"/>
      <c r="L2779" s="1120"/>
      <c r="M2779" s="1101">
        <v>0.15</v>
      </c>
      <c r="N2779" s="1112" t="s">
        <v>1529</v>
      </c>
      <c r="O2779" s="1101">
        <v>0.15</v>
      </c>
      <c r="P2779" s="1101">
        <v>0.15</v>
      </c>
      <c r="Q2779" s="1101">
        <v>0.15</v>
      </c>
      <c r="R2779" s="1101">
        <v>0.15</v>
      </c>
      <c r="S2779" s="1101">
        <v>0.15</v>
      </c>
      <c r="T2779" s="1101">
        <v>0.15</v>
      </c>
      <c r="U2779" s="1101">
        <v>0.15</v>
      </c>
      <c r="V2779" s="1101">
        <v>0.15</v>
      </c>
      <c r="W2779" s="1101">
        <v>0.15</v>
      </c>
      <c r="X2779" s="1095" t="s">
        <v>10</v>
      </c>
      <c r="Y2779" s="1140" t="s">
        <v>1653</v>
      </c>
    </row>
    <row r="2780" spans="2:25" s="348" customFormat="1" ht="15" customHeight="1" x14ac:dyDescent="0.2">
      <c r="B2780" s="1138">
        <v>79</v>
      </c>
      <c r="C2780" s="1115" t="s">
        <v>1295</v>
      </c>
      <c r="D2780" s="1095" t="s">
        <v>1626</v>
      </c>
      <c r="E2780" s="1095" t="s">
        <v>2795</v>
      </c>
      <c r="F2780" s="1116">
        <f t="shared" si="24"/>
        <v>25</v>
      </c>
      <c r="G2780" s="1096">
        <v>25</v>
      </c>
      <c r="H2780" s="1114">
        <f t="shared" si="23"/>
        <v>166.66666666666669</v>
      </c>
      <c r="I2780" s="1117"/>
      <c r="J2780" s="1118"/>
      <c r="K2780" s="1119"/>
      <c r="L2780" s="1120"/>
      <c r="M2780" s="1101">
        <v>0.15</v>
      </c>
      <c r="N2780" s="1112" t="s">
        <v>1529</v>
      </c>
      <c r="O2780" s="1101">
        <v>0.15</v>
      </c>
      <c r="P2780" s="1101">
        <v>0.15</v>
      </c>
      <c r="Q2780" s="1101">
        <v>0.15</v>
      </c>
      <c r="R2780" s="1101">
        <v>0.15</v>
      </c>
      <c r="S2780" s="1101">
        <v>0.15</v>
      </c>
      <c r="T2780" s="1101">
        <v>0.15</v>
      </c>
      <c r="U2780" s="1101">
        <v>0.15</v>
      </c>
      <c r="V2780" s="1101">
        <v>0.15</v>
      </c>
      <c r="W2780" s="1101">
        <v>0.15</v>
      </c>
      <c r="X2780" s="1095" t="s">
        <v>10</v>
      </c>
      <c r="Y2780" s="1140" t="s">
        <v>1653</v>
      </c>
    </row>
    <row r="2781" spans="2:25" s="348" customFormat="1" ht="15" customHeight="1" x14ac:dyDescent="0.2">
      <c r="B2781" s="1138">
        <v>80</v>
      </c>
      <c r="C2781" s="1115" t="s">
        <v>1296</v>
      </c>
      <c r="D2781" s="1095" t="s">
        <v>1626</v>
      </c>
      <c r="E2781" s="1095" t="s">
        <v>2795</v>
      </c>
      <c r="F2781" s="1116">
        <f t="shared" si="24"/>
        <v>30</v>
      </c>
      <c r="G2781" s="1096">
        <v>30</v>
      </c>
      <c r="H2781" s="1114">
        <f t="shared" si="23"/>
        <v>200</v>
      </c>
      <c r="I2781" s="1117"/>
      <c r="J2781" s="1118"/>
      <c r="K2781" s="1119"/>
      <c r="L2781" s="1120"/>
      <c r="M2781" s="1101">
        <v>0.15</v>
      </c>
      <c r="N2781" s="1112" t="s">
        <v>1529</v>
      </c>
      <c r="O2781" s="1101">
        <v>0.15</v>
      </c>
      <c r="P2781" s="1101">
        <v>0.15</v>
      </c>
      <c r="Q2781" s="1101">
        <v>0.15</v>
      </c>
      <c r="R2781" s="1101">
        <v>0.15</v>
      </c>
      <c r="S2781" s="1101">
        <v>0.15</v>
      </c>
      <c r="T2781" s="1101">
        <v>0.15</v>
      </c>
      <c r="U2781" s="1101">
        <v>0.15</v>
      </c>
      <c r="V2781" s="1101">
        <v>0.15</v>
      </c>
      <c r="W2781" s="1101">
        <v>0.15</v>
      </c>
      <c r="X2781" s="1095" t="s">
        <v>10</v>
      </c>
      <c r="Y2781" s="1140" t="s">
        <v>1653</v>
      </c>
    </row>
    <row r="2782" spans="2:25" s="348" customFormat="1" ht="15" customHeight="1" x14ac:dyDescent="0.2">
      <c r="B2782" s="1138">
        <v>81</v>
      </c>
      <c r="C2782" s="1115" t="s">
        <v>1297</v>
      </c>
      <c r="D2782" s="1095" t="s">
        <v>1626</v>
      </c>
      <c r="E2782" s="1095" t="s">
        <v>2795</v>
      </c>
      <c r="F2782" s="1116">
        <f t="shared" si="24"/>
        <v>35</v>
      </c>
      <c r="G2782" s="1096">
        <v>35</v>
      </c>
      <c r="H2782" s="1114">
        <f t="shared" si="23"/>
        <v>233.33333333333334</v>
      </c>
      <c r="I2782" s="1117"/>
      <c r="J2782" s="1118"/>
      <c r="K2782" s="1119"/>
      <c r="L2782" s="1120"/>
      <c r="M2782" s="1101">
        <v>0.15</v>
      </c>
      <c r="N2782" s="1112" t="s">
        <v>1529</v>
      </c>
      <c r="O2782" s="1101">
        <v>0.15</v>
      </c>
      <c r="P2782" s="1101">
        <v>0.15</v>
      </c>
      <c r="Q2782" s="1101">
        <v>0.15</v>
      </c>
      <c r="R2782" s="1101">
        <v>0.15</v>
      </c>
      <c r="S2782" s="1101">
        <v>0.15</v>
      </c>
      <c r="T2782" s="1101">
        <v>0.15</v>
      </c>
      <c r="U2782" s="1101">
        <v>0.15</v>
      </c>
      <c r="V2782" s="1101">
        <v>0.15</v>
      </c>
      <c r="W2782" s="1101">
        <v>0.15</v>
      </c>
      <c r="X2782" s="1095" t="s">
        <v>10</v>
      </c>
      <c r="Y2782" s="1140" t="s">
        <v>1653</v>
      </c>
    </row>
    <row r="2783" spans="2:25" s="348" customFormat="1" ht="15" customHeight="1" x14ac:dyDescent="0.2">
      <c r="B2783" s="1138">
        <v>82</v>
      </c>
      <c r="C2783" s="1115" t="s">
        <v>1298</v>
      </c>
      <c r="D2783" s="1095" t="s">
        <v>1626</v>
      </c>
      <c r="E2783" s="1095" t="s">
        <v>2795</v>
      </c>
      <c r="F2783" s="1116">
        <f t="shared" si="24"/>
        <v>40</v>
      </c>
      <c r="G2783" s="1096">
        <v>40</v>
      </c>
      <c r="H2783" s="1114">
        <f t="shared" si="23"/>
        <v>266.66666666666669</v>
      </c>
      <c r="I2783" s="1117"/>
      <c r="J2783" s="1118"/>
      <c r="K2783" s="1119"/>
      <c r="L2783" s="1120"/>
      <c r="M2783" s="1101">
        <v>0.15</v>
      </c>
      <c r="N2783" s="1112" t="s">
        <v>1529</v>
      </c>
      <c r="O2783" s="1101">
        <v>0.15</v>
      </c>
      <c r="P2783" s="1101">
        <v>0.15</v>
      </c>
      <c r="Q2783" s="1101">
        <v>0.15</v>
      </c>
      <c r="R2783" s="1101">
        <v>0.15</v>
      </c>
      <c r="S2783" s="1101">
        <v>0.15</v>
      </c>
      <c r="T2783" s="1101">
        <v>0.15</v>
      </c>
      <c r="U2783" s="1101">
        <v>0.15</v>
      </c>
      <c r="V2783" s="1101">
        <v>0.15</v>
      </c>
      <c r="W2783" s="1101">
        <v>0.15</v>
      </c>
      <c r="X2783" s="1095" t="s">
        <v>10</v>
      </c>
      <c r="Y2783" s="1140" t="s">
        <v>1653</v>
      </c>
    </row>
    <row r="2784" spans="2:25" s="348" customFormat="1" ht="15" customHeight="1" x14ac:dyDescent="0.2">
      <c r="B2784" s="1138">
        <v>83</v>
      </c>
      <c r="C2784" s="1115" t="s">
        <v>1299</v>
      </c>
      <c r="D2784" s="1095" t="s">
        <v>1626</v>
      </c>
      <c r="E2784" s="1095" t="s">
        <v>2795</v>
      </c>
      <c r="F2784" s="1116">
        <f t="shared" si="24"/>
        <v>50</v>
      </c>
      <c r="G2784" s="1096">
        <v>50</v>
      </c>
      <c r="H2784" s="1114">
        <f t="shared" si="23"/>
        <v>333.33333333333337</v>
      </c>
      <c r="I2784" s="1117"/>
      <c r="J2784" s="1118"/>
      <c r="K2784" s="1119"/>
      <c r="L2784" s="1120"/>
      <c r="M2784" s="1101">
        <v>0.15</v>
      </c>
      <c r="N2784" s="1112" t="s">
        <v>1529</v>
      </c>
      <c r="O2784" s="1101">
        <v>0.15</v>
      </c>
      <c r="P2784" s="1101">
        <v>0.15</v>
      </c>
      <c r="Q2784" s="1101">
        <v>0.15</v>
      </c>
      <c r="R2784" s="1101">
        <v>0.15</v>
      </c>
      <c r="S2784" s="1101">
        <v>0.15</v>
      </c>
      <c r="T2784" s="1101">
        <v>0.15</v>
      </c>
      <c r="U2784" s="1101">
        <v>0.15</v>
      </c>
      <c r="V2784" s="1101">
        <v>0.15</v>
      </c>
      <c r="W2784" s="1101">
        <v>0.15</v>
      </c>
      <c r="X2784" s="1095" t="s">
        <v>10</v>
      </c>
      <c r="Y2784" s="1140" t="s">
        <v>1653</v>
      </c>
    </row>
    <row r="2785" spans="2:25" s="348" customFormat="1" ht="15" customHeight="1" x14ac:dyDescent="0.2">
      <c r="B2785" s="1138">
        <v>84</v>
      </c>
      <c r="C2785" s="1115" t="s">
        <v>1300</v>
      </c>
      <c r="D2785" s="1095" t="s">
        <v>1626</v>
      </c>
      <c r="E2785" s="1095" t="s">
        <v>2795</v>
      </c>
      <c r="F2785" s="1116">
        <f t="shared" si="24"/>
        <v>55</v>
      </c>
      <c r="G2785" s="1096">
        <v>55</v>
      </c>
      <c r="H2785" s="1114">
        <f t="shared" si="23"/>
        <v>366.66666666666669</v>
      </c>
      <c r="I2785" s="1117"/>
      <c r="J2785" s="1118"/>
      <c r="K2785" s="1119"/>
      <c r="L2785" s="1120"/>
      <c r="M2785" s="1101">
        <v>0.15</v>
      </c>
      <c r="N2785" s="1112" t="s">
        <v>1529</v>
      </c>
      <c r="O2785" s="1101">
        <v>0.15</v>
      </c>
      <c r="P2785" s="1101">
        <v>0.15</v>
      </c>
      <c r="Q2785" s="1101">
        <v>0.15</v>
      </c>
      <c r="R2785" s="1101">
        <v>0.15</v>
      </c>
      <c r="S2785" s="1101">
        <v>0.15</v>
      </c>
      <c r="T2785" s="1101">
        <v>0.15</v>
      </c>
      <c r="U2785" s="1101">
        <v>0.15</v>
      </c>
      <c r="V2785" s="1101">
        <v>0.15</v>
      </c>
      <c r="W2785" s="1101">
        <v>0.15</v>
      </c>
      <c r="X2785" s="1095" t="s">
        <v>10</v>
      </c>
      <c r="Y2785" s="1140" t="s">
        <v>1653</v>
      </c>
    </row>
    <row r="2786" spans="2:25" s="348" customFormat="1" ht="15" customHeight="1" x14ac:dyDescent="0.2">
      <c r="B2786" s="1138">
        <v>85</v>
      </c>
      <c r="C2786" s="1115" t="s">
        <v>1301</v>
      </c>
      <c r="D2786" s="1095" t="s">
        <v>1626</v>
      </c>
      <c r="E2786" s="1095" t="s">
        <v>2795</v>
      </c>
      <c r="F2786" s="1116">
        <f t="shared" si="24"/>
        <v>60</v>
      </c>
      <c r="G2786" s="1096">
        <v>60</v>
      </c>
      <c r="H2786" s="1114">
        <f t="shared" si="23"/>
        <v>400</v>
      </c>
      <c r="I2786" s="1117"/>
      <c r="J2786" s="1118"/>
      <c r="K2786" s="1119"/>
      <c r="L2786" s="1120"/>
      <c r="M2786" s="1101">
        <v>0.15</v>
      </c>
      <c r="N2786" s="1112" t="s">
        <v>1529</v>
      </c>
      <c r="O2786" s="1101">
        <v>0.15</v>
      </c>
      <c r="P2786" s="1101">
        <v>0.15</v>
      </c>
      <c r="Q2786" s="1101">
        <v>0.15</v>
      </c>
      <c r="R2786" s="1101">
        <v>0.15</v>
      </c>
      <c r="S2786" s="1101">
        <v>0.15</v>
      </c>
      <c r="T2786" s="1101">
        <v>0.15</v>
      </c>
      <c r="U2786" s="1101">
        <v>0.15</v>
      </c>
      <c r="V2786" s="1101">
        <v>0.15</v>
      </c>
      <c r="W2786" s="1101">
        <v>0.15</v>
      </c>
      <c r="X2786" s="1095" t="s">
        <v>10</v>
      </c>
      <c r="Y2786" s="1140" t="s">
        <v>1653</v>
      </c>
    </row>
    <row r="2787" spans="2:25" s="348" customFormat="1" ht="15" customHeight="1" x14ac:dyDescent="0.2">
      <c r="B2787" s="1138">
        <v>86</v>
      </c>
      <c r="C2787" s="1115" t="s">
        <v>1302</v>
      </c>
      <c r="D2787" s="1095" t="s">
        <v>1626</v>
      </c>
      <c r="E2787" s="1095" t="s">
        <v>2795</v>
      </c>
      <c r="F2787" s="1116">
        <f t="shared" si="24"/>
        <v>65</v>
      </c>
      <c r="G2787" s="1096">
        <v>65</v>
      </c>
      <c r="H2787" s="1114">
        <f t="shared" si="23"/>
        <v>433.33333333333337</v>
      </c>
      <c r="I2787" s="1117"/>
      <c r="J2787" s="1118"/>
      <c r="K2787" s="1119"/>
      <c r="L2787" s="1120"/>
      <c r="M2787" s="1101">
        <v>0.15</v>
      </c>
      <c r="N2787" s="1112" t="s">
        <v>1529</v>
      </c>
      <c r="O2787" s="1101">
        <v>0.15</v>
      </c>
      <c r="P2787" s="1101">
        <v>0.15</v>
      </c>
      <c r="Q2787" s="1101">
        <v>0.15</v>
      </c>
      <c r="R2787" s="1101">
        <v>0.15</v>
      </c>
      <c r="S2787" s="1101">
        <v>0.15</v>
      </c>
      <c r="T2787" s="1101">
        <v>0.15</v>
      </c>
      <c r="U2787" s="1101">
        <v>0.15</v>
      </c>
      <c r="V2787" s="1101">
        <v>0.15</v>
      </c>
      <c r="W2787" s="1101">
        <v>0.15</v>
      </c>
      <c r="X2787" s="1095" t="s">
        <v>10</v>
      </c>
      <c r="Y2787" s="1140" t="s">
        <v>1653</v>
      </c>
    </row>
    <row r="2788" spans="2:25" s="348" customFormat="1" ht="15" customHeight="1" x14ac:dyDescent="0.2">
      <c r="B2788" s="1138">
        <v>87</v>
      </c>
      <c r="C2788" s="1115" t="s">
        <v>1303</v>
      </c>
      <c r="D2788" s="1095" t="s">
        <v>1626</v>
      </c>
      <c r="E2788" s="1095" t="s">
        <v>2795</v>
      </c>
      <c r="F2788" s="1116">
        <f t="shared" si="24"/>
        <v>70</v>
      </c>
      <c r="G2788" s="1096">
        <v>70</v>
      </c>
      <c r="H2788" s="1114">
        <f t="shared" si="23"/>
        <v>466.66666666666669</v>
      </c>
      <c r="I2788" s="1117"/>
      <c r="J2788" s="1118"/>
      <c r="K2788" s="1119"/>
      <c r="L2788" s="1120"/>
      <c r="M2788" s="1101">
        <v>0.15</v>
      </c>
      <c r="N2788" s="1112" t="s">
        <v>1529</v>
      </c>
      <c r="O2788" s="1101">
        <v>0.15</v>
      </c>
      <c r="P2788" s="1101">
        <v>0.15</v>
      </c>
      <c r="Q2788" s="1101">
        <v>0.15</v>
      </c>
      <c r="R2788" s="1101">
        <v>0.15</v>
      </c>
      <c r="S2788" s="1101">
        <v>0.15</v>
      </c>
      <c r="T2788" s="1101">
        <v>0.15</v>
      </c>
      <c r="U2788" s="1101">
        <v>0.15</v>
      </c>
      <c r="V2788" s="1101">
        <v>0.15</v>
      </c>
      <c r="W2788" s="1101">
        <v>0.15</v>
      </c>
      <c r="X2788" s="1095" t="s">
        <v>10</v>
      </c>
      <c r="Y2788" s="1140" t="s">
        <v>1653</v>
      </c>
    </row>
    <row r="2789" spans="2:25" s="348" customFormat="1" ht="15" customHeight="1" x14ac:dyDescent="0.2">
      <c r="B2789" s="1138">
        <v>88</v>
      </c>
      <c r="C2789" s="1115" t="s">
        <v>1304</v>
      </c>
      <c r="D2789" s="1095" t="s">
        <v>1626</v>
      </c>
      <c r="E2789" s="1095" t="s">
        <v>2795</v>
      </c>
      <c r="F2789" s="1116">
        <f t="shared" si="24"/>
        <v>80</v>
      </c>
      <c r="G2789" s="1096">
        <v>80</v>
      </c>
      <c r="H2789" s="1114">
        <f t="shared" si="23"/>
        <v>533.33333333333337</v>
      </c>
      <c r="I2789" s="1117"/>
      <c r="J2789" s="1118"/>
      <c r="K2789" s="1119"/>
      <c r="L2789" s="1120"/>
      <c r="M2789" s="1101">
        <v>0.15</v>
      </c>
      <c r="N2789" s="1112" t="s">
        <v>1529</v>
      </c>
      <c r="O2789" s="1101">
        <v>0.15</v>
      </c>
      <c r="P2789" s="1101">
        <v>0.15</v>
      </c>
      <c r="Q2789" s="1101">
        <v>0.15</v>
      </c>
      <c r="R2789" s="1101">
        <v>0.15</v>
      </c>
      <c r="S2789" s="1101">
        <v>0.15</v>
      </c>
      <c r="T2789" s="1101">
        <v>0.15</v>
      </c>
      <c r="U2789" s="1101">
        <v>0.15</v>
      </c>
      <c r="V2789" s="1101">
        <v>0.15</v>
      </c>
      <c r="W2789" s="1101">
        <v>0.15</v>
      </c>
      <c r="X2789" s="1095" t="s">
        <v>10</v>
      </c>
      <c r="Y2789" s="1140" t="s">
        <v>1653</v>
      </c>
    </row>
    <row r="2790" spans="2:25" s="348" customFormat="1" ht="15" customHeight="1" x14ac:dyDescent="0.2">
      <c r="B2790" s="1138">
        <v>89</v>
      </c>
      <c r="C2790" s="1115" t="s">
        <v>1305</v>
      </c>
      <c r="D2790" s="1095" t="s">
        <v>1626</v>
      </c>
      <c r="E2790" s="1095" t="s">
        <v>2795</v>
      </c>
      <c r="F2790" s="1116">
        <f t="shared" si="24"/>
        <v>100</v>
      </c>
      <c r="G2790" s="1096">
        <v>100</v>
      </c>
      <c r="H2790" s="1114">
        <f t="shared" si="23"/>
        <v>666.66666666666674</v>
      </c>
      <c r="I2790" s="1117"/>
      <c r="J2790" s="1118"/>
      <c r="K2790" s="1119"/>
      <c r="L2790" s="1120"/>
      <c r="M2790" s="1101">
        <v>0.15</v>
      </c>
      <c r="N2790" s="1112" t="s">
        <v>1529</v>
      </c>
      <c r="O2790" s="1101">
        <v>0.15</v>
      </c>
      <c r="P2790" s="1101">
        <v>0.15</v>
      </c>
      <c r="Q2790" s="1101">
        <v>0.15</v>
      </c>
      <c r="R2790" s="1101">
        <v>0.15</v>
      </c>
      <c r="S2790" s="1101">
        <v>0.15</v>
      </c>
      <c r="T2790" s="1101">
        <v>0.15</v>
      </c>
      <c r="U2790" s="1101">
        <v>0.15</v>
      </c>
      <c r="V2790" s="1101">
        <v>0.15</v>
      </c>
      <c r="W2790" s="1101">
        <v>0.15</v>
      </c>
      <c r="X2790" s="1095" t="s">
        <v>10</v>
      </c>
      <c r="Y2790" s="1140" t="s">
        <v>1653</v>
      </c>
    </row>
    <row r="2791" spans="2:25" s="348" customFormat="1" ht="15" customHeight="1" x14ac:dyDescent="0.2">
      <c r="B2791" s="1138">
        <v>90</v>
      </c>
      <c r="C2791" s="1115" t="s">
        <v>1306</v>
      </c>
      <c r="D2791" s="1095" t="s">
        <v>1626</v>
      </c>
      <c r="E2791" s="1095" t="s">
        <v>2795</v>
      </c>
      <c r="F2791" s="1116">
        <f t="shared" si="24"/>
        <v>120</v>
      </c>
      <c r="G2791" s="1096">
        <v>120</v>
      </c>
      <c r="H2791" s="1114">
        <f t="shared" si="23"/>
        <v>800</v>
      </c>
      <c r="I2791" s="1117"/>
      <c r="J2791" s="1118"/>
      <c r="K2791" s="1119"/>
      <c r="L2791" s="1120"/>
      <c r="M2791" s="1101">
        <v>0.15</v>
      </c>
      <c r="N2791" s="1112" t="s">
        <v>1529</v>
      </c>
      <c r="O2791" s="1101">
        <v>0.15</v>
      </c>
      <c r="P2791" s="1101">
        <v>0.15</v>
      </c>
      <c r="Q2791" s="1101">
        <v>0.15</v>
      </c>
      <c r="R2791" s="1101">
        <v>0.15</v>
      </c>
      <c r="S2791" s="1101">
        <v>0.15</v>
      </c>
      <c r="T2791" s="1101">
        <v>0.15</v>
      </c>
      <c r="U2791" s="1101">
        <v>0.15</v>
      </c>
      <c r="V2791" s="1101">
        <v>0.15</v>
      </c>
      <c r="W2791" s="1101">
        <v>0.15</v>
      </c>
      <c r="X2791" s="1095" t="s">
        <v>10</v>
      </c>
      <c r="Y2791" s="1140" t="s">
        <v>1653</v>
      </c>
    </row>
    <row r="2792" spans="2:25" s="348" customFormat="1" ht="15" customHeight="1" x14ac:dyDescent="0.2">
      <c r="B2792" s="1138">
        <v>91</v>
      </c>
      <c r="C2792" s="1115" t="s">
        <v>1307</v>
      </c>
      <c r="D2792" s="1095" t="s">
        <v>1626</v>
      </c>
      <c r="E2792" s="1095" t="s">
        <v>2795</v>
      </c>
      <c r="F2792" s="1116">
        <f t="shared" si="24"/>
        <v>150</v>
      </c>
      <c r="G2792" s="1096">
        <v>150</v>
      </c>
      <c r="H2792" s="1114">
        <f t="shared" si="23"/>
        <v>1000</v>
      </c>
      <c r="I2792" s="1117"/>
      <c r="J2792" s="1118"/>
      <c r="K2792" s="1119"/>
      <c r="L2792" s="1120"/>
      <c r="M2792" s="1101">
        <v>0.15</v>
      </c>
      <c r="N2792" s="1112" t="s">
        <v>1529</v>
      </c>
      <c r="O2792" s="1101">
        <v>0.15</v>
      </c>
      <c r="P2792" s="1101">
        <v>0.15</v>
      </c>
      <c r="Q2792" s="1101">
        <v>0.15</v>
      </c>
      <c r="R2792" s="1101">
        <v>0.15</v>
      </c>
      <c r="S2792" s="1101">
        <v>0.15</v>
      </c>
      <c r="T2792" s="1101">
        <v>0.15</v>
      </c>
      <c r="U2792" s="1101">
        <v>0.15</v>
      </c>
      <c r="V2792" s="1101">
        <v>0.15</v>
      </c>
      <c r="W2792" s="1101">
        <v>0.15</v>
      </c>
      <c r="X2792" s="1095" t="s">
        <v>10</v>
      </c>
      <c r="Y2792" s="1140" t="s">
        <v>1653</v>
      </c>
    </row>
    <row r="2793" spans="2:25" s="348" customFormat="1" ht="15" customHeight="1" x14ac:dyDescent="0.2">
      <c r="B2793" s="1138">
        <v>92</v>
      </c>
      <c r="C2793" s="1115" t="s">
        <v>1308</v>
      </c>
      <c r="D2793" s="1095" t="s">
        <v>1626</v>
      </c>
      <c r="E2793" s="1095" t="s">
        <v>2795</v>
      </c>
      <c r="F2793" s="1116">
        <f t="shared" si="24"/>
        <v>200</v>
      </c>
      <c r="G2793" s="1096">
        <v>200</v>
      </c>
      <c r="H2793" s="1114">
        <f t="shared" si="23"/>
        <v>1333.3333333333335</v>
      </c>
      <c r="I2793" s="1117"/>
      <c r="J2793" s="1118"/>
      <c r="K2793" s="1119"/>
      <c r="L2793" s="1120"/>
      <c r="M2793" s="1101">
        <v>0.15</v>
      </c>
      <c r="N2793" s="1112" t="s">
        <v>1529</v>
      </c>
      <c r="O2793" s="1101">
        <v>0.15</v>
      </c>
      <c r="P2793" s="1101">
        <v>0.15</v>
      </c>
      <c r="Q2793" s="1101">
        <v>0.15</v>
      </c>
      <c r="R2793" s="1101">
        <v>0.15</v>
      </c>
      <c r="S2793" s="1101">
        <v>0.15</v>
      </c>
      <c r="T2793" s="1101">
        <v>0.15</v>
      </c>
      <c r="U2793" s="1101">
        <v>0.15</v>
      </c>
      <c r="V2793" s="1101">
        <v>0.15</v>
      </c>
      <c r="W2793" s="1101">
        <v>0.15</v>
      </c>
      <c r="X2793" s="1095" t="s">
        <v>10</v>
      </c>
      <c r="Y2793" s="1140" t="s">
        <v>1653</v>
      </c>
    </row>
    <row r="2794" spans="2:25" s="348" customFormat="1" ht="15" customHeight="1" x14ac:dyDescent="0.2">
      <c r="B2794" s="1138">
        <v>93</v>
      </c>
      <c r="C2794" s="1115" t="s">
        <v>1309</v>
      </c>
      <c r="D2794" s="1095" t="s">
        <v>1626</v>
      </c>
      <c r="E2794" s="1095" t="s">
        <v>2795</v>
      </c>
      <c r="F2794" s="1116">
        <f t="shared" si="24"/>
        <v>250</v>
      </c>
      <c r="G2794" s="1096">
        <v>250</v>
      </c>
      <c r="H2794" s="1114">
        <f t="shared" si="23"/>
        <v>1666.6666666666667</v>
      </c>
      <c r="I2794" s="1117"/>
      <c r="J2794" s="1118"/>
      <c r="K2794" s="1119"/>
      <c r="L2794" s="1120"/>
      <c r="M2794" s="1101">
        <v>0.15</v>
      </c>
      <c r="N2794" s="1112" t="s">
        <v>1529</v>
      </c>
      <c r="O2794" s="1101">
        <v>0.15</v>
      </c>
      <c r="P2794" s="1101">
        <v>0.15</v>
      </c>
      <c r="Q2794" s="1101">
        <v>0.15</v>
      </c>
      <c r="R2794" s="1101">
        <v>0.15</v>
      </c>
      <c r="S2794" s="1101">
        <v>0.15</v>
      </c>
      <c r="T2794" s="1101">
        <v>0.15</v>
      </c>
      <c r="U2794" s="1101">
        <v>0.15</v>
      </c>
      <c r="V2794" s="1101">
        <v>0.15</v>
      </c>
      <c r="W2794" s="1101">
        <v>0.15</v>
      </c>
      <c r="X2794" s="1095" t="s">
        <v>10</v>
      </c>
      <c r="Y2794" s="1140" t="s">
        <v>1653</v>
      </c>
    </row>
    <row r="2795" spans="2:25" s="348" customFormat="1" ht="15" customHeight="1" thickBot="1" x14ac:dyDescent="0.25">
      <c r="B2795" s="1142">
        <v>94</v>
      </c>
      <c r="C2795" s="1121" t="s">
        <v>1310</v>
      </c>
      <c r="D2795" s="1122" t="s">
        <v>1626</v>
      </c>
      <c r="E2795" s="1122" t="s">
        <v>2795</v>
      </c>
      <c r="F2795" s="1123">
        <f t="shared" si="24"/>
        <v>300</v>
      </c>
      <c r="G2795" s="1124">
        <v>300</v>
      </c>
      <c r="H2795" s="1125">
        <f t="shared" si="23"/>
        <v>2000</v>
      </c>
      <c r="I2795" s="1126"/>
      <c r="J2795" s="1126"/>
      <c r="K2795" s="1127"/>
      <c r="L2795" s="1128"/>
      <c r="M2795" s="1129">
        <v>0.15</v>
      </c>
      <c r="N2795" s="1130" t="s">
        <v>1529</v>
      </c>
      <c r="O2795" s="1129">
        <v>0.15</v>
      </c>
      <c r="P2795" s="1129">
        <v>0.15</v>
      </c>
      <c r="Q2795" s="1129">
        <v>0.15</v>
      </c>
      <c r="R2795" s="1129">
        <v>0.15</v>
      </c>
      <c r="S2795" s="1129">
        <v>0.15</v>
      </c>
      <c r="T2795" s="1129">
        <v>0.15</v>
      </c>
      <c r="U2795" s="1129">
        <v>0.15</v>
      </c>
      <c r="V2795" s="1129">
        <v>0.15</v>
      </c>
      <c r="W2795" s="1129">
        <v>0.15</v>
      </c>
      <c r="X2795" s="1122" t="s">
        <v>10</v>
      </c>
      <c r="Y2795" s="1143" t="s">
        <v>1653</v>
      </c>
    </row>
    <row r="2796" spans="2:25" s="348" customFormat="1" ht="15" customHeight="1" x14ac:dyDescent="0.2">
      <c r="B2796" s="5431" t="s">
        <v>1618</v>
      </c>
      <c r="C2796" s="5432"/>
      <c r="D2796" s="5432"/>
      <c r="E2796" s="1131"/>
      <c r="F2796" s="1132"/>
      <c r="G2796" s="1132"/>
      <c r="H2796" s="1132"/>
      <c r="I2796" s="1132"/>
      <c r="J2796" s="1132"/>
      <c r="K2796" s="1132"/>
      <c r="L2796" s="1132"/>
      <c r="M2796" s="1133"/>
      <c r="N2796" s="1133"/>
      <c r="O2796" s="1132"/>
      <c r="P2796" s="1132"/>
      <c r="Q2796" s="1132"/>
      <c r="R2796" s="1132"/>
      <c r="S2796" s="1132"/>
      <c r="T2796" s="1134"/>
      <c r="U2796" s="1131"/>
      <c r="V2796" s="1131"/>
      <c r="W2796" s="1131"/>
      <c r="X2796" s="1131"/>
      <c r="Y2796" s="1144"/>
    </row>
    <row r="2797" spans="2:25" s="348" customFormat="1" ht="15" customHeight="1" thickBot="1" x14ac:dyDescent="0.25">
      <c r="B2797" s="5500" t="s">
        <v>1654</v>
      </c>
      <c r="C2797" s="5501"/>
      <c r="D2797" s="5501"/>
      <c r="E2797" s="5501"/>
      <c r="F2797" s="5501"/>
      <c r="G2797" s="5501"/>
      <c r="H2797" s="5501"/>
      <c r="I2797" s="5501"/>
      <c r="J2797" s="5501"/>
      <c r="K2797" s="5501"/>
      <c r="L2797" s="1145"/>
      <c r="M2797" s="1146"/>
      <c r="N2797" s="1146"/>
      <c r="O2797" s="1145"/>
      <c r="P2797" s="1145"/>
      <c r="Q2797" s="1145"/>
      <c r="R2797" s="1145"/>
      <c r="S2797" s="1145"/>
      <c r="T2797" s="1147"/>
      <c r="U2797" s="1148"/>
      <c r="V2797" s="1148"/>
      <c r="W2797" s="1148"/>
      <c r="X2797" s="1148"/>
      <c r="Y2797" s="1149"/>
    </row>
    <row r="2798" spans="2:25" s="348" customFormat="1" ht="15" customHeight="1" thickTop="1" thickBot="1" x14ac:dyDescent="0.35">
      <c r="B2798" s="247"/>
      <c r="C2798" s="247"/>
      <c r="D2798" s="513"/>
      <c r="E2798" s="513"/>
      <c r="F2798" s="513"/>
      <c r="G2798" s="513"/>
      <c r="H2798" s="513"/>
      <c r="I2798" s="489"/>
      <c r="J2798" s="489"/>
      <c r="K2798" s="489"/>
      <c r="L2798" s="489"/>
      <c r="M2798" s="489"/>
      <c r="N2798" s="489"/>
      <c r="O2798" s="489"/>
      <c r="P2798" s="489"/>
    </row>
    <row r="2799" spans="2:25" s="348" customFormat="1" ht="15" customHeight="1" thickTop="1" thickBot="1" x14ac:dyDescent="0.25">
      <c r="C2799" s="5505" t="s">
        <v>1663</v>
      </c>
      <c r="D2799" s="5506"/>
      <c r="E2799" s="5506"/>
      <c r="F2799" s="5506"/>
      <c r="G2799" s="5506"/>
      <c r="H2799" s="5506"/>
      <c r="I2799" s="5507"/>
      <c r="P2799" s="489"/>
    </row>
    <row r="2800" spans="2:25" s="348" customFormat="1" ht="15" customHeight="1" thickBot="1" x14ac:dyDescent="0.25">
      <c r="C2800" s="1903" t="s">
        <v>1213</v>
      </c>
      <c r="D2800" s="1905" t="s">
        <v>381</v>
      </c>
      <c r="E2800" s="1907" t="s">
        <v>1656</v>
      </c>
      <c r="F2800" s="1908"/>
      <c r="G2800" s="1908"/>
      <c r="H2800" s="1908"/>
      <c r="I2800" s="1909"/>
      <c r="P2800" s="489"/>
    </row>
    <row r="2801" spans="2:16" s="348" customFormat="1" ht="15" customHeight="1" thickBot="1" x14ac:dyDescent="0.25">
      <c r="C2801" s="1904"/>
      <c r="D2801" s="1906"/>
      <c r="E2801" s="1905" t="s">
        <v>1657</v>
      </c>
      <c r="F2801" s="1910" t="s">
        <v>383</v>
      </c>
      <c r="G2801" s="1910"/>
      <c r="H2801" s="1910"/>
      <c r="I2801" s="1911"/>
      <c r="P2801" s="489"/>
    </row>
    <row r="2802" spans="2:16" s="348" customFormat="1" ht="15" customHeight="1" thickBot="1" x14ac:dyDescent="0.25">
      <c r="C2802" s="1904"/>
      <c r="D2802" s="1906"/>
      <c r="E2802" s="1906"/>
      <c r="F2802" s="1150" t="s">
        <v>1658</v>
      </c>
      <c r="G2802" s="1151" t="s">
        <v>1659</v>
      </c>
      <c r="H2802" s="1151" t="s">
        <v>1660</v>
      </c>
      <c r="I2802" s="1152" t="s">
        <v>1659</v>
      </c>
      <c r="P2802" s="489"/>
    </row>
    <row r="2803" spans="2:16" s="348" customFormat="1" ht="15" customHeight="1" x14ac:dyDescent="0.2">
      <c r="C2803" s="1136" t="s">
        <v>165</v>
      </c>
      <c r="D2803" s="1086" t="s">
        <v>334</v>
      </c>
      <c r="E2803" s="1153">
        <v>0.08</v>
      </c>
      <c r="F2803" s="1154">
        <v>0.23319999999999999</v>
      </c>
      <c r="G2803" s="1154">
        <v>0.23319999999999999</v>
      </c>
      <c r="H2803" s="1154">
        <v>0.23319999999999999</v>
      </c>
      <c r="I2803" s="1155">
        <v>0.23319999999999999</v>
      </c>
      <c r="P2803" s="489"/>
    </row>
    <row r="2804" spans="2:16" s="348" customFormat="1" ht="15" customHeight="1" thickBot="1" x14ac:dyDescent="0.25">
      <c r="C2804" s="1142" t="s">
        <v>165</v>
      </c>
      <c r="D2804" s="1156" t="s">
        <v>1661</v>
      </c>
      <c r="E2804" s="1157">
        <v>0.15</v>
      </c>
      <c r="F2804" s="1157">
        <v>0.15</v>
      </c>
      <c r="G2804" s="1157">
        <v>0.15</v>
      </c>
      <c r="H2804" s="1157">
        <v>0.15</v>
      </c>
      <c r="I2804" s="1158">
        <v>0.15</v>
      </c>
      <c r="P2804" s="489"/>
    </row>
    <row r="2805" spans="2:16" s="348" customFormat="1" ht="15" customHeight="1" x14ac:dyDescent="0.2">
      <c r="C2805" s="1159" t="s">
        <v>1662</v>
      </c>
      <c r="D2805" s="1131"/>
      <c r="E2805" s="1131"/>
      <c r="F2805" s="1131"/>
      <c r="G2805" s="1131"/>
      <c r="H2805" s="1131"/>
      <c r="I2805" s="1144"/>
      <c r="P2805" s="489"/>
    </row>
    <row r="2806" spans="2:16" s="348" customFormat="1" ht="19.5" customHeight="1" thickBot="1" x14ac:dyDescent="0.25">
      <c r="C2806" s="5500" t="s">
        <v>1654</v>
      </c>
      <c r="D2806" s="5578"/>
      <c r="E2806" s="5578"/>
      <c r="F2806" s="5578"/>
      <c r="G2806" s="5578"/>
      <c r="H2806" s="5578"/>
      <c r="I2806" s="5579"/>
      <c r="P2806" s="489"/>
    </row>
    <row r="2807" spans="2:16" s="348" customFormat="1" ht="15" customHeight="1" thickTop="1" thickBot="1" x14ac:dyDescent="0.35">
      <c r="B2807" s="247"/>
      <c r="C2807" s="993"/>
      <c r="D2807" s="513"/>
      <c r="E2807" s="513"/>
      <c r="F2807" s="513"/>
      <c r="G2807" s="513"/>
      <c r="H2807" s="513"/>
      <c r="I2807" s="489"/>
      <c r="J2807" s="489"/>
      <c r="K2807" s="489"/>
      <c r="L2807" s="489"/>
      <c r="M2807" s="489"/>
      <c r="N2807" s="489"/>
      <c r="O2807" s="489"/>
      <c r="P2807" s="489"/>
    </row>
    <row r="2808" spans="2:16" s="348" customFormat="1" ht="15" customHeight="1" thickTop="1" x14ac:dyDescent="0.2">
      <c r="C2808" s="5281" t="s">
        <v>1416</v>
      </c>
      <c r="D2808" s="5282"/>
      <c r="E2808" s="5282"/>
      <c r="F2808" s="5282"/>
      <c r="G2808" s="5282"/>
      <c r="H2808" s="5282"/>
      <c r="I2808" s="5282"/>
      <c r="J2808" s="5283"/>
      <c r="K2808" s="489"/>
      <c r="L2808" s="489"/>
      <c r="M2808" s="489"/>
      <c r="N2808" s="489"/>
      <c r="O2808" s="489"/>
      <c r="P2808" s="489"/>
    </row>
    <row r="2809" spans="2:16" s="348" customFormat="1" ht="15" customHeight="1" thickBot="1" x14ac:dyDescent="0.25">
      <c r="C2809" s="801"/>
      <c r="D2809" s="687"/>
      <c r="E2809" s="687"/>
      <c r="F2809" s="687"/>
      <c r="G2809" s="687"/>
      <c r="H2809" s="687"/>
      <c r="I2809" s="687"/>
      <c r="J2809" s="802"/>
      <c r="K2809" s="489"/>
      <c r="L2809" s="489"/>
      <c r="M2809" s="489"/>
      <c r="N2809" s="489"/>
      <c r="O2809" s="489"/>
      <c r="P2809" s="489"/>
    </row>
    <row r="2810" spans="2:16" s="348" customFormat="1" ht="15" customHeight="1" thickBot="1" x14ac:dyDescent="0.25">
      <c r="C2810" s="5428" t="s">
        <v>344</v>
      </c>
      <c r="D2810" s="5429"/>
      <c r="E2810" s="5229" t="s">
        <v>1283</v>
      </c>
      <c r="F2810" s="5230"/>
      <c r="G2810" s="5230"/>
      <c r="H2810" s="5230"/>
      <c r="I2810" s="5230"/>
      <c r="J2810" s="5231"/>
      <c r="K2810" s="489"/>
      <c r="L2810" s="489"/>
      <c r="M2810" s="489"/>
      <c r="N2810" s="489"/>
      <c r="O2810" s="489"/>
      <c r="P2810" s="489"/>
    </row>
    <row r="2811" spans="2:16" s="348" customFormat="1" ht="25.5" customHeight="1" x14ac:dyDescent="0.2">
      <c r="C2811" s="5430" t="s">
        <v>2763</v>
      </c>
      <c r="D2811" s="5277" t="s">
        <v>560</v>
      </c>
      <c r="E2811" s="5274" t="s">
        <v>2765</v>
      </c>
      <c r="F2811" s="5276" t="s">
        <v>1284</v>
      </c>
      <c r="G2811" s="5277" t="s">
        <v>1285</v>
      </c>
      <c r="H2811" s="5276" t="s">
        <v>1286</v>
      </c>
      <c r="I2811" s="5276" t="s">
        <v>562</v>
      </c>
      <c r="J2811" s="5425" t="s">
        <v>1287</v>
      </c>
      <c r="K2811" s="489"/>
      <c r="L2811" s="489"/>
      <c r="M2811" s="489"/>
      <c r="N2811" s="489"/>
      <c r="O2811" s="489"/>
      <c r="P2811" s="489"/>
    </row>
    <row r="2812" spans="2:16" s="348" customFormat="1" ht="15" customHeight="1" x14ac:dyDescent="0.2">
      <c r="C2812" s="5327"/>
      <c r="D2812" s="5278"/>
      <c r="E2812" s="5275"/>
      <c r="F2812" s="5245"/>
      <c r="G2812" s="5278"/>
      <c r="H2812" s="5245"/>
      <c r="I2812" s="5245"/>
      <c r="J2812" s="5426"/>
      <c r="K2812" s="489"/>
      <c r="L2812" s="489"/>
      <c r="M2812" s="489"/>
      <c r="N2812" s="489"/>
      <c r="O2812" s="489"/>
      <c r="P2812" s="489"/>
    </row>
    <row r="2813" spans="2:16" s="348" customFormat="1" ht="24.75" customHeight="1" x14ac:dyDescent="0.2">
      <c r="C2813" s="1074" t="s">
        <v>1417</v>
      </c>
      <c r="D2813" s="1075">
        <f t="shared" ref="D2813:D2841" si="25">+E2813</f>
        <v>10</v>
      </c>
      <c r="E2813" s="1075">
        <v>10</v>
      </c>
      <c r="F2813" s="1076">
        <v>67</v>
      </c>
      <c r="G2813" s="1076">
        <v>0</v>
      </c>
      <c r="H2813" s="1077">
        <v>0</v>
      </c>
      <c r="I2813" s="1078">
        <v>0.15</v>
      </c>
      <c r="J2813" s="1079">
        <v>0.15</v>
      </c>
      <c r="K2813" s="489"/>
      <c r="L2813" s="489"/>
      <c r="M2813" s="489"/>
      <c r="N2813" s="489"/>
      <c r="O2813" s="489"/>
      <c r="P2813" s="489"/>
    </row>
    <row r="2814" spans="2:16" s="348" customFormat="1" ht="24.75" customHeight="1" x14ac:dyDescent="0.2">
      <c r="C2814" s="1074" t="s">
        <v>1418</v>
      </c>
      <c r="D2814" s="1075">
        <f t="shared" si="25"/>
        <v>12</v>
      </c>
      <c r="E2814" s="1075">
        <v>12</v>
      </c>
      <c r="F2814" s="1076">
        <v>80</v>
      </c>
      <c r="G2814" s="1076">
        <v>0</v>
      </c>
      <c r="H2814" s="1077">
        <v>0</v>
      </c>
      <c r="I2814" s="1078">
        <v>0.15</v>
      </c>
      <c r="J2814" s="1079">
        <v>0.15</v>
      </c>
      <c r="K2814" s="489"/>
      <c r="L2814" s="489"/>
      <c r="M2814" s="489"/>
      <c r="N2814" s="489"/>
      <c r="O2814" s="489"/>
      <c r="P2814" s="489"/>
    </row>
    <row r="2815" spans="2:16" s="348" customFormat="1" ht="24.75" customHeight="1" x14ac:dyDescent="0.2">
      <c r="C2815" s="1074" t="s">
        <v>1419</v>
      </c>
      <c r="D2815" s="1075">
        <f t="shared" si="25"/>
        <v>15</v>
      </c>
      <c r="E2815" s="1075">
        <v>15</v>
      </c>
      <c r="F2815" s="1076">
        <v>100</v>
      </c>
      <c r="G2815" s="1076">
        <v>75</v>
      </c>
      <c r="H2815" s="1077">
        <v>40</v>
      </c>
      <c r="I2815" s="1078">
        <v>0.15</v>
      </c>
      <c r="J2815" s="1079">
        <v>0.15</v>
      </c>
      <c r="K2815" s="489"/>
      <c r="L2815" s="489"/>
      <c r="M2815" s="489"/>
      <c r="N2815" s="489"/>
      <c r="O2815" s="489"/>
      <c r="P2815" s="489"/>
    </row>
    <row r="2816" spans="2:16" s="348" customFormat="1" ht="24.75" customHeight="1" x14ac:dyDescent="0.2">
      <c r="C2816" s="1074" t="s">
        <v>1420</v>
      </c>
      <c r="D2816" s="1075">
        <f t="shared" si="25"/>
        <v>20</v>
      </c>
      <c r="E2816" s="1075">
        <v>20</v>
      </c>
      <c r="F2816" s="1076">
        <v>133</v>
      </c>
      <c r="G2816" s="1076">
        <v>115</v>
      </c>
      <c r="H2816" s="1077">
        <v>40</v>
      </c>
      <c r="I2816" s="1078">
        <v>0.15</v>
      </c>
      <c r="J2816" s="1079">
        <v>0.15</v>
      </c>
      <c r="K2816" s="489"/>
      <c r="L2816" s="489"/>
      <c r="M2816" s="489"/>
      <c r="N2816" s="489"/>
      <c r="O2816" s="489"/>
      <c r="P2816" s="489"/>
    </row>
    <row r="2817" spans="3:16" s="348" customFormat="1" ht="24.75" customHeight="1" x14ac:dyDescent="0.2">
      <c r="C2817" s="1074" t="s">
        <v>1421</v>
      </c>
      <c r="D2817" s="1075">
        <f t="shared" si="25"/>
        <v>25</v>
      </c>
      <c r="E2817" s="1075">
        <v>25</v>
      </c>
      <c r="F2817" s="1076">
        <v>167</v>
      </c>
      <c r="G2817" s="1076">
        <v>150</v>
      </c>
      <c r="H2817" s="1077">
        <v>40</v>
      </c>
      <c r="I2817" s="1078">
        <v>0.15</v>
      </c>
      <c r="J2817" s="1079">
        <v>0.15</v>
      </c>
      <c r="K2817" s="489"/>
      <c r="L2817" s="489"/>
      <c r="M2817" s="489"/>
      <c r="N2817" s="489"/>
      <c r="O2817" s="489"/>
      <c r="P2817" s="489"/>
    </row>
    <row r="2818" spans="3:16" s="348" customFormat="1" ht="24.75" customHeight="1" x14ac:dyDescent="0.2">
      <c r="C2818" s="1074" t="s">
        <v>1422</v>
      </c>
      <c r="D2818" s="1075">
        <f t="shared" si="25"/>
        <v>30</v>
      </c>
      <c r="E2818" s="1075">
        <v>30</v>
      </c>
      <c r="F2818" s="1076">
        <v>200</v>
      </c>
      <c r="G2818" s="1076">
        <v>190</v>
      </c>
      <c r="H2818" s="1077">
        <v>40</v>
      </c>
      <c r="I2818" s="1078">
        <v>0.15</v>
      </c>
      <c r="J2818" s="1079">
        <v>0.15</v>
      </c>
      <c r="K2818" s="489"/>
      <c r="L2818" s="489"/>
      <c r="M2818" s="489"/>
      <c r="N2818" s="489"/>
      <c r="O2818" s="489"/>
      <c r="P2818" s="489"/>
    </row>
    <row r="2819" spans="3:16" s="348" customFormat="1" ht="24.75" customHeight="1" x14ac:dyDescent="0.2">
      <c r="C2819" s="950" t="s">
        <v>1423</v>
      </c>
      <c r="D2819" s="951">
        <f>+E2819</f>
        <v>0</v>
      </c>
      <c r="E2819" s="951">
        <v>0</v>
      </c>
      <c r="F2819" s="952">
        <v>0</v>
      </c>
      <c r="G2819" s="952">
        <v>0</v>
      </c>
      <c r="H2819" s="953">
        <v>0</v>
      </c>
      <c r="I2819" s="954">
        <v>0.15</v>
      </c>
      <c r="J2819" s="955">
        <v>0.15</v>
      </c>
      <c r="K2819" s="489"/>
      <c r="L2819" s="489"/>
      <c r="M2819" s="489"/>
      <c r="N2819" s="489"/>
      <c r="O2819" s="489"/>
      <c r="P2819" s="489"/>
    </row>
    <row r="2820" spans="3:16" s="348" customFormat="1" ht="24.75" customHeight="1" x14ac:dyDescent="0.2">
      <c r="C2820" s="950" t="s">
        <v>1424</v>
      </c>
      <c r="D2820" s="951">
        <f>+E2820</f>
        <v>10</v>
      </c>
      <c r="E2820" s="951">
        <v>10</v>
      </c>
      <c r="F2820" s="96">
        <v>67</v>
      </c>
      <c r="G2820" s="96">
        <v>0</v>
      </c>
      <c r="H2820" s="404">
        <v>0</v>
      </c>
      <c r="I2820" s="954">
        <v>0.15</v>
      </c>
      <c r="J2820" s="955">
        <v>0.15</v>
      </c>
      <c r="K2820" s="489"/>
      <c r="L2820" s="489"/>
      <c r="M2820" s="489"/>
      <c r="N2820" s="489"/>
      <c r="O2820" s="489"/>
      <c r="P2820" s="489"/>
    </row>
    <row r="2821" spans="3:16" s="348" customFormat="1" ht="24.75" customHeight="1" x14ac:dyDescent="0.2">
      <c r="C2821" s="950" t="s">
        <v>1425</v>
      </c>
      <c r="D2821" s="951">
        <f t="shared" si="25"/>
        <v>100</v>
      </c>
      <c r="E2821" s="951">
        <v>100</v>
      </c>
      <c r="F2821" s="96">
        <v>667</v>
      </c>
      <c r="G2821" s="96">
        <v>955</v>
      </c>
      <c r="H2821" s="404">
        <v>40</v>
      </c>
      <c r="I2821" s="954">
        <v>0.15</v>
      </c>
      <c r="J2821" s="955">
        <v>0.15</v>
      </c>
      <c r="K2821" s="489"/>
      <c r="L2821" s="489"/>
      <c r="M2821" s="489"/>
      <c r="N2821" s="489"/>
      <c r="O2821" s="489"/>
      <c r="P2821" s="489"/>
    </row>
    <row r="2822" spans="3:16" s="348" customFormat="1" ht="24.75" customHeight="1" x14ac:dyDescent="0.2">
      <c r="C2822" s="950" t="s">
        <v>1426</v>
      </c>
      <c r="D2822" s="951">
        <f>+E2822</f>
        <v>12</v>
      </c>
      <c r="E2822" s="951">
        <v>12</v>
      </c>
      <c r="F2822" s="96">
        <v>80</v>
      </c>
      <c r="G2822" s="96">
        <v>0</v>
      </c>
      <c r="H2822" s="404">
        <v>0</v>
      </c>
      <c r="I2822" s="954">
        <v>0.15</v>
      </c>
      <c r="J2822" s="955">
        <v>0.15</v>
      </c>
      <c r="K2822" s="489"/>
      <c r="L2822" s="489"/>
      <c r="M2822" s="489"/>
      <c r="N2822" s="489"/>
      <c r="O2822" s="489"/>
      <c r="P2822" s="489"/>
    </row>
    <row r="2823" spans="3:16" s="348" customFormat="1" ht="24.75" customHeight="1" x14ac:dyDescent="0.2">
      <c r="C2823" s="950" t="s">
        <v>1427</v>
      </c>
      <c r="D2823" s="951">
        <f t="shared" si="25"/>
        <v>120</v>
      </c>
      <c r="E2823" s="951">
        <v>120</v>
      </c>
      <c r="F2823" s="96">
        <v>800</v>
      </c>
      <c r="G2823" s="96">
        <v>1200</v>
      </c>
      <c r="H2823" s="404">
        <v>40</v>
      </c>
      <c r="I2823" s="954">
        <v>0.15</v>
      </c>
      <c r="J2823" s="955">
        <v>0.15</v>
      </c>
      <c r="K2823" s="489"/>
      <c r="L2823" s="489"/>
      <c r="M2823" s="489"/>
      <c r="N2823" s="489"/>
      <c r="O2823" s="489"/>
      <c r="P2823" s="489"/>
    </row>
    <row r="2824" spans="3:16" s="348" customFormat="1" ht="24.75" customHeight="1" x14ac:dyDescent="0.2">
      <c r="C2824" s="950" t="s">
        <v>1428</v>
      </c>
      <c r="D2824" s="951">
        <f>+E2824</f>
        <v>15</v>
      </c>
      <c r="E2824" s="951">
        <v>15</v>
      </c>
      <c r="F2824" s="96">
        <v>100</v>
      </c>
      <c r="G2824" s="96">
        <v>75</v>
      </c>
      <c r="H2824" s="404">
        <v>40</v>
      </c>
      <c r="I2824" s="954">
        <v>0.15</v>
      </c>
      <c r="J2824" s="955">
        <v>0.15</v>
      </c>
      <c r="K2824" s="489"/>
      <c r="L2824" s="489"/>
      <c r="M2824" s="489"/>
      <c r="N2824" s="489"/>
      <c r="O2824" s="489"/>
      <c r="P2824" s="489"/>
    </row>
    <row r="2825" spans="3:16" s="348" customFormat="1" ht="24.75" customHeight="1" x14ac:dyDescent="0.2">
      <c r="C2825" s="950" t="s">
        <v>1429</v>
      </c>
      <c r="D2825" s="951">
        <f t="shared" si="25"/>
        <v>150</v>
      </c>
      <c r="E2825" s="951">
        <v>150</v>
      </c>
      <c r="F2825" s="96">
        <v>1000</v>
      </c>
      <c r="G2825" s="96">
        <v>1600</v>
      </c>
      <c r="H2825" s="404">
        <v>40</v>
      </c>
      <c r="I2825" s="954">
        <v>0.15</v>
      </c>
      <c r="J2825" s="955">
        <v>0.15</v>
      </c>
      <c r="K2825" s="489"/>
      <c r="L2825" s="489"/>
      <c r="M2825" s="489"/>
      <c r="N2825" s="489"/>
      <c r="O2825" s="489"/>
      <c r="P2825" s="489"/>
    </row>
    <row r="2826" spans="3:16" s="348" customFormat="1" ht="24.75" customHeight="1" x14ac:dyDescent="0.2">
      <c r="C2826" s="950" t="s">
        <v>1430</v>
      </c>
      <c r="D2826" s="951">
        <f>+E2826</f>
        <v>20</v>
      </c>
      <c r="E2826" s="951">
        <v>20</v>
      </c>
      <c r="F2826" s="96">
        <v>133</v>
      </c>
      <c r="G2826" s="96">
        <v>115</v>
      </c>
      <c r="H2826" s="404">
        <v>40</v>
      </c>
      <c r="I2826" s="954">
        <v>0.15</v>
      </c>
      <c r="J2826" s="955">
        <v>0.15</v>
      </c>
      <c r="K2826" s="489"/>
      <c r="L2826" s="489"/>
      <c r="M2826" s="489"/>
      <c r="N2826" s="489"/>
      <c r="O2826" s="489"/>
      <c r="P2826" s="489"/>
    </row>
    <row r="2827" spans="3:16" s="348" customFormat="1" ht="24.75" customHeight="1" x14ac:dyDescent="0.2">
      <c r="C2827" s="950" t="s">
        <v>1431</v>
      </c>
      <c r="D2827" s="951">
        <f t="shared" si="25"/>
        <v>200</v>
      </c>
      <c r="E2827" s="951">
        <v>200</v>
      </c>
      <c r="F2827" s="96">
        <v>1333</v>
      </c>
      <c r="G2827" s="96">
        <v>2200</v>
      </c>
      <c r="H2827" s="404">
        <v>40</v>
      </c>
      <c r="I2827" s="954">
        <v>0.15</v>
      </c>
      <c r="J2827" s="955">
        <v>0.15</v>
      </c>
      <c r="K2827" s="489"/>
      <c r="L2827" s="489"/>
      <c r="M2827" s="489"/>
      <c r="N2827" s="489"/>
      <c r="O2827" s="489"/>
      <c r="P2827" s="489"/>
    </row>
    <row r="2828" spans="3:16" s="348" customFormat="1" ht="24.75" customHeight="1" x14ac:dyDescent="0.2">
      <c r="C2828" s="950" t="s">
        <v>1432</v>
      </c>
      <c r="D2828" s="951">
        <f>+E2828</f>
        <v>25</v>
      </c>
      <c r="E2828" s="951">
        <v>25</v>
      </c>
      <c r="F2828" s="96">
        <v>167</v>
      </c>
      <c r="G2828" s="96">
        <v>150</v>
      </c>
      <c r="H2828" s="404">
        <v>40</v>
      </c>
      <c r="I2828" s="954">
        <v>0.15</v>
      </c>
      <c r="J2828" s="955">
        <v>0.15</v>
      </c>
      <c r="K2828" s="489"/>
      <c r="L2828" s="489"/>
      <c r="M2828" s="489"/>
      <c r="N2828" s="489"/>
      <c r="O2828" s="489"/>
      <c r="P2828" s="489"/>
    </row>
    <row r="2829" spans="3:16" s="348" customFormat="1" ht="24.75" customHeight="1" x14ac:dyDescent="0.2">
      <c r="C2829" s="950" t="s">
        <v>1433</v>
      </c>
      <c r="D2829" s="951">
        <f t="shared" si="25"/>
        <v>250</v>
      </c>
      <c r="E2829" s="951">
        <v>250</v>
      </c>
      <c r="F2829" s="96">
        <v>1667</v>
      </c>
      <c r="G2829" s="96">
        <v>2800</v>
      </c>
      <c r="H2829" s="404">
        <v>40</v>
      </c>
      <c r="I2829" s="954">
        <v>0.15</v>
      </c>
      <c r="J2829" s="955">
        <v>0.15</v>
      </c>
      <c r="K2829" s="489"/>
      <c r="L2829" s="489"/>
      <c r="M2829" s="489"/>
      <c r="N2829" s="489"/>
      <c r="O2829" s="489"/>
      <c r="P2829" s="489"/>
    </row>
    <row r="2830" spans="3:16" s="348" customFormat="1" ht="24.75" customHeight="1" x14ac:dyDescent="0.2">
      <c r="C2830" s="950" t="s">
        <v>1434</v>
      </c>
      <c r="D2830" s="951">
        <f>+E2830</f>
        <v>30</v>
      </c>
      <c r="E2830" s="951">
        <v>30</v>
      </c>
      <c r="F2830" s="96">
        <v>200</v>
      </c>
      <c r="G2830" s="96">
        <v>190</v>
      </c>
      <c r="H2830" s="404">
        <v>40</v>
      </c>
      <c r="I2830" s="954">
        <v>0.15</v>
      </c>
      <c r="J2830" s="955">
        <v>0.15</v>
      </c>
      <c r="K2830" s="489"/>
      <c r="L2830" s="489"/>
      <c r="M2830" s="489"/>
      <c r="N2830" s="489"/>
      <c r="O2830" s="489"/>
      <c r="P2830" s="489"/>
    </row>
    <row r="2831" spans="3:16" s="348" customFormat="1" ht="24.75" customHeight="1" x14ac:dyDescent="0.2">
      <c r="C2831" s="950" t="s">
        <v>1435</v>
      </c>
      <c r="D2831" s="951">
        <f t="shared" si="25"/>
        <v>300</v>
      </c>
      <c r="E2831" s="811">
        <v>300</v>
      </c>
      <c r="F2831" s="404">
        <v>2000</v>
      </c>
      <c r="G2831" s="404">
        <v>3500</v>
      </c>
      <c r="H2831" s="404">
        <v>40</v>
      </c>
      <c r="I2831" s="954">
        <v>0.15</v>
      </c>
      <c r="J2831" s="955">
        <v>0.15</v>
      </c>
      <c r="K2831" s="489"/>
      <c r="L2831" s="489"/>
      <c r="M2831" s="489"/>
      <c r="N2831" s="489"/>
      <c r="O2831" s="489"/>
      <c r="P2831" s="489"/>
    </row>
    <row r="2832" spans="3:16" s="348" customFormat="1" ht="24.75" customHeight="1" x14ac:dyDescent="0.2">
      <c r="C2832" s="950" t="s">
        <v>1436</v>
      </c>
      <c r="D2832" s="951">
        <f t="shared" si="25"/>
        <v>35</v>
      </c>
      <c r="E2832" s="951">
        <v>35</v>
      </c>
      <c r="F2832" s="96">
        <v>233</v>
      </c>
      <c r="G2832" s="96">
        <v>230</v>
      </c>
      <c r="H2832" s="404">
        <v>40</v>
      </c>
      <c r="I2832" s="954">
        <v>0.15</v>
      </c>
      <c r="J2832" s="955">
        <v>0.15</v>
      </c>
      <c r="K2832" s="489"/>
      <c r="L2832" s="489"/>
      <c r="M2832" s="489"/>
      <c r="N2832" s="489"/>
      <c r="O2832" s="489"/>
      <c r="P2832" s="489"/>
    </row>
    <row r="2833" spans="3:16" s="348" customFormat="1" ht="24.75" customHeight="1" x14ac:dyDescent="0.2">
      <c r="C2833" s="950" t="s">
        <v>1437</v>
      </c>
      <c r="D2833" s="951">
        <f t="shared" si="25"/>
        <v>40</v>
      </c>
      <c r="E2833" s="951">
        <v>40</v>
      </c>
      <c r="F2833" s="96">
        <v>267</v>
      </c>
      <c r="G2833" s="96">
        <v>280</v>
      </c>
      <c r="H2833" s="404">
        <v>40</v>
      </c>
      <c r="I2833" s="954">
        <v>0.15</v>
      </c>
      <c r="J2833" s="955">
        <v>0.15</v>
      </c>
      <c r="K2833" s="489"/>
      <c r="L2833" s="489"/>
      <c r="M2833" s="489"/>
      <c r="N2833" s="489"/>
      <c r="O2833" s="489"/>
      <c r="P2833" s="489"/>
    </row>
    <row r="2834" spans="3:16" s="348" customFormat="1" ht="24.75" customHeight="1" x14ac:dyDescent="0.2">
      <c r="C2834" s="950" t="s">
        <v>1438</v>
      </c>
      <c r="D2834" s="951">
        <f t="shared" si="25"/>
        <v>50</v>
      </c>
      <c r="E2834" s="951">
        <v>50</v>
      </c>
      <c r="F2834" s="96">
        <v>333</v>
      </c>
      <c r="G2834" s="96">
        <v>365</v>
      </c>
      <c r="H2834" s="404">
        <v>40</v>
      </c>
      <c r="I2834" s="954">
        <v>0.15</v>
      </c>
      <c r="J2834" s="955">
        <v>0.15</v>
      </c>
      <c r="K2834" s="489"/>
      <c r="L2834" s="489"/>
      <c r="M2834" s="489"/>
      <c r="N2834" s="489"/>
      <c r="O2834" s="489"/>
      <c r="P2834" s="489"/>
    </row>
    <row r="2835" spans="3:16" s="348" customFormat="1" ht="24.75" customHeight="1" x14ac:dyDescent="0.2">
      <c r="C2835" s="950" t="s">
        <v>1439</v>
      </c>
      <c r="D2835" s="951">
        <f t="shared" si="25"/>
        <v>55</v>
      </c>
      <c r="E2835" s="951">
        <v>55</v>
      </c>
      <c r="F2835" s="96">
        <v>367</v>
      </c>
      <c r="G2835" s="96">
        <v>420</v>
      </c>
      <c r="H2835" s="404">
        <v>40</v>
      </c>
      <c r="I2835" s="954">
        <v>0.15</v>
      </c>
      <c r="J2835" s="955">
        <v>0.15</v>
      </c>
      <c r="K2835" s="489"/>
      <c r="L2835" s="489"/>
      <c r="M2835" s="489"/>
      <c r="N2835" s="489"/>
      <c r="O2835" s="489"/>
      <c r="P2835" s="489"/>
    </row>
    <row r="2836" spans="3:16" s="348" customFormat="1" ht="24.75" customHeight="1" x14ac:dyDescent="0.2">
      <c r="C2836" s="950" t="s">
        <v>1440</v>
      </c>
      <c r="D2836" s="951">
        <v>6</v>
      </c>
      <c r="E2836" s="951">
        <v>6</v>
      </c>
      <c r="F2836" s="96">
        <v>40</v>
      </c>
      <c r="G2836" s="96"/>
      <c r="H2836" s="404"/>
      <c r="I2836" s="954">
        <v>0.15</v>
      </c>
      <c r="J2836" s="955">
        <v>0.15</v>
      </c>
      <c r="K2836" s="489"/>
      <c r="L2836" s="489"/>
      <c r="M2836" s="489"/>
      <c r="N2836" s="489"/>
      <c r="O2836" s="489"/>
      <c r="P2836" s="489"/>
    </row>
    <row r="2837" spans="3:16" s="348" customFormat="1" ht="24.75" customHeight="1" x14ac:dyDescent="0.2">
      <c r="C2837" s="950" t="s">
        <v>2776</v>
      </c>
      <c r="D2837" s="951">
        <f t="shared" si="25"/>
        <v>60</v>
      </c>
      <c r="E2837" s="951">
        <v>60</v>
      </c>
      <c r="F2837" s="96">
        <v>400</v>
      </c>
      <c r="G2837" s="96">
        <v>480</v>
      </c>
      <c r="H2837" s="404">
        <v>40</v>
      </c>
      <c r="I2837" s="954">
        <v>0.15</v>
      </c>
      <c r="J2837" s="955">
        <v>0.15</v>
      </c>
      <c r="K2837" s="489"/>
      <c r="L2837" s="489"/>
      <c r="M2837" s="489"/>
      <c r="N2837" s="489"/>
      <c r="O2837" s="489"/>
      <c r="P2837" s="489"/>
    </row>
    <row r="2838" spans="3:16" s="348" customFormat="1" ht="24.75" customHeight="1" x14ac:dyDescent="0.2">
      <c r="C2838" s="950" t="s">
        <v>2777</v>
      </c>
      <c r="D2838" s="951">
        <f t="shared" si="25"/>
        <v>65</v>
      </c>
      <c r="E2838" s="951">
        <v>65</v>
      </c>
      <c r="F2838" s="96">
        <v>433</v>
      </c>
      <c r="G2838" s="96">
        <v>545</v>
      </c>
      <c r="H2838" s="404">
        <v>40</v>
      </c>
      <c r="I2838" s="954">
        <v>0.15</v>
      </c>
      <c r="J2838" s="955">
        <v>0.15</v>
      </c>
      <c r="K2838" s="489"/>
      <c r="L2838" s="489"/>
      <c r="M2838" s="489"/>
      <c r="N2838" s="489"/>
      <c r="O2838" s="489"/>
      <c r="P2838" s="489"/>
    </row>
    <row r="2839" spans="3:16" s="348" customFormat="1" ht="24.75" customHeight="1" x14ac:dyDescent="0.2">
      <c r="C2839" s="950" t="s">
        <v>2778</v>
      </c>
      <c r="D2839" s="951">
        <f t="shared" si="25"/>
        <v>70</v>
      </c>
      <c r="E2839" s="951">
        <v>70</v>
      </c>
      <c r="F2839" s="96">
        <v>467</v>
      </c>
      <c r="G2839" s="96">
        <v>615</v>
      </c>
      <c r="H2839" s="404">
        <v>40</v>
      </c>
      <c r="I2839" s="954">
        <v>0.15</v>
      </c>
      <c r="J2839" s="955">
        <v>0.15</v>
      </c>
      <c r="K2839" s="489"/>
      <c r="L2839" s="489"/>
      <c r="M2839" s="489"/>
      <c r="N2839" s="489"/>
      <c r="O2839" s="489"/>
      <c r="P2839" s="489"/>
    </row>
    <row r="2840" spans="3:16" s="348" customFormat="1" ht="24.75" customHeight="1" x14ac:dyDescent="0.2">
      <c r="C2840" s="950" t="s">
        <v>2779</v>
      </c>
      <c r="D2840" s="951">
        <v>8</v>
      </c>
      <c r="E2840" s="951">
        <v>8</v>
      </c>
      <c r="F2840" s="96">
        <v>53</v>
      </c>
      <c r="G2840" s="96"/>
      <c r="H2840" s="404"/>
      <c r="I2840" s="954">
        <v>0.15</v>
      </c>
      <c r="J2840" s="955">
        <v>0.15</v>
      </c>
      <c r="K2840" s="489"/>
      <c r="L2840" s="489"/>
      <c r="M2840" s="489"/>
      <c r="N2840" s="489"/>
      <c r="O2840" s="489"/>
      <c r="P2840" s="489"/>
    </row>
    <row r="2841" spans="3:16" s="348" customFormat="1" ht="24.75" customHeight="1" x14ac:dyDescent="0.2">
      <c r="C2841" s="950" t="s">
        <v>2780</v>
      </c>
      <c r="D2841" s="951">
        <f t="shared" si="25"/>
        <v>80</v>
      </c>
      <c r="E2841" s="951">
        <v>80</v>
      </c>
      <c r="F2841" s="96">
        <v>533</v>
      </c>
      <c r="G2841" s="96">
        <v>730</v>
      </c>
      <c r="H2841" s="404">
        <v>40</v>
      </c>
      <c r="I2841" s="954">
        <v>0.15</v>
      </c>
      <c r="J2841" s="955">
        <v>0.15</v>
      </c>
      <c r="K2841" s="489"/>
      <c r="L2841" s="489"/>
      <c r="M2841" s="489"/>
      <c r="N2841" s="489"/>
      <c r="O2841" s="489"/>
      <c r="P2841" s="489"/>
    </row>
    <row r="2842" spans="3:16" s="348" customFormat="1" ht="15" customHeight="1" x14ac:dyDescent="0.2">
      <c r="C2842" s="948" t="s">
        <v>1469</v>
      </c>
      <c r="D2842" s="687"/>
      <c r="E2842" s="818"/>
      <c r="F2842" s="818"/>
      <c r="G2842" s="818"/>
      <c r="H2842" s="818"/>
      <c r="I2842" s="818"/>
      <c r="J2842" s="819"/>
      <c r="K2842" s="489"/>
      <c r="L2842" s="489"/>
      <c r="M2842" s="489"/>
      <c r="N2842" s="489"/>
      <c r="O2842" s="489"/>
      <c r="P2842" s="489"/>
    </row>
    <row r="2843" spans="3:16" s="348" customFormat="1" ht="23.25" customHeight="1" x14ac:dyDescent="0.2">
      <c r="C2843" s="5255" t="s">
        <v>528</v>
      </c>
      <c r="D2843" s="4795"/>
      <c r="E2843" s="4795"/>
      <c r="F2843" s="4795"/>
      <c r="G2843" s="4795"/>
      <c r="H2843" s="4795"/>
      <c r="I2843" s="4795"/>
      <c r="J2843" s="5427"/>
      <c r="K2843" s="489"/>
      <c r="L2843" s="489"/>
      <c r="M2843" s="489"/>
      <c r="N2843" s="489"/>
      <c r="O2843" s="489"/>
      <c r="P2843" s="489"/>
    </row>
    <row r="2844" spans="3:16" s="348" customFormat="1" ht="15" customHeight="1" x14ac:dyDescent="0.2">
      <c r="C2844" s="949" t="s">
        <v>529</v>
      </c>
      <c r="D2844" s="687"/>
      <c r="E2844" s="818"/>
      <c r="F2844" s="818"/>
      <c r="G2844" s="818"/>
      <c r="H2844" s="818"/>
      <c r="I2844" s="818"/>
      <c r="J2844" s="819"/>
      <c r="K2844" s="489"/>
      <c r="L2844" s="489"/>
      <c r="M2844" s="489"/>
      <c r="N2844" s="489"/>
      <c r="O2844" s="489"/>
      <c r="P2844" s="489"/>
    </row>
    <row r="2845" spans="3:16" s="348" customFormat="1" ht="15" customHeight="1" x14ac:dyDescent="0.2">
      <c r="C2845" s="949" t="s">
        <v>530</v>
      </c>
      <c r="D2845" s="687"/>
      <c r="E2845" s="687"/>
      <c r="F2845" s="687"/>
      <c r="G2845" s="687"/>
      <c r="H2845" s="687"/>
      <c r="I2845" s="687"/>
      <c r="J2845" s="802"/>
      <c r="K2845" s="489"/>
      <c r="L2845" s="489"/>
      <c r="M2845" s="489"/>
      <c r="N2845" s="489"/>
      <c r="O2845" s="489"/>
      <c r="P2845" s="489"/>
    </row>
    <row r="2846" spans="3:16" s="348" customFormat="1" ht="15" customHeight="1" x14ac:dyDescent="0.2">
      <c r="C2846" s="5255" t="s">
        <v>2781</v>
      </c>
      <c r="D2846" s="4509"/>
      <c r="E2846" s="4509"/>
      <c r="F2846" s="4509"/>
      <c r="G2846" s="4509"/>
      <c r="H2846" s="4509"/>
      <c r="I2846" s="4509"/>
      <c r="J2846" s="5256"/>
      <c r="K2846" s="489"/>
      <c r="L2846" s="489"/>
      <c r="M2846" s="489"/>
      <c r="N2846" s="489"/>
      <c r="O2846" s="489"/>
      <c r="P2846" s="489"/>
    </row>
    <row r="2847" spans="3:16" s="348" customFormat="1" ht="15" customHeight="1" thickBot="1" x14ac:dyDescent="0.25">
      <c r="C2847" s="820"/>
      <c r="D2847" s="821"/>
      <c r="E2847" s="821"/>
      <c r="F2847" s="821"/>
      <c r="G2847" s="821"/>
      <c r="H2847" s="821"/>
      <c r="I2847" s="821"/>
      <c r="J2847" s="822"/>
      <c r="K2847" s="489"/>
      <c r="L2847" s="489"/>
      <c r="M2847" s="489"/>
      <c r="N2847" s="489"/>
      <c r="O2847" s="489"/>
      <c r="P2847" s="489"/>
    </row>
    <row r="2848" spans="3:16" s="348" customFormat="1" ht="15" customHeight="1" thickTop="1" thickBot="1" x14ac:dyDescent="0.35">
      <c r="C2848" s="5424"/>
      <c r="D2848" s="5424"/>
      <c r="E2848" s="513"/>
      <c r="F2848" s="513"/>
      <c r="G2848" s="513"/>
      <c r="H2848" s="513"/>
      <c r="I2848" s="489"/>
      <c r="J2848" s="489"/>
      <c r="K2848" s="489"/>
      <c r="L2848" s="489"/>
      <c r="M2848" s="489"/>
      <c r="N2848" s="489"/>
      <c r="O2848" s="489"/>
      <c r="P2848" s="489"/>
    </row>
    <row r="2849" spans="3:16" s="348" customFormat="1" ht="15" customHeight="1" thickTop="1" x14ac:dyDescent="0.2">
      <c r="C2849" s="5281" t="s">
        <v>343</v>
      </c>
      <c r="D2849" s="5282"/>
      <c r="E2849" s="5282"/>
      <c r="F2849" s="5282"/>
      <c r="G2849" s="5282"/>
      <c r="H2849" s="5282"/>
      <c r="I2849" s="5282"/>
      <c r="J2849" s="5282"/>
      <c r="K2849" s="5282"/>
      <c r="L2849" s="5282"/>
      <c r="M2849" s="5283"/>
      <c r="N2849" s="489"/>
      <c r="O2849" s="489"/>
      <c r="P2849" s="489"/>
    </row>
    <row r="2850" spans="3:16" s="348" customFormat="1" ht="15" customHeight="1" thickBot="1" x14ac:dyDescent="0.25">
      <c r="C2850" s="801"/>
      <c r="D2850" s="687"/>
      <c r="E2850" s="687"/>
      <c r="F2850" s="687"/>
      <c r="G2850" s="687"/>
      <c r="H2850" s="687"/>
      <c r="I2850" s="687"/>
      <c r="J2850" s="687"/>
      <c r="K2850" s="687"/>
      <c r="L2850" s="687"/>
      <c r="M2850" s="802"/>
      <c r="N2850" s="489"/>
      <c r="O2850" s="489"/>
      <c r="P2850" s="489"/>
    </row>
    <row r="2851" spans="3:16" s="348" customFormat="1" ht="15" customHeight="1" thickBot="1" x14ac:dyDescent="0.25">
      <c r="C2851" s="5227" t="s">
        <v>344</v>
      </c>
      <c r="D2851" s="5228"/>
      <c r="E2851" s="5229" t="s">
        <v>2760</v>
      </c>
      <c r="F2851" s="5230"/>
      <c r="G2851" s="5230"/>
      <c r="H2851" s="5230"/>
      <c r="I2851" s="5230"/>
      <c r="J2851" s="5230"/>
      <c r="K2851" s="5230"/>
      <c r="L2851" s="5230"/>
      <c r="M2851" s="5231"/>
      <c r="N2851" s="489"/>
      <c r="O2851" s="489"/>
      <c r="P2851" s="489"/>
    </row>
    <row r="2852" spans="3:16" s="348" customFormat="1" ht="15" customHeight="1" x14ac:dyDescent="0.2">
      <c r="C2852" s="5338" t="s">
        <v>346</v>
      </c>
      <c r="D2852" s="5276" t="s">
        <v>347</v>
      </c>
      <c r="E2852" s="5276" t="s">
        <v>2765</v>
      </c>
      <c r="F2852" s="5276" t="s">
        <v>349</v>
      </c>
      <c r="G2852" s="5276" t="s">
        <v>1406</v>
      </c>
      <c r="H2852" s="5276" t="s">
        <v>1285</v>
      </c>
      <c r="I2852" s="5276" t="s">
        <v>1407</v>
      </c>
      <c r="J2852" s="5276" t="s">
        <v>562</v>
      </c>
      <c r="K2852" s="5276" t="s">
        <v>1408</v>
      </c>
      <c r="L2852" s="5276" t="s">
        <v>349</v>
      </c>
      <c r="M2852" s="5395" t="s">
        <v>1409</v>
      </c>
      <c r="N2852" s="489"/>
      <c r="O2852" s="489"/>
      <c r="P2852" s="489"/>
    </row>
    <row r="2853" spans="3:16" s="348" customFormat="1" ht="15" customHeight="1" x14ac:dyDescent="0.2">
      <c r="C2853" s="5339"/>
      <c r="D2853" s="5245"/>
      <c r="E2853" s="5245"/>
      <c r="F2853" s="5245"/>
      <c r="G2853" s="5245"/>
      <c r="H2853" s="5245"/>
      <c r="I2853" s="5245"/>
      <c r="J2853" s="5245"/>
      <c r="K2853" s="5245"/>
      <c r="L2853" s="5245"/>
      <c r="M2853" s="5396"/>
      <c r="N2853" s="489"/>
      <c r="O2853" s="489"/>
      <c r="P2853" s="489"/>
    </row>
    <row r="2854" spans="3:16" s="348" customFormat="1" ht="15" customHeight="1" x14ac:dyDescent="0.2">
      <c r="C2854" s="991" t="s">
        <v>1410</v>
      </c>
      <c r="D2854" s="806">
        <v>10</v>
      </c>
      <c r="E2854" s="806">
        <v>10</v>
      </c>
      <c r="F2854" s="807">
        <v>67</v>
      </c>
      <c r="G2854" s="808">
        <v>9.99</v>
      </c>
      <c r="H2854" s="807">
        <v>40</v>
      </c>
      <c r="I2854" s="807">
        <v>40</v>
      </c>
      <c r="J2854" s="809">
        <v>0.15</v>
      </c>
      <c r="K2854" s="809">
        <v>0.15</v>
      </c>
      <c r="L2854" s="812">
        <v>0</v>
      </c>
      <c r="M2854" s="1072">
        <v>0</v>
      </c>
      <c r="N2854" s="489"/>
      <c r="O2854" s="489"/>
      <c r="P2854" s="489"/>
    </row>
    <row r="2855" spans="3:16" s="348" customFormat="1" ht="15" customHeight="1" thickBot="1" x14ac:dyDescent="0.25">
      <c r="C2855" s="992" t="s">
        <v>1411</v>
      </c>
      <c r="D2855" s="806">
        <v>15</v>
      </c>
      <c r="E2855" s="806">
        <v>15</v>
      </c>
      <c r="F2855" s="1070">
        <v>100</v>
      </c>
      <c r="G2855" s="1071" t="s">
        <v>1412</v>
      </c>
      <c r="H2855" s="1071" t="s">
        <v>1412</v>
      </c>
      <c r="I2855" s="1071" t="s">
        <v>1412</v>
      </c>
      <c r="J2855" s="809">
        <v>0.15</v>
      </c>
      <c r="K2855" s="809">
        <v>0.15</v>
      </c>
      <c r="L2855" s="816">
        <v>75</v>
      </c>
      <c r="M2855" s="1073">
        <v>40</v>
      </c>
      <c r="N2855" s="489"/>
      <c r="O2855" s="489"/>
      <c r="P2855" s="489"/>
    </row>
    <row r="2856" spans="3:16" s="348" customFormat="1" ht="15" customHeight="1" x14ac:dyDescent="0.2">
      <c r="C2856" s="801" t="s">
        <v>2773</v>
      </c>
      <c r="D2856" s="687"/>
      <c r="E2856" s="818"/>
      <c r="F2856" s="818"/>
      <c r="G2856" s="818"/>
      <c r="H2856" s="818"/>
      <c r="I2856" s="818"/>
      <c r="J2856" s="818"/>
      <c r="K2856" s="818"/>
      <c r="L2856" s="818"/>
      <c r="M2856" s="819"/>
      <c r="N2856" s="489"/>
      <c r="O2856" s="489"/>
      <c r="P2856" s="489"/>
    </row>
    <row r="2857" spans="3:16" s="348" customFormat="1" ht="15" customHeight="1" x14ac:dyDescent="0.2">
      <c r="C2857" s="801" t="s">
        <v>1413</v>
      </c>
      <c r="D2857" s="687"/>
      <c r="E2857" s="687"/>
      <c r="F2857" s="687"/>
      <c r="G2857" s="687"/>
      <c r="H2857" s="687"/>
      <c r="I2857" s="687"/>
      <c r="J2857" s="687"/>
      <c r="K2857" s="687"/>
      <c r="L2857" s="687"/>
      <c r="M2857" s="802"/>
      <c r="N2857" s="489"/>
      <c r="O2857" s="489"/>
      <c r="P2857" s="489"/>
    </row>
    <row r="2858" spans="3:16" s="348" customFormat="1" ht="15" customHeight="1" x14ac:dyDescent="0.2">
      <c r="C2858" s="801" t="s">
        <v>1414</v>
      </c>
      <c r="D2858" s="687"/>
      <c r="E2858" s="687"/>
      <c r="F2858" s="687"/>
      <c r="G2858" s="687"/>
      <c r="H2858" s="687"/>
      <c r="I2858" s="687"/>
      <c r="J2858" s="687"/>
      <c r="K2858" s="687"/>
      <c r="L2858" s="687"/>
      <c r="M2858" s="802"/>
      <c r="N2858" s="489"/>
      <c r="O2858" s="489"/>
      <c r="P2858" s="489"/>
    </row>
    <row r="2859" spans="3:16" s="348" customFormat="1" ht="15" customHeight="1" thickBot="1" x14ac:dyDescent="0.25">
      <c r="C2859" s="820" t="s">
        <v>1415</v>
      </c>
      <c r="D2859" s="821"/>
      <c r="E2859" s="821"/>
      <c r="F2859" s="821"/>
      <c r="G2859" s="821"/>
      <c r="H2859" s="821"/>
      <c r="I2859" s="821"/>
      <c r="J2859" s="821"/>
      <c r="K2859" s="821"/>
      <c r="L2859" s="821"/>
      <c r="M2859" s="822"/>
      <c r="N2859" s="489"/>
      <c r="O2859" s="489"/>
      <c r="P2859" s="489"/>
    </row>
    <row r="2860" spans="3:16" s="348" customFormat="1" ht="15" customHeight="1" thickTop="1" thickBot="1" x14ac:dyDescent="0.35">
      <c r="C2860" s="5424"/>
      <c r="D2860" s="5424"/>
      <c r="E2860" s="5424"/>
      <c r="F2860" s="513"/>
      <c r="G2860" s="513"/>
      <c r="H2860" s="513"/>
      <c r="I2860" s="489"/>
      <c r="J2860" s="489"/>
      <c r="K2860" s="489"/>
      <c r="L2860" s="489"/>
      <c r="M2860" s="489"/>
      <c r="N2860" s="489"/>
      <c r="O2860" s="489"/>
      <c r="P2860" s="489"/>
    </row>
    <row r="2861" spans="3:16" s="348" customFormat="1" ht="15" customHeight="1" thickTop="1" x14ac:dyDescent="0.2">
      <c r="C2861" s="5281" t="s">
        <v>2528</v>
      </c>
      <c r="D2861" s="5282"/>
      <c r="E2861" s="5282"/>
      <c r="F2861" s="5282"/>
      <c r="G2861" s="5282"/>
      <c r="H2861" s="5282"/>
      <c r="I2861" s="5282"/>
      <c r="J2861" s="5282"/>
      <c r="K2861" s="5282"/>
      <c r="L2861" s="5282"/>
      <c r="M2861" s="5283"/>
      <c r="N2861" s="489"/>
      <c r="O2861" s="489"/>
      <c r="P2861" s="489"/>
    </row>
    <row r="2862" spans="3:16" s="348" customFormat="1" ht="15" customHeight="1" thickBot="1" x14ac:dyDescent="0.25">
      <c r="C2862" s="801"/>
      <c r="D2862" s="687"/>
      <c r="E2862" s="687"/>
      <c r="F2862" s="687"/>
      <c r="G2862" s="687"/>
      <c r="H2862" s="687"/>
      <c r="I2862" s="687"/>
      <c r="J2862" s="687"/>
      <c r="K2862" s="687"/>
      <c r="L2862" s="687"/>
      <c r="M2862" s="802"/>
      <c r="N2862" s="489"/>
      <c r="O2862" s="489"/>
      <c r="P2862" s="489"/>
    </row>
    <row r="2863" spans="3:16" s="348" customFormat="1" ht="15" customHeight="1" thickBot="1" x14ac:dyDescent="0.25">
      <c r="C2863" s="5343" t="s">
        <v>344</v>
      </c>
      <c r="D2863" s="5285"/>
      <c r="E2863" s="5288" t="s">
        <v>2760</v>
      </c>
      <c r="F2863" s="5288"/>
      <c r="G2863" s="5288"/>
      <c r="H2863" s="5288"/>
      <c r="I2863" s="5288"/>
      <c r="J2863" s="5288"/>
      <c r="K2863" s="5288"/>
      <c r="L2863" s="5288"/>
      <c r="M2863" s="5499"/>
      <c r="N2863" s="489"/>
      <c r="O2863" s="489"/>
      <c r="P2863" s="489"/>
    </row>
    <row r="2864" spans="3:16" s="348" customFormat="1" ht="15" customHeight="1" thickBot="1" x14ac:dyDescent="0.25">
      <c r="C2864" s="5397"/>
      <c r="D2864" s="5287"/>
      <c r="E2864" s="5229" t="s">
        <v>2529</v>
      </c>
      <c r="F2864" s="5230"/>
      <c r="G2864" s="5230"/>
      <c r="H2864" s="5230"/>
      <c r="I2864" s="5230"/>
      <c r="J2864" s="5229" t="s">
        <v>2530</v>
      </c>
      <c r="K2864" s="5230"/>
      <c r="L2864" s="5229" t="s">
        <v>340</v>
      </c>
      <c r="M2864" s="5231"/>
      <c r="N2864" s="489"/>
      <c r="O2864" s="489"/>
      <c r="P2864" s="489"/>
    </row>
    <row r="2865" spans="3:16" s="348" customFormat="1" ht="32.25" customHeight="1" x14ac:dyDescent="0.2">
      <c r="C2865" s="5338" t="s">
        <v>2763</v>
      </c>
      <c r="D2865" s="5277" t="s">
        <v>347</v>
      </c>
      <c r="E2865" s="5274" t="s">
        <v>2765</v>
      </c>
      <c r="F2865" s="5276" t="s">
        <v>349</v>
      </c>
      <c r="G2865" s="5276" t="s">
        <v>2766</v>
      </c>
      <c r="H2865" s="5276" t="s">
        <v>2767</v>
      </c>
      <c r="I2865" s="5238" t="s">
        <v>2531</v>
      </c>
      <c r="J2865" s="5274" t="s">
        <v>2768</v>
      </c>
      <c r="K2865" s="987" t="s">
        <v>1991</v>
      </c>
      <c r="L2865" s="5276" t="s">
        <v>1988</v>
      </c>
      <c r="M2865" s="5395" t="s">
        <v>230</v>
      </c>
      <c r="N2865" s="489"/>
      <c r="O2865" s="489"/>
      <c r="P2865" s="489"/>
    </row>
    <row r="2866" spans="3:16" s="348" customFormat="1" ht="31.5" customHeight="1" x14ac:dyDescent="0.2">
      <c r="C2866" s="5339"/>
      <c r="D2866" s="5278"/>
      <c r="E2866" s="5275"/>
      <c r="F2866" s="5245"/>
      <c r="G2866" s="5245"/>
      <c r="H2866" s="5245"/>
      <c r="I2866" s="5498"/>
      <c r="J2866" s="5275"/>
      <c r="K2866" s="804" t="s">
        <v>2532</v>
      </c>
      <c r="L2866" s="5245"/>
      <c r="M2866" s="5396"/>
      <c r="N2866" s="489"/>
      <c r="O2866" s="489"/>
      <c r="P2866" s="489"/>
    </row>
    <row r="2867" spans="3:16" s="348" customFormat="1" ht="15" customHeight="1" x14ac:dyDescent="0.2">
      <c r="C2867" s="991" t="s">
        <v>2533</v>
      </c>
      <c r="D2867" s="806">
        <v>9.99</v>
      </c>
      <c r="E2867" s="688" t="s">
        <v>1529</v>
      </c>
      <c r="F2867" s="943" t="s">
        <v>1529</v>
      </c>
      <c r="G2867" s="943" t="s">
        <v>1529</v>
      </c>
      <c r="H2867" s="944" t="s">
        <v>1529</v>
      </c>
      <c r="I2867" s="944" t="s">
        <v>1529</v>
      </c>
      <c r="J2867" s="810">
        <v>9.99</v>
      </c>
      <c r="K2867" s="404">
        <v>100</v>
      </c>
      <c r="L2867" s="944" t="s">
        <v>1529</v>
      </c>
      <c r="M2867" s="988" t="s">
        <v>1529</v>
      </c>
      <c r="N2867" s="489"/>
      <c r="O2867" s="489"/>
      <c r="P2867" s="489"/>
    </row>
    <row r="2868" spans="3:16" s="348" customFormat="1" ht="15" customHeight="1" thickBot="1" x14ac:dyDescent="0.25">
      <c r="C2868" s="992"/>
      <c r="D2868" s="815"/>
      <c r="E2868" s="736"/>
      <c r="F2868" s="736"/>
      <c r="G2868" s="736"/>
      <c r="H2868" s="736"/>
      <c r="I2868" s="736"/>
      <c r="J2868" s="736"/>
      <c r="K2868" s="736"/>
      <c r="L2868" s="736"/>
      <c r="M2868" s="989"/>
      <c r="N2868" s="489"/>
      <c r="O2868" s="489"/>
      <c r="P2868" s="489"/>
    </row>
    <row r="2869" spans="3:16" s="348" customFormat="1" ht="15" customHeight="1" x14ac:dyDescent="0.2">
      <c r="C2869" s="948" t="s">
        <v>1469</v>
      </c>
      <c r="D2869" s="687"/>
      <c r="E2869" s="818"/>
      <c r="F2869" s="818"/>
      <c r="G2869" s="818"/>
      <c r="H2869" s="818"/>
      <c r="I2869" s="818"/>
      <c r="J2869" s="818"/>
      <c r="K2869" s="818"/>
      <c r="L2869" s="818"/>
      <c r="M2869" s="990"/>
      <c r="N2869" s="489"/>
      <c r="O2869" s="489"/>
      <c r="P2869" s="489"/>
    </row>
    <row r="2870" spans="3:16" s="348" customFormat="1" ht="15" customHeight="1" x14ac:dyDescent="0.2">
      <c r="C2870" s="949" t="s">
        <v>2534</v>
      </c>
      <c r="D2870" s="687"/>
      <c r="E2870" s="818"/>
      <c r="F2870" s="818"/>
      <c r="G2870" s="818"/>
      <c r="H2870" s="818"/>
      <c r="I2870" s="818"/>
      <c r="J2870" s="818"/>
      <c r="K2870" s="818"/>
      <c r="L2870" s="818"/>
      <c r="M2870" s="990"/>
      <c r="N2870" s="489"/>
      <c r="O2870" s="489"/>
      <c r="P2870" s="489"/>
    </row>
    <row r="2871" spans="3:16" s="348" customFormat="1" ht="15" customHeight="1" x14ac:dyDescent="0.2">
      <c r="C2871" s="801" t="s">
        <v>2535</v>
      </c>
      <c r="D2871" s="687"/>
      <c r="E2871" s="687"/>
      <c r="F2871" s="687"/>
      <c r="G2871" s="687"/>
      <c r="H2871" s="687"/>
      <c r="I2871" s="687"/>
      <c r="J2871" s="687"/>
      <c r="K2871" s="687"/>
      <c r="L2871" s="687"/>
      <c r="M2871" s="802"/>
      <c r="N2871" s="489"/>
      <c r="O2871" s="489"/>
      <c r="P2871" s="489"/>
    </row>
    <row r="2872" spans="3:16" s="348" customFormat="1" ht="15" customHeight="1" x14ac:dyDescent="0.2">
      <c r="C2872" s="801" t="s">
        <v>2536</v>
      </c>
      <c r="D2872" s="687"/>
      <c r="E2872" s="687"/>
      <c r="F2872" s="687"/>
      <c r="G2872" s="687"/>
      <c r="H2872" s="687"/>
      <c r="I2872" s="687"/>
      <c r="J2872" s="687"/>
      <c r="K2872" s="687"/>
      <c r="L2872" s="687"/>
      <c r="M2872" s="802"/>
      <c r="N2872" s="489"/>
      <c r="O2872" s="489"/>
      <c r="P2872" s="489"/>
    </row>
    <row r="2873" spans="3:16" s="348" customFormat="1" ht="15" customHeight="1" x14ac:dyDescent="0.2">
      <c r="C2873" s="5273" t="s">
        <v>2537</v>
      </c>
      <c r="D2873" s="4509"/>
      <c r="E2873" s="4509"/>
      <c r="F2873" s="4509"/>
      <c r="G2873" s="4509"/>
      <c r="H2873" s="4509"/>
      <c r="I2873" s="4509"/>
      <c r="J2873" s="4509"/>
      <c r="K2873" s="4509"/>
      <c r="L2873" s="4509"/>
      <c r="M2873" s="5256"/>
      <c r="N2873" s="489"/>
      <c r="O2873" s="489"/>
      <c r="P2873" s="489"/>
    </row>
    <row r="2874" spans="3:16" s="348" customFormat="1" ht="15" customHeight="1" thickBot="1" x14ac:dyDescent="0.25">
      <c r="C2874" s="820"/>
      <c r="D2874" s="821"/>
      <c r="E2874" s="821"/>
      <c r="F2874" s="821"/>
      <c r="G2874" s="821"/>
      <c r="H2874" s="821"/>
      <c r="I2874" s="821"/>
      <c r="J2874" s="821"/>
      <c r="K2874" s="821"/>
      <c r="L2874" s="821"/>
      <c r="M2874" s="822"/>
      <c r="N2874" s="489"/>
      <c r="O2874" s="489"/>
      <c r="P2874" s="489"/>
    </row>
    <row r="2875" spans="3:16" s="348" customFormat="1" ht="15" customHeight="1" thickTop="1" thickBot="1" x14ac:dyDescent="0.25">
      <c r="C2875" s="5424"/>
      <c r="D2875" s="5424"/>
      <c r="E2875"/>
      <c r="F2875"/>
      <c r="G2875"/>
      <c r="H2875"/>
      <c r="I2875"/>
      <c r="J2875"/>
      <c r="K2875"/>
      <c r="L2875"/>
      <c r="M2875"/>
      <c r="N2875" s="489"/>
      <c r="O2875" s="489"/>
      <c r="P2875" s="489"/>
    </row>
    <row r="2876" spans="3:16" s="348" customFormat="1" ht="15" customHeight="1" thickTop="1" x14ac:dyDescent="0.2">
      <c r="C2876" s="5281" t="s">
        <v>1282</v>
      </c>
      <c r="D2876" s="5282"/>
      <c r="E2876" s="5282"/>
      <c r="F2876" s="5282"/>
      <c r="G2876" s="5282"/>
      <c r="H2876" s="5282"/>
      <c r="I2876" s="5282"/>
      <c r="J2876" s="5283"/>
      <c r="K2876" s="489"/>
      <c r="L2876" s="489"/>
      <c r="M2876" s="489"/>
      <c r="N2876" s="489"/>
      <c r="O2876" s="489"/>
      <c r="P2876" s="489"/>
    </row>
    <row r="2877" spans="3:16" s="348" customFormat="1" ht="15" customHeight="1" thickBot="1" x14ac:dyDescent="0.25">
      <c r="C2877" s="801"/>
      <c r="D2877" s="687"/>
      <c r="E2877" s="687"/>
      <c r="F2877" s="687"/>
      <c r="G2877" s="687"/>
      <c r="H2877" s="687"/>
      <c r="I2877" s="687"/>
      <c r="J2877" s="802"/>
      <c r="K2877" s="489"/>
      <c r="L2877" s="489"/>
      <c r="M2877" s="489"/>
      <c r="N2877" s="489"/>
      <c r="O2877" s="489"/>
      <c r="P2877" s="489"/>
    </row>
    <row r="2878" spans="3:16" s="348" customFormat="1" ht="15" customHeight="1" thickBot="1" x14ac:dyDescent="0.25">
      <c r="C2878" s="5428" t="s">
        <v>344</v>
      </c>
      <c r="D2878" s="5429"/>
      <c r="E2878" s="5229" t="s">
        <v>1283</v>
      </c>
      <c r="F2878" s="5230"/>
      <c r="G2878" s="5230"/>
      <c r="H2878" s="5230"/>
      <c r="I2878" s="5230"/>
      <c r="J2878" s="5231"/>
      <c r="K2878" s="489"/>
      <c r="L2878" s="489"/>
      <c r="M2878" s="489"/>
      <c r="N2878" s="489"/>
      <c r="O2878" s="489"/>
      <c r="P2878" s="489"/>
    </row>
    <row r="2879" spans="3:16" s="348" customFormat="1" ht="29.25" customHeight="1" x14ac:dyDescent="0.2">
      <c r="C2879" s="5430" t="s">
        <v>2763</v>
      </c>
      <c r="D2879" s="5277" t="s">
        <v>560</v>
      </c>
      <c r="E2879" s="5274" t="s">
        <v>2765</v>
      </c>
      <c r="F2879" s="5276" t="s">
        <v>1284</v>
      </c>
      <c r="G2879" s="5277" t="s">
        <v>1285</v>
      </c>
      <c r="H2879" s="5276" t="s">
        <v>1286</v>
      </c>
      <c r="I2879" s="5276" t="s">
        <v>562</v>
      </c>
      <c r="J2879" s="5425" t="s">
        <v>1287</v>
      </c>
      <c r="K2879" s="489"/>
      <c r="L2879" s="489"/>
      <c r="M2879" s="489"/>
      <c r="N2879" s="489"/>
      <c r="O2879" s="489"/>
      <c r="P2879" s="489"/>
    </row>
    <row r="2880" spans="3:16" s="348" customFormat="1" ht="30" customHeight="1" x14ac:dyDescent="0.2">
      <c r="C2880" s="5327"/>
      <c r="D2880" s="5278"/>
      <c r="E2880" s="5275"/>
      <c r="F2880" s="5245"/>
      <c r="G2880" s="5278"/>
      <c r="H2880" s="5245"/>
      <c r="I2880" s="5245"/>
      <c r="J2880" s="5426"/>
      <c r="K2880" s="489"/>
      <c r="L2880" s="489"/>
      <c r="M2880" s="489"/>
      <c r="N2880" s="489"/>
      <c r="O2880" s="489"/>
      <c r="P2880" s="489"/>
    </row>
    <row r="2881" spans="3:16" s="348" customFormat="1" ht="15" customHeight="1" x14ac:dyDescent="0.2">
      <c r="C2881" s="950" t="s">
        <v>1288</v>
      </c>
      <c r="D2881" s="951">
        <f>+E2881</f>
        <v>0</v>
      </c>
      <c r="E2881" s="951">
        <v>0</v>
      </c>
      <c r="F2881" s="952">
        <v>0</v>
      </c>
      <c r="G2881" s="952">
        <v>0</v>
      </c>
      <c r="H2881" s="953">
        <v>0</v>
      </c>
      <c r="I2881" s="954">
        <v>0.15</v>
      </c>
      <c r="J2881" s="955">
        <v>0.15</v>
      </c>
      <c r="K2881" s="489"/>
      <c r="L2881" s="489"/>
      <c r="M2881" s="489"/>
      <c r="N2881" s="489"/>
      <c r="O2881" s="489"/>
      <c r="P2881" s="489"/>
    </row>
    <row r="2882" spans="3:16" s="348" customFormat="1" ht="15" customHeight="1" x14ac:dyDescent="0.2">
      <c r="C2882" s="950" t="s">
        <v>1289</v>
      </c>
      <c r="D2882" s="951">
        <f>+E2882</f>
        <v>6</v>
      </c>
      <c r="E2882" s="951">
        <v>6</v>
      </c>
      <c r="F2882" s="96">
        <v>40</v>
      </c>
      <c r="G2882" s="96">
        <v>0</v>
      </c>
      <c r="H2882" s="404">
        <v>0</v>
      </c>
      <c r="I2882" s="954">
        <v>0.15</v>
      </c>
      <c r="J2882" s="955">
        <v>0.15</v>
      </c>
      <c r="K2882" s="489"/>
      <c r="L2882" s="489"/>
      <c r="M2882" s="489"/>
      <c r="N2882" s="489"/>
      <c r="O2882" s="489"/>
      <c r="P2882" s="489"/>
    </row>
    <row r="2883" spans="3:16" s="348" customFormat="1" ht="15" customHeight="1" x14ac:dyDescent="0.2">
      <c r="C2883" s="950" t="s">
        <v>1290</v>
      </c>
      <c r="D2883" s="951">
        <f t="shared" ref="D2883:D2903" si="26">+E2883</f>
        <v>8</v>
      </c>
      <c r="E2883" s="951">
        <v>8</v>
      </c>
      <c r="F2883" s="96">
        <v>53</v>
      </c>
      <c r="G2883" s="96">
        <v>0</v>
      </c>
      <c r="H2883" s="404">
        <v>0</v>
      </c>
      <c r="I2883" s="954">
        <v>0.15</v>
      </c>
      <c r="J2883" s="955">
        <v>0.15</v>
      </c>
      <c r="K2883" s="489"/>
      <c r="L2883" s="489"/>
      <c r="M2883" s="489"/>
      <c r="N2883" s="489"/>
      <c r="O2883" s="489"/>
      <c r="P2883" s="489"/>
    </row>
    <row r="2884" spans="3:16" s="348" customFormat="1" ht="15" customHeight="1" x14ac:dyDescent="0.2">
      <c r="C2884" s="950" t="s">
        <v>1291</v>
      </c>
      <c r="D2884" s="951">
        <f t="shared" si="26"/>
        <v>10</v>
      </c>
      <c r="E2884" s="951">
        <v>10</v>
      </c>
      <c r="F2884" s="96">
        <v>67</v>
      </c>
      <c r="G2884" s="96">
        <v>0</v>
      </c>
      <c r="H2884" s="404">
        <v>0</v>
      </c>
      <c r="I2884" s="954">
        <v>0.15</v>
      </c>
      <c r="J2884" s="955">
        <v>0.15</v>
      </c>
      <c r="K2884" s="489"/>
      <c r="L2884" s="489"/>
      <c r="M2884" s="489"/>
      <c r="N2884" s="489"/>
      <c r="O2884" s="489"/>
      <c r="P2884" s="489"/>
    </row>
    <row r="2885" spans="3:16" s="348" customFormat="1" ht="15" customHeight="1" x14ac:dyDescent="0.2">
      <c r="C2885" s="950" t="s">
        <v>1292</v>
      </c>
      <c r="D2885" s="951">
        <f t="shared" si="26"/>
        <v>12</v>
      </c>
      <c r="E2885" s="951">
        <v>12</v>
      </c>
      <c r="F2885" s="96">
        <v>80</v>
      </c>
      <c r="G2885" s="96">
        <v>0</v>
      </c>
      <c r="H2885" s="404">
        <v>0</v>
      </c>
      <c r="I2885" s="954">
        <v>0.15</v>
      </c>
      <c r="J2885" s="955">
        <v>0.15</v>
      </c>
      <c r="K2885" s="489"/>
      <c r="L2885" s="489"/>
      <c r="M2885" s="489"/>
      <c r="N2885" s="489"/>
      <c r="O2885" s="489"/>
      <c r="P2885" s="489"/>
    </row>
    <row r="2886" spans="3:16" s="348" customFormat="1" ht="15" customHeight="1" x14ac:dyDescent="0.2">
      <c r="C2886" s="950" t="s">
        <v>1293</v>
      </c>
      <c r="D2886" s="951">
        <f t="shared" si="26"/>
        <v>15</v>
      </c>
      <c r="E2886" s="951">
        <v>15</v>
      </c>
      <c r="F2886" s="96">
        <v>100</v>
      </c>
      <c r="G2886" s="96">
        <v>75</v>
      </c>
      <c r="H2886" s="404">
        <v>40</v>
      </c>
      <c r="I2886" s="954">
        <v>0.15</v>
      </c>
      <c r="J2886" s="955">
        <v>0.15</v>
      </c>
      <c r="K2886" s="489"/>
      <c r="L2886" s="489"/>
      <c r="M2886" s="489"/>
      <c r="N2886" s="489"/>
      <c r="O2886" s="489"/>
      <c r="P2886" s="489"/>
    </row>
    <row r="2887" spans="3:16" s="348" customFormat="1" ht="15" customHeight="1" x14ac:dyDescent="0.2">
      <c r="C2887" s="950" t="s">
        <v>1294</v>
      </c>
      <c r="D2887" s="951">
        <f t="shared" si="26"/>
        <v>20</v>
      </c>
      <c r="E2887" s="951">
        <v>20</v>
      </c>
      <c r="F2887" s="96">
        <v>133</v>
      </c>
      <c r="G2887" s="96">
        <v>115</v>
      </c>
      <c r="H2887" s="404">
        <v>40</v>
      </c>
      <c r="I2887" s="954">
        <v>0.15</v>
      </c>
      <c r="J2887" s="955">
        <v>0.15</v>
      </c>
      <c r="K2887" s="489"/>
      <c r="L2887" s="489"/>
      <c r="M2887" s="489"/>
      <c r="N2887" s="489"/>
      <c r="O2887" s="489"/>
      <c r="P2887" s="489"/>
    </row>
    <row r="2888" spans="3:16" s="348" customFormat="1" ht="15" customHeight="1" x14ac:dyDescent="0.2">
      <c r="C2888" s="950" t="s">
        <v>1295</v>
      </c>
      <c r="D2888" s="951">
        <f t="shared" si="26"/>
        <v>25</v>
      </c>
      <c r="E2888" s="951">
        <v>25</v>
      </c>
      <c r="F2888" s="96">
        <v>167</v>
      </c>
      <c r="G2888" s="96">
        <v>150</v>
      </c>
      <c r="H2888" s="404">
        <v>40</v>
      </c>
      <c r="I2888" s="954">
        <v>0.15</v>
      </c>
      <c r="J2888" s="955">
        <v>0.15</v>
      </c>
      <c r="K2888" s="489"/>
      <c r="L2888" s="489"/>
      <c r="M2888" s="489"/>
      <c r="N2888" s="489"/>
      <c r="O2888" s="489"/>
      <c r="P2888" s="489"/>
    </row>
    <row r="2889" spans="3:16" s="348" customFormat="1" ht="15" customHeight="1" x14ac:dyDescent="0.2">
      <c r="C2889" s="950" t="s">
        <v>1296</v>
      </c>
      <c r="D2889" s="951">
        <f t="shared" si="26"/>
        <v>30</v>
      </c>
      <c r="E2889" s="951">
        <v>30</v>
      </c>
      <c r="F2889" s="96">
        <v>200</v>
      </c>
      <c r="G2889" s="96">
        <v>190</v>
      </c>
      <c r="H2889" s="404">
        <v>40</v>
      </c>
      <c r="I2889" s="954">
        <v>0.15</v>
      </c>
      <c r="J2889" s="955">
        <v>0.15</v>
      </c>
      <c r="K2889" s="489"/>
      <c r="L2889" s="489"/>
      <c r="M2889" s="489"/>
      <c r="N2889" s="489"/>
      <c r="O2889" s="489"/>
      <c r="P2889" s="489"/>
    </row>
    <row r="2890" spans="3:16" s="348" customFormat="1" ht="15" customHeight="1" x14ac:dyDescent="0.2">
      <c r="C2890" s="950" t="s">
        <v>1297</v>
      </c>
      <c r="D2890" s="951">
        <f t="shared" si="26"/>
        <v>35</v>
      </c>
      <c r="E2890" s="951">
        <v>35</v>
      </c>
      <c r="F2890" s="96">
        <v>233</v>
      </c>
      <c r="G2890" s="96">
        <v>230</v>
      </c>
      <c r="H2890" s="404">
        <v>40</v>
      </c>
      <c r="I2890" s="954">
        <v>0.15</v>
      </c>
      <c r="J2890" s="955">
        <v>0.15</v>
      </c>
      <c r="K2890" s="489"/>
      <c r="L2890" s="489"/>
      <c r="M2890" s="489"/>
      <c r="N2890" s="489"/>
      <c r="O2890" s="489"/>
      <c r="P2890" s="489"/>
    </row>
    <row r="2891" spans="3:16" s="348" customFormat="1" ht="15" customHeight="1" x14ac:dyDescent="0.2">
      <c r="C2891" s="950" t="s">
        <v>1298</v>
      </c>
      <c r="D2891" s="951">
        <f t="shared" si="26"/>
        <v>40</v>
      </c>
      <c r="E2891" s="951">
        <v>40</v>
      </c>
      <c r="F2891" s="96">
        <v>267</v>
      </c>
      <c r="G2891" s="96">
        <v>280</v>
      </c>
      <c r="H2891" s="404">
        <v>40</v>
      </c>
      <c r="I2891" s="954">
        <v>0.15</v>
      </c>
      <c r="J2891" s="955">
        <v>0.15</v>
      </c>
      <c r="K2891" s="489"/>
      <c r="L2891" s="489"/>
      <c r="M2891" s="489"/>
      <c r="N2891" s="489"/>
      <c r="O2891" s="489"/>
      <c r="P2891" s="489"/>
    </row>
    <row r="2892" spans="3:16" s="348" customFormat="1" ht="15" customHeight="1" x14ac:dyDescent="0.2">
      <c r="C2892" s="950" t="s">
        <v>1299</v>
      </c>
      <c r="D2892" s="951">
        <f t="shared" si="26"/>
        <v>50</v>
      </c>
      <c r="E2892" s="951">
        <v>50</v>
      </c>
      <c r="F2892" s="96">
        <v>333</v>
      </c>
      <c r="G2892" s="96">
        <v>365</v>
      </c>
      <c r="H2892" s="404">
        <v>40</v>
      </c>
      <c r="I2892" s="954">
        <v>0.15</v>
      </c>
      <c r="J2892" s="955">
        <v>0.15</v>
      </c>
      <c r="K2892" s="489"/>
      <c r="L2892" s="489"/>
      <c r="M2892" s="489"/>
      <c r="N2892" s="489"/>
      <c r="O2892" s="489"/>
      <c r="P2892" s="489"/>
    </row>
    <row r="2893" spans="3:16" s="348" customFormat="1" ht="15" customHeight="1" x14ac:dyDescent="0.2">
      <c r="C2893" s="950" t="s">
        <v>1300</v>
      </c>
      <c r="D2893" s="951">
        <f t="shared" si="26"/>
        <v>55</v>
      </c>
      <c r="E2893" s="951">
        <v>55</v>
      </c>
      <c r="F2893" s="96">
        <v>367</v>
      </c>
      <c r="G2893" s="96">
        <v>420</v>
      </c>
      <c r="H2893" s="404">
        <v>40</v>
      </c>
      <c r="I2893" s="954">
        <v>0.15</v>
      </c>
      <c r="J2893" s="955">
        <v>0.15</v>
      </c>
      <c r="K2893" s="489"/>
      <c r="L2893" s="489"/>
      <c r="M2893" s="489"/>
      <c r="N2893" s="489"/>
      <c r="O2893" s="489"/>
      <c r="P2893" s="489"/>
    </row>
    <row r="2894" spans="3:16" s="348" customFormat="1" ht="15" customHeight="1" x14ac:dyDescent="0.2">
      <c r="C2894" s="950" t="s">
        <v>1301</v>
      </c>
      <c r="D2894" s="951">
        <f t="shared" si="26"/>
        <v>60</v>
      </c>
      <c r="E2894" s="951">
        <v>60</v>
      </c>
      <c r="F2894" s="96">
        <v>400</v>
      </c>
      <c r="G2894" s="96">
        <v>480</v>
      </c>
      <c r="H2894" s="404">
        <v>40</v>
      </c>
      <c r="I2894" s="954">
        <v>0.15</v>
      </c>
      <c r="J2894" s="955">
        <v>0.15</v>
      </c>
      <c r="K2894" s="489"/>
      <c r="L2894" s="489"/>
      <c r="M2894" s="489"/>
      <c r="N2894" s="489"/>
      <c r="O2894" s="489"/>
      <c r="P2894" s="489"/>
    </row>
    <row r="2895" spans="3:16" s="348" customFormat="1" ht="15" customHeight="1" x14ac:dyDescent="0.2">
      <c r="C2895" s="950" t="s">
        <v>1302</v>
      </c>
      <c r="D2895" s="951">
        <f t="shared" si="26"/>
        <v>65</v>
      </c>
      <c r="E2895" s="951">
        <v>65</v>
      </c>
      <c r="F2895" s="96">
        <v>433</v>
      </c>
      <c r="G2895" s="96">
        <v>545</v>
      </c>
      <c r="H2895" s="404">
        <v>40</v>
      </c>
      <c r="I2895" s="954">
        <v>0.15</v>
      </c>
      <c r="J2895" s="955">
        <v>0.15</v>
      </c>
      <c r="K2895" s="489"/>
      <c r="L2895" s="489"/>
      <c r="M2895" s="489"/>
      <c r="N2895" s="489"/>
      <c r="O2895" s="489"/>
      <c r="P2895" s="489"/>
    </row>
    <row r="2896" spans="3:16" s="348" customFormat="1" ht="15" customHeight="1" x14ac:dyDescent="0.2">
      <c r="C2896" s="950" t="s">
        <v>1303</v>
      </c>
      <c r="D2896" s="951">
        <f t="shared" si="26"/>
        <v>70</v>
      </c>
      <c r="E2896" s="951">
        <v>70</v>
      </c>
      <c r="F2896" s="96">
        <v>467</v>
      </c>
      <c r="G2896" s="96">
        <v>615</v>
      </c>
      <c r="H2896" s="404">
        <v>40</v>
      </c>
      <c r="I2896" s="954">
        <v>0.15</v>
      </c>
      <c r="J2896" s="955">
        <v>0.15</v>
      </c>
      <c r="K2896" s="489"/>
      <c r="L2896" s="489"/>
      <c r="M2896" s="489"/>
      <c r="N2896" s="489"/>
      <c r="O2896" s="489"/>
      <c r="P2896" s="489"/>
    </row>
    <row r="2897" spans="3:16" s="348" customFormat="1" ht="15" customHeight="1" x14ac:dyDescent="0.2">
      <c r="C2897" s="950" t="s">
        <v>1304</v>
      </c>
      <c r="D2897" s="951">
        <f t="shared" si="26"/>
        <v>80</v>
      </c>
      <c r="E2897" s="951">
        <v>80</v>
      </c>
      <c r="F2897" s="96">
        <v>533</v>
      </c>
      <c r="G2897" s="96">
        <v>730</v>
      </c>
      <c r="H2897" s="404">
        <v>40</v>
      </c>
      <c r="I2897" s="954">
        <v>0.15</v>
      </c>
      <c r="J2897" s="955">
        <v>0.15</v>
      </c>
      <c r="K2897" s="489"/>
      <c r="L2897" s="489"/>
      <c r="M2897" s="489"/>
      <c r="N2897" s="489"/>
      <c r="O2897" s="489"/>
      <c r="P2897" s="489"/>
    </row>
    <row r="2898" spans="3:16" s="348" customFormat="1" ht="15" customHeight="1" x14ac:dyDescent="0.2">
      <c r="C2898" s="950" t="s">
        <v>1305</v>
      </c>
      <c r="D2898" s="951">
        <f t="shared" si="26"/>
        <v>100</v>
      </c>
      <c r="E2898" s="951">
        <v>100</v>
      </c>
      <c r="F2898" s="96">
        <v>667</v>
      </c>
      <c r="G2898" s="96">
        <v>955</v>
      </c>
      <c r="H2898" s="404">
        <v>40</v>
      </c>
      <c r="I2898" s="954">
        <v>0.15</v>
      </c>
      <c r="J2898" s="955">
        <v>0.15</v>
      </c>
      <c r="K2898" s="489"/>
      <c r="L2898" s="489"/>
      <c r="M2898" s="489"/>
      <c r="N2898" s="489"/>
      <c r="O2898" s="489"/>
      <c r="P2898" s="489"/>
    </row>
    <row r="2899" spans="3:16" s="348" customFormat="1" ht="15" customHeight="1" x14ac:dyDescent="0.2">
      <c r="C2899" s="950" t="s">
        <v>1306</v>
      </c>
      <c r="D2899" s="951">
        <f t="shared" si="26"/>
        <v>120</v>
      </c>
      <c r="E2899" s="951">
        <v>120</v>
      </c>
      <c r="F2899" s="96">
        <v>800</v>
      </c>
      <c r="G2899" s="96">
        <v>1200</v>
      </c>
      <c r="H2899" s="404">
        <v>40</v>
      </c>
      <c r="I2899" s="954">
        <v>0.15</v>
      </c>
      <c r="J2899" s="955">
        <v>0.15</v>
      </c>
      <c r="K2899" s="489"/>
      <c r="L2899" s="489"/>
      <c r="M2899" s="489"/>
      <c r="N2899" s="489"/>
      <c r="O2899" s="489"/>
      <c r="P2899" s="489"/>
    </row>
    <row r="2900" spans="3:16" s="348" customFormat="1" ht="15" customHeight="1" x14ac:dyDescent="0.2">
      <c r="C2900" s="950" t="s">
        <v>1307</v>
      </c>
      <c r="D2900" s="951">
        <f t="shared" si="26"/>
        <v>150</v>
      </c>
      <c r="E2900" s="951">
        <v>150</v>
      </c>
      <c r="F2900" s="96">
        <v>1000</v>
      </c>
      <c r="G2900" s="96">
        <v>1600</v>
      </c>
      <c r="H2900" s="404">
        <v>40</v>
      </c>
      <c r="I2900" s="954">
        <v>0.15</v>
      </c>
      <c r="J2900" s="955">
        <v>0.15</v>
      </c>
      <c r="K2900" s="489"/>
      <c r="L2900" s="489"/>
      <c r="M2900" s="489"/>
      <c r="N2900" s="489"/>
      <c r="O2900" s="489"/>
      <c r="P2900" s="489"/>
    </row>
    <row r="2901" spans="3:16" s="348" customFormat="1" ht="15" customHeight="1" x14ac:dyDescent="0.2">
      <c r="C2901" s="950" t="s">
        <v>1308</v>
      </c>
      <c r="D2901" s="951">
        <f t="shared" si="26"/>
        <v>200</v>
      </c>
      <c r="E2901" s="951">
        <v>200</v>
      </c>
      <c r="F2901" s="96">
        <v>1333</v>
      </c>
      <c r="G2901" s="96">
        <v>2200</v>
      </c>
      <c r="H2901" s="404">
        <v>40</v>
      </c>
      <c r="I2901" s="954">
        <v>0.15</v>
      </c>
      <c r="J2901" s="955">
        <v>0.15</v>
      </c>
      <c r="K2901" s="489"/>
      <c r="L2901" s="489"/>
      <c r="M2901" s="489"/>
      <c r="N2901" s="489"/>
      <c r="O2901" s="489"/>
      <c r="P2901" s="489"/>
    </row>
    <row r="2902" spans="3:16" s="348" customFormat="1" ht="15" customHeight="1" x14ac:dyDescent="0.2">
      <c r="C2902" s="950" t="s">
        <v>1309</v>
      </c>
      <c r="D2902" s="951">
        <f t="shared" si="26"/>
        <v>250</v>
      </c>
      <c r="E2902" s="951">
        <v>250</v>
      </c>
      <c r="F2902" s="96">
        <v>1667</v>
      </c>
      <c r="G2902" s="96">
        <v>2800</v>
      </c>
      <c r="H2902" s="404">
        <v>40</v>
      </c>
      <c r="I2902" s="954">
        <v>0.15</v>
      </c>
      <c r="J2902" s="955">
        <v>0.15</v>
      </c>
      <c r="K2902" s="489"/>
      <c r="L2902" s="489"/>
      <c r="M2902" s="489"/>
      <c r="N2902" s="489"/>
      <c r="O2902" s="489"/>
      <c r="P2902" s="489"/>
    </row>
    <row r="2903" spans="3:16" s="348" customFormat="1" ht="15" customHeight="1" x14ac:dyDescent="0.2">
      <c r="C2903" s="950" t="s">
        <v>1310</v>
      </c>
      <c r="D2903" s="951">
        <f t="shared" si="26"/>
        <v>300</v>
      </c>
      <c r="E2903" s="811">
        <v>300</v>
      </c>
      <c r="F2903" s="404">
        <v>2000</v>
      </c>
      <c r="G2903" s="404">
        <v>3500</v>
      </c>
      <c r="H2903" s="404">
        <v>40</v>
      </c>
      <c r="I2903" s="954">
        <v>0.15</v>
      </c>
      <c r="J2903" s="955">
        <v>0.15</v>
      </c>
      <c r="K2903" s="489"/>
      <c r="L2903" s="489"/>
      <c r="M2903" s="489"/>
      <c r="N2903" s="489"/>
      <c r="O2903" s="489"/>
      <c r="P2903" s="489"/>
    </row>
    <row r="2904" spans="3:16" s="348" customFormat="1" ht="15" customHeight="1" x14ac:dyDescent="0.2">
      <c r="C2904" s="948" t="s">
        <v>1469</v>
      </c>
      <c r="D2904" s="687"/>
      <c r="E2904" s="818"/>
      <c r="F2904" s="818"/>
      <c r="G2904" s="818"/>
      <c r="H2904" s="818"/>
      <c r="I2904" s="818"/>
      <c r="J2904" s="819"/>
      <c r="K2904" s="489"/>
      <c r="L2904" s="489"/>
      <c r="M2904" s="489"/>
      <c r="N2904" s="489"/>
      <c r="O2904" s="489"/>
      <c r="P2904" s="489"/>
    </row>
    <row r="2905" spans="3:16" s="348" customFormat="1" ht="15" customHeight="1" x14ac:dyDescent="0.2">
      <c r="C2905" s="5255" t="s">
        <v>528</v>
      </c>
      <c r="D2905" s="4509"/>
      <c r="E2905" s="4509"/>
      <c r="F2905" s="4509"/>
      <c r="G2905" s="4509"/>
      <c r="H2905" s="4509"/>
      <c r="I2905" s="4509"/>
      <c r="J2905" s="5256"/>
      <c r="K2905" s="489"/>
      <c r="L2905" s="489"/>
      <c r="M2905" s="489"/>
      <c r="N2905" s="489"/>
      <c r="O2905" s="489"/>
      <c r="P2905" s="489"/>
    </row>
    <row r="2906" spans="3:16" s="348" customFormat="1" ht="15" customHeight="1" x14ac:dyDescent="0.2">
      <c r="C2906" s="949" t="s">
        <v>529</v>
      </c>
      <c r="D2906" s="687"/>
      <c r="E2906" s="818"/>
      <c r="F2906" s="818"/>
      <c r="G2906" s="818"/>
      <c r="H2906" s="818"/>
      <c r="I2906" s="818"/>
      <c r="J2906" s="819"/>
      <c r="K2906" s="489"/>
      <c r="L2906" s="489"/>
      <c r="M2906" s="489"/>
      <c r="N2906" s="489"/>
      <c r="O2906" s="489"/>
      <c r="P2906" s="489"/>
    </row>
    <row r="2907" spans="3:16" s="348" customFormat="1" ht="15" customHeight="1" x14ac:dyDescent="0.2">
      <c r="C2907" s="949" t="s">
        <v>530</v>
      </c>
      <c r="D2907" s="687"/>
      <c r="E2907" s="687"/>
      <c r="F2907" s="687"/>
      <c r="G2907" s="687"/>
      <c r="H2907" s="687"/>
      <c r="I2907" s="687"/>
      <c r="J2907" s="802"/>
      <c r="K2907" s="489"/>
      <c r="L2907" s="489"/>
      <c r="M2907" s="489"/>
      <c r="N2907" s="489"/>
      <c r="O2907" s="489"/>
      <c r="P2907" s="489"/>
    </row>
    <row r="2908" spans="3:16" s="348" customFormat="1" ht="15" customHeight="1" x14ac:dyDescent="0.2">
      <c r="C2908" s="5255" t="s">
        <v>531</v>
      </c>
      <c r="D2908" s="4509"/>
      <c r="E2908" s="4509"/>
      <c r="F2908" s="4509"/>
      <c r="G2908" s="4509"/>
      <c r="H2908" s="4509"/>
      <c r="I2908" s="4509"/>
      <c r="J2908" s="5256"/>
      <c r="K2908" s="489"/>
      <c r="L2908" s="489"/>
      <c r="M2908" s="489"/>
      <c r="N2908" s="489"/>
      <c r="O2908" s="489"/>
      <c r="P2908" s="489"/>
    </row>
    <row r="2909" spans="3:16" s="348" customFormat="1" ht="15" customHeight="1" thickBot="1" x14ac:dyDescent="0.25">
      <c r="C2909" s="820"/>
      <c r="D2909" s="821"/>
      <c r="E2909" s="821"/>
      <c r="F2909" s="821"/>
      <c r="G2909" s="821"/>
      <c r="H2909" s="821"/>
      <c r="I2909" s="821"/>
      <c r="J2909" s="822"/>
      <c r="K2909" s="489"/>
      <c r="L2909" s="489"/>
      <c r="M2909" s="489"/>
      <c r="N2909" s="489"/>
      <c r="O2909" s="489"/>
      <c r="P2909" s="489"/>
    </row>
    <row r="2910" spans="3:16" s="348" customFormat="1" ht="15" customHeight="1" thickTop="1" thickBot="1" x14ac:dyDescent="0.35">
      <c r="C2910" s="993"/>
      <c r="D2910" s="513"/>
      <c r="E2910" s="513"/>
      <c r="F2910" s="513"/>
      <c r="G2910" s="513"/>
      <c r="H2910" s="513"/>
      <c r="I2910" s="489"/>
      <c r="J2910" s="489"/>
      <c r="K2910" s="489"/>
      <c r="L2910" s="489"/>
      <c r="M2910" s="489"/>
      <c r="N2910" s="489"/>
      <c r="O2910" s="489"/>
      <c r="P2910" s="489"/>
    </row>
    <row r="2911" spans="3:16" s="348" customFormat="1" ht="15" customHeight="1" thickTop="1" x14ac:dyDescent="0.2">
      <c r="C2911" s="5281" t="s">
        <v>2759</v>
      </c>
      <c r="D2911" s="5282"/>
      <c r="E2911" s="5282"/>
      <c r="F2911" s="5282"/>
      <c r="G2911" s="5282"/>
      <c r="H2911" s="5282"/>
      <c r="I2911" s="5282"/>
      <c r="J2911" s="5282"/>
      <c r="K2911" s="5282"/>
      <c r="L2911" s="5282"/>
      <c r="M2911" s="5282"/>
      <c r="N2911" s="5283"/>
      <c r="O2911" s="489"/>
      <c r="P2911" s="489"/>
    </row>
    <row r="2912" spans="3:16" s="348" customFormat="1" ht="15" customHeight="1" thickBot="1" x14ac:dyDescent="0.25">
      <c r="C2912" s="801"/>
      <c r="D2912" s="687"/>
      <c r="E2912" s="687"/>
      <c r="F2912" s="687"/>
      <c r="G2912" s="687"/>
      <c r="H2912" s="687"/>
      <c r="I2912" s="687"/>
      <c r="J2912" s="687"/>
      <c r="K2912" s="687"/>
      <c r="L2912" s="687"/>
      <c r="M2912" s="687"/>
      <c r="N2912" s="802"/>
      <c r="O2912" s="489"/>
      <c r="P2912" s="489"/>
    </row>
    <row r="2913" spans="3:16" s="348" customFormat="1" ht="15" customHeight="1" thickBot="1" x14ac:dyDescent="0.25">
      <c r="C2913" s="5284" t="s">
        <v>344</v>
      </c>
      <c r="D2913" s="5285"/>
      <c r="E2913" s="5288" t="s">
        <v>2760</v>
      </c>
      <c r="F2913" s="5288"/>
      <c r="G2913" s="5288"/>
      <c r="H2913" s="5288"/>
      <c r="I2913" s="5288"/>
      <c r="J2913" s="5288"/>
      <c r="K2913" s="5288"/>
      <c r="L2913" s="5288"/>
      <c r="M2913" s="5288"/>
      <c r="N2913" s="5289"/>
      <c r="O2913" s="489"/>
      <c r="P2913" s="489"/>
    </row>
    <row r="2914" spans="3:16" s="348" customFormat="1" ht="15" customHeight="1" thickBot="1" x14ac:dyDescent="0.25">
      <c r="C2914" s="5286"/>
      <c r="D2914" s="5287"/>
      <c r="E2914" s="5229" t="s">
        <v>2761</v>
      </c>
      <c r="F2914" s="5230"/>
      <c r="G2914" s="5230"/>
      <c r="H2914" s="5229" t="s">
        <v>2762</v>
      </c>
      <c r="I2914" s="5230"/>
      <c r="J2914" s="5290"/>
      <c r="K2914" s="5229" t="s">
        <v>340</v>
      </c>
      <c r="L2914" s="5230"/>
      <c r="M2914" s="5230"/>
      <c r="N2914" s="5290"/>
      <c r="O2914" s="489"/>
      <c r="P2914" s="489"/>
    </row>
    <row r="2915" spans="3:16" s="348" customFormat="1" ht="15" customHeight="1" x14ac:dyDescent="0.2">
      <c r="C2915" s="5276" t="s">
        <v>2763</v>
      </c>
      <c r="D2915" s="5277" t="s">
        <v>2764</v>
      </c>
      <c r="E2915" s="5274" t="s">
        <v>2765</v>
      </c>
      <c r="F2915" s="5276" t="s">
        <v>2766</v>
      </c>
      <c r="G2915" s="5277" t="s">
        <v>2767</v>
      </c>
      <c r="H2915" s="5274" t="s">
        <v>2768</v>
      </c>
      <c r="I2915" s="5276" t="s">
        <v>1991</v>
      </c>
      <c r="J2915" s="5279" t="s">
        <v>2769</v>
      </c>
      <c r="K2915" s="5276" t="s">
        <v>229</v>
      </c>
      <c r="L2915" s="5276" t="s">
        <v>230</v>
      </c>
      <c r="M2915" s="5276" t="s">
        <v>2770</v>
      </c>
      <c r="N2915" s="5271" t="s">
        <v>2771</v>
      </c>
      <c r="O2915" s="489"/>
      <c r="P2915" s="489"/>
    </row>
    <row r="2916" spans="3:16" s="348" customFormat="1" ht="42" customHeight="1" x14ac:dyDescent="0.2">
      <c r="C2916" s="5245"/>
      <c r="D2916" s="5278"/>
      <c r="E2916" s="5275"/>
      <c r="F2916" s="5245"/>
      <c r="G2916" s="5278"/>
      <c r="H2916" s="5275"/>
      <c r="I2916" s="5245"/>
      <c r="J2916" s="5280"/>
      <c r="K2916" s="5245"/>
      <c r="L2916" s="5245"/>
      <c r="M2916" s="5245"/>
      <c r="N2916" s="5272"/>
      <c r="O2916" s="489"/>
      <c r="P2916" s="489"/>
    </row>
    <row r="2917" spans="3:16" s="348" customFormat="1" ht="15" customHeight="1" x14ac:dyDescent="0.2">
      <c r="C2917" s="805" t="s">
        <v>2772</v>
      </c>
      <c r="D2917" s="806">
        <v>49</v>
      </c>
      <c r="E2917" s="688" t="s">
        <v>1529</v>
      </c>
      <c r="F2917" s="943" t="s">
        <v>1529</v>
      </c>
      <c r="G2917" s="944" t="s">
        <v>1529</v>
      </c>
      <c r="H2917" s="810">
        <v>49</v>
      </c>
      <c r="I2917" s="404">
        <v>5000</v>
      </c>
      <c r="J2917" s="811">
        <v>0.1</v>
      </c>
      <c r="K2917" s="945">
        <v>0</v>
      </c>
      <c r="L2917" s="812">
        <v>50</v>
      </c>
      <c r="M2917" s="812">
        <v>0.06</v>
      </c>
      <c r="N2917" s="946">
        <v>0.1</v>
      </c>
      <c r="O2917" s="489"/>
      <c r="P2917" s="489"/>
    </row>
    <row r="2918" spans="3:16" s="348" customFormat="1" ht="15" customHeight="1" thickBot="1" x14ac:dyDescent="0.25">
      <c r="C2918" s="814"/>
      <c r="D2918" s="815"/>
      <c r="E2918" s="736"/>
      <c r="F2918" s="736"/>
      <c r="G2918" s="736"/>
      <c r="H2918" s="736"/>
      <c r="I2918" s="736"/>
      <c r="J2918" s="736"/>
      <c r="K2918" s="736"/>
      <c r="L2918" s="816"/>
      <c r="M2918" s="816"/>
      <c r="N2918" s="947"/>
      <c r="O2918" s="489"/>
      <c r="P2918" s="489"/>
    </row>
    <row r="2919" spans="3:16" s="348" customFormat="1" ht="15" customHeight="1" x14ac:dyDescent="0.2">
      <c r="C2919" s="948" t="s">
        <v>1469</v>
      </c>
      <c r="D2919" s="687"/>
      <c r="E2919" s="818"/>
      <c r="F2919" s="818"/>
      <c r="G2919" s="818"/>
      <c r="H2919" s="818"/>
      <c r="I2919" s="818"/>
      <c r="J2919" s="818"/>
      <c r="K2919" s="818"/>
      <c r="L2919" s="818"/>
      <c r="M2919" s="818"/>
      <c r="N2919" s="819"/>
      <c r="O2919" s="489"/>
      <c r="P2919" s="489"/>
    </row>
    <row r="2920" spans="3:16" s="348" customFormat="1" ht="15" customHeight="1" x14ac:dyDescent="0.2">
      <c r="C2920" s="949" t="s">
        <v>2773</v>
      </c>
      <c r="D2920" s="687"/>
      <c r="E2920" s="818"/>
      <c r="F2920" s="818"/>
      <c r="G2920" s="818"/>
      <c r="H2920" s="818"/>
      <c r="I2920" s="818"/>
      <c r="J2920" s="818"/>
      <c r="K2920" s="818"/>
      <c r="L2920" s="818"/>
      <c r="M2920" s="818"/>
      <c r="N2920" s="819"/>
      <c r="O2920" s="489"/>
      <c r="P2920" s="489"/>
    </row>
    <row r="2921" spans="3:16" s="348" customFormat="1" ht="15" customHeight="1" x14ac:dyDescent="0.2">
      <c r="C2921" s="801" t="s">
        <v>2774</v>
      </c>
      <c r="D2921" s="687"/>
      <c r="E2921" s="687"/>
      <c r="F2921" s="687"/>
      <c r="G2921" s="687"/>
      <c r="H2921" s="687"/>
      <c r="I2921" s="687"/>
      <c r="J2921" s="687"/>
      <c r="K2921" s="687"/>
      <c r="L2921" s="687"/>
      <c r="M2921" s="687"/>
      <c r="N2921" s="802"/>
      <c r="O2921" s="489"/>
      <c r="P2921" s="489"/>
    </row>
    <row r="2922" spans="3:16" s="348" customFormat="1" ht="15" customHeight="1" x14ac:dyDescent="0.2">
      <c r="C2922" s="5273" t="s">
        <v>2775</v>
      </c>
      <c r="D2922" s="4509"/>
      <c r="E2922" s="4509"/>
      <c r="F2922" s="4509"/>
      <c r="G2922" s="4509"/>
      <c r="H2922" s="4509"/>
      <c r="I2922" s="4509"/>
      <c r="J2922" s="4509"/>
      <c r="K2922" s="4509"/>
      <c r="L2922" s="4509"/>
      <c r="M2922" s="4509"/>
      <c r="N2922" s="5256"/>
      <c r="O2922" s="489"/>
      <c r="P2922" s="489"/>
    </row>
    <row r="2923" spans="3:16" s="348" customFormat="1" ht="15" customHeight="1" x14ac:dyDescent="0.2">
      <c r="C2923" s="801" t="s">
        <v>1281</v>
      </c>
      <c r="D2923" s="687"/>
      <c r="E2923" s="687"/>
      <c r="F2923" s="687"/>
      <c r="G2923" s="687"/>
      <c r="H2923" s="687"/>
      <c r="I2923" s="687"/>
      <c r="J2923" s="687"/>
      <c r="K2923" s="687"/>
      <c r="L2923" s="687"/>
      <c r="M2923" s="687"/>
      <c r="N2923" s="802"/>
      <c r="O2923" s="489"/>
      <c r="P2923" s="489"/>
    </row>
    <row r="2924" spans="3:16" s="348" customFormat="1" ht="15" customHeight="1" thickBot="1" x14ac:dyDescent="0.25">
      <c r="C2924" s="820"/>
      <c r="D2924" s="821"/>
      <c r="E2924" s="821"/>
      <c r="F2924" s="821"/>
      <c r="G2924" s="821"/>
      <c r="H2924" s="821"/>
      <c r="I2924" s="821"/>
      <c r="J2924" s="821"/>
      <c r="K2924" s="821"/>
      <c r="L2924" s="821"/>
      <c r="M2924" s="821"/>
      <c r="N2924" s="822"/>
      <c r="O2924" s="489"/>
      <c r="P2924" s="489"/>
    </row>
    <row r="2925" spans="3:16" s="348" customFormat="1" ht="15" customHeight="1" thickTop="1" thickBot="1" x14ac:dyDescent="0.35">
      <c r="C2925" s="993"/>
      <c r="D2925" s="513"/>
      <c r="E2925" s="513"/>
      <c r="F2925" s="513"/>
      <c r="G2925" s="513"/>
      <c r="H2925" s="513"/>
      <c r="I2925" s="489"/>
      <c r="J2925" s="489"/>
      <c r="K2925" s="489"/>
      <c r="L2925" s="489"/>
      <c r="M2925" s="489"/>
      <c r="N2925" s="489"/>
      <c r="O2925" s="489"/>
      <c r="P2925" s="489"/>
    </row>
    <row r="2926" spans="3:16" s="348" customFormat="1" ht="15" customHeight="1" thickTop="1" x14ac:dyDescent="0.2">
      <c r="C2926" s="5281" t="s">
        <v>343</v>
      </c>
      <c r="D2926" s="5282"/>
      <c r="E2926" s="5282"/>
      <c r="F2926" s="5282"/>
      <c r="G2926" s="5282"/>
      <c r="H2926" s="5282"/>
      <c r="I2926" s="5282"/>
      <c r="J2926" s="5282"/>
      <c r="K2926" s="5282"/>
      <c r="L2926" s="5282"/>
      <c r="M2926" s="5282"/>
      <c r="N2926" s="5282"/>
      <c r="O2926" s="5283"/>
      <c r="P2926" s="489"/>
    </row>
    <row r="2927" spans="3:16" s="348" customFormat="1" ht="15" customHeight="1" thickBot="1" x14ac:dyDescent="0.25">
      <c r="C2927" s="801"/>
      <c r="D2927" s="687"/>
      <c r="E2927" s="687"/>
      <c r="F2927" s="687"/>
      <c r="G2927" s="687"/>
      <c r="H2927" s="687"/>
      <c r="I2927" s="687"/>
      <c r="J2927" s="687"/>
      <c r="K2927" s="687"/>
      <c r="L2927" s="687"/>
      <c r="M2927" s="687"/>
      <c r="N2927" s="687"/>
      <c r="O2927" s="802"/>
      <c r="P2927" s="489"/>
    </row>
    <row r="2928" spans="3:16" s="348" customFormat="1" ht="15" customHeight="1" thickBot="1" x14ac:dyDescent="0.25">
      <c r="C2928" s="5284" t="s">
        <v>344</v>
      </c>
      <c r="D2928" s="5285"/>
      <c r="E2928" s="5288" t="s">
        <v>345</v>
      </c>
      <c r="F2928" s="5288"/>
      <c r="G2928" s="5288"/>
      <c r="H2928" s="5288"/>
      <c r="I2928" s="5288"/>
      <c r="J2928" s="5288"/>
      <c r="K2928" s="5288"/>
      <c r="L2928" s="5288"/>
      <c r="M2928" s="5288"/>
      <c r="N2928" s="5288"/>
      <c r="O2928" s="5289"/>
      <c r="P2928" s="489"/>
    </row>
    <row r="2929" spans="3:16" s="348" customFormat="1" ht="15" customHeight="1" thickBot="1" x14ac:dyDescent="0.25">
      <c r="C2929" s="5286"/>
      <c r="D2929" s="5287"/>
      <c r="E2929" s="5229" t="s">
        <v>224</v>
      </c>
      <c r="F2929" s="5230"/>
      <c r="G2929" s="5230"/>
      <c r="H2929" s="5230"/>
      <c r="I2929" s="5290"/>
      <c r="J2929" s="5229" t="s">
        <v>225</v>
      </c>
      <c r="K2929" s="5230"/>
      <c r="L2929" s="5290"/>
      <c r="M2929" s="5229" t="s">
        <v>340</v>
      </c>
      <c r="N2929" s="5230"/>
      <c r="O2929" s="5290"/>
      <c r="P2929" s="489"/>
    </row>
    <row r="2930" spans="3:16" s="348" customFormat="1" ht="15" customHeight="1" x14ac:dyDescent="0.2">
      <c r="C2930" s="5276" t="s">
        <v>346</v>
      </c>
      <c r="D2930" s="5276" t="s">
        <v>347</v>
      </c>
      <c r="E2930" s="5276" t="s">
        <v>226</v>
      </c>
      <c r="F2930" s="5276" t="s">
        <v>349</v>
      </c>
      <c r="G2930" s="5276" t="s">
        <v>350</v>
      </c>
      <c r="H2930" s="5276" t="s">
        <v>351</v>
      </c>
      <c r="I2930" s="5276" t="s">
        <v>227</v>
      </c>
      <c r="J2930" s="5276" t="s">
        <v>353</v>
      </c>
      <c r="K2930" s="5456" t="s">
        <v>228</v>
      </c>
      <c r="L2930" s="5457"/>
      <c r="M2930" s="5276" t="s">
        <v>229</v>
      </c>
      <c r="N2930" s="5276" t="s">
        <v>230</v>
      </c>
      <c r="O2930" s="5277" t="s">
        <v>231</v>
      </c>
      <c r="P2930" s="489"/>
    </row>
    <row r="2931" spans="3:16" s="348" customFormat="1" ht="84" customHeight="1" x14ac:dyDescent="0.2">
      <c r="C2931" s="5245"/>
      <c r="D2931" s="5245"/>
      <c r="E2931" s="5245"/>
      <c r="F2931" s="5245"/>
      <c r="G2931" s="5245"/>
      <c r="H2931" s="5245"/>
      <c r="I2931" s="5245"/>
      <c r="J2931" s="5245"/>
      <c r="K2931" s="804" t="s">
        <v>1730</v>
      </c>
      <c r="L2931" s="804" t="s">
        <v>1731</v>
      </c>
      <c r="M2931" s="5245"/>
      <c r="N2931" s="5245"/>
      <c r="O2931" s="5278"/>
      <c r="P2931" s="489"/>
    </row>
    <row r="2932" spans="3:16" s="348" customFormat="1" ht="15" customHeight="1" x14ac:dyDescent="0.2">
      <c r="C2932" s="805" t="s">
        <v>1732</v>
      </c>
      <c r="D2932" s="806">
        <v>23</v>
      </c>
      <c r="E2932" s="806">
        <v>8</v>
      </c>
      <c r="F2932" s="807">
        <v>100</v>
      </c>
      <c r="G2932" s="808">
        <v>0.08</v>
      </c>
      <c r="H2932" s="809">
        <v>0.19</v>
      </c>
      <c r="I2932" s="809">
        <v>0.04</v>
      </c>
      <c r="J2932" s="810">
        <v>9.99</v>
      </c>
      <c r="K2932" s="404">
        <v>30</v>
      </c>
      <c r="L2932" s="404">
        <v>1024</v>
      </c>
      <c r="M2932" s="811">
        <v>5.01</v>
      </c>
      <c r="N2932" s="812">
        <v>500</v>
      </c>
      <c r="O2932" s="813">
        <v>0.06</v>
      </c>
      <c r="P2932" s="489"/>
    </row>
    <row r="2933" spans="3:16" s="348" customFormat="1" ht="15" customHeight="1" thickBot="1" x14ac:dyDescent="0.25">
      <c r="C2933" s="814"/>
      <c r="D2933" s="815"/>
      <c r="E2933" s="736"/>
      <c r="F2933" s="736"/>
      <c r="G2933" s="736"/>
      <c r="H2933" s="736"/>
      <c r="I2933" s="736"/>
      <c r="J2933" s="736"/>
      <c r="K2933" s="736"/>
      <c r="L2933" s="736"/>
      <c r="M2933" s="736"/>
      <c r="N2933" s="816"/>
      <c r="O2933" s="817"/>
      <c r="P2933" s="489"/>
    </row>
    <row r="2934" spans="3:16" s="348" customFormat="1" ht="15" customHeight="1" x14ac:dyDescent="0.2">
      <c r="C2934" s="801" t="s">
        <v>1733</v>
      </c>
      <c r="D2934" s="687"/>
      <c r="E2934" s="818"/>
      <c r="F2934" s="818"/>
      <c r="G2934" s="818"/>
      <c r="H2934" s="818"/>
      <c r="I2934" s="818"/>
      <c r="J2934" s="818"/>
      <c r="K2934" s="818"/>
      <c r="L2934" s="818"/>
      <c r="M2934" s="818"/>
      <c r="N2934" s="818"/>
      <c r="O2934" s="819"/>
      <c r="P2934" s="489"/>
    </row>
    <row r="2935" spans="3:16" s="348" customFormat="1" ht="15" customHeight="1" x14ac:dyDescent="0.2">
      <c r="C2935" s="801" t="s">
        <v>189</v>
      </c>
      <c r="D2935" s="687"/>
      <c r="E2935" s="687"/>
      <c r="F2935" s="687"/>
      <c r="G2935" s="687"/>
      <c r="H2935" s="687"/>
      <c r="I2935" s="687"/>
      <c r="J2935" s="687"/>
      <c r="K2935" s="687"/>
      <c r="L2935" s="687"/>
      <c r="M2935" s="687"/>
      <c r="N2935" s="687"/>
      <c r="O2935" s="802"/>
      <c r="P2935" s="489"/>
    </row>
    <row r="2936" spans="3:16" s="348" customFormat="1" ht="15" customHeight="1" x14ac:dyDescent="0.2">
      <c r="C2936" s="5273" t="s">
        <v>1734</v>
      </c>
      <c r="D2936" s="4509"/>
      <c r="E2936" s="4509"/>
      <c r="F2936" s="4509"/>
      <c r="G2936" s="4509"/>
      <c r="H2936" s="4509"/>
      <c r="I2936" s="4509"/>
      <c r="J2936" s="4509"/>
      <c r="K2936" s="4509"/>
      <c r="L2936" s="4509"/>
      <c r="M2936" s="4509"/>
      <c r="N2936" s="4509"/>
      <c r="O2936" s="5256"/>
      <c r="P2936" s="489"/>
    </row>
    <row r="2937" spans="3:16" s="348" customFormat="1" ht="15" customHeight="1" x14ac:dyDescent="0.2">
      <c r="C2937" s="801" t="s">
        <v>191</v>
      </c>
      <c r="D2937" s="687"/>
      <c r="E2937" s="687"/>
      <c r="F2937" s="687"/>
      <c r="G2937" s="687"/>
      <c r="H2937" s="687"/>
      <c r="I2937" s="687"/>
      <c r="J2937" s="687"/>
      <c r="K2937" s="687"/>
      <c r="L2937" s="687"/>
      <c r="M2937" s="687"/>
      <c r="N2937" s="687"/>
      <c r="O2937" s="802"/>
      <c r="P2937" s="489"/>
    </row>
    <row r="2938" spans="3:16" s="348" customFormat="1" ht="15" customHeight="1" x14ac:dyDescent="0.2">
      <c r="C2938" s="801" t="s">
        <v>188</v>
      </c>
      <c r="D2938" s="687"/>
      <c r="E2938" s="687"/>
      <c r="F2938" s="687"/>
      <c r="G2938" s="687"/>
      <c r="H2938" s="687"/>
      <c r="I2938" s="687"/>
      <c r="J2938" s="687"/>
      <c r="K2938" s="687"/>
      <c r="L2938" s="687"/>
      <c r="M2938" s="687"/>
      <c r="N2938" s="687"/>
      <c r="O2938" s="802"/>
      <c r="P2938" s="489"/>
    </row>
    <row r="2939" spans="3:16" s="348" customFormat="1" ht="15" customHeight="1" thickBot="1" x14ac:dyDescent="0.25">
      <c r="C2939" s="820"/>
      <c r="D2939" s="821"/>
      <c r="E2939" s="821"/>
      <c r="F2939" s="821"/>
      <c r="G2939" s="821"/>
      <c r="H2939" s="821"/>
      <c r="I2939" s="821"/>
      <c r="J2939" s="821"/>
      <c r="K2939" s="821"/>
      <c r="L2939" s="821"/>
      <c r="M2939" s="821"/>
      <c r="N2939" s="821"/>
      <c r="O2939" s="822"/>
      <c r="P2939" s="489"/>
    </row>
    <row r="2940" spans="3:16" s="348" customFormat="1" ht="15" customHeight="1" thickTop="1" thickBot="1" x14ac:dyDescent="0.35">
      <c r="C2940" s="993"/>
      <c r="D2940" s="513"/>
      <c r="E2940" s="513"/>
      <c r="F2940" s="513"/>
      <c r="G2940" s="513"/>
      <c r="H2940" s="513"/>
      <c r="I2940" s="489"/>
      <c r="J2940" s="489"/>
      <c r="K2940" s="489"/>
      <c r="L2940" s="489"/>
      <c r="M2940" s="489"/>
      <c r="N2940" s="489"/>
      <c r="O2940" s="489"/>
      <c r="P2940" s="489"/>
    </row>
    <row r="2941" spans="3:16" s="348" customFormat="1" ht="15" customHeight="1" thickTop="1" thickBot="1" x14ac:dyDescent="0.25">
      <c r="C2941" s="5458" t="s">
        <v>1858</v>
      </c>
      <c r="D2941" s="5459"/>
      <c r="E2941" s="5459"/>
      <c r="F2941" s="5459"/>
      <c r="G2941" s="5459"/>
      <c r="H2941" s="5460"/>
      <c r="I2941" s="489"/>
      <c r="J2941" s="489"/>
      <c r="K2941" s="489"/>
      <c r="L2941" s="489"/>
      <c r="M2941" s="489"/>
      <c r="N2941" s="489"/>
      <c r="O2941" s="489"/>
      <c r="P2941" s="489"/>
    </row>
    <row r="2942" spans="3:16" s="348" customFormat="1" ht="15" customHeight="1" thickBot="1" x14ac:dyDescent="0.25">
      <c r="C2942" s="5451" t="s">
        <v>1859</v>
      </c>
      <c r="D2942" s="5452"/>
      <c r="E2942" s="5453" t="s">
        <v>345</v>
      </c>
      <c r="F2942" s="5454"/>
      <c r="G2942" s="5454"/>
      <c r="H2942" s="5455"/>
      <c r="I2942" s="489"/>
      <c r="J2942" s="489"/>
      <c r="K2942" s="489"/>
      <c r="L2942" s="489"/>
      <c r="M2942" s="489"/>
      <c r="N2942" s="489"/>
      <c r="O2942" s="489"/>
      <c r="P2942" s="489"/>
    </row>
    <row r="2943" spans="3:16" s="348" customFormat="1" ht="104.25" customHeight="1" x14ac:dyDescent="0.2">
      <c r="C2943" s="759" t="s">
        <v>346</v>
      </c>
      <c r="D2943" s="760" t="s">
        <v>347</v>
      </c>
      <c r="E2943" s="760" t="s">
        <v>1860</v>
      </c>
      <c r="F2943" s="760" t="s">
        <v>1861</v>
      </c>
      <c r="G2943" s="760" t="s">
        <v>1862</v>
      </c>
      <c r="H2943" s="761" t="s">
        <v>1863</v>
      </c>
      <c r="I2943" s="489"/>
      <c r="J2943" s="489"/>
      <c r="K2943" s="489"/>
      <c r="L2943" s="489"/>
      <c r="M2943" s="489"/>
      <c r="N2943" s="489"/>
      <c r="O2943" s="489"/>
      <c r="P2943" s="489"/>
    </row>
    <row r="2944" spans="3:16" s="348" customFormat="1" ht="24.75" customHeight="1" thickBot="1" x14ac:dyDescent="0.25">
      <c r="C2944" s="762" t="s">
        <v>1864</v>
      </c>
      <c r="D2944" s="763">
        <v>24.99</v>
      </c>
      <c r="E2944" s="764">
        <v>24.99</v>
      </c>
      <c r="F2944" s="765" t="s">
        <v>1721</v>
      </c>
      <c r="G2944" s="763" t="s">
        <v>1865</v>
      </c>
      <c r="H2944" s="766" t="s">
        <v>1866</v>
      </c>
      <c r="I2944" s="489"/>
      <c r="J2944" s="489"/>
      <c r="K2944" s="489"/>
      <c r="L2944" s="489"/>
      <c r="M2944" s="489"/>
      <c r="N2944" s="489"/>
      <c r="O2944" s="489"/>
      <c r="P2944" s="489"/>
    </row>
    <row r="2945" spans="3:16" s="348" customFormat="1" ht="15" customHeight="1" x14ac:dyDescent="0.2">
      <c r="C2945" s="697" t="s">
        <v>1867</v>
      </c>
      <c r="D2945" s="698"/>
      <c r="E2945" s="699"/>
      <c r="F2945" s="700"/>
      <c r="G2945" s="699"/>
      <c r="H2945" s="701"/>
      <c r="I2945" s="489"/>
      <c r="J2945" s="489"/>
      <c r="K2945" s="489"/>
      <c r="L2945" s="489"/>
      <c r="M2945" s="489"/>
      <c r="N2945" s="489"/>
      <c r="O2945" s="489"/>
      <c r="P2945" s="489"/>
    </row>
    <row r="2946" spans="3:16" s="348" customFormat="1" ht="27.75" customHeight="1" thickBot="1" x14ac:dyDescent="0.25">
      <c r="C2946" s="5438" t="s">
        <v>1868</v>
      </c>
      <c r="D2946" s="5439"/>
      <c r="E2946" s="5439"/>
      <c r="F2946" s="5439"/>
      <c r="G2946" s="5439"/>
      <c r="H2946" s="5440"/>
      <c r="I2946" s="489"/>
      <c r="J2946" s="489"/>
      <c r="K2946" s="489"/>
      <c r="L2946" s="489"/>
      <c r="M2946" s="489"/>
      <c r="N2946" s="489"/>
      <c r="O2946" s="489"/>
      <c r="P2946" s="489"/>
    </row>
    <row r="2947" spans="3:16" s="348" customFormat="1" ht="15" customHeight="1" thickTop="1" thickBot="1" x14ac:dyDescent="0.35">
      <c r="C2947" s="993"/>
      <c r="D2947" s="513"/>
      <c r="E2947" s="513"/>
      <c r="F2947" s="513"/>
      <c r="G2947" s="513"/>
      <c r="H2947" s="513"/>
      <c r="I2947" s="489"/>
      <c r="J2947" s="489"/>
      <c r="K2947" s="489"/>
      <c r="L2947" s="489"/>
      <c r="M2947" s="489"/>
      <c r="N2947" s="489"/>
      <c r="O2947" s="489"/>
      <c r="P2947" s="489"/>
    </row>
    <row r="2948" spans="3:16" s="348" customFormat="1" ht="15" customHeight="1" thickTop="1" thickBot="1" x14ac:dyDescent="0.3">
      <c r="C2948" s="5489" t="s">
        <v>1377</v>
      </c>
      <c r="D2948" s="5490"/>
      <c r="E2948" s="5490"/>
      <c r="F2948" s="5490"/>
      <c r="G2948" s="5490"/>
      <c r="H2948" s="5491"/>
      <c r="I2948" s="489"/>
      <c r="J2948" s="489"/>
      <c r="K2948" s="489"/>
      <c r="L2948" s="489"/>
      <c r="M2948" s="489"/>
      <c r="N2948" s="489"/>
      <c r="O2948" s="489"/>
      <c r="P2948" s="489"/>
    </row>
    <row r="2949" spans="3:16" s="348" customFormat="1" ht="15" customHeight="1" thickBot="1" x14ac:dyDescent="0.3">
      <c r="C2949" s="626" t="s">
        <v>1378</v>
      </c>
      <c r="D2949" s="627" t="s">
        <v>1379</v>
      </c>
      <c r="E2949" s="627" t="s">
        <v>1380</v>
      </c>
      <c r="F2949" s="627" t="s">
        <v>1381</v>
      </c>
      <c r="G2949" s="628" t="s">
        <v>945</v>
      </c>
      <c r="H2949" s="629" t="s">
        <v>946</v>
      </c>
      <c r="I2949" s="489"/>
      <c r="J2949" s="489"/>
      <c r="K2949" s="489"/>
      <c r="L2949" s="489"/>
      <c r="M2949" s="489"/>
      <c r="N2949" s="489"/>
      <c r="O2949" s="489"/>
      <c r="P2949" s="489"/>
    </row>
    <row r="2950" spans="3:16" s="348" customFormat="1" ht="30.75" customHeight="1" x14ac:dyDescent="0.2">
      <c r="C2950" s="630" t="s">
        <v>947</v>
      </c>
      <c r="D2950" s="631" t="s">
        <v>948</v>
      </c>
      <c r="E2950" s="632">
        <v>500</v>
      </c>
      <c r="F2950" s="633">
        <v>3</v>
      </c>
      <c r="G2950" s="632">
        <v>0.06</v>
      </c>
      <c r="H2950" s="634" t="s">
        <v>949</v>
      </c>
      <c r="I2950" s="489"/>
      <c r="J2950" s="489"/>
      <c r="K2950" s="489"/>
      <c r="L2950" s="489"/>
      <c r="M2950" s="489"/>
      <c r="N2950" s="489"/>
      <c r="O2950" s="489"/>
      <c r="P2950" s="489"/>
    </row>
    <row r="2951" spans="3:16" s="348" customFormat="1" ht="15" customHeight="1" thickBot="1" x14ac:dyDescent="0.25">
      <c r="C2951" s="635" t="s">
        <v>950</v>
      </c>
      <c r="D2951" s="636" t="s">
        <v>948</v>
      </c>
      <c r="E2951" s="620">
        <v>1000</v>
      </c>
      <c r="F2951" s="637">
        <v>6</v>
      </c>
      <c r="G2951" s="620">
        <v>0.06</v>
      </c>
      <c r="H2951" s="638" t="s">
        <v>371</v>
      </c>
      <c r="I2951" s="489"/>
      <c r="J2951" s="489"/>
      <c r="K2951" s="489"/>
      <c r="L2951" s="489"/>
      <c r="M2951" s="489"/>
      <c r="N2951" s="489"/>
      <c r="O2951" s="489"/>
      <c r="P2951" s="489"/>
    </row>
    <row r="2952" spans="3:16" s="348" customFormat="1" ht="15" customHeight="1" thickBot="1" x14ac:dyDescent="0.25">
      <c r="C2952" s="639" t="s">
        <v>1975</v>
      </c>
      <c r="D2952" s="640"/>
      <c r="E2952" s="640"/>
      <c r="F2952" s="640"/>
      <c r="G2952" s="640"/>
      <c r="H2952" s="641"/>
      <c r="I2952" s="489"/>
      <c r="J2952" s="489"/>
      <c r="K2952" s="489"/>
      <c r="L2952" s="489"/>
      <c r="M2952" s="489"/>
      <c r="N2952" s="489"/>
      <c r="O2952" s="489"/>
      <c r="P2952" s="489"/>
    </row>
    <row r="2953" spans="3:16" s="348" customFormat="1" ht="15" customHeight="1" thickTop="1" thickBot="1" x14ac:dyDescent="0.35">
      <c r="C2953" s="513"/>
      <c r="D2953" s="513"/>
      <c r="E2953" s="513"/>
      <c r="F2953" s="513"/>
      <c r="G2953" s="513"/>
      <c r="H2953" s="513"/>
      <c r="I2953" s="489"/>
      <c r="J2953" s="489"/>
      <c r="K2953" s="489"/>
      <c r="L2953" s="489"/>
      <c r="M2953" s="489"/>
      <c r="N2953" s="489"/>
      <c r="O2953" s="489"/>
      <c r="P2953" s="489"/>
    </row>
    <row r="2954" spans="3:16" s="348" customFormat="1" ht="15" customHeight="1" thickTop="1" x14ac:dyDescent="0.2">
      <c r="C2954" s="5435" t="s">
        <v>993</v>
      </c>
      <c r="D2954" s="5436"/>
      <c r="E2954" s="5436"/>
      <c r="F2954" s="5436"/>
      <c r="G2954" s="5436"/>
      <c r="H2954" s="5436"/>
      <c r="I2954" s="5436"/>
      <c r="J2954" s="5436"/>
      <c r="K2954" s="5436"/>
      <c r="L2954" s="5437"/>
      <c r="M2954" s="571"/>
      <c r="N2954" s="571"/>
      <c r="O2954" s="571"/>
      <c r="P2954" s="489"/>
    </row>
    <row r="2955" spans="3:16" s="348" customFormat="1" ht="15" customHeight="1" thickBot="1" x14ac:dyDescent="0.25">
      <c r="C2955" s="308"/>
      <c r="D2955" s="278"/>
      <c r="E2955" s="278"/>
      <c r="F2955" s="278"/>
      <c r="G2955" s="278"/>
      <c r="H2955" s="278"/>
      <c r="I2955" s="278"/>
      <c r="J2955" s="278"/>
      <c r="K2955" s="278"/>
      <c r="L2955" s="309"/>
      <c r="M2955" s="278"/>
      <c r="N2955" s="278"/>
      <c r="O2955" s="278"/>
      <c r="P2955" s="489"/>
    </row>
    <row r="2956" spans="3:16" s="348" customFormat="1" ht="15" customHeight="1" thickBot="1" x14ac:dyDescent="0.25">
      <c r="C2956" s="572" t="s">
        <v>994</v>
      </c>
      <c r="D2956" s="573" t="s">
        <v>995</v>
      </c>
      <c r="E2956" s="573" t="s">
        <v>996</v>
      </c>
      <c r="F2956" s="574" t="s">
        <v>997</v>
      </c>
      <c r="G2956" s="574" t="s">
        <v>998</v>
      </c>
      <c r="H2956" s="574" t="s">
        <v>999</v>
      </c>
      <c r="I2956" s="574" t="s">
        <v>1000</v>
      </c>
      <c r="J2956" s="574" t="s">
        <v>1001</v>
      </c>
      <c r="K2956" s="574" t="s">
        <v>1002</v>
      </c>
      <c r="L2956" s="575" t="s">
        <v>1003</v>
      </c>
      <c r="M2956" s="576" t="s">
        <v>1004</v>
      </c>
      <c r="N2956" s="566" t="s">
        <v>1005</v>
      </c>
      <c r="O2956" s="566" t="s">
        <v>1006</v>
      </c>
      <c r="P2956" s="489"/>
    </row>
    <row r="2957" spans="3:16" s="348" customFormat="1" ht="15" customHeight="1" x14ac:dyDescent="0.2">
      <c r="C2957" s="577" t="s">
        <v>1007</v>
      </c>
      <c r="D2957" s="578">
        <v>15</v>
      </c>
      <c r="E2957" s="578">
        <f>+D2957*1.12</f>
        <v>16.8</v>
      </c>
      <c r="F2957" s="579">
        <v>7.4999999999999997E-2</v>
      </c>
      <c r="G2957" s="579">
        <f>+F2957*1.12</f>
        <v>8.4000000000000005E-2</v>
      </c>
      <c r="H2957" s="580">
        <v>200</v>
      </c>
      <c r="I2957" s="581">
        <v>9.7999999999999997E-5</v>
      </c>
      <c r="J2957" s="582">
        <f>+I2957*1.12</f>
        <v>1.0976000000000001E-4</v>
      </c>
      <c r="K2957" s="583">
        <v>0.1</v>
      </c>
      <c r="L2957" s="584">
        <f>+K2957*1.12</f>
        <v>0.11200000000000002</v>
      </c>
      <c r="M2957" s="585">
        <v>30</v>
      </c>
      <c r="N2957" s="586">
        <v>0.06</v>
      </c>
      <c r="O2957" s="587">
        <f>+N2957*1.12</f>
        <v>6.720000000000001E-2</v>
      </c>
      <c r="P2957" s="489"/>
    </row>
    <row r="2958" spans="3:16" s="348" customFormat="1" ht="15" customHeight="1" x14ac:dyDescent="0.2">
      <c r="C2958" s="442" t="s">
        <v>1008</v>
      </c>
      <c r="D2958" s="588">
        <v>25</v>
      </c>
      <c r="E2958" s="588">
        <f t="shared" ref="E2958:E2967" si="27">+D2958*1.12</f>
        <v>28.000000000000004</v>
      </c>
      <c r="F2958" s="313">
        <v>6.3E-2</v>
      </c>
      <c r="G2958" s="313">
        <f>+F2958*1.12</f>
        <v>7.0560000000000012E-2</v>
      </c>
      <c r="H2958" s="96">
        <v>400</v>
      </c>
      <c r="I2958" s="589">
        <v>9.7999999999999997E-5</v>
      </c>
      <c r="J2958" s="590">
        <f>+I2958*1.12</f>
        <v>1.0976000000000001E-4</v>
      </c>
      <c r="K2958" s="591">
        <v>0.1</v>
      </c>
      <c r="L2958" s="449">
        <f>+K2958*1.12</f>
        <v>0.11200000000000002</v>
      </c>
      <c r="M2958" s="592">
        <v>30</v>
      </c>
      <c r="N2958" s="314">
        <v>0.06</v>
      </c>
      <c r="O2958" s="593">
        <f t="shared" ref="O2958:O2968" si="28">+N2958*1.12</f>
        <v>6.720000000000001E-2</v>
      </c>
      <c r="P2958" s="489"/>
    </row>
    <row r="2959" spans="3:16" s="348" customFormat="1" ht="15" customHeight="1" x14ac:dyDescent="0.2">
      <c r="C2959" s="442" t="s">
        <v>1009</v>
      </c>
      <c r="D2959" s="588">
        <v>40</v>
      </c>
      <c r="E2959" s="588">
        <f t="shared" si="27"/>
        <v>44.800000000000004</v>
      </c>
      <c r="F2959" s="313">
        <v>0.05</v>
      </c>
      <c r="G2959" s="313">
        <f>+F2959*1.12</f>
        <v>5.6000000000000008E-2</v>
      </c>
      <c r="H2959" s="96">
        <v>800</v>
      </c>
      <c r="I2959" s="589">
        <v>9.7999999999999997E-5</v>
      </c>
      <c r="J2959" s="590">
        <f>+I2959*1.12</f>
        <v>1.0976000000000001E-4</v>
      </c>
      <c r="K2959" s="591">
        <v>0.1</v>
      </c>
      <c r="L2959" s="449">
        <f>+K2959*1.12</f>
        <v>0.11200000000000002</v>
      </c>
      <c r="M2959" s="592">
        <v>50</v>
      </c>
      <c r="N2959" s="314">
        <v>0.06</v>
      </c>
      <c r="O2959" s="593">
        <f t="shared" si="28"/>
        <v>6.720000000000001E-2</v>
      </c>
      <c r="P2959" s="489"/>
    </row>
    <row r="2960" spans="3:16" s="348" customFormat="1" ht="15" customHeight="1" x14ac:dyDescent="0.2">
      <c r="C2960" s="442" t="s">
        <v>1010</v>
      </c>
      <c r="D2960" s="588">
        <v>50</v>
      </c>
      <c r="E2960" s="588">
        <f t="shared" si="27"/>
        <v>56.000000000000007</v>
      </c>
      <c r="F2960" s="313">
        <v>3.3000000000000002E-2</v>
      </c>
      <c r="G2960" s="313">
        <f>+F2960*1.12</f>
        <v>3.6960000000000007E-2</v>
      </c>
      <c r="H2960" s="96">
        <v>1500</v>
      </c>
      <c r="I2960" s="589">
        <v>9.7999999999999997E-5</v>
      </c>
      <c r="J2960" s="590">
        <f>+I2960*1.12</f>
        <v>1.0976000000000001E-4</v>
      </c>
      <c r="K2960" s="591">
        <v>0.1</v>
      </c>
      <c r="L2960" s="449">
        <f>+K2960*1.12</f>
        <v>0.11200000000000002</v>
      </c>
      <c r="M2960" s="592">
        <v>50</v>
      </c>
      <c r="N2960" s="314">
        <v>0.06</v>
      </c>
      <c r="O2960" s="593">
        <f t="shared" si="28"/>
        <v>6.720000000000001E-2</v>
      </c>
      <c r="P2960" s="489"/>
    </row>
    <row r="2961" spans="3:16" s="348" customFormat="1" ht="15" customHeight="1" x14ac:dyDescent="0.2">
      <c r="C2961" s="442" t="s">
        <v>1011</v>
      </c>
      <c r="D2961" s="588">
        <v>30</v>
      </c>
      <c r="E2961" s="588">
        <f t="shared" si="27"/>
        <v>33.6</v>
      </c>
      <c r="F2961" s="313" t="s">
        <v>1529</v>
      </c>
      <c r="G2961" s="313" t="s">
        <v>1529</v>
      </c>
      <c r="H2961" s="96" t="s">
        <v>1721</v>
      </c>
      <c r="I2961" s="313" t="s">
        <v>1529</v>
      </c>
      <c r="J2961" s="313" t="s">
        <v>1529</v>
      </c>
      <c r="K2961" s="313" t="s">
        <v>1529</v>
      </c>
      <c r="L2961" s="443" t="s">
        <v>1529</v>
      </c>
      <c r="M2961" s="592">
        <v>30</v>
      </c>
      <c r="N2961" s="314">
        <v>0.06</v>
      </c>
      <c r="O2961" s="593">
        <f t="shared" si="28"/>
        <v>6.720000000000001E-2</v>
      </c>
      <c r="P2961" s="489"/>
    </row>
    <row r="2962" spans="3:16" s="348" customFormat="1" ht="15" customHeight="1" x14ac:dyDescent="0.2">
      <c r="C2962" s="442" t="s">
        <v>1012</v>
      </c>
      <c r="D2962" s="588">
        <v>40</v>
      </c>
      <c r="E2962" s="588">
        <f t="shared" si="27"/>
        <v>44.800000000000004</v>
      </c>
      <c r="F2962" s="313" t="s">
        <v>1529</v>
      </c>
      <c r="G2962" s="313" t="s">
        <v>1529</v>
      </c>
      <c r="H2962" s="96" t="s">
        <v>1721</v>
      </c>
      <c r="I2962" s="313" t="s">
        <v>1529</v>
      </c>
      <c r="J2962" s="313" t="s">
        <v>1529</v>
      </c>
      <c r="K2962" s="313" t="s">
        <v>1529</v>
      </c>
      <c r="L2962" s="443" t="s">
        <v>1529</v>
      </c>
      <c r="M2962" s="592">
        <v>50</v>
      </c>
      <c r="N2962" s="314">
        <v>0.06</v>
      </c>
      <c r="O2962" s="593">
        <f t="shared" si="28"/>
        <v>6.720000000000001E-2</v>
      </c>
      <c r="P2962" s="489"/>
    </row>
    <row r="2963" spans="3:16" s="348" customFormat="1" ht="15" customHeight="1" x14ac:dyDescent="0.2">
      <c r="C2963" s="442" t="s">
        <v>1013</v>
      </c>
      <c r="D2963" s="588">
        <v>49</v>
      </c>
      <c r="E2963" s="588">
        <f t="shared" si="27"/>
        <v>54.88</v>
      </c>
      <c r="F2963" s="313" t="s">
        <v>1529</v>
      </c>
      <c r="G2963" s="313" t="s">
        <v>1529</v>
      </c>
      <c r="H2963" s="96" t="s">
        <v>1721</v>
      </c>
      <c r="I2963" s="313" t="s">
        <v>1529</v>
      </c>
      <c r="J2963" s="313" t="s">
        <v>1529</v>
      </c>
      <c r="K2963" s="313" t="s">
        <v>1529</v>
      </c>
      <c r="L2963" s="443" t="s">
        <v>1529</v>
      </c>
      <c r="M2963" s="592">
        <v>50</v>
      </c>
      <c r="N2963" s="314">
        <v>0.06</v>
      </c>
      <c r="O2963" s="593">
        <f t="shared" si="28"/>
        <v>6.720000000000001E-2</v>
      </c>
      <c r="P2963" s="489"/>
    </row>
    <row r="2964" spans="3:16" s="348" customFormat="1" ht="15" customHeight="1" x14ac:dyDescent="0.2">
      <c r="C2964" s="442" t="s">
        <v>1014</v>
      </c>
      <c r="D2964" s="588">
        <v>0</v>
      </c>
      <c r="E2964" s="588">
        <f t="shared" si="27"/>
        <v>0</v>
      </c>
      <c r="F2964" s="313" t="s">
        <v>1529</v>
      </c>
      <c r="G2964" s="313" t="s">
        <v>1529</v>
      </c>
      <c r="H2964" s="96" t="s">
        <v>1721</v>
      </c>
      <c r="I2964" s="313" t="s">
        <v>1529</v>
      </c>
      <c r="J2964" s="313" t="s">
        <v>1529</v>
      </c>
      <c r="K2964" s="313" t="s">
        <v>1529</v>
      </c>
      <c r="L2964" s="443" t="s">
        <v>1529</v>
      </c>
      <c r="M2964" s="592">
        <v>0</v>
      </c>
      <c r="N2964" s="314">
        <v>0.06</v>
      </c>
      <c r="O2964" s="593">
        <f t="shared" si="28"/>
        <v>6.720000000000001E-2</v>
      </c>
      <c r="P2964" s="489"/>
    </row>
    <row r="2965" spans="3:16" s="348" customFormat="1" ht="15" customHeight="1" x14ac:dyDescent="0.2">
      <c r="C2965" s="442" t="s">
        <v>1015</v>
      </c>
      <c r="D2965" s="588">
        <v>34</v>
      </c>
      <c r="E2965" s="588">
        <f t="shared" si="27"/>
        <v>38.080000000000005</v>
      </c>
      <c r="F2965" s="313" t="s">
        <v>1529</v>
      </c>
      <c r="G2965" s="313" t="s">
        <v>1529</v>
      </c>
      <c r="H2965" s="96" t="s">
        <v>1721</v>
      </c>
      <c r="I2965" s="313" t="s">
        <v>1529</v>
      </c>
      <c r="J2965" s="313" t="s">
        <v>1529</v>
      </c>
      <c r="K2965" s="313" t="s">
        <v>1529</v>
      </c>
      <c r="L2965" s="443" t="s">
        <v>1529</v>
      </c>
      <c r="M2965" s="592">
        <v>50</v>
      </c>
      <c r="N2965" s="314">
        <v>0.06</v>
      </c>
      <c r="O2965" s="593">
        <f t="shared" si="28"/>
        <v>6.720000000000001E-2</v>
      </c>
      <c r="P2965" s="489"/>
    </row>
    <row r="2966" spans="3:16" s="348" customFormat="1" ht="15" customHeight="1" x14ac:dyDescent="0.2">
      <c r="C2966" s="442" t="s">
        <v>1016</v>
      </c>
      <c r="D2966" s="588">
        <v>39</v>
      </c>
      <c r="E2966" s="588">
        <f t="shared" si="27"/>
        <v>43.680000000000007</v>
      </c>
      <c r="F2966" s="313" t="s">
        <v>1529</v>
      </c>
      <c r="G2966" s="313" t="s">
        <v>1529</v>
      </c>
      <c r="H2966" s="96" t="s">
        <v>1721</v>
      </c>
      <c r="I2966" s="313" t="s">
        <v>1529</v>
      </c>
      <c r="J2966" s="313" t="s">
        <v>1529</v>
      </c>
      <c r="K2966" s="313" t="s">
        <v>1529</v>
      </c>
      <c r="L2966" s="443" t="s">
        <v>1529</v>
      </c>
      <c r="M2966" s="592">
        <v>50</v>
      </c>
      <c r="N2966" s="314">
        <v>0.06</v>
      </c>
      <c r="O2966" s="593">
        <f t="shared" si="28"/>
        <v>6.720000000000001E-2</v>
      </c>
      <c r="P2966" s="489"/>
    </row>
    <row r="2967" spans="3:16" s="348" customFormat="1" ht="15" customHeight="1" x14ac:dyDescent="0.2">
      <c r="C2967" s="442" t="s">
        <v>0</v>
      </c>
      <c r="D2967" s="588">
        <v>34</v>
      </c>
      <c r="E2967" s="588">
        <f t="shared" si="27"/>
        <v>38.080000000000005</v>
      </c>
      <c r="F2967" s="313" t="s">
        <v>1529</v>
      </c>
      <c r="G2967" s="313" t="s">
        <v>1529</v>
      </c>
      <c r="H2967" s="96" t="s">
        <v>1721</v>
      </c>
      <c r="I2967" s="313" t="s">
        <v>1529</v>
      </c>
      <c r="J2967" s="313" t="s">
        <v>1529</v>
      </c>
      <c r="K2967" s="313" t="s">
        <v>1529</v>
      </c>
      <c r="L2967" s="443" t="s">
        <v>1529</v>
      </c>
      <c r="M2967" s="592">
        <v>50</v>
      </c>
      <c r="N2967" s="314">
        <v>0.06</v>
      </c>
      <c r="O2967" s="593">
        <f t="shared" si="28"/>
        <v>6.720000000000001E-2</v>
      </c>
      <c r="P2967" s="489"/>
    </row>
    <row r="2968" spans="3:16" s="348" customFormat="1" ht="15" customHeight="1" x14ac:dyDescent="0.2">
      <c r="C2968" s="442" t="s">
        <v>1</v>
      </c>
      <c r="D2968" s="588">
        <v>39</v>
      </c>
      <c r="E2968" s="588">
        <f>+D2968*1.12</f>
        <v>43.680000000000007</v>
      </c>
      <c r="F2968" s="313" t="s">
        <v>1529</v>
      </c>
      <c r="G2968" s="313" t="s">
        <v>1529</v>
      </c>
      <c r="H2968" s="96" t="s">
        <v>1721</v>
      </c>
      <c r="I2968" s="313" t="s">
        <v>1529</v>
      </c>
      <c r="J2968" s="313" t="s">
        <v>1529</v>
      </c>
      <c r="K2968" s="313" t="s">
        <v>1529</v>
      </c>
      <c r="L2968" s="443" t="s">
        <v>1529</v>
      </c>
      <c r="M2968" s="592">
        <v>50</v>
      </c>
      <c r="N2968" s="314">
        <v>0.06</v>
      </c>
      <c r="O2968" s="593">
        <f t="shared" si="28"/>
        <v>6.720000000000001E-2</v>
      </c>
      <c r="P2968" s="489"/>
    </row>
    <row r="2969" spans="3:16" s="348" customFormat="1" ht="15" customHeight="1" thickBot="1" x14ac:dyDescent="0.25">
      <c r="C2969" s="594"/>
      <c r="D2969" s="595"/>
      <c r="E2969" s="596"/>
      <c r="F2969" s="596"/>
      <c r="G2969" s="596"/>
      <c r="H2969" s="596"/>
      <c r="I2969" s="596"/>
      <c r="J2969" s="596"/>
      <c r="K2969" s="596"/>
      <c r="L2969" s="597"/>
      <c r="M2969" s="598"/>
      <c r="N2969" s="596"/>
      <c r="O2969" s="599"/>
      <c r="P2969" s="489"/>
    </row>
    <row r="2970" spans="3:16" s="348" customFormat="1" ht="15" customHeight="1" thickBot="1" x14ac:dyDescent="0.25">
      <c r="C2970" s="308"/>
      <c r="D2970" s="278"/>
      <c r="E2970" s="600"/>
      <c r="F2970" s="600"/>
      <c r="G2970" s="600"/>
      <c r="H2970" s="600"/>
      <c r="I2970" s="600"/>
      <c r="J2970" s="600"/>
      <c r="K2970" s="600"/>
      <c r="L2970" s="286"/>
      <c r="M2970" s="286"/>
      <c r="N2970" s="286"/>
      <c r="O2970" s="286"/>
      <c r="P2970" s="489"/>
    </row>
    <row r="2971" spans="3:16" s="348" customFormat="1" ht="15" customHeight="1" thickTop="1" x14ac:dyDescent="0.2">
      <c r="C2971" s="5435" t="s">
        <v>2</v>
      </c>
      <c r="D2971" s="5436"/>
      <c r="E2971" s="5436"/>
      <c r="F2971" s="5436"/>
      <c r="G2971" s="5436"/>
      <c r="H2971" s="5436"/>
      <c r="I2971" s="5436"/>
      <c r="J2971" s="5436"/>
      <c r="K2971" s="5437"/>
      <c r="L2971" s="489"/>
      <c r="M2971" s="489"/>
      <c r="N2971" s="489"/>
      <c r="O2971" s="489"/>
      <c r="P2971" s="489"/>
    </row>
    <row r="2972" spans="3:16" s="348" customFormat="1" ht="15" customHeight="1" thickBot="1" x14ac:dyDescent="0.25">
      <c r="C2972" s="308"/>
      <c r="D2972" s="278"/>
      <c r="E2972" s="278"/>
      <c r="F2972" s="278"/>
      <c r="G2972" s="278"/>
      <c r="H2972" s="278"/>
      <c r="I2972" s="278"/>
      <c r="J2972" s="278"/>
      <c r="K2972" s="309"/>
      <c r="L2972" s="489"/>
      <c r="M2972" s="489"/>
      <c r="N2972" s="489"/>
      <c r="O2972" s="489"/>
      <c r="P2972" s="489"/>
    </row>
    <row r="2973" spans="3:16" s="348" customFormat="1" ht="48.75" customHeight="1" thickBot="1" x14ac:dyDescent="0.25">
      <c r="C2973" s="572" t="s">
        <v>994</v>
      </c>
      <c r="D2973" s="573" t="s">
        <v>995</v>
      </c>
      <c r="E2973" s="573" t="s">
        <v>996</v>
      </c>
      <c r="F2973" s="574" t="s">
        <v>3</v>
      </c>
      <c r="G2973" s="574" t="s">
        <v>4</v>
      </c>
      <c r="H2973" s="574" t="s">
        <v>999</v>
      </c>
      <c r="I2973" s="601" t="s">
        <v>1004</v>
      </c>
      <c r="J2973" s="601" t="s">
        <v>1005</v>
      </c>
      <c r="K2973" s="602" t="s">
        <v>1006</v>
      </c>
      <c r="L2973" s="489"/>
      <c r="M2973" s="489"/>
      <c r="N2973" s="489"/>
      <c r="O2973" s="489"/>
      <c r="P2973" s="489"/>
    </row>
    <row r="2974" spans="3:16" s="348" customFormat="1" ht="15" customHeight="1" x14ac:dyDescent="0.2">
      <c r="C2974" s="577" t="s">
        <v>5</v>
      </c>
      <c r="D2974" s="578">
        <v>2.6789999999999998</v>
      </c>
      <c r="E2974" s="578">
        <f>+D2974*1.12</f>
        <v>3.00048</v>
      </c>
      <c r="F2974" s="603">
        <v>1</v>
      </c>
      <c r="G2974" s="579" t="s">
        <v>6</v>
      </c>
      <c r="H2974" s="580" t="s">
        <v>1704</v>
      </c>
      <c r="I2974" s="306">
        <v>0</v>
      </c>
      <c r="J2974" s="586">
        <v>0.06</v>
      </c>
      <c r="K2974" s="604">
        <f>+J2974*1.12</f>
        <v>6.720000000000001E-2</v>
      </c>
      <c r="L2974" s="489"/>
      <c r="M2974" s="489"/>
      <c r="N2974" s="489"/>
      <c r="O2974" s="489"/>
      <c r="P2974" s="489"/>
    </row>
    <row r="2975" spans="3:16" s="348" customFormat="1" ht="15" customHeight="1" x14ac:dyDescent="0.2">
      <c r="C2975" s="605" t="s">
        <v>7</v>
      </c>
      <c r="D2975" s="588">
        <v>16.071000000000002</v>
      </c>
      <c r="E2975" s="588">
        <f>+D2975*1.12</f>
        <v>17.999520000000004</v>
      </c>
      <c r="F2975" s="606">
        <v>7</v>
      </c>
      <c r="G2975" s="313" t="s">
        <v>6</v>
      </c>
      <c r="H2975" s="96" t="s">
        <v>1704</v>
      </c>
      <c r="I2975" s="307">
        <v>30</v>
      </c>
      <c r="J2975" s="314">
        <v>0.06</v>
      </c>
      <c r="K2975" s="607">
        <f>+J2975*1.12</f>
        <v>6.720000000000001E-2</v>
      </c>
      <c r="L2975" s="489"/>
      <c r="M2975" s="489"/>
      <c r="N2975" s="489"/>
      <c r="O2975" s="489"/>
      <c r="P2975" s="489"/>
    </row>
    <row r="2976" spans="3:16" s="348" customFormat="1" ht="15" customHeight="1" x14ac:dyDescent="0.2">
      <c r="C2976" s="605" t="s">
        <v>8</v>
      </c>
      <c r="D2976" s="588">
        <v>30.356999999999999</v>
      </c>
      <c r="E2976" s="588">
        <f>+D2976*1.12</f>
        <v>33.999839999999999</v>
      </c>
      <c r="F2976" s="606">
        <v>15</v>
      </c>
      <c r="G2976" s="313" t="s">
        <v>6</v>
      </c>
      <c r="H2976" s="96" t="s">
        <v>1704</v>
      </c>
      <c r="I2976" s="307">
        <v>30</v>
      </c>
      <c r="J2976" s="314">
        <v>0.06</v>
      </c>
      <c r="K2976" s="607">
        <f>+J2976*1.12</f>
        <v>6.720000000000001E-2</v>
      </c>
      <c r="L2976" s="489"/>
      <c r="M2976" s="489"/>
      <c r="N2976" s="489"/>
      <c r="O2976" s="489"/>
      <c r="P2976" s="489"/>
    </row>
    <row r="2977" spans="2:18" s="348" customFormat="1" ht="15" customHeight="1" x14ac:dyDescent="0.2">
      <c r="C2977" s="605" t="s">
        <v>9</v>
      </c>
      <c r="D2977" s="588">
        <v>53.570999999999998</v>
      </c>
      <c r="E2977" s="588">
        <f>+D2977*1.12</f>
        <v>59.999520000000004</v>
      </c>
      <c r="F2977" s="606">
        <v>30</v>
      </c>
      <c r="G2977" s="313" t="s">
        <v>10</v>
      </c>
      <c r="H2977" s="96" t="s">
        <v>1704</v>
      </c>
      <c r="I2977" s="307">
        <v>30</v>
      </c>
      <c r="J2977" s="314">
        <v>0.06</v>
      </c>
      <c r="K2977" s="607">
        <f>+J2977*1.12</f>
        <v>6.720000000000001E-2</v>
      </c>
      <c r="L2977" s="489"/>
      <c r="M2977" s="489"/>
      <c r="N2977" s="489"/>
      <c r="O2977" s="489"/>
      <c r="P2977" s="489"/>
    </row>
    <row r="2978" spans="2:18" s="348" customFormat="1" ht="15" customHeight="1" thickBot="1" x14ac:dyDescent="0.25">
      <c r="C2978" s="594"/>
      <c r="D2978" s="595"/>
      <c r="E2978" s="596"/>
      <c r="F2978" s="596"/>
      <c r="G2978" s="596"/>
      <c r="H2978" s="596"/>
      <c r="I2978" s="596"/>
      <c r="J2978" s="596"/>
      <c r="K2978" s="597"/>
      <c r="L2978" s="489"/>
      <c r="M2978" s="489"/>
      <c r="N2978" s="489"/>
      <c r="O2978" s="489"/>
      <c r="P2978" s="489"/>
    </row>
    <row r="2979" spans="2:18" s="348" customFormat="1" ht="15" customHeight="1" x14ac:dyDescent="0.2">
      <c r="C2979" s="308"/>
      <c r="D2979" s="278"/>
      <c r="E2979" s="600"/>
      <c r="F2979" s="600"/>
      <c r="G2979" s="600"/>
      <c r="H2979" s="600"/>
      <c r="I2979" s="600"/>
      <c r="J2979" s="600"/>
      <c r="K2979" s="608"/>
      <c r="L2979" s="489"/>
      <c r="M2979" s="489"/>
      <c r="N2979" s="489"/>
      <c r="O2979" s="489"/>
      <c r="P2979" s="489"/>
    </row>
    <row r="2980" spans="2:18" s="348" customFormat="1" ht="15" customHeight="1" x14ac:dyDescent="0.2">
      <c r="C2980" s="308" t="s">
        <v>565</v>
      </c>
      <c r="D2980" s="278"/>
      <c r="E2980" s="278"/>
      <c r="F2980" s="278"/>
      <c r="G2980" s="278"/>
      <c r="H2980" s="278"/>
      <c r="I2980" s="278"/>
      <c r="J2980" s="278"/>
      <c r="K2980" s="309"/>
      <c r="L2980" s="489"/>
      <c r="M2980" s="489"/>
      <c r="N2980" s="489"/>
      <c r="O2980" s="489"/>
      <c r="P2980" s="489"/>
    </row>
    <row r="2981" spans="2:18" s="348" customFormat="1" ht="30.75" customHeight="1" x14ac:dyDescent="0.2">
      <c r="C2981" s="5492" t="s">
        <v>566</v>
      </c>
      <c r="D2981" s="5493"/>
      <c r="E2981" s="5493"/>
      <c r="F2981" s="5493"/>
      <c r="G2981" s="5493"/>
      <c r="H2981" s="5493"/>
      <c r="I2981" s="5493"/>
      <c r="J2981" s="5493"/>
      <c r="K2981" s="5494"/>
      <c r="L2981" s="489"/>
      <c r="M2981" s="489"/>
      <c r="N2981" s="489"/>
      <c r="O2981" s="489"/>
      <c r="P2981" s="489"/>
    </row>
    <row r="2982" spans="2:18" s="348" customFormat="1" ht="15" customHeight="1" thickBot="1" x14ac:dyDescent="0.25">
      <c r="C2982" s="5495" t="s">
        <v>567</v>
      </c>
      <c r="D2982" s="5496"/>
      <c r="E2982" s="5496"/>
      <c r="F2982" s="5496"/>
      <c r="G2982" s="5496"/>
      <c r="H2982" s="5496"/>
      <c r="I2982" s="5496"/>
      <c r="J2982" s="5496"/>
      <c r="K2982" s="5497"/>
      <c r="L2982" s="489"/>
      <c r="M2982" s="489"/>
      <c r="N2982" s="489"/>
      <c r="O2982" s="489"/>
      <c r="P2982" s="489"/>
    </row>
    <row r="2983" spans="2:18" s="348" customFormat="1" ht="15" customHeight="1" thickTop="1" thickBot="1" x14ac:dyDescent="0.25">
      <c r="C2983" s="5251"/>
      <c r="D2983" s="5251"/>
      <c r="E2983" s="5251"/>
      <c r="F2983" s="5251"/>
      <c r="G2983" s="5251"/>
      <c r="H2983" s="5251"/>
      <c r="I2983" s="5251"/>
      <c r="J2983" s="489"/>
      <c r="K2983" s="489"/>
      <c r="L2983" s="489"/>
      <c r="M2983" s="489"/>
      <c r="N2983" s="489"/>
      <c r="O2983" s="489"/>
      <c r="P2983" s="489"/>
    </row>
    <row r="2984" spans="2:18" s="348" customFormat="1" ht="15" customHeight="1" thickTop="1" thickBot="1" x14ac:dyDescent="0.25">
      <c r="B2984" s="514"/>
      <c r="C2984" s="5461" t="s">
        <v>1981</v>
      </c>
      <c r="D2984" s="5461"/>
      <c r="E2984" s="5461"/>
      <c r="F2984" s="5461"/>
      <c r="G2984" s="5461"/>
      <c r="H2984" s="5461"/>
      <c r="I2984" s="5461"/>
      <c r="J2984" s="5461"/>
      <c r="K2984" s="5461"/>
      <c r="L2984" s="5461"/>
      <c r="M2984" s="5461"/>
      <c r="N2984" s="5461"/>
      <c r="O2984" s="5461"/>
      <c r="P2984" s="5461"/>
      <c r="Q2984" s="5461"/>
      <c r="R2984" s="5462"/>
    </row>
    <row r="2985" spans="2:18" s="348" customFormat="1" ht="15" customHeight="1" thickBot="1" x14ac:dyDescent="0.25">
      <c r="B2985" s="515"/>
      <c r="C2985" s="335"/>
      <c r="D2985" s="335"/>
      <c r="E2985" s="335"/>
      <c r="F2985" s="516"/>
      <c r="G2985" s="516"/>
      <c r="H2985" s="335"/>
      <c r="I2985" s="278"/>
      <c r="J2985" s="278"/>
      <c r="K2985" s="278"/>
      <c r="L2985" s="278"/>
      <c r="M2985" s="4485" t="s">
        <v>1982</v>
      </c>
      <c r="N2985" s="4486"/>
      <c r="O2985" s="4486"/>
      <c r="P2985" s="4486"/>
      <c r="Q2985" s="4487"/>
      <c r="R2985" s="517"/>
    </row>
    <row r="2986" spans="2:18" s="348" customFormat="1" ht="15" customHeight="1" thickBot="1" x14ac:dyDescent="0.25">
      <c r="B2986" s="5487" t="s">
        <v>1983</v>
      </c>
      <c r="C2986" s="4480" t="s">
        <v>381</v>
      </c>
      <c r="D2986" s="4480" t="s">
        <v>1984</v>
      </c>
      <c r="E2986" s="4480" t="s">
        <v>1985</v>
      </c>
      <c r="F2986" s="4480" t="s">
        <v>1986</v>
      </c>
      <c r="G2986" s="4480" t="s">
        <v>1987</v>
      </c>
      <c r="H2986" s="4480" t="s">
        <v>1988</v>
      </c>
      <c r="I2986" s="4480" t="s">
        <v>1989</v>
      </c>
      <c r="J2986" s="4480" t="s">
        <v>1990</v>
      </c>
      <c r="K2986" s="5446" t="s">
        <v>1991</v>
      </c>
      <c r="L2986" s="5447"/>
      <c r="M2986" s="4480" t="s">
        <v>1992</v>
      </c>
      <c r="N2986" s="4480" t="s">
        <v>1993</v>
      </c>
      <c r="O2986" s="4480" t="s">
        <v>1994</v>
      </c>
      <c r="P2986" s="4480" t="s">
        <v>1995</v>
      </c>
      <c r="Q2986" s="4480" t="s">
        <v>1996</v>
      </c>
      <c r="R2986" s="5442" t="s">
        <v>1997</v>
      </c>
    </row>
    <row r="2987" spans="2:18" s="348" customFormat="1" ht="38.25" customHeight="1" thickBot="1" x14ac:dyDescent="0.25">
      <c r="B2987" s="5488"/>
      <c r="C2987" s="5441"/>
      <c r="D2987" s="5441"/>
      <c r="E2987" s="5441"/>
      <c r="F2987" s="5441"/>
      <c r="G2987" s="5441"/>
      <c r="H2987" s="5441"/>
      <c r="I2987" s="5441"/>
      <c r="J2987" s="5441"/>
      <c r="K2987" s="518" t="s">
        <v>1998</v>
      </c>
      <c r="L2987" s="518" t="s">
        <v>1999</v>
      </c>
      <c r="M2987" s="5441"/>
      <c r="N2987" s="5441"/>
      <c r="O2987" s="5441"/>
      <c r="P2987" s="5441"/>
      <c r="Q2987" s="5441"/>
      <c r="R2987" s="5443"/>
    </row>
    <row r="2988" spans="2:18" s="348" customFormat="1" ht="15" customHeight="1" x14ac:dyDescent="0.2">
      <c r="B2988" s="519">
        <v>1</v>
      </c>
      <c r="C2988" s="520">
        <v>1800</v>
      </c>
      <c r="D2988" s="521">
        <f>+E2988+H2988+J2988</f>
        <v>15</v>
      </c>
      <c r="E2988" s="521">
        <v>15</v>
      </c>
      <c r="F2988" s="522">
        <v>0</v>
      </c>
      <c r="G2988" s="522"/>
      <c r="H2988" s="521">
        <v>0</v>
      </c>
      <c r="I2988" s="523">
        <v>0</v>
      </c>
      <c r="J2988" s="524">
        <v>0</v>
      </c>
      <c r="K2988" s="5444">
        <v>0</v>
      </c>
      <c r="L2988" s="5445"/>
      <c r="M2988" s="525">
        <v>0.08</v>
      </c>
      <c r="N2988" s="525">
        <v>0.19</v>
      </c>
      <c r="O2988" s="525">
        <v>0.19</v>
      </c>
      <c r="P2988" s="525">
        <v>0.19</v>
      </c>
      <c r="Q2988" s="525">
        <v>0.19</v>
      </c>
      <c r="R2988" s="526" t="s">
        <v>2000</v>
      </c>
    </row>
    <row r="2989" spans="2:18" s="348" customFormat="1" ht="15" customHeight="1" x14ac:dyDescent="0.2">
      <c r="B2989" s="527">
        <v>2</v>
      </c>
      <c r="C2989" s="305" t="s">
        <v>2001</v>
      </c>
      <c r="D2989" s="528">
        <f>+E2989+H2989+J2989</f>
        <v>0</v>
      </c>
      <c r="E2989" s="528">
        <v>0</v>
      </c>
      <c r="F2989" s="529">
        <f>E2989/M2989</f>
        <v>0</v>
      </c>
      <c r="G2989" s="529"/>
      <c r="H2989" s="528">
        <v>0</v>
      </c>
      <c r="I2989" s="530">
        <v>0</v>
      </c>
      <c r="J2989" s="531">
        <v>0</v>
      </c>
      <c r="K2989" s="5433">
        <v>0</v>
      </c>
      <c r="L2989" s="5434"/>
      <c r="M2989" s="532">
        <v>0.22</v>
      </c>
      <c r="N2989" s="532">
        <v>0.23319999999999999</v>
      </c>
      <c r="O2989" s="532">
        <v>0.30470000000000003</v>
      </c>
      <c r="P2989" s="532">
        <v>0.23319999999999999</v>
      </c>
      <c r="Q2989" s="532">
        <v>0.30470000000000003</v>
      </c>
      <c r="R2989" s="533" t="s">
        <v>2002</v>
      </c>
    </row>
    <row r="2990" spans="2:18" s="348" customFormat="1" ht="15" customHeight="1" x14ac:dyDescent="0.2">
      <c r="B2990" s="527">
        <v>3</v>
      </c>
      <c r="C2990" s="305" t="s">
        <v>2003</v>
      </c>
      <c r="D2990" s="528">
        <f t="shared" ref="D2990:D3053" si="29">+E2990+H2990+J2990</f>
        <v>892.86</v>
      </c>
      <c r="E2990" s="528">
        <v>892.86</v>
      </c>
      <c r="F2990" s="529">
        <f t="shared" ref="F2990:F3053" si="30">E2990/M2990</f>
        <v>10516.607773851591</v>
      </c>
      <c r="G2990" s="529"/>
      <c r="H2990" s="528">
        <v>0</v>
      </c>
      <c r="I2990" s="530">
        <v>0</v>
      </c>
      <c r="J2990" s="531">
        <v>0</v>
      </c>
      <c r="K2990" s="5433">
        <v>0</v>
      </c>
      <c r="L2990" s="5434"/>
      <c r="M2990" s="532">
        <v>8.4900000000000003E-2</v>
      </c>
      <c r="N2990" s="532">
        <v>0.23319999999999999</v>
      </c>
      <c r="O2990" s="532">
        <v>0.27121732283464567</v>
      </c>
      <c r="P2990" s="532">
        <v>0.18631732283464569</v>
      </c>
      <c r="Q2990" s="532">
        <v>0.18631732283464569</v>
      </c>
      <c r="R2990" s="533" t="s">
        <v>2002</v>
      </c>
    </row>
    <row r="2991" spans="2:18" s="348" customFormat="1" ht="15" customHeight="1" x14ac:dyDescent="0.2">
      <c r="B2991" s="527">
        <v>4</v>
      </c>
      <c r="C2991" s="305" t="s">
        <v>2004</v>
      </c>
      <c r="D2991" s="528">
        <f t="shared" si="29"/>
        <v>1160.7142857142856</v>
      </c>
      <c r="E2991" s="528">
        <v>1160.7142857142856</v>
      </c>
      <c r="F2991" s="529">
        <f t="shared" si="30"/>
        <v>13671.546357058722</v>
      </c>
      <c r="G2991" s="529"/>
      <c r="H2991" s="528">
        <v>0</v>
      </c>
      <c r="I2991" s="530">
        <v>0</v>
      </c>
      <c r="J2991" s="531">
        <v>0</v>
      </c>
      <c r="K2991" s="5433">
        <v>0</v>
      </c>
      <c r="L2991" s="5434"/>
      <c r="M2991" s="532">
        <v>8.4900000000000003E-2</v>
      </c>
      <c r="N2991" s="532">
        <v>0.23319999999999999</v>
      </c>
      <c r="O2991" s="532">
        <v>0.27121732283464567</v>
      </c>
      <c r="P2991" s="532">
        <v>0.18631732283464569</v>
      </c>
      <c r="Q2991" s="532">
        <v>0.18631732283464569</v>
      </c>
      <c r="R2991" s="533" t="s">
        <v>2002</v>
      </c>
    </row>
    <row r="2992" spans="2:18" s="348" customFormat="1" ht="15" customHeight="1" x14ac:dyDescent="0.2">
      <c r="B2992" s="527">
        <v>5</v>
      </c>
      <c r="C2992" s="305" t="s">
        <v>2005</v>
      </c>
      <c r="D2992" s="528">
        <f t="shared" si="29"/>
        <v>1339.29</v>
      </c>
      <c r="E2992" s="528">
        <v>1339.29</v>
      </c>
      <c r="F2992" s="529">
        <f t="shared" si="30"/>
        <v>16029.65447563672</v>
      </c>
      <c r="G2992" s="529"/>
      <c r="H2992" s="528">
        <v>0</v>
      </c>
      <c r="I2992" s="530">
        <v>0</v>
      </c>
      <c r="J2992" s="531">
        <v>0</v>
      </c>
      <c r="K2992" s="5433">
        <v>0</v>
      </c>
      <c r="L2992" s="5434"/>
      <c r="M2992" s="532">
        <v>8.3550771604938262E-2</v>
      </c>
      <c r="N2992" s="532">
        <v>0.23319999999999999</v>
      </c>
      <c r="O2992" s="532">
        <v>0.26851886604452219</v>
      </c>
      <c r="P2992" s="532">
        <v>0.18501732283464561</v>
      </c>
      <c r="Q2992" s="532">
        <v>0.18501732283464561</v>
      </c>
      <c r="R2992" s="533" t="s">
        <v>2002</v>
      </c>
    </row>
    <row r="2993" spans="2:18" s="348" customFormat="1" ht="15" customHeight="1" x14ac:dyDescent="0.2">
      <c r="B2993" s="527">
        <v>6</v>
      </c>
      <c r="C2993" s="305" t="s">
        <v>2006</v>
      </c>
      <c r="D2993" s="528">
        <f t="shared" si="29"/>
        <v>13392.86</v>
      </c>
      <c r="E2993" s="528">
        <v>13392.86</v>
      </c>
      <c r="F2993" s="529">
        <f t="shared" si="30"/>
        <v>202199.23813340362</v>
      </c>
      <c r="G2993" s="529"/>
      <c r="H2993" s="528">
        <v>0</v>
      </c>
      <c r="I2993" s="530">
        <v>0</v>
      </c>
      <c r="J2993" s="531">
        <v>0</v>
      </c>
      <c r="K2993" s="5433">
        <v>0</v>
      </c>
      <c r="L2993" s="5434"/>
      <c r="M2993" s="532">
        <v>6.6235956790123438E-2</v>
      </c>
      <c r="N2993" s="532">
        <v>0.23319999999999999</v>
      </c>
      <c r="O2993" s="532">
        <v>0.23388923641489254</v>
      </c>
      <c r="P2993" s="532">
        <v>0.16765327962476911</v>
      </c>
      <c r="Q2993" s="532">
        <v>0.16765327962476911</v>
      </c>
      <c r="R2993" s="533" t="s">
        <v>2002</v>
      </c>
    </row>
    <row r="2994" spans="2:18" s="348" customFormat="1" ht="15" customHeight="1" x14ac:dyDescent="0.2">
      <c r="B2994" s="527">
        <v>7</v>
      </c>
      <c r="C2994" s="305" t="s">
        <v>2007</v>
      </c>
      <c r="D2994" s="528">
        <f t="shared" si="29"/>
        <v>1785.7107142857139</v>
      </c>
      <c r="E2994" s="528">
        <v>1785.7107142857139</v>
      </c>
      <c r="F2994" s="529">
        <f t="shared" si="30"/>
        <v>21611.627078622456</v>
      </c>
      <c r="G2994" s="529"/>
      <c r="H2994" s="528">
        <v>0</v>
      </c>
      <c r="I2994" s="530">
        <v>0</v>
      </c>
      <c r="J2994" s="531">
        <v>0</v>
      </c>
      <c r="K2994" s="5433">
        <v>0</v>
      </c>
      <c r="L2994" s="5434"/>
      <c r="M2994" s="532">
        <v>8.2627314814814806E-2</v>
      </c>
      <c r="N2994" s="532">
        <v>0.23319999999999999</v>
      </c>
      <c r="O2994" s="532">
        <v>0.26667195246427527</v>
      </c>
      <c r="P2994" s="532">
        <v>0.18404463764946047</v>
      </c>
      <c r="Q2994" s="532">
        <v>0.18404463764946047</v>
      </c>
      <c r="R2994" s="533" t="s">
        <v>2002</v>
      </c>
    </row>
    <row r="2995" spans="2:18" s="348" customFormat="1" ht="15" customHeight="1" x14ac:dyDescent="0.2">
      <c r="B2995" s="527">
        <v>8</v>
      </c>
      <c r="C2995" s="305" t="s">
        <v>2008</v>
      </c>
      <c r="D2995" s="528">
        <f t="shared" si="29"/>
        <v>2232.1428571428569</v>
      </c>
      <c r="E2995" s="528">
        <v>2232.1428571428569</v>
      </c>
      <c r="F2995" s="529">
        <f t="shared" si="30"/>
        <v>27214.285714285721</v>
      </c>
      <c r="G2995" s="529"/>
      <c r="H2995" s="528">
        <v>0</v>
      </c>
      <c r="I2995" s="530">
        <v>0</v>
      </c>
      <c r="J2995" s="531">
        <v>0</v>
      </c>
      <c r="K2995" s="5433">
        <v>0</v>
      </c>
      <c r="L2995" s="5434"/>
      <c r="M2995" s="532">
        <v>8.2020997375328059E-2</v>
      </c>
      <c r="N2995" s="532">
        <v>0.23319999999999999</v>
      </c>
      <c r="O2995" s="532">
        <v>0.26545931758530183</v>
      </c>
      <c r="P2995" s="532">
        <v>0.18343832020997372</v>
      </c>
      <c r="Q2995" s="532">
        <v>0.18343832020997372</v>
      </c>
      <c r="R2995" s="533" t="s">
        <v>2002</v>
      </c>
    </row>
    <row r="2996" spans="2:18" s="348" customFormat="1" ht="15" customHeight="1" x14ac:dyDescent="0.2">
      <c r="B2996" s="527">
        <v>9</v>
      </c>
      <c r="C2996" s="305" t="s">
        <v>2009</v>
      </c>
      <c r="D2996" s="528">
        <f t="shared" si="29"/>
        <v>223.21383928571424</v>
      </c>
      <c r="E2996" s="528">
        <v>223.21383928571424</v>
      </c>
      <c r="F2996" s="529">
        <f t="shared" si="30"/>
        <v>2565.6763136288992</v>
      </c>
      <c r="G2996" s="529"/>
      <c r="H2996" s="528">
        <v>0</v>
      </c>
      <c r="I2996" s="530">
        <v>0</v>
      </c>
      <c r="J2996" s="531">
        <v>0</v>
      </c>
      <c r="K2996" s="5433">
        <v>0</v>
      </c>
      <c r="L2996" s="5434"/>
      <c r="M2996" s="532">
        <v>8.7000000000000008E-2</v>
      </c>
      <c r="N2996" s="532">
        <v>0.23319999999999999</v>
      </c>
      <c r="O2996" s="532">
        <v>0.27541732283464565</v>
      </c>
      <c r="P2996" s="532">
        <v>0.18841732283464563</v>
      </c>
      <c r="Q2996" s="532">
        <v>0.18841732283464563</v>
      </c>
      <c r="R2996" s="533" t="s">
        <v>2002</v>
      </c>
    </row>
    <row r="2997" spans="2:18" s="348" customFormat="1" ht="15" customHeight="1" x14ac:dyDescent="0.2">
      <c r="B2997" s="527">
        <v>10</v>
      </c>
      <c r="C2997" s="305" t="s">
        <v>2010</v>
      </c>
      <c r="D2997" s="528">
        <f t="shared" si="29"/>
        <v>267.86</v>
      </c>
      <c r="E2997" s="528">
        <v>267.86</v>
      </c>
      <c r="F2997" s="529">
        <f t="shared" si="30"/>
        <v>3078.8505747126437</v>
      </c>
      <c r="G2997" s="529"/>
      <c r="H2997" s="528">
        <v>0</v>
      </c>
      <c r="I2997" s="530">
        <v>0</v>
      </c>
      <c r="J2997" s="531">
        <v>0</v>
      </c>
      <c r="K2997" s="5433">
        <v>0</v>
      </c>
      <c r="L2997" s="5434"/>
      <c r="M2997" s="532">
        <v>8.7000000000000008E-2</v>
      </c>
      <c r="N2997" s="532">
        <v>0.23319999999999999</v>
      </c>
      <c r="O2997" s="532">
        <v>0.27541732283464565</v>
      </c>
      <c r="P2997" s="532">
        <v>0.18841732283464563</v>
      </c>
      <c r="Q2997" s="532">
        <v>0.18841732283464563</v>
      </c>
      <c r="R2997" s="533" t="s">
        <v>2002</v>
      </c>
    </row>
    <row r="2998" spans="2:18" s="348" customFormat="1" ht="15" customHeight="1" x14ac:dyDescent="0.2">
      <c r="B2998" s="527">
        <v>11</v>
      </c>
      <c r="C2998" s="305" t="s">
        <v>2011</v>
      </c>
      <c r="D2998" s="528">
        <f t="shared" si="29"/>
        <v>357.1421428571428</v>
      </c>
      <c r="E2998" s="528">
        <v>357.1421428571428</v>
      </c>
      <c r="F2998" s="529">
        <f t="shared" si="30"/>
        <v>4152.8156146179408</v>
      </c>
      <c r="G2998" s="529"/>
      <c r="H2998" s="528">
        <v>0</v>
      </c>
      <c r="I2998" s="530">
        <v>0</v>
      </c>
      <c r="J2998" s="531">
        <v>0</v>
      </c>
      <c r="K2998" s="5433">
        <v>0</v>
      </c>
      <c r="L2998" s="5434"/>
      <c r="M2998" s="532">
        <v>8.5999999999999979E-2</v>
      </c>
      <c r="N2998" s="532">
        <v>0.23319999999999999</v>
      </c>
      <c r="O2998" s="532">
        <v>0.27341732283464565</v>
      </c>
      <c r="P2998" s="532">
        <v>0.18741732283464568</v>
      </c>
      <c r="Q2998" s="532">
        <v>0.18741732283464568</v>
      </c>
      <c r="R2998" s="533" t="s">
        <v>2002</v>
      </c>
    </row>
    <row r="2999" spans="2:18" s="348" customFormat="1" ht="15" customHeight="1" x14ac:dyDescent="0.2">
      <c r="B2999" s="527">
        <v>12</v>
      </c>
      <c r="C2999" s="305" t="s">
        <v>1947</v>
      </c>
      <c r="D2999" s="528">
        <f t="shared" si="29"/>
        <v>401.79</v>
      </c>
      <c r="E2999" s="528">
        <v>401.79</v>
      </c>
      <c r="F2999" s="529">
        <f t="shared" si="30"/>
        <v>4671.9767441860477</v>
      </c>
      <c r="G2999" s="529"/>
      <c r="H2999" s="528">
        <v>0</v>
      </c>
      <c r="I2999" s="530">
        <v>0</v>
      </c>
      <c r="J2999" s="531">
        <v>0</v>
      </c>
      <c r="K2999" s="5433">
        <v>0</v>
      </c>
      <c r="L2999" s="5434"/>
      <c r="M2999" s="532">
        <v>8.5999999999999979E-2</v>
      </c>
      <c r="N2999" s="532">
        <v>0.23319999999999999</v>
      </c>
      <c r="O2999" s="532">
        <v>0.27341732283464565</v>
      </c>
      <c r="P2999" s="532">
        <v>0.18741732283464568</v>
      </c>
      <c r="Q2999" s="532">
        <v>0.18741732283464568</v>
      </c>
      <c r="R2999" s="533" t="s">
        <v>2002</v>
      </c>
    </row>
    <row r="3000" spans="2:18" s="348" customFormat="1" ht="15" customHeight="1" x14ac:dyDescent="0.2">
      <c r="B3000" s="527">
        <v>13</v>
      </c>
      <c r="C3000" s="305" t="s">
        <v>1948</v>
      </c>
      <c r="D3000" s="528">
        <f t="shared" si="29"/>
        <v>446.43</v>
      </c>
      <c r="E3000" s="528">
        <v>446.43</v>
      </c>
      <c r="F3000" s="529">
        <f t="shared" si="30"/>
        <v>5191.0465116279083</v>
      </c>
      <c r="G3000" s="529"/>
      <c r="H3000" s="528">
        <v>0</v>
      </c>
      <c r="I3000" s="530">
        <v>0</v>
      </c>
      <c r="J3000" s="531">
        <v>0</v>
      </c>
      <c r="K3000" s="5433">
        <v>0</v>
      </c>
      <c r="L3000" s="5434"/>
      <c r="M3000" s="532">
        <v>8.5999999999999979E-2</v>
      </c>
      <c r="N3000" s="532">
        <v>0.23319999999999999</v>
      </c>
      <c r="O3000" s="532">
        <v>0.27341732283464565</v>
      </c>
      <c r="P3000" s="532">
        <v>0.18741732283464568</v>
      </c>
      <c r="Q3000" s="532">
        <v>0.18741732283464568</v>
      </c>
      <c r="R3000" s="533" t="s">
        <v>2002</v>
      </c>
    </row>
    <row r="3001" spans="2:18" s="348" customFormat="1" ht="15" customHeight="1" x14ac:dyDescent="0.2">
      <c r="B3001" s="527">
        <v>14</v>
      </c>
      <c r="C3001" s="305" t="s">
        <v>1949</v>
      </c>
      <c r="D3001" s="528">
        <f t="shared" si="29"/>
        <v>491.0714285714285</v>
      </c>
      <c r="E3001" s="528">
        <v>491.0714285714285</v>
      </c>
      <c r="F3001" s="529">
        <f t="shared" si="30"/>
        <v>5710.1328903654494</v>
      </c>
      <c r="G3001" s="529"/>
      <c r="H3001" s="528">
        <v>0</v>
      </c>
      <c r="I3001" s="530">
        <v>0</v>
      </c>
      <c r="J3001" s="531">
        <v>0</v>
      </c>
      <c r="K3001" s="5433">
        <v>0</v>
      </c>
      <c r="L3001" s="5434"/>
      <c r="M3001" s="532">
        <v>8.5999999999999979E-2</v>
      </c>
      <c r="N3001" s="532">
        <v>0.23319999999999999</v>
      </c>
      <c r="O3001" s="532">
        <v>0.27341732283464565</v>
      </c>
      <c r="P3001" s="532">
        <v>0.18741732283464568</v>
      </c>
      <c r="Q3001" s="532">
        <v>0.18741732283464568</v>
      </c>
      <c r="R3001" s="533" t="s">
        <v>2002</v>
      </c>
    </row>
    <row r="3002" spans="2:18" s="348" customFormat="1" ht="15" customHeight="1" x14ac:dyDescent="0.2">
      <c r="B3002" s="534">
        <v>15</v>
      </c>
      <c r="C3002" s="535" t="s">
        <v>1950</v>
      </c>
      <c r="D3002" s="536">
        <f t="shared" si="29"/>
        <v>535.71321428571423</v>
      </c>
      <c r="E3002" s="536">
        <v>535.71321428571423</v>
      </c>
      <c r="F3002" s="537">
        <f t="shared" si="30"/>
        <v>6302.5084033613439</v>
      </c>
      <c r="G3002" s="537"/>
      <c r="H3002" s="536">
        <v>0</v>
      </c>
      <c r="I3002" s="538">
        <v>0</v>
      </c>
      <c r="J3002" s="531">
        <v>0</v>
      </c>
      <c r="K3002" s="5471">
        <v>0</v>
      </c>
      <c r="L3002" s="5472">
        <v>0</v>
      </c>
      <c r="M3002" s="539">
        <v>8.5000000000000006E-2</v>
      </c>
      <c r="N3002" s="539">
        <v>0.23319999999999999</v>
      </c>
      <c r="O3002" s="539">
        <v>0.2714173228346457</v>
      </c>
      <c r="P3002" s="539">
        <v>0.18641732283464565</v>
      </c>
      <c r="Q3002" s="539">
        <v>0.18641732283464565</v>
      </c>
      <c r="R3002" s="540" t="s">
        <v>2002</v>
      </c>
    </row>
    <row r="3003" spans="2:18" s="348" customFormat="1" ht="15" customHeight="1" x14ac:dyDescent="0.2">
      <c r="B3003" s="527">
        <v>16</v>
      </c>
      <c r="C3003" s="305" t="s">
        <v>11</v>
      </c>
      <c r="D3003" s="528">
        <f t="shared" si="29"/>
        <v>580.36</v>
      </c>
      <c r="E3003" s="528">
        <v>580.36</v>
      </c>
      <c r="F3003" s="529">
        <f t="shared" si="30"/>
        <v>6827.7647058823522</v>
      </c>
      <c r="G3003" s="529"/>
      <c r="H3003" s="528">
        <v>0</v>
      </c>
      <c r="I3003" s="530">
        <v>0</v>
      </c>
      <c r="J3003" s="531">
        <v>0</v>
      </c>
      <c r="K3003" s="5433">
        <v>0</v>
      </c>
      <c r="L3003" s="5434">
        <v>0</v>
      </c>
      <c r="M3003" s="532">
        <v>8.5000000000000006E-2</v>
      </c>
      <c r="N3003" s="532">
        <v>0.23319999999999999</v>
      </c>
      <c r="O3003" s="532">
        <v>0.2714173228346457</v>
      </c>
      <c r="P3003" s="532">
        <v>0.18641732283464565</v>
      </c>
      <c r="Q3003" s="532">
        <v>0.18641732283464565</v>
      </c>
      <c r="R3003" s="533" t="s">
        <v>2002</v>
      </c>
    </row>
    <row r="3004" spans="2:18" s="348" customFormat="1" ht="15" customHeight="1" x14ac:dyDescent="0.2">
      <c r="B3004" s="527">
        <v>17</v>
      </c>
      <c r="C3004" s="305" t="s">
        <v>12</v>
      </c>
      <c r="D3004" s="528">
        <f t="shared" si="29"/>
        <v>625</v>
      </c>
      <c r="E3004" s="528">
        <v>625</v>
      </c>
      <c r="F3004" s="529">
        <f t="shared" si="30"/>
        <v>7352.9411764705874</v>
      </c>
      <c r="G3004" s="529"/>
      <c r="H3004" s="528">
        <v>0</v>
      </c>
      <c r="I3004" s="530">
        <v>0</v>
      </c>
      <c r="J3004" s="531">
        <v>0</v>
      </c>
      <c r="K3004" s="5433">
        <v>0</v>
      </c>
      <c r="L3004" s="5434">
        <v>0</v>
      </c>
      <c r="M3004" s="532">
        <v>8.5000000000000006E-2</v>
      </c>
      <c r="N3004" s="532">
        <v>0.23319999999999999</v>
      </c>
      <c r="O3004" s="532">
        <v>0.2714173228346457</v>
      </c>
      <c r="P3004" s="532">
        <v>0.18641732283464565</v>
      </c>
      <c r="Q3004" s="532">
        <v>0.18641732283464565</v>
      </c>
      <c r="R3004" s="533" t="s">
        <v>2002</v>
      </c>
    </row>
    <row r="3005" spans="2:18" s="348" customFormat="1" ht="15" customHeight="1" x14ac:dyDescent="0.2">
      <c r="B3005" s="527">
        <v>18</v>
      </c>
      <c r="C3005" s="305" t="s">
        <v>13</v>
      </c>
      <c r="D3005" s="528">
        <f t="shared" si="29"/>
        <v>669.64285714285711</v>
      </c>
      <c r="E3005" s="528">
        <v>669.64285714285711</v>
      </c>
      <c r="F3005" s="529">
        <f t="shared" si="30"/>
        <v>7878.1512605042008</v>
      </c>
      <c r="G3005" s="529"/>
      <c r="H3005" s="528">
        <v>0</v>
      </c>
      <c r="I3005" s="530">
        <v>0</v>
      </c>
      <c r="J3005" s="531">
        <v>0</v>
      </c>
      <c r="K3005" s="5433">
        <v>0</v>
      </c>
      <c r="L3005" s="5434">
        <v>0</v>
      </c>
      <c r="M3005" s="532">
        <v>8.5000000000000006E-2</v>
      </c>
      <c r="N3005" s="532">
        <v>0.23319999999999999</v>
      </c>
      <c r="O3005" s="532">
        <v>0.2714173228346457</v>
      </c>
      <c r="P3005" s="532">
        <v>0.18641732283464565</v>
      </c>
      <c r="Q3005" s="532">
        <v>0.18641732283464565</v>
      </c>
      <c r="R3005" s="533" t="s">
        <v>2002</v>
      </c>
    </row>
    <row r="3006" spans="2:18" s="348" customFormat="1" ht="15" customHeight="1" x14ac:dyDescent="0.2">
      <c r="B3006" s="527">
        <v>19</v>
      </c>
      <c r="C3006" s="305" t="s">
        <v>14</v>
      </c>
      <c r="D3006" s="528">
        <f t="shared" si="29"/>
        <v>714.29</v>
      </c>
      <c r="E3006" s="528">
        <v>714.29</v>
      </c>
      <c r="F3006" s="529">
        <f t="shared" si="30"/>
        <v>8413.3097762073012</v>
      </c>
      <c r="G3006" s="529"/>
      <c r="H3006" s="528">
        <v>0</v>
      </c>
      <c r="I3006" s="530">
        <v>0</v>
      </c>
      <c r="J3006" s="531">
        <v>0</v>
      </c>
      <c r="K3006" s="5433">
        <v>0</v>
      </c>
      <c r="L3006" s="5434">
        <v>0</v>
      </c>
      <c r="M3006" s="532">
        <v>8.4900000000000003E-2</v>
      </c>
      <c r="N3006" s="532">
        <v>0.23319999999999999</v>
      </c>
      <c r="O3006" s="532">
        <v>0.27121732283464567</v>
      </c>
      <c r="P3006" s="532">
        <v>0.18631732283464569</v>
      </c>
      <c r="Q3006" s="532">
        <v>0.18631732283464569</v>
      </c>
      <c r="R3006" s="533" t="s">
        <v>2002</v>
      </c>
    </row>
    <row r="3007" spans="2:18" s="348" customFormat="1" ht="15" customHeight="1" x14ac:dyDescent="0.2">
      <c r="B3007" s="527">
        <v>20</v>
      </c>
      <c r="C3007" s="305" t="s">
        <v>15</v>
      </c>
      <c r="D3007" s="528">
        <f t="shared" si="29"/>
        <v>803.57142857142844</v>
      </c>
      <c r="E3007" s="528">
        <v>803.57142857142844</v>
      </c>
      <c r="F3007" s="529">
        <f t="shared" si="30"/>
        <v>9464.9167087329606</v>
      </c>
      <c r="G3007" s="529"/>
      <c r="H3007" s="528">
        <v>0</v>
      </c>
      <c r="I3007" s="530">
        <v>0</v>
      </c>
      <c r="J3007" s="531">
        <v>0</v>
      </c>
      <c r="K3007" s="5433">
        <v>0</v>
      </c>
      <c r="L3007" s="5434">
        <v>0</v>
      </c>
      <c r="M3007" s="532">
        <v>8.4900000000000003E-2</v>
      </c>
      <c r="N3007" s="532">
        <v>0.23319999999999999</v>
      </c>
      <c r="O3007" s="532">
        <v>0.27121732283464567</v>
      </c>
      <c r="P3007" s="532">
        <v>0.18631732283464569</v>
      </c>
      <c r="Q3007" s="532">
        <v>0.18631732283464569</v>
      </c>
      <c r="R3007" s="533" t="s">
        <v>2002</v>
      </c>
    </row>
    <row r="3008" spans="2:18" s="348" customFormat="1" ht="15" customHeight="1" x14ac:dyDescent="0.2">
      <c r="B3008" s="527">
        <v>21</v>
      </c>
      <c r="C3008" s="305" t="s">
        <v>16</v>
      </c>
      <c r="D3008" s="528">
        <f t="shared" si="29"/>
        <v>223.21428571428569</v>
      </c>
      <c r="E3008" s="528">
        <v>223.21428571428569</v>
      </c>
      <c r="F3008" s="529">
        <f t="shared" si="30"/>
        <v>2565.6814449917892</v>
      </c>
      <c r="G3008" s="529"/>
      <c r="H3008" s="528">
        <v>0</v>
      </c>
      <c r="I3008" s="530">
        <v>0</v>
      </c>
      <c r="J3008" s="531">
        <v>0</v>
      </c>
      <c r="K3008" s="5433">
        <v>0</v>
      </c>
      <c r="L3008" s="5434">
        <v>0</v>
      </c>
      <c r="M3008" s="532">
        <v>8.7000000000000008E-2</v>
      </c>
      <c r="N3008" s="532">
        <v>0.23319999999999999</v>
      </c>
      <c r="O3008" s="532">
        <v>0.27541732283464565</v>
      </c>
      <c r="P3008" s="532">
        <v>0.18841732283464563</v>
      </c>
      <c r="Q3008" s="532">
        <v>0.18841732283464563</v>
      </c>
      <c r="R3008" s="533" t="s">
        <v>2002</v>
      </c>
    </row>
    <row r="3009" spans="2:18" s="348" customFormat="1" ht="15" customHeight="1" x14ac:dyDescent="0.2">
      <c r="B3009" s="527">
        <v>22</v>
      </c>
      <c r="C3009" s="305" t="s">
        <v>17</v>
      </c>
      <c r="D3009" s="528">
        <f t="shared" si="29"/>
        <v>267.86</v>
      </c>
      <c r="E3009" s="528">
        <v>267.86</v>
      </c>
      <c r="F3009" s="529">
        <f t="shared" si="30"/>
        <v>3078.8505747126437</v>
      </c>
      <c r="G3009" s="529"/>
      <c r="H3009" s="528">
        <v>0</v>
      </c>
      <c r="I3009" s="530">
        <v>0</v>
      </c>
      <c r="J3009" s="531">
        <v>0</v>
      </c>
      <c r="K3009" s="5433">
        <v>0</v>
      </c>
      <c r="L3009" s="5434">
        <v>0</v>
      </c>
      <c r="M3009" s="532">
        <v>8.7000000000000008E-2</v>
      </c>
      <c r="N3009" s="532">
        <v>0.23319999999999999</v>
      </c>
      <c r="O3009" s="532">
        <v>0.27541732283464565</v>
      </c>
      <c r="P3009" s="532">
        <v>0.18841732283464563</v>
      </c>
      <c r="Q3009" s="532">
        <v>0.18841732283464563</v>
      </c>
      <c r="R3009" s="533" t="s">
        <v>2002</v>
      </c>
    </row>
    <row r="3010" spans="2:18" s="348" customFormat="1" ht="15" customHeight="1" x14ac:dyDescent="0.2">
      <c r="B3010" s="527">
        <v>23</v>
      </c>
      <c r="C3010" s="305" t="s">
        <v>18</v>
      </c>
      <c r="D3010" s="528">
        <f t="shared" si="29"/>
        <v>357.14285714285711</v>
      </c>
      <c r="E3010" s="528">
        <v>357.14285714285711</v>
      </c>
      <c r="F3010" s="529">
        <f t="shared" si="30"/>
        <v>4152.8239202657815</v>
      </c>
      <c r="G3010" s="529"/>
      <c r="H3010" s="528">
        <v>0</v>
      </c>
      <c r="I3010" s="530">
        <v>0</v>
      </c>
      <c r="J3010" s="531">
        <v>0</v>
      </c>
      <c r="K3010" s="5433">
        <v>0</v>
      </c>
      <c r="L3010" s="5434">
        <v>0</v>
      </c>
      <c r="M3010" s="532">
        <v>8.5999999999999979E-2</v>
      </c>
      <c r="N3010" s="532">
        <v>0.23319999999999999</v>
      </c>
      <c r="O3010" s="532">
        <v>0.27341732283464565</v>
      </c>
      <c r="P3010" s="532">
        <v>0.18741732283464568</v>
      </c>
      <c r="Q3010" s="532">
        <v>0.18741732283464568</v>
      </c>
      <c r="R3010" s="533" t="s">
        <v>2002</v>
      </c>
    </row>
    <row r="3011" spans="2:18" s="348" customFormat="1" ht="15" customHeight="1" x14ac:dyDescent="0.2">
      <c r="B3011" s="527">
        <v>24</v>
      </c>
      <c r="C3011" s="305" t="s">
        <v>19</v>
      </c>
      <c r="D3011" s="528">
        <f t="shared" si="29"/>
        <v>401.79</v>
      </c>
      <c r="E3011" s="528">
        <v>401.79</v>
      </c>
      <c r="F3011" s="529">
        <f t="shared" si="30"/>
        <v>4671.9767441860477</v>
      </c>
      <c r="G3011" s="529"/>
      <c r="H3011" s="528">
        <v>0</v>
      </c>
      <c r="I3011" s="530">
        <v>0</v>
      </c>
      <c r="J3011" s="531">
        <v>0</v>
      </c>
      <c r="K3011" s="5433">
        <v>0</v>
      </c>
      <c r="L3011" s="5434">
        <v>0</v>
      </c>
      <c r="M3011" s="532">
        <v>8.5999999999999979E-2</v>
      </c>
      <c r="N3011" s="532">
        <v>0.23319999999999999</v>
      </c>
      <c r="O3011" s="532">
        <v>0.27341732283464565</v>
      </c>
      <c r="P3011" s="532">
        <v>0.18741732283464568</v>
      </c>
      <c r="Q3011" s="532">
        <v>0.18741732283464568</v>
      </c>
      <c r="R3011" s="533" t="s">
        <v>2002</v>
      </c>
    </row>
    <row r="3012" spans="2:18" s="348" customFormat="1" ht="15" customHeight="1" x14ac:dyDescent="0.2">
      <c r="B3012" s="527">
        <v>25</v>
      </c>
      <c r="C3012" s="305" t="s">
        <v>20</v>
      </c>
      <c r="D3012" s="528">
        <f t="shared" si="29"/>
        <v>446.43</v>
      </c>
      <c r="E3012" s="528">
        <v>446.43</v>
      </c>
      <c r="F3012" s="529">
        <f t="shared" si="30"/>
        <v>5191.0465116279083</v>
      </c>
      <c r="G3012" s="529"/>
      <c r="H3012" s="528">
        <v>0</v>
      </c>
      <c r="I3012" s="530">
        <v>0</v>
      </c>
      <c r="J3012" s="531">
        <v>0</v>
      </c>
      <c r="K3012" s="5433">
        <v>0</v>
      </c>
      <c r="L3012" s="5434">
        <v>0</v>
      </c>
      <c r="M3012" s="532">
        <v>8.5999999999999979E-2</v>
      </c>
      <c r="N3012" s="532">
        <v>0.23319999999999999</v>
      </c>
      <c r="O3012" s="532">
        <v>0.27341732283464565</v>
      </c>
      <c r="P3012" s="532">
        <v>0.18741732283464568</v>
      </c>
      <c r="Q3012" s="532">
        <v>0.18741732283464568</v>
      </c>
      <c r="R3012" s="533" t="s">
        <v>2002</v>
      </c>
    </row>
    <row r="3013" spans="2:18" s="348" customFormat="1" ht="15" customHeight="1" x14ac:dyDescent="0.2">
      <c r="B3013" s="527">
        <v>26</v>
      </c>
      <c r="C3013" s="305" t="s">
        <v>21</v>
      </c>
      <c r="D3013" s="528">
        <f t="shared" si="29"/>
        <v>491.0714285714285</v>
      </c>
      <c r="E3013" s="528">
        <v>491.0714285714285</v>
      </c>
      <c r="F3013" s="529">
        <f t="shared" si="30"/>
        <v>5710.1328903654494</v>
      </c>
      <c r="G3013" s="529"/>
      <c r="H3013" s="528">
        <v>0</v>
      </c>
      <c r="I3013" s="530">
        <v>0</v>
      </c>
      <c r="J3013" s="531">
        <v>0</v>
      </c>
      <c r="K3013" s="5433">
        <v>0</v>
      </c>
      <c r="L3013" s="5434">
        <v>0</v>
      </c>
      <c r="M3013" s="532">
        <v>8.5999999999999979E-2</v>
      </c>
      <c r="N3013" s="532">
        <v>0.23319999999999999</v>
      </c>
      <c r="O3013" s="532">
        <v>0.27341732283464565</v>
      </c>
      <c r="P3013" s="532">
        <v>0.18741732283464568</v>
      </c>
      <c r="Q3013" s="532">
        <v>0.18741732283464568</v>
      </c>
      <c r="R3013" s="533" t="s">
        <v>2002</v>
      </c>
    </row>
    <row r="3014" spans="2:18" s="348" customFormat="1" ht="15" customHeight="1" x14ac:dyDescent="0.2">
      <c r="B3014" s="527">
        <v>27</v>
      </c>
      <c r="C3014" s="305" t="s">
        <v>22</v>
      </c>
      <c r="D3014" s="528">
        <f t="shared" si="29"/>
        <v>535.71428571428567</v>
      </c>
      <c r="E3014" s="528">
        <v>535.71428571428567</v>
      </c>
      <c r="F3014" s="529">
        <f t="shared" si="30"/>
        <v>6302.5210084033606</v>
      </c>
      <c r="G3014" s="529"/>
      <c r="H3014" s="528">
        <v>0</v>
      </c>
      <c r="I3014" s="530">
        <v>0</v>
      </c>
      <c r="J3014" s="531">
        <v>0</v>
      </c>
      <c r="K3014" s="5433">
        <v>0</v>
      </c>
      <c r="L3014" s="5434">
        <v>0</v>
      </c>
      <c r="M3014" s="532">
        <v>8.5000000000000006E-2</v>
      </c>
      <c r="N3014" s="532">
        <v>0.23319999999999999</v>
      </c>
      <c r="O3014" s="532">
        <v>0.2714173228346457</v>
      </c>
      <c r="P3014" s="532">
        <v>0.18641732283464565</v>
      </c>
      <c r="Q3014" s="532">
        <v>0.18641732283464565</v>
      </c>
      <c r="R3014" s="533" t="s">
        <v>2002</v>
      </c>
    </row>
    <row r="3015" spans="2:18" s="348" customFormat="1" ht="15" customHeight="1" x14ac:dyDescent="0.2">
      <c r="B3015" s="527">
        <v>28</v>
      </c>
      <c r="C3015" s="305" t="s">
        <v>23</v>
      </c>
      <c r="D3015" s="528">
        <f t="shared" si="29"/>
        <v>580.36</v>
      </c>
      <c r="E3015" s="528">
        <v>580.36</v>
      </c>
      <c r="F3015" s="529">
        <f t="shared" si="30"/>
        <v>6827.7647058823522</v>
      </c>
      <c r="G3015" s="529"/>
      <c r="H3015" s="528">
        <v>0</v>
      </c>
      <c r="I3015" s="530">
        <v>0</v>
      </c>
      <c r="J3015" s="531">
        <v>0</v>
      </c>
      <c r="K3015" s="5433">
        <v>0</v>
      </c>
      <c r="L3015" s="5434">
        <v>0</v>
      </c>
      <c r="M3015" s="532">
        <v>8.5000000000000006E-2</v>
      </c>
      <c r="N3015" s="532">
        <v>0.23319999999999999</v>
      </c>
      <c r="O3015" s="532">
        <v>0.2714173228346457</v>
      </c>
      <c r="P3015" s="532">
        <v>0.18641732283464565</v>
      </c>
      <c r="Q3015" s="532">
        <v>0.18641732283464565</v>
      </c>
      <c r="R3015" s="533" t="s">
        <v>2002</v>
      </c>
    </row>
    <row r="3016" spans="2:18" s="348" customFormat="1" ht="15" customHeight="1" x14ac:dyDescent="0.2">
      <c r="B3016" s="534">
        <v>29</v>
      </c>
      <c r="C3016" s="535" t="s">
        <v>24</v>
      </c>
      <c r="D3016" s="536">
        <f t="shared" si="29"/>
        <v>625</v>
      </c>
      <c r="E3016" s="536">
        <v>625</v>
      </c>
      <c r="F3016" s="537">
        <f t="shared" si="30"/>
        <v>7352.9411764705874</v>
      </c>
      <c r="G3016" s="537"/>
      <c r="H3016" s="536">
        <v>0</v>
      </c>
      <c r="I3016" s="538">
        <v>0</v>
      </c>
      <c r="J3016" s="531">
        <v>0</v>
      </c>
      <c r="K3016" s="5471">
        <v>0</v>
      </c>
      <c r="L3016" s="5472">
        <v>0</v>
      </c>
      <c r="M3016" s="539">
        <v>8.5000000000000006E-2</v>
      </c>
      <c r="N3016" s="539">
        <v>0.23319999999999999</v>
      </c>
      <c r="O3016" s="539">
        <v>0.2714173228346457</v>
      </c>
      <c r="P3016" s="539">
        <v>0.18641732283464565</v>
      </c>
      <c r="Q3016" s="539">
        <v>0.18641732283464565</v>
      </c>
      <c r="R3016" s="540" t="s">
        <v>2002</v>
      </c>
    </row>
    <row r="3017" spans="2:18" s="348" customFormat="1" ht="15" customHeight="1" x14ac:dyDescent="0.2">
      <c r="B3017" s="527">
        <v>30</v>
      </c>
      <c r="C3017" s="305" t="s">
        <v>25</v>
      </c>
      <c r="D3017" s="528">
        <f t="shared" si="29"/>
        <v>669.64285714285711</v>
      </c>
      <c r="E3017" s="528">
        <v>669.64285714285711</v>
      </c>
      <c r="F3017" s="529">
        <f t="shared" si="30"/>
        <v>7878.1512605042008</v>
      </c>
      <c r="G3017" s="529"/>
      <c r="H3017" s="528">
        <v>0</v>
      </c>
      <c r="I3017" s="530">
        <v>0</v>
      </c>
      <c r="J3017" s="531">
        <v>0</v>
      </c>
      <c r="K3017" s="5433">
        <v>0</v>
      </c>
      <c r="L3017" s="5434">
        <v>0</v>
      </c>
      <c r="M3017" s="532">
        <v>8.5000000000000006E-2</v>
      </c>
      <c r="N3017" s="532">
        <v>0.23319999999999999</v>
      </c>
      <c r="O3017" s="532">
        <v>0.2714173228346457</v>
      </c>
      <c r="P3017" s="532">
        <v>0.18641732283464565</v>
      </c>
      <c r="Q3017" s="532">
        <v>0.18641732283464565</v>
      </c>
      <c r="R3017" s="533" t="s">
        <v>2002</v>
      </c>
    </row>
    <row r="3018" spans="2:18" s="348" customFormat="1" ht="15" customHeight="1" x14ac:dyDescent="0.2">
      <c r="B3018" s="527">
        <v>31</v>
      </c>
      <c r="C3018" s="305" t="s">
        <v>26</v>
      </c>
      <c r="D3018" s="528">
        <f t="shared" si="29"/>
        <v>714.29</v>
      </c>
      <c r="E3018" s="528">
        <v>714.29</v>
      </c>
      <c r="F3018" s="529">
        <f t="shared" si="30"/>
        <v>8413.3097762073012</v>
      </c>
      <c r="G3018" s="529"/>
      <c r="H3018" s="528">
        <v>0</v>
      </c>
      <c r="I3018" s="530">
        <v>0</v>
      </c>
      <c r="J3018" s="531">
        <v>0</v>
      </c>
      <c r="K3018" s="5433">
        <v>0</v>
      </c>
      <c r="L3018" s="5434">
        <v>0</v>
      </c>
      <c r="M3018" s="532">
        <v>8.4900000000000003E-2</v>
      </c>
      <c r="N3018" s="532">
        <v>0.23319999999999999</v>
      </c>
      <c r="O3018" s="532">
        <v>0.27121732283464567</v>
      </c>
      <c r="P3018" s="532">
        <v>0.18631732283464569</v>
      </c>
      <c r="Q3018" s="532">
        <v>0.18631732283464569</v>
      </c>
      <c r="R3018" s="533" t="s">
        <v>2002</v>
      </c>
    </row>
    <row r="3019" spans="2:18" s="348" customFormat="1" ht="15" customHeight="1" x14ac:dyDescent="0.2">
      <c r="B3019" s="527">
        <v>32</v>
      </c>
      <c r="C3019" s="305" t="s">
        <v>27</v>
      </c>
      <c r="D3019" s="528">
        <f t="shared" si="29"/>
        <v>803.57142857142844</v>
      </c>
      <c r="E3019" s="528">
        <v>803.57142857142844</v>
      </c>
      <c r="F3019" s="529">
        <f t="shared" si="30"/>
        <v>9464.9167087329606</v>
      </c>
      <c r="G3019" s="529"/>
      <c r="H3019" s="528">
        <v>0</v>
      </c>
      <c r="I3019" s="530">
        <v>0</v>
      </c>
      <c r="J3019" s="531">
        <v>0</v>
      </c>
      <c r="K3019" s="5433">
        <v>0</v>
      </c>
      <c r="L3019" s="5434">
        <v>0</v>
      </c>
      <c r="M3019" s="532">
        <v>8.4900000000000003E-2</v>
      </c>
      <c r="N3019" s="532">
        <v>0.23319999999999999</v>
      </c>
      <c r="O3019" s="532">
        <v>0.27121732283464567</v>
      </c>
      <c r="P3019" s="532">
        <v>0.18631732283464569</v>
      </c>
      <c r="Q3019" s="532">
        <v>0.18631732283464569</v>
      </c>
      <c r="R3019" s="533" t="s">
        <v>2002</v>
      </c>
    </row>
    <row r="3020" spans="2:18" s="348" customFormat="1" ht="15" customHeight="1" x14ac:dyDescent="0.2">
      <c r="B3020" s="527">
        <v>33</v>
      </c>
      <c r="C3020" s="305" t="s">
        <v>28</v>
      </c>
      <c r="D3020" s="528">
        <f t="shared" si="29"/>
        <v>140</v>
      </c>
      <c r="E3020" s="528">
        <v>140</v>
      </c>
      <c r="F3020" s="529">
        <f t="shared" si="30"/>
        <v>700.70070070070074</v>
      </c>
      <c r="G3020" s="529"/>
      <c r="H3020" s="528">
        <v>0</v>
      </c>
      <c r="I3020" s="530">
        <v>0</v>
      </c>
      <c r="J3020" s="531">
        <v>0</v>
      </c>
      <c r="K3020" s="5433">
        <v>0</v>
      </c>
      <c r="L3020" s="5434">
        <v>0</v>
      </c>
      <c r="M3020" s="532">
        <v>0.19980000000000001</v>
      </c>
      <c r="N3020" s="532">
        <v>0.23319999999999999</v>
      </c>
      <c r="O3020" s="532">
        <v>0.30470000000000003</v>
      </c>
      <c r="P3020" s="532">
        <v>0.23319999999999999</v>
      </c>
      <c r="Q3020" s="532">
        <v>0.30470000000000003</v>
      </c>
      <c r="R3020" s="533" t="s">
        <v>2002</v>
      </c>
    </row>
    <row r="3021" spans="2:18" s="348" customFormat="1" ht="15" customHeight="1" x14ac:dyDescent="0.2">
      <c r="B3021" s="527">
        <v>34</v>
      </c>
      <c r="C3021" s="305" t="s">
        <v>29</v>
      </c>
      <c r="D3021" s="528">
        <f t="shared" si="29"/>
        <v>50</v>
      </c>
      <c r="E3021" s="528">
        <v>50</v>
      </c>
      <c r="F3021" s="529">
        <f t="shared" si="30"/>
        <v>250</v>
      </c>
      <c r="G3021" s="529"/>
      <c r="H3021" s="528">
        <v>0</v>
      </c>
      <c r="I3021" s="530">
        <v>0</v>
      </c>
      <c r="J3021" s="531">
        <v>0</v>
      </c>
      <c r="K3021" s="5433">
        <v>0</v>
      </c>
      <c r="L3021" s="5434">
        <v>0</v>
      </c>
      <c r="M3021" s="539">
        <v>0.2</v>
      </c>
      <c r="N3021" s="532">
        <v>0.23319999999999999</v>
      </c>
      <c r="O3021" s="532">
        <v>0.30470000000000003</v>
      </c>
      <c r="P3021" s="532">
        <v>0.23319999999999999</v>
      </c>
      <c r="Q3021" s="532">
        <v>0.30470000000000003</v>
      </c>
      <c r="R3021" s="533" t="s">
        <v>2002</v>
      </c>
    </row>
    <row r="3022" spans="2:18" s="348" customFormat="1" ht="15" customHeight="1" x14ac:dyDescent="0.2">
      <c r="B3022" s="527">
        <v>35</v>
      </c>
      <c r="C3022" s="305" t="s">
        <v>30</v>
      </c>
      <c r="D3022" s="528">
        <f t="shared" si="29"/>
        <v>245</v>
      </c>
      <c r="E3022" s="528">
        <v>245</v>
      </c>
      <c r="F3022" s="529">
        <f t="shared" si="30"/>
        <v>1226.2262262262261</v>
      </c>
      <c r="G3022" s="529"/>
      <c r="H3022" s="528">
        <v>0</v>
      </c>
      <c r="I3022" s="530">
        <v>0</v>
      </c>
      <c r="J3022" s="531">
        <v>0</v>
      </c>
      <c r="K3022" s="5433">
        <v>0</v>
      </c>
      <c r="L3022" s="5434">
        <v>0</v>
      </c>
      <c r="M3022" s="532">
        <v>0.19980000000000001</v>
      </c>
      <c r="N3022" s="532">
        <v>0.23319999999999999</v>
      </c>
      <c r="O3022" s="532">
        <v>0.30470000000000003</v>
      </c>
      <c r="P3022" s="532">
        <v>0.23319999999999999</v>
      </c>
      <c r="Q3022" s="532">
        <v>0.30470000000000003</v>
      </c>
      <c r="R3022" s="533" t="s">
        <v>2002</v>
      </c>
    </row>
    <row r="3023" spans="2:18" s="348" customFormat="1" ht="15" customHeight="1" x14ac:dyDescent="0.2">
      <c r="B3023" s="527">
        <v>36</v>
      </c>
      <c r="C3023" s="305" t="s">
        <v>31</v>
      </c>
      <c r="D3023" s="528">
        <f t="shared" si="29"/>
        <v>50</v>
      </c>
      <c r="E3023" s="528">
        <v>50</v>
      </c>
      <c r="F3023" s="529">
        <f t="shared" si="30"/>
        <v>227.27272727272728</v>
      </c>
      <c r="G3023" s="529"/>
      <c r="H3023" s="528">
        <v>0</v>
      </c>
      <c r="I3023" s="530">
        <v>0</v>
      </c>
      <c r="J3023" s="531">
        <v>0</v>
      </c>
      <c r="K3023" s="5433">
        <v>0</v>
      </c>
      <c r="L3023" s="5434">
        <v>0</v>
      </c>
      <c r="M3023" s="532">
        <v>0.22</v>
      </c>
      <c r="N3023" s="532">
        <v>0.23319999999999999</v>
      </c>
      <c r="O3023" s="532">
        <v>0.30470000000000003</v>
      </c>
      <c r="P3023" s="532">
        <v>0.23319999999999999</v>
      </c>
      <c r="Q3023" s="532">
        <v>0.30470000000000003</v>
      </c>
      <c r="R3023" s="533" t="s">
        <v>2002</v>
      </c>
    </row>
    <row r="3024" spans="2:18" s="348" customFormat="1" ht="15" customHeight="1" x14ac:dyDescent="0.2">
      <c r="B3024" s="527">
        <v>37</v>
      </c>
      <c r="C3024" s="305" t="s">
        <v>32</v>
      </c>
      <c r="D3024" s="528">
        <f t="shared" si="29"/>
        <v>95</v>
      </c>
      <c r="E3024" s="528">
        <v>95</v>
      </c>
      <c r="F3024" s="529">
        <f t="shared" si="30"/>
        <v>431.81818181818181</v>
      </c>
      <c r="G3024" s="529"/>
      <c r="H3024" s="528">
        <v>0</v>
      </c>
      <c r="I3024" s="530">
        <v>0</v>
      </c>
      <c r="J3024" s="531">
        <v>0</v>
      </c>
      <c r="K3024" s="5433">
        <v>0</v>
      </c>
      <c r="L3024" s="5434">
        <v>0</v>
      </c>
      <c r="M3024" s="532">
        <v>0.22</v>
      </c>
      <c r="N3024" s="532">
        <v>0.23319999999999999</v>
      </c>
      <c r="O3024" s="532">
        <v>0.30470000000000003</v>
      </c>
      <c r="P3024" s="532">
        <v>0.23319999999999999</v>
      </c>
      <c r="Q3024" s="532">
        <v>0.30470000000000003</v>
      </c>
      <c r="R3024" s="533" t="s">
        <v>2002</v>
      </c>
    </row>
    <row r="3025" spans="2:18" s="348" customFormat="1" ht="15" customHeight="1" x14ac:dyDescent="0.2">
      <c r="B3025" s="527">
        <v>38</v>
      </c>
      <c r="C3025" s="305" t="s">
        <v>33</v>
      </c>
      <c r="D3025" s="528">
        <f t="shared" si="29"/>
        <v>55</v>
      </c>
      <c r="E3025" s="528">
        <v>55</v>
      </c>
      <c r="F3025" s="529">
        <f t="shared" si="30"/>
        <v>250</v>
      </c>
      <c r="G3025" s="529"/>
      <c r="H3025" s="528">
        <v>0</v>
      </c>
      <c r="I3025" s="530">
        <v>0</v>
      </c>
      <c r="J3025" s="531">
        <v>0</v>
      </c>
      <c r="K3025" s="5433">
        <v>0</v>
      </c>
      <c r="L3025" s="5434">
        <v>0</v>
      </c>
      <c r="M3025" s="532">
        <v>0.22</v>
      </c>
      <c r="N3025" s="532">
        <v>0.23319999999999999</v>
      </c>
      <c r="O3025" s="532">
        <v>0.30470000000000003</v>
      </c>
      <c r="P3025" s="532">
        <v>0.23319999999999999</v>
      </c>
      <c r="Q3025" s="532">
        <v>0.30470000000000003</v>
      </c>
      <c r="R3025" s="533" t="s">
        <v>2002</v>
      </c>
    </row>
    <row r="3026" spans="2:18" s="348" customFormat="1" ht="15" customHeight="1" x14ac:dyDescent="0.2">
      <c r="B3026" s="527">
        <v>39</v>
      </c>
      <c r="C3026" s="305" t="s">
        <v>34</v>
      </c>
      <c r="D3026" s="528">
        <f t="shared" si="29"/>
        <v>16</v>
      </c>
      <c r="E3026" s="528">
        <v>16</v>
      </c>
      <c r="F3026" s="529">
        <f t="shared" si="30"/>
        <v>72.727272727272734</v>
      </c>
      <c r="G3026" s="529"/>
      <c r="H3026" s="528">
        <v>0</v>
      </c>
      <c r="I3026" s="530">
        <v>0</v>
      </c>
      <c r="J3026" s="531">
        <v>0</v>
      </c>
      <c r="K3026" s="5433">
        <v>0</v>
      </c>
      <c r="L3026" s="5434">
        <v>0</v>
      </c>
      <c r="M3026" s="532">
        <v>0.22</v>
      </c>
      <c r="N3026" s="532">
        <v>0.23319999999999999</v>
      </c>
      <c r="O3026" s="532">
        <v>0.30470000000000003</v>
      </c>
      <c r="P3026" s="532">
        <v>0.23319999999999999</v>
      </c>
      <c r="Q3026" s="532">
        <v>0.30470000000000003</v>
      </c>
      <c r="R3026" s="533" t="s">
        <v>2002</v>
      </c>
    </row>
    <row r="3027" spans="2:18" s="348" customFormat="1" ht="15" customHeight="1" x14ac:dyDescent="0.2">
      <c r="B3027" s="527">
        <v>40</v>
      </c>
      <c r="C3027" s="305" t="s">
        <v>35</v>
      </c>
      <c r="D3027" s="528">
        <f t="shared" si="29"/>
        <v>22</v>
      </c>
      <c r="E3027" s="528">
        <v>22</v>
      </c>
      <c r="F3027" s="529">
        <f t="shared" si="30"/>
        <v>100</v>
      </c>
      <c r="G3027" s="529"/>
      <c r="H3027" s="528">
        <v>0</v>
      </c>
      <c r="I3027" s="530">
        <v>0</v>
      </c>
      <c r="J3027" s="531">
        <v>0</v>
      </c>
      <c r="K3027" s="5433">
        <v>0</v>
      </c>
      <c r="L3027" s="5434">
        <v>0</v>
      </c>
      <c r="M3027" s="532">
        <v>0.22</v>
      </c>
      <c r="N3027" s="532">
        <v>0.23319999999999999</v>
      </c>
      <c r="O3027" s="532">
        <v>0.30470000000000003</v>
      </c>
      <c r="P3027" s="532">
        <v>0.23319999999999999</v>
      </c>
      <c r="Q3027" s="532">
        <v>0.30470000000000003</v>
      </c>
      <c r="R3027" s="533" t="s">
        <v>2002</v>
      </c>
    </row>
    <row r="3028" spans="2:18" s="348" customFormat="1" ht="15" customHeight="1" x14ac:dyDescent="0.2">
      <c r="B3028" s="534">
        <v>41</v>
      </c>
      <c r="C3028" s="535" t="s">
        <v>36</v>
      </c>
      <c r="D3028" s="536">
        <f t="shared" si="29"/>
        <v>30</v>
      </c>
      <c r="E3028" s="536">
        <v>30</v>
      </c>
      <c r="F3028" s="537">
        <f t="shared" si="30"/>
        <v>136.36363636363637</v>
      </c>
      <c r="G3028" s="537"/>
      <c r="H3028" s="536">
        <v>0</v>
      </c>
      <c r="I3028" s="538">
        <v>0</v>
      </c>
      <c r="J3028" s="531">
        <v>0</v>
      </c>
      <c r="K3028" s="5471">
        <v>0</v>
      </c>
      <c r="L3028" s="5472">
        <v>0</v>
      </c>
      <c r="M3028" s="539">
        <v>0.22</v>
      </c>
      <c r="N3028" s="539">
        <v>0.23319999999999999</v>
      </c>
      <c r="O3028" s="539">
        <v>0.30470000000000003</v>
      </c>
      <c r="P3028" s="539">
        <v>0.23319999999999999</v>
      </c>
      <c r="Q3028" s="539">
        <v>0.30470000000000003</v>
      </c>
      <c r="R3028" s="540" t="s">
        <v>2002</v>
      </c>
    </row>
    <row r="3029" spans="2:18" s="348" customFormat="1" ht="15" customHeight="1" x14ac:dyDescent="0.2">
      <c r="B3029" s="527">
        <v>42</v>
      </c>
      <c r="C3029" s="305" t="s">
        <v>37</v>
      </c>
      <c r="D3029" s="528">
        <f t="shared" si="29"/>
        <v>16</v>
      </c>
      <c r="E3029" s="528">
        <v>16</v>
      </c>
      <c r="F3029" s="529">
        <f t="shared" si="30"/>
        <v>72.727272727272734</v>
      </c>
      <c r="G3029" s="529"/>
      <c r="H3029" s="528">
        <v>0</v>
      </c>
      <c r="I3029" s="530">
        <v>0</v>
      </c>
      <c r="J3029" s="531">
        <v>0</v>
      </c>
      <c r="K3029" s="5433">
        <v>0</v>
      </c>
      <c r="L3029" s="5434">
        <v>0</v>
      </c>
      <c r="M3029" s="532">
        <v>0.22</v>
      </c>
      <c r="N3029" s="532">
        <v>0.23319999999999999</v>
      </c>
      <c r="O3029" s="532">
        <v>0.30470000000000003</v>
      </c>
      <c r="P3029" s="532">
        <v>0.23319999999999999</v>
      </c>
      <c r="Q3029" s="532">
        <v>0.30470000000000003</v>
      </c>
      <c r="R3029" s="533" t="s">
        <v>2002</v>
      </c>
    </row>
    <row r="3030" spans="2:18" s="348" customFormat="1" ht="15" customHeight="1" x14ac:dyDescent="0.2">
      <c r="B3030" s="534">
        <v>43</v>
      </c>
      <c r="C3030" s="305" t="s">
        <v>38</v>
      </c>
      <c r="D3030" s="528">
        <f t="shared" si="29"/>
        <v>8</v>
      </c>
      <c r="E3030" s="528">
        <v>8</v>
      </c>
      <c r="F3030" s="529">
        <f t="shared" si="30"/>
        <v>44.444444444444443</v>
      </c>
      <c r="G3030" s="529"/>
      <c r="H3030" s="528">
        <v>0</v>
      </c>
      <c r="I3030" s="530">
        <v>0</v>
      </c>
      <c r="J3030" s="531">
        <v>0</v>
      </c>
      <c r="K3030" s="5433">
        <v>0</v>
      </c>
      <c r="L3030" s="5434">
        <v>0</v>
      </c>
      <c r="M3030" s="532">
        <v>0.18</v>
      </c>
      <c r="N3030" s="532">
        <v>0.23319999999999999</v>
      </c>
      <c r="O3030" s="532">
        <v>0.30470000000000003</v>
      </c>
      <c r="P3030" s="532">
        <v>0.23319999999999999</v>
      </c>
      <c r="Q3030" s="532">
        <v>0.30470000000000003</v>
      </c>
      <c r="R3030" s="533" t="s">
        <v>2002</v>
      </c>
    </row>
    <row r="3031" spans="2:18" s="348" customFormat="1" ht="15" customHeight="1" x14ac:dyDescent="0.2">
      <c r="B3031" s="534">
        <v>44</v>
      </c>
      <c r="C3031" s="305" t="s">
        <v>39</v>
      </c>
      <c r="D3031" s="528">
        <f t="shared" si="29"/>
        <v>35</v>
      </c>
      <c r="E3031" s="528">
        <v>35</v>
      </c>
      <c r="F3031" s="529">
        <f t="shared" si="30"/>
        <v>159.09090909090909</v>
      </c>
      <c r="G3031" s="529"/>
      <c r="H3031" s="528">
        <v>0</v>
      </c>
      <c r="I3031" s="530">
        <v>0</v>
      </c>
      <c r="J3031" s="531">
        <v>0</v>
      </c>
      <c r="K3031" s="5433">
        <v>0</v>
      </c>
      <c r="L3031" s="5434">
        <v>0</v>
      </c>
      <c r="M3031" s="532">
        <v>0.22</v>
      </c>
      <c r="N3031" s="532">
        <v>0.23319999999999999</v>
      </c>
      <c r="O3031" s="532">
        <v>0.30470000000000003</v>
      </c>
      <c r="P3031" s="532">
        <v>0.23319999999999999</v>
      </c>
      <c r="Q3031" s="532">
        <v>0.30470000000000003</v>
      </c>
      <c r="R3031" s="533" t="s">
        <v>2002</v>
      </c>
    </row>
    <row r="3032" spans="2:18" s="348" customFormat="1" ht="15" customHeight="1" x14ac:dyDescent="0.2">
      <c r="B3032" s="534">
        <v>45</v>
      </c>
      <c r="C3032" s="305" t="s">
        <v>848</v>
      </c>
      <c r="D3032" s="528">
        <f t="shared" si="29"/>
        <v>17</v>
      </c>
      <c r="E3032" s="528">
        <v>17</v>
      </c>
      <c r="F3032" s="529">
        <f t="shared" si="30"/>
        <v>77.272727272727266</v>
      </c>
      <c r="G3032" s="529"/>
      <c r="H3032" s="528">
        <v>0</v>
      </c>
      <c r="I3032" s="530">
        <v>0</v>
      </c>
      <c r="J3032" s="531">
        <v>0</v>
      </c>
      <c r="K3032" s="5433">
        <v>0</v>
      </c>
      <c r="L3032" s="5434">
        <v>0</v>
      </c>
      <c r="M3032" s="532">
        <v>0.22</v>
      </c>
      <c r="N3032" s="532">
        <v>0.23319999999999999</v>
      </c>
      <c r="O3032" s="532">
        <v>0.30470000000000003</v>
      </c>
      <c r="P3032" s="532">
        <v>0.23319999999999999</v>
      </c>
      <c r="Q3032" s="532">
        <v>0.30470000000000003</v>
      </c>
      <c r="R3032" s="533" t="s">
        <v>2002</v>
      </c>
    </row>
    <row r="3033" spans="2:18" s="348" customFormat="1" ht="15" customHeight="1" x14ac:dyDescent="0.2">
      <c r="B3033" s="527">
        <v>46</v>
      </c>
      <c r="C3033" s="305" t="s">
        <v>849</v>
      </c>
      <c r="D3033" s="528">
        <f t="shared" si="29"/>
        <v>21</v>
      </c>
      <c r="E3033" s="528">
        <v>21</v>
      </c>
      <c r="F3033" s="529">
        <f t="shared" si="30"/>
        <v>95.454545454545453</v>
      </c>
      <c r="G3033" s="529"/>
      <c r="H3033" s="528">
        <v>0</v>
      </c>
      <c r="I3033" s="530">
        <v>0</v>
      </c>
      <c r="J3033" s="531">
        <v>0</v>
      </c>
      <c r="K3033" s="5433">
        <v>0</v>
      </c>
      <c r="L3033" s="5434">
        <v>0</v>
      </c>
      <c r="M3033" s="532">
        <v>0.22</v>
      </c>
      <c r="N3033" s="532">
        <v>0.23319999999999999</v>
      </c>
      <c r="O3033" s="532">
        <v>0.30470000000000003</v>
      </c>
      <c r="P3033" s="532">
        <v>0.23319999999999999</v>
      </c>
      <c r="Q3033" s="532">
        <v>0.30470000000000003</v>
      </c>
      <c r="R3033" s="533" t="s">
        <v>2002</v>
      </c>
    </row>
    <row r="3034" spans="2:18" s="348" customFormat="1" ht="15" customHeight="1" x14ac:dyDescent="0.2">
      <c r="B3034" s="527">
        <v>47</v>
      </c>
      <c r="C3034" s="305" t="s">
        <v>850</v>
      </c>
      <c r="D3034" s="528">
        <f t="shared" si="29"/>
        <v>26</v>
      </c>
      <c r="E3034" s="528">
        <v>26</v>
      </c>
      <c r="F3034" s="529">
        <f t="shared" si="30"/>
        <v>118.18181818181819</v>
      </c>
      <c r="G3034" s="529"/>
      <c r="H3034" s="528">
        <v>0</v>
      </c>
      <c r="I3034" s="530">
        <v>0</v>
      </c>
      <c r="J3034" s="531">
        <v>0</v>
      </c>
      <c r="K3034" s="5433">
        <v>0</v>
      </c>
      <c r="L3034" s="5434">
        <v>0</v>
      </c>
      <c r="M3034" s="532">
        <v>0.22</v>
      </c>
      <c r="N3034" s="532">
        <v>0.23319999999999999</v>
      </c>
      <c r="O3034" s="532">
        <v>0.30470000000000003</v>
      </c>
      <c r="P3034" s="532">
        <v>0.23319999999999999</v>
      </c>
      <c r="Q3034" s="532">
        <v>0.30470000000000003</v>
      </c>
      <c r="R3034" s="533" t="s">
        <v>2002</v>
      </c>
    </row>
    <row r="3035" spans="2:18" s="348" customFormat="1" ht="15" customHeight="1" x14ac:dyDescent="0.2">
      <c r="B3035" s="527">
        <v>48</v>
      </c>
      <c r="C3035" s="305" t="s">
        <v>851</v>
      </c>
      <c r="D3035" s="528">
        <f t="shared" si="29"/>
        <v>30</v>
      </c>
      <c r="E3035" s="528">
        <v>30</v>
      </c>
      <c r="F3035" s="529">
        <f t="shared" si="30"/>
        <v>136.36363636363637</v>
      </c>
      <c r="G3035" s="529"/>
      <c r="H3035" s="528">
        <v>0</v>
      </c>
      <c r="I3035" s="530">
        <v>0</v>
      </c>
      <c r="J3035" s="531">
        <v>0</v>
      </c>
      <c r="K3035" s="5433">
        <v>0</v>
      </c>
      <c r="L3035" s="5434">
        <v>0</v>
      </c>
      <c r="M3035" s="532">
        <v>0.22</v>
      </c>
      <c r="N3035" s="532">
        <v>0.23319999999999999</v>
      </c>
      <c r="O3035" s="532">
        <v>0.30470000000000003</v>
      </c>
      <c r="P3035" s="532">
        <v>0.23319999999999999</v>
      </c>
      <c r="Q3035" s="532">
        <v>0.30470000000000003</v>
      </c>
      <c r="R3035" s="533" t="s">
        <v>2002</v>
      </c>
    </row>
    <row r="3036" spans="2:18" s="348" customFormat="1" ht="15" customHeight="1" x14ac:dyDescent="0.2">
      <c r="B3036" s="527">
        <v>49</v>
      </c>
      <c r="C3036" s="305" t="s">
        <v>852</v>
      </c>
      <c r="D3036" s="528">
        <f t="shared" si="29"/>
        <v>65</v>
      </c>
      <c r="E3036" s="528">
        <v>65</v>
      </c>
      <c r="F3036" s="529">
        <f t="shared" si="30"/>
        <v>450.13850415512456</v>
      </c>
      <c r="G3036" s="529"/>
      <c r="H3036" s="528">
        <v>0</v>
      </c>
      <c r="I3036" s="530">
        <v>0</v>
      </c>
      <c r="J3036" s="531">
        <v>0</v>
      </c>
      <c r="K3036" s="5433">
        <v>0</v>
      </c>
      <c r="L3036" s="5434">
        <v>0</v>
      </c>
      <c r="M3036" s="532">
        <v>0.14440000000000003</v>
      </c>
      <c r="N3036" s="532">
        <v>0.23319999999999999</v>
      </c>
      <c r="O3036" s="532">
        <v>0.2944</v>
      </c>
      <c r="P3036" s="532">
        <v>0.23319999999999999</v>
      </c>
      <c r="Q3036" s="532">
        <v>0.2944</v>
      </c>
      <c r="R3036" s="533" t="s">
        <v>2002</v>
      </c>
    </row>
    <row r="3037" spans="2:18" s="348" customFormat="1" ht="15" customHeight="1" x14ac:dyDescent="0.2">
      <c r="B3037" s="527">
        <v>50</v>
      </c>
      <c r="C3037" s="305" t="s">
        <v>853</v>
      </c>
      <c r="D3037" s="528">
        <f t="shared" si="29"/>
        <v>22</v>
      </c>
      <c r="E3037" s="528">
        <v>22</v>
      </c>
      <c r="F3037" s="529">
        <f t="shared" si="30"/>
        <v>100</v>
      </c>
      <c r="G3037" s="529"/>
      <c r="H3037" s="528">
        <v>0</v>
      </c>
      <c r="I3037" s="530">
        <v>0</v>
      </c>
      <c r="J3037" s="531">
        <v>0</v>
      </c>
      <c r="K3037" s="5433">
        <v>0</v>
      </c>
      <c r="L3037" s="5434">
        <v>0</v>
      </c>
      <c r="M3037" s="532">
        <v>0.22</v>
      </c>
      <c r="N3037" s="532">
        <v>0.23319999999999999</v>
      </c>
      <c r="O3037" s="532">
        <v>0.30470000000000003</v>
      </c>
      <c r="P3037" s="532">
        <v>0.23319999999999999</v>
      </c>
      <c r="Q3037" s="532">
        <v>0.30470000000000003</v>
      </c>
      <c r="R3037" s="533" t="s">
        <v>2002</v>
      </c>
    </row>
    <row r="3038" spans="2:18" s="348" customFormat="1" ht="15" customHeight="1" x14ac:dyDescent="0.2">
      <c r="B3038" s="527">
        <v>51</v>
      </c>
      <c r="C3038" s="305" t="s">
        <v>854</v>
      </c>
      <c r="D3038" s="528">
        <f t="shared" si="29"/>
        <v>100</v>
      </c>
      <c r="E3038" s="528">
        <v>100</v>
      </c>
      <c r="F3038" s="529">
        <f t="shared" si="30"/>
        <v>700.28011204481788</v>
      </c>
      <c r="G3038" s="529"/>
      <c r="H3038" s="528">
        <v>0</v>
      </c>
      <c r="I3038" s="530">
        <v>0</v>
      </c>
      <c r="J3038" s="531">
        <v>0</v>
      </c>
      <c r="K3038" s="5433">
        <v>0</v>
      </c>
      <c r="L3038" s="5434">
        <v>0</v>
      </c>
      <c r="M3038" s="532">
        <v>0.14280000000000001</v>
      </c>
      <c r="N3038" s="532">
        <v>0.23319999999999999</v>
      </c>
      <c r="O3038" s="532">
        <v>0.2928</v>
      </c>
      <c r="P3038" s="532">
        <v>0.23319999999999999</v>
      </c>
      <c r="Q3038" s="532">
        <v>0.29279999999999995</v>
      </c>
      <c r="R3038" s="533" t="s">
        <v>2002</v>
      </c>
    </row>
    <row r="3039" spans="2:18" s="348" customFormat="1" ht="15" customHeight="1" x14ac:dyDescent="0.2">
      <c r="B3039" s="527">
        <v>52</v>
      </c>
      <c r="C3039" s="305" t="s">
        <v>855</v>
      </c>
      <c r="D3039" s="528">
        <f t="shared" si="29"/>
        <v>31</v>
      </c>
      <c r="E3039" s="528">
        <v>31</v>
      </c>
      <c r="F3039" s="529">
        <f t="shared" si="30"/>
        <v>140.90909090909091</v>
      </c>
      <c r="G3039" s="529"/>
      <c r="H3039" s="528">
        <v>0</v>
      </c>
      <c r="I3039" s="530">
        <v>0</v>
      </c>
      <c r="J3039" s="531">
        <v>0</v>
      </c>
      <c r="K3039" s="5433">
        <v>0</v>
      </c>
      <c r="L3039" s="5434">
        <v>0</v>
      </c>
      <c r="M3039" s="532">
        <v>0.22</v>
      </c>
      <c r="N3039" s="532">
        <v>0.23319999999999999</v>
      </c>
      <c r="O3039" s="532">
        <v>0.30470000000000003</v>
      </c>
      <c r="P3039" s="532">
        <v>0.23319999999999999</v>
      </c>
      <c r="Q3039" s="532">
        <v>0.30470000000000003</v>
      </c>
      <c r="R3039" s="533" t="s">
        <v>2002</v>
      </c>
    </row>
    <row r="3040" spans="2:18" s="348" customFormat="1" ht="15" customHeight="1" x14ac:dyDescent="0.2">
      <c r="B3040" s="527">
        <v>53</v>
      </c>
      <c r="C3040" s="305" t="s">
        <v>856</v>
      </c>
      <c r="D3040" s="528">
        <f t="shared" si="29"/>
        <v>13</v>
      </c>
      <c r="E3040" s="528">
        <v>13</v>
      </c>
      <c r="F3040" s="529">
        <f t="shared" si="30"/>
        <v>59.090909090909093</v>
      </c>
      <c r="G3040" s="529"/>
      <c r="H3040" s="528">
        <v>0</v>
      </c>
      <c r="I3040" s="530">
        <v>0</v>
      </c>
      <c r="J3040" s="531">
        <v>0</v>
      </c>
      <c r="K3040" s="5433">
        <v>0</v>
      </c>
      <c r="L3040" s="5434">
        <v>0</v>
      </c>
      <c r="M3040" s="532">
        <v>0.22</v>
      </c>
      <c r="N3040" s="532">
        <v>0.23319999999999999</v>
      </c>
      <c r="O3040" s="532">
        <v>0.30470000000000003</v>
      </c>
      <c r="P3040" s="532">
        <v>0.23319999999999999</v>
      </c>
      <c r="Q3040" s="532">
        <v>0.30470000000000003</v>
      </c>
      <c r="R3040" s="533" t="s">
        <v>2002</v>
      </c>
    </row>
    <row r="3041" spans="2:18" s="348" customFormat="1" ht="15" customHeight="1" x14ac:dyDescent="0.2">
      <c r="B3041" s="527">
        <v>54</v>
      </c>
      <c r="C3041" s="305" t="s">
        <v>857</v>
      </c>
      <c r="D3041" s="528">
        <f t="shared" si="29"/>
        <v>15</v>
      </c>
      <c r="E3041" s="528">
        <v>15</v>
      </c>
      <c r="F3041" s="529">
        <f t="shared" si="30"/>
        <v>68.181818181818187</v>
      </c>
      <c r="G3041" s="529"/>
      <c r="H3041" s="528">
        <v>0</v>
      </c>
      <c r="I3041" s="530">
        <v>0</v>
      </c>
      <c r="J3041" s="531">
        <v>0</v>
      </c>
      <c r="K3041" s="5433">
        <v>0</v>
      </c>
      <c r="L3041" s="5434">
        <v>0</v>
      </c>
      <c r="M3041" s="532">
        <v>0.22</v>
      </c>
      <c r="N3041" s="532">
        <v>0.23319999999999999</v>
      </c>
      <c r="O3041" s="532">
        <v>0.30470000000000003</v>
      </c>
      <c r="P3041" s="532">
        <v>0.23319999999999999</v>
      </c>
      <c r="Q3041" s="532">
        <v>0.30470000000000003</v>
      </c>
      <c r="R3041" s="533" t="s">
        <v>2002</v>
      </c>
    </row>
    <row r="3042" spans="2:18" s="348" customFormat="1" ht="15" customHeight="1" x14ac:dyDescent="0.2">
      <c r="B3042" s="527">
        <v>55</v>
      </c>
      <c r="C3042" s="305" t="s">
        <v>858</v>
      </c>
      <c r="D3042" s="528">
        <f t="shared" si="29"/>
        <v>20</v>
      </c>
      <c r="E3042" s="536">
        <v>9.1999999999999993</v>
      </c>
      <c r="F3042" s="529">
        <f t="shared" si="30"/>
        <v>43.80952380952381</v>
      </c>
      <c r="G3042" s="529"/>
      <c r="H3042" s="536">
        <v>10.8</v>
      </c>
      <c r="I3042" s="541">
        <v>1000</v>
      </c>
      <c r="J3042" s="531">
        <v>0</v>
      </c>
      <c r="K3042" s="5433">
        <v>0</v>
      </c>
      <c r="L3042" s="5434">
        <v>0</v>
      </c>
      <c r="M3042" s="532">
        <v>0.21</v>
      </c>
      <c r="N3042" s="532">
        <v>0.23319999999999999</v>
      </c>
      <c r="O3042" s="532">
        <v>0.30470000000000003</v>
      </c>
      <c r="P3042" s="532">
        <v>0.23319999999999999</v>
      </c>
      <c r="Q3042" s="532">
        <v>0.30470000000000003</v>
      </c>
      <c r="R3042" s="533" t="s">
        <v>2002</v>
      </c>
    </row>
    <row r="3043" spans="2:18" s="348" customFormat="1" ht="15" customHeight="1" x14ac:dyDescent="0.2">
      <c r="B3043" s="534">
        <v>56</v>
      </c>
      <c r="C3043" s="535" t="s">
        <v>859</v>
      </c>
      <c r="D3043" s="536">
        <f t="shared" si="29"/>
        <v>22</v>
      </c>
      <c r="E3043" s="536">
        <v>19.25</v>
      </c>
      <c r="F3043" s="537">
        <f t="shared" si="30"/>
        <v>110</v>
      </c>
      <c r="G3043" s="537"/>
      <c r="H3043" s="536">
        <v>2.75</v>
      </c>
      <c r="I3043" s="538">
        <v>250</v>
      </c>
      <c r="J3043" s="531">
        <v>0</v>
      </c>
      <c r="K3043" s="5471">
        <v>0</v>
      </c>
      <c r="L3043" s="5472">
        <v>0</v>
      </c>
      <c r="M3043" s="539">
        <v>0.17499999999999999</v>
      </c>
      <c r="N3043" s="539">
        <v>0.23319999999999999</v>
      </c>
      <c r="O3043" s="539">
        <v>0.30470000000000003</v>
      </c>
      <c r="P3043" s="539">
        <v>0.23319999999999999</v>
      </c>
      <c r="Q3043" s="539">
        <v>0.30470000000000003</v>
      </c>
      <c r="R3043" s="540" t="s">
        <v>2002</v>
      </c>
    </row>
    <row r="3044" spans="2:18" s="348" customFormat="1" ht="15" customHeight="1" x14ac:dyDescent="0.2">
      <c r="B3044" s="527">
        <v>57</v>
      </c>
      <c r="C3044" s="305" t="s">
        <v>860</v>
      </c>
      <c r="D3044" s="528">
        <f t="shared" si="29"/>
        <v>18</v>
      </c>
      <c r="E3044" s="528">
        <v>12.6</v>
      </c>
      <c r="F3044" s="529">
        <f t="shared" si="30"/>
        <v>60</v>
      </c>
      <c r="G3044" s="529"/>
      <c r="H3044" s="528">
        <v>5.4</v>
      </c>
      <c r="I3044" s="530">
        <v>500</v>
      </c>
      <c r="J3044" s="531">
        <v>0</v>
      </c>
      <c r="K3044" s="5433">
        <v>0</v>
      </c>
      <c r="L3044" s="5434">
        <v>0</v>
      </c>
      <c r="M3044" s="532">
        <v>0.21</v>
      </c>
      <c r="N3044" s="532">
        <v>0.23319999999999999</v>
      </c>
      <c r="O3044" s="532">
        <v>0.30470000000000003</v>
      </c>
      <c r="P3044" s="532">
        <v>0.23319999999999999</v>
      </c>
      <c r="Q3044" s="532">
        <v>0.30470000000000003</v>
      </c>
      <c r="R3044" s="533" t="s">
        <v>2002</v>
      </c>
    </row>
    <row r="3045" spans="2:18" s="348" customFormat="1" ht="15" customHeight="1" x14ac:dyDescent="0.2">
      <c r="B3045" s="527">
        <v>58</v>
      </c>
      <c r="C3045" s="305" t="s">
        <v>861</v>
      </c>
      <c r="D3045" s="528">
        <f t="shared" si="29"/>
        <v>21</v>
      </c>
      <c r="E3045" s="528">
        <v>11.1</v>
      </c>
      <c r="F3045" s="529">
        <f t="shared" si="30"/>
        <v>60</v>
      </c>
      <c r="G3045" s="529"/>
      <c r="H3045" s="528">
        <v>9.9</v>
      </c>
      <c r="I3045" s="530">
        <v>5000</v>
      </c>
      <c r="J3045" s="531">
        <v>0</v>
      </c>
      <c r="K3045" s="5433">
        <v>0</v>
      </c>
      <c r="L3045" s="5434">
        <v>0</v>
      </c>
      <c r="M3045" s="532">
        <v>0.185</v>
      </c>
      <c r="N3045" s="532">
        <v>0.23319999999999999</v>
      </c>
      <c r="O3045" s="532">
        <v>0.30470000000000003</v>
      </c>
      <c r="P3045" s="532">
        <v>0.23319999999999999</v>
      </c>
      <c r="Q3045" s="532">
        <v>0.30470000000000003</v>
      </c>
      <c r="R3045" s="533" t="s">
        <v>2002</v>
      </c>
    </row>
    <row r="3046" spans="2:18" s="348" customFormat="1" ht="15" customHeight="1" x14ac:dyDescent="0.2">
      <c r="B3046" s="527">
        <v>59</v>
      </c>
      <c r="C3046" s="305" t="s">
        <v>862</v>
      </c>
      <c r="D3046" s="528">
        <f t="shared" si="29"/>
        <v>18</v>
      </c>
      <c r="E3046" s="528">
        <v>12.6</v>
      </c>
      <c r="F3046" s="529">
        <f t="shared" si="30"/>
        <v>60</v>
      </c>
      <c r="G3046" s="529"/>
      <c r="H3046" s="528">
        <v>5.4</v>
      </c>
      <c r="I3046" s="530">
        <v>500</v>
      </c>
      <c r="J3046" s="531">
        <v>0</v>
      </c>
      <c r="K3046" s="5433">
        <v>0</v>
      </c>
      <c r="L3046" s="5434">
        <v>0</v>
      </c>
      <c r="M3046" s="532">
        <v>0.21</v>
      </c>
      <c r="N3046" s="532">
        <v>0.23319999999999999</v>
      </c>
      <c r="O3046" s="532">
        <v>0.30470000000000003</v>
      </c>
      <c r="P3046" s="532">
        <v>0.23319999999999999</v>
      </c>
      <c r="Q3046" s="532">
        <v>0.30470000000000003</v>
      </c>
      <c r="R3046" s="533" t="s">
        <v>2002</v>
      </c>
    </row>
    <row r="3047" spans="2:18" s="348" customFormat="1" ht="15" customHeight="1" x14ac:dyDescent="0.2">
      <c r="B3047" s="527">
        <v>60</v>
      </c>
      <c r="C3047" s="305" t="s">
        <v>863</v>
      </c>
      <c r="D3047" s="528">
        <f t="shared" si="29"/>
        <v>22</v>
      </c>
      <c r="E3047" s="528">
        <v>19.25</v>
      </c>
      <c r="F3047" s="529">
        <f t="shared" si="30"/>
        <v>110</v>
      </c>
      <c r="G3047" s="529"/>
      <c r="H3047" s="528">
        <v>2.75</v>
      </c>
      <c r="I3047" s="530">
        <v>250</v>
      </c>
      <c r="J3047" s="531">
        <v>0</v>
      </c>
      <c r="K3047" s="5433">
        <v>0</v>
      </c>
      <c r="L3047" s="5434">
        <v>0</v>
      </c>
      <c r="M3047" s="532">
        <v>0.17499999999999999</v>
      </c>
      <c r="N3047" s="532">
        <v>0.23319999999999999</v>
      </c>
      <c r="O3047" s="532">
        <v>0.30470000000000003</v>
      </c>
      <c r="P3047" s="532">
        <v>0.23319999999999999</v>
      </c>
      <c r="Q3047" s="532">
        <v>0.30470000000000003</v>
      </c>
      <c r="R3047" s="533" t="s">
        <v>2002</v>
      </c>
    </row>
    <row r="3048" spans="2:18" s="348" customFormat="1" ht="15" customHeight="1" x14ac:dyDescent="0.2">
      <c r="B3048" s="527">
        <v>61</v>
      </c>
      <c r="C3048" s="305" t="s">
        <v>864</v>
      </c>
      <c r="D3048" s="528">
        <f t="shared" si="29"/>
        <v>16</v>
      </c>
      <c r="E3048" s="528">
        <v>16</v>
      </c>
      <c r="F3048" s="529">
        <f t="shared" si="30"/>
        <v>200.0500125031258</v>
      </c>
      <c r="G3048" s="529"/>
      <c r="H3048" s="528">
        <v>0</v>
      </c>
      <c r="I3048" s="530">
        <v>0</v>
      </c>
      <c r="J3048" s="531">
        <v>0</v>
      </c>
      <c r="K3048" s="5433">
        <v>0</v>
      </c>
      <c r="L3048" s="5434">
        <v>0</v>
      </c>
      <c r="M3048" s="532">
        <v>7.9979999999999996E-2</v>
      </c>
      <c r="N3048" s="532">
        <v>0.23319999999999999</v>
      </c>
      <c r="O3048" s="532">
        <v>0.30470000000000003</v>
      </c>
      <c r="P3048" s="532">
        <v>0.23319999999999999</v>
      </c>
      <c r="Q3048" s="532">
        <v>0.30470000000000003</v>
      </c>
      <c r="R3048" s="533" t="s">
        <v>2002</v>
      </c>
    </row>
    <row r="3049" spans="2:18" s="348" customFormat="1" ht="15" customHeight="1" x14ac:dyDescent="0.2">
      <c r="B3049" s="527">
        <v>62</v>
      </c>
      <c r="C3049" s="535" t="s">
        <v>865</v>
      </c>
      <c r="D3049" s="528">
        <f t="shared" si="29"/>
        <v>30</v>
      </c>
      <c r="E3049" s="528">
        <v>30</v>
      </c>
      <c r="F3049" s="529">
        <f t="shared" si="30"/>
        <v>375</v>
      </c>
      <c r="G3049" s="529"/>
      <c r="H3049" s="528">
        <v>0</v>
      </c>
      <c r="I3049" s="530">
        <v>0</v>
      </c>
      <c r="J3049" s="531">
        <v>0</v>
      </c>
      <c r="K3049" s="5433">
        <v>0</v>
      </c>
      <c r="L3049" s="5434">
        <v>0</v>
      </c>
      <c r="M3049" s="532">
        <v>0.08</v>
      </c>
      <c r="N3049" s="532">
        <v>0.23319999999999999</v>
      </c>
      <c r="O3049" s="532">
        <v>0.30470000000000003</v>
      </c>
      <c r="P3049" s="532">
        <v>0.23319999999999999</v>
      </c>
      <c r="Q3049" s="532">
        <v>0.30470000000000003</v>
      </c>
      <c r="R3049" s="533" t="s">
        <v>2002</v>
      </c>
    </row>
    <row r="3050" spans="2:18" s="348" customFormat="1" ht="15" customHeight="1" x14ac:dyDescent="0.2">
      <c r="B3050" s="527">
        <v>63</v>
      </c>
      <c r="C3050" s="305" t="s">
        <v>866</v>
      </c>
      <c r="D3050" s="528">
        <f t="shared" si="29"/>
        <v>44.642857142857139</v>
      </c>
      <c r="E3050" s="536">
        <v>44.642857142857139</v>
      </c>
      <c r="F3050" s="529">
        <f t="shared" si="30"/>
        <v>405.84415584415581</v>
      </c>
      <c r="G3050" s="529"/>
      <c r="H3050" s="536">
        <v>0</v>
      </c>
      <c r="I3050" s="530">
        <v>0</v>
      </c>
      <c r="J3050" s="531">
        <v>0</v>
      </c>
      <c r="K3050" s="5433">
        <v>0</v>
      </c>
      <c r="L3050" s="5434">
        <v>0</v>
      </c>
      <c r="M3050" s="539">
        <v>0.11</v>
      </c>
      <c r="N3050" s="539">
        <v>0.23319999999999999</v>
      </c>
      <c r="O3050" s="539">
        <v>0.30470000000000003</v>
      </c>
      <c r="P3050" s="539">
        <v>0.23319999999999999</v>
      </c>
      <c r="Q3050" s="539">
        <v>0.26</v>
      </c>
      <c r="R3050" s="533" t="s">
        <v>2002</v>
      </c>
    </row>
    <row r="3051" spans="2:18" s="348" customFormat="1" ht="15" customHeight="1" x14ac:dyDescent="0.2">
      <c r="B3051" s="527">
        <v>64</v>
      </c>
      <c r="C3051" s="305" t="s">
        <v>867</v>
      </c>
      <c r="D3051" s="528">
        <f t="shared" si="29"/>
        <v>89.29</v>
      </c>
      <c r="E3051" s="536">
        <v>89.29</v>
      </c>
      <c r="F3051" s="529">
        <f t="shared" si="30"/>
        <v>892.9</v>
      </c>
      <c r="G3051" s="529"/>
      <c r="H3051" s="536">
        <v>0</v>
      </c>
      <c r="I3051" s="530">
        <v>0</v>
      </c>
      <c r="J3051" s="531">
        <v>0</v>
      </c>
      <c r="K3051" s="5433">
        <v>0</v>
      </c>
      <c r="L3051" s="5434">
        <v>0</v>
      </c>
      <c r="M3051" s="539">
        <v>0.1</v>
      </c>
      <c r="N3051" s="539">
        <v>0.23319999999999999</v>
      </c>
      <c r="O3051" s="539">
        <v>0.30470000000000003</v>
      </c>
      <c r="P3051" s="539">
        <v>0.23319999999999999</v>
      </c>
      <c r="Q3051" s="539">
        <v>0.25</v>
      </c>
      <c r="R3051" s="533" t="s">
        <v>2002</v>
      </c>
    </row>
    <row r="3052" spans="2:18" s="348" customFormat="1" ht="15" customHeight="1" x14ac:dyDescent="0.2">
      <c r="B3052" s="527">
        <v>65</v>
      </c>
      <c r="C3052" s="305" t="s">
        <v>868</v>
      </c>
      <c r="D3052" s="528">
        <f t="shared" si="29"/>
        <v>95</v>
      </c>
      <c r="E3052" s="528">
        <v>95</v>
      </c>
      <c r="F3052" s="529">
        <f t="shared" si="30"/>
        <v>1187.7969492373095</v>
      </c>
      <c r="G3052" s="529"/>
      <c r="H3052" s="528">
        <v>0</v>
      </c>
      <c r="I3052" s="530">
        <v>0</v>
      </c>
      <c r="J3052" s="531">
        <v>0</v>
      </c>
      <c r="K3052" s="5433">
        <v>0</v>
      </c>
      <c r="L3052" s="5434">
        <v>0</v>
      </c>
      <c r="M3052" s="532">
        <v>7.9979999999999996E-2</v>
      </c>
      <c r="N3052" s="532">
        <v>0.23319999999999999</v>
      </c>
      <c r="O3052" s="532">
        <v>0.30470000000000003</v>
      </c>
      <c r="P3052" s="532">
        <v>0.23319999999999999</v>
      </c>
      <c r="Q3052" s="539">
        <v>0.24479999999999999</v>
      </c>
      <c r="R3052" s="533" t="s">
        <v>2002</v>
      </c>
    </row>
    <row r="3053" spans="2:18" s="348" customFormat="1" ht="15" customHeight="1" x14ac:dyDescent="0.2">
      <c r="B3053" s="527">
        <v>66</v>
      </c>
      <c r="C3053" s="305" t="s">
        <v>869</v>
      </c>
      <c r="D3053" s="528">
        <f t="shared" si="29"/>
        <v>120</v>
      </c>
      <c r="E3053" s="528">
        <v>120</v>
      </c>
      <c r="F3053" s="529">
        <f t="shared" si="30"/>
        <v>1500.3750937734435</v>
      </c>
      <c r="G3053" s="529"/>
      <c r="H3053" s="528">
        <v>0</v>
      </c>
      <c r="I3053" s="530">
        <v>0</v>
      </c>
      <c r="J3053" s="531">
        <v>0</v>
      </c>
      <c r="K3053" s="5433">
        <v>0</v>
      </c>
      <c r="L3053" s="5434">
        <v>0</v>
      </c>
      <c r="M3053" s="532">
        <v>7.9979999999999996E-2</v>
      </c>
      <c r="N3053" s="532">
        <v>0.22999979999999998</v>
      </c>
      <c r="O3053" s="532">
        <v>0.30470000000000003</v>
      </c>
      <c r="P3053" s="532">
        <v>0.23319999999999999</v>
      </c>
      <c r="Q3053" s="539">
        <v>0.2424</v>
      </c>
      <c r="R3053" s="533" t="s">
        <v>2002</v>
      </c>
    </row>
    <row r="3054" spans="2:18" s="348" customFormat="1" ht="15" customHeight="1" x14ac:dyDescent="0.2">
      <c r="B3054" s="527">
        <v>67</v>
      </c>
      <c r="C3054" s="305" t="s">
        <v>870</v>
      </c>
      <c r="D3054" s="528">
        <f t="shared" ref="D3054:D3117" si="31">+E3054+H3054+J3054</f>
        <v>25</v>
      </c>
      <c r="E3054" s="528">
        <v>25</v>
      </c>
      <c r="F3054" s="529">
        <f t="shared" ref="F3054:F3117" si="32">E3054/M3054</f>
        <v>312.57814453613406</v>
      </c>
      <c r="G3054" s="529"/>
      <c r="H3054" s="528">
        <v>0</v>
      </c>
      <c r="I3054" s="530">
        <v>0</v>
      </c>
      <c r="J3054" s="531">
        <v>0</v>
      </c>
      <c r="K3054" s="5433">
        <v>0</v>
      </c>
      <c r="L3054" s="5434">
        <v>0</v>
      </c>
      <c r="M3054" s="532">
        <v>7.9979999999999996E-2</v>
      </c>
      <c r="N3054" s="532">
        <v>0.23319999999999999</v>
      </c>
      <c r="O3054" s="532">
        <v>0.30470000000000003</v>
      </c>
      <c r="P3054" s="532">
        <v>0.23319999999999999</v>
      </c>
      <c r="Q3054" s="532">
        <v>0.30470000000000003</v>
      </c>
      <c r="R3054" s="533" t="s">
        <v>2002</v>
      </c>
    </row>
    <row r="3055" spans="2:18" s="348" customFormat="1" ht="15" customHeight="1" x14ac:dyDescent="0.2">
      <c r="B3055" s="527">
        <v>68</v>
      </c>
      <c r="C3055" s="305" t="s">
        <v>871</v>
      </c>
      <c r="D3055" s="528">
        <f t="shared" si="31"/>
        <v>34</v>
      </c>
      <c r="E3055" s="528">
        <v>34</v>
      </c>
      <c r="F3055" s="529">
        <f t="shared" si="32"/>
        <v>425.10627656914232</v>
      </c>
      <c r="G3055" s="529"/>
      <c r="H3055" s="528">
        <v>0</v>
      </c>
      <c r="I3055" s="530">
        <v>0</v>
      </c>
      <c r="J3055" s="531">
        <v>0</v>
      </c>
      <c r="K3055" s="5433">
        <v>0</v>
      </c>
      <c r="L3055" s="5434">
        <v>0</v>
      </c>
      <c r="M3055" s="532">
        <v>7.9979999999999996E-2</v>
      </c>
      <c r="N3055" s="532">
        <v>0.23319999999999999</v>
      </c>
      <c r="O3055" s="532">
        <v>0.30470000000000003</v>
      </c>
      <c r="P3055" s="532">
        <v>0.23319999999999999</v>
      </c>
      <c r="Q3055" s="539">
        <v>0.28620000000000001</v>
      </c>
      <c r="R3055" s="533" t="s">
        <v>2002</v>
      </c>
    </row>
    <row r="3056" spans="2:18" s="348" customFormat="1" ht="15" customHeight="1" x14ac:dyDescent="0.2">
      <c r="B3056" s="527">
        <v>69</v>
      </c>
      <c r="C3056" s="305" t="s">
        <v>872</v>
      </c>
      <c r="D3056" s="528">
        <f t="shared" si="31"/>
        <v>43</v>
      </c>
      <c r="E3056" s="528">
        <v>43</v>
      </c>
      <c r="F3056" s="529">
        <f t="shared" si="32"/>
        <v>537.63440860215053</v>
      </c>
      <c r="G3056" s="529"/>
      <c r="H3056" s="528">
        <v>0</v>
      </c>
      <c r="I3056" s="530">
        <v>0</v>
      </c>
      <c r="J3056" s="531">
        <v>0</v>
      </c>
      <c r="K3056" s="5433">
        <v>0</v>
      </c>
      <c r="L3056" s="5434">
        <v>0</v>
      </c>
      <c r="M3056" s="532">
        <v>7.9979999999999996E-2</v>
      </c>
      <c r="N3056" s="532">
        <v>0.23319999999999999</v>
      </c>
      <c r="O3056" s="532">
        <v>0.30470000000000003</v>
      </c>
      <c r="P3056" s="532">
        <v>0.23319999999999999</v>
      </c>
      <c r="Q3056" s="539">
        <v>0.27300000000000002</v>
      </c>
      <c r="R3056" s="533" t="s">
        <v>2002</v>
      </c>
    </row>
    <row r="3057" spans="2:18" s="348" customFormat="1" ht="15" customHeight="1" x14ac:dyDescent="0.2">
      <c r="B3057" s="527">
        <v>70</v>
      </c>
      <c r="C3057" s="305" t="s">
        <v>873</v>
      </c>
      <c r="D3057" s="528">
        <f t="shared" si="31"/>
        <v>54</v>
      </c>
      <c r="E3057" s="528">
        <v>54</v>
      </c>
      <c r="F3057" s="529">
        <f t="shared" si="32"/>
        <v>675.16879219804957</v>
      </c>
      <c r="G3057" s="529"/>
      <c r="H3057" s="528">
        <v>0</v>
      </c>
      <c r="I3057" s="530">
        <v>0</v>
      </c>
      <c r="J3057" s="531">
        <v>0</v>
      </c>
      <c r="K3057" s="5433">
        <v>0</v>
      </c>
      <c r="L3057" s="5434">
        <v>0</v>
      </c>
      <c r="M3057" s="532">
        <v>7.9979999999999996E-2</v>
      </c>
      <c r="N3057" s="532">
        <v>0.23319999999999999</v>
      </c>
      <c r="O3057" s="532">
        <v>0.30470000000000003</v>
      </c>
      <c r="P3057" s="532">
        <v>0.23319999999999999</v>
      </c>
      <c r="Q3057" s="539">
        <v>0.25800000000000001</v>
      </c>
      <c r="R3057" s="533" t="s">
        <v>2002</v>
      </c>
    </row>
    <row r="3058" spans="2:18" s="348" customFormat="1" ht="15" customHeight="1" x14ac:dyDescent="0.2">
      <c r="B3058" s="534">
        <v>71</v>
      </c>
      <c r="C3058" s="535" t="s">
        <v>1311</v>
      </c>
      <c r="D3058" s="536">
        <f t="shared" si="31"/>
        <v>67</v>
      </c>
      <c r="E3058" s="536">
        <v>67</v>
      </c>
      <c r="F3058" s="537">
        <f t="shared" si="32"/>
        <v>837.70942735683923</v>
      </c>
      <c r="G3058" s="537"/>
      <c r="H3058" s="536">
        <v>0</v>
      </c>
      <c r="I3058" s="538">
        <v>0</v>
      </c>
      <c r="J3058" s="531">
        <v>0</v>
      </c>
      <c r="K3058" s="5471">
        <v>0</v>
      </c>
      <c r="L3058" s="5472">
        <v>0</v>
      </c>
      <c r="M3058" s="539">
        <v>7.9979999999999996E-2</v>
      </c>
      <c r="N3058" s="539">
        <v>0.23319999999999999</v>
      </c>
      <c r="O3058" s="539">
        <v>0.30470000000000003</v>
      </c>
      <c r="P3058" s="539">
        <v>0.23319999999999999</v>
      </c>
      <c r="Q3058" s="539">
        <v>0.25319999999999998</v>
      </c>
      <c r="R3058" s="540" t="s">
        <v>2002</v>
      </c>
    </row>
    <row r="3059" spans="2:18" s="348" customFormat="1" ht="15" customHeight="1" x14ac:dyDescent="0.2">
      <c r="B3059" s="527">
        <v>72</v>
      </c>
      <c r="C3059" s="305" t="s">
        <v>1312</v>
      </c>
      <c r="D3059" s="528">
        <f t="shared" si="31"/>
        <v>79</v>
      </c>
      <c r="E3059" s="528">
        <v>79</v>
      </c>
      <c r="F3059" s="529">
        <f t="shared" si="32"/>
        <v>987.74693673418358</v>
      </c>
      <c r="G3059" s="529"/>
      <c r="H3059" s="528">
        <v>0</v>
      </c>
      <c r="I3059" s="530">
        <v>0</v>
      </c>
      <c r="J3059" s="531">
        <v>0</v>
      </c>
      <c r="K3059" s="5433">
        <v>0</v>
      </c>
      <c r="L3059" s="5434">
        <v>0</v>
      </c>
      <c r="M3059" s="532">
        <v>7.9979999999999996E-2</v>
      </c>
      <c r="N3059" s="532">
        <v>0.23319999999999999</v>
      </c>
      <c r="O3059" s="532">
        <v>0.30470000000000003</v>
      </c>
      <c r="P3059" s="532">
        <v>0.23319999999999999</v>
      </c>
      <c r="Q3059" s="539">
        <v>0.249</v>
      </c>
      <c r="R3059" s="533" t="s">
        <v>2002</v>
      </c>
    </row>
    <row r="3060" spans="2:18" s="348" customFormat="1" ht="15" customHeight="1" x14ac:dyDescent="0.2">
      <c r="B3060" s="527">
        <v>73</v>
      </c>
      <c r="C3060" s="305" t="s">
        <v>1313</v>
      </c>
      <c r="D3060" s="528">
        <f t="shared" si="31"/>
        <v>22</v>
      </c>
      <c r="E3060" s="528">
        <v>22</v>
      </c>
      <c r="F3060" s="529">
        <f t="shared" si="32"/>
        <v>110</v>
      </c>
      <c r="G3060" s="529"/>
      <c r="H3060" s="528">
        <v>0</v>
      </c>
      <c r="I3060" s="530">
        <v>0</v>
      </c>
      <c r="J3060" s="531">
        <v>0</v>
      </c>
      <c r="K3060" s="5433">
        <v>0</v>
      </c>
      <c r="L3060" s="5434">
        <v>0</v>
      </c>
      <c r="M3060" s="532">
        <v>0.2</v>
      </c>
      <c r="N3060" s="532">
        <v>0.23319999999999999</v>
      </c>
      <c r="O3060" s="532">
        <v>0.30470000000000003</v>
      </c>
      <c r="P3060" s="532">
        <v>0.23319999999999999</v>
      </c>
      <c r="Q3060" s="532">
        <v>0.30470000000000003</v>
      </c>
      <c r="R3060" s="533" t="s">
        <v>2002</v>
      </c>
    </row>
    <row r="3061" spans="2:18" s="348" customFormat="1" ht="15" customHeight="1" x14ac:dyDescent="0.2">
      <c r="B3061" s="527">
        <v>74</v>
      </c>
      <c r="C3061" s="305" t="s">
        <v>1314</v>
      </c>
      <c r="D3061" s="528">
        <f t="shared" si="31"/>
        <v>25</v>
      </c>
      <c r="E3061" s="528">
        <v>25</v>
      </c>
      <c r="F3061" s="529">
        <f t="shared" si="32"/>
        <v>150.06002400960381</v>
      </c>
      <c r="G3061" s="529"/>
      <c r="H3061" s="528">
        <v>0</v>
      </c>
      <c r="I3061" s="530">
        <v>0</v>
      </c>
      <c r="J3061" s="531">
        <v>0</v>
      </c>
      <c r="K3061" s="5433">
        <v>0</v>
      </c>
      <c r="L3061" s="5434">
        <v>0</v>
      </c>
      <c r="M3061" s="532">
        <v>0.16660000000000003</v>
      </c>
      <c r="N3061" s="532">
        <v>0.23319999999999999</v>
      </c>
      <c r="O3061" s="532">
        <v>0.30470000000000003</v>
      </c>
      <c r="P3061" s="532">
        <v>0.23319999999999999</v>
      </c>
      <c r="Q3061" s="532">
        <v>0.30470000000000003</v>
      </c>
      <c r="R3061" s="533" t="s">
        <v>2002</v>
      </c>
    </row>
    <row r="3062" spans="2:18" s="348" customFormat="1" ht="15" customHeight="1" x14ac:dyDescent="0.2">
      <c r="B3062" s="527">
        <v>75</v>
      </c>
      <c r="C3062" s="305" t="s">
        <v>1315</v>
      </c>
      <c r="D3062" s="528">
        <f t="shared" si="31"/>
        <v>34</v>
      </c>
      <c r="E3062" s="528">
        <v>34</v>
      </c>
      <c r="F3062" s="529">
        <f t="shared" si="32"/>
        <v>249.99999999999997</v>
      </c>
      <c r="G3062" s="529"/>
      <c r="H3062" s="528">
        <v>0</v>
      </c>
      <c r="I3062" s="530">
        <v>0</v>
      </c>
      <c r="J3062" s="531">
        <v>0</v>
      </c>
      <c r="K3062" s="5433">
        <v>0</v>
      </c>
      <c r="L3062" s="5434">
        <v>0</v>
      </c>
      <c r="M3062" s="532">
        <v>0.13600000000000001</v>
      </c>
      <c r="N3062" s="532">
        <v>0.23319999999999999</v>
      </c>
      <c r="O3062" s="532">
        <v>0.30470000000000003</v>
      </c>
      <c r="P3062" s="532">
        <v>0.23319999999999999</v>
      </c>
      <c r="Q3062" s="532">
        <v>0.28600000000000003</v>
      </c>
      <c r="R3062" s="533" t="s">
        <v>2002</v>
      </c>
    </row>
    <row r="3063" spans="2:18" s="348" customFormat="1" ht="15" customHeight="1" x14ac:dyDescent="0.2">
      <c r="B3063" s="527">
        <v>76</v>
      </c>
      <c r="C3063" s="305" t="s">
        <v>1316</v>
      </c>
      <c r="D3063" s="528">
        <f t="shared" si="31"/>
        <v>43</v>
      </c>
      <c r="E3063" s="528">
        <v>43</v>
      </c>
      <c r="F3063" s="529">
        <f t="shared" si="32"/>
        <v>350.1628664495114</v>
      </c>
      <c r="G3063" s="529"/>
      <c r="H3063" s="528">
        <v>0</v>
      </c>
      <c r="I3063" s="530">
        <v>0</v>
      </c>
      <c r="J3063" s="531">
        <v>0</v>
      </c>
      <c r="K3063" s="5433">
        <v>0</v>
      </c>
      <c r="L3063" s="5434">
        <v>0</v>
      </c>
      <c r="M3063" s="532">
        <v>0.12280000000000001</v>
      </c>
      <c r="N3063" s="532">
        <v>0.23319999999999999</v>
      </c>
      <c r="O3063" s="532">
        <v>0.30470000000000003</v>
      </c>
      <c r="P3063" s="532">
        <v>0.23319999999999999</v>
      </c>
      <c r="Q3063" s="532">
        <v>0.27279999999999993</v>
      </c>
      <c r="R3063" s="533" t="s">
        <v>2002</v>
      </c>
    </row>
    <row r="3064" spans="2:18" s="348" customFormat="1" ht="15" customHeight="1" x14ac:dyDescent="0.2">
      <c r="B3064" s="527">
        <v>77</v>
      </c>
      <c r="C3064" s="305" t="s">
        <v>1317</v>
      </c>
      <c r="D3064" s="528">
        <f t="shared" si="31"/>
        <v>54</v>
      </c>
      <c r="E3064" s="528">
        <v>54</v>
      </c>
      <c r="F3064" s="529">
        <f t="shared" si="32"/>
        <v>500</v>
      </c>
      <c r="G3064" s="529"/>
      <c r="H3064" s="528">
        <v>0</v>
      </c>
      <c r="I3064" s="530">
        <v>0</v>
      </c>
      <c r="J3064" s="531">
        <v>0</v>
      </c>
      <c r="K3064" s="5433">
        <v>0</v>
      </c>
      <c r="L3064" s="5434">
        <v>0</v>
      </c>
      <c r="M3064" s="532">
        <v>0.108</v>
      </c>
      <c r="N3064" s="532">
        <v>0.23319999999999999</v>
      </c>
      <c r="O3064" s="532">
        <v>0.30470000000000003</v>
      </c>
      <c r="P3064" s="532">
        <v>0.23319999999999999</v>
      </c>
      <c r="Q3064" s="532">
        <v>0.25799999999999995</v>
      </c>
      <c r="R3064" s="533" t="s">
        <v>2002</v>
      </c>
    </row>
    <row r="3065" spans="2:18" s="348" customFormat="1" ht="15" customHeight="1" x14ac:dyDescent="0.2">
      <c r="B3065" s="527">
        <v>78</v>
      </c>
      <c r="C3065" s="305" t="s">
        <v>1318</v>
      </c>
      <c r="D3065" s="528">
        <f t="shared" si="31"/>
        <v>18</v>
      </c>
      <c r="E3065" s="528">
        <v>18</v>
      </c>
      <c r="F3065" s="529">
        <f t="shared" si="32"/>
        <v>86.000955566172948</v>
      </c>
      <c r="G3065" s="529"/>
      <c r="H3065" s="528">
        <v>0</v>
      </c>
      <c r="I3065" s="530">
        <v>0</v>
      </c>
      <c r="J3065" s="531">
        <v>0</v>
      </c>
      <c r="K3065" s="5433">
        <v>0</v>
      </c>
      <c r="L3065" s="5434">
        <v>0</v>
      </c>
      <c r="M3065" s="532">
        <v>0.20930000000000001</v>
      </c>
      <c r="N3065" s="532">
        <v>0.23319999999999999</v>
      </c>
      <c r="O3065" s="532">
        <v>0.30470000000000003</v>
      </c>
      <c r="P3065" s="532">
        <v>0.23319999999999999</v>
      </c>
      <c r="Q3065" s="532">
        <v>0.30470000000000003</v>
      </c>
      <c r="R3065" s="533" t="s">
        <v>2002</v>
      </c>
    </row>
    <row r="3066" spans="2:18" s="348" customFormat="1" ht="15" customHeight="1" x14ac:dyDescent="0.2">
      <c r="B3066" s="527">
        <v>79</v>
      </c>
      <c r="C3066" s="305" t="s">
        <v>1319</v>
      </c>
      <c r="D3066" s="528">
        <f t="shared" si="31"/>
        <v>95</v>
      </c>
      <c r="E3066" s="528">
        <v>95</v>
      </c>
      <c r="F3066" s="529">
        <f t="shared" si="32"/>
        <v>1000</v>
      </c>
      <c r="G3066" s="529"/>
      <c r="H3066" s="528">
        <v>0</v>
      </c>
      <c r="I3066" s="530">
        <v>0</v>
      </c>
      <c r="J3066" s="531">
        <v>0</v>
      </c>
      <c r="K3066" s="5433">
        <v>0</v>
      </c>
      <c r="L3066" s="5434">
        <v>0</v>
      </c>
      <c r="M3066" s="532">
        <v>9.5000000000000001E-2</v>
      </c>
      <c r="N3066" s="532">
        <v>0.23319999999999999</v>
      </c>
      <c r="O3066" s="532">
        <v>0.30470000000000003</v>
      </c>
      <c r="P3066" s="532">
        <v>0.23319999999999999</v>
      </c>
      <c r="Q3066" s="532">
        <v>0.245</v>
      </c>
      <c r="R3066" s="533" t="s">
        <v>2002</v>
      </c>
    </row>
    <row r="3067" spans="2:18" s="348" customFormat="1" ht="15" customHeight="1" x14ac:dyDescent="0.2">
      <c r="B3067" s="527">
        <v>80</v>
      </c>
      <c r="C3067" s="305" t="s">
        <v>1320</v>
      </c>
      <c r="D3067" s="528">
        <f t="shared" si="31"/>
        <v>79</v>
      </c>
      <c r="E3067" s="528">
        <v>79</v>
      </c>
      <c r="F3067" s="529">
        <f t="shared" si="32"/>
        <v>800.40526849037485</v>
      </c>
      <c r="G3067" s="529"/>
      <c r="H3067" s="528">
        <v>0</v>
      </c>
      <c r="I3067" s="530">
        <v>0</v>
      </c>
      <c r="J3067" s="531">
        <v>0</v>
      </c>
      <c r="K3067" s="5433">
        <v>0</v>
      </c>
      <c r="L3067" s="5434">
        <v>0</v>
      </c>
      <c r="M3067" s="532">
        <v>9.8699999999999996E-2</v>
      </c>
      <c r="N3067" s="532">
        <v>0.23319999999999999</v>
      </c>
      <c r="O3067" s="532">
        <v>0.30470000000000003</v>
      </c>
      <c r="P3067" s="532">
        <v>0.23319999999999999</v>
      </c>
      <c r="Q3067" s="532">
        <v>0.24869999999999995</v>
      </c>
      <c r="R3067" s="533" t="s">
        <v>2002</v>
      </c>
    </row>
    <row r="3068" spans="2:18" s="348" customFormat="1" ht="15" customHeight="1" x14ac:dyDescent="0.2">
      <c r="B3068" s="527">
        <v>81</v>
      </c>
      <c r="C3068" s="305" t="s">
        <v>1321</v>
      </c>
      <c r="D3068" s="528">
        <f t="shared" si="31"/>
        <v>20</v>
      </c>
      <c r="E3068" s="528">
        <v>20</v>
      </c>
      <c r="F3068" s="529">
        <f t="shared" si="32"/>
        <v>95.556617295747728</v>
      </c>
      <c r="G3068" s="529"/>
      <c r="H3068" s="528">
        <v>0</v>
      </c>
      <c r="I3068" s="530">
        <v>0</v>
      </c>
      <c r="J3068" s="531">
        <v>0</v>
      </c>
      <c r="K3068" s="5433">
        <v>0</v>
      </c>
      <c r="L3068" s="5434">
        <v>0</v>
      </c>
      <c r="M3068" s="532">
        <v>0.20930000000000001</v>
      </c>
      <c r="N3068" s="532">
        <v>0.23319999999999999</v>
      </c>
      <c r="O3068" s="532">
        <v>0.30470000000000003</v>
      </c>
      <c r="P3068" s="532">
        <v>0.23319999999999999</v>
      </c>
      <c r="Q3068" s="532">
        <v>0.30470000000000003</v>
      </c>
      <c r="R3068" s="533" t="s">
        <v>2002</v>
      </c>
    </row>
    <row r="3069" spans="2:18" s="348" customFormat="1" ht="15" customHeight="1" x14ac:dyDescent="0.2">
      <c r="B3069" s="527">
        <v>82</v>
      </c>
      <c r="C3069" s="305" t="s">
        <v>1322</v>
      </c>
      <c r="D3069" s="528">
        <f t="shared" si="31"/>
        <v>27</v>
      </c>
      <c r="E3069" s="528">
        <v>27</v>
      </c>
      <c r="F3069" s="529">
        <f t="shared" si="32"/>
        <v>162.06482593037214</v>
      </c>
      <c r="G3069" s="529"/>
      <c r="H3069" s="528">
        <v>0</v>
      </c>
      <c r="I3069" s="530">
        <v>0</v>
      </c>
      <c r="J3069" s="531">
        <v>0</v>
      </c>
      <c r="K3069" s="5433">
        <v>0</v>
      </c>
      <c r="L3069" s="5434">
        <v>0</v>
      </c>
      <c r="M3069" s="532">
        <v>0.16660000000000003</v>
      </c>
      <c r="N3069" s="532">
        <v>0.23319999999999999</v>
      </c>
      <c r="O3069" s="532">
        <v>0.30470000000000003</v>
      </c>
      <c r="P3069" s="532">
        <v>0.23319999999999999</v>
      </c>
      <c r="Q3069" s="532">
        <v>0.30470000000000003</v>
      </c>
      <c r="R3069" s="533" t="s">
        <v>2002</v>
      </c>
    </row>
    <row r="3070" spans="2:18" s="348" customFormat="1" ht="15" customHeight="1" x14ac:dyDescent="0.2">
      <c r="B3070" s="534">
        <v>83</v>
      </c>
      <c r="C3070" s="535" t="s">
        <v>1323</v>
      </c>
      <c r="D3070" s="536">
        <f t="shared" si="31"/>
        <v>56</v>
      </c>
      <c r="E3070" s="536">
        <v>56</v>
      </c>
      <c r="F3070" s="537">
        <f t="shared" si="32"/>
        <v>518.51851851851848</v>
      </c>
      <c r="G3070" s="537"/>
      <c r="H3070" s="536">
        <v>0</v>
      </c>
      <c r="I3070" s="538">
        <v>0</v>
      </c>
      <c r="J3070" s="531">
        <v>0</v>
      </c>
      <c r="K3070" s="5471">
        <v>0</v>
      </c>
      <c r="L3070" s="5472">
        <v>0</v>
      </c>
      <c r="M3070" s="539">
        <v>0.108</v>
      </c>
      <c r="N3070" s="539">
        <v>0.23319999999999999</v>
      </c>
      <c r="O3070" s="539">
        <v>0.30470000000000003</v>
      </c>
      <c r="P3070" s="539">
        <v>0.23319999999999999</v>
      </c>
      <c r="Q3070" s="539">
        <v>0.25799999999999995</v>
      </c>
      <c r="R3070" s="540" t="s">
        <v>2002</v>
      </c>
    </row>
    <row r="3071" spans="2:18" s="348" customFormat="1" ht="15" customHeight="1" x14ac:dyDescent="0.2">
      <c r="B3071" s="527">
        <v>84</v>
      </c>
      <c r="C3071" s="305" t="s">
        <v>1324</v>
      </c>
      <c r="D3071" s="528">
        <f t="shared" si="31"/>
        <v>95</v>
      </c>
      <c r="E3071" s="528">
        <v>95</v>
      </c>
      <c r="F3071" s="529">
        <f t="shared" si="32"/>
        <v>1187.7969492373095</v>
      </c>
      <c r="G3071" s="529"/>
      <c r="H3071" s="528">
        <v>0</v>
      </c>
      <c r="I3071" s="530">
        <v>0</v>
      </c>
      <c r="J3071" s="531">
        <v>0</v>
      </c>
      <c r="K3071" s="5433">
        <v>0</v>
      </c>
      <c r="L3071" s="5434">
        <v>0</v>
      </c>
      <c r="M3071" s="532">
        <v>7.9979999999999996E-2</v>
      </c>
      <c r="N3071" s="532">
        <v>0.23319999999999999</v>
      </c>
      <c r="O3071" s="532">
        <v>0.30470000000000003</v>
      </c>
      <c r="P3071" s="532">
        <v>0.23319999999999999</v>
      </c>
      <c r="Q3071" s="539">
        <v>0.2364</v>
      </c>
      <c r="R3071" s="533" t="s">
        <v>2002</v>
      </c>
    </row>
    <row r="3072" spans="2:18" s="348" customFormat="1" ht="15" customHeight="1" x14ac:dyDescent="0.2">
      <c r="B3072" s="527">
        <v>85</v>
      </c>
      <c r="C3072" s="305" t="s">
        <v>1325</v>
      </c>
      <c r="D3072" s="528">
        <f t="shared" si="31"/>
        <v>120</v>
      </c>
      <c r="E3072" s="528">
        <v>120</v>
      </c>
      <c r="F3072" s="529">
        <f t="shared" si="32"/>
        <v>1500.3750937734435</v>
      </c>
      <c r="G3072" s="529"/>
      <c r="H3072" s="528">
        <v>0</v>
      </c>
      <c r="I3072" s="530">
        <v>0</v>
      </c>
      <c r="J3072" s="531">
        <v>0</v>
      </c>
      <c r="K3072" s="5433">
        <v>0</v>
      </c>
      <c r="L3072" s="5434">
        <v>0</v>
      </c>
      <c r="M3072" s="532">
        <v>7.9979999999999996E-2</v>
      </c>
      <c r="N3072" s="532">
        <v>0.23319999999999999</v>
      </c>
      <c r="O3072" s="539">
        <v>0.30470000000000003</v>
      </c>
      <c r="P3072" s="532">
        <v>0.23319999999999999</v>
      </c>
      <c r="Q3072" s="539">
        <v>0.23400000000000001</v>
      </c>
      <c r="R3072" s="533" t="s">
        <v>2002</v>
      </c>
    </row>
    <row r="3073" spans="2:18" s="348" customFormat="1" ht="15" customHeight="1" x14ac:dyDescent="0.2">
      <c r="B3073" s="534">
        <v>86</v>
      </c>
      <c r="C3073" s="535" t="s">
        <v>1326</v>
      </c>
      <c r="D3073" s="536">
        <f t="shared" si="31"/>
        <v>25</v>
      </c>
      <c r="E3073" s="536">
        <v>25</v>
      </c>
      <c r="F3073" s="537">
        <f t="shared" si="32"/>
        <v>312.57814453613406</v>
      </c>
      <c r="G3073" s="537"/>
      <c r="H3073" s="536">
        <v>0</v>
      </c>
      <c r="I3073" s="538">
        <v>0</v>
      </c>
      <c r="J3073" s="531">
        <v>0</v>
      </c>
      <c r="K3073" s="5433">
        <v>0</v>
      </c>
      <c r="L3073" s="5434">
        <v>0</v>
      </c>
      <c r="M3073" s="539">
        <v>7.9979999999999996E-2</v>
      </c>
      <c r="N3073" s="539">
        <v>0.23319999999999999</v>
      </c>
      <c r="O3073" s="539">
        <v>0.30470000000000003</v>
      </c>
      <c r="P3073" s="539">
        <v>0.23319999999999999</v>
      </c>
      <c r="Q3073" s="539">
        <v>0.30180000000000001</v>
      </c>
      <c r="R3073" s="540" t="s">
        <v>2002</v>
      </c>
    </row>
    <row r="3074" spans="2:18" s="348" customFormat="1" ht="15" customHeight="1" x14ac:dyDescent="0.2">
      <c r="B3074" s="527">
        <v>87</v>
      </c>
      <c r="C3074" s="305" t="s">
        <v>1327</v>
      </c>
      <c r="D3074" s="528">
        <f t="shared" si="31"/>
        <v>34</v>
      </c>
      <c r="E3074" s="528">
        <v>34</v>
      </c>
      <c r="F3074" s="529">
        <f t="shared" si="32"/>
        <v>425.10627656914232</v>
      </c>
      <c r="G3074" s="529"/>
      <c r="H3074" s="528">
        <v>0</v>
      </c>
      <c r="I3074" s="530">
        <v>0</v>
      </c>
      <c r="J3074" s="531">
        <v>0</v>
      </c>
      <c r="K3074" s="5433">
        <v>0</v>
      </c>
      <c r="L3074" s="5434">
        <v>0</v>
      </c>
      <c r="M3074" s="532">
        <v>7.9979999999999996E-2</v>
      </c>
      <c r="N3074" s="532">
        <v>0.23319999999999999</v>
      </c>
      <c r="O3074" s="532">
        <v>0.30470000000000003</v>
      </c>
      <c r="P3074" s="532">
        <v>0.23319999999999999</v>
      </c>
      <c r="Q3074" s="539">
        <v>0.27360000000000001</v>
      </c>
      <c r="R3074" s="533" t="s">
        <v>2002</v>
      </c>
    </row>
    <row r="3075" spans="2:18" s="348" customFormat="1" ht="15" customHeight="1" x14ac:dyDescent="0.2">
      <c r="B3075" s="527">
        <v>88</v>
      </c>
      <c r="C3075" s="305" t="s">
        <v>1328</v>
      </c>
      <c r="D3075" s="528">
        <f t="shared" si="31"/>
        <v>43</v>
      </c>
      <c r="E3075" s="528">
        <v>43</v>
      </c>
      <c r="F3075" s="529">
        <f t="shared" si="32"/>
        <v>537.63440860215053</v>
      </c>
      <c r="G3075" s="529"/>
      <c r="H3075" s="528">
        <v>0</v>
      </c>
      <c r="I3075" s="530">
        <v>0</v>
      </c>
      <c r="J3075" s="531">
        <v>0</v>
      </c>
      <c r="K3075" s="5433">
        <v>0</v>
      </c>
      <c r="L3075" s="5434">
        <v>0</v>
      </c>
      <c r="M3075" s="532">
        <v>7.9979999999999996E-2</v>
      </c>
      <c r="N3075" s="532">
        <v>0.23319999999999999</v>
      </c>
      <c r="O3075" s="532">
        <v>0.30470000000000003</v>
      </c>
      <c r="P3075" s="532">
        <v>0.23319999999999999</v>
      </c>
      <c r="Q3075" s="539">
        <v>0.2616</v>
      </c>
      <c r="R3075" s="533" t="s">
        <v>2002</v>
      </c>
    </row>
    <row r="3076" spans="2:18" s="348" customFormat="1" ht="15" customHeight="1" x14ac:dyDescent="0.2">
      <c r="B3076" s="527">
        <v>89</v>
      </c>
      <c r="C3076" s="305" t="s">
        <v>1329</v>
      </c>
      <c r="D3076" s="528">
        <f t="shared" si="31"/>
        <v>54</v>
      </c>
      <c r="E3076" s="528">
        <v>54</v>
      </c>
      <c r="F3076" s="529">
        <f t="shared" si="32"/>
        <v>675.16879219804957</v>
      </c>
      <c r="G3076" s="529"/>
      <c r="H3076" s="528">
        <v>0</v>
      </c>
      <c r="I3076" s="530">
        <v>0</v>
      </c>
      <c r="J3076" s="531">
        <v>0</v>
      </c>
      <c r="K3076" s="5433">
        <v>0</v>
      </c>
      <c r="L3076" s="5434">
        <v>0</v>
      </c>
      <c r="M3076" s="532">
        <v>7.9979999999999996E-2</v>
      </c>
      <c r="N3076" s="532">
        <v>0.23319999999999999</v>
      </c>
      <c r="O3076" s="532">
        <v>0.30470000000000003</v>
      </c>
      <c r="P3076" s="532">
        <v>0.23319999999999999</v>
      </c>
      <c r="Q3076" s="539">
        <v>0.24840000000000001</v>
      </c>
      <c r="R3076" s="533" t="s">
        <v>2002</v>
      </c>
    </row>
    <row r="3077" spans="2:18" s="348" customFormat="1" ht="15" customHeight="1" x14ac:dyDescent="0.2">
      <c r="B3077" s="527">
        <v>90</v>
      </c>
      <c r="C3077" s="305" t="s">
        <v>1330</v>
      </c>
      <c r="D3077" s="528">
        <f t="shared" si="31"/>
        <v>67</v>
      </c>
      <c r="E3077" s="528">
        <v>67</v>
      </c>
      <c r="F3077" s="529">
        <f t="shared" si="32"/>
        <v>837.70942735683923</v>
      </c>
      <c r="G3077" s="529"/>
      <c r="H3077" s="528">
        <v>0</v>
      </c>
      <c r="I3077" s="530">
        <v>0</v>
      </c>
      <c r="J3077" s="531">
        <v>0</v>
      </c>
      <c r="K3077" s="5433">
        <v>0</v>
      </c>
      <c r="L3077" s="5434">
        <v>0</v>
      </c>
      <c r="M3077" s="532">
        <v>7.9979999999999996E-2</v>
      </c>
      <c r="N3077" s="532">
        <v>0.23319999999999999</v>
      </c>
      <c r="O3077" s="532">
        <v>0.30470000000000003</v>
      </c>
      <c r="P3077" s="532">
        <v>0.23319999999999999</v>
      </c>
      <c r="Q3077" s="539">
        <v>0.24360000000000001</v>
      </c>
      <c r="R3077" s="533" t="s">
        <v>2002</v>
      </c>
    </row>
    <row r="3078" spans="2:18" s="348" customFormat="1" ht="15" customHeight="1" x14ac:dyDescent="0.2">
      <c r="B3078" s="527">
        <v>91</v>
      </c>
      <c r="C3078" s="305" t="s">
        <v>1331</v>
      </c>
      <c r="D3078" s="528">
        <f t="shared" si="31"/>
        <v>79</v>
      </c>
      <c r="E3078" s="528">
        <v>79</v>
      </c>
      <c r="F3078" s="529">
        <f t="shared" si="32"/>
        <v>987.74693673418358</v>
      </c>
      <c r="G3078" s="529"/>
      <c r="H3078" s="528">
        <v>0</v>
      </c>
      <c r="I3078" s="530">
        <v>0</v>
      </c>
      <c r="J3078" s="531">
        <v>0</v>
      </c>
      <c r="K3078" s="5433">
        <v>0</v>
      </c>
      <c r="L3078" s="5434">
        <v>0</v>
      </c>
      <c r="M3078" s="532">
        <v>7.9979999999999996E-2</v>
      </c>
      <c r="N3078" s="532">
        <v>0.23319999999999999</v>
      </c>
      <c r="O3078" s="532">
        <v>0.30470000000000003</v>
      </c>
      <c r="P3078" s="532">
        <v>0.23319999999999999</v>
      </c>
      <c r="Q3078" s="539">
        <v>0.24</v>
      </c>
      <c r="R3078" s="533" t="s">
        <v>2002</v>
      </c>
    </row>
    <row r="3079" spans="2:18" s="348" customFormat="1" ht="15" customHeight="1" x14ac:dyDescent="0.2">
      <c r="B3079" s="527">
        <v>92</v>
      </c>
      <c r="C3079" s="305" t="s">
        <v>1332</v>
      </c>
      <c r="D3079" s="528">
        <f t="shared" si="31"/>
        <v>22</v>
      </c>
      <c r="E3079" s="528">
        <v>22</v>
      </c>
      <c r="F3079" s="529">
        <f t="shared" si="32"/>
        <v>120.02182214948175</v>
      </c>
      <c r="G3079" s="529"/>
      <c r="H3079" s="528">
        <v>0</v>
      </c>
      <c r="I3079" s="530">
        <v>0</v>
      </c>
      <c r="J3079" s="531">
        <v>0</v>
      </c>
      <c r="K3079" s="5433">
        <v>0</v>
      </c>
      <c r="L3079" s="5434">
        <v>0</v>
      </c>
      <c r="M3079" s="532">
        <v>0.18329999999999996</v>
      </c>
      <c r="N3079" s="532">
        <v>0.23319999999999999</v>
      </c>
      <c r="O3079" s="532">
        <v>0.30470000000000003</v>
      </c>
      <c r="P3079" s="532">
        <v>0.23319999999999999</v>
      </c>
      <c r="Q3079" s="532">
        <v>0.30470000000000003</v>
      </c>
      <c r="R3079" s="533" t="s">
        <v>2002</v>
      </c>
    </row>
    <row r="3080" spans="2:18" s="348" customFormat="1" ht="15" customHeight="1" x14ac:dyDescent="0.2">
      <c r="B3080" s="527">
        <v>93</v>
      </c>
      <c r="C3080" s="305" t="s">
        <v>1333</v>
      </c>
      <c r="D3080" s="528">
        <f t="shared" si="31"/>
        <v>25</v>
      </c>
      <c r="E3080" s="528">
        <v>25</v>
      </c>
      <c r="F3080" s="529">
        <f t="shared" si="32"/>
        <v>165.01650165016503</v>
      </c>
      <c r="G3080" s="529"/>
      <c r="H3080" s="528">
        <v>0</v>
      </c>
      <c r="I3080" s="530">
        <v>0</v>
      </c>
      <c r="J3080" s="531">
        <v>0</v>
      </c>
      <c r="K3080" s="5433">
        <v>0</v>
      </c>
      <c r="L3080" s="5434">
        <v>0</v>
      </c>
      <c r="M3080" s="532">
        <v>0.1515</v>
      </c>
      <c r="N3080" s="532">
        <v>0.23319999999999999</v>
      </c>
      <c r="O3080" s="532">
        <v>0.30470000000000003</v>
      </c>
      <c r="P3080" s="532">
        <v>0.23319999999999999</v>
      </c>
      <c r="Q3080" s="532">
        <v>0.30149999999999993</v>
      </c>
      <c r="R3080" s="533" t="s">
        <v>2002</v>
      </c>
    </row>
    <row r="3081" spans="2:18" s="348" customFormat="1" ht="15" customHeight="1" x14ac:dyDescent="0.2">
      <c r="B3081" s="527">
        <v>94</v>
      </c>
      <c r="C3081" s="305" t="s">
        <v>1334</v>
      </c>
      <c r="D3081" s="528">
        <f t="shared" si="31"/>
        <v>34</v>
      </c>
      <c r="E3081" s="528">
        <v>34</v>
      </c>
      <c r="F3081" s="529">
        <f t="shared" si="32"/>
        <v>275.08090614886731</v>
      </c>
      <c r="G3081" s="529"/>
      <c r="H3081" s="528">
        <v>0</v>
      </c>
      <c r="I3081" s="530">
        <v>0</v>
      </c>
      <c r="J3081" s="531">
        <v>0</v>
      </c>
      <c r="K3081" s="5433">
        <v>0</v>
      </c>
      <c r="L3081" s="5434">
        <v>0</v>
      </c>
      <c r="M3081" s="532">
        <v>0.1236</v>
      </c>
      <c r="N3081" s="532">
        <v>0.23319999999999999</v>
      </c>
      <c r="O3081" s="532">
        <v>0.30470000000000003</v>
      </c>
      <c r="P3081" s="532">
        <v>0.23319999999999999</v>
      </c>
      <c r="Q3081" s="532">
        <v>0.27360000000000001</v>
      </c>
      <c r="R3081" s="533" t="s">
        <v>2002</v>
      </c>
    </row>
    <row r="3082" spans="2:18" s="348" customFormat="1" ht="15" customHeight="1" x14ac:dyDescent="0.2">
      <c r="B3082" s="527">
        <v>95</v>
      </c>
      <c r="C3082" s="305" t="s">
        <v>1335</v>
      </c>
      <c r="D3082" s="528">
        <f t="shared" si="31"/>
        <v>43</v>
      </c>
      <c r="E3082" s="528">
        <v>43</v>
      </c>
      <c r="F3082" s="529">
        <f t="shared" si="32"/>
        <v>385.30465949820791</v>
      </c>
      <c r="G3082" s="529"/>
      <c r="H3082" s="528">
        <v>0</v>
      </c>
      <c r="I3082" s="530">
        <v>0</v>
      </c>
      <c r="J3082" s="531">
        <v>0</v>
      </c>
      <c r="K3082" s="5433">
        <v>0</v>
      </c>
      <c r="L3082" s="5434">
        <v>0</v>
      </c>
      <c r="M3082" s="532">
        <v>0.11159999999999999</v>
      </c>
      <c r="N3082" s="532">
        <v>0.23319999999999999</v>
      </c>
      <c r="O3082" s="532">
        <v>0.30470000000000003</v>
      </c>
      <c r="P3082" s="532">
        <v>0.23319999999999999</v>
      </c>
      <c r="Q3082" s="532">
        <v>0.26159999999999994</v>
      </c>
      <c r="R3082" s="533" t="s">
        <v>2002</v>
      </c>
    </row>
    <row r="3083" spans="2:18" s="348" customFormat="1" ht="15" customHeight="1" x14ac:dyDescent="0.2">
      <c r="B3083" s="527">
        <v>96</v>
      </c>
      <c r="C3083" s="305" t="s">
        <v>1336</v>
      </c>
      <c r="D3083" s="528">
        <f t="shared" si="31"/>
        <v>54</v>
      </c>
      <c r="E3083" s="528">
        <v>54</v>
      </c>
      <c r="F3083" s="529">
        <f t="shared" si="32"/>
        <v>550.45871559633019</v>
      </c>
      <c r="G3083" s="529"/>
      <c r="H3083" s="528">
        <v>0</v>
      </c>
      <c r="I3083" s="530">
        <v>0</v>
      </c>
      <c r="J3083" s="531">
        <v>0</v>
      </c>
      <c r="K3083" s="5433">
        <v>0</v>
      </c>
      <c r="L3083" s="5434">
        <v>0</v>
      </c>
      <c r="M3083" s="532">
        <v>9.8100000000000007E-2</v>
      </c>
      <c r="N3083" s="532">
        <v>0.23319999999999999</v>
      </c>
      <c r="O3083" s="532">
        <v>0.30470000000000003</v>
      </c>
      <c r="P3083" s="532">
        <v>0.23319999999999999</v>
      </c>
      <c r="Q3083" s="532">
        <v>0.24809999999999999</v>
      </c>
      <c r="R3083" s="533" t="s">
        <v>2002</v>
      </c>
    </row>
    <row r="3084" spans="2:18" s="348" customFormat="1" ht="15" customHeight="1" x14ac:dyDescent="0.2">
      <c r="B3084" s="527">
        <v>97</v>
      </c>
      <c r="C3084" s="305" t="s">
        <v>1337</v>
      </c>
      <c r="D3084" s="528">
        <f t="shared" si="31"/>
        <v>27</v>
      </c>
      <c r="E3084" s="528">
        <v>27</v>
      </c>
      <c r="F3084" s="529">
        <f t="shared" si="32"/>
        <v>337.58439609902479</v>
      </c>
      <c r="G3084" s="529"/>
      <c r="H3084" s="528">
        <v>0</v>
      </c>
      <c r="I3084" s="530">
        <v>0</v>
      </c>
      <c r="J3084" s="531">
        <v>0</v>
      </c>
      <c r="K3084" s="5433">
        <v>0</v>
      </c>
      <c r="L3084" s="5434">
        <v>0</v>
      </c>
      <c r="M3084" s="532">
        <v>7.9979999999999996E-2</v>
      </c>
      <c r="N3084" s="532">
        <v>0.23319999999999999</v>
      </c>
      <c r="O3084" s="532">
        <v>0.30470000000000003</v>
      </c>
      <c r="P3084" s="532">
        <v>0.23319999999999999</v>
      </c>
      <c r="Q3084" s="532">
        <v>0.30470000000000003</v>
      </c>
      <c r="R3084" s="533" t="s">
        <v>2002</v>
      </c>
    </row>
    <row r="3085" spans="2:18" s="348" customFormat="1" ht="15" customHeight="1" x14ac:dyDescent="0.2">
      <c r="B3085" s="534">
        <v>98</v>
      </c>
      <c r="C3085" s="535" t="s">
        <v>1338</v>
      </c>
      <c r="D3085" s="536">
        <f t="shared" si="31"/>
        <v>107.14285714285714</v>
      </c>
      <c r="E3085" s="536">
        <v>107.14285714285714</v>
      </c>
      <c r="F3085" s="537">
        <f t="shared" si="32"/>
        <v>1203.852327447833</v>
      </c>
      <c r="G3085" s="537"/>
      <c r="H3085" s="536">
        <v>0</v>
      </c>
      <c r="I3085" s="538">
        <v>0</v>
      </c>
      <c r="J3085" s="531">
        <v>0</v>
      </c>
      <c r="K3085" s="5471">
        <v>0</v>
      </c>
      <c r="L3085" s="5472">
        <v>0</v>
      </c>
      <c r="M3085" s="539">
        <v>8.8999999999999996E-2</v>
      </c>
      <c r="N3085" s="539">
        <v>0.23319999999999999</v>
      </c>
      <c r="O3085" s="539">
        <v>0.27941732283464565</v>
      </c>
      <c r="P3085" s="539">
        <v>0.23319999999999999</v>
      </c>
      <c r="Q3085" s="539">
        <v>0.2794173228346456</v>
      </c>
      <c r="R3085" s="540" t="s">
        <v>2002</v>
      </c>
    </row>
    <row r="3086" spans="2:18" s="348" customFormat="1" ht="15" customHeight="1" x14ac:dyDescent="0.2">
      <c r="B3086" s="527">
        <v>99</v>
      </c>
      <c r="C3086" s="305" t="s">
        <v>1339</v>
      </c>
      <c r="D3086" s="528">
        <f t="shared" si="31"/>
        <v>178.57142857142856</v>
      </c>
      <c r="E3086" s="528">
        <v>178.57142857142856</v>
      </c>
      <c r="F3086" s="529">
        <f t="shared" si="32"/>
        <v>2029.2207792207791</v>
      </c>
      <c r="G3086" s="529"/>
      <c r="H3086" s="528">
        <v>0</v>
      </c>
      <c r="I3086" s="530">
        <v>0</v>
      </c>
      <c r="J3086" s="531">
        <v>0</v>
      </c>
      <c r="K3086" s="5433">
        <v>0</v>
      </c>
      <c r="L3086" s="5434">
        <v>0</v>
      </c>
      <c r="M3086" s="532">
        <v>8.7999999999999995E-2</v>
      </c>
      <c r="N3086" s="532">
        <v>0.23319999999999999</v>
      </c>
      <c r="O3086" s="532">
        <v>0.27741732283464565</v>
      </c>
      <c r="P3086" s="532">
        <v>0.23319999999999999</v>
      </c>
      <c r="Q3086" s="532">
        <v>0.27741732283464565</v>
      </c>
      <c r="R3086" s="533" t="s">
        <v>2002</v>
      </c>
    </row>
    <row r="3087" spans="2:18" s="348" customFormat="1" ht="15" customHeight="1" x14ac:dyDescent="0.2">
      <c r="B3087" s="527">
        <v>100</v>
      </c>
      <c r="C3087" s="305" t="s">
        <v>1340</v>
      </c>
      <c r="D3087" s="528">
        <f t="shared" si="31"/>
        <v>35</v>
      </c>
      <c r="E3087" s="528">
        <v>35</v>
      </c>
      <c r="F3087" s="529">
        <f t="shared" si="32"/>
        <v>437.60940235058769</v>
      </c>
      <c r="G3087" s="529"/>
      <c r="H3087" s="528">
        <v>0</v>
      </c>
      <c r="I3087" s="530">
        <v>0</v>
      </c>
      <c r="J3087" s="531">
        <v>0</v>
      </c>
      <c r="K3087" s="5433">
        <v>0</v>
      </c>
      <c r="L3087" s="5434">
        <v>0</v>
      </c>
      <c r="M3087" s="532">
        <v>7.9979999999999996E-2</v>
      </c>
      <c r="N3087" s="532">
        <v>0.23319999999999999</v>
      </c>
      <c r="O3087" s="532">
        <v>0.30470000000000003</v>
      </c>
      <c r="P3087" s="532">
        <v>0.23319999999999999</v>
      </c>
      <c r="Q3087" s="532">
        <v>0.3</v>
      </c>
      <c r="R3087" s="533" t="s">
        <v>2002</v>
      </c>
    </row>
    <row r="3088" spans="2:18" s="348" customFormat="1" ht="15" customHeight="1" x14ac:dyDescent="0.2">
      <c r="B3088" s="527">
        <v>101</v>
      </c>
      <c r="C3088" s="305" t="s">
        <v>1341</v>
      </c>
      <c r="D3088" s="528">
        <f t="shared" si="31"/>
        <v>55</v>
      </c>
      <c r="E3088" s="528">
        <v>55</v>
      </c>
      <c r="F3088" s="529">
        <f t="shared" si="32"/>
        <v>687.67191797949488</v>
      </c>
      <c r="G3088" s="529"/>
      <c r="H3088" s="528">
        <v>0</v>
      </c>
      <c r="I3088" s="530">
        <v>0</v>
      </c>
      <c r="J3088" s="531">
        <v>0</v>
      </c>
      <c r="K3088" s="5433">
        <v>0</v>
      </c>
      <c r="L3088" s="5434">
        <v>0</v>
      </c>
      <c r="M3088" s="539">
        <v>7.9979999999999996E-2</v>
      </c>
      <c r="N3088" s="532">
        <v>0.23319999999999999</v>
      </c>
      <c r="O3088" s="532">
        <v>0.30470000000000003</v>
      </c>
      <c r="P3088" s="532">
        <v>0.23319999999999999</v>
      </c>
      <c r="Q3088" s="532">
        <v>0.3</v>
      </c>
      <c r="R3088" s="533" t="s">
        <v>2002</v>
      </c>
    </row>
    <row r="3089" spans="2:18" s="348" customFormat="1" ht="15" customHeight="1" x14ac:dyDescent="0.2">
      <c r="B3089" s="527">
        <v>102</v>
      </c>
      <c r="C3089" s="305" t="s">
        <v>1342</v>
      </c>
      <c r="D3089" s="528">
        <f t="shared" si="31"/>
        <v>70</v>
      </c>
      <c r="E3089" s="528">
        <v>70</v>
      </c>
      <c r="F3089" s="529">
        <f t="shared" si="32"/>
        <v>875.21880470117537</v>
      </c>
      <c r="G3089" s="529"/>
      <c r="H3089" s="528">
        <v>0</v>
      </c>
      <c r="I3089" s="530">
        <v>0</v>
      </c>
      <c r="J3089" s="531">
        <v>0</v>
      </c>
      <c r="K3089" s="5433">
        <v>0</v>
      </c>
      <c r="L3089" s="5434">
        <v>0</v>
      </c>
      <c r="M3089" s="532">
        <v>7.9979999999999996E-2</v>
      </c>
      <c r="N3089" s="532">
        <v>0.23319999999999999</v>
      </c>
      <c r="O3089" s="532">
        <v>0.30470000000000003</v>
      </c>
      <c r="P3089" s="532">
        <v>0.23319999999999999</v>
      </c>
      <c r="Q3089" s="532">
        <v>0.3</v>
      </c>
      <c r="R3089" s="533" t="s">
        <v>2002</v>
      </c>
    </row>
    <row r="3090" spans="2:18" s="348" customFormat="1" ht="15" customHeight="1" x14ac:dyDescent="0.2">
      <c r="B3090" s="527">
        <v>103</v>
      </c>
      <c r="C3090" s="305" t="s">
        <v>1343</v>
      </c>
      <c r="D3090" s="528">
        <f t="shared" si="31"/>
        <v>26</v>
      </c>
      <c r="E3090" s="528">
        <v>26</v>
      </c>
      <c r="F3090" s="529">
        <f t="shared" si="32"/>
        <v>325.08127031757942</v>
      </c>
      <c r="G3090" s="529"/>
      <c r="H3090" s="528">
        <v>0</v>
      </c>
      <c r="I3090" s="530">
        <v>0</v>
      </c>
      <c r="J3090" s="531">
        <v>0</v>
      </c>
      <c r="K3090" s="5433">
        <v>0</v>
      </c>
      <c r="L3090" s="5434">
        <v>0</v>
      </c>
      <c r="M3090" s="532">
        <v>7.9979999999999996E-2</v>
      </c>
      <c r="N3090" s="532">
        <v>0.23319999999999999</v>
      </c>
      <c r="O3090" s="532">
        <v>0.30470000000000003</v>
      </c>
      <c r="P3090" s="532">
        <v>0.23319999999999999</v>
      </c>
      <c r="Q3090" s="532">
        <v>0.3</v>
      </c>
      <c r="R3090" s="533" t="s">
        <v>2002</v>
      </c>
    </row>
    <row r="3091" spans="2:18" s="348" customFormat="1" ht="15" customHeight="1" x14ac:dyDescent="0.2">
      <c r="B3091" s="527">
        <v>104</v>
      </c>
      <c r="C3091" s="305" t="s">
        <v>1344</v>
      </c>
      <c r="D3091" s="528">
        <f t="shared" si="31"/>
        <v>8</v>
      </c>
      <c r="E3091" s="528">
        <v>8</v>
      </c>
      <c r="F3091" s="529">
        <f t="shared" si="32"/>
        <v>100</v>
      </c>
      <c r="G3091" s="529"/>
      <c r="H3091" s="528">
        <v>0</v>
      </c>
      <c r="I3091" s="530">
        <v>0</v>
      </c>
      <c r="J3091" s="531">
        <v>0</v>
      </c>
      <c r="K3091" s="5433">
        <v>0</v>
      </c>
      <c r="L3091" s="5434">
        <v>0</v>
      </c>
      <c r="M3091" s="532">
        <v>0.08</v>
      </c>
      <c r="N3091" s="532">
        <v>0.23319999999999999</v>
      </c>
      <c r="O3091" s="532">
        <v>0.23319999999999999</v>
      </c>
      <c r="P3091" s="532">
        <v>0.23319999999999999</v>
      </c>
      <c r="Q3091" s="532">
        <v>0.23319999999999999</v>
      </c>
      <c r="R3091" s="533" t="s">
        <v>2000</v>
      </c>
    </row>
    <row r="3092" spans="2:18" s="348" customFormat="1" ht="15" customHeight="1" x14ac:dyDescent="0.2">
      <c r="B3092" s="527">
        <v>105</v>
      </c>
      <c r="C3092" s="305" t="s">
        <v>1345</v>
      </c>
      <c r="D3092" s="528">
        <f t="shared" si="31"/>
        <v>8</v>
      </c>
      <c r="E3092" s="528">
        <v>8</v>
      </c>
      <c r="F3092" s="529">
        <f t="shared" si="32"/>
        <v>53.333333333333336</v>
      </c>
      <c r="G3092" s="529"/>
      <c r="H3092" s="528">
        <v>0</v>
      </c>
      <c r="I3092" s="530">
        <v>0</v>
      </c>
      <c r="J3092" s="531">
        <v>0</v>
      </c>
      <c r="K3092" s="5433">
        <v>0</v>
      </c>
      <c r="L3092" s="5434">
        <v>0</v>
      </c>
      <c r="M3092" s="532">
        <v>0.15</v>
      </c>
      <c r="N3092" s="532">
        <v>0.15</v>
      </c>
      <c r="O3092" s="532">
        <v>0.15</v>
      </c>
      <c r="P3092" s="532">
        <v>0.15</v>
      </c>
      <c r="Q3092" s="532">
        <v>0.15</v>
      </c>
      <c r="R3092" s="533" t="s">
        <v>2000</v>
      </c>
    </row>
    <row r="3093" spans="2:18" s="348" customFormat="1" ht="15" customHeight="1" x14ac:dyDescent="0.2">
      <c r="B3093" s="527">
        <v>106</v>
      </c>
      <c r="C3093" s="305" t="s">
        <v>1346</v>
      </c>
      <c r="D3093" s="528">
        <f t="shared" si="31"/>
        <v>8</v>
      </c>
      <c r="E3093" s="528">
        <v>8</v>
      </c>
      <c r="F3093" s="529">
        <f t="shared" si="32"/>
        <v>100</v>
      </c>
      <c r="G3093" s="529"/>
      <c r="H3093" s="528">
        <v>0</v>
      </c>
      <c r="I3093" s="530">
        <v>0</v>
      </c>
      <c r="J3093" s="531">
        <v>0</v>
      </c>
      <c r="K3093" s="5433">
        <v>0</v>
      </c>
      <c r="L3093" s="5434">
        <v>0</v>
      </c>
      <c r="M3093" s="532">
        <v>0.08</v>
      </c>
      <c r="N3093" s="532">
        <v>0.23319999999999999</v>
      </c>
      <c r="O3093" s="532">
        <v>0.23319999999999999</v>
      </c>
      <c r="P3093" s="532">
        <v>0.23319999999999999</v>
      </c>
      <c r="Q3093" s="532">
        <v>0.23319999999999999</v>
      </c>
      <c r="R3093" s="533" t="s">
        <v>2000</v>
      </c>
    </row>
    <row r="3094" spans="2:18" s="348" customFormat="1" ht="15" customHeight="1" x14ac:dyDescent="0.2">
      <c r="B3094" s="527">
        <v>107</v>
      </c>
      <c r="C3094" s="305" t="s">
        <v>1347</v>
      </c>
      <c r="D3094" s="528">
        <f t="shared" si="31"/>
        <v>8</v>
      </c>
      <c r="E3094" s="528">
        <v>8</v>
      </c>
      <c r="F3094" s="529">
        <f t="shared" si="32"/>
        <v>100</v>
      </c>
      <c r="G3094" s="529"/>
      <c r="H3094" s="528">
        <v>0</v>
      </c>
      <c r="I3094" s="530">
        <v>0</v>
      </c>
      <c r="J3094" s="531">
        <v>0</v>
      </c>
      <c r="K3094" s="5433">
        <v>0</v>
      </c>
      <c r="L3094" s="5434">
        <v>0</v>
      </c>
      <c r="M3094" s="532">
        <v>0.08</v>
      </c>
      <c r="N3094" s="532">
        <v>0.23319999999999999</v>
      </c>
      <c r="O3094" s="532">
        <v>0.23319999999999999</v>
      </c>
      <c r="P3094" s="532">
        <v>0.23319999999999999</v>
      </c>
      <c r="Q3094" s="532">
        <v>0.23319999999999999</v>
      </c>
      <c r="R3094" s="533" t="s">
        <v>2000</v>
      </c>
    </row>
    <row r="3095" spans="2:18" s="348" customFormat="1" ht="15" customHeight="1" x14ac:dyDescent="0.2">
      <c r="B3095" s="527">
        <v>108</v>
      </c>
      <c r="C3095" s="305" t="s">
        <v>1348</v>
      </c>
      <c r="D3095" s="528">
        <f t="shared" si="31"/>
        <v>8</v>
      </c>
      <c r="E3095" s="528">
        <v>8</v>
      </c>
      <c r="F3095" s="529">
        <f t="shared" si="32"/>
        <v>100</v>
      </c>
      <c r="G3095" s="529"/>
      <c r="H3095" s="528">
        <v>0</v>
      </c>
      <c r="I3095" s="530">
        <v>0</v>
      </c>
      <c r="J3095" s="531">
        <v>0</v>
      </c>
      <c r="K3095" s="5433">
        <v>0</v>
      </c>
      <c r="L3095" s="5434">
        <v>0</v>
      </c>
      <c r="M3095" s="532">
        <v>0.08</v>
      </c>
      <c r="N3095" s="532">
        <v>0.23319999999999999</v>
      </c>
      <c r="O3095" s="532">
        <v>0.23319999999999999</v>
      </c>
      <c r="P3095" s="532">
        <v>0.23319999999999999</v>
      </c>
      <c r="Q3095" s="532">
        <v>0.23319999999999999</v>
      </c>
      <c r="R3095" s="533" t="s">
        <v>2000</v>
      </c>
    </row>
    <row r="3096" spans="2:18" s="348" customFormat="1" ht="15" customHeight="1" x14ac:dyDescent="0.2">
      <c r="B3096" s="527">
        <v>109</v>
      </c>
      <c r="C3096" s="305" t="s">
        <v>1349</v>
      </c>
      <c r="D3096" s="528">
        <f t="shared" si="31"/>
        <v>8</v>
      </c>
      <c r="E3096" s="528">
        <v>8</v>
      </c>
      <c r="F3096" s="529">
        <f t="shared" si="32"/>
        <v>100</v>
      </c>
      <c r="G3096" s="529"/>
      <c r="H3096" s="528">
        <v>0</v>
      </c>
      <c r="I3096" s="530">
        <v>0</v>
      </c>
      <c r="J3096" s="531">
        <v>0</v>
      </c>
      <c r="K3096" s="5433">
        <v>0</v>
      </c>
      <c r="L3096" s="5434">
        <v>0</v>
      </c>
      <c r="M3096" s="532">
        <v>0.08</v>
      </c>
      <c r="N3096" s="532">
        <v>0.23319999999999999</v>
      </c>
      <c r="O3096" s="532">
        <v>0.23319999999999999</v>
      </c>
      <c r="P3096" s="532">
        <v>0.23319999999999999</v>
      </c>
      <c r="Q3096" s="532">
        <v>0.23319999999999999</v>
      </c>
      <c r="R3096" s="533" t="s">
        <v>2000</v>
      </c>
    </row>
    <row r="3097" spans="2:18" s="348" customFormat="1" ht="15" customHeight="1" x14ac:dyDescent="0.2">
      <c r="B3097" s="527">
        <v>110</v>
      </c>
      <c r="C3097" s="305" t="s">
        <v>1350</v>
      </c>
      <c r="D3097" s="528">
        <f t="shared" si="31"/>
        <v>8</v>
      </c>
      <c r="E3097" s="528">
        <v>8</v>
      </c>
      <c r="F3097" s="529">
        <f t="shared" si="32"/>
        <v>100</v>
      </c>
      <c r="G3097" s="529"/>
      <c r="H3097" s="528">
        <v>0</v>
      </c>
      <c r="I3097" s="530">
        <v>0</v>
      </c>
      <c r="J3097" s="531">
        <v>0</v>
      </c>
      <c r="K3097" s="5433">
        <v>0</v>
      </c>
      <c r="L3097" s="5434">
        <v>0</v>
      </c>
      <c r="M3097" s="532">
        <v>0.08</v>
      </c>
      <c r="N3097" s="532">
        <v>0.23319999999999999</v>
      </c>
      <c r="O3097" s="532">
        <v>0.23319999999999999</v>
      </c>
      <c r="P3097" s="532">
        <v>0.23319999999999999</v>
      </c>
      <c r="Q3097" s="532">
        <v>0.23319999999999999</v>
      </c>
      <c r="R3097" s="533" t="s">
        <v>2000</v>
      </c>
    </row>
    <row r="3098" spans="2:18" s="348" customFormat="1" ht="15" customHeight="1" x14ac:dyDescent="0.2">
      <c r="B3098" s="527">
        <v>111</v>
      </c>
      <c r="C3098" s="305" t="s">
        <v>1351</v>
      </c>
      <c r="D3098" s="528">
        <f t="shared" si="31"/>
        <v>8</v>
      </c>
      <c r="E3098" s="528">
        <v>8</v>
      </c>
      <c r="F3098" s="529">
        <f t="shared" si="32"/>
        <v>100</v>
      </c>
      <c r="G3098" s="529"/>
      <c r="H3098" s="528">
        <v>0</v>
      </c>
      <c r="I3098" s="530">
        <v>0</v>
      </c>
      <c r="J3098" s="531">
        <v>0</v>
      </c>
      <c r="K3098" s="5433">
        <v>0</v>
      </c>
      <c r="L3098" s="5434">
        <v>0</v>
      </c>
      <c r="M3098" s="532">
        <v>0.08</v>
      </c>
      <c r="N3098" s="532">
        <v>0.23319999999999999</v>
      </c>
      <c r="O3098" s="532">
        <v>0.23319999999999999</v>
      </c>
      <c r="P3098" s="532">
        <v>0.23319999999999999</v>
      </c>
      <c r="Q3098" s="532">
        <v>0.23319999999999999</v>
      </c>
      <c r="R3098" s="533" t="s">
        <v>2000</v>
      </c>
    </row>
    <row r="3099" spans="2:18" s="348" customFormat="1" ht="15" customHeight="1" x14ac:dyDescent="0.2">
      <c r="B3099" s="527">
        <v>112</v>
      </c>
      <c r="C3099" s="305" t="s">
        <v>1352</v>
      </c>
      <c r="D3099" s="528">
        <f t="shared" si="31"/>
        <v>8</v>
      </c>
      <c r="E3099" s="528">
        <v>8</v>
      </c>
      <c r="F3099" s="529">
        <f t="shared" si="32"/>
        <v>100</v>
      </c>
      <c r="G3099" s="529"/>
      <c r="H3099" s="528">
        <v>0</v>
      </c>
      <c r="I3099" s="530">
        <v>0</v>
      </c>
      <c r="J3099" s="531">
        <v>0</v>
      </c>
      <c r="K3099" s="5433">
        <v>0</v>
      </c>
      <c r="L3099" s="5434">
        <v>0</v>
      </c>
      <c r="M3099" s="532">
        <v>0.08</v>
      </c>
      <c r="N3099" s="532">
        <v>0.23319999999999999</v>
      </c>
      <c r="O3099" s="532">
        <v>0.23319999999999999</v>
      </c>
      <c r="P3099" s="532">
        <v>0.23319999999999999</v>
      </c>
      <c r="Q3099" s="532">
        <v>0.23319999999999999</v>
      </c>
      <c r="R3099" s="533" t="s">
        <v>2000</v>
      </c>
    </row>
    <row r="3100" spans="2:18" s="348" customFormat="1" ht="15" customHeight="1" x14ac:dyDescent="0.2">
      <c r="B3100" s="534">
        <v>113</v>
      </c>
      <c r="C3100" s="535" t="s">
        <v>677</v>
      </c>
      <c r="D3100" s="536">
        <f t="shared" si="31"/>
        <v>8</v>
      </c>
      <c r="E3100" s="536">
        <v>8</v>
      </c>
      <c r="F3100" s="537">
        <f t="shared" si="32"/>
        <v>53.333333333333336</v>
      </c>
      <c r="G3100" s="537"/>
      <c r="H3100" s="536">
        <v>0</v>
      </c>
      <c r="I3100" s="538">
        <v>0</v>
      </c>
      <c r="J3100" s="531">
        <v>0</v>
      </c>
      <c r="K3100" s="5471">
        <v>0</v>
      </c>
      <c r="L3100" s="5472">
        <v>0</v>
      </c>
      <c r="M3100" s="539">
        <v>0.15</v>
      </c>
      <c r="N3100" s="539">
        <v>0.15</v>
      </c>
      <c r="O3100" s="539">
        <v>0.15</v>
      </c>
      <c r="P3100" s="539">
        <v>0.15</v>
      </c>
      <c r="Q3100" s="539">
        <v>0.15</v>
      </c>
      <c r="R3100" s="540" t="s">
        <v>2000</v>
      </c>
    </row>
    <row r="3101" spans="2:18" s="348" customFormat="1" ht="15" customHeight="1" x14ac:dyDescent="0.2">
      <c r="B3101" s="527">
        <v>114</v>
      </c>
      <c r="C3101" s="305" t="s">
        <v>678</v>
      </c>
      <c r="D3101" s="528">
        <f t="shared" si="31"/>
        <v>8</v>
      </c>
      <c r="E3101" s="528">
        <v>8</v>
      </c>
      <c r="F3101" s="529">
        <f t="shared" si="32"/>
        <v>53.333333333333336</v>
      </c>
      <c r="G3101" s="529"/>
      <c r="H3101" s="528">
        <v>0</v>
      </c>
      <c r="I3101" s="530">
        <v>0</v>
      </c>
      <c r="J3101" s="531">
        <v>0</v>
      </c>
      <c r="K3101" s="5433">
        <v>0</v>
      </c>
      <c r="L3101" s="5434">
        <v>0</v>
      </c>
      <c r="M3101" s="532">
        <v>0.15</v>
      </c>
      <c r="N3101" s="532">
        <v>0.15</v>
      </c>
      <c r="O3101" s="532">
        <v>0.15</v>
      </c>
      <c r="P3101" s="532">
        <v>0.15</v>
      </c>
      <c r="Q3101" s="532">
        <v>0.15</v>
      </c>
      <c r="R3101" s="533" t="s">
        <v>2000</v>
      </c>
    </row>
    <row r="3102" spans="2:18" s="348" customFormat="1" ht="15" customHeight="1" x14ac:dyDescent="0.2">
      <c r="B3102" s="527">
        <v>115</v>
      </c>
      <c r="C3102" s="305" t="s">
        <v>679</v>
      </c>
      <c r="D3102" s="528">
        <f t="shared" si="31"/>
        <v>8</v>
      </c>
      <c r="E3102" s="528">
        <v>8</v>
      </c>
      <c r="F3102" s="529">
        <f t="shared" si="32"/>
        <v>53.333333333333336</v>
      </c>
      <c r="G3102" s="529"/>
      <c r="H3102" s="528">
        <v>0</v>
      </c>
      <c r="I3102" s="530">
        <v>0</v>
      </c>
      <c r="J3102" s="531">
        <v>0</v>
      </c>
      <c r="K3102" s="5433">
        <v>0</v>
      </c>
      <c r="L3102" s="5434">
        <v>0</v>
      </c>
      <c r="M3102" s="532">
        <v>0.15</v>
      </c>
      <c r="N3102" s="532">
        <v>0.15</v>
      </c>
      <c r="O3102" s="532">
        <v>0.15</v>
      </c>
      <c r="P3102" s="532">
        <v>0.15</v>
      </c>
      <c r="Q3102" s="532">
        <v>0.15</v>
      </c>
      <c r="R3102" s="533" t="s">
        <v>2000</v>
      </c>
    </row>
    <row r="3103" spans="2:18" s="348" customFormat="1" ht="15" customHeight="1" x14ac:dyDescent="0.2">
      <c r="B3103" s="527">
        <v>116</v>
      </c>
      <c r="C3103" s="305" t="s">
        <v>680</v>
      </c>
      <c r="D3103" s="528">
        <f t="shared" si="31"/>
        <v>8</v>
      </c>
      <c r="E3103" s="528">
        <v>8</v>
      </c>
      <c r="F3103" s="529">
        <f t="shared" si="32"/>
        <v>53.333333333333336</v>
      </c>
      <c r="G3103" s="529"/>
      <c r="H3103" s="528">
        <v>0</v>
      </c>
      <c r="I3103" s="530">
        <v>0</v>
      </c>
      <c r="J3103" s="531">
        <v>0</v>
      </c>
      <c r="K3103" s="5433">
        <v>0</v>
      </c>
      <c r="L3103" s="5434">
        <v>0</v>
      </c>
      <c r="M3103" s="532">
        <v>0.15</v>
      </c>
      <c r="N3103" s="532">
        <v>0.15</v>
      </c>
      <c r="O3103" s="532">
        <v>0.15</v>
      </c>
      <c r="P3103" s="532">
        <v>0.15</v>
      </c>
      <c r="Q3103" s="532">
        <v>0.15</v>
      </c>
      <c r="R3103" s="533" t="s">
        <v>2000</v>
      </c>
    </row>
    <row r="3104" spans="2:18" s="348" customFormat="1" ht="15" customHeight="1" x14ac:dyDescent="0.2">
      <c r="B3104" s="527">
        <v>117</v>
      </c>
      <c r="C3104" s="305" t="s">
        <v>681</v>
      </c>
      <c r="D3104" s="528">
        <f t="shared" si="31"/>
        <v>8</v>
      </c>
      <c r="E3104" s="528">
        <v>8</v>
      </c>
      <c r="F3104" s="529">
        <f t="shared" si="32"/>
        <v>53.333333333333336</v>
      </c>
      <c r="G3104" s="529"/>
      <c r="H3104" s="528">
        <v>0</v>
      </c>
      <c r="I3104" s="530">
        <v>0</v>
      </c>
      <c r="J3104" s="531">
        <v>0</v>
      </c>
      <c r="K3104" s="5433">
        <v>0</v>
      </c>
      <c r="L3104" s="5434">
        <v>0</v>
      </c>
      <c r="M3104" s="532">
        <v>0.15</v>
      </c>
      <c r="N3104" s="532">
        <v>0.15</v>
      </c>
      <c r="O3104" s="532">
        <v>0.15</v>
      </c>
      <c r="P3104" s="532">
        <v>0.15</v>
      </c>
      <c r="Q3104" s="532">
        <v>0.15</v>
      </c>
      <c r="R3104" s="533" t="s">
        <v>2000</v>
      </c>
    </row>
    <row r="3105" spans="2:18" s="348" customFormat="1" ht="15" customHeight="1" x14ac:dyDescent="0.2">
      <c r="B3105" s="527">
        <v>118</v>
      </c>
      <c r="C3105" s="305" t="s">
        <v>682</v>
      </c>
      <c r="D3105" s="528">
        <f t="shared" si="31"/>
        <v>8</v>
      </c>
      <c r="E3105" s="528">
        <v>8</v>
      </c>
      <c r="F3105" s="529">
        <f t="shared" si="32"/>
        <v>53.333333333333336</v>
      </c>
      <c r="G3105" s="529"/>
      <c r="H3105" s="528">
        <v>0</v>
      </c>
      <c r="I3105" s="530">
        <v>0</v>
      </c>
      <c r="J3105" s="531">
        <v>0</v>
      </c>
      <c r="K3105" s="5433">
        <v>0</v>
      </c>
      <c r="L3105" s="5434">
        <v>0</v>
      </c>
      <c r="M3105" s="532">
        <v>0.15</v>
      </c>
      <c r="N3105" s="532">
        <v>0.15</v>
      </c>
      <c r="O3105" s="532">
        <v>0.15</v>
      </c>
      <c r="P3105" s="532">
        <v>0.15</v>
      </c>
      <c r="Q3105" s="532">
        <v>0.15</v>
      </c>
      <c r="R3105" s="533" t="s">
        <v>2000</v>
      </c>
    </row>
    <row r="3106" spans="2:18" s="348" customFormat="1" ht="15" customHeight="1" x14ac:dyDescent="0.2">
      <c r="B3106" s="527">
        <v>119</v>
      </c>
      <c r="C3106" s="305" t="s">
        <v>683</v>
      </c>
      <c r="D3106" s="528">
        <f t="shared" si="31"/>
        <v>8</v>
      </c>
      <c r="E3106" s="528">
        <v>8</v>
      </c>
      <c r="F3106" s="529">
        <f t="shared" si="32"/>
        <v>53.333333333333336</v>
      </c>
      <c r="G3106" s="529"/>
      <c r="H3106" s="528">
        <v>0</v>
      </c>
      <c r="I3106" s="530">
        <v>0</v>
      </c>
      <c r="J3106" s="531">
        <v>0</v>
      </c>
      <c r="K3106" s="5433">
        <v>0</v>
      </c>
      <c r="L3106" s="5434">
        <v>0</v>
      </c>
      <c r="M3106" s="532">
        <v>0.15</v>
      </c>
      <c r="N3106" s="532">
        <v>0.15</v>
      </c>
      <c r="O3106" s="532">
        <v>0.15</v>
      </c>
      <c r="P3106" s="532">
        <v>0.15</v>
      </c>
      <c r="Q3106" s="532">
        <v>0.15</v>
      </c>
      <c r="R3106" s="533" t="s">
        <v>2000</v>
      </c>
    </row>
    <row r="3107" spans="2:18" s="348" customFormat="1" ht="15" customHeight="1" x14ac:dyDescent="0.2">
      <c r="B3107" s="527">
        <v>120</v>
      </c>
      <c r="C3107" s="305" t="s">
        <v>684</v>
      </c>
      <c r="D3107" s="528">
        <f t="shared" si="31"/>
        <v>20</v>
      </c>
      <c r="E3107" s="528">
        <v>20</v>
      </c>
      <c r="F3107" s="529">
        <f t="shared" si="32"/>
        <v>250</v>
      </c>
      <c r="G3107" s="529"/>
      <c r="H3107" s="528">
        <v>0</v>
      </c>
      <c r="I3107" s="530">
        <v>0</v>
      </c>
      <c r="J3107" s="531">
        <v>0</v>
      </c>
      <c r="K3107" s="5433">
        <v>0</v>
      </c>
      <c r="L3107" s="5434">
        <v>0</v>
      </c>
      <c r="M3107" s="532">
        <v>0.08</v>
      </c>
      <c r="N3107" s="532">
        <v>0.23319999999999999</v>
      </c>
      <c r="O3107" s="532">
        <v>0.23319999999999999</v>
      </c>
      <c r="P3107" s="532">
        <v>0.23319999999999999</v>
      </c>
      <c r="Q3107" s="532">
        <v>0.23319999999999999</v>
      </c>
      <c r="R3107" s="533" t="s">
        <v>2000</v>
      </c>
    </row>
    <row r="3108" spans="2:18" s="348" customFormat="1" ht="15" customHeight="1" x14ac:dyDescent="0.2">
      <c r="B3108" s="527">
        <v>121</v>
      </c>
      <c r="C3108" s="305" t="s">
        <v>685</v>
      </c>
      <c r="D3108" s="528">
        <f t="shared" si="31"/>
        <v>25</v>
      </c>
      <c r="E3108" s="528">
        <v>25</v>
      </c>
      <c r="F3108" s="529">
        <f t="shared" si="32"/>
        <v>312.5</v>
      </c>
      <c r="G3108" s="529"/>
      <c r="H3108" s="528">
        <v>0</v>
      </c>
      <c r="I3108" s="530">
        <v>0</v>
      </c>
      <c r="J3108" s="531">
        <v>0</v>
      </c>
      <c r="K3108" s="5433">
        <v>0</v>
      </c>
      <c r="L3108" s="5434">
        <v>0</v>
      </c>
      <c r="M3108" s="532">
        <v>0.08</v>
      </c>
      <c r="N3108" s="532">
        <v>0.23319999999999999</v>
      </c>
      <c r="O3108" s="532">
        <v>0.23319999999999999</v>
      </c>
      <c r="P3108" s="532">
        <v>0.23319999999999999</v>
      </c>
      <c r="Q3108" s="532">
        <v>0.23319999999999999</v>
      </c>
      <c r="R3108" s="533" t="s">
        <v>2000</v>
      </c>
    </row>
    <row r="3109" spans="2:18" s="348" customFormat="1" ht="15" customHeight="1" x14ac:dyDescent="0.2">
      <c r="B3109" s="527">
        <v>122</v>
      </c>
      <c r="C3109" s="305" t="s">
        <v>686</v>
      </c>
      <c r="D3109" s="528">
        <f t="shared" si="31"/>
        <v>30</v>
      </c>
      <c r="E3109" s="528">
        <v>30</v>
      </c>
      <c r="F3109" s="529">
        <f t="shared" si="32"/>
        <v>375</v>
      </c>
      <c r="G3109" s="529"/>
      <c r="H3109" s="528">
        <v>0</v>
      </c>
      <c r="I3109" s="530">
        <v>0</v>
      </c>
      <c r="J3109" s="531">
        <v>0</v>
      </c>
      <c r="K3109" s="5433">
        <v>0</v>
      </c>
      <c r="L3109" s="5434">
        <v>0</v>
      </c>
      <c r="M3109" s="532">
        <v>0.08</v>
      </c>
      <c r="N3109" s="532">
        <v>0.23319999999999999</v>
      </c>
      <c r="O3109" s="532">
        <v>0.23319999999999999</v>
      </c>
      <c r="P3109" s="532">
        <v>0.23319999999999999</v>
      </c>
      <c r="Q3109" s="532">
        <v>0.23319999999999999</v>
      </c>
      <c r="R3109" s="533" t="s">
        <v>2000</v>
      </c>
    </row>
    <row r="3110" spans="2:18" s="348" customFormat="1" ht="15" customHeight="1" x14ac:dyDescent="0.2">
      <c r="B3110" s="527">
        <v>123</v>
      </c>
      <c r="C3110" s="305" t="s">
        <v>687</v>
      </c>
      <c r="D3110" s="528">
        <f t="shared" si="31"/>
        <v>50</v>
      </c>
      <c r="E3110" s="528">
        <v>50</v>
      </c>
      <c r="F3110" s="529">
        <f t="shared" si="32"/>
        <v>625</v>
      </c>
      <c r="G3110" s="529"/>
      <c r="H3110" s="528">
        <v>0</v>
      </c>
      <c r="I3110" s="530">
        <v>0</v>
      </c>
      <c r="J3110" s="531">
        <v>0</v>
      </c>
      <c r="K3110" s="5433">
        <v>0</v>
      </c>
      <c r="L3110" s="5434">
        <v>0</v>
      </c>
      <c r="M3110" s="532">
        <v>0.08</v>
      </c>
      <c r="N3110" s="532">
        <v>0.23319999999999999</v>
      </c>
      <c r="O3110" s="532">
        <v>0.23319999999999999</v>
      </c>
      <c r="P3110" s="532">
        <v>0.23319999999999999</v>
      </c>
      <c r="Q3110" s="532">
        <v>0.23319999999999999</v>
      </c>
      <c r="R3110" s="533" t="s">
        <v>2000</v>
      </c>
    </row>
    <row r="3111" spans="2:18" s="348" customFormat="1" ht="15" customHeight="1" x14ac:dyDescent="0.2">
      <c r="B3111" s="527">
        <v>124</v>
      </c>
      <c r="C3111" s="305" t="s">
        <v>688</v>
      </c>
      <c r="D3111" s="528">
        <f t="shared" si="31"/>
        <v>20</v>
      </c>
      <c r="E3111" s="528">
        <v>20</v>
      </c>
      <c r="F3111" s="529">
        <f t="shared" si="32"/>
        <v>133.33333333333334</v>
      </c>
      <c r="G3111" s="529"/>
      <c r="H3111" s="528">
        <v>0</v>
      </c>
      <c r="I3111" s="530">
        <v>0</v>
      </c>
      <c r="J3111" s="531">
        <v>0</v>
      </c>
      <c r="K3111" s="5433">
        <v>0</v>
      </c>
      <c r="L3111" s="5434">
        <v>0</v>
      </c>
      <c r="M3111" s="532">
        <v>0.15</v>
      </c>
      <c r="N3111" s="532">
        <v>0.15</v>
      </c>
      <c r="O3111" s="532">
        <v>0.15</v>
      </c>
      <c r="P3111" s="532">
        <v>0.15</v>
      </c>
      <c r="Q3111" s="532">
        <v>0.15</v>
      </c>
      <c r="R3111" s="533" t="s">
        <v>2000</v>
      </c>
    </row>
    <row r="3112" spans="2:18" s="348" customFormat="1" ht="15" customHeight="1" x14ac:dyDescent="0.2">
      <c r="B3112" s="534">
        <v>125</v>
      </c>
      <c r="C3112" s="535" t="s">
        <v>689</v>
      </c>
      <c r="D3112" s="536">
        <f t="shared" si="31"/>
        <v>25</v>
      </c>
      <c r="E3112" s="536">
        <v>25</v>
      </c>
      <c r="F3112" s="537">
        <f t="shared" si="32"/>
        <v>166.66666666666669</v>
      </c>
      <c r="G3112" s="537"/>
      <c r="H3112" s="536">
        <v>0</v>
      </c>
      <c r="I3112" s="538">
        <v>0</v>
      </c>
      <c r="J3112" s="531">
        <v>0</v>
      </c>
      <c r="K3112" s="5471">
        <v>0</v>
      </c>
      <c r="L3112" s="5472">
        <v>0</v>
      </c>
      <c r="M3112" s="539">
        <v>0.15</v>
      </c>
      <c r="N3112" s="539">
        <v>0.15</v>
      </c>
      <c r="O3112" s="539">
        <v>0.15</v>
      </c>
      <c r="P3112" s="539">
        <v>0.15</v>
      </c>
      <c r="Q3112" s="539">
        <v>0.15</v>
      </c>
      <c r="R3112" s="540" t="s">
        <v>2000</v>
      </c>
    </row>
    <row r="3113" spans="2:18" s="348" customFormat="1" ht="15" customHeight="1" x14ac:dyDescent="0.2">
      <c r="B3113" s="527">
        <v>126</v>
      </c>
      <c r="C3113" s="305" t="s">
        <v>690</v>
      </c>
      <c r="D3113" s="528">
        <f t="shared" si="31"/>
        <v>30</v>
      </c>
      <c r="E3113" s="528">
        <v>30</v>
      </c>
      <c r="F3113" s="529">
        <f t="shared" si="32"/>
        <v>200</v>
      </c>
      <c r="G3113" s="529"/>
      <c r="H3113" s="528">
        <v>0</v>
      </c>
      <c r="I3113" s="530">
        <v>0</v>
      </c>
      <c r="J3113" s="531">
        <v>0</v>
      </c>
      <c r="K3113" s="5433">
        <v>0</v>
      </c>
      <c r="L3113" s="5434">
        <v>0</v>
      </c>
      <c r="M3113" s="532">
        <v>0.15</v>
      </c>
      <c r="N3113" s="532">
        <v>0.15</v>
      </c>
      <c r="O3113" s="532">
        <v>0.15</v>
      </c>
      <c r="P3113" s="532">
        <v>0.15</v>
      </c>
      <c r="Q3113" s="532">
        <v>0.15</v>
      </c>
      <c r="R3113" s="533" t="s">
        <v>2000</v>
      </c>
    </row>
    <row r="3114" spans="2:18" s="348" customFormat="1" ht="15" customHeight="1" x14ac:dyDescent="0.2">
      <c r="B3114" s="527">
        <v>127</v>
      </c>
      <c r="C3114" s="305" t="s">
        <v>691</v>
      </c>
      <c r="D3114" s="528">
        <f t="shared" si="31"/>
        <v>50</v>
      </c>
      <c r="E3114" s="528">
        <v>50</v>
      </c>
      <c r="F3114" s="529">
        <f t="shared" si="32"/>
        <v>333.33333333333337</v>
      </c>
      <c r="G3114" s="529"/>
      <c r="H3114" s="528">
        <v>0</v>
      </c>
      <c r="I3114" s="530">
        <v>0</v>
      </c>
      <c r="J3114" s="531">
        <v>0</v>
      </c>
      <c r="K3114" s="5433">
        <v>0</v>
      </c>
      <c r="L3114" s="5434">
        <v>0</v>
      </c>
      <c r="M3114" s="532">
        <v>0.15</v>
      </c>
      <c r="N3114" s="532">
        <v>0.15</v>
      </c>
      <c r="O3114" s="532">
        <v>0.15</v>
      </c>
      <c r="P3114" s="532">
        <v>0.15</v>
      </c>
      <c r="Q3114" s="532">
        <v>0.15</v>
      </c>
      <c r="R3114" s="533" t="s">
        <v>2000</v>
      </c>
    </row>
    <row r="3115" spans="2:18" s="348" customFormat="1" ht="15" customHeight="1" x14ac:dyDescent="0.2">
      <c r="B3115" s="527">
        <v>128</v>
      </c>
      <c r="C3115" s="305" t="s">
        <v>692</v>
      </c>
      <c r="D3115" s="528">
        <f t="shared" si="31"/>
        <v>20</v>
      </c>
      <c r="E3115" s="528">
        <v>20</v>
      </c>
      <c r="F3115" s="529">
        <f t="shared" si="32"/>
        <v>250</v>
      </c>
      <c r="G3115" s="529"/>
      <c r="H3115" s="528">
        <v>0</v>
      </c>
      <c r="I3115" s="530">
        <v>0</v>
      </c>
      <c r="J3115" s="531">
        <v>0</v>
      </c>
      <c r="K3115" s="5433">
        <v>0</v>
      </c>
      <c r="L3115" s="5434">
        <v>0</v>
      </c>
      <c r="M3115" s="532">
        <v>0.08</v>
      </c>
      <c r="N3115" s="532">
        <v>0.23319999999999999</v>
      </c>
      <c r="O3115" s="532">
        <v>0.23319999999999999</v>
      </c>
      <c r="P3115" s="532">
        <v>0.23319999999999999</v>
      </c>
      <c r="Q3115" s="532">
        <v>0.23319999999999999</v>
      </c>
      <c r="R3115" s="533" t="s">
        <v>2000</v>
      </c>
    </row>
    <row r="3116" spans="2:18" s="348" customFormat="1" ht="15" customHeight="1" x14ac:dyDescent="0.2">
      <c r="B3116" s="527">
        <v>129</v>
      </c>
      <c r="C3116" s="305" t="s">
        <v>693</v>
      </c>
      <c r="D3116" s="528">
        <f t="shared" si="31"/>
        <v>25</v>
      </c>
      <c r="E3116" s="528">
        <v>25</v>
      </c>
      <c r="F3116" s="529">
        <f t="shared" si="32"/>
        <v>312.5</v>
      </c>
      <c r="G3116" s="529"/>
      <c r="H3116" s="528">
        <v>0</v>
      </c>
      <c r="I3116" s="530">
        <v>0</v>
      </c>
      <c r="J3116" s="531">
        <v>0</v>
      </c>
      <c r="K3116" s="5433">
        <v>0</v>
      </c>
      <c r="L3116" s="5434">
        <v>0</v>
      </c>
      <c r="M3116" s="532">
        <v>0.08</v>
      </c>
      <c r="N3116" s="532">
        <v>0.23319999999999999</v>
      </c>
      <c r="O3116" s="532">
        <v>0.23319999999999999</v>
      </c>
      <c r="P3116" s="532">
        <v>0.23319999999999999</v>
      </c>
      <c r="Q3116" s="532">
        <v>0.23319999999999999</v>
      </c>
      <c r="R3116" s="533" t="s">
        <v>2000</v>
      </c>
    </row>
    <row r="3117" spans="2:18" s="348" customFormat="1" ht="15" customHeight="1" x14ac:dyDescent="0.2">
      <c r="B3117" s="527">
        <v>130</v>
      </c>
      <c r="C3117" s="305" t="s">
        <v>694</v>
      </c>
      <c r="D3117" s="528">
        <f t="shared" si="31"/>
        <v>30</v>
      </c>
      <c r="E3117" s="528">
        <v>30</v>
      </c>
      <c r="F3117" s="529">
        <f t="shared" si="32"/>
        <v>375</v>
      </c>
      <c r="G3117" s="529"/>
      <c r="H3117" s="528">
        <v>0</v>
      </c>
      <c r="I3117" s="530">
        <v>0</v>
      </c>
      <c r="J3117" s="531">
        <v>0</v>
      </c>
      <c r="K3117" s="5433">
        <v>0</v>
      </c>
      <c r="L3117" s="5434">
        <v>0</v>
      </c>
      <c r="M3117" s="532">
        <v>0.08</v>
      </c>
      <c r="N3117" s="532">
        <v>0.23319999999999999</v>
      </c>
      <c r="O3117" s="532">
        <v>0.23319999999999999</v>
      </c>
      <c r="P3117" s="532">
        <v>0.23319999999999999</v>
      </c>
      <c r="Q3117" s="532">
        <v>0.23319999999999999</v>
      </c>
      <c r="R3117" s="533" t="s">
        <v>2000</v>
      </c>
    </row>
    <row r="3118" spans="2:18" s="348" customFormat="1" ht="15" customHeight="1" x14ac:dyDescent="0.2">
      <c r="B3118" s="527">
        <v>131</v>
      </c>
      <c r="C3118" s="305" t="s">
        <v>695</v>
      </c>
      <c r="D3118" s="528">
        <f t="shared" ref="D3118:D3181" si="33">+E3118+H3118+J3118</f>
        <v>50</v>
      </c>
      <c r="E3118" s="528">
        <v>50</v>
      </c>
      <c r="F3118" s="529">
        <f t="shared" ref="F3118:F3181" si="34">E3118/M3118</f>
        <v>625</v>
      </c>
      <c r="G3118" s="529"/>
      <c r="H3118" s="528">
        <v>0</v>
      </c>
      <c r="I3118" s="530">
        <v>0</v>
      </c>
      <c r="J3118" s="531">
        <v>0</v>
      </c>
      <c r="K3118" s="5433">
        <v>0</v>
      </c>
      <c r="L3118" s="5434">
        <v>0</v>
      </c>
      <c r="M3118" s="532">
        <v>0.08</v>
      </c>
      <c r="N3118" s="532">
        <v>0.23319999999999999</v>
      </c>
      <c r="O3118" s="532">
        <v>0.23319999999999999</v>
      </c>
      <c r="P3118" s="532">
        <v>0.23319999999999999</v>
      </c>
      <c r="Q3118" s="532">
        <v>0.23319999999999999</v>
      </c>
      <c r="R3118" s="533" t="s">
        <v>2000</v>
      </c>
    </row>
    <row r="3119" spans="2:18" s="348" customFormat="1" ht="15" customHeight="1" x14ac:dyDescent="0.2">
      <c r="B3119" s="527">
        <v>132</v>
      </c>
      <c r="C3119" s="305" t="s">
        <v>696</v>
      </c>
      <c r="D3119" s="528">
        <f t="shared" si="33"/>
        <v>20</v>
      </c>
      <c r="E3119" s="528">
        <v>20</v>
      </c>
      <c r="F3119" s="529">
        <f t="shared" si="34"/>
        <v>133.33333333333334</v>
      </c>
      <c r="G3119" s="529"/>
      <c r="H3119" s="528">
        <v>0</v>
      </c>
      <c r="I3119" s="530">
        <v>0</v>
      </c>
      <c r="J3119" s="531">
        <v>0</v>
      </c>
      <c r="K3119" s="5433">
        <v>0</v>
      </c>
      <c r="L3119" s="5434">
        <v>0</v>
      </c>
      <c r="M3119" s="532">
        <v>0.15</v>
      </c>
      <c r="N3119" s="532">
        <v>0.15</v>
      </c>
      <c r="O3119" s="532">
        <v>0.15</v>
      </c>
      <c r="P3119" s="532">
        <v>0.15</v>
      </c>
      <c r="Q3119" s="532">
        <v>0.15</v>
      </c>
      <c r="R3119" s="533" t="s">
        <v>2000</v>
      </c>
    </row>
    <row r="3120" spans="2:18" s="348" customFormat="1" ht="15" customHeight="1" x14ac:dyDescent="0.2">
      <c r="B3120" s="527">
        <v>133</v>
      </c>
      <c r="C3120" s="305" t="s">
        <v>697</v>
      </c>
      <c r="D3120" s="528">
        <f t="shared" si="33"/>
        <v>25</v>
      </c>
      <c r="E3120" s="528">
        <v>25</v>
      </c>
      <c r="F3120" s="529">
        <f t="shared" si="34"/>
        <v>166.66666666666669</v>
      </c>
      <c r="G3120" s="529"/>
      <c r="H3120" s="528">
        <v>0</v>
      </c>
      <c r="I3120" s="530">
        <v>0</v>
      </c>
      <c r="J3120" s="531">
        <v>0</v>
      </c>
      <c r="K3120" s="5433">
        <v>0</v>
      </c>
      <c r="L3120" s="5434">
        <v>0</v>
      </c>
      <c r="M3120" s="532">
        <v>0.15</v>
      </c>
      <c r="N3120" s="532">
        <v>0.15</v>
      </c>
      <c r="O3120" s="532">
        <v>0.15</v>
      </c>
      <c r="P3120" s="532">
        <v>0.15</v>
      </c>
      <c r="Q3120" s="532">
        <v>0.15</v>
      </c>
      <c r="R3120" s="533" t="s">
        <v>2000</v>
      </c>
    </row>
    <row r="3121" spans="2:18" s="348" customFormat="1" ht="15" customHeight="1" x14ac:dyDescent="0.2">
      <c r="B3121" s="527">
        <v>134</v>
      </c>
      <c r="C3121" s="305" t="s">
        <v>698</v>
      </c>
      <c r="D3121" s="528">
        <f t="shared" si="33"/>
        <v>30</v>
      </c>
      <c r="E3121" s="528">
        <v>30</v>
      </c>
      <c r="F3121" s="529">
        <f t="shared" si="34"/>
        <v>200</v>
      </c>
      <c r="G3121" s="529"/>
      <c r="H3121" s="528">
        <v>0</v>
      </c>
      <c r="I3121" s="530">
        <v>0</v>
      </c>
      <c r="J3121" s="531">
        <v>0</v>
      </c>
      <c r="K3121" s="5433">
        <v>0</v>
      </c>
      <c r="L3121" s="5434">
        <v>0</v>
      </c>
      <c r="M3121" s="532">
        <v>0.15</v>
      </c>
      <c r="N3121" s="532">
        <v>0.15</v>
      </c>
      <c r="O3121" s="532">
        <v>0.15</v>
      </c>
      <c r="P3121" s="532">
        <v>0.15</v>
      </c>
      <c r="Q3121" s="532">
        <v>0.15</v>
      </c>
      <c r="R3121" s="533" t="s">
        <v>2000</v>
      </c>
    </row>
    <row r="3122" spans="2:18" s="348" customFormat="1" ht="15" customHeight="1" x14ac:dyDescent="0.2">
      <c r="B3122" s="527">
        <v>135</v>
      </c>
      <c r="C3122" s="305" t="s">
        <v>699</v>
      </c>
      <c r="D3122" s="528">
        <f t="shared" si="33"/>
        <v>50</v>
      </c>
      <c r="E3122" s="528">
        <v>50</v>
      </c>
      <c r="F3122" s="529">
        <f t="shared" si="34"/>
        <v>333.33333333333337</v>
      </c>
      <c r="G3122" s="529"/>
      <c r="H3122" s="528">
        <v>0</v>
      </c>
      <c r="I3122" s="530">
        <v>0</v>
      </c>
      <c r="J3122" s="531">
        <v>0</v>
      </c>
      <c r="K3122" s="5433">
        <v>0</v>
      </c>
      <c r="L3122" s="5434">
        <v>0</v>
      </c>
      <c r="M3122" s="532">
        <v>0.15</v>
      </c>
      <c r="N3122" s="532">
        <v>0.15</v>
      </c>
      <c r="O3122" s="532">
        <v>0.15</v>
      </c>
      <c r="P3122" s="532">
        <v>0.15</v>
      </c>
      <c r="Q3122" s="532">
        <v>0.15</v>
      </c>
      <c r="R3122" s="533" t="s">
        <v>2000</v>
      </c>
    </row>
    <row r="3123" spans="2:18" s="348" customFormat="1" ht="15" customHeight="1" x14ac:dyDescent="0.2">
      <c r="B3123" s="527">
        <v>136</v>
      </c>
      <c r="C3123" s="305" t="s">
        <v>700</v>
      </c>
      <c r="D3123" s="528">
        <f t="shared" si="33"/>
        <v>5</v>
      </c>
      <c r="E3123" s="528">
        <v>5</v>
      </c>
      <c r="F3123" s="529">
        <f t="shared" si="34"/>
        <v>50</v>
      </c>
      <c r="G3123" s="529"/>
      <c r="H3123" s="528">
        <v>0</v>
      </c>
      <c r="I3123" s="530">
        <v>0</v>
      </c>
      <c r="J3123" s="531">
        <v>0</v>
      </c>
      <c r="K3123" s="5433">
        <v>0</v>
      </c>
      <c r="L3123" s="5434">
        <v>0</v>
      </c>
      <c r="M3123" s="539">
        <v>0.1</v>
      </c>
      <c r="N3123" s="532">
        <v>0.23319999999999999</v>
      </c>
      <c r="O3123" s="532">
        <v>0.30470000000000003</v>
      </c>
      <c r="P3123" s="532">
        <v>0.23319999999999999</v>
      </c>
      <c r="Q3123" s="532">
        <v>0.30470000000000003</v>
      </c>
      <c r="R3123" s="533" t="s">
        <v>2002</v>
      </c>
    </row>
    <row r="3124" spans="2:18" s="348" customFormat="1" ht="15" customHeight="1" x14ac:dyDescent="0.2">
      <c r="B3124" s="527">
        <v>137</v>
      </c>
      <c r="C3124" s="305" t="s">
        <v>701</v>
      </c>
      <c r="D3124" s="528">
        <f t="shared" si="33"/>
        <v>10</v>
      </c>
      <c r="E3124" s="528">
        <v>10</v>
      </c>
      <c r="F3124" s="529">
        <f t="shared" si="34"/>
        <v>125</v>
      </c>
      <c r="G3124" s="529">
        <v>250</v>
      </c>
      <c r="H3124" s="528">
        <v>0</v>
      </c>
      <c r="I3124" s="541">
        <v>250</v>
      </c>
      <c r="J3124" s="531">
        <v>0</v>
      </c>
      <c r="K3124" s="5433">
        <v>0</v>
      </c>
      <c r="L3124" s="5434">
        <v>0</v>
      </c>
      <c r="M3124" s="532">
        <v>0.08</v>
      </c>
      <c r="N3124" s="532">
        <v>0.19</v>
      </c>
      <c r="O3124" s="532">
        <v>0.19</v>
      </c>
      <c r="P3124" s="532">
        <v>0.19</v>
      </c>
      <c r="Q3124" s="532">
        <v>0.19</v>
      </c>
      <c r="R3124" s="533" t="s">
        <v>2000</v>
      </c>
    </row>
    <row r="3125" spans="2:18" s="348" customFormat="1" ht="15" customHeight="1" x14ac:dyDescent="0.2">
      <c r="B3125" s="527">
        <v>138</v>
      </c>
      <c r="C3125" s="305" t="s">
        <v>702</v>
      </c>
      <c r="D3125" s="528">
        <f t="shared" si="33"/>
        <v>100</v>
      </c>
      <c r="E3125" s="528">
        <v>100</v>
      </c>
      <c r="F3125" s="529">
        <f t="shared" si="34"/>
        <v>1250</v>
      </c>
      <c r="G3125" s="529">
        <v>2500</v>
      </c>
      <c r="H3125" s="528">
        <v>0</v>
      </c>
      <c r="I3125" s="541">
        <v>2500</v>
      </c>
      <c r="J3125" s="531">
        <v>0</v>
      </c>
      <c r="K3125" s="5433">
        <v>0</v>
      </c>
      <c r="L3125" s="5434">
        <v>0</v>
      </c>
      <c r="M3125" s="532">
        <v>0.08</v>
      </c>
      <c r="N3125" s="532">
        <v>0.19</v>
      </c>
      <c r="O3125" s="532">
        <v>0.19</v>
      </c>
      <c r="P3125" s="532">
        <v>0.19</v>
      </c>
      <c r="Q3125" s="532">
        <v>0.19</v>
      </c>
      <c r="R3125" s="533" t="s">
        <v>2000</v>
      </c>
    </row>
    <row r="3126" spans="2:18" s="348" customFormat="1" ht="15" customHeight="1" x14ac:dyDescent="0.2">
      <c r="B3126" s="527">
        <v>139</v>
      </c>
      <c r="C3126" s="305" t="s">
        <v>703</v>
      </c>
      <c r="D3126" s="528">
        <f t="shared" si="33"/>
        <v>12</v>
      </c>
      <c r="E3126" s="528">
        <v>12</v>
      </c>
      <c r="F3126" s="529">
        <f t="shared" si="34"/>
        <v>150</v>
      </c>
      <c r="G3126" s="529">
        <v>300</v>
      </c>
      <c r="H3126" s="528">
        <v>0</v>
      </c>
      <c r="I3126" s="541">
        <v>300</v>
      </c>
      <c r="J3126" s="531">
        <v>0</v>
      </c>
      <c r="K3126" s="5433">
        <v>0</v>
      </c>
      <c r="L3126" s="5434">
        <v>0</v>
      </c>
      <c r="M3126" s="532">
        <v>0.08</v>
      </c>
      <c r="N3126" s="532">
        <v>0.19</v>
      </c>
      <c r="O3126" s="532">
        <v>0.19</v>
      </c>
      <c r="P3126" s="532">
        <v>0.19</v>
      </c>
      <c r="Q3126" s="532">
        <v>0.19</v>
      </c>
      <c r="R3126" s="533" t="s">
        <v>2000</v>
      </c>
    </row>
    <row r="3127" spans="2:18" s="348" customFormat="1" ht="15" customHeight="1" x14ac:dyDescent="0.2">
      <c r="B3127" s="534">
        <v>140</v>
      </c>
      <c r="C3127" s="535" t="s">
        <v>704</v>
      </c>
      <c r="D3127" s="536">
        <f t="shared" si="33"/>
        <v>15</v>
      </c>
      <c r="E3127" s="536">
        <v>15</v>
      </c>
      <c r="F3127" s="537">
        <f t="shared" si="34"/>
        <v>187.5</v>
      </c>
      <c r="G3127" s="537">
        <v>375</v>
      </c>
      <c r="H3127" s="536">
        <v>0</v>
      </c>
      <c r="I3127" s="542">
        <v>375</v>
      </c>
      <c r="J3127" s="531">
        <v>0</v>
      </c>
      <c r="K3127" s="5471">
        <v>0</v>
      </c>
      <c r="L3127" s="5472">
        <v>0</v>
      </c>
      <c r="M3127" s="539">
        <v>0.08</v>
      </c>
      <c r="N3127" s="539">
        <v>0.19</v>
      </c>
      <c r="O3127" s="539">
        <v>0.19</v>
      </c>
      <c r="P3127" s="539">
        <v>0.19</v>
      </c>
      <c r="Q3127" s="539">
        <v>0.19</v>
      </c>
      <c r="R3127" s="540" t="s">
        <v>2000</v>
      </c>
    </row>
    <row r="3128" spans="2:18" s="348" customFormat="1" ht="15" customHeight="1" x14ac:dyDescent="0.2">
      <c r="B3128" s="527">
        <v>141</v>
      </c>
      <c r="C3128" s="305" t="s">
        <v>705</v>
      </c>
      <c r="D3128" s="528">
        <f t="shared" si="33"/>
        <v>20</v>
      </c>
      <c r="E3128" s="528">
        <v>20</v>
      </c>
      <c r="F3128" s="529">
        <f t="shared" si="34"/>
        <v>250</v>
      </c>
      <c r="G3128" s="529">
        <v>500</v>
      </c>
      <c r="H3128" s="528">
        <v>0</v>
      </c>
      <c r="I3128" s="541">
        <v>500</v>
      </c>
      <c r="J3128" s="531">
        <v>0</v>
      </c>
      <c r="K3128" s="5433">
        <v>0</v>
      </c>
      <c r="L3128" s="5434">
        <v>0</v>
      </c>
      <c r="M3128" s="532">
        <v>0.08</v>
      </c>
      <c r="N3128" s="532">
        <v>0.19</v>
      </c>
      <c r="O3128" s="532">
        <v>0.19</v>
      </c>
      <c r="P3128" s="532">
        <v>0.19</v>
      </c>
      <c r="Q3128" s="532">
        <v>0.19</v>
      </c>
      <c r="R3128" s="533" t="s">
        <v>2000</v>
      </c>
    </row>
    <row r="3129" spans="2:18" s="348" customFormat="1" ht="15" customHeight="1" x14ac:dyDescent="0.2">
      <c r="B3129" s="527">
        <v>142</v>
      </c>
      <c r="C3129" s="305" t="s">
        <v>706</v>
      </c>
      <c r="D3129" s="528">
        <f t="shared" si="33"/>
        <v>200</v>
      </c>
      <c r="E3129" s="528">
        <v>200</v>
      </c>
      <c r="F3129" s="529">
        <f t="shared" si="34"/>
        <v>2500</v>
      </c>
      <c r="G3129" s="529">
        <v>5000</v>
      </c>
      <c r="H3129" s="528">
        <v>0</v>
      </c>
      <c r="I3129" s="541">
        <v>5000</v>
      </c>
      <c r="J3129" s="531">
        <v>0</v>
      </c>
      <c r="K3129" s="5433">
        <v>0</v>
      </c>
      <c r="L3129" s="5434">
        <v>0</v>
      </c>
      <c r="M3129" s="532">
        <v>0.08</v>
      </c>
      <c r="N3129" s="532">
        <v>0.19</v>
      </c>
      <c r="O3129" s="532">
        <v>0.19</v>
      </c>
      <c r="P3129" s="532">
        <v>0.19</v>
      </c>
      <c r="Q3129" s="532">
        <v>0.19</v>
      </c>
      <c r="R3129" s="533" t="s">
        <v>2000</v>
      </c>
    </row>
    <row r="3130" spans="2:18" s="348" customFormat="1" ht="15" customHeight="1" x14ac:dyDescent="0.2">
      <c r="B3130" s="527">
        <v>143</v>
      </c>
      <c r="C3130" s="305" t="s">
        <v>707</v>
      </c>
      <c r="D3130" s="528">
        <f t="shared" si="33"/>
        <v>25</v>
      </c>
      <c r="E3130" s="528">
        <v>25</v>
      </c>
      <c r="F3130" s="529">
        <f t="shared" si="34"/>
        <v>312.5</v>
      </c>
      <c r="G3130" s="529">
        <v>625</v>
      </c>
      <c r="H3130" s="528">
        <v>0</v>
      </c>
      <c r="I3130" s="541">
        <v>625</v>
      </c>
      <c r="J3130" s="531">
        <v>0</v>
      </c>
      <c r="K3130" s="5433">
        <v>0</v>
      </c>
      <c r="L3130" s="5434">
        <v>0</v>
      </c>
      <c r="M3130" s="532">
        <v>0.08</v>
      </c>
      <c r="N3130" s="532">
        <v>0.19</v>
      </c>
      <c r="O3130" s="532">
        <v>0.19</v>
      </c>
      <c r="P3130" s="532">
        <v>0.19</v>
      </c>
      <c r="Q3130" s="532">
        <v>0.19</v>
      </c>
      <c r="R3130" s="533" t="s">
        <v>2000</v>
      </c>
    </row>
    <row r="3131" spans="2:18" s="348" customFormat="1" ht="15" customHeight="1" x14ac:dyDescent="0.2">
      <c r="B3131" s="527">
        <v>144</v>
      </c>
      <c r="C3131" s="305" t="s">
        <v>708</v>
      </c>
      <c r="D3131" s="528">
        <f t="shared" si="33"/>
        <v>30</v>
      </c>
      <c r="E3131" s="528">
        <v>30</v>
      </c>
      <c r="F3131" s="529">
        <f t="shared" si="34"/>
        <v>375</v>
      </c>
      <c r="G3131" s="529">
        <v>750</v>
      </c>
      <c r="H3131" s="528">
        <v>0</v>
      </c>
      <c r="I3131" s="541">
        <v>750</v>
      </c>
      <c r="J3131" s="531">
        <v>0</v>
      </c>
      <c r="K3131" s="5433">
        <v>0</v>
      </c>
      <c r="L3131" s="5434">
        <v>0</v>
      </c>
      <c r="M3131" s="532">
        <v>0.08</v>
      </c>
      <c r="N3131" s="532">
        <v>0.19</v>
      </c>
      <c r="O3131" s="532">
        <v>0.19</v>
      </c>
      <c r="P3131" s="532">
        <v>0.19</v>
      </c>
      <c r="Q3131" s="532">
        <v>0.19</v>
      </c>
      <c r="R3131" s="533" t="s">
        <v>2000</v>
      </c>
    </row>
    <row r="3132" spans="2:18" s="348" customFormat="1" ht="15" customHeight="1" x14ac:dyDescent="0.2">
      <c r="B3132" s="527">
        <v>145</v>
      </c>
      <c r="C3132" s="305" t="s">
        <v>709</v>
      </c>
      <c r="D3132" s="528">
        <f t="shared" si="33"/>
        <v>300</v>
      </c>
      <c r="E3132" s="528">
        <v>300</v>
      </c>
      <c r="F3132" s="529">
        <f t="shared" si="34"/>
        <v>3750</v>
      </c>
      <c r="G3132" s="529">
        <v>7500</v>
      </c>
      <c r="H3132" s="528">
        <v>0</v>
      </c>
      <c r="I3132" s="541">
        <v>7500</v>
      </c>
      <c r="J3132" s="531">
        <v>0</v>
      </c>
      <c r="K3132" s="5433">
        <v>0</v>
      </c>
      <c r="L3132" s="5434">
        <v>0</v>
      </c>
      <c r="M3132" s="532">
        <v>0.08</v>
      </c>
      <c r="N3132" s="532">
        <v>0.19</v>
      </c>
      <c r="O3132" s="532">
        <v>0.19</v>
      </c>
      <c r="P3132" s="532">
        <v>0.19</v>
      </c>
      <c r="Q3132" s="532">
        <v>0.19</v>
      </c>
      <c r="R3132" s="533" t="s">
        <v>2000</v>
      </c>
    </row>
    <row r="3133" spans="2:18" s="348" customFormat="1" ht="15" customHeight="1" x14ac:dyDescent="0.2">
      <c r="B3133" s="527">
        <v>146</v>
      </c>
      <c r="C3133" s="305" t="s">
        <v>710</v>
      </c>
      <c r="D3133" s="528">
        <f t="shared" si="33"/>
        <v>40</v>
      </c>
      <c r="E3133" s="528">
        <v>40</v>
      </c>
      <c r="F3133" s="529">
        <f t="shared" si="34"/>
        <v>500</v>
      </c>
      <c r="G3133" s="529">
        <v>1000</v>
      </c>
      <c r="H3133" s="528">
        <v>0</v>
      </c>
      <c r="I3133" s="541">
        <v>1000</v>
      </c>
      <c r="J3133" s="531">
        <v>0</v>
      </c>
      <c r="K3133" s="5433">
        <v>0</v>
      </c>
      <c r="L3133" s="5434">
        <v>0</v>
      </c>
      <c r="M3133" s="532">
        <v>0.08</v>
      </c>
      <c r="N3133" s="532">
        <v>0.19</v>
      </c>
      <c r="O3133" s="532">
        <v>0.19</v>
      </c>
      <c r="P3133" s="532">
        <v>0.19</v>
      </c>
      <c r="Q3133" s="532">
        <v>0.19</v>
      </c>
      <c r="R3133" s="533" t="s">
        <v>2000</v>
      </c>
    </row>
    <row r="3134" spans="2:18" s="348" customFormat="1" ht="15" customHeight="1" x14ac:dyDescent="0.2">
      <c r="B3134" s="527">
        <v>147</v>
      </c>
      <c r="C3134" s="305" t="s">
        <v>711</v>
      </c>
      <c r="D3134" s="528">
        <f t="shared" si="33"/>
        <v>50</v>
      </c>
      <c r="E3134" s="528">
        <v>50</v>
      </c>
      <c r="F3134" s="529">
        <f t="shared" si="34"/>
        <v>625</v>
      </c>
      <c r="G3134" s="529">
        <v>1250</v>
      </c>
      <c r="H3134" s="528">
        <v>0</v>
      </c>
      <c r="I3134" s="541">
        <v>1250</v>
      </c>
      <c r="J3134" s="531">
        <v>0</v>
      </c>
      <c r="K3134" s="5433">
        <v>0</v>
      </c>
      <c r="L3134" s="5434">
        <v>0</v>
      </c>
      <c r="M3134" s="532">
        <v>0.08</v>
      </c>
      <c r="N3134" s="532">
        <v>0.19</v>
      </c>
      <c r="O3134" s="532">
        <v>0.19</v>
      </c>
      <c r="P3134" s="532">
        <v>0.19</v>
      </c>
      <c r="Q3134" s="532">
        <v>0.19</v>
      </c>
      <c r="R3134" s="533" t="s">
        <v>2000</v>
      </c>
    </row>
    <row r="3135" spans="2:18" s="348" customFormat="1" ht="15" customHeight="1" x14ac:dyDescent="0.2">
      <c r="B3135" s="527">
        <v>148</v>
      </c>
      <c r="C3135" s="305" t="s">
        <v>712</v>
      </c>
      <c r="D3135" s="528">
        <f t="shared" si="33"/>
        <v>70</v>
      </c>
      <c r="E3135" s="528">
        <v>70</v>
      </c>
      <c r="F3135" s="529">
        <f t="shared" si="34"/>
        <v>875</v>
      </c>
      <c r="G3135" s="529">
        <v>1570</v>
      </c>
      <c r="H3135" s="528">
        <v>0</v>
      </c>
      <c r="I3135" s="541">
        <v>1570</v>
      </c>
      <c r="J3135" s="531">
        <v>0</v>
      </c>
      <c r="K3135" s="5433">
        <v>0</v>
      </c>
      <c r="L3135" s="5434">
        <v>0</v>
      </c>
      <c r="M3135" s="532">
        <v>0.08</v>
      </c>
      <c r="N3135" s="532">
        <v>0.19</v>
      </c>
      <c r="O3135" s="532">
        <v>0.19</v>
      </c>
      <c r="P3135" s="532">
        <v>0.19</v>
      </c>
      <c r="Q3135" s="532">
        <v>0.19</v>
      </c>
      <c r="R3135" s="533" t="s">
        <v>2000</v>
      </c>
    </row>
    <row r="3136" spans="2:18" s="348" customFormat="1" ht="15" customHeight="1" x14ac:dyDescent="0.2">
      <c r="B3136" s="527">
        <v>149</v>
      </c>
      <c r="C3136" s="305" t="s">
        <v>713</v>
      </c>
      <c r="D3136" s="528">
        <f t="shared" si="33"/>
        <v>155</v>
      </c>
      <c r="E3136" s="528">
        <v>155</v>
      </c>
      <c r="F3136" s="529">
        <f t="shared" si="34"/>
        <v>1108.7267525035766</v>
      </c>
      <c r="G3136" s="529"/>
      <c r="H3136" s="528">
        <v>0</v>
      </c>
      <c r="I3136" s="530">
        <v>0</v>
      </c>
      <c r="J3136" s="531">
        <v>0</v>
      </c>
      <c r="K3136" s="5433">
        <v>0</v>
      </c>
      <c r="L3136" s="5434">
        <v>0</v>
      </c>
      <c r="M3136" s="532">
        <v>0.13980000000000001</v>
      </c>
      <c r="N3136" s="532">
        <v>0.21479999999999999</v>
      </c>
      <c r="O3136" s="532">
        <v>0.30470000000000003</v>
      </c>
      <c r="P3136" s="532">
        <v>0.21479999999999999</v>
      </c>
      <c r="Q3136" s="532">
        <v>0.30470000000000003</v>
      </c>
      <c r="R3136" s="533" t="s">
        <v>2002</v>
      </c>
    </row>
    <row r="3137" spans="2:18" s="348" customFormat="1" ht="15" customHeight="1" x14ac:dyDescent="0.2">
      <c r="B3137" s="527">
        <v>150</v>
      </c>
      <c r="C3137" s="305" t="s">
        <v>714</v>
      </c>
      <c r="D3137" s="528">
        <f t="shared" si="33"/>
        <v>1462</v>
      </c>
      <c r="E3137" s="528">
        <v>1462</v>
      </c>
      <c r="F3137" s="529">
        <f t="shared" si="34"/>
        <v>11126.331811263319</v>
      </c>
      <c r="G3137" s="529"/>
      <c r="H3137" s="528">
        <v>0</v>
      </c>
      <c r="I3137" s="530">
        <v>0</v>
      </c>
      <c r="J3137" s="531">
        <v>0</v>
      </c>
      <c r="K3137" s="5433">
        <v>0</v>
      </c>
      <c r="L3137" s="5434">
        <v>0</v>
      </c>
      <c r="M3137" s="532">
        <v>0.13139999999999999</v>
      </c>
      <c r="N3137" s="532">
        <v>0.2064</v>
      </c>
      <c r="O3137" s="532">
        <v>0.2964</v>
      </c>
      <c r="P3137" s="532">
        <v>0.2064</v>
      </c>
      <c r="Q3137" s="532">
        <v>0.2964</v>
      </c>
      <c r="R3137" s="533" t="s">
        <v>2002</v>
      </c>
    </row>
    <row r="3138" spans="2:18" s="348" customFormat="1" ht="15" customHeight="1" x14ac:dyDescent="0.2">
      <c r="B3138" s="527">
        <v>151</v>
      </c>
      <c r="C3138" s="305" t="s">
        <v>715</v>
      </c>
      <c r="D3138" s="528">
        <f t="shared" si="33"/>
        <v>447</v>
      </c>
      <c r="E3138" s="528">
        <v>447</v>
      </c>
      <c r="F3138" s="529">
        <f t="shared" si="34"/>
        <v>3325.8928571428573</v>
      </c>
      <c r="G3138" s="529"/>
      <c r="H3138" s="528">
        <v>0</v>
      </c>
      <c r="I3138" s="530">
        <v>0</v>
      </c>
      <c r="J3138" s="531">
        <v>0</v>
      </c>
      <c r="K3138" s="5433">
        <v>0</v>
      </c>
      <c r="L3138" s="5434">
        <v>0</v>
      </c>
      <c r="M3138" s="532">
        <v>0.13439999999999999</v>
      </c>
      <c r="N3138" s="532">
        <v>0.20879999999999999</v>
      </c>
      <c r="O3138" s="532">
        <v>0.29879999999999995</v>
      </c>
      <c r="P3138" s="532">
        <v>0.20879999999999999</v>
      </c>
      <c r="Q3138" s="532">
        <v>0.29879999999999995</v>
      </c>
      <c r="R3138" s="533" t="s">
        <v>2002</v>
      </c>
    </row>
    <row r="3139" spans="2:18" s="348" customFormat="1" ht="15" customHeight="1" x14ac:dyDescent="0.2">
      <c r="B3139" s="527">
        <v>152</v>
      </c>
      <c r="C3139" s="305" t="s">
        <v>716</v>
      </c>
      <c r="D3139" s="528">
        <f t="shared" si="33"/>
        <v>741</v>
      </c>
      <c r="E3139" s="528">
        <v>741</v>
      </c>
      <c r="F3139" s="529">
        <f t="shared" si="34"/>
        <v>5563.0630630630621</v>
      </c>
      <c r="G3139" s="529"/>
      <c r="H3139" s="528">
        <v>0</v>
      </c>
      <c r="I3139" s="530">
        <v>0</v>
      </c>
      <c r="J3139" s="531">
        <v>0</v>
      </c>
      <c r="K3139" s="5433">
        <v>0</v>
      </c>
      <c r="L3139" s="5434">
        <v>0</v>
      </c>
      <c r="M3139" s="532">
        <v>0.13320000000000001</v>
      </c>
      <c r="N3139" s="532">
        <v>0.2082</v>
      </c>
      <c r="O3139" s="532">
        <v>0.29820000000000002</v>
      </c>
      <c r="P3139" s="532">
        <v>0.2082</v>
      </c>
      <c r="Q3139" s="532">
        <v>0.29820000000000002</v>
      </c>
      <c r="R3139" s="533" t="s">
        <v>2002</v>
      </c>
    </row>
    <row r="3140" spans="2:18" s="348" customFormat="1" ht="15" customHeight="1" x14ac:dyDescent="0.2">
      <c r="B3140" s="527">
        <v>153</v>
      </c>
      <c r="C3140" s="305" t="s">
        <v>717</v>
      </c>
      <c r="D3140" s="528">
        <f t="shared" si="33"/>
        <v>360</v>
      </c>
      <c r="E3140" s="528">
        <v>360</v>
      </c>
      <c r="F3140" s="529">
        <f t="shared" si="34"/>
        <v>1801.8018018018017</v>
      </c>
      <c r="G3140" s="529"/>
      <c r="H3140" s="528">
        <v>0</v>
      </c>
      <c r="I3140" s="530">
        <v>0</v>
      </c>
      <c r="J3140" s="531">
        <v>0</v>
      </c>
      <c r="K3140" s="5433">
        <v>0</v>
      </c>
      <c r="L3140" s="5434">
        <v>0</v>
      </c>
      <c r="M3140" s="532">
        <v>0.19980000000000001</v>
      </c>
      <c r="N3140" s="532">
        <v>0.23319999999999999</v>
      </c>
      <c r="O3140" s="532">
        <v>0.30470000000000003</v>
      </c>
      <c r="P3140" s="532">
        <v>0.23319999999999999</v>
      </c>
      <c r="Q3140" s="532">
        <v>0.30470000000000003</v>
      </c>
      <c r="R3140" s="533" t="s">
        <v>2002</v>
      </c>
    </row>
    <row r="3141" spans="2:18" s="348" customFormat="1" ht="15" customHeight="1" x14ac:dyDescent="0.2">
      <c r="B3141" s="527">
        <v>154</v>
      </c>
      <c r="C3141" s="305" t="s">
        <v>718</v>
      </c>
      <c r="D3141" s="528">
        <f t="shared" si="33"/>
        <v>600</v>
      </c>
      <c r="E3141" s="528">
        <v>600</v>
      </c>
      <c r="F3141" s="529">
        <f t="shared" si="34"/>
        <v>3003.003003003003</v>
      </c>
      <c r="G3141" s="529"/>
      <c r="H3141" s="528">
        <v>0</v>
      </c>
      <c r="I3141" s="530">
        <v>0</v>
      </c>
      <c r="J3141" s="531">
        <v>0</v>
      </c>
      <c r="K3141" s="5433">
        <v>0</v>
      </c>
      <c r="L3141" s="5434">
        <v>0</v>
      </c>
      <c r="M3141" s="532">
        <v>0.19980000000000001</v>
      </c>
      <c r="N3141" s="532">
        <v>0.23319999999999999</v>
      </c>
      <c r="O3141" s="532">
        <v>0.30470000000000003</v>
      </c>
      <c r="P3141" s="532">
        <v>0.23319999999999999</v>
      </c>
      <c r="Q3141" s="532">
        <v>0.30470000000000003</v>
      </c>
      <c r="R3141" s="533" t="s">
        <v>2002</v>
      </c>
    </row>
    <row r="3142" spans="2:18" s="348" customFormat="1" ht="15" customHeight="1" x14ac:dyDescent="0.2">
      <c r="B3142" s="534">
        <v>155</v>
      </c>
      <c r="C3142" s="535" t="s">
        <v>719</v>
      </c>
      <c r="D3142" s="536">
        <f t="shared" si="33"/>
        <v>0</v>
      </c>
      <c r="E3142" s="536">
        <v>0</v>
      </c>
      <c r="F3142" s="537">
        <f t="shared" si="34"/>
        <v>0</v>
      </c>
      <c r="G3142" s="537"/>
      <c r="H3142" s="536">
        <v>0</v>
      </c>
      <c r="I3142" s="538">
        <v>0</v>
      </c>
      <c r="J3142" s="531">
        <v>0</v>
      </c>
      <c r="K3142" s="5471">
        <v>0</v>
      </c>
      <c r="L3142" s="5472">
        <v>0</v>
      </c>
      <c r="M3142" s="539">
        <v>0.2</v>
      </c>
      <c r="N3142" s="539">
        <v>0.23319999999999999</v>
      </c>
      <c r="O3142" s="539">
        <v>0.30470000000000003</v>
      </c>
      <c r="P3142" s="539">
        <v>0.23319999999999999</v>
      </c>
      <c r="Q3142" s="539">
        <v>0.30470000000000003</v>
      </c>
      <c r="R3142" s="540" t="s">
        <v>2002</v>
      </c>
    </row>
    <row r="3143" spans="2:18" s="348" customFormat="1" ht="15" customHeight="1" x14ac:dyDescent="0.2">
      <c r="B3143" s="527">
        <v>156</v>
      </c>
      <c r="C3143" s="305" t="s">
        <v>720</v>
      </c>
      <c r="D3143" s="528">
        <f t="shared" si="33"/>
        <v>1440</v>
      </c>
      <c r="E3143" s="528">
        <v>1440</v>
      </c>
      <c r="F3143" s="529">
        <f t="shared" si="34"/>
        <v>18045.112781954889</v>
      </c>
      <c r="G3143" s="529"/>
      <c r="H3143" s="528">
        <v>0</v>
      </c>
      <c r="I3143" s="530">
        <v>0</v>
      </c>
      <c r="J3143" s="531">
        <v>0</v>
      </c>
      <c r="K3143" s="5433">
        <v>0</v>
      </c>
      <c r="L3143" s="5434">
        <v>0</v>
      </c>
      <c r="M3143" s="532">
        <v>7.9799999999999996E-2</v>
      </c>
      <c r="N3143" s="532">
        <v>0.22020000000000001</v>
      </c>
      <c r="O3143" s="532">
        <v>0.30470000000000003</v>
      </c>
      <c r="P3143" s="532">
        <v>0.13980000000000001</v>
      </c>
      <c r="Q3143" s="532">
        <v>0.2298</v>
      </c>
      <c r="R3143" s="533" t="s">
        <v>2002</v>
      </c>
    </row>
    <row r="3144" spans="2:18" s="348" customFormat="1" ht="15" customHeight="1" x14ac:dyDescent="0.2">
      <c r="B3144" s="527">
        <v>157</v>
      </c>
      <c r="C3144" s="305" t="s">
        <v>721</v>
      </c>
      <c r="D3144" s="528">
        <f t="shared" si="33"/>
        <v>167</v>
      </c>
      <c r="E3144" s="528">
        <v>167</v>
      </c>
      <c r="F3144" s="529">
        <f t="shared" si="34"/>
        <v>2002.3980815347722</v>
      </c>
      <c r="G3144" s="529"/>
      <c r="H3144" s="528">
        <v>0</v>
      </c>
      <c r="I3144" s="530">
        <v>0</v>
      </c>
      <c r="J3144" s="531">
        <v>0</v>
      </c>
      <c r="K3144" s="5433">
        <v>0</v>
      </c>
      <c r="L3144" s="5434">
        <v>0</v>
      </c>
      <c r="M3144" s="532">
        <v>8.3400000000000002E-2</v>
      </c>
      <c r="N3144" s="532">
        <v>0.2268</v>
      </c>
      <c r="O3144" s="532">
        <v>0.30470000000000003</v>
      </c>
      <c r="P3144" s="532">
        <v>0.1434</v>
      </c>
      <c r="Q3144" s="532">
        <v>0.2334</v>
      </c>
      <c r="R3144" s="533" t="s">
        <v>2002</v>
      </c>
    </row>
    <row r="3145" spans="2:18" s="348" customFormat="1" ht="15" customHeight="1" x14ac:dyDescent="0.2">
      <c r="B3145" s="527">
        <v>158</v>
      </c>
      <c r="C3145" s="305" t="s">
        <v>1888</v>
      </c>
      <c r="D3145" s="528">
        <f t="shared" si="33"/>
        <v>2212</v>
      </c>
      <c r="E3145" s="528">
        <v>2212</v>
      </c>
      <c r="F3145" s="529">
        <f t="shared" si="34"/>
        <v>27929.292929292926</v>
      </c>
      <c r="G3145" s="529"/>
      <c r="H3145" s="528">
        <v>0</v>
      </c>
      <c r="I3145" s="530">
        <v>0</v>
      </c>
      <c r="J3145" s="531">
        <v>0</v>
      </c>
      <c r="K3145" s="5433">
        <v>0</v>
      </c>
      <c r="L3145" s="5434">
        <v>0</v>
      </c>
      <c r="M3145" s="532">
        <v>7.9200000000000007E-2</v>
      </c>
      <c r="N3145" s="532">
        <v>0.21779999999999999</v>
      </c>
      <c r="O3145" s="532">
        <v>0.30470000000000003</v>
      </c>
      <c r="P3145" s="532">
        <v>0.13919999999999999</v>
      </c>
      <c r="Q3145" s="532">
        <v>0.22919999999999999</v>
      </c>
      <c r="R3145" s="533" t="s">
        <v>2002</v>
      </c>
    </row>
    <row r="3146" spans="2:18" s="348" customFormat="1" ht="15" customHeight="1" x14ac:dyDescent="0.2">
      <c r="B3146" s="527">
        <v>159</v>
      </c>
      <c r="C3146" s="305" t="s">
        <v>1889</v>
      </c>
      <c r="D3146" s="528">
        <f t="shared" si="33"/>
        <v>2926</v>
      </c>
      <c r="E3146" s="528">
        <v>2926</v>
      </c>
      <c r="F3146" s="529">
        <f t="shared" si="34"/>
        <v>38098.958333333336</v>
      </c>
      <c r="G3146" s="529"/>
      <c r="H3146" s="528">
        <v>0</v>
      </c>
      <c r="I3146" s="530">
        <v>0</v>
      </c>
      <c r="J3146" s="531">
        <v>0</v>
      </c>
      <c r="K3146" s="5433">
        <v>0</v>
      </c>
      <c r="L3146" s="5434">
        <v>0</v>
      </c>
      <c r="M3146" s="532">
        <v>7.6799999999999993E-2</v>
      </c>
      <c r="N3146" s="532">
        <v>0.2142</v>
      </c>
      <c r="O3146" s="532">
        <v>0.30420000000000003</v>
      </c>
      <c r="P3146" s="532">
        <v>0.1368</v>
      </c>
      <c r="Q3146" s="532">
        <v>0.2268</v>
      </c>
      <c r="R3146" s="533" t="s">
        <v>2002</v>
      </c>
    </row>
    <row r="3147" spans="2:18" s="348" customFormat="1" ht="15" customHeight="1" x14ac:dyDescent="0.2">
      <c r="B3147" s="527">
        <v>160</v>
      </c>
      <c r="C3147" s="305" t="s">
        <v>1890</v>
      </c>
      <c r="D3147" s="528">
        <f t="shared" si="33"/>
        <v>492</v>
      </c>
      <c r="E3147" s="528">
        <v>492</v>
      </c>
      <c r="F3147" s="529">
        <f t="shared" si="34"/>
        <v>5985.4014598540152</v>
      </c>
      <c r="G3147" s="529"/>
      <c r="H3147" s="528">
        <v>0</v>
      </c>
      <c r="I3147" s="530">
        <v>0</v>
      </c>
      <c r="J3147" s="531">
        <v>0</v>
      </c>
      <c r="K3147" s="5433">
        <v>0</v>
      </c>
      <c r="L3147" s="5434">
        <v>0</v>
      </c>
      <c r="M3147" s="532">
        <v>8.2199999999999995E-2</v>
      </c>
      <c r="N3147" s="532">
        <v>0.2238</v>
      </c>
      <c r="O3147" s="532">
        <v>0.30470000000000003</v>
      </c>
      <c r="P3147" s="532">
        <v>0.14219999999999999</v>
      </c>
      <c r="Q3147" s="532">
        <v>0.23219999999999999</v>
      </c>
      <c r="R3147" s="533" t="s">
        <v>2002</v>
      </c>
    </row>
    <row r="3148" spans="2:18" s="348" customFormat="1" ht="15" customHeight="1" x14ac:dyDescent="0.2">
      <c r="B3148" s="527">
        <v>161</v>
      </c>
      <c r="C3148" s="305" t="s">
        <v>1891</v>
      </c>
      <c r="D3148" s="528">
        <f t="shared" si="33"/>
        <v>737</v>
      </c>
      <c r="E3148" s="528">
        <v>737</v>
      </c>
      <c r="F3148" s="529">
        <f t="shared" si="34"/>
        <v>8965.936739659368</v>
      </c>
      <c r="G3148" s="529"/>
      <c r="H3148" s="528">
        <v>0</v>
      </c>
      <c r="I3148" s="530">
        <v>0</v>
      </c>
      <c r="J3148" s="531">
        <v>0</v>
      </c>
      <c r="K3148" s="5433">
        <v>0</v>
      </c>
      <c r="L3148" s="5434">
        <v>0</v>
      </c>
      <c r="M3148" s="532">
        <v>8.2199999999999995E-2</v>
      </c>
      <c r="N3148" s="532">
        <v>0.2238</v>
      </c>
      <c r="O3148" s="532">
        <v>0.30470000000000003</v>
      </c>
      <c r="P3148" s="532">
        <v>0.14219999999999999</v>
      </c>
      <c r="Q3148" s="532">
        <v>0.23219999999999999</v>
      </c>
      <c r="R3148" s="533" t="s">
        <v>2002</v>
      </c>
    </row>
    <row r="3149" spans="2:18" s="348" customFormat="1" ht="15" customHeight="1" x14ac:dyDescent="0.2">
      <c r="B3149" s="527">
        <v>162</v>
      </c>
      <c r="C3149" s="305" t="s">
        <v>1892</v>
      </c>
      <c r="D3149" s="528">
        <f t="shared" si="33"/>
        <v>1440</v>
      </c>
      <c r="E3149" s="528">
        <v>1440</v>
      </c>
      <c r="F3149" s="529">
        <f t="shared" si="34"/>
        <v>18897.63779527559</v>
      </c>
      <c r="G3149" s="529"/>
      <c r="H3149" s="528">
        <v>0</v>
      </c>
      <c r="I3149" s="530">
        <v>0</v>
      </c>
      <c r="J3149" s="531">
        <v>0</v>
      </c>
      <c r="K3149" s="5433">
        <v>0</v>
      </c>
      <c r="L3149" s="5434">
        <v>0</v>
      </c>
      <c r="M3149" s="532">
        <v>7.6200000000000004E-2</v>
      </c>
      <c r="N3149" s="532">
        <v>0.21240000000000001</v>
      </c>
      <c r="O3149" s="532">
        <v>0.3024</v>
      </c>
      <c r="P3149" s="532">
        <v>0.13619999999999999</v>
      </c>
      <c r="Q3149" s="532">
        <v>0.22620000000000001</v>
      </c>
      <c r="R3149" s="533" t="s">
        <v>2002</v>
      </c>
    </row>
    <row r="3150" spans="2:18" s="348" customFormat="1" ht="15" customHeight="1" x14ac:dyDescent="0.2">
      <c r="B3150" s="527">
        <v>163</v>
      </c>
      <c r="C3150" s="305" t="s">
        <v>1893</v>
      </c>
      <c r="D3150" s="528">
        <f t="shared" si="33"/>
        <v>167</v>
      </c>
      <c r="E3150" s="528">
        <v>167</v>
      </c>
      <c r="F3150" s="529">
        <f t="shared" si="34"/>
        <v>2141.0256410256411</v>
      </c>
      <c r="G3150" s="529"/>
      <c r="H3150" s="528">
        <v>0</v>
      </c>
      <c r="I3150" s="530">
        <v>0</v>
      </c>
      <c r="J3150" s="531">
        <v>0</v>
      </c>
      <c r="K3150" s="5433">
        <v>0</v>
      </c>
      <c r="L3150" s="5434">
        <v>0</v>
      </c>
      <c r="M3150" s="532">
        <v>7.8E-2</v>
      </c>
      <c r="N3150" s="532">
        <v>0.21540000000000001</v>
      </c>
      <c r="O3150" s="532">
        <v>0.30470000000000003</v>
      </c>
      <c r="P3150" s="532">
        <v>0.13800000000000001</v>
      </c>
      <c r="Q3150" s="532">
        <v>0.22800000000000001</v>
      </c>
      <c r="R3150" s="533" t="s">
        <v>2002</v>
      </c>
    </row>
    <row r="3151" spans="2:18" s="348" customFormat="1" ht="15" customHeight="1" x14ac:dyDescent="0.2">
      <c r="B3151" s="527">
        <v>164</v>
      </c>
      <c r="C3151" s="305" t="s">
        <v>1894</v>
      </c>
      <c r="D3151" s="528">
        <f t="shared" si="33"/>
        <v>2212</v>
      </c>
      <c r="E3151" s="528">
        <v>2212</v>
      </c>
      <c r="F3151" s="529">
        <f t="shared" si="34"/>
        <v>29493.333333333336</v>
      </c>
      <c r="G3151" s="529"/>
      <c r="H3151" s="528">
        <v>0</v>
      </c>
      <c r="I3151" s="530">
        <v>0</v>
      </c>
      <c r="J3151" s="531">
        <v>0</v>
      </c>
      <c r="K3151" s="5433">
        <v>0</v>
      </c>
      <c r="L3151" s="5434">
        <v>0</v>
      </c>
      <c r="M3151" s="532">
        <v>7.4999999999999997E-2</v>
      </c>
      <c r="N3151" s="532">
        <v>0.21</v>
      </c>
      <c r="O3151" s="532">
        <v>0.3</v>
      </c>
      <c r="P3151" s="532">
        <v>0.13500000000000001</v>
      </c>
      <c r="Q3151" s="532">
        <v>0.22500000000000001</v>
      </c>
      <c r="R3151" s="533" t="s">
        <v>2002</v>
      </c>
    </row>
    <row r="3152" spans="2:18" s="348" customFormat="1" ht="15" customHeight="1" x14ac:dyDescent="0.2">
      <c r="B3152" s="527">
        <v>165</v>
      </c>
      <c r="C3152" s="305" t="s">
        <v>1895</v>
      </c>
      <c r="D3152" s="528">
        <f t="shared" si="33"/>
        <v>2926</v>
      </c>
      <c r="E3152" s="528">
        <v>2926</v>
      </c>
      <c r="F3152" s="529">
        <f t="shared" si="34"/>
        <v>39327.956989247316</v>
      </c>
      <c r="G3152" s="529"/>
      <c r="H3152" s="528">
        <v>0</v>
      </c>
      <c r="I3152" s="530">
        <v>0</v>
      </c>
      <c r="J3152" s="531">
        <v>0</v>
      </c>
      <c r="K3152" s="5433">
        <v>0</v>
      </c>
      <c r="L3152" s="5434">
        <v>0</v>
      </c>
      <c r="M3152" s="532">
        <v>7.4399999999999994E-2</v>
      </c>
      <c r="N3152" s="532">
        <v>0.2082</v>
      </c>
      <c r="O3152" s="532">
        <v>0.29820000000000002</v>
      </c>
      <c r="P3152" s="532">
        <v>0.13439999999999999</v>
      </c>
      <c r="Q3152" s="532">
        <v>0.22439999999999999</v>
      </c>
      <c r="R3152" s="533" t="s">
        <v>2002</v>
      </c>
    </row>
    <row r="3153" spans="2:18" s="348" customFormat="1" ht="15" customHeight="1" x14ac:dyDescent="0.2">
      <c r="B3153" s="527">
        <v>166</v>
      </c>
      <c r="C3153" s="305" t="s">
        <v>1896</v>
      </c>
      <c r="D3153" s="528">
        <f t="shared" si="33"/>
        <v>492</v>
      </c>
      <c r="E3153" s="528">
        <v>492</v>
      </c>
      <c r="F3153" s="529">
        <f t="shared" si="34"/>
        <v>6307.6923076923076</v>
      </c>
      <c r="G3153" s="529"/>
      <c r="H3153" s="528">
        <v>0</v>
      </c>
      <c r="I3153" s="530">
        <v>0</v>
      </c>
      <c r="J3153" s="531">
        <v>0</v>
      </c>
      <c r="K3153" s="5433">
        <v>0</v>
      </c>
      <c r="L3153" s="5434">
        <v>0</v>
      </c>
      <c r="M3153" s="532">
        <v>7.8E-2</v>
      </c>
      <c r="N3153" s="532">
        <v>0.216</v>
      </c>
      <c r="O3153" s="532">
        <v>0.30470000000000003</v>
      </c>
      <c r="P3153" s="532">
        <v>0.13800000000000001</v>
      </c>
      <c r="Q3153" s="532">
        <v>0.22800000000000001</v>
      </c>
      <c r="R3153" s="533" t="s">
        <v>2002</v>
      </c>
    </row>
    <row r="3154" spans="2:18" s="348" customFormat="1" ht="15" customHeight="1" x14ac:dyDescent="0.2">
      <c r="B3154" s="534">
        <v>167</v>
      </c>
      <c r="C3154" s="535" t="s">
        <v>1897</v>
      </c>
      <c r="D3154" s="536">
        <f t="shared" si="33"/>
        <v>737</v>
      </c>
      <c r="E3154" s="536">
        <v>737</v>
      </c>
      <c r="F3154" s="537">
        <f t="shared" si="34"/>
        <v>9521.9638242894052</v>
      </c>
      <c r="G3154" s="537"/>
      <c r="H3154" s="536">
        <v>0</v>
      </c>
      <c r="I3154" s="538">
        <v>0</v>
      </c>
      <c r="J3154" s="543">
        <v>0</v>
      </c>
      <c r="K3154" s="5471">
        <v>0</v>
      </c>
      <c r="L3154" s="5472">
        <v>0</v>
      </c>
      <c r="M3154" s="539">
        <v>7.7399999999999997E-2</v>
      </c>
      <c r="N3154" s="539">
        <v>0.21540000000000001</v>
      </c>
      <c r="O3154" s="539">
        <v>0.30470000000000003</v>
      </c>
      <c r="P3154" s="539">
        <v>0.13739999999999999</v>
      </c>
      <c r="Q3154" s="539">
        <v>0.22739999999999999</v>
      </c>
      <c r="R3154" s="540" t="s">
        <v>2002</v>
      </c>
    </row>
    <row r="3155" spans="2:18" s="348" customFormat="1" ht="15" customHeight="1" x14ac:dyDescent="0.2">
      <c r="B3155" s="527">
        <v>168</v>
      </c>
      <c r="C3155" s="305" t="s">
        <v>1898</v>
      </c>
      <c r="D3155" s="528">
        <f t="shared" si="33"/>
        <v>17</v>
      </c>
      <c r="E3155" s="528">
        <v>17</v>
      </c>
      <c r="F3155" s="529">
        <f t="shared" si="34"/>
        <v>77.272727272727266</v>
      </c>
      <c r="G3155" s="529"/>
      <c r="H3155" s="528">
        <v>0</v>
      </c>
      <c r="I3155" s="530">
        <v>0</v>
      </c>
      <c r="J3155" s="531">
        <v>0</v>
      </c>
      <c r="K3155" s="5433">
        <v>0</v>
      </c>
      <c r="L3155" s="5434">
        <v>0</v>
      </c>
      <c r="M3155" s="532">
        <v>0.22</v>
      </c>
      <c r="N3155" s="532">
        <v>0.23319999999999999</v>
      </c>
      <c r="O3155" s="532">
        <v>0.30470000000000003</v>
      </c>
      <c r="P3155" s="532">
        <v>0.23319999999999999</v>
      </c>
      <c r="Q3155" s="532">
        <v>0.30470000000000003</v>
      </c>
      <c r="R3155" s="533" t="s">
        <v>2002</v>
      </c>
    </row>
    <row r="3156" spans="2:18" s="348" customFormat="1" ht="15" customHeight="1" x14ac:dyDescent="0.2">
      <c r="B3156" s="527">
        <v>169</v>
      </c>
      <c r="C3156" s="305" t="s">
        <v>1899</v>
      </c>
      <c r="D3156" s="528">
        <f t="shared" si="33"/>
        <v>22</v>
      </c>
      <c r="E3156" s="528">
        <v>22</v>
      </c>
      <c r="F3156" s="529">
        <f t="shared" si="34"/>
        <v>100</v>
      </c>
      <c r="G3156" s="529"/>
      <c r="H3156" s="528">
        <v>0</v>
      </c>
      <c r="I3156" s="530">
        <v>0</v>
      </c>
      <c r="J3156" s="531">
        <v>0</v>
      </c>
      <c r="K3156" s="5433">
        <v>0</v>
      </c>
      <c r="L3156" s="5434">
        <v>0</v>
      </c>
      <c r="M3156" s="532">
        <v>0.22</v>
      </c>
      <c r="N3156" s="532">
        <v>0.23319999999999999</v>
      </c>
      <c r="O3156" s="532">
        <v>0.30470000000000003</v>
      </c>
      <c r="P3156" s="532">
        <v>0.23319999999999999</v>
      </c>
      <c r="Q3156" s="532">
        <v>0.30470000000000003</v>
      </c>
      <c r="R3156" s="533" t="s">
        <v>2002</v>
      </c>
    </row>
    <row r="3157" spans="2:18" s="348" customFormat="1" ht="15" customHeight="1" x14ac:dyDescent="0.2">
      <c r="B3157" s="527">
        <v>170</v>
      </c>
      <c r="C3157" s="305" t="s">
        <v>1900</v>
      </c>
      <c r="D3157" s="528">
        <f t="shared" si="33"/>
        <v>787.40157480314963</v>
      </c>
      <c r="E3157" s="528">
        <v>787.40157480314963</v>
      </c>
      <c r="F3157" s="529">
        <f t="shared" si="34"/>
        <v>8881.6658787679426</v>
      </c>
      <c r="G3157" s="529"/>
      <c r="H3157" s="528">
        <v>0</v>
      </c>
      <c r="I3157" s="530">
        <v>0</v>
      </c>
      <c r="J3157" s="531">
        <v>0</v>
      </c>
      <c r="K3157" s="5433">
        <v>0</v>
      </c>
      <c r="L3157" s="5434">
        <v>0</v>
      </c>
      <c r="M3157" s="532">
        <v>8.8654716981132073E-2</v>
      </c>
      <c r="N3157" s="532">
        <v>0.23319999999999999</v>
      </c>
      <c r="O3157" s="532">
        <v>0.27121732283464567</v>
      </c>
      <c r="P3157" s="532">
        <v>0.23319999999999999</v>
      </c>
      <c r="Q3157" s="532">
        <v>0.27121732283464561</v>
      </c>
      <c r="R3157" s="533" t="s">
        <v>2002</v>
      </c>
    </row>
    <row r="3158" spans="2:18" s="348" customFormat="1" ht="15" customHeight="1" x14ac:dyDescent="0.2">
      <c r="B3158" s="527">
        <v>171</v>
      </c>
      <c r="C3158" s="305" t="s">
        <v>1901</v>
      </c>
      <c r="D3158" s="528">
        <f t="shared" si="33"/>
        <v>1968.5039370078739</v>
      </c>
      <c r="E3158" s="528">
        <v>1968.5039370078739</v>
      </c>
      <c r="F3158" s="529">
        <f t="shared" si="34"/>
        <v>23087.243644473878</v>
      </c>
      <c r="G3158" s="529"/>
      <c r="H3158" s="528">
        <v>0</v>
      </c>
      <c r="I3158" s="530">
        <v>0</v>
      </c>
      <c r="J3158" s="531">
        <v>0</v>
      </c>
      <c r="K3158" s="5433">
        <v>0</v>
      </c>
      <c r="L3158" s="5434">
        <v>0</v>
      </c>
      <c r="M3158" s="532">
        <v>8.5263705244391599E-2</v>
      </c>
      <c r="N3158" s="532">
        <v>0.23319999999999999</v>
      </c>
      <c r="O3158" s="532">
        <v>0.26543307086614176</v>
      </c>
      <c r="P3158" s="532">
        <v>0.23319999999999999</v>
      </c>
      <c r="Q3158" s="532">
        <v>0.26543307086614176</v>
      </c>
      <c r="R3158" s="533" t="s">
        <v>2002</v>
      </c>
    </row>
    <row r="3159" spans="2:18" s="348" customFormat="1" ht="15" customHeight="1" x14ac:dyDescent="0.2">
      <c r="B3159" s="527">
        <v>172</v>
      </c>
      <c r="C3159" s="305" t="s">
        <v>1902</v>
      </c>
      <c r="D3159" s="528">
        <f t="shared" si="33"/>
        <v>590.55118110236219</v>
      </c>
      <c r="E3159" s="528">
        <v>590.55118110236219</v>
      </c>
      <c r="F3159" s="529">
        <f t="shared" si="34"/>
        <v>6648.8249560926652</v>
      </c>
      <c r="G3159" s="529"/>
      <c r="H3159" s="528">
        <v>0</v>
      </c>
      <c r="I3159" s="530">
        <v>0</v>
      </c>
      <c r="J3159" s="531">
        <v>0</v>
      </c>
      <c r="K3159" s="5433">
        <v>0</v>
      </c>
      <c r="L3159" s="5434">
        <v>0</v>
      </c>
      <c r="M3159" s="532">
        <v>8.882038330114396E-2</v>
      </c>
      <c r="N3159" s="532">
        <v>0.23319999999999999</v>
      </c>
      <c r="O3159" s="532">
        <v>0.27141732283464565</v>
      </c>
      <c r="P3159" s="532">
        <v>0.23319999999999999</v>
      </c>
      <c r="Q3159" s="532">
        <v>0.27141732283464565</v>
      </c>
      <c r="R3159" s="533" t="s">
        <v>2002</v>
      </c>
    </row>
    <row r="3160" spans="2:18" s="348" customFormat="1" ht="15" customHeight="1" x14ac:dyDescent="0.2">
      <c r="B3160" s="527">
        <v>173</v>
      </c>
      <c r="C3160" s="305" t="s">
        <v>1903</v>
      </c>
      <c r="D3160" s="528">
        <f t="shared" si="33"/>
        <v>100</v>
      </c>
      <c r="E3160" s="536">
        <v>80</v>
      </c>
      <c r="F3160" s="529">
        <f t="shared" si="34"/>
        <v>1000</v>
      </c>
      <c r="G3160" s="529"/>
      <c r="H3160" s="528">
        <v>0.01</v>
      </c>
      <c r="I3160" s="530">
        <v>50</v>
      </c>
      <c r="J3160" s="531">
        <v>19.989999999999998</v>
      </c>
      <c r="K3160" s="5433">
        <v>5000</v>
      </c>
      <c r="L3160" s="5434">
        <v>0</v>
      </c>
      <c r="M3160" s="532">
        <v>0.08</v>
      </c>
      <c r="N3160" s="532">
        <v>0.23319999999999999</v>
      </c>
      <c r="O3160" s="532">
        <v>0.23319999999999999</v>
      </c>
      <c r="P3160" s="532">
        <v>0.23319999999999999</v>
      </c>
      <c r="Q3160" s="532">
        <v>0.23319999999999999</v>
      </c>
      <c r="R3160" s="533" t="s">
        <v>2000</v>
      </c>
    </row>
    <row r="3161" spans="2:18" s="348" customFormat="1" ht="15" customHeight="1" x14ac:dyDescent="0.2">
      <c r="B3161" s="527">
        <v>174</v>
      </c>
      <c r="C3161" s="305" t="s">
        <v>1904</v>
      </c>
      <c r="D3161" s="528">
        <f t="shared" si="33"/>
        <v>100</v>
      </c>
      <c r="E3161" s="536">
        <v>80</v>
      </c>
      <c r="F3161" s="529">
        <f t="shared" si="34"/>
        <v>533.33333333333337</v>
      </c>
      <c r="G3161" s="529"/>
      <c r="H3161" s="528">
        <v>0.01</v>
      </c>
      <c r="I3161" s="530">
        <v>50</v>
      </c>
      <c r="J3161" s="531">
        <v>19.989999999999998</v>
      </c>
      <c r="K3161" s="5433">
        <v>5000</v>
      </c>
      <c r="L3161" s="5434">
        <v>0</v>
      </c>
      <c r="M3161" s="532">
        <v>0.15</v>
      </c>
      <c r="N3161" s="532">
        <v>0.15</v>
      </c>
      <c r="O3161" s="532">
        <v>0.15</v>
      </c>
      <c r="P3161" s="532">
        <v>0.15</v>
      </c>
      <c r="Q3161" s="532">
        <v>0.15</v>
      </c>
      <c r="R3161" s="533" t="s">
        <v>2000</v>
      </c>
    </row>
    <row r="3162" spans="2:18" s="348" customFormat="1" ht="15" customHeight="1" x14ac:dyDescent="0.2">
      <c r="B3162" s="527">
        <v>175</v>
      </c>
      <c r="C3162" s="305" t="s">
        <v>1905</v>
      </c>
      <c r="D3162" s="528">
        <f t="shared" si="33"/>
        <v>120</v>
      </c>
      <c r="E3162" s="536">
        <v>100</v>
      </c>
      <c r="F3162" s="529">
        <f t="shared" si="34"/>
        <v>1250</v>
      </c>
      <c r="G3162" s="529"/>
      <c r="H3162" s="528">
        <v>0.01</v>
      </c>
      <c r="I3162" s="530">
        <v>50</v>
      </c>
      <c r="J3162" s="531">
        <v>19.989999999999998</v>
      </c>
      <c r="K3162" s="5433">
        <v>5000</v>
      </c>
      <c r="L3162" s="5434">
        <v>0</v>
      </c>
      <c r="M3162" s="532">
        <v>0.08</v>
      </c>
      <c r="N3162" s="532">
        <v>0.23319999999999999</v>
      </c>
      <c r="O3162" s="532">
        <v>0.23319999999999999</v>
      </c>
      <c r="P3162" s="532">
        <v>0.23319999999999999</v>
      </c>
      <c r="Q3162" s="532">
        <v>0.23319999999999999</v>
      </c>
      <c r="R3162" s="533" t="s">
        <v>2000</v>
      </c>
    </row>
    <row r="3163" spans="2:18" s="348" customFormat="1" ht="15" customHeight="1" x14ac:dyDescent="0.2">
      <c r="B3163" s="527">
        <v>176</v>
      </c>
      <c r="C3163" s="305" t="s">
        <v>1906</v>
      </c>
      <c r="D3163" s="528">
        <f t="shared" si="33"/>
        <v>120</v>
      </c>
      <c r="E3163" s="536">
        <v>100</v>
      </c>
      <c r="F3163" s="529">
        <f t="shared" si="34"/>
        <v>666.66666666666674</v>
      </c>
      <c r="G3163" s="529"/>
      <c r="H3163" s="528">
        <v>0.01</v>
      </c>
      <c r="I3163" s="530">
        <v>50</v>
      </c>
      <c r="J3163" s="531">
        <v>19.989999999999998</v>
      </c>
      <c r="K3163" s="5433">
        <v>5000</v>
      </c>
      <c r="L3163" s="5434">
        <v>0</v>
      </c>
      <c r="M3163" s="532">
        <v>0.15</v>
      </c>
      <c r="N3163" s="532">
        <v>0.15</v>
      </c>
      <c r="O3163" s="532">
        <v>0.15</v>
      </c>
      <c r="P3163" s="532">
        <v>0.15</v>
      </c>
      <c r="Q3163" s="532">
        <v>0.15</v>
      </c>
      <c r="R3163" s="533" t="s">
        <v>2000</v>
      </c>
    </row>
    <row r="3164" spans="2:18" s="348" customFormat="1" ht="15" customHeight="1" x14ac:dyDescent="0.2">
      <c r="B3164" s="527">
        <v>177</v>
      </c>
      <c r="C3164" s="305" t="s">
        <v>1907</v>
      </c>
      <c r="D3164" s="528">
        <f t="shared" si="33"/>
        <v>35</v>
      </c>
      <c r="E3164" s="536">
        <v>20</v>
      </c>
      <c r="F3164" s="529">
        <f t="shared" si="34"/>
        <v>250</v>
      </c>
      <c r="G3164" s="529"/>
      <c r="H3164" s="528">
        <v>0.01</v>
      </c>
      <c r="I3164" s="530">
        <v>50</v>
      </c>
      <c r="J3164" s="531">
        <v>14.99</v>
      </c>
      <c r="K3164" s="530">
        <v>60</v>
      </c>
      <c r="L3164" s="530">
        <v>30</v>
      </c>
      <c r="M3164" s="532">
        <v>0.08</v>
      </c>
      <c r="N3164" s="532">
        <v>0.23319999999999999</v>
      </c>
      <c r="O3164" s="532">
        <v>0.23319999999999999</v>
      </c>
      <c r="P3164" s="532">
        <v>0.23319999999999999</v>
      </c>
      <c r="Q3164" s="532">
        <v>0.23319999999999999</v>
      </c>
      <c r="R3164" s="533" t="s">
        <v>2000</v>
      </c>
    </row>
    <row r="3165" spans="2:18" s="348" customFormat="1" ht="15" customHeight="1" x14ac:dyDescent="0.2">
      <c r="B3165" s="527">
        <v>178</v>
      </c>
      <c r="C3165" s="305" t="s">
        <v>1908</v>
      </c>
      <c r="D3165" s="528">
        <f t="shared" si="33"/>
        <v>35</v>
      </c>
      <c r="E3165" s="536">
        <v>20</v>
      </c>
      <c r="F3165" s="529">
        <f t="shared" si="34"/>
        <v>133.33333333333334</v>
      </c>
      <c r="G3165" s="529"/>
      <c r="H3165" s="528">
        <v>0.01</v>
      </c>
      <c r="I3165" s="530">
        <v>50</v>
      </c>
      <c r="J3165" s="531">
        <v>14.99</v>
      </c>
      <c r="K3165" s="530">
        <v>60</v>
      </c>
      <c r="L3165" s="530">
        <v>30</v>
      </c>
      <c r="M3165" s="532">
        <v>0.15</v>
      </c>
      <c r="N3165" s="532">
        <v>0.15</v>
      </c>
      <c r="O3165" s="532">
        <v>0.15</v>
      </c>
      <c r="P3165" s="532">
        <v>0.15</v>
      </c>
      <c r="Q3165" s="532">
        <v>0.15</v>
      </c>
      <c r="R3165" s="533" t="s">
        <v>2000</v>
      </c>
    </row>
    <row r="3166" spans="2:18" s="348" customFormat="1" ht="15" customHeight="1" x14ac:dyDescent="0.2">
      <c r="B3166" s="527">
        <v>179</v>
      </c>
      <c r="C3166" s="305" t="s">
        <v>1909</v>
      </c>
      <c r="D3166" s="528">
        <f t="shared" si="33"/>
        <v>40</v>
      </c>
      <c r="E3166" s="536">
        <v>25</v>
      </c>
      <c r="F3166" s="529">
        <f t="shared" si="34"/>
        <v>312.5</v>
      </c>
      <c r="G3166" s="529"/>
      <c r="H3166" s="528">
        <v>0.01</v>
      </c>
      <c r="I3166" s="530">
        <v>50</v>
      </c>
      <c r="J3166" s="531">
        <v>14.99</v>
      </c>
      <c r="K3166" s="530">
        <v>60</v>
      </c>
      <c r="L3166" s="530">
        <v>30</v>
      </c>
      <c r="M3166" s="532">
        <v>0.08</v>
      </c>
      <c r="N3166" s="532">
        <v>0.23319999999999999</v>
      </c>
      <c r="O3166" s="532">
        <v>0.23319999999999999</v>
      </c>
      <c r="P3166" s="532">
        <v>0.23319999999999999</v>
      </c>
      <c r="Q3166" s="532">
        <v>0.23319999999999999</v>
      </c>
      <c r="R3166" s="533" t="s">
        <v>2000</v>
      </c>
    </row>
    <row r="3167" spans="2:18" s="348" customFormat="1" ht="15" customHeight="1" x14ac:dyDescent="0.2">
      <c r="B3167" s="527">
        <v>180</v>
      </c>
      <c r="C3167" s="305" t="s">
        <v>1910</v>
      </c>
      <c r="D3167" s="528">
        <f t="shared" si="33"/>
        <v>40</v>
      </c>
      <c r="E3167" s="536">
        <v>25</v>
      </c>
      <c r="F3167" s="529">
        <f t="shared" si="34"/>
        <v>166.66666666666669</v>
      </c>
      <c r="G3167" s="529"/>
      <c r="H3167" s="528">
        <v>0.01</v>
      </c>
      <c r="I3167" s="530">
        <v>50</v>
      </c>
      <c r="J3167" s="531">
        <v>14.99</v>
      </c>
      <c r="K3167" s="530">
        <v>60</v>
      </c>
      <c r="L3167" s="530">
        <v>30</v>
      </c>
      <c r="M3167" s="532">
        <v>0.15</v>
      </c>
      <c r="N3167" s="532">
        <v>0.15</v>
      </c>
      <c r="O3167" s="532">
        <v>0.15</v>
      </c>
      <c r="P3167" s="532">
        <v>0.15</v>
      </c>
      <c r="Q3167" s="532">
        <v>0.15</v>
      </c>
      <c r="R3167" s="533" t="s">
        <v>2000</v>
      </c>
    </row>
    <row r="3168" spans="2:18" s="348" customFormat="1" ht="15" customHeight="1" x14ac:dyDescent="0.2">
      <c r="B3168" s="527">
        <v>181</v>
      </c>
      <c r="C3168" s="305" t="s">
        <v>1911</v>
      </c>
      <c r="D3168" s="528">
        <f t="shared" si="33"/>
        <v>55</v>
      </c>
      <c r="E3168" s="536">
        <v>35</v>
      </c>
      <c r="F3168" s="529">
        <f t="shared" si="34"/>
        <v>437.5</v>
      </c>
      <c r="G3168" s="529"/>
      <c r="H3168" s="528">
        <v>0.01</v>
      </c>
      <c r="I3168" s="530">
        <v>50</v>
      </c>
      <c r="J3168" s="531">
        <v>19.989999999999998</v>
      </c>
      <c r="K3168" s="5433">
        <v>5000</v>
      </c>
      <c r="L3168" s="5434">
        <v>0</v>
      </c>
      <c r="M3168" s="532">
        <v>0.08</v>
      </c>
      <c r="N3168" s="532">
        <v>0.23319999999999999</v>
      </c>
      <c r="O3168" s="532">
        <v>0.23319999999999999</v>
      </c>
      <c r="P3168" s="532">
        <v>0.23319999999999999</v>
      </c>
      <c r="Q3168" s="532">
        <v>0.23319999999999999</v>
      </c>
      <c r="R3168" s="533" t="s">
        <v>2000</v>
      </c>
    </row>
    <row r="3169" spans="2:18" s="348" customFormat="1" ht="15" customHeight="1" x14ac:dyDescent="0.2">
      <c r="B3169" s="534">
        <v>182</v>
      </c>
      <c r="C3169" s="535" t="s">
        <v>1912</v>
      </c>
      <c r="D3169" s="536">
        <f t="shared" si="33"/>
        <v>55</v>
      </c>
      <c r="E3169" s="536">
        <v>35</v>
      </c>
      <c r="F3169" s="537">
        <f t="shared" si="34"/>
        <v>233.33333333333334</v>
      </c>
      <c r="G3169" s="537"/>
      <c r="H3169" s="536">
        <v>0.01</v>
      </c>
      <c r="I3169" s="538">
        <v>50</v>
      </c>
      <c r="J3169" s="543">
        <v>19.989999999999998</v>
      </c>
      <c r="K3169" s="5471">
        <v>5000</v>
      </c>
      <c r="L3169" s="5472">
        <v>0</v>
      </c>
      <c r="M3169" s="539">
        <v>0.15</v>
      </c>
      <c r="N3169" s="539">
        <v>0.15</v>
      </c>
      <c r="O3169" s="539">
        <v>0.15</v>
      </c>
      <c r="P3169" s="539">
        <v>0.15</v>
      </c>
      <c r="Q3169" s="539">
        <v>0.15</v>
      </c>
      <c r="R3169" s="540" t="s">
        <v>2000</v>
      </c>
    </row>
    <row r="3170" spans="2:18" s="348" customFormat="1" ht="15" customHeight="1" x14ac:dyDescent="0.2">
      <c r="B3170" s="527">
        <v>183</v>
      </c>
      <c r="C3170" s="305" t="s">
        <v>1913</v>
      </c>
      <c r="D3170" s="528">
        <f t="shared" si="33"/>
        <v>65</v>
      </c>
      <c r="E3170" s="536">
        <v>45</v>
      </c>
      <c r="F3170" s="529">
        <f t="shared" si="34"/>
        <v>562.5</v>
      </c>
      <c r="G3170" s="529"/>
      <c r="H3170" s="528">
        <v>0.01</v>
      </c>
      <c r="I3170" s="530">
        <v>50</v>
      </c>
      <c r="J3170" s="531">
        <v>19.989999999999998</v>
      </c>
      <c r="K3170" s="5433">
        <v>5000</v>
      </c>
      <c r="L3170" s="5434">
        <v>0</v>
      </c>
      <c r="M3170" s="532">
        <v>0.08</v>
      </c>
      <c r="N3170" s="532">
        <v>0.23319999999999999</v>
      </c>
      <c r="O3170" s="532">
        <v>0.23319999999999999</v>
      </c>
      <c r="P3170" s="532">
        <v>0.23319999999999999</v>
      </c>
      <c r="Q3170" s="532">
        <v>0.23319999999999999</v>
      </c>
      <c r="R3170" s="533" t="s">
        <v>2000</v>
      </c>
    </row>
    <row r="3171" spans="2:18" s="348" customFormat="1" ht="15" customHeight="1" x14ac:dyDescent="0.2">
      <c r="B3171" s="527">
        <v>184</v>
      </c>
      <c r="C3171" s="305" t="s">
        <v>1914</v>
      </c>
      <c r="D3171" s="528">
        <f t="shared" si="33"/>
        <v>65</v>
      </c>
      <c r="E3171" s="536">
        <v>45</v>
      </c>
      <c r="F3171" s="529">
        <f t="shared" si="34"/>
        <v>300</v>
      </c>
      <c r="G3171" s="529"/>
      <c r="H3171" s="528">
        <v>0.01</v>
      </c>
      <c r="I3171" s="530">
        <v>50</v>
      </c>
      <c r="J3171" s="531">
        <v>19.989999999999998</v>
      </c>
      <c r="K3171" s="5433">
        <v>5000</v>
      </c>
      <c r="L3171" s="5434">
        <v>0</v>
      </c>
      <c r="M3171" s="532">
        <v>0.15</v>
      </c>
      <c r="N3171" s="532">
        <v>0.15</v>
      </c>
      <c r="O3171" s="532">
        <v>0.15</v>
      </c>
      <c r="P3171" s="532">
        <v>0.15</v>
      </c>
      <c r="Q3171" s="532">
        <v>0.15</v>
      </c>
      <c r="R3171" s="533" t="s">
        <v>2000</v>
      </c>
    </row>
    <row r="3172" spans="2:18" s="348" customFormat="1" ht="15" customHeight="1" x14ac:dyDescent="0.2">
      <c r="B3172" s="527">
        <v>185</v>
      </c>
      <c r="C3172" s="305" t="s">
        <v>1915</v>
      </c>
      <c r="D3172" s="528">
        <f t="shared" si="33"/>
        <v>80</v>
      </c>
      <c r="E3172" s="536">
        <v>60</v>
      </c>
      <c r="F3172" s="529">
        <f t="shared" si="34"/>
        <v>750</v>
      </c>
      <c r="G3172" s="529"/>
      <c r="H3172" s="528">
        <v>0.01</v>
      </c>
      <c r="I3172" s="530">
        <v>50</v>
      </c>
      <c r="J3172" s="531">
        <v>19.989999999999998</v>
      </c>
      <c r="K3172" s="5433">
        <v>5000</v>
      </c>
      <c r="L3172" s="5434">
        <v>0</v>
      </c>
      <c r="M3172" s="532">
        <v>0.08</v>
      </c>
      <c r="N3172" s="532">
        <v>0.23319999999999999</v>
      </c>
      <c r="O3172" s="532">
        <v>0.23319999999999999</v>
      </c>
      <c r="P3172" s="532">
        <v>0.23319999999999999</v>
      </c>
      <c r="Q3172" s="532">
        <v>0.23319999999999999</v>
      </c>
      <c r="R3172" s="533" t="s">
        <v>2000</v>
      </c>
    </row>
    <row r="3173" spans="2:18" s="348" customFormat="1" ht="15" customHeight="1" x14ac:dyDescent="0.2">
      <c r="B3173" s="527">
        <v>186</v>
      </c>
      <c r="C3173" s="305" t="s">
        <v>1916</v>
      </c>
      <c r="D3173" s="528">
        <f t="shared" si="33"/>
        <v>80</v>
      </c>
      <c r="E3173" s="536">
        <v>60</v>
      </c>
      <c r="F3173" s="529">
        <f t="shared" si="34"/>
        <v>400</v>
      </c>
      <c r="G3173" s="529"/>
      <c r="H3173" s="528">
        <v>0.01</v>
      </c>
      <c r="I3173" s="530">
        <v>50</v>
      </c>
      <c r="J3173" s="531">
        <v>19.989999999999998</v>
      </c>
      <c r="K3173" s="5433">
        <v>5000</v>
      </c>
      <c r="L3173" s="5434">
        <v>0</v>
      </c>
      <c r="M3173" s="532">
        <v>0.15</v>
      </c>
      <c r="N3173" s="532">
        <v>0.15</v>
      </c>
      <c r="O3173" s="532">
        <v>0.15</v>
      </c>
      <c r="P3173" s="532">
        <v>0.15</v>
      </c>
      <c r="Q3173" s="532">
        <v>0.15</v>
      </c>
      <c r="R3173" s="533" t="s">
        <v>2000</v>
      </c>
    </row>
    <row r="3174" spans="2:18" s="348" customFormat="1" ht="15" customHeight="1" x14ac:dyDescent="0.2">
      <c r="B3174" s="527">
        <v>187</v>
      </c>
      <c r="C3174" s="535" t="s">
        <v>1917</v>
      </c>
      <c r="D3174" s="528">
        <f t="shared" si="33"/>
        <v>35</v>
      </c>
      <c r="E3174" s="536">
        <v>20</v>
      </c>
      <c r="F3174" s="529">
        <f t="shared" si="34"/>
        <v>250</v>
      </c>
      <c r="G3174" s="529"/>
      <c r="H3174" s="528">
        <v>0.01</v>
      </c>
      <c r="I3174" s="530">
        <v>50</v>
      </c>
      <c r="J3174" s="544">
        <v>14.99</v>
      </c>
      <c r="K3174" s="530">
        <v>60</v>
      </c>
      <c r="L3174" s="530">
        <v>30</v>
      </c>
      <c r="M3174" s="532">
        <v>0.08</v>
      </c>
      <c r="N3174" s="532">
        <v>0.23319999999999999</v>
      </c>
      <c r="O3174" s="532">
        <v>0.23319999999999999</v>
      </c>
      <c r="P3174" s="532">
        <v>0.23319999999999999</v>
      </c>
      <c r="Q3174" s="532">
        <v>0.23319999999999999</v>
      </c>
      <c r="R3174" s="533" t="s">
        <v>2000</v>
      </c>
    </row>
    <row r="3175" spans="2:18" s="348" customFormat="1" ht="15" customHeight="1" x14ac:dyDescent="0.2">
      <c r="B3175" s="527">
        <v>188</v>
      </c>
      <c r="C3175" s="535" t="s">
        <v>1918</v>
      </c>
      <c r="D3175" s="528">
        <f t="shared" si="33"/>
        <v>35</v>
      </c>
      <c r="E3175" s="536">
        <v>20</v>
      </c>
      <c r="F3175" s="529">
        <f t="shared" si="34"/>
        <v>133.33333333333334</v>
      </c>
      <c r="G3175" s="529"/>
      <c r="H3175" s="528">
        <v>0.01</v>
      </c>
      <c r="I3175" s="530">
        <v>50</v>
      </c>
      <c r="J3175" s="544">
        <v>14.99</v>
      </c>
      <c r="K3175" s="530">
        <v>60</v>
      </c>
      <c r="L3175" s="530">
        <v>30</v>
      </c>
      <c r="M3175" s="532">
        <v>0.15</v>
      </c>
      <c r="N3175" s="532">
        <v>0.15</v>
      </c>
      <c r="O3175" s="532">
        <v>0.15</v>
      </c>
      <c r="P3175" s="532">
        <v>0.15</v>
      </c>
      <c r="Q3175" s="532">
        <v>0.15</v>
      </c>
      <c r="R3175" s="533" t="s">
        <v>2000</v>
      </c>
    </row>
    <row r="3176" spans="2:18" s="348" customFormat="1" ht="15" customHeight="1" x14ac:dyDescent="0.2">
      <c r="B3176" s="527">
        <v>189</v>
      </c>
      <c r="C3176" s="535" t="s">
        <v>1919</v>
      </c>
      <c r="D3176" s="528">
        <f t="shared" si="33"/>
        <v>40</v>
      </c>
      <c r="E3176" s="536">
        <v>25</v>
      </c>
      <c r="F3176" s="529">
        <f t="shared" si="34"/>
        <v>312.5</v>
      </c>
      <c r="G3176" s="529"/>
      <c r="H3176" s="528">
        <v>0.01</v>
      </c>
      <c r="I3176" s="530">
        <v>50</v>
      </c>
      <c r="J3176" s="544">
        <v>14.99</v>
      </c>
      <c r="K3176" s="530">
        <v>60</v>
      </c>
      <c r="L3176" s="530">
        <v>30</v>
      </c>
      <c r="M3176" s="532">
        <v>0.08</v>
      </c>
      <c r="N3176" s="532">
        <v>0.23319999999999999</v>
      </c>
      <c r="O3176" s="532">
        <v>0.23319999999999999</v>
      </c>
      <c r="P3176" s="532">
        <v>0.23319999999999999</v>
      </c>
      <c r="Q3176" s="532">
        <v>0.23319999999999999</v>
      </c>
      <c r="R3176" s="533" t="s">
        <v>2000</v>
      </c>
    </row>
    <row r="3177" spans="2:18" s="348" customFormat="1" ht="15" customHeight="1" x14ac:dyDescent="0.2">
      <c r="B3177" s="527">
        <v>190</v>
      </c>
      <c r="C3177" s="535" t="s">
        <v>1920</v>
      </c>
      <c r="D3177" s="528">
        <f t="shared" si="33"/>
        <v>40</v>
      </c>
      <c r="E3177" s="536">
        <v>25</v>
      </c>
      <c r="F3177" s="529">
        <f t="shared" si="34"/>
        <v>166.66666666666669</v>
      </c>
      <c r="G3177" s="529"/>
      <c r="H3177" s="528">
        <v>0.01</v>
      </c>
      <c r="I3177" s="530">
        <v>50</v>
      </c>
      <c r="J3177" s="544">
        <v>14.99</v>
      </c>
      <c r="K3177" s="530">
        <v>60</v>
      </c>
      <c r="L3177" s="530">
        <v>30</v>
      </c>
      <c r="M3177" s="532">
        <v>0.15</v>
      </c>
      <c r="N3177" s="532">
        <v>0.15</v>
      </c>
      <c r="O3177" s="532">
        <v>0.15</v>
      </c>
      <c r="P3177" s="532">
        <v>0.15</v>
      </c>
      <c r="Q3177" s="532">
        <v>0.15</v>
      </c>
      <c r="R3177" s="533" t="s">
        <v>2000</v>
      </c>
    </row>
    <row r="3178" spans="2:18" s="348" customFormat="1" ht="15" customHeight="1" x14ac:dyDescent="0.2">
      <c r="B3178" s="527">
        <v>191</v>
      </c>
      <c r="C3178" s="535" t="s">
        <v>1921</v>
      </c>
      <c r="D3178" s="528">
        <f t="shared" si="33"/>
        <v>8</v>
      </c>
      <c r="E3178" s="528">
        <v>8</v>
      </c>
      <c r="F3178" s="529">
        <f t="shared" si="34"/>
        <v>53.333333333333336</v>
      </c>
      <c r="G3178" s="529"/>
      <c r="H3178" s="528">
        <v>0</v>
      </c>
      <c r="I3178" s="544">
        <v>0</v>
      </c>
      <c r="J3178" s="544">
        <v>0</v>
      </c>
      <c r="K3178" s="5433">
        <v>0</v>
      </c>
      <c r="L3178" s="5434"/>
      <c r="M3178" s="532">
        <v>0.15</v>
      </c>
      <c r="N3178" s="532">
        <v>0.19019999999999998</v>
      </c>
      <c r="O3178" s="532">
        <v>0.3</v>
      </c>
      <c r="P3178" s="532">
        <v>0.19019999999999998</v>
      </c>
      <c r="Q3178" s="532">
        <v>0.3</v>
      </c>
      <c r="R3178" s="533" t="s">
        <v>2002</v>
      </c>
    </row>
    <row r="3179" spans="2:18" s="348" customFormat="1" ht="15" customHeight="1" x14ac:dyDescent="0.2">
      <c r="B3179" s="527">
        <v>192</v>
      </c>
      <c r="C3179" s="535" t="s">
        <v>1922</v>
      </c>
      <c r="D3179" s="528">
        <f t="shared" si="33"/>
        <v>8</v>
      </c>
      <c r="E3179" s="528">
        <v>8</v>
      </c>
      <c r="F3179" s="529">
        <f t="shared" si="34"/>
        <v>100.000250000625</v>
      </c>
      <c r="G3179" s="529"/>
      <c r="H3179" s="528">
        <v>0</v>
      </c>
      <c r="I3179" s="544">
        <v>0</v>
      </c>
      <c r="J3179" s="544">
        <v>0</v>
      </c>
      <c r="K3179" s="5433">
        <v>0</v>
      </c>
      <c r="L3179" s="5434"/>
      <c r="M3179" s="532">
        <v>7.9999799999999996E-2</v>
      </c>
      <c r="N3179" s="532">
        <v>0.23319999999999999</v>
      </c>
      <c r="O3179" s="532">
        <v>0.30470000000000003</v>
      </c>
      <c r="P3179" s="532">
        <v>0.23319999999999999</v>
      </c>
      <c r="Q3179" s="532">
        <v>0.30470000000000003</v>
      </c>
      <c r="R3179" s="533" t="s">
        <v>2002</v>
      </c>
    </row>
    <row r="3180" spans="2:18" s="348" customFormat="1" ht="15" customHeight="1" x14ac:dyDescent="0.2">
      <c r="B3180" s="527">
        <v>193</v>
      </c>
      <c r="C3180" s="535" t="s">
        <v>1923</v>
      </c>
      <c r="D3180" s="528">
        <f t="shared" si="33"/>
        <v>20</v>
      </c>
      <c r="E3180" s="528">
        <v>9.1999999999999993</v>
      </c>
      <c r="F3180" s="529">
        <f t="shared" si="34"/>
        <v>114.99999999999999</v>
      </c>
      <c r="G3180" s="529"/>
      <c r="H3180" s="528">
        <v>10.8</v>
      </c>
      <c r="I3180" s="530">
        <v>1000</v>
      </c>
      <c r="J3180" s="544">
        <v>0</v>
      </c>
      <c r="K3180" s="5433">
        <v>0</v>
      </c>
      <c r="L3180" s="5434"/>
      <c r="M3180" s="532">
        <v>0.08</v>
      </c>
      <c r="N3180" s="532">
        <v>0.23319999999999999</v>
      </c>
      <c r="O3180" s="532">
        <v>0.30470000000000003</v>
      </c>
      <c r="P3180" s="532">
        <v>0.23319999999999999</v>
      </c>
      <c r="Q3180" s="532">
        <v>0.30470000000000003</v>
      </c>
      <c r="R3180" s="533" t="s">
        <v>2002</v>
      </c>
    </row>
    <row r="3181" spans="2:18" s="348" customFormat="1" ht="15" customHeight="1" x14ac:dyDescent="0.2">
      <c r="B3181" s="527">
        <v>194</v>
      </c>
      <c r="C3181" s="535" t="s">
        <v>1924</v>
      </c>
      <c r="D3181" s="528">
        <f t="shared" si="33"/>
        <v>22</v>
      </c>
      <c r="E3181" s="528">
        <v>19.25</v>
      </c>
      <c r="F3181" s="529">
        <f t="shared" si="34"/>
        <v>240.625</v>
      </c>
      <c r="G3181" s="529"/>
      <c r="H3181" s="528">
        <v>2.75</v>
      </c>
      <c r="I3181" s="530">
        <v>250</v>
      </c>
      <c r="J3181" s="544">
        <v>0</v>
      </c>
      <c r="K3181" s="5433">
        <v>0</v>
      </c>
      <c r="L3181" s="5434"/>
      <c r="M3181" s="532">
        <v>0.08</v>
      </c>
      <c r="N3181" s="532">
        <v>0.23319999999999999</v>
      </c>
      <c r="O3181" s="532">
        <v>0.30470000000000003</v>
      </c>
      <c r="P3181" s="532">
        <v>0.23319999999999999</v>
      </c>
      <c r="Q3181" s="532">
        <v>0.30470000000000003</v>
      </c>
      <c r="R3181" s="533" t="s">
        <v>2002</v>
      </c>
    </row>
    <row r="3182" spans="2:18" s="348" customFormat="1" ht="15" customHeight="1" x14ac:dyDescent="0.2">
      <c r="B3182" s="527">
        <v>195</v>
      </c>
      <c r="C3182" s="535" t="s">
        <v>1925</v>
      </c>
      <c r="D3182" s="528">
        <f t="shared" ref="D3182:D3208" si="35">+E3182+H3182+J3182</f>
        <v>18</v>
      </c>
      <c r="E3182" s="528">
        <v>12.6</v>
      </c>
      <c r="F3182" s="529">
        <f t="shared" ref="F3182:F3198" si="36">E3182/M3182</f>
        <v>157.5</v>
      </c>
      <c r="G3182" s="529"/>
      <c r="H3182" s="528">
        <v>5.4</v>
      </c>
      <c r="I3182" s="530">
        <v>500</v>
      </c>
      <c r="J3182" s="544">
        <v>0</v>
      </c>
      <c r="K3182" s="5433">
        <v>0</v>
      </c>
      <c r="L3182" s="5434"/>
      <c r="M3182" s="532">
        <v>0.08</v>
      </c>
      <c r="N3182" s="532">
        <v>0.23319999999999999</v>
      </c>
      <c r="O3182" s="532">
        <v>0.30470000000000003</v>
      </c>
      <c r="P3182" s="532">
        <v>0.23319999999999999</v>
      </c>
      <c r="Q3182" s="532">
        <v>0.30470000000000003</v>
      </c>
      <c r="R3182" s="533" t="s">
        <v>2002</v>
      </c>
    </row>
    <row r="3183" spans="2:18" s="348" customFormat="1" ht="15" customHeight="1" x14ac:dyDescent="0.2">
      <c r="B3183" s="527">
        <v>196</v>
      </c>
      <c r="C3183" s="535" t="s">
        <v>1926</v>
      </c>
      <c r="D3183" s="528">
        <f t="shared" si="35"/>
        <v>21</v>
      </c>
      <c r="E3183" s="528">
        <v>11.1</v>
      </c>
      <c r="F3183" s="529">
        <f t="shared" si="36"/>
        <v>138.75</v>
      </c>
      <c r="G3183" s="529"/>
      <c r="H3183" s="528">
        <v>9.9</v>
      </c>
      <c r="I3183" s="530">
        <v>5000</v>
      </c>
      <c r="J3183" s="544">
        <v>0</v>
      </c>
      <c r="K3183" s="5433">
        <v>0</v>
      </c>
      <c r="L3183" s="5434"/>
      <c r="M3183" s="532">
        <v>0.08</v>
      </c>
      <c r="N3183" s="532">
        <v>0.23319999999999999</v>
      </c>
      <c r="O3183" s="532">
        <v>0.30470000000000003</v>
      </c>
      <c r="P3183" s="532">
        <v>0.23319999999999999</v>
      </c>
      <c r="Q3183" s="532">
        <v>0.30470000000000003</v>
      </c>
      <c r="R3183" s="533" t="s">
        <v>2002</v>
      </c>
    </row>
    <row r="3184" spans="2:18" s="348" customFormat="1" ht="15" customHeight="1" x14ac:dyDescent="0.2">
      <c r="B3184" s="534">
        <v>197</v>
      </c>
      <c r="C3184" s="535" t="s">
        <v>1927</v>
      </c>
      <c r="D3184" s="536">
        <f t="shared" si="35"/>
        <v>44.642857142857139</v>
      </c>
      <c r="E3184" s="536">
        <v>44.642857142857139</v>
      </c>
      <c r="F3184" s="537">
        <f t="shared" si="36"/>
        <v>558.03571428571422</v>
      </c>
      <c r="G3184" s="537"/>
      <c r="H3184" s="536">
        <v>0</v>
      </c>
      <c r="I3184" s="545">
        <v>0</v>
      </c>
      <c r="J3184" s="545">
        <v>0</v>
      </c>
      <c r="K3184" s="5471">
        <v>0</v>
      </c>
      <c r="L3184" s="5472"/>
      <c r="M3184" s="539">
        <v>0.08</v>
      </c>
      <c r="N3184" s="539">
        <v>0.23319999999999999</v>
      </c>
      <c r="O3184" s="539">
        <v>0.30470000000000003</v>
      </c>
      <c r="P3184" s="539">
        <v>0.23319999999999999</v>
      </c>
      <c r="Q3184" s="539">
        <v>0.26</v>
      </c>
      <c r="R3184" s="540" t="s">
        <v>2002</v>
      </c>
    </row>
    <row r="3185" spans="2:18" s="348" customFormat="1" ht="15" customHeight="1" x14ac:dyDescent="0.2">
      <c r="B3185" s="527">
        <v>198</v>
      </c>
      <c r="C3185" s="535" t="s">
        <v>1245</v>
      </c>
      <c r="D3185" s="528">
        <f t="shared" si="35"/>
        <v>89.29</v>
      </c>
      <c r="E3185" s="528">
        <v>89.29</v>
      </c>
      <c r="F3185" s="529">
        <f t="shared" si="36"/>
        <v>1116.125</v>
      </c>
      <c r="G3185" s="529"/>
      <c r="H3185" s="528">
        <v>0</v>
      </c>
      <c r="I3185" s="530">
        <v>0</v>
      </c>
      <c r="J3185" s="544">
        <v>0</v>
      </c>
      <c r="K3185" s="5433">
        <v>0</v>
      </c>
      <c r="L3185" s="5434"/>
      <c r="M3185" s="532">
        <v>0.08</v>
      </c>
      <c r="N3185" s="532">
        <v>0.23319999999999999</v>
      </c>
      <c r="O3185" s="532">
        <v>0.30470000000000003</v>
      </c>
      <c r="P3185" s="532">
        <v>0.23319999999999999</v>
      </c>
      <c r="Q3185" s="532">
        <v>0.25</v>
      </c>
      <c r="R3185" s="533" t="s">
        <v>2002</v>
      </c>
    </row>
    <row r="3186" spans="2:18" s="348" customFormat="1" ht="15" customHeight="1" x14ac:dyDescent="0.2">
      <c r="B3186" s="527">
        <v>199</v>
      </c>
      <c r="C3186" s="535" t="s">
        <v>1246</v>
      </c>
      <c r="D3186" s="528">
        <f t="shared" si="35"/>
        <v>95</v>
      </c>
      <c r="E3186" s="528">
        <v>95</v>
      </c>
      <c r="F3186" s="529">
        <f t="shared" si="36"/>
        <v>1187.5</v>
      </c>
      <c r="G3186" s="529"/>
      <c r="H3186" s="528">
        <v>0</v>
      </c>
      <c r="I3186" s="530">
        <v>0</v>
      </c>
      <c r="J3186" s="544">
        <v>0</v>
      </c>
      <c r="K3186" s="5433">
        <v>0</v>
      </c>
      <c r="L3186" s="5434"/>
      <c r="M3186" s="532">
        <v>0.08</v>
      </c>
      <c r="N3186" s="539">
        <v>0.23319999999999999</v>
      </c>
      <c r="O3186" s="539">
        <v>0.30470000000000003</v>
      </c>
      <c r="P3186" s="532">
        <v>0.23319999999999999</v>
      </c>
      <c r="Q3186" s="532">
        <v>0.245</v>
      </c>
      <c r="R3186" s="533" t="s">
        <v>2002</v>
      </c>
    </row>
    <row r="3187" spans="2:18" s="348" customFormat="1" ht="15" customHeight="1" x14ac:dyDescent="0.2">
      <c r="B3187" s="527">
        <v>200</v>
      </c>
      <c r="C3187" s="535" t="s">
        <v>1247</v>
      </c>
      <c r="D3187" s="528">
        <f t="shared" si="35"/>
        <v>22</v>
      </c>
      <c r="E3187" s="528">
        <v>22</v>
      </c>
      <c r="F3187" s="529">
        <f t="shared" si="36"/>
        <v>275</v>
      </c>
      <c r="G3187" s="529"/>
      <c r="H3187" s="528">
        <v>0</v>
      </c>
      <c r="I3187" s="530">
        <v>0</v>
      </c>
      <c r="J3187" s="544">
        <v>0</v>
      </c>
      <c r="K3187" s="5433">
        <v>0</v>
      </c>
      <c r="L3187" s="5434"/>
      <c r="M3187" s="532">
        <v>0.08</v>
      </c>
      <c r="N3187" s="532">
        <v>0.23319999999999999</v>
      </c>
      <c r="O3187" s="532">
        <v>0.30470000000000003</v>
      </c>
      <c r="P3187" s="532">
        <v>0.23319999999999999</v>
      </c>
      <c r="Q3187" s="532">
        <v>0.30470000000000003</v>
      </c>
      <c r="R3187" s="533" t="s">
        <v>2002</v>
      </c>
    </row>
    <row r="3188" spans="2:18" s="348" customFormat="1" ht="15" customHeight="1" x14ac:dyDescent="0.2">
      <c r="B3188" s="527">
        <v>201</v>
      </c>
      <c r="C3188" s="535" t="s">
        <v>1248</v>
      </c>
      <c r="D3188" s="528">
        <f t="shared" si="35"/>
        <v>25</v>
      </c>
      <c r="E3188" s="528">
        <v>25</v>
      </c>
      <c r="F3188" s="529">
        <f t="shared" si="36"/>
        <v>312.5</v>
      </c>
      <c r="G3188" s="529"/>
      <c r="H3188" s="528">
        <v>0</v>
      </c>
      <c r="I3188" s="530">
        <v>0</v>
      </c>
      <c r="J3188" s="544">
        <v>0</v>
      </c>
      <c r="K3188" s="5433">
        <v>0</v>
      </c>
      <c r="L3188" s="5434"/>
      <c r="M3188" s="532">
        <v>0.08</v>
      </c>
      <c r="N3188" s="532">
        <v>0.23319999999999999</v>
      </c>
      <c r="O3188" s="532">
        <v>0.30470000000000003</v>
      </c>
      <c r="P3188" s="532">
        <v>0.23319999999999999</v>
      </c>
      <c r="Q3188" s="532">
        <v>0.30470000000000003</v>
      </c>
      <c r="R3188" s="533" t="s">
        <v>2002</v>
      </c>
    </row>
    <row r="3189" spans="2:18" s="348" customFormat="1" ht="15" customHeight="1" x14ac:dyDescent="0.2">
      <c r="B3189" s="527">
        <v>202</v>
      </c>
      <c r="C3189" s="535" t="s">
        <v>2676</v>
      </c>
      <c r="D3189" s="528">
        <f t="shared" si="35"/>
        <v>34</v>
      </c>
      <c r="E3189" s="528">
        <v>34</v>
      </c>
      <c r="F3189" s="529">
        <f t="shared" si="36"/>
        <v>425</v>
      </c>
      <c r="G3189" s="529"/>
      <c r="H3189" s="528">
        <v>0</v>
      </c>
      <c r="I3189" s="530">
        <v>0</v>
      </c>
      <c r="J3189" s="544">
        <v>0</v>
      </c>
      <c r="K3189" s="5433">
        <v>0</v>
      </c>
      <c r="L3189" s="5434"/>
      <c r="M3189" s="532">
        <v>0.08</v>
      </c>
      <c r="N3189" s="532">
        <v>0.23319999999999999</v>
      </c>
      <c r="O3189" s="532">
        <v>0.30470000000000003</v>
      </c>
      <c r="P3189" s="532">
        <v>0.23319999999999999</v>
      </c>
      <c r="Q3189" s="532">
        <v>0.28600000000000003</v>
      </c>
      <c r="R3189" s="533" t="s">
        <v>2002</v>
      </c>
    </row>
    <row r="3190" spans="2:18" s="348" customFormat="1" ht="15" customHeight="1" x14ac:dyDescent="0.2">
      <c r="B3190" s="527">
        <v>203</v>
      </c>
      <c r="C3190" s="535" t="s">
        <v>2677</v>
      </c>
      <c r="D3190" s="528">
        <f t="shared" si="35"/>
        <v>43</v>
      </c>
      <c r="E3190" s="528">
        <v>43</v>
      </c>
      <c r="F3190" s="529">
        <f t="shared" si="36"/>
        <v>537.5</v>
      </c>
      <c r="G3190" s="529"/>
      <c r="H3190" s="528">
        <v>0</v>
      </c>
      <c r="I3190" s="530">
        <v>0</v>
      </c>
      <c r="J3190" s="544">
        <v>0</v>
      </c>
      <c r="K3190" s="5433">
        <v>0</v>
      </c>
      <c r="L3190" s="5434"/>
      <c r="M3190" s="532">
        <v>0.08</v>
      </c>
      <c r="N3190" s="539">
        <v>0.23319999999999999</v>
      </c>
      <c r="O3190" s="539">
        <v>0.30470000000000003</v>
      </c>
      <c r="P3190" s="532">
        <v>0.23319999999999999</v>
      </c>
      <c r="Q3190" s="532">
        <v>0.27279999999999993</v>
      </c>
      <c r="R3190" s="533" t="s">
        <v>2002</v>
      </c>
    </row>
    <row r="3191" spans="2:18" s="348" customFormat="1" ht="15" customHeight="1" x14ac:dyDescent="0.2">
      <c r="B3191" s="527">
        <v>204</v>
      </c>
      <c r="C3191" s="535" t="s">
        <v>2678</v>
      </c>
      <c r="D3191" s="528">
        <f t="shared" si="35"/>
        <v>54</v>
      </c>
      <c r="E3191" s="528">
        <v>54</v>
      </c>
      <c r="F3191" s="529">
        <f t="shared" si="36"/>
        <v>675</v>
      </c>
      <c r="G3191" s="529"/>
      <c r="H3191" s="528">
        <v>0</v>
      </c>
      <c r="I3191" s="530">
        <v>0</v>
      </c>
      <c r="J3191" s="544">
        <v>0</v>
      </c>
      <c r="K3191" s="5433">
        <v>0</v>
      </c>
      <c r="L3191" s="5434"/>
      <c r="M3191" s="532">
        <v>0.08</v>
      </c>
      <c r="N3191" s="539">
        <v>0.23319999999999999</v>
      </c>
      <c r="O3191" s="539">
        <v>0.30470000000000003</v>
      </c>
      <c r="P3191" s="532">
        <v>0.23319999999999999</v>
      </c>
      <c r="Q3191" s="532">
        <v>0.25799999999999995</v>
      </c>
      <c r="R3191" s="533" t="s">
        <v>2002</v>
      </c>
    </row>
    <row r="3192" spans="2:18" s="348" customFormat="1" ht="15" customHeight="1" x14ac:dyDescent="0.2">
      <c r="B3192" s="527">
        <v>205</v>
      </c>
      <c r="C3192" s="535" t="s">
        <v>2679</v>
      </c>
      <c r="D3192" s="528">
        <f t="shared" si="35"/>
        <v>79</v>
      </c>
      <c r="E3192" s="528">
        <v>79</v>
      </c>
      <c r="F3192" s="529">
        <f t="shared" si="36"/>
        <v>987.5</v>
      </c>
      <c r="G3192" s="529"/>
      <c r="H3192" s="528">
        <v>0</v>
      </c>
      <c r="I3192" s="530">
        <v>0</v>
      </c>
      <c r="J3192" s="544">
        <v>0</v>
      </c>
      <c r="K3192" s="5433">
        <v>0</v>
      </c>
      <c r="L3192" s="5434"/>
      <c r="M3192" s="532">
        <v>0.08</v>
      </c>
      <c r="N3192" s="539">
        <v>0.23319999999999999</v>
      </c>
      <c r="O3192" s="539">
        <v>0.30470000000000003</v>
      </c>
      <c r="P3192" s="532">
        <v>0.23319999999999999</v>
      </c>
      <c r="Q3192" s="532">
        <v>0.24869999999999995</v>
      </c>
      <c r="R3192" s="533" t="s">
        <v>2002</v>
      </c>
    </row>
    <row r="3193" spans="2:18" s="348" customFormat="1" ht="15" customHeight="1" x14ac:dyDescent="0.2">
      <c r="B3193" s="534">
        <v>206</v>
      </c>
      <c r="C3193" s="535" t="s">
        <v>2680</v>
      </c>
      <c r="D3193" s="536">
        <f t="shared" si="35"/>
        <v>18</v>
      </c>
      <c r="E3193" s="536">
        <v>18</v>
      </c>
      <c r="F3193" s="537">
        <f t="shared" si="36"/>
        <v>225</v>
      </c>
      <c r="G3193" s="537"/>
      <c r="H3193" s="536">
        <v>0</v>
      </c>
      <c r="I3193" s="538">
        <v>0</v>
      </c>
      <c r="J3193" s="545">
        <v>0</v>
      </c>
      <c r="K3193" s="5471">
        <v>0</v>
      </c>
      <c r="L3193" s="5472"/>
      <c r="M3193" s="539">
        <v>0.08</v>
      </c>
      <c r="N3193" s="539">
        <v>0.23319999999999999</v>
      </c>
      <c r="O3193" s="539">
        <v>0.30470000000000003</v>
      </c>
      <c r="P3193" s="539">
        <v>0.23319999999999999</v>
      </c>
      <c r="Q3193" s="539">
        <v>0.30470000000000003</v>
      </c>
      <c r="R3193" s="540" t="s">
        <v>2002</v>
      </c>
    </row>
    <row r="3194" spans="2:18" s="348" customFormat="1" ht="15" customHeight="1" x14ac:dyDescent="0.2">
      <c r="B3194" s="527">
        <v>207</v>
      </c>
      <c r="C3194" s="535" t="s">
        <v>2681</v>
      </c>
      <c r="D3194" s="528">
        <f t="shared" si="35"/>
        <v>22</v>
      </c>
      <c r="E3194" s="528">
        <v>22</v>
      </c>
      <c r="F3194" s="529">
        <f t="shared" si="36"/>
        <v>275</v>
      </c>
      <c r="G3194" s="529"/>
      <c r="H3194" s="528">
        <v>0</v>
      </c>
      <c r="I3194" s="530">
        <v>0</v>
      </c>
      <c r="J3194" s="544">
        <v>0</v>
      </c>
      <c r="K3194" s="5433">
        <v>0</v>
      </c>
      <c r="L3194" s="5434"/>
      <c r="M3194" s="532">
        <v>0.08</v>
      </c>
      <c r="N3194" s="539">
        <v>0.23319999999999999</v>
      </c>
      <c r="O3194" s="539">
        <v>0.30470000000000003</v>
      </c>
      <c r="P3194" s="532">
        <v>0.23319999999999999</v>
      </c>
      <c r="Q3194" s="532">
        <v>0.30470000000000003</v>
      </c>
      <c r="R3194" s="533" t="s">
        <v>2002</v>
      </c>
    </row>
    <row r="3195" spans="2:18" s="348" customFormat="1" ht="15" customHeight="1" x14ac:dyDescent="0.2">
      <c r="B3195" s="527">
        <v>208</v>
      </c>
      <c r="C3195" s="535" t="s">
        <v>2682</v>
      </c>
      <c r="D3195" s="528">
        <f t="shared" si="35"/>
        <v>25</v>
      </c>
      <c r="E3195" s="528">
        <v>25</v>
      </c>
      <c r="F3195" s="529">
        <f t="shared" si="36"/>
        <v>312.5</v>
      </c>
      <c r="G3195" s="529"/>
      <c r="H3195" s="528">
        <v>0</v>
      </c>
      <c r="I3195" s="530">
        <v>0</v>
      </c>
      <c r="J3195" s="544">
        <v>0</v>
      </c>
      <c r="K3195" s="5433">
        <v>0</v>
      </c>
      <c r="L3195" s="5434"/>
      <c r="M3195" s="532">
        <v>0.08</v>
      </c>
      <c r="N3195" s="539">
        <v>0.23319999999999999</v>
      </c>
      <c r="O3195" s="539">
        <v>0.30470000000000003</v>
      </c>
      <c r="P3195" s="532">
        <v>0.23319999999999999</v>
      </c>
      <c r="Q3195" s="532">
        <v>0.30149999999999993</v>
      </c>
      <c r="R3195" s="533" t="s">
        <v>2002</v>
      </c>
    </row>
    <row r="3196" spans="2:18" s="348" customFormat="1" ht="15" customHeight="1" x14ac:dyDescent="0.2">
      <c r="B3196" s="527">
        <v>209</v>
      </c>
      <c r="C3196" s="535" t="s">
        <v>2683</v>
      </c>
      <c r="D3196" s="528">
        <f t="shared" si="35"/>
        <v>34</v>
      </c>
      <c r="E3196" s="528">
        <v>34</v>
      </c>
      <c r="F3196" s="529">
        <f t="shared" si="36"/>
        <v>425</v>
      </c>
      <c r="G3196" s="529"/>
      <c r="H3196" s="528">
        <v>0</v>
      </c>
      <c r="I3196" s="530">
        <v>0</v>
      </c>
      <c r="J3196" s="544">
        <v>0</v>
      </c>
      <c r="K3196" s="5433">
        <v>0</v>
      </c>
      <c r="L3196" s="5434"/>
      <c r="M3196" s="532">
        <v>0.08</v>
      </c>
      <c r="N3196" s="532">
        <v>0.23319999999999999</v>
      </c>
      <c r="O3196" s="532">
        <v>0.30470000000000003</v>
      </c>
      <c r="P3196" s="532">
        <v>0.23319999999999999</v>
      </c>
      <c r="Q3196" s="532">
        <v>0.27360000000000001</v>
      </c>
      <c r="R3196" s="533" t="s">
        <v>2002</v>
      </c>
    </row>
    <row r="3197" spans="2:18" s="348" customFormat="1" ht="15" customHeight="1" x14ac:dyDescent="0.2">
      <c r="B3197" s="527">
        <v>210</v>
      </c>
      <c r="C3197" s="535" t="s">
        <v>2684</v>
      </c>
      <c r="D3197" s="528">
        <f t="shared" si="35"/>
        <v>43</v>
      </c>
      <c r="E3197" s="528">
        <v>43</v>
      </c>
      <c r="F3197" s="529">
        <f t="shared" si="36"/>
        <v>537.5</v>
      </c>
      <c r="G3197" s="529"/>
      <c r="H3197" s="528">
        <v>0</v>
      </c>
      <c r="I3197" s="530">
        <v>0</v>
      </c>
      <c r="J3197" s="544">
        <v>0</v>
      </c>
      <c r="K3197" s="5433">
        <v>0</v>
      </c>
      <c r="L3197" s="5434"/>
      <c r="M3197" s="532">
        <v>0.08</v>
      </c>
      <c r="N3197" s="532">
        <v>0.23319999999999999</v>
      </c>
      <c r="O3197" s="532">
        <v>0.30470000000000003</v>
      </c>
      <c r="P3197" s="532">
        <v>0.23319999999999999</v>
      </c>
      <c r="Q3197" s="532">
        <v>0.26159999999999994</v>
      </c>
      <c r="R3197" s="533" t="s">
        <v>2002</v>
      </c>
    </row>
    <row r="3198" spans="2:18" s="348" customFormat="1" ht="15" customHeight="1" x14ac:dyDescent="0.2">
      <c r="B3198" s="527">
        <v>211</v>
      </c>
      <c r="C3198" s="535" t="s">
        <v>2685</v>
      </c>
      <c r="D3198" s="528">
        <f t="shared" si="35"/>
        <v>54</v>
      </c>
      <c r="E3198" s="528">
        <v>54</v>
      </c>
      <c r="F3198" s="529">
        <f t="shared" si="36"/>
        <v>675</v>
      </c>
      <c r="G3198" s="529"/>
      <c r="H3198" s="528">
        <v>0</v>
      </c>
      <c r="I3198" s="530">
        <v>0</v>
      </c>
      <c r="J3198" s="544">
        <v>0</v>
      </c>
      <c r="K3198" s="5433">
        <v>0</v>
      </c>
      <c r="L3198" s="5434"/>
      <c r="M3198" s="532">
        <v>0.08</v>
      </c>
      <c r="N3198" s="532">
        <v>0.23319999999999999</v>
      </c>
      <c r="O3198" s="532">
        <v>0.30470000000000003</v>
      </c>
      <c r="P3198" s="532">
        <v>0.23319999999999999</v>
      </c>
      <c r="Q3198" s="532">
        <v>0.24809999999999999</v>
      </c>
      <c r="R3198" s="533" t="s">
        <v>2002</v>
      </c>
    </row>
    <row r="3199" spans="2:18" s="348" customFormat="1" ht="15" customHeight="1" x14ac:dyDescent="0.2">
      <c r="B3199" s="527">
        <v>211</v>
      </c>
      <c r="C3199" s="535" t="s">
        <v>2686</v>
      </c>
      <c r="D3199" s="528">
        <f t="shared" si="35"/>
        <v>25</v>
      </c>
      <c r="E3199" s="528">
        <v>10</v>
      </c>
      <c r="F3199" s="529">
        <v>125</v>
      </c>
      <c r="G3199" s="529">
        <v>250</v>
      </c>
      <c r="H3199" s="528">
        <v>0.01</v>
      </c>
      <c r="I3199" s="530">
        <v>20</v>
      </c>
      <c r="J3199" s="544">
        <v>14.99</v>
      </c>
      <c r="K3199" s="530">
        <v>60</v>
      </c>
      <c r="L3199" s="530">
        <v>30</v>
      </c>
      <c r="M3199" s="532">
        <v>0.08</v>
      </c>
      <c r="N3199" s="532">
        <v>0.19</v>
      </c>
      <c r="O3199" s="532">
        <v>0.19</v>
      </c>
      <c r="P3199" s="532">
        <v>0.19</v>
      </c>
      <c r="Q3199" s="532">
        <v>0.19</v>
      </c>
      <c r="R3199" s="533" t="s">
        <v>2000</v>
      </c>
    </row>
    <row r="3200" spans="2:18" s="348" customFormat="1" ht="15" customHeight="1" x14ac:dyDescent="0.2">
      <c r="B3200" s="527">
        <v>211</v>
      </c>
      <c r="C3200" s="535" t="s">
        <v>111</v>
      </c>
      <c r="D3200" s="528">
        <f t="shared" si="35"/>
        <v>30</v>
      </c>
      <c r="E3200" s="528">
        <v>15</v>
      </c>
      <c r="F3200" s="529">
        <v>188</v>
      </c>
      <c r="G3200" s="529">
        <v>375</v>
      </c>
      <c r="H3200" s="528">
        <v>0.01</v>
      </c>
      <c r="I3200" s="530">
        <v>20</v>
      </c>
      <c r="J3200" s="544">
        <v>14.99</v>
      </c>
      <c r="K3200" s="530">
        <v>60</v>
      </c>
      <c r="L3200" s="530">
        <v>30</v>
      </c>
      <c r="M3200" s="532">
        <v>0.08</v>
      </c>
      <c r="N3200" s="532">
        <v>0.19</v>
      </c>
      <c r="O3200" s="532">
        <v>0.19</v>
      </c>
      <c r="P3200" s="532">
        <v>0.19</v>
      </c>
      <c r="Q3200" s="532">
        <v>0.19</v>
      </c>
      <c r="R3200" s="533" t="s">
        <v>2000</v>
      </c>
    </row>
    <row r="3201" spans="2:18" s="348" customFormat="1" ht="15" customHeight="1" x14ac:dyDescent="0.2">
      <c r="B3201" s="527">
        <v>211</v>
      </c>
      <c r="C3201" s="535" t="s">
        <v>112</v>
      </c>
      <c r="D3201" s="528">
        <f t="shared" si="35"/>
        <v>35</v>
      </c>
      <c r="E3201" s="528">
        <v>20</v>
      </c>
      <c r="F3201" s="529">
        <v>250</v>
      </c>
      <c r="G3201" s="529">
        <v>500</v>
      </c>
      <c r="H3201" s="528">
        <v>0.01</v>
      </c>
      <c r="I3201" s="530">
        <v>20</v>
      </c>
      <c r="J3201" s="544">
        <v>14.99</v>
      </c>
      <c r="K3201" s="530">
        <v>60</v>
      </c>
      <c r="L3201" s="530">
        <v>30</v>
      </c>
      <c r="M3201" s="532">
        <v>0.08</v>
      </c>
      <c r="N3201" s="532">
        <v>0.19</v>
      </c>
      <c r="O3201" s="532">
        <v>0.19</v>
      </c>
      <c r="P3201" s="532">
        <v>0.19</v>
      </c>
      <c r="Q3201" s="532">
        <v>0.19</v>
      </c>
      <c r="R3201" s="533" t="s">
        <v>2000</v>
      </c>
    </row>
    <row r="3202" spans="2:18" s="348" customFormat="1" ht="15" customHeight="1" x14ac:dyDescent="0.2">
      <c r="B3202" s="527">
        <v>211</v>
      </c>
      <c r="C3202" s="535" t="s">
        <v>113</v>
      </c>
      <c r="D3202" s="528">
        <f t="shared" si="35"/>
        <v>40</v>
      </c>
      <c r="E3202" s="528">
        <v>25</v>
      </c>
      <c r="F3202" s="529">
        <v>313</v>
      </c>
      <c r="G3202" s="529">
        <v>625</v>
      </c>
      <c r="H3202" s="528">
        <v>0.01</v>
      </c>
      <c r="I3202" s="530">
        <v>20</v>
      </c>
      <c r="J3202" s="544">
        <v>14.99</v>
      </c>
      <c r="K3202" s="530">
        <v>60</v>
      </c>
      <c r="L3202" s="530">
        <v>30</v>
      </c>
      <c r="M3202" s="532">
        <v>0.08</v>
      </c>
      <c r="N3202" s="532">
        <v>0.19</v>
      </c>
      <c r="O3202" s="532">
        <v>0.19</v>
      </c>
      <c r="P3202" s="532">
        <v>0.19</v>
      </c>
      <c r="Q3202" s="532">
        <v>0.19</v>
      </c>
      <c r="R3202" s="533" t="s">
        <v>2000</v>
      </c>
    </row>
    <row r="3203" spans="2:18" s="348" customFormat="1" ht="15" customHeight="1" x14ac:dyDescent="0.2">
      <c r="B3203" s="527">
        <v>211</v>
      </c>
      <c r="C3203" s="535" t="s">
        <v>114</v>
      </c>
      <c r="D3203" s="528">
        <f t="shared" si="35"/>
        <v>55</v>
      </c>
      <c r="E3203" s="528">
        <v>35</v>
      </c>
      <c r="F3203" s="529">
        <v>438</v>
      </c>
      <c r="G3203" s="529">
        <v>875</v>
      </c>
      <c r="H3203" s="528">
        <v>0.01</v>
      </c>
      <c r="I3203" s="530">
        <v>20</v>
      </c>
      <c r="J3203" s="544">
        <v>19.989999999999998</v>
      </c>
      <c r="K3203" s="5433">
        <v>5000</v>
      </c>
      <c r="L3203" s="5434"/>
      <c r="M3203" s="532">
        <v>0.08</v>
      </c>
      <c r="N3203" s="532">
        <v>0.19</v>
      </c>
      <c r="O3203" s="532">
        <v>0.19</v>
      </c>
      <c r="P3203" s="532">
        <v>0.19</v>
      </c>
      <c r="Q3203" s="532">
        <v>0.19</v>
      </c>
      <c r="R3203" s="533" t="s">
        <v>2000</v>
      </c>
    </row>
    <row r="3204" spans="2:18" s="348" customFormat="1" ht="15" customHeight="1" x14ac:dyDescent="0.2">
      <c r="B3204" s="527">
        <v>211</v>
      </c>
      <c r="C3204" s="535" t="s">
        <v>115</v>
      </c>
      <c r="D3204" s="528">
        <f t="shared" si="35"/>
        <v>60</v>
      </c>
      <c r="E3204" s="528">
        <v>40</v>
      </c>
      <c r="F3204" s="529">
        <v>500</v>
      </c>
      <c r="G3204" s="529">
        <v>1000</v>
      </c>
      <c r="H3204" s="528">
        <v>0.01</v>
      </c>
      <c r="I3204" s="530">
        <v>20</v>
      </c>
      <c r="J3204" s="544">
        <v>19.989999999999998</v>
      </c>
      <c r="K3204" s="5433">
        <v>5000</v>
      </c>
      <c r="L3204" s="5434"/>
      <c r="M3204" s="532">
        <v>0.08</v>
      </c>
      <c r="N3204" s="532">
        <v>0.19</v>
      </c>
      <c r="O3204" s="532">
        <v>0.19</v>
      </c>
      <c r="P3204" s="532">
        <v>0.19</v>
      </c>
      <c r="Q3204" s="532">
        <v>0.19</v>
      </c>
      <c r="R3204" s="533" t="s">
        <v>2000</v>
      </c>
    </row>
    <row r="3205" spans="2:18" s="348" customFormat="1" ht="15" customHeight="1" x14ac:dyDescent="0.2">
      <c r="B3205" s="527">
        <v>211</v>
      </c>
      <c r="C3205" s="535" t="s">
        <v>116</v>
      </c>
      <c r="D3205" s="528">
        <f t="shared" si="35"/>
        <v>65</v>
      </c>
      <c r="E3205" s="528">
        <v>45</v>
      </c>
      <c r="F3205" s="529">
        <v>563</v>
      </c>
      <c r="G3205" s="529">
        <v>1125</v>
      </c>
      <c r="H3205" s="528">
        <v>0.01</v>
      </c>
      <c r="I3205" s="530">
        <v>20</v>
      </c>
      <c r="J3205" s="544">
        <v>19.989999999999998</v>
      </c>
      <c r="K3205" s="5433">
        <v>5000</v>
      </c>
      <c r="L3205" s="5434"/>
      <c r="M3205" s="532">
        <v>0.08</v>
      </c>
      <c r="N3205" s="532">
        <v>0.19</v>
      </c>
      <c r="O3205" s="532">
        <v>0.19</v>
      </c>
      <c r="P3205" s="532">
        <v>0.19</v>
      </c>
      <c r="Q3205" s="532">
        <v>0.19</v>
      </c>
      <c r="R3205" s="533" t="s">
        <v>2000</v>
      </c>
    </row>
    <row r="3206" spans="2:18" s="348" customFormat="1" ht="15" customHeight="1" x14ac:dyDescent="0.2">
      <c r="B3206" s="527">
        <v>211</v>
      </c>
      <c r="C3206" s="535" t="s">
        <v>117</v>
      </c>
      <c r="D3206" s="528">
        <f t="shared" si="35"/>
        <v>80</v>
      </c>
      <c r="E3206" s="528">
        <v>60</v>
      </c>
      <c r="F3206" s="529">
        <v>750</v>
      </c>
      <c r="G3206" s="529">
        <v>1500</v>
      </c>
      <c r="H3206" s="528">
        <v>0.01</v>
      </c>
      <c r="I3206" s="530">
        <v>20</v>
      </c>
      <c r="J3206" s="544">
        <v>19.989999999999998</v>
      </c>
      <c r="K3206" s="5433">
        <v>5000</v>
      </c>
      <c r="L3206" s="5434"/>
      <c r="M3206" s="532">
        <v>0.08</v>
      </c>
      <c r="N3206" s="532">
        <v>0.19</v>
      </c>
      <c r="O3206" s="532">
        <v>0.19</v>
      </c>
      <c r="P3206" s="532">
        <v>0.19</v>
      </c>
      <c r="Q3206" s="532">
        <v>0.19</v>
      </c>
      <c r="R3206" s="533" t="s">
        <v>2000</v>
      </c>
    </row>
    <row r="3207" spans="2:18" s="348" customFormat="1" ht="15" customHeight="1" x14ac:dyDescent="0.2">
      <c r="B3207" s="527">
        <v>211</v>
      </c>
      <c r="C3207" s="535" t="s">
        <v>118</v>
      </c>
      <c r="D3207" s="528">
        <f t="shared" si="35"/>
        <v>100</v>
      </c>
      <c r="E3207" s="528">
        <v>80</v>
      </c>
      <c r="F3207" s="529">
        <v>1000</v>
      </c>
      <c r="G3207" s="529">
        <v>2000</v>
      </c>
      <c r="H3207" s="528">
        <v>0.01</v>
      </c>
      <c r="I3207" s="530">
        <v>20</v>
      </c>
      <c r="J3207" s="544">
        <v>19.989999999999998</v>
      </c>
      <c r="K3207" s="5433">
        <v>5000</v>
      </c>
      <c r="L3207" s="5434"/>
      <c r="M3207" s="532">
        <v>0.08</v>
      </c>
      <c r="N3207" s="532">
        <v>0.19</v>
      </c>
      <c r="O3207" s="532">
        <v>0.19</v>
      </c>
      <c r="P3207" s="532">
        <v>0.19</v>
      </c>
      <c r="Q3207" s="532">
        <v>0.19</v>
      </c>
      <c r="R3207" s="533" t="s">
        <v>2000</v>
      </c>
    </row>
    <row r="3208" spans="2:18" s="348" customFormat="1" ht="15" customHeight="1" thickBot="1" x14ac:dyDescent="0.25">
      <c r="B3208" s="546">
        <v>211</v>
      </c>
      <c r="C3208" s="547" t="s">
        <v>119</v>
      </c>
      <c r="D3208" s="528">
        <f t="shared" si="35"/>
        <v>120</v>
      </c>
      <c r="E3208" s="548">
        <v>100</v>
      </c>
      <c r="F3208" s="549">
        <v>1250</v>
      </c>
      <c r="G3208" s="549">
        <v>2500</v>
      </c>
      <c r="H3208" s="528">
        <v>0.01</v>
      </c>
      <c r="I3208" s="530">
        <v>20</v>
      </c>
      <c r="J3208" s="544">
        <v>19.989999999999998</v>
      </c>
      <c r="K3208" s="5433">
        <v>5000</v>
      </c>
      <c r="L3208" s="5434"/>
      <c r="M3208" s="532">
        <v>0.08</v>
      </c>
      <c r="N3208" s="532">
        <v>0.19</v>
      </c>
      <c r="O3208" s="532">
        <v>0.19</v>
      </c>
      <c r="P3208" s="532">
        <v>0.19</v>
      </c>
      <c r="Q3208" s="532">
        <v>0.19</v>
      </c>
      <c r="R3208" s="533" t="s">
        <v>2000</v>
      </c>
    </row>
    <row r="3209" spans="2:18" s="348" customFormat="1" ht="15" customHeight="1" x14ac:dyDescent="0.2">
      <c r="B3209" s="550"/>
      <c r="C3209" s="278"/>
      <c r="D3209" s="278"/>
      <c r="E3209" s="278"/>
      <c r="F3209" s="278"/>
      <c r="G3209" s="278"/>
      <c r="H3209" s="278"/>
      <c r="I3209" s="278"/>
      <c r="J3209" s="278"/>
      <c r="K3209" s="278"/>
      <c r="L3209" s="278"/>
      <c r="M3209" s="292"/>
      <c r="N3209" s="292"/>
      <c r="O3209" s="292"/>
      <c r="P3209" s="292"/>
      <c r="Q3209" s="292"/>
      <c r="R3209" s="517"/>
    </row>
    <row r="3210" spans="2:18" s="348" customFormat="1" ht="15" customHeight="1" x14ac:dyDescent="0.2">
      <c r="B3210" s="550" t="s">
        <v>120</v>
      </c>
      <c r="C3210" s="278" t="s">
        <v>121</v>
      </c>
      <c r="D3210" s="278"/>
      <c r="E3210" s="278"/>
      <c r="F3210" s="278"/>
      <c r="G3210" s="278"/>
      <c r="H3210" s="278"/>
      <c r="I3210" s="278"/>
      <c r="J3210" s="278"/>
      <c r="K3210" s="278"/>
      <c r="L3210" s="278"/>
      <c r="M3210" s="292"/>
      <c r="N3210" s="292"/>
      <c r="O3210" s="292"/>
      <c r="P3210" s="292"/>
      <c r="Q3210" s="292"/>
      <c r="R3210" s="517"/>
    </row>
    <row r="3211" spans="2:18" s="348" customFormat="1" ht="15" customHeight="1" x14ac:dyDescent="0.2">
      <c r="B3211" s="551" t="s">
        <v>122</v>
      </c>
      <c r="C3211" s="278" t="s">
        <v>123</v>
      </c>
      <c r="D3211" s="278"/>
      <c r="E3211" s="278"/>
      <c r="F3211" s="278"/>
      <c r="G3211" s="278"/>
      <c r="H3211" s="278"/>
      <c r="I3211" s="278"/>
      <c r="J3211" s="278"/>
      <c r="K3211" s="278"/>
      <c r="L3211" s="278"/>
      <c r="M3211" s="292"/>
      <c r="N3211" s="292"/>
      <c r="O3211" s="292"/>
      <c r="P3211" s="292"/>
      <c r="Q3211" s="292"/>
      <c r="R3211" s="517"/>
    </row>
    <row r="3212" spans="2:18" s="348" customFormat="1" ht="15" customHeight="1" x14ac:dyDescent="0.2">
      <c r="B3212" s="551" t="s">
        <v>124</v>
      </c>
      <c r="C3212" s="278" t="s">
        <v>125</v>
      </c>
      <c r="D3212" s="278"/>
      <c r="E3212" s="278"/>
      <c r="F3212" s="278"/>
      <c r="G3212" s="278"/>
      <c r="H3212" s="278"/>
      <c r="I3212" s="278"/>
      <c r="J3212" s="278"/>
      <c r="K3212" s="278"/>
      <c r="L3212" s="278"/>
      <c r="M3212" s="292"/>
      <c r="N3212" s="292"/>
      <c r="O3212" s="292"/>
      <c r="P3212" s="292"/>
      <c r="Q3212" s="292"/>
      <c r="R3212" s="517"/>
    </row>
    <row r="3213" spans="2:18" s="348" customFormat="1" ht="15" customHeight="1" x14ac:dyDescent="0.2">
      <c r="B3213" s="551" t="s">
        <v>126</v>
      </c>
      <c r="C3213" s="278" t="s">
        <v>127</v>
      </c>
      <c r="D3213" s="278"/>
      <c r="E3213" s="278"/>
      <c r="F3213" s="278"/>
      <c r="G3213" s="278"/>
      <c r="H3213" s="278"/>
      <c r="I3213" s="278"/>
      <c r="J3213" s="278"/>
      <c r="K3213" s="278"/>
      <c r="L3213" s="278"/>
      <c r="M3213" s="292"/>
      <c r="N3213" s="292"/>
      <c r="O3213" s="292"/>
      <c r="P3213" s="292"/>
      <c r="Q3213" s="292"/>
      <c r="R3213" s="517"/>
    </row>
    <row r="3214" spans="2:18" s="348" customFormat="1" ht="15" customHeight="1" x14ac:dyDescent="0.2">
      <c r="B3214" s="551" t="s">
        <v>128</v>
      </c>
      <c r="C3214" s="278" t="s">
        <v>819</v>
      </c>
      <c r="D3214" s="278"/>
      <c r="E3214" s="278"/>
      <c r="F3214" s="278"/>
      <c r="G3214" s="278"/>
      <c r="H3214" s="278"/>
      <c r="I3214" s="278"/>
      <c r="J3214" s="278"/>
      <c r="K3214" s="278"/>
      <c r="L3214" s="278"/>
      <c r="M3214" s="292"/>
      <c r="N3214" s="292"/>
      <c r="O3214" s="292"/>
      <c r="P3214" s="292"/>
      <c r="Q3214" s="292"/>
      <c r="R3214" s="517"/>
    </row>
    <row r="3215" spans="2:18" s="348" customFormat="1" ht="15" customHeight="1" x14ac:dyDescent="0.2">
      <c r="B3215" s="551" t="s">
        <v>820</v>
      </c>
      <c r="C3215" s="278" t="s">
        <v>821</v>
      </c>
      <c r="D3215" s="278"/>
      <c r="E3215" s="278"/>
      <c r="F3215" s="278"/>
      <c r="G3215" s="278"/>
      <c r="H3215" s="278"/>
      <c r="I3215" s="278"/>
      <c r="J3215" s="278"/>
      <c r="K3215" s="278"/>
      <c r="L3215" s="278"/>
      <c r="M3215" s="292"/>
      <c r="N3215" s="292"/>
      <c r="O3215" s="292"/>
      <c r="P3215" s="292"/>
      <c r="Q3215" s="292"/>
      <c r="R3215" s="517"/>
    </row>
    <row r="3216" spans="2:18" s="348" customFormat="1" ht="15" customHeight="1" x14ac:dyDescent="0.2">
      <c r="B3216" s="551" t="s">
        <v>2000</v>
      </c>
      <c r="C3216" s="278" t="s">
        <v>822</v>
      </c>
      <c r="D3216" s="278"/>
      <c r="E3216" s="278"/>
      <c r="F3216" s="278"/>
      <c r="G3216" s="278"/>
      <c r="H3216" s="278"/>
      <c r="I3216" s="278"/>
      <c r="J3216" s="278"/>
      <c r="K3216" s="278"/>
      <c r="L3216" s="278"/>
      <c r="M3216" s="292"/>
      <c r="N3216" s="292"/>
      <c r="O3216" s="292"/>
      <c r="P3216" s="292"/>
      <c r="Q3216" s="292"/>
      <c r="R3216" s="517"/>
    </row>
    <row r="3217" spans="2:18" s="348" customFormat="1" ht="15" customHeight="1" x14ac:dyDescent="0.2">
      <c r="B3217" s="551" t="s">
        <v>2002</v>
      </c>
      <c r="C3217" s="278" t="s">
        <v>823</v>
      </c>
      <c r="D3217" s="278"/>
      <c r="E3217" s="278"/>
      <c r="F3217" s="278"/>
      <c r="G3217" s="278"/>
      <c r="H3217" s="278"/>
      <c r="I3217" s="278"/>
      <c r="J3217" s="278"/>
      <c r="K3217" s="278"/>
      <c r="L3217" s="278"/>
      <c r="M3217" s="292"/>
      <c r="N3217" s="292"/>
      <c r="O3217" s="292"/>
      <c r="P3217" s="292"/>
      <c r="Q3217" s="292"/>
      <c r="R3217" s="517"/>
    </row>
    <row r="3218" spans="2:18" s="348" customFormat="1" ht="15" customHeight="1" thickBot="1" x14ac:dyDescent="0.25">
      <c r="B3218" s="552"/>
      <c r="C3218" s="553"/>
      <c r="D3218" s="553"/>
      <c r="E3218" s="553"/>
      <c r="F3218" s="553"/>
      <c r="G3218" s="553"/>
      <c r="H3218" s="553"/>
      <c r="I3218" s="553"/>
      <c r="J3218" s="553"/>
      <c r="K3218" s="553"/>
      <c r="L3218" s="553"/>
      <c r="M3218" s="554"/>
      <c r="N3218" s="554"/>
      <c r="O3218" s="554"/>
      <c r="P3218" s="554"/>
      <c r="Q3218" s="554"/>
      <c r="R3218" s="555"/>
    </row>
    <row r="3219" spans="2:18" s="348" customFormat="1" ht="15" customHeight="1" thickTop="1" thickBot="1" x14ac:dyDescent="0.25">
      <c r="B3219" s="247"/>
      <c r="C3219"/>
      <c r="D3219"/>
      <c r="E3219"/>
      <c r="F3219"/>
      <c r="G3219"/>
      <c r="H3219"/>
      <c r="I3219"/>
      <c r="J3219"/>
      <c r="K3219"/>
      <c r="L3219"/>
      <c r="M3219" s="304"/>
      <c r="N3219" s="304"/>
      <c r="O3219" s="304"/>
      <c r="P3219" s="304"/>
      <c r="Q3219" s="304"/>
      <c r="R3219"/>
    </row>
    <row r="3220" spans="2:18" ht="13.5" thickTop="1" x14ac:dyDescent="0.2">
      <c r="C3220" s="5463" t="s">
        <v>558</v>
      </c>
      <c r="D3220" s="5464"/>
      <c r="E3220" s="5464"/>
      <c r="F3220" s="5464"/>
      <c r="G3220" s="5464"/>
      <c r="H3220" s="5465"/>
      <c r="I3220" s="2"/>
      <c r="J3220" s="2"/>
      <c r="K3220" s="2"/>
      <c r="L3220" s="2"/>
      <c r="M3220" s="2"/>
      <c r="N3220" s="2"/>
      <c r="O3220" s="2"/>
      <c r="P3220" s="2"/>
    </row>
    <row r="3221" spans="2:18" x14ac:dyDescent="0.2">
      <c r="C3221" s="5466" t="s">
        <v>559</v>
      </c>
      <c r="D3221" s="5467"/>
      <c r="E3221" s="5478" t="s">
        <v>345</v>
      </c>
      <c r="F3221" s="5479"/>
      <c r="G3221" s="5479"/>
      <c r="H3221" s="5480"/>
      <c r="I3221" s="2"/>
      <c r="J3221" s="2"/>
      <c r="K3221" s="2"/>
      <c r="L3221" s="2"/>
      <c r="M3221" s="2"/>
      <c r="N3221" s="2"/>
      <c r="O3221" s="2"/>
      <c r="P3221" s="2"/>
    </row>
    <row r="3222" spans="2:18" ht="63.75" x14ac:dyDescent="0.2">
      <c r="C3222" s="440" t="s">
        <v>346</v>
      </c>
      <c r="D3222" s="377" t="s">
        <v>560</v>
      </c>
      <c r="E3222" s="373" t="s">
        <v>2015</v>
      </c>
      <c r="F3222" s="373" t="s">
        <v>561</v>
      </c>
      <c r="G3222" s="373" t="s">
        <v>562</v>
      </c>
      <c r="H3222" s="441" t="s">
        <v>563</v>
      </c>
      <c r="I3222" s="2"/>
      <c r="J3222" s="2"/>
      <c r="K3222" s="2"/>
      <c r="L3222" s="2"/>
      <c r="M3222" s="2"/>
      <c r="N3222" s="2"/>
      <c r="O3222" s="2"/>
      <c r="P3222" s="2"/>
    </row>
    <row r="3223" spans="2:18" x14ac:dyDescent="0.2">
      <c r="C3223" s="442" t="s">
        <v>558</v>
      </c>
      <c r="D3223" s="314">
        <v>100</v>
      </c>
      <c r="E3223" s="310">
        <v>100</v>
      </c>
      <c r="F3223" s="18">
        <v>1250</v>
      </c>
      <c r="G3223" s="313">
        <v>0.08</v>
      </c>
      <c r="H3223" s="443">
        <v>0.23300000000000001</v>
      </c>
      <c r="I3223" s="2"/>
      <c r="J3223" s="2"/>
      <c r="K3223" s="2"/>
      <c r="L3223" s="2"/>
      <c r="M3223" s="2"/>
      <c r="N3223" s="2"/>
      <c r="O3223" s="2"/>
      <c r="P3223" s="2"/>
    </row>
    <row r="3224" spans="2:18" ht="12.75" customHeight="1" x14ac:dyDescent="0.2">
      <c r="C3224" s="5448" t="s">
        <v>564</v>
      </c>
      <c r="D3224" s="5449"/>
      <c r="E3224" s="5449"/>
      <c r="F3224" s="5449"/>
      <c r="G3224" s="5449"/>
      <c r="H3224" s="5450"/>
      <c r="I3224" s="2"/>
      <c r="J3224" s="2"/>
      <c r="K3224" s="2"/>
      <c r="L3224" s="2"/>
      <c r="M3224" s="2"/>
      <c r="N3224" s="2"/>
      <c r="O3224" s="2"/>
      <c r="P3224" s="2"/>
    </row>
    <row r="3225" spans="2:18" x14ac:dyDescent="0.2">
      <c r="C3225" s="308" t="s">
        <v>2117</v>
      </c>
      <c r="D3225" s="278"/>
      <c r="E3225" s="278"/>
      <c r="F3225" s="278"/>
      <c r="G3225" s="278"/>
      <c r="H3225" s="309"/>
      <c r="I3225" s="2"/>
      <c r="J3225" s="2"/>
      <c r="K3225" s="2"/>
      <c r="L3225" s="2"/>
      <c r="M3225" s="2"/>
      <c r="N3225" s="2"/>
      <c r="O3225" s="2"/>
      <c r="P3225" s="2"/>
    </row>
    <row r="3226" spans="2:18" ht="13.5" thickBot="1" x14ac:dyDescent="0.25">
      <c r="C3226" s="315" t="str">
        <f>+C3260</f>
        <v>No esta incluido el valor de los impuestos</v>
      </c>
      <c r="D3226" s="316"/>
      <c r="E3226" s="316"/>
      <c r="F3226" s="316"/>
      <c r="G3226" s="316"/>
      <c r="H3226" s="317"/>
      <c r="I3226" s="2"/>
      <c r="J3226" s="2"/>
      <c r="K3226" s="2"/>
      <c r="L3226" s="2"/>
      <c r="M3226" s="2"/>
      <c r="N3226" s="2"/>
      <c r="O3226" s="2"/>
      <c r="P3226" s="2"/>
    </row>
    <row r="3227" spans="2:18" ht="14.25" thickTop="1" thickBot="1" x14ac:dyDescent="0.25">
      <c r="C3227" s="247"/>
      <c r="D3227" s="2"/>
      <c r="E3227" s="2"/>
      <c r="F3227" s="2"/>
      <c r="G3227" s="2"/>
      <c r="H3227" s="2"/>
      <c r="I3227" s="2"/>
      <c r="J3227" s="2"/>
      <c r="K3227" s="2"/>
      <c r="L3227" s="2"/>
      <c r="M3227" s="2"/>
      <c r="N3227" s="2"/>
      <c r="O3227" s="2"/>
      <c r="P3227" s="2"/>
    </row>
    <row r="3228" spans="2:18" ht="13.5" thickTop="1" x14ac:dyDescent="0.2">
      <c r="C3228" s="5463" t="s">
        <v>343</v>
      </c>
      <c r="D3228" s="5464"/>
      <c r="E3228" s="5464"/>
      <c r="F3228" s="5464"/>
      <c r="G3228" s="5464"/>
      <c r="H3228" s="5464"/>
      <c r="I3228" s="5464"/>
      <c r="J3228" s="5464"/>
      <c r="K3228" s="5464"/>
      <c r="L3228" s="5465"/>
      <c r="M3228" s="2"/>
      <c r="N3228" s="2"/>
      <c r="O3228" s="2"/>
      <c r="P3228" s="2"/>
    </row>
    <row r="3229" spans="2:18" x14ac:dyDescent="0.2">
      <c r="C3229" s="5466" t="s">
        <v>344</v>
      </c>
      <c r="D3229" s="5467"/>
      <c r="E3229" s="5468" t="s">
        <v>345</v>
      </c>
      <c r="F3229" s="5469"/>
      <c r="G3229" s="5469"/>
      <c r="H3229" s="5470"/>
      <c r="I3229" s="444"/>
      <c r="J3229" s="444"/>
      <c r="K3229" s="444"/>
      <c r="L3229" s="446"/>
      <c r="M3229" s="2"/>
      <c r="N3229" s="2"/>
      <c r="O3229" s="2"/>
      <c r="P3229" s="2"/>
    </row>
    <row r="3230" spans="2:18" ht="76.5" x14ac:dyDescent="0.2">
      <c r="C3230" s="447" t="s">
        <v>346</v>
      </c>
      <c r="D3230" s="445" t="s">
        <v>347</v>
      </c>
      <c r="E3230" s="377" t="s">
        <v>348</v>
      </c>
      <c r="F3230" s="377" t="s">
        <v>349</v>
      </c>
      <c r="G3230" s="377" t="s">
        <v>350</v>
      </c>
      <c r="H3230" s="377" t="s">
        <v>351</v>
      </c>
      <c r="I3230" s="377" t="s">
        <v>352</v>
      </c>
      <c r="J3230" s="377" t="s">
        <v>353</v>
      </c>
      <c r="K3230" s="377" t="s">
        <v>354</v>
      </c>
      <c r="L3230" s="448" t="s">
        <v>355</v>
      </c>
      <c r="M3230" s="2"/>
      <c r="N3230" s="2"/>
      <c r="O3230" s="2"/>
      <c r="P3230" s="2"/>
    </row>
    <row r="3231" spans="2:18" x14ac:dyDescent="0.2">
      <c r="C3231" s="442" t="s">
        <v>356</v>
      </c>
      <c r="D3231" s="310">
        <f>+E3231+J3231</f>
        <v>0</v>
      </c>
      <c r="E3231" s="310">
        <v>0</v>
      </c>
      <c r="F3231" s="311">
        <v>0</v>
      </c>
      <c r="G3231" s="312">
        <v>0.08</v>
      </c>
      <c r="H3231" s="313">
        <v>0.19</v>
      </c>
      <c r="I3231" s="313">
        <v>0.04</v>
      </c>
      <c r="J3231" s="307"/>
      <c r="K3231" s="307"/>
      <c r="L3231" s="449"/>
      <c r="M3231" s="2"/>
      <c r="N3231" s="2"/>
      <c r="O3231" s="2"/>
      <c r="P3231" s="2"/>
    </row>
    <row r="3232" spans="2:18" x14ac:dyDescent="0.2">
      <c r="C3232" s="442" t="s">
        <v>357</v>
      </c>
      <c r="D3232" s="310">
        <f>+E3232+J3232</f>
        <v>6</v>
      </c>
      <c r="E3232" s="310">
        <v>6</v>
      </c>
      <c r="F3232" s="311">
        <v>75</v>
      </c>
      <c r="G3232" s="312">
        <v>0.08</v>
      </c>
      <c r="H3232" s="313">
        <v>0.19</v>
      </c>
      <c r="I3232" s="313">
        <v>0.04</v>
      </c>
      <c r="J3232" s="307"/>
      <c r="K3232" s="307"/>
      <c r="L3232" s="449"/>
      <c r="M3232" s="2"/>
      <c r="N3232" s="2"/>
      <c r="O3232" s="2"/>
      <c r="P3232" s="2"/>
    </row>
    <row r="3233" spans="3:16" x14ac:dyDescent="0.2">
      <c r="C3233" s="442" t="s">
        <v>358</v>
      </c>
      <c r="D3233" s="310">
        <f t="shared" ref="D3233:D3255" si="37">+E3233+J3233</f>
        <v>8</v>
      </c>
      <c r="E3233" s="310">
        <v>8</v>
      </c>
      <c r="F3233" s="311">
        <v>100</v>
      </c>
      <c r="G3233" s="312">
        <v>0.08</v>
      </c>
      <c r="H3233" s="313">
        <v>0.19</v>
      </c>
      <c r="I3233" s="313">
        <v>0.04</v>
      </c>
      <c r="J3233" s="307"/>
      <c r="K3233" s="307"/>
      <c r="L3233" s="449"/>
      <c r="M3233" s="2"/>
      <c r="N3233" s="2"/>
      <c r="O3233" s="2"/>
      <c r="P3233" s="2"/>
    </row>
    <row r="3234" spans="3:16" x14ac:dyDescent="0.2">
      <c r="C3234" s="442" t="s">
        <v>2435</v>
      </c>
      <c r="D3234" s="310">
        <f t="shared" si="37"/>
        <v>10</v>
      </c>
      <c r="E3234" s="310">
        <v>10</v>
      </c>
      <c r="F3234" s="311">
        <v>125</v>
      </c>
      <c r="G3234" s="312">
        <v>0.08</v>
      </c>
      <c r="H3234" s="313">
        <v>0.19</v>
      </c>
      <c r="I3234" s="313">
        <v>0.04</v>
      </c>
      <c r="J3234" s="307"/>
      <c r="K3234" s="307"/>
      <c r="L3234" s="449"/>
      <c r="M3234" s="2"/>
      <c r="N3234" s="2"/>
      <c r="O3234" s="2"/>
      <c r="P3234" s="2"/>
    </row>
    <row r="3235" spans="3:16" x14ac:dyDescent="0.2">
      <c r="C3235" s="442" t="s">
        <v>2436</v>
      </c>
      <c r="D3235" s="310">
        <f t="shared" si="37"/>
        <v>12</v>
      </c>
      <c r="E3235" s="310">
        <v>12</v>
      </c>
      <c r="F3235" s="311">
        <v>150</v>
      </c>
      <c r="G3235" s="312">
        <v>0.08</v>
      </c>
      <c r="H3235" s="313">
        <v>0.19</v>
      </c>
      <c r="I3235" s="313">
        <v>0.04</v>
      </c>
      <c r="J3235" s="307"/>
      <c r="K3235" s="307"/>
      <c r="L3235" s="449"/>
      <c r="M3235" s="2"/>
      <c r="N3235" s="2"/>
      <c r="O3235" s="2"/>
      <c r="P3235" s="2"/>
    </row>
    <row r="3236" spans="3:16" x14ac:dyDescent="0.2">
      <c r="C3236" s="442" t="s">
        <v>905</v>
      </c>
      <c r="D3236" s="310">
        <f t="shared" si="37"/>
        <v>15</v>
      </c>
      <c r="E3236" s="310">
        <v>15</v>
      </c>
      <c r="F3236" s="311">
        <v>188</v>
      </c>
      <c r="G3236" s="312">
        <v>0.08</v>
      </c>
      <c r="H3236" s="313">
        <v>0.19</v>
      </c>
      <c r="I3236" s="313">
        <v>0.04</v>
      </c>
      <c r="J3236" s="307"/>
      <c r="K3236" s="307"/>
      <c r="L3236" s="449"/>
      <c r="M3236" s="2"/>
      <c r="N3236" s="2"/>
      <c r="O3236" s="2"/>
      <c r="P3236" s="2"/>
    </row>
    <row r="3237" spans="3:16" x14ac:dyDescent="0.2">
      <c r="C3237" s="442" t="s">
        <v>906</v>
      </c>
      <c r="D3237" s="310">
        <f t="shared" si="37"/>
        <v>20</v>
      </c>
      <c r="E3237" s="310">
        <v>20</v>
      </c>
      <c r="F3237" s="311">
        <v>250</v>
      </c>
      <c r="G3237" s="312">
        <v>0.08</v>
      </c>
      <c r="H3237" s="313">
        <v>0.19</v>
      </c>
      <c r="I3237" s="313">
        <v>0.04</v>
      </c>
      <c r="J3237" s="307"/>
      <c r="K3237" s="307"/>
      <c r="L3237" s="449"/>
      <c r="M3237" s="2"/>
      <c r="N3237" s="2"/>
      <c r="O3237" s="2"/>
      <c r="P3237" s="2"/>
    </row>
    <row r="3238" spans="3:16" x14ac:dyDescent="0.2">
      <c r="C3238" s="442" t="s">
        <v>907</v>
      </c>
      <c r="D3238" s="310">
        <f t="shared" si="37"/>
        <v>25</v>
      </c>
      <c r="E3238" s="310">
        <v>25</v>
      </c>
      <c r="F3238" s="311">
        <v>313</v>
      </c>
      <c r="G3238" s="312">
        <v>0.08</v>
      </c>
      <c r="H3238" s="313">
        <v>0.19</v>
      </c>
      <c r="I3238" s="313">
        <v>0.04</v>
      </c>
      <c r="J3238" s="307"/>
      <c r="K3238" s="307"/>
      <c r="L3238" s="449"/>
      <c r="M3238" s="2"/>
      <c r="N3238" s="2"/>
      <c r="O3238" s="2"/>
      <c r="P3238" s="2"/>
    </row>
    <row r="3239" spans="3:16" x14ac:dyDescent="0.2">
      <c r="C3239" s="442" t="s">
        <v>908</v>
      </c>
      <c r="D3239" s="310">
        <f t="shared" si="37"/>
        <v>30</v>
      </c>
      <c r="E3239" s="310">
        <v>30</v>
      </c>
      <c r="F3239" s="311">
        <v>375</v>
      </c>
      <c r="G3239" s="312">
        <v>0.08</v>
      </c>
      <c r="H3239" s="313">
        <v>0.19</v>
      </c>
      <c r="I3239" s="313">
        <v>0.04</v>
      </c>
      <c r="J3239" s="307"/>
      <c r="K3239" s="307"/>
      <c r="L3239" s="449"/>
      <c r="M3239" s="2"/>
      <c r="N3239" s="2"/>
      <c r="O3239" s="2"/>
      <c r="P3239" s="2"/>
    </row>
    <row r="3240" spans="3:16" x14ac:dyDescent="0.2">
      <c r="C3240" s="442" t="s">
        <v>909</v>
      </c>
      <c r="D3240" s="310">
        <f t="shared" si="37"/>
        <v>40</v>
      </c>
      <c r="E3240" s="310">
        <v>40</v>
      </c>
      <c r="F3240" s="311">
        <v>500</v>
      </c>
      <c r="G3240" s="312">
        <v>0.08</v>
      </c>
      <c r="H3240" s="313">
        <v>0.19</v>
      </c>
      <c r="I3240" s="313">
        <v>0.04</v>
      </c>
      <c r="J3240" s="307"/>
      <c r="K3240" s="307"/>
      <c r="L3240" s="449"/>
      <c r="M3240" s="2"/>
      <c r="N3240" s="2"/>
      <c r="O3240" s="2"/>
      <c r="P3240" s="2"/>
    </row>
    <row r="3241" spans="3:16" x14ac:dyDescent="0.2">
      <c r="C3241" s="442" t="s">
        <v>910</v>
      </c>
      <c r="D3241" s="310">
        <f t="shared" si="37"/>
        <v>50</v>
      </c>
      <c r="E3241" s="310">
        <v>50</v>
      </c>
      <c r="F3241" s="311">
        <v>625</v>
      </c>
      <c r="G3241" s="312">
        <v>0.08</v>
      </c>
      <c r="H3241" s="313">
        <v>0.19</v>
      </c>
      <c r="I3241" s="313">
        <v>0.04</v>
      </c>
      <c r="J3241" s="307"/>
      <c r="K3241" s="307"/>
      <c r="L3241" s="449"/>
      <c r="M3241" s="2"/>
      <c r="N3241" s="2"/>
      <c r="O3241" s="2"/>
      <c r="P3241" s="2"/>
    </row>
    <row r="3242" spans="3:16" x14ac:dyDescent="0.2">
      <c r="C3242" s="442" t="s">
        <v>911</v>
      </c>
      <c r="D3242" s="310">
        <f t="shared" si="37"/>
        <v>70</v>
      </c>
      <c r="E3242" s="310">
        <v>70</v>
      </c>
      <c r="F3242" s="311">
        <v>875</v>
      </c>
      <c r="G3242" s="312">
        <v>0.08</v>
      </c>
      <c r="H3242" s="313">
        <v>0.19</v>
      </c>
      <c r="I3242" s="313">
        <v>0.04</v>
      </c>
      <c r="J3242" s="307"/>
      <c r="K3242" s="307"/>
      <c r="L3242" s="449"/>
      <c r="M3242" s="2"/>
      <c r="N3242" s="2"/>
      <c r="O3242" s="2"/>
      <c r="P3242" s="2"/>
    </row>
    <row r="3243" spans="3:16" x14ac:dyDescent="0.2">
      <c r="C3243" s="442" t="s">
        <v>912</v>
      </c>
      <c r="D3243" s="310">
        <f t="shared" si="37"/>
        <v>100</v>
      </c>
      <c r="E3243" s="310">
        <v>100</v>
      </c>
      <c r="F3243" s="311">
        <v>1250</v>
      </c>
      <c r="G3243" s="312">
        <v>0.08</v>
      </c>
      <c r="H3243" s="313">
        <v>0.19</v>
      </c>
      <c r="I3243" s="313">
        <v>0.04</v>
      </c>
      <c r="J3243" s="307"/>
      <c r="K3243" s="307"/>
      <c r="L3243" s="449"/>
      <c r="M3243" s="2"/>
      <c r="N3243" s="2"/>
      <c r="O3243" s="2"/>
      <c r="P3243" s="2"/>
    </row>
    <row r="3244" spans="3:16" x14ac:dyDescent="0.2">
      <c r="C3244" s="442" t="s">
        <v>913</v>
      </c>
      <c r="D3244" s="310">
        <f t="shared" si="37"/>
        <v>200</v>
      </c>
      <c r="E3244" s="310">
        <v>200</v>
      </c>
      <c r="F3244" s="311">
        <v>2500</v>
      </c>
      <c r="G3244" s="312">
        <v>0.08</v>
      </c>
      <c r="H3244" s="313">
        <v>0.19</v>
      </c>
      <c r="I3244" s="313">
        <v>0.04</v>
      </c>
      <c r="J3244" s="307"/>
      <c r="K3244" s="307"/>
      <c r="L3244" s="449"/>
      <c r="M3244" s="2"/>
      <c r="N3244" s="2"/>
      <c r="O3244" s="2"/>
      <c r="P3244" s="2"/>
    </row>
    <row r="3245" spans="3:16" x14ac:dyDescent="0.2">
      <c r="C3245" s="442" t="s">
        <v>914</v>
      </c>
      <c r="D3245" s="310">
        <f t="shared" si="37"/>
        <v>300</v>
      </c>
      <c r="E3245" s="310">
        <v>300</v>
      </c>
      <c r="F3245" s="311">
        <v>3750</v>
      </c>
      <c r="G3245" s="312">
        <v>0.08</v>
      </c>
      <c r="H3245" s="313">
        <v>0.19</v>
      </c>
      <c r="I3245" s="313">
        <v>0.04</v>
      </c>
      <c r="J3245" s="307"/>
      <c r="K3245" s="307"/>
      <c r="L3245" s="449"/>
      <c r="M3245" s="2"/>
      <c r="N3245" s="2"/>
      <c r="O3245" s="2"/>
      <c r="P3245" s="2"/>
    </row>
    <row r="3246" spans="3:16" x14ac:dyDescent="0.2">
      <c r="C3246" s="442" t="s">
        <v>915</v>
      </c>
      <c r="D3246" s="310">
        <f t="shared" si="37"/>
        <v>25</v>
      </c>
      <c r="E3246" s="310">
        <v>10</v>
      </c>
      <c r="F3246" s="311">
        <v>125</v>
      </c>
      <c r="G3246" s="312">
        <v>0.08</v>
      </c>
      <c r="H3246" s="313">
        <v>0.19</v>
      </c>
      <c r="I3246" s="313">
        <v>0.04</v>
      </c>
      <c r="J3246" s="314">
        <v>15</v>
      </c>
      <c r="K3246" s="307">
        <v>60</v>
      </c>
      <c r="L3246" s="450">
        <v>0.01</v>
      </c>
      <c r="M3246" s="2"/>
      <c r="N3246" s="2"/>
      <c r="O3246" s="2"/>
      <c r="P3246" s="2"/>
    </row>
    <row r="3247" spans="3:16" x14ac:dyDescent="0.2">
      <c r="C3247" s="442" t="s">
        <v>916</v>
      </c>
      <c r="D3247" s="310">
        <f t="shared" si="37"/>
        <v>30</v>
      </c>
      <c r="E3247" s="310">
        <v>15</v>
      </c>
      <c r="F3247" s="311">
        <v>188</v>
      </c>
      <c r="G3247" s="312">
        <v>0.08</v>
      </c>
      <c r="H3247" s="313">
        <v>0.19</v>
      </c>
      <c r="I3247" s="313">
        <v>0.04</v>
      </c>
      <c r="J3247" s="314">
        <v>15</v>
      </c>
      <c r="K3247" s="307">
        <v>60</v>
      </c>
      <c r="L3247" s="450">
        <v>0.01</v>
      </c>
      <c r="M3247" s="2"/>
      <c r="N3247" s="2"/>
      <c r="O3247" s="2"/>
      <c r="P3247" s="2"/>
    </row>
    <row r="3248" spans="3:16" x14ac:dyDescent="0.2">
      <c r="C3248" s="442" t="s">
        <v>917</v>
      </c>
      <c r="D3248" s="310">
        <f t="shared" si="37"/>
        <v>35</v>
      </c>
      <c r="E3248" s="310">
        <v>20</v>
      </c>
      <c r="F3248" s="311">
        <v>250</v>
      </c>
      <c r="G3248" s="312">
        <v>0.08</v>
      </c>
      <c r="H3248" s="313">
        <v>0.19</v>
      </c>
      <c r="I3248" s="313">
        <v>0.04</v>
      </c>
      <c r="J3248" s="314">
        <v>15</v>
      </c>
      <c r="K3248" s="307">
        <v>60</v>
      </c>
      <c r="L3248" s="450">
        <v>0.01</v>
      </c>
      <c r="M3248" s="2"/>
      <c r="N3248" s="2"/>
      <c r="O3248" s="2"/>
      <c r="P3248" s="2"/>
    </row>
    <row r="3249" spans="3:16" x14ac:dyDescent="0.2">
      <c r="C3249" s="442" t="s">
        <v>918</v>
      </c>
      <c r="D3249" s="310">
        <f t="shared" si="37"/>
        <v>40</v>
      </c>
      <c r="E3249" s="310">
        <v>25</v>
      </c>
      <c r="F3249" s="311">
        <v>313</v>
      </c>
      <c r="G3249" s="312">
        <v>0.08</v>
      </c>
      <c r="H3249" s="313">
        <v>0.19</v>
      </c>
      <c r="I3249" s="313">
        <v>0.04</v>
      </c>
      <c r="J3249" s="314">
        <v>15</v>
      </c>
      <c r="K3249" s="307">
        <v>60</v>
      </c>
      <c r="L3249" s="450">
        <v>0.01</v>
      </c>
      <c r="M3249" s="2"/>
      <c r="N3249" s="2"/>
      <c r="O3249" s="2"/>
      <c r="P3249" s="2"/>
    </row>
    <row r="3250" spans="3:16" x14ac:dyDescent="0.2">
      <c r="C3250" s="442" t="s">
        <v>919</v>
      </c>
      <c r="D3250" s="310">
        <f t="shared" si="37"/>
        <v>55</v>
      </c>
      <c r="E3250" s="310">
        <v>35</v>
      </c>
      <c r="F3250" s="311">
        <v>438</v>
      </c>
      <c r="G3250" s="312">
        <v>0.08</v>
      </c>
      <c r="H3250" s="313">
        <v>0.19</v>
      </c>
      <c r="I3250" s="313">
        <v>0.04</v>
      </c>
      <c r="J3250" s="314">
        <v>20</v>
      </c>
      <c r="K3250" s="307">
        <v>5000</v>
      </c>
      <c r="L3250" s="450">
        <v>0.01</v>
      </c>
      <c r="M3250" s="2"/>
      <c r="N3250" s="2"/>
      <c r="O3250" s="2"/>
      <c r="P3250" s="2"/>
    </row>
    <row r="3251" spans="3:16" x14ac:dyDescent="0.2">
      <c r="C3251" s="442" t="s">
        <v>920</v>
      </c>
      <c r="D3251" s="310">
        <f t="shared" si="37"/>
        <v>60</v>
      </c>
      <c r="E3251" s="310">
        <v>40</v>
      </c>
      <c r="F3251" s="311">
        <v>500</v>
      </c>
      <c r="G3251" s="312">
        <v>0.08</v>
      </c>
      <c r="H3251" s="313">
        <v>0.19</v>
      </c>
      <c r="I3251" s="313">
        <v>0.04</v>
      </c>
      <c r="J3251" s="314">
        <v>20</v>
      </c>
      <c r="K3251" s="307">
        <v>5000</v>
      </c>
      <c r="L3251" s="450">
        <v>0.01</v>
      </c>
      <c r="M3251" s="2"/>
      <c r="N3251" s="2"/>
      <c r="O3251" s="2"/>
      <c r="P3251" s="2"/>
    </row>
    <row r="3252" spans="3:16" x14ac:dyDescent="0.2">
      <c r="C3252" s="442" t="s">
        <v>921</v>
      </c>
      <c r="D3252" s="310">
        <f t="shared" si="37"/>
        <v>65</v>
      </c>
      <c r="E3252" s="310">
        <v>45</v>
      </c>
      <c r="F3252" s="311">
        <v>563</v>
      </c>
      <c r="G3252" s="312">
        <v>0.08</v>
      </c>
      <c r="H3252" s="313">
        <v>0.19</v>
      </c>
      <c r="I3252" s="313">
        <v>0.04</v>
      </c>
      <c r="J3252" s="314">
        <v>20</v>
      </c>
      <c r="K3252" s="307">
        <v>5000</v>
      </c>
      <c r="L3252" s="450">
        <v>0.01</v>
      </c>
      <c r="M3252" s="2"/>
      <c r="N3252" s="2"/>
      <c r="O3252" s="2"/>
      <c r="P3252" s="2"/>
    </row>
    <row r="3253" spans="3:16" x14ac:dyDescent="0.2">
      <c r="C3253" s="442" t="s">
        <v>922</v>
      </c>
      <c r="D3253" s="310">
        <f t="shared" si="37"/>
        <v>80</v>
      </c>
      <c r="E3253" s="310">
        <v>60</v>
      </c>
      <c r="F3253" s="311">
        <v>750</v>
      </c>
      <c r="G3253" s="312">
        <v>0.08</v>
      </c>
      <c r="H3253" s="313">
        <v>0.19</v>
      </c>
      <c r="I3253" s="313">
        <v>0.04</v>
      </c>
      <c r="J3253" s="314">
        <v>20</v>
      </c>
      <c r="K3253" s="307">
        <v>5000</v>
      </c>
      <c r="L3253" s="450">
        <v>0.01</v>
      </c>
      <c r="M3253" s="2"/>
      <c r="N3253" s="2"/>
      <c r="O3253" s="2"/>
      <c r="P3253" s="2"/>
    </row>
    <row r="3254" spans="3:16" x14ac:dyDescent="0.2">
      <c r="C3254" s="442" t="s">
        <v>923</v>
      </c>
      <c r="D3254" s="310">
        <f t="shared" si="37"/>
        <v>100</v>
      </c>
      <c r="E3254" s="310">
        <v>80</v>
      </c>
      <c r="F3254" s="311">
        <v>1000</v>
      </c>
      <c r="G3254" s="312">
        <v>0.08</v>
      </c>
      <c r="H3254" s="313">
        <v>0.19</v>
      </c>
      <c r="I3254" s="313">
        <v>0.04</v>
      </c>
      <c r="J3254" s="314">
        <v>20</v>
      </c>
      <c r="K3254" s="307">
        <v>5000</v>
      </c>
      <c r="L3254" s="450">
        <v>0.01</v>
      </c>
      <c r="M3254" s="2"/>
      <c r="N3254" s="2"/>
      <c r="O3254" s="2"/>
      <c r="P3254" s="2"/>
    </row>
    <row r="3255" spans="3:16" x14ac:dyDescent="0.2">
      <c r="C3255" s="442" t="s">
        <v>924</v>
      </c>
      <c r="D3255" s="310">
        <f t="shared" si="37"/>
        <v>120</v>
      </c>
      <c r="E3255" s="310">
        <v>100</v>
      </c>
      <c r="F3255" s="311">
        <v>1250</v>
      </c>
      <c r="G3255" s="312">
        <v>0.08</v>
      </c>
      <c r="H3255" s="313">
        <v>0.19</v>
      </c>
      <c r="I3255" s="313">
        <v>0.04</v>
      </c>
      <c r="J3255" s="314">
        <v>20</v>
      </c>
      <c r="K3255" s="307">
        <v>5000</v>
      </c>
      <c r="L3255" s="450">
        <v>0.01</v>
      </c>
      <c r="M3255" s="2"/>
      <c r="N3255" s="2"/>
      <c r="O3255" s="2"/>
      <c r="P3255" s="2"/>
    </row>
    <row r="3256" spans="3:16" ht="27.75" customHeight="1" x14ac:dyDescent="0.2">
      <c r="C3256" s="5448" t="s">
        <v>189</v>
      </c>
      <c r="D3256" s="5449"/>
      <c r="E3256" s="5449"/>
      <c r="F3256" s="5449"/>
      <c r="G3256" s="5449"/>
      <c r="H3256" s="5449"/>
      <c r="I3256" s="5449"/>
      <c r="J3256" s="5449"/>
      <c r="K3256" s="5449"/>
      <c r="L3256" s="5450"/>
      <c r="M3256" s="2"/>
      <c r="N3256" s="2"/>
      <c r="O3256" s="2"/>
      <c r="P3256" s="2"/>
    </row>
    <row r="3257" spans="3:16" ht="12.75" customHeight="1" x14ac:dyDescent="0.2">
      <c r="C3257" s="5484" t="s">
        <v>190</v>
      </c>
      <c r="D3257" s="5485"/>
      <c r="E3257" s="5485"/>
      <c r="F3257" s="5485"/>
      <c r="G3257" s="5485"/>
      <c r="H3257" s="5485"/>
      <c r="I3257" s="5485"/>
      <c r="J3257" s="5485"/>
      <c r="K3257" s="5485"/>
      <c r="L3257" s="5486"/>
      <c r="M3257" s="2"/>
      <c r="N3257" s="2"/>
      <c r="O3257" s="2"/>
      <c r="P3257" s="2"/>
    </row>
    <row r="3258" spans="3:16" x14ac:dyDescent="0.2">
      <c r="C3258" s="308" t="s">
        <v>191</v>
      </c>
      <c r="D3258" s="278"/>
      <c r="E3258" s="278"/>
      <c r="F3258" s="278"/>
      <c r="G3258" s="278"/>
      <c r="H3258" s="278"/>
      <c r="I3258" s="278"/>
      <c r="J3258" s="278"/>
      <c r="K3258" s="278"/>
      <c r="L3258" s="309"/>
      <c r="M3258" s="2"/>
      <c r="N3258" s="2"/>
      <c r="O3258" s="2"/>
      <c r="P3258" s="2"/>
    </row>
    <row r="3259" spans="3:16" x14ac:dyDescent="0.2">
      <c r="C3259" s="308" t="s">
        <v>556</v>
      </c>
      <c r="D3259" s="278"/>
      <c r="E3259" s="278"/>
      <c r="F3259" s="278"/>
      <c r="G3259" s="278"/>
      <c r="H3259" s="278"/>
      <c r="I3259" s="278"/>
      <c r="J3259" s="278"/>
      <c r="K3259" s="278"/>
      <c r="L3259" s="309"/>
      <c r="M3259" s="2"/>
      <c r="N3259" s="2"/>
      <c r="O3259" s="2"/>
      <c r="P3259" s="2"/>
    </row>
    <row r="3260" spans="3:16" ht="13.5" thickBot="1" x14ac:dyDescent="0.25">
      <c r="C3260" s="315" t="s">
        <v>557</v>
      </c>
      <c r="D3260" s="316"/>
      <c r="E3260" s="316"/>
      <c r="F3260" s="316"/>
      <c r="G3260" s="316"/>
      <c r="H3260" s="316"/>
      <c r="I3260" s="316"/>
      <c r="J3260" s="316"/>
      <c r="K3260" s="316"/>
      <c r="L3260" s="317"/>
      <c r="M3260" s="2"/>
      <c r="N3260" s="2"/>
      <c r="O3260" s="2"/>
      <c r="P3260" s="2"/>
    </row>
    <row r="3261" spans="3:16" ht="14.25" thickTop="1" thickBot="1" x14ac:dyDescent="0.25">
      <c r="C3261" s="247"/>
      <c r="D3261" s="278"/>
      <c r="E3261" s="278"/>
      <c r="F3261" s="278"/>
      <c r="G3261" s="278"/>
      <c r="H3261" s="278"/>
      <c r="I3261" s="278"/>
      <c r="J3261" s="278"/>
      <c r="K3261" s="278"/>
      <c r="L3261" s="278"/>
      <c r="M3261" s="2"/>
      <c r="N3261" s="2"/>
      <c r="O3261" s="2"/>
      <c r="P3261" s="2"/>
    </row>
    <row r="3262" spans="3:16" ht="13.5" thickTop="1" x14ac:dyDescent="0.2">
      <c r="C3262" s="5475" t="s">
        <v>1448</v>
      </c>
      <c r="D3262" s="5476"/>
      <c r="E3262" s="5476"/>
      <c r="F3262" s="5476"/>
      <c r="G3262" s="5477"/>
    </row>
    <row r="3263" spans="3:16" ht="12.75" customHeight="1" x14ac:dyDescent="0.2">
      <c r="C3263" s="454"/>
      <c r="D3263" s="451"/>
      <c r="E3263" s="5481" t="s">
        <v>333</v>
      </c>
      <c r="F3263" s="5482"/>
      <c r="G3263" s="5483"/>
    </row>
    <row r="3264" spans="3:16" ht="25.5" x14ac:dyDescent="0.2">
      <c r="C3264" s="455" t="s">
        <v>1213</v>
      </c>
      <c r="D3264" s="347" t="s">
        <v>381</v>
      </c>
      <c r="E3264" s="347" t="s">
        <v>1602</v>
      </c>
      <c r="F3264" s="347" t="s">
        <v>1603</v>
      </c>
      <c r="G3264" s="456" t="s">
        <v>1604</v>
      </c>
    </row>
    <row r="3265" spans="3:7" x14ac:dyDescent="0.2">
      <c r="C3265" s="214" t="s">
        <v>165</v>
      </c>
      <c r="D3265" s="452" t="s">
        <v>334</v>
      </c>
      <c r="E3265" s="215">
        <v>0.08</v>
      </c>
      <c r="F3265" s="453">
        <v>0.23319999999999999</v>
      </c>
      <c r="G3265" s="216">
        <v>0.23319999999999999</v>
      </c>
    </row>
    <row r="3266" spans="3:7" x14ac:dyDescent="0.2">
      <c r="C3266" s="214" t="s">
        <v>165</v>
      </c>
      <c r="D3266" s="64" t="s">
        <v>335</v>
      </c>
      <c r="E3266" s="215">
        <v>0.15</v>
      </c>
      <c r="F3266" s="453">
        <v>0.15</v>
      </c>
      <c r="G3266" s="216">
        <v>0.15</v>
      </c>
    </row>
    <row r="3267" spans="3:7" ht="13.5" thickBot="1" x14ac:dyDescent="0.25">
      <c r="C3267" s="5473" t="s">
        <v>52</v>
      </c>
      <c r="D3267" s="5474"/>
      <c r="E3267" s="5474"/>
      <c r="F3267" s="218"/>
      <c r="G3267" s="219"/>
    </row>
    <row r="3268" spans="3:7" ht="13.5" thickTop="1" x14ac:dyDescent="0.2">
      <c r="C3268" s="247"/>
    </row>
    <row r="3270" spans="3:7" x14ac:dyDescent="0.2">
      <c r="G3270" s="244"/>
    </row>
  </sheetData>
  <sheetProtection algorithmName="SHA-512" hashValue="Sw12//YQWa+OPgt1rEL8XfjHaclW7TiHranA5Uh3L+vS46sR/+egiIUrz6mksSlejm4VMj3f2lbe/bilXbtyqw==" saltValue="/8Y4scK1xcVtGuIgNJxrYw==" spinCount="100000" sheet="1" objects="1" scenarios="1"/>
  <mergeCells count="5323">
    <mergeCell ref="B25:C25"/>
    <mergeCell ref="B26:C26"/>
    <mergeCell ref="AE22:AE23"/>
    <mergeCell ref="B24:C24"/>
    <mergeCell ref="B28:C28"/>
    <mergeCell ref="D28:H28"/>
    <mergeCell ref="B29:C29"/>
    <mergeCell ref="D29:H29"/>
    <mergeCell ref="Z22:Z23"/>
    <mergeCell ref="AA22:AA23"/>
    <mergeCell ref="AB22:AB23"/>
    <mergeCell ref="AC22:AC23"/>
    <mergeCell ref="AD22:AD23"/>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B19:C19"/>
    <mergeCell ref="D19:Q19"/>
    <mergeCell ref="B21:C23"/>
    <mergeCell ref="D21:D23"/>
    <mergeCell ref="E21:P21"/>
    <mergeCell ref="Q21:Y21"/>
    <mergeCell ref="T22:T23"/>
    <mergeCell ref="U22:U23"/>
    <mergeCell ref="V22:V23"/>
    <mergeCell ref="W22:W23"/>
    <mergeCell ref="X22:X23"/>
    <mergeCell ref="Y22:Y23"/>
    <mergeCell ref="B13:AF13"/>
    <mergeCell ref="D15:F15"/>
    <mergeCell ref="B16:C16"/>
    <mergeCell ref="D16:F16"/>
    <mergeCell ref="B17:C17"/>
    <mergeCell ref="D17:F17"/>
    <mergeCell ref="B147:C147"/>
    <mergeCell ref="B149:C149"/>
    <mergeCell ref="D149:H149"/>
    <mergeCell ref="B150:C150"/>
    <mergeCell ref="D150:H150"/>
    <mergeCell ref="Z145:Z146"/>
    <mergeCell ref="AA145:AA146"/>
    <mergeCell ref="AB145:AB146"/>
    <mergeCell ref="AC145:AC146"/>
    <mergeCell ref="AD145:AD146"/>
    <mergeCell ref="Z144:AB144"/>
    <mergeCell ref="AC144:AE144"/>
    <mergeCell ref="E145:E146"/>
    <mergeCell ref="F145:F146"/>
    <mergeCell ref="G145:G146"/>
    <mergeCell ref="H145:H146"/>
    <mergeCell ref="I145:I146"/>
    <mergeCell ref="J145:J146"/>
    <mergeCell ref="K145:L145"/>
    <mergeCell ref="M145:M146"/>
    <mergeCell ref="N145:N146"/>
    <mergeCell ref="O145:O146"/>
    <mergeCell ref="P145:P146"/>
    <mergeCell ref="Q145:Q146"/>
    <mergeCell ref="R145:R146"/>
    <mergeCell ref="S145:S146"/>
    <mergeCell ref="B142:C142"/>
    <mergeCell ref="D142:Q142"/>
    <mergeCell ref="B144:C146"/>
    <mergeCell ref="D144:D146"/>
    <mergeCell ref="E144:P144"/>
    <mergeCell ref="Q144:Y144"/>
    <mergeCell ref="T145:T146"/>
    <mergeCell ref="U145:U146"/>
    <mergeCell ref="V145:V146"/>
    <mergeCell ref="W145:W146"/>
    <mergeCell ref="X145:X146"/>
    <mergeCell ref="Y145:Y146"/>
    <mergeCell ref="B136:AF136"/>
    <mergeCell ref="D138:F138"/>
    <mergeCell ref="B139:C139"/>
    <mergeCell ref="D139:F139"/>
    <mergeCell ref="B140:C140"/>
    <mergeCell ref="D140:F140"/>
    <mergeCell ref="AE145:AE146"/>
    <mergeCell ref="B130:C130"/>
    <mergeCell ref="B132:C132"/>
    <mergeCell ref="D132:H132"/>
    <mergeCell ref="B133:C133"/>
    <mergeCell ref="D133:H133"/>
    <mergeCell ref="Z128:Z129"/>
    <mergeCell ref="AA128:AA129"/>
    <mergeCell ref="AB128:AB129"/>
    <mergeCell ref="AC128:AC129"/>
    <mergeCell ref="AD128:AD129"/>
    <mergeCell ref="Z127:AB127"/>
    <mergeCell ref="AC127:AE127"/>
    <mergeCell ref="E128:E129"/>
    <mergeCell ref="F128:F129"/>
    <mergeCell ref="G128:G129"/>
    <mergeCell ref="H128:H129"/>
    <mergeCell ref="I128:I129"/>
    <mergeCell ref="J128:J129"/>
    <mergeCell ref="K128:L128"/>
    <mergeCell ref="M128:M129"/>
    <mergeCell ref="N128:N129"/>
    <mergeCell ref="O128:O129"/>
    <mergeCell ref="P128:P129"/>
    <mergeCell ref="Q128:Q129"/>
    <mergeCell ref="R128:R129"/>
    <mergeCell ref="S128:S129"/>
    <mergeCell ref="B125:C125"/>
    <mergeCell ref="D125:Q125"/>
    <mergeCell ref="B127:C129"/>
    <mergeCell ref="D127:D129"/>
    <mergeCell ref="E127:P127"/>
    <mergeCell ref="Q127:Y127"/>
    <mergeCell ref="T128:T129"/>
    <mergeCell ref="U128:U129"/>
    <mergeCell ref="V128:V129"/>
    <mergeCell ref="W128:W129"/>
    <mergeCell ref="X128:X129"/>
    <mergeCell ref="Y128:Y129"/>
    <mergeCell ref="B119:AF119"/>
    <mergeCell ref="D121:F121"/>
    <mergeCell ref="B122:C122"/>
    <mergeCell ref="D122:F122"/>
    <mergeCell ref="B123:C123"/>
    <mergeCell ref="D123:F123"/>
    <mergeCell ref="AE128:AE129"/>
    <mergeCell ref="B113:C113"/>
    <mergeCell ref="B115:C115"/>
    <mergeCell ref="D115:H115"/>
    <mergeCell ref="B116:C116"/>
    <mergeCell ref="D116:H116"/>
    <mergeCell ref="Z111:Z112"/>
    <mergeCell ref="AA111:AA112"/>
    <mergeCell ref="AB111:AB112"/>
    <mergeCell ref="AC111:AC112"/>
    <mergeCell ref="AD111:AD112"/>
    <mergeCell ref="Z110:AB110"/>
    <mergeCell ref="AC110:AE110"/>
    <mergeCell ref="E111:E112"/>
    <mergeCell ref="F111:F112"/>
    <mergeCell ref="G111:G112"/>
    <mergeCell ref="H111:H112"/>
    <mergeCell ref="I111:I112"/>
    <mergeCell ref="J111:J112"/>
    <mergeCell ref="K111:L111"/>
    <mergeCell ref="M111:M112"/>
    <mergeCell ref="N111:N112"/>
    <mergeCell ref="O111:O112"/>
    <mergeCell ref="P111:P112"/>
    <mergeCell ref="Q111:Q112"/>
    <mergeCell ref="R111:R112"/>
    <mergeCell ref="S111:S112"/>
    <mergeCell ref="B108:C108"/>
    <mergeCell ref="D108:Q108"/>
    <mergeCell ref="B110:C112"/>
    <mergeCell ref="D110:D112"/>
    <mergeCell ref="E110:P110"/>
    <mergeCell ref="Q110:Y110"/>
    <mergeCell ref="T111:T112"/>
    <mergeCell ref="U111:U112"/>
    <mergeCell ref="V111:V112"/>
    <mergeCell ref="W111:W112"/>
    <mergeCell ref="X111:X112"/>
    <mergeCell ref="Y111:Y112"/>
    <mergeCell ref="B102:AF102"/>
    <mergeCell ref="D104:F104"/>
    <mergeCell ref="B105:C105"/>
    <mergeCell ref="D105:F105"/>
    <mergeCell ref="B106:C106"/>
    <mergeCell ref="D106:F106"/>
    <mergeCell ref="AE111:AE112"/>
    <mergeCell ref="B96:C96"/>
    <mergeCell ref="B98:C98"/>
    <mergeCell ref="D98:H98"/>
    <mergeCell ref="B99:C99"/>
    <mergeCell ref="D99:H99"/>
    <mergeCell ref="Z94:Z95"/>
    <mergeCell ref="AA94:AA95"/>
    <mergeCell ref="AB94:AB95"/>
    <mergeCell ref="AC94:AC95"/>
    <mergeCell ref="AD94:AD95"/>
    <mergeCell ref="Z93:AB93"/>
    <mergeCell ref="AC93:AE93"/>
    <mergeCell ref="E94:E95"/>
    <mergeCell ref="F94:F95"/>
    <mergeCell ref="G94:G95"/>
    <mergeCell ref="H94:H95"/>
    <mergeCell ref="I94:I95"/>
    <mergeCell ref="J94:J95"/>
    <mergeCell ref="K94:L94"/>
    <mergeCell ref="M94:M95"/>
    <mergeCell ref="N94:N95"/>
    <mergeCell ref="O94:O95"/>
    <mergeCell ref="P94:P95"/>
    <mergeCell ref="Q94:Q95"/>
    <mergeCell ref="R94:R95"/>
    <mergeCell ref="S94:S95"/>
    <mergeCell ref="B91:C91"/>
    <mergeCell ref="D91:Q91"/>
    <mergeCell ref="B93:C95"/>
    <mergeCell ref="D93:D95"/>
    <mergeCell ref="E93:P93"/>
    <mergeCell ref="Q93:Y93"/>
    <mergeCell ref="T94:T95"/>
    <mergeCell ref="U94:U95"/>
    <mergeCell ref="V94:V95"/>
    <mergeCell ref="W94:W95"/>
    <mergeCell ref="X94:X95"/>
    <mergeCell ref="Y94:Y95"/>
    <mergeCell ref="B85:AF85"/>
    <mergeCell ref="D87:F87"/>
    <mergeCell ref="B88:C88"/>
    <mergeCell ref="D88:F88"/>
    <mergeCell ref="B89:C89"/>
    <mergeCell ref="D89:F89"/>
    <mergeCell ref="AE94:AE95"/>
    <mergeCell ref="B79:C79"/>
    <mergeCell ref="B81:C81"/>
    <mergeCell ref="D81:H81"/>
    <mergeCell ref="B82:C82"/>
    <mergeCell ref="D82:H82"/>
    <mergeCell ref="Z77:Z78"/>
    <mergeCell ref="AA77:AA78"/>
    <mergeCell ref="AB77:AB78"/>
    <mergeCell ref="AC77:AC78"/>
    <mergeCell ref="AD77:AD78"/>
    <mergeCell ref="Z76:AB76"/>
    <mergeCell ref="AC76:AE76"/>
    <mergeCell ref="E77:E78"/>
    <mergeCell ref="F77:F78"/>
    <mergeCell ref="G77:G78"/>
    <mergeCell ref="H77:H78"/>
    <mergeCell ref="I77:I78"/>
    <mergeCell ref="J77:J78"/>
    <mergeCell ref="K77:L77"/>
    <mergeCell ref="M77:M78"/>
    <mergeCell ref="N77:N78"/>
    <mergeCell ref="O77:O78"/>
    <mergeCell ref="P77:P78"/>
    <mergeCell ref="Q77:Q78"/>
    <mergeCell ref="R77:R78"/>
    <mergeCell ref="S77:S78"/>
    <mergeCell ref="B74:C74"/>
    <mergeCell ref="D74:Q74"/>
    <mergeCell ref="B76:C78"/>
    <mergeCell ref="D76:D78"/>
    <mergeCell ref="E76:P76"/>
    <mergeCell ref="Q76:Y76"/>
    <mergeCell ref="T77:T78"/>
    <mergeCell ref="U77:U78"/>
    <mergeCell ref="V77:V78"/>
    <mergeCell ref="W77:W78"/>
    <mergeCell ref="X77:X78"/>
    <mergeCell ref="Y77:Y78"/>
    <mergeCell ref="B68:AF68"/>
    <mergeCell ref="D70:F70"/>
    <mergeCell ref="B71:C71"/>
    <mergeCell ref="D71:F71"/>
    <mergeCell ref="B72:C72"/>
    <mergeCell ref="D72:F72"/>
    <mergeCell ref="AE77:AE78"/>
    <mergeCell ref="B62:C62"/>
    <mergeCell ref="B64:C64"/>
    <mergeCell ref="D64:H64"/>
    <mergeCell ref="B65:C65"/>
    <mergeCell ref="D65:H65"/>
    <mergeCell ref="Z60:Z61"/>
    <mergeCell ref="AA60:AA61"/>
    <mergeCell ref="AB60:AB61"/>
    <mergeCell ref="AC60:AC61"/>
    <mergeCell ref="AD60:AD61"/>
    <mergeCell ref="Z59:AB59"/>
    <mergeCell ref="AC59:AE59"/>
    <mergeCell ref="E60:E61"/>
    <mergeCell ref="F60:F61"/>
    <mergeCell ref="G60:G61"/>
    <mergeCell ref="H60:H61"/>
    <mergeCell ref="I60:I61"/>
    <mergeCell ref="J60:J61"/>
    <mergeCell ref="K60:L60"/>
    <mergeCell ref="M60:M61"/>
    <mergeCell ref="N60:N61"/>
    <mergeCell ref="O60:O61"/>
    <mergeCell ref="P60:P61"/>
    <mergeCell ref="Q60:Q61"/>
    <mergeCell ref="R60:R61"/>
    <mergeCell ref="S60:S61"/>
    <mergeCell ref="B57:C57"/>
    <mergeCell ref="D57:Q57"/>
    <mergeCell ref="B59:C61"/>
    <mergeCell ref="D59:D61"/>
    <mergeCell ref="E59:P59"/>
    <mergeCell ref="Q59:Y59"/>
    <mergeCell ref="T60:T61"/>
    <mergeCell ref="U60:U61"/>
    <mergeCell ref="V60:V61"/>
    <mergeCell ref="W60:W61"/>
    <mergeCell ref="X60:X61"/>
    <mergeCell ref="Y60:Y61"/>
    <mergeCell ref="B51:AF51"/>
    <mergeCell ref="D53:F53"/>
    <mergeCell ref="B54:C54"/>
    <mergeCell ref="D54:F54"/>
    <mergeCell ref="B55:C55"/>
    <mergeCell ref="D55:F55"/>
    <mergeCell ref="AE60:AE61"/>
    <mergeCell ref="B43:C43"/>
    <mergeCell ref="B47:C47"/>
    <mergeCell ref="D47:H47"/>
    <mergeCell ref="B48:C48"/>
    <mergeCell ref="D48:H48"/>
    <mergeCell ref="Z41:Z42"/>
    <mergeCell ref="AA41:AA42"/>
    <mergeCell ref="AB41:AB42"/>
    <mergeCell ref="AC41:AC42"/>
    <mergeCell ref="AD41:AD42"/>
    <mergeCell ref="Z40:AB40"/>
    <mergeCell ref="AC40:AE40"/>
    <mergeCell ref="E41:E42"/>
    <mergeCell ref="F41:F42"/>
    <mergeCell ref="G41:G42"/>
    <mergeCell ref="H41:H42"/>
    <mergeCell ref="I41:I42"/>
    <mergeCell ref="J41:J42"/>
    <mergeCell ref="K41:L41"/>
    <mergeCell ref="M41:M42"/>
    <mergeCell ref="N41:N42"/>
    <mergeCell ref="O41:O42"/>
    <mergeCell ref="P41:P42"/>
    <mergeCell ref="Q41:Q42"/>
    <mergeCell ref="R41:R42"/>
    <mergeCell ref="S41:S42"/>
    <mergeCell ref="B44:C44"/>
    <mergeCell ref="B45:C45"/>
    <mergeCell ref="AE41:AE42"/>
    <mergeCell ref="B38:C38"/>
    <mergeCell ref="D38:Q38"/>
    <mergeCell ref="B40:C42"/>
    <mergeCell ref="D40:D42"/>
    <mergeCell ref="E40:P40"/>
    <mergeCell ref="Q40:Y40"/>
    <mergeCell ref="T41:T42"/>
    <mergeCell ref="U41:U42"/>
    <mergeCell ref="V41:V42"/>
    <mergeCell ref="W41:W42"/>
    <mergeCell ref="X41:X42"/>
    <mergeCell ref="Y41:Y42"/>
    <mergeCell ref="B32:AF32"/>
    <mergeCell ref="D34:F34"/>
    <mergeCell ref="B35:C35"/>
    <mergeCell ref="D35:F35"/>
    <mergeCell ref="B36:C36"/>
    <mergeCell ref="D36:F36"/>
    <mergeCell ref="D370:E370"/>
    <mergeCell ref="B340:E340"/>
    <mergeCell ref="D341:E341"/>
    <mergeCell ref="D342:E342"/>
    <mergeCell ref="D343:E343"/>
    <mergeCell ref="D344:E344"/>
    <mergeCell ref="D345:E345"/>
    <mergeCell ref="D346:E346"/>
    <mergeCell ref="D347:E347"/>
    <mergeCell ref="D348:E348"/>
    <mergeCell ref="D349:E349"/>
    <mergeCell ref="D350:E350"/>
    <mergeCell ref="D351:E351"/>
    <mergeCell ref="D352:E352"/>
    <mergeCell ref="D353:E353"/>
    <mergeCell ref="D354:E354"/>
    <mergeCell ref="D366:E366"/>
    <mergeCell ref="D367:E367"/>
    <mergeCell ref="D364:E364"/>
    <mergeCell ref="D368:E368"/>
    <mergeCell ref="D369:E369"/>
    <mergeCell ref="D360:E360"/>
    <mergeCell ref="D361:E361"/>
    <mergeCell ref="D362:E362"/>
    <mergeCell ref="D363:E363"/>
    <mergeCell ref="D365:E365"/>
    <mergeCell ref="B356:E356"/>
    <mergeCell ref="D358:E358"/>
    <mergeCell ref="D357:E357"/>
    <mergeCell ref="D359:E359"/>
    <mergeCell ref="B317:C317"/>
    <mergeCell ref="B319:C319"/>
    <mergeCell ref="D319:H319"/>
    <mergeCell ref="B320:C320"/>
    <mergeCell ref="D320:H320"/>
    <mergeCell ref="Z315:Z316"/>
    <mergeCell ref="AA315:AA316"/>
    <mergeCell ref="AB315:AB316"/>
    <mergeCell ref="AC315:AC316"/>
    <mergeCell ref="AD315:AD316"/>
    <mergeCell ref="Z314:AB314"/>
    <mergeCell ref="AC314:AE314"/>
    <mergeCell ref="E315:E316"/>
    <mergeCell ref="F315:F316"/>
    <mergeCell ref="G315:G316"/>
    <mergeCell ref="H315:H316"/>
    <mergeCell ref="I315:I316"/>
    <mergeCell ref="J315:J316"/>
    <mergeCell ref="K315:L315"/>
    <mergeCell ref="M315:M316"/>
    <mergeCell ref="N315:N316"/>
    <mergeCell ref="O315:O316"/>
    <mergeCell ref="P315:P316"/>
    <mergeCell ref="Q315:Q316"/>
    <mergeCell ref="R315:R316"/>
    <mergeCell ref="S315:S316"/>
    <mergeCell ref="B312:C312"/>
    <mergeCell ref="D312:Q312"/>
    <mergeCell ref="B314:C316"/>
    <mergeCell ref="D314:D316"/>
    <mergeCell ref="E314:P314"/>
    <mergeCell ref="Q314:Y314"/>
    <mergeCell ref="T315:T316"/>
    <mergeCell ref="U315:U316"/>
    <mergeCell ref="V315:V316"/>
    <mergeCell ref="W315:W316"/>
    <mergeCell ref="X315:X316"/>
    <mergeCell ref="Y315:Y316"/>
    <mergeCell ref="B306:AF306"/>
    <mergeCell ref="D308:F308"/>
    <mergeCell ref="B309:C309"/>
    <mergeCell ref="D309:F309"/>
    <mergeCell ref="B310:C310"/>
    <mergeCell ref="D310:F310"/>
    <mergeCell ref="AE315:AE316"/>
    <mergeCell ref="B300:C300"/>
    <mergeCell ref="B302:C302"/>
    <mergeCell ref="D302:H302"/>
    <mergeCell ref="B303:C303"/>
    <mergeCell ref="D303:H303"/>
    <mergeCell ref="Z298:Z299"/>
    <mergeCell ref="AA298:AA299"/>
    <mergeCell ref="AB298:AB299"/>
    <mergeCell ref="AC298:AC299"/>
    <mergeCell ref="AD298:AD299"/>
    <mergeCell ref="Z297:AB297"/>
    <mergeCell ref="AC297:AE297"/>
    <mergeCell ref="E298:E299"/>
    <mergeCell ref="F298:F299"/>
    <mergeCell ref="G298:G299"/>
    <mergeCell ref="H298:H299"/>
    <mergeCell ref="I298:I299"/>
    <mergeCell ref="J298:J299"/>
    <mergeCell ref="K298:L298"/>
    <mergeCell ref="M298:M299"/>
    <mergeCell ref="N298:N299"/>
    <mergeCell ref="O298:O299"/>
    <mergeCell ref="P298:P299"/>
    <mergeCell ref="Q298:Q299"/>
    <mergeCell ref="R298:R299"/>
    <mergeCell ref="S298:S299"/>
    <mergeCell ref="B295:C295"/>
    <mergeCell ref="D295:Q295"/>
    <mergeCell ref="B297:C299"/>
    <mergeCell ref="D297:D299"/>
    <mergeCell ref="E297:P297"/>
    <mergeCell ref="Q297:Y297"/>
    <mergeCell ref="T298:T299"/>
    <mergeCell ref="U298:U299"/>
    <mergeCell ref="V298:V299"/>
    <mergeCell ref="W298:W299"/>
    <mergeCell ref="X298:X299"/>
    <mergeCell ref="Y298:Y299"/>
    <mergeCell ref="B289:AF289"/>
    <mergeCell ref="D291:F291"/>
    <mergeCell ref="B292:C292"/>
    <mergeCell ref="D292:F292"/>
    <mergeCell ref="B293:C293"/>
    <mergeCell ref="D293:F293"/>
    <mergeCell ref="AE298:AE299"/>
    <mergeCell ref="B283:C283"/>
    <mergeCell ref="B285:C285"/>
    <mergeCell ref="D285:H285"/>
    <mergeCell ref="B286:C286"/>
    <mergeCell ref="D286:H286"/>
    <mergeCell ref="Z281:Z282"/>
    <mergeCell ref="AA281:AA282"/>
    <mergeCell ref="AB281:AB282"/>
    <mergeCell ref="AC281:AC282"/>
    <mergeCell ref="AD281:AD282"/>
    <mergeCell ref="Z280:AB280"/>
    <mergeCell ref="AC280:AE280"/>
    <mergeCell ref="E281:E282"/>
    <mergeCell ref="F281:F282"/>
    <mergeCell ref="G281:G282"/>
    <mergeCell ref="H281:H282"/>
    <mergeCell ref="I281:I282"/>
    <mergeCell ref="J281:J282"/>
    <mergeCell ref="K281:L281"/>
    <mergeCell ref="M281:M282"/>
    <mergeCell ref="N281:N282"/>
    <mergeCell ref="O281:O282"/>
    <mergeCell ref="P281:P282"/>
    <mergeCell ref="Q281:Q282"/>
    <mergeCell ref="R281:R282"/>
    <mergeCell ref="S281:S282"/>
    <mergeCell ref="B278:C278"/>
    <mergeCell ref="D278:Q278"/>
    <mergeCell ref="B280:C282"/>
    <mergeCell ref="D280:D282"/>
    <mergeCell ref="E280:P280"/>
    <mergeCell ref="Q280:Y280"/>
    <mergeCell ref="T281:T282"/>
    <mergeCell ref="U281:U282"/>
    <mergeCell ref="V281:V282"/>
    <mergeCell ref="W281:W282"/>
    <mergeCell ref="X281:X282"/>
    <mergeCell ref="Y281:Y282"/>
    <mergeCell ref="B272:AF272"/>
    <mergeCell ref="D274:F274"/>
    <mergeCell ref="B275:C275"/>
    <mergeCell ref="D275:F275"/>
    <mergeCell ref="B276:C276"/>
    <mergeCell ref="D276:F276"/>
    <mergeCell ref="AE281:AE282"/>
    <mergeCell ref="B266:C266"/>
    <mergeCell ref="B268:C268"/>
    <mergeCell ref="D268:H268"/>
    <mergeCell ref="B269:C269"/>
    <mergeCell ref="D269:H269"/>
    <mergeCell ref="Z264:Z265"/>
    <mergeCell ref="AA264:AA265"/>
    <mergeCell ref="AB264:AB265"/>
    <mergeCell ref="AC264:AC265"/>
    <mergeCell ref="AD264:AD265"/>
    <mergeCell ref="Z263:AB263"/>
    <mergeCell ref="AC263:AE263"/>
    <mergeCell ref="E264:E265"/>
    <mergeCell ref="F264:F265"/>
    <mergeCell ref="G264:G265"/>
    <mergeCell ref="H264:H265"/>
    <mergeCell ref="I264:I265"/>
    <mergeCell ref="J264:J265"/>
    <mergeCell ref="K264:L264"/>
    <mergeCell ref="M264:M265"/>
    <mergeCell ref="N264:N265"/>
    <mergeCell ref="O264:O265"/>
    <mergeCell ref="P264:P265"/>
    <mergeCell ref="Q264:Q265"/>
    <mergeCell ref="R264:R265"/>
    <mergeCell ref="S264:S265"/>
    <mergeCell ref="B261:C261"/>
    <mergeCell ref="D261:Q261"/>
    <mergeCell ref="B263:C265"/>
    <mergeCell ref="D263:D265"/>
    <mergeCell ref="E263:P263"/>
    <mergeCell ref="Q263:Y263"/>
    <mergeCell ref="T264:T265"/>
    <mergeCell ref="U264:U265"/>
    <mergeCell ref="V264:V265"/>
    <mergeCell ref="W264:W265"/>
    <mergeCell ref="X264:X265"/>
    <mergeCell ref="Y264:Y265"/>
    <mergeCell ref="B255:AF255"/>
    <mergeCell ref="D257:F257"/>
    <mergeCell ref="B258:C258"/>
    <mergeCell ref="D258:F258"/>
    <mergeCell ref="B259:C259"/>
    <mergeCell ref="D259:F259"/>
    <mergeCell ref="AE264:AE265"/>
    <mergeCell ref="B249:C249"/>
    <mergeCell ref="B251:C251"/>
    <mergeCell ref="D251:H251"/>
    <mergeCell ref="B252:C252"/>
    <mergeCell ref="D252:H252"/>
    <mergeCell ref="Z247:Z248"/>
    <mergeCell ref="AA247:AA248"/>
    <mergeCell ref="AB247:AB248"/>
    <mergeCell ref="AC247:AC248"/>
    <mergeCell ref="AD247:AD248"/>
    <mergeCell ref="Z246:AB246"/>
    <mergeCell ref="AC246:AE246"/>
    <mergeCell ref="E247:E248"/>
    <mergeCell ref="F247:F248"/>
    <mergeCell ref="G247:G248"/>
    <mergeCell ref="H247:H248"/>
    <mergeCell ref="I247:I248"/>
    <mergeCell ref="J247:J248"/>
    <mergeCell ref="K247:L247"/>
    <mergeCell ref="M247:M248"/>
    <mergeCell ref="N247:N248"/>
    <mergeCell ref="O247:O248"/>
    <mergeCell ref="P247:P248"/>
    <mergeCell ref="Q247:Q248"/>
    <mergeCell ref="R247:R248"/>
    <mergeCell ref="S247:S248"/>
    <mergeCell ref="B244:C244"/>
    <mergeCell ref="D244:Q244"/>
    <mergeCell ref="B246:C248"/>
    <mergeCell ref="D246:D248"/>
    <mergeCell ref="E246:P246"/>
    <mergeCell ref="Q246:Y246"/>
    <mergeCell ref="T247:T248"/>
    <mergeCell ref="U247:U248"/>
    <mergeCell ref="V247:V248"/>
    <mergeCell ref="W247:W248"/>
    <mergeCell ref="X247:X248"/>
    <mergeCell ref="Y247:Y248"/>
    <mergeCell ref="B238:AF238"/>
    <mergeCell ref="D240:F240"/>
    <mergeCell ref="B241:C241"/>
    <mergeCell ref="D241:F241"/>
    <mergeCell ref="B242:C242"/>
    <mergeCell ref="D242:F242"/>
    <mergeCell ref="AE247:AE248"/>
    <mergeCell ref="B232:C232"/>
    <mergeCell ref="B234:C234"/>
    <mergeCell ref="D234:H234"/>
    <mergeCell ref="B235:C235"/>
    <mergeCell ref="D235:H235"/>
    <mergeCell ref="Z230:Z231"/>
    <mergeCell ref="AA230:AA231"/>
    <mergeCell ref="AB230:AB231"/>
    <mergeCell ref="AC230:AC231"/>
    <mergeCell ref="AD230:AD231"/>
    <mergeCell ref="Z229:AB229"/>
    <mergeCell ref="AC229:AE229"/>
    <mergeCell ref="E230:E231"/>
    <mergeCell ref="F230:F231"/>
    <mergeCell ref="G230:G231"/>
    <mergeCell ref="H230:H231"/>
    <mergeCell ref="I230:I231"/>
    <mergeCell ref="J230:J231"/>
    <mergeCell ref="K230:L230"/>
    <mergeCell ref="M230:M231"/>
    <mergeCell ref="N230:N231"/>
    <mergeCell ref="O230:O231"/>
    <mergeCell ref="P230:P231"/>
    <mergeCell ref="Q230:Q231"/>
    <mergeCell ref="R230:R231"/>
    <mergeCell ref="S230:S231"/>
    <mergeCell ref="B227:C227"/>
    <mergeCell ref="D227:Q227"/>
    <mergeCell ref="B229:C231"/>
    <mergeCell ref="D229:D231"/>
    <mergeCell ref="E229:P229"/>
    <mergeCell ref="Q229:Y229"/>
    <mergeCell ref="T230:T231"/>
    <mergeCell ref="U230:U231"/>
    <mergeCell ref="V230:V231"/>
    <mergeCell ref="W230:W231"/>
    <mergeCell ref="X230:X231"/>
    <mergeCell ref="Y230:Y231"/>
    <mergeCell ref="B221:AF221"/>
    <mergeCell ref="D223:F223"/>
    <mergeCell ref="B224:C224"/>
    <mergeCell ref="D224:F224"/>
    <mergeCell ref="B225:C225"/>
    <mergeCell ref="D225:F225"/>
    <mergeCell ref="AE230:AE231"/>
    <mergeCell ref="B215:C215"/>
    <mergeCell ref="B217:C217"/>
    <mergeCell ref="D217:H217"/>
    <mergeCell ref="B218:C218"/>
    <mergeCell ref="D218:H218"/>
    <mergeCell ref="Z213:Z214"/>
    <mergeCell ref="AA213:AA214"/>
    <mergeCell ref="AB213:AB214"/>
    <mergeCell ref="AC213:AC214"/>
    <mergeCell ref="AD213:AD214"/>
    <mergeCell ref="Z212:AB212"/>
    <mergeCell ref="AC212:AE212"/>
    <mergeCell ref="E213:E214"/>
    <mergeCell ref="F213:F214"/>
    <mergeCell ref="G213:G214"/>
    <mergeCell ref="H213:H214"/>
    <mergeCell ref="I213:I214"/>
    <mergeCell ref="J213:J214"/>
    <mergeCell ref="K213:L213"/>
    <mergeCell ref="M213:M214"/>
    <mergeCell ref="N213:N214"/>
    <mergeCell ref="O213:O214"/>
    <mergeCell ref="P213:P214"/>
    <mergeCell ref="Q213:Q214"/>
    <mergeCell ref="R213:R214"/>
    <mergeCell ref="S213:S214"/>
    <mergeCell ref="B210:C210"/>
    <mergeCell ref="D210:Q210"/>
    <mergeCell ref="B212:C214"/>
    <mergeCell ref="D212:D214"/>
    <mergeCell ref="E212:P212"/>
    <mergeCell ref="Q212:Y212"/>
    <mergeCell ref="T213:T214"/>
    <mergeCell ref="U213:U214"/>
    <mergeCell ref="V213:V214"/>
    <mergeCell ref="W213:W214"/>
    <mergeCell ref="X213:X214"/>
    <mergeCell ref="Y213:Y214"/>
    <mergeCell ref="B204:AF204"/>
    <mergeCell ref="D206:F206"/>
    <mergeCell ref="B207:C207"/>
    <mergeCell ref="D207:F207"/>
    <mergeCell ref="B208:C208"/>
    <mergeCell ref="D208:F208"/>
    <mergeCell ref="AE213:AE214"/>
    <mergeCell ref="B198:C198"/>
    <mergeCell ref="B200:C200"/>
    <mergeCell ref="D200:H200"/>
    <mergeCell ref="B201:C201"/>
    <mergeCell ref="D201:H201"/>
    <mergeCell ref="Z196:Z197"/>
    <mergeCell ref="AA196:AA197"/>
    <mergeCell ref="AB196:AB197"/>
    <mergeCell ref="AC196:AC197"/>
    <mergeCell ref="AD196:AD197"/>
    <mergeCell ref="Z195:AB195"/>
    <mergeCell ref="AC195:AE195"/>
    <mergeCell ref="E196:E197"/>
    <mergeCell ref="F196:F197"/>
    <mergeCell ref="G196:G197"/>
    <mergeCell ref="H196:H197"/>
    <mergeCell ref="I196:I197"/>
    <mergeCell ref="J196:J197"/>
    <mergeCell ref="K196:L196"/>
    <mergeCell ref="M196:M197"/>
    <mergeCell ref="N196:N197"/>
    <mergeCell ref="O196:O197"/>
    <mergeCell ref="P196:P197"/>
    <mergeCell ref="Q196:Q197"/>
    <mergeCell ref="R196:R197"/>
    <mergeCell ref="S196:S197"/>
    <mergeCell ref="B193:C193"/>
    <mergeCell ref="D193:Q193"/>
    <mergeCell ref="B195:C197"/>
    <mergeCell ref="D195:D197"/>
    <mergeCell ref="E195:P195"/>
    <mergeCell ref="Q195:Y195"/>
    <mergeCell ref="T196:T197"/>
    <mergeCell ref="U196:U197"/>
    <mergeCell ref="V196:V197"/>
    <mergeCell ref="W196:W197"/>
    <mergeCell ref="X196:X197"/>
    <mergeCell ref="Y196:Y197"/>
    <mergeCell ref="B187:AF187"/>
    <mergeCell ref="D189:F189"/>
    <mergeCell ref="B190:C190"/>
    <mergeCell ref="D190:F190"/>
    <mergeCell ref="B191:C191"/>
    <mergeCell ref="D191:F191"/>
    <mergeCell ref="AE196:AE197"/>
    <mergeCell ref="B181:C181"/>
    <mergeCell ref="B183:C183"/>
    <mergeCell ref="D183:H183"/>
    <mergeCell ref="B184:C184"/>
    <mergeCell ref="D184:H184"/>
    <mergeCell ref="Z179:Z180"/>
    <mergeCell ref="AA179:AA180"/>
    <mergeCell ref="AB179:AB180"/>
    <mergeCell ref="AC179:AC180"/>
    <mergeCell ref="AD179:AD180"/>
    <mergeCell ref="Z178:AB178"/>
    <mergeCell ref="AC178:AE178"/>
    <mergeCell ref="E179:E180"/>
    <mergeCell ref="F179:F180"/>
    <mergeCell ref="G179:G180"/>
    <mergeCell ref="H179:H180"/>
    <mergeCell ref="I179:I180"/>
    <mergeCell ref="J179:J180"/>
    <mergeCell ref="K179:L179"/>
    <mergeCell ref="M179:M180"/>
    <mergeCell ref="N179:N180"/>
    <mergeCell ref="O179:O180"/>
    <mergeCell ref="P179:P180"/>
    <mergeCell ref="Q179:Q180"/>
    <mergeCell ref="R179:R180"/>
    <mergeCell ref="S179:S180"/>
    <mergeCell ref="B176:C176"/>
    <mergeCell ref="D176:Q176"/>
    <mergeCell ref="B178:C180"/>
    <mergeCell ref="D178:D180"/>
    <mergeCell ref="E178:P178"/>
    <mergeCell ref="Q178:Y178"/>
    <mergeCell ref="T179:T180"/>
    <mergeCell ref="U179:U180"/>
    <mergeCell ref="V179:V180"/>
    <mergeCell ref="W179:W180"/>
    <mergeCell ref="X179:X180"/>
    <mergeCell ref="Y179:Y180"/>
    <mergeCell ref="B170:AF170"/>
    <mergeCell ref="D172:F172"/>
    <mergeCell ref="B173:C173"/>
    <mergeCell ref="D173:F173"/>
    <mergeCell ref="B174:C174"/>
    <mergeCell ref="D174:F174"/>
    <mergeCell ref="AE179:AE180"/>
    <mergeCell ref="B164:C164"/>
    <mergeCell ref="B166:C166"/>
    <mergeCell ref="D166:H166"/>
    <mergeCell ref="B167:C167"/>
    <mergeCell ref="D167:H167"/>
    <mergeCell ref="Z162:Z163"/>
    <mergeCell ref="AA162:AA163"/>
    <mergeCell ref="AB162:AB163"/>
    <mergeCell ref="AC162:AC163"/>
    <mergeCell ref="AD162:AD163"/>
    <mergeCell ref="Z161:AB161"/>
    <mergeCell ref="AC161:AE161"/>
    <mergeCell ref="E162:E163"/>
    <mergeCell ref="F162:F163"/>
    <mergeCell ref="G162:G163"/>
    <mergeCell ref="H162:H163"/>
    <mergeCell ref="I162:I163"/>
    <mergeCell ref="J162:J163"/>
    <mergeCell ref="K162:L162"/>
    <mergeCell ref="M162:M163"/>
    <mergeCell ref="N162:N163"/>
    <mergeCell ref="O162:O163"/>
    <mergeCell ref="P162:P163"/>
    <mergeCell ref="Q162:Q163"/>
    <mergeCell ref="R162:R163"/>
    <mergeCell ref="S162:S163"/>
    <mergeCell ref="B159:C159"/>
    <mergeCell ref="D159:Q159"/>
    <mergeCell ref="B161:C163"/>
    <mergeCell ref="D161:D163"/>
    <mergeCell ref="E161:P161"/>
    <mergeCell ref="Q161:Y161"/>
    <mergeCell ref="T162:T163"/>
    <mergeCell ref="U162:U163"/>
    <mergeCell ref="V162:V163"/>
    <mergeCell ref="W162:W163"/>
    <mergeCell ref="X162:X163"/>
    <mergeCell ref="Y162:Y163"/>
    <mergeCell ref="B153:AF153"/>
    <mergeCell ref="D155:F155"/>
    <mergeCell ref="B156:C156"/>
    <mergeCell ref="D156:F156"/>
    <mergeCell ref="B157:C157"/>
    <mergeCell ref="D157:F157"/>
    <mergeCell ref="AE162:AE163"/>
    <mergeCell ref="D924:E924"/>
    <mergeCell ref="B937:C937"/>
    <mergeCell ref="B930:C930"/>
    <mergeCell ref="B931:C931"/>
    <mergeCell ref="B936:C936"/>
    <mergeCell ref="D989:E989"/>
    <mergeCell ref="B995:C995"/>
    <mergeCell ref="D969:E969"/>
    <mergeCell ref="D946:E946"/>
    <mergeCell ref="B954:C954"/>
    <mergeCell ref="B959:C959"/>
    <mergeCell ref="B960:C960"/>
    <mergeCell ref="B957:C957"/>
    <mergeCell ref="B958:C958"/>
    <mergeCell ref="B952:C952"/>
    <mergeCell ref="B953:C953"/>
    <mergeCell ref="B955:C955"/>
    <mergeCell ref="B956:C956"/>
    <mergeCell ref="B939:C939"/>
    <mergeCell ref="D939:H939"/>
    <mergeCell ref="B940:C940"/>
    <mergeCell ref="D940:G940"/>
    <mergeCell ref="B941:C941"/>
    <mergeCell ref="D941:G941"/>
    <mergeCell ref="B943:AK943"/>
    <mergeCell ref="D945:I945"/>
    <mergeCell ref="B946:C946"/>
    <mergeCell ref="B947:C947"/>
    <mergeCell ref="D947:Q947"/>
    <mergeCell ref="B948:C948"/>
    <mergeCell ref="D948:Q948"/>
    <mergeCell ref="B949:C951"/>
    <mergeCell ref="D378:Q378"/>
    <mergeCell ref="B378:C378"/>
    <mergeCell ref="D376:F376"/>
    <mergeCell ref="B376:C376"/>
    <mergeCell ref="D375:F375"/>
    <mergeCell ref="B375:C375"/>
    <mergeCell ref="D374:F374"/>
    <mergeCell ref="B372:AF372"/>
    <mergeCell ref="B693:C693"/>
    <mergeCell ref="B696:C696"/>
    <mergeCell ref="D696:H696"/>
    <mergeCell ref="B697:C697"/>
    <mergeCell ref="D697:H697"/>
    <mergeCell ref="B674:C674"/>
    <mergeCell ref="B677:C677"/>
    <mergeCell ref="D677:H677"/>
    <mergeCell ref="B678:C678"/>
    <mergeCell ref="D678:H678"/>
    <mergeCell ref="B427:C427"/>
    <mergeCell ref="D427:F427"/>
    <mergeCell ref="B429:C429"/>
    <mergeCell ref="D429:Q429"/>
    <mergeCell ref="F432:F433"/>
    <mergeCell ref="G432:G433"/>
    <mergeCell ref="H432:H433"/>
    <mergeCell ref="I432:I433"/>
    <mergeCell ref="J432:J433"/>
    <mergeCell ref="K432:L432"/>
    <mergeCell ref="M432:M433"/>
    <mergeCell ref="N432:N433"/>
    <mergeCell ref="O432:O433"/>
    <mergeCell ref="P432:P433"/>
    <mergeCell ref="AJ1008:AJ1009"/>
    <mergeCell ref="B1010:C1010"/>
    <mergeCell ref="B1012:C1012"/>
    <mergeCell ref="D1012:H1012"/>
    <mergeCell ref="B1013:C1013"/>
    <mergeCell ref="D1013:G1013"/>
    <mergeCell ref="B1014:C1014"/>
    <mergeCell ref="D1014:G1014"/>
    <mergeCell ref="S1007:AC1007"/>
    <mergeCell ref="AD1007:AG1007"/>
    <mergeCell ref="AH1007:AJ1007"/>
    <mergeCell ref="F1008:F1009"/>
    <mergeCell ref="G1008:G1009"/>
    <mergeCell ref="H1008:H1009"/>
    <mergeCell ref="I1008:I1009"/>
    <mergeCell ref="J1008:J1009"/>
    <mergeCell ref="K1008:K1009"/>
    <mergeCell ref="L1008:L1009"/>
    <mergeCell ref="M1008:N1008"/>
    <mergeCell ref="O1008:O1009"/>
    <mergeCell ref="P1008:P1009"/>
    <mergeCell ref="Q1008:Q1009"/>
    <mergeCell ref="R1008:R1009"/>
    <mergeCell ref="S1008:S1009"/>
    <mergeCell ref="T1008:T1009"/>
    <mergeCell ref="U1008:U1009"/>
    <mergeCell ref="V1008:V1009"/>
    <mergeCell ref="W1008:W1009"/>
    <mergeCell ref="X1008:X1009"/>
    <mergeCell ref="Y1008:Y1009"/>
    <mergeCell ref="Z1008:Z1009"/>
    <mergeCell ref="AA1008:AA1009"/>
    <mergeCell ref="AF1008:AF1009"/>
    <mergeCell ref="AG1008:AG1009"/>
    <mergeCell ref="AH1008:AH1009"/>
    <mergeCell ref="AI1008:AI1009"/>
    <mergeCell ref="AB432:AB433"/>
    <mergeCell ref="AC432:AC433"/>
    <mergeCell ref="AD432:AD433"/>
    <mergeCell ref="AE432:AE433"/>
    <mergeCell ref="B434:C434"/>
    <mergeCell ref="B436:C436"/>
    <mergeCell ref="D436:H436"/>
    <mergeCell ref="B437:C437"/>
    <mergeCell ref="D437:H437"/>
    <mergeCell ref="B656:C656"/>
    <mergeCell ref="B658:C658"/>
    <mergeCell ref="D658:H658"/>
    <mergeCell ref="B659:C659"/>
    <mergeCell ref="D659:H659"/>
    <mergeCell ref="E653:P653"/>
    <mergeCell ref="Q653:Y653"/>
    <mergeCell ref="Z653:AB653"/>
    <mergeCell ref="AC653:AE653"/>
    <mergeCell ref="B431:C433"/>
    <mergeCell ref="D431:D433"/>
    <mergeCell ref="E431:P431"/>
    <mergeCell ref="Q431:Y431"/>
    <mergeCell ref="Z431:AB431"/>
    <mergeCell ref="AC431:AE431"/>
    <mergeCell ref="E432:E433"/>
    <mergeCell ref="Q432:Q433"/>
    <mergeCell ref="R432:R433"/>
    <mergeCell ref="S432:S433"/>
    <mergeCell ref="T432:T433"/>
    <mergeCell ref="U432:U433"/>
    <mergeCell ref="V432:V433"/>
    <mergeCell ref="W432:W433"/>
    <mergeCell ref="X432:X433"/>
    <mergeCell ref="Y432:Y433"/>
    <mergeCell ref="Z432:Z433"/>
    <mergeCell ref="AA432:AA433"/>
    <mergeCell ref="X415:X416"/>
    <mergeCell ref="Y415:Y416"/>
    <mergeCell ref="Z415:Z416"/>
    <mergeCell ref="AA415:AA416"/>
    <mergeCell ref="AB415:AB416"/>
    <mergeCell ref="AC415:AC416"/>
    <mergeCell ref="AD415:AD416"/>
    <mergeCell ref="AE415:AE416"/>
    <mergeCell ref="B417:C417"/>
    <mergeCell ref="B419:C419"/>
    <mergeCell ref="D419:H419"/>
    <mergeCell ref="B420:C420"/>
    <mergeCell ref="D420:H420"/>
    <mergeCell ref="B423:AF423"/>
    <mergeCell ref="D425:F425"/>
    <mergeCell ref="B426:C426"/>
    <mergeCell ref="D426:F426"/>
    <mergeCell ref="B406:AF406"/>
    <mergeCell ref="D408:F408"/>
    <mergeCell ref="B409:C409"/>
    <mergeCell ref="D409:F409"/>
    <mergeCell ref="B410:C410"/>
    <mergeCell ref="D410:F410"/>
    <mergeCell ref="B412:C412"/>
    <mergeCell ref="D412:Q412"/>
    <mergeCell ref="B414:C416"/>
    <mergeCell ref="D414:D416"/>
    <mergeCell ref="E414:P414"/>
    <mergeCell ref="Q414:Y414"/>
    <mergeCell ref="Z414:AB414"/>
    <mergeCell ref="AC414:AE414"/>
    <mergeCell ref="E415:E416"/>
    <mergeCell ref="F415:F416"/>
    <mergeCell ref="G415:G416"/>
    <mergeCell ref="H415:H416"/>
    <mergeCell ref="I415:I416"/>
    <mergeCell ref="J415:J416"/>
    <mergeCell ref="K415:L415"/>
    <mergeCell ref="M415:M416"/>
    <mergeCell ref="N415:N416"/>
    <mergeCell ref="O415:O416"/>
    <mergeCell ref="P415:P416"/>
    <mergeCell ref="Q415:Q416"/>
    <mergeCell ref="R415:R416"/>
    <mergeCell ref="S415:S416"/>
    <mergeCell ref="T415:T416"/>
    <mergeCell ref="U415:U416"/>
    <mergeCell ref="V415:V416"/>
    <mergeCell ref="W415:W416"/>
    <mergeCell ref="S398:S399"/>
    <mergeCell ref="T398:T399"/>
    <mergeCell ref="U398:U399"/>
    <mergeCell ref="V398:V399"/>
    <mergeCell ref="W398:W399"/>
    <mergeCell ref="X398:X399"/>
    <mergeCell ref="AC398:AC399"/>
    <mergeCell ref="AD398:AD399"/>
    <mergeCell ref="AE398:AE399"/>
    <mergeCell ref="B400:C400"/>
    <mergeCell ref="B402:C402"/>
    <mergeCell ref="D402:H402"/>
    <mergeCell ref="B403:C403"/>
    <mergeCell ref="D403:H403"/>
    <mergeCell ref="B383:C383"/>
    <mergeCell ref="B385:C385"/>
    <mergeCell ref="D385:H385"/>
    <mergeCell ref="B386:C386"/>
    <mergeCell ref="D386:H386"/>
    <mergeCell ref="B389:AF389"/>
    <mergeCell ref="D391:F391"/>
    <mergeCell ref="B392:C392"/>
    <mergeCell ref="D392:F392"/>
    <mergeCell ref="B393:C393"/>
    <mergeCell ref="D393:F393"/>
    <mergeCell ref="B395:C395"/>
    <mergeCell ref="D395:Q395"/>
    <mergeCell ref="B397:C399"/>
    <mergeCell ref="D397:D399"/>
    <mergeCell ref="E397:P397"/>
    <mergeCell ref="Q397:Y397"/>
    <mergeCell ref="Z397:AB397"/>
    <mergeCell ref="AC397:AE397"/>
    <mergeCell ref="E398:E399"/>
    <mergeCell ref="F398:F399"/>
    <mergeCell ref="G398:G399"/>
    <mergeCell ref="H398:H399"/>
    <mergeCell ref="I398:I399"/>
    <mergeCell ref="J398:J399"/>
    <mergeCell ref="K398:L398"/>
    <mergeCell ref="M398:M399"/>
    <mergeCell ref="N398:N399"/>
    <mergeCell ref="O398:O399"/>
    <mergeCell ref="P398:P399"/>
    <mergeCell ref="Q398:Q399"/>
    <mergeCell ref="R398:R399"/>
    <mergeCell ref="B380:C382"/>
    <mergeCell ref="D380:D382"/>
    <mergeCell ref="E380:P380"/>
    <mergeCell ref="Q380:Y380"/>
    <mergeCell ref="Z380:AB380"/>
    <mergeCell ref="Y398:Y399"/>
    <mergeCell ref="Z398:Z399"/>
    <mergeCell ref="AA398:AA399"/>
    <mergeCell ref="AB398:AB399"/>
    <mergeCell ref="AC380:AE380"/>
    <mergeCell ref="E381:E382"/>
    <mergeCell ref="F381:F382"/>
    <mergeCell ref="G381:G382"/>
    <mergeCell ref="H381:H382"/>
    <mergeCell ref="I381:I382"/>
    <mergeCell ref="J381:J382"/>
    <mergeCell ref="K381:L381"/>
    <mergeCell ref="M381:M382"/>
    <mergeCell ref="N381:N382"/>
    <mergeCell ref="O381:O382"/>
    <mergeCell ref="P381:P382"/>
    <mergeCell ref="Q381:Q382"/>
    <mergeCell ref="R381:R382"/>
    <mergeCell ref="S381:S382"/>
    <mergeCell ref="T381:T382"/>
    <mergeCell ref="U381:U382"/>
    <mergeCell ref="V381:V382"/>
    <mergeCell ref="W381:W382"/>
    <mergeCell ref="X381:X382"/>
    <mergeCell ref="Y381:Y382"/>
    <mergeCell ref="Z381:Z382"/>
    <mergeCell ref="AA381:AA382"/>
    <mergeCell ref="AB381:AB382"/>
    <mergeCell ref="AC381:AC382"/>
    <mergeCell ref="AD381:AD382"/>
    <mergeCell ref="AE381:AE382"/>
    <mergeCell ref="AB332:AB333"/>
    <mergeCell ref="AC332:AC333"/>
    <mergeCell ref="AD332:AD333"/>
    <mergeCell ref="AE332:AE333"/>
    <mergeCell ref="B334:C334"/>
    <mergeCell ref="B336:C336"/>
    <mergeCell ref="D336:H336"/>
    <mergeCell ref="B337:C337"/>
    <mergeCell ref="D337:H337"/>
    <mergeCell ref="B327:C327"/>
    <mergeCell ref="D327:F327"/>
    <mergeCell ref="B329:C329"/>
    <mergeCell ref="D329:Q329"/>
    <mergeCell ref="B331:C333"/>
    <mergeCell ref="D331:D333"/>
    <mergeCell ref="E331:P331"/>
    <mergeCell ref="Q331:Y331"/>
    <mergeCell ref="Z331:AB331"/>
    <mergeCell ref="AC331:AE331"/>
    <mergeCell ref="E332:E333"/>
    <mergeCell ref="F332:F333"/>
    <mergeCell ref="G332:G333"/>
    <mergeCell ref="H332:H333"/>
    <mergeCell ref="I332:I333"/>
    <mergeCell ref="J332:J333"/>
    <mergeCell ref="K332:L332"/>
    <mergeCell ref="M332:M333"/>
    <mergeCell ref="N332:N333"/>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B323:AF323"/>
    <mergeCell ref="D325:F325"/>
    <mergeCell ref="B326:C326"/>
    <mergeCell ref="D326:F326"/>
    <mergeCell ref="S654:S655"/>
    <mergeCell ref="T654:T655"/>
    <mergeCell ref="U654:U655"/>
    <mergeCell ref="V654:V655"/>
    <mergeCell ref="W654:W655"/>
    <mergeCell ref="X654:X655"/>
    <mergeCell ref="Y654:Y655"/>
    <mergeCell ref="Z654:Z655"/>
    <mergeCell ref="AA654:AA655"/>
    <mergeCell ref="AB654:AB655"/>
    <mergeCell ref="AC654:AC655"/>
    <mergeCell ref="AD654:AD655"/>
    <mergeCell ref="AE654:AE655"/>
    <mergeCell ref="B639:C639"/>
    <mergeCell ref="B641:C641"/>
    <mergeCell ref="D641:H641"/>
    <mergeCell ref="B642:C642"/>
    <mergeCell ref="D642:H642"/>
    <mergeCell ref="B645:AF645"/>
    <mergeCell ref="D647:F647"/>
    <mergeCell ref="B648:C648"/>
    <mergeCell ref="D648:F648"/>
    <mergeCell ref="B649:C649"/>
    <mergeCell ref="D649:F649"/>
    <mergeCell ref="B651:C651"/>
    <mergeCell ref="D651:Q651"/>
    <mergeCell ref="B653:C655"/>
    <mergeCell ref="D653:D655"/>
    <mergeCell ref="E654:E655"/>
    <mergeCell ref="F654:F655"/>
    <mergeCell ref="G654:G655"/>
    <mergeCell ref="H654:H655"/>
    <mergeCell ref="I654:I655"/>
    <mergeCell ref="J654:J655"/>
    <mergeCell ref="K654:L654"/>
    <mergeCell ref="M654:M655"/>
    <mergeCell ref="N654:N655"/>
    <mergeCell ref="O654:O655"/>
    <mergeCell ref="P654:P655"/>
    <mergeCell ref="Q654:Q655"/>
    <mergeCell ref="R654:R655"/>
    <mergeCell ref="B636:C638"/>
    <mergeCell ref="D636:D638"/>
    <mergeCell ref="E636:P636"/>
    <mergeCell ref="Q636:Y636"/>
    <mergeCell ref="Z636:AB636"/>
    <mergeCell ref="AC636:AE636"/>
    <mergeCell ref="E637:E638"/>
    <mergeCell ref="F637:F638"/>
    <mergeCell ref="G637:G638"/>
    <mergeCell ref="H637:H638"/>
    <mergeCell ref="I637:I638"/>
    <mergeCell ref="J637:J638"/>
    <mergeCell ref="K637:L637"/>
    <mergeCell ref="M637:M638"/>
    <mergeCell ref="N637:N638"/>
    <mergeCell ref="O637:O638"/>
    <mergeCell ref="P637:P638"/>
    <mergeCell ref="Q637:Q638"/>
    <mergeCell ref="R637:R638"/>
    <mergeCell ref="S637:S638"/>
    <mergeCell ref="T637:T638"/>
    <mergeCell ref="U637:U638"/>
    <mergeCell ref="V637:V638"/>
    <mergeCell ref="W637:W638"/>
    <mergeCell ref="X637:X638"/>
    <mergeCell ref="Y637:Y638"/>
    <mergeCell ref="Z637:Z638"/>
    <mergeCell ref="AA637:AA638"/>
    <mergeCell ref="AB637:AB638"/>
    <mergeCell ref="AC637:AC638"/>
    <mergeCell ref="AD637:AD638"/>
    <mergeCell ref="AE637:AE638"/>
    <mergeCell ref="AA620:AA621"/>
    <mergeCell ref="AB620:AB621"/>
    <mergeCell ref="AC620:AC621"/>
    <mergeCell ref="AD620:AD621"/>
    <mergeCell ref="AE620:AE621"/>
    <mergeCell ref="B622:C622"/>
    <mergeCell ref="B624:C624"/>
    <mergeCell ref="D624:H624"/>
    <mergeCell ref="B625:C625"/>
    <mergeCell ref="D625:H625"/>
    <mergeCell ref="B628:AF628"/>
    <mergeCell ref="D630:F630"/>
    <mergeCell ref="B631:C631"/>
    <mergeCell ref="D631:F631"/>
    <mergeCell ref="B632:C632"/>
    <mergeCell ref="D632:F632"/>
    <mergeCell ref="B634:C634"/>
    <mergeCell ref="D634:Q634"/>
    <mergeCell ref="B614:C614"/>
    <mergeCell ref="D614:F614"/>
    <mergeCell ref="D615:F615"/>
    <mergeCell ref="B617:C617"/>
    <mergeCell ref="D617:Q617"/>
    <mergeCell ref="B619:C621"/>
    <mergeCell ref="D619:D621"/>
    <mergeCell ref="E619:P619"/>
    <mergeCell ref="Q619:Y619"/>
    <mergeCell ref="Z619:AB619"/>
    <mergeCell ref="AC619:AE619"/>
    <mergeCell ref="E620:E621"/>
    <mergeCell ref="F620:F621"/>
    <mergeCell ref="G620:G621"/>
    <mergeCell ref="H620:H621"/>
    <mergeCell ref="I620:I621"/>
    <mergeCell ref="J620:J621"/>
    <mergeCell ref="K620:L620"/>
    <mergeCell ref="M620:M621"/>
    <mergeCell ref="N620:N621"/>
    <mergeCell ref="O620:O621"/>
    <mergeCell ref="P620:P621"/>
    <mergeCell ref="Q620:Q621"/>
    <mergeCell ref="R620:R621"/>
    <mergeCell ref="S620:S621"/>
    <mergeCell ref="T620:T621"/>
    <mergeCell ref="U620:U621"/>
    <mergeCell ref="V620:V621"/>
    <mergeCell ref="W620:W621"/>
    <mergeCell ref="X620:X621"/>
    <mergeCell ref="Y620:Y621"/>
    <mergeCell ref="Z620:Z621"/>
    <mergeCell ref="T602:T603"/>
    <mergeCell ref="U602:U603"/>
    <mergeCell ref="V602:V603"/>
    <mergeCell ref="W602:W603"/>
    <mergeCell ref="X602:X603"/>
    <mergeCell ref="Y602:Y603"/>
    <mergeCell ref="Z602:Z603"/>
    <mergeCell ref="AA602:AA603"/>
    <mergeCell ref="AB602:AB603"/>
    <mergeCell ref="AC602:AC603"/>
    <mergeCell ref="AD602:AD603"/>
    <mergeCell ref="AE602:AE603"/>
    <mergeCell ref="B606:C606"/>
    <mergeCell ref="D606:H606"/>
    <mergeCell ref="D607:H607"/>
    <mergeCell ref="B611:AF611"/>
    <mergeCell ref="D613:F613"/>
    <mergeCell ref="AD585:AD586"/>
    <mergeCell ref="AE585:AE586"/>
    <mergeCell ref="B589:C589"/>
    <mergeCell ref="D589:H589"/>
    <mergeCell ref="D590:H590"/>
    <mergeCell ref="B593:AF593"/>
    <mergeCell ref="D595:F595"/>
    <mergeCell ref="B596:C596"/>
    <mergeCell ref="D596:F596"/>
    <mergeCell ref="D597:F597"/>
    <mergeCell ref="B599:C599"/>
    <mergeCell ref="D599:Q599"/>
    <mergeCell ref="B601:C603"/>
    <mergeCell ref="D601:D603"/>
    <mergeCell ref="E601:P601"/>
    <mergeCell ref="Q601:Y601"/>
    <mergeCell ref="Z601:AB601"/>
    <mergeCell ref="AC601:AE601"/>
    <mergeCell ref="E602:E603"/>
    <mergeCell ref="F602:F603"/>
    <mergeCell ref="G602:G603"/>
    <mergeCell ref="H602:H603"/>
    <mergeCell ref="I602:I603"/>
    <mergeCell ref="J602:J603"/>
    <mergeCell ref="K602:L602"/>
    <mergeCell ref="M602:M603"/>
    <mergeCell ref="N602:N603"/>
    <mergeCell ref="O602:O603"/>
    <mergeCell ref="P602:P603"/>
    <mergeCell ref="Q602:Q603"/>
    <mergeCell ref="R602:R603"/>
    <mergeCell ref="S602:S603"/>
    <mergeCell ref="B573:C573"/>
    <mergeCell ref="D573:H573"/>
    <mergeCell ref="B576:AF576"/>
    <mergeCell ref="D578:F578"/>
    <mergeCell ref="D579:F579"/>
    <mergeCell ref="D580:F580"/>
    <mergeCell ref="B582:C582"/>
    <mergeCell ref="D582:Q582"/>
    <mergeCell ref="B584:C586"/>
    <mergeCell ref="D584:D586"/>
    <mergeCell ref="E584:P584"/>
    <mergeCell ref="Q584:Y584"/>
    <mergeCell ref="Z584:AB584"/>
    <mergeCell ref="AC584:AE584"/>
    <mergeCell ref="E585:E586"/>
    <mergeCell ref="F585:F586"/>
    <mergeCell ref="G585:G586"/>
    <mergeCell ref="H585:H586"/>
    <mergeCell ref="I585:I586"/>
    <mergeCell ref="J585:J586"/>
    <mergeCell ref="K585:L585"/>
    <mergeCell ref="M585:M586"/>
    <mergeCell ref="N585:N586"/>
    <mergeCell ref="O585:O586"/>
    <mergeCell ref="P585:P586"/>
    <mergeCell ref="Q585:Q586"/>
    <mergeCell ref="R585:R586"/>
    <mergeCell ref="S585:S586"/>
    <mergeCell ref="T585:T586"/>
    <mergeCell ref="U585:U586"/>
    <mergeCell ref="V585:V586"/>
    <mergeCell ref="W585:W586"/>
    <mergeCell ref="B562:C562"/>
    <mergeCell ref="D562:F562"/>
    <mergeCell ref="B563:C563"/>
    <mergeCell ref="D563:F563"/>
    <mergeCell ref="B565:C565"/>
    <mergeCell ref="D565:Q565"/>
    <mergeCell ref="B567:C569"/>
    <mergeCell ref="D567:D569"/>
    <mergeCell ref="E567:P567"/>
    <mergeCell ref="Q567:Y567"/>
    <mergeCell ref="B580:C580"/>
    <mergeCell ref="B572:C572"/>
    <mergeCell ref="B579:C579"/>
    <mergeCell ref="B570:C570"/>
    <mergeCell ref="D572:H572"/>
    <mergeCell ref="Z567:AB567"/>
    <mergeCell ref="AC567:AE567"/>
    <mergeCell ref="E568:E569"/>
    <mergeCell ref="F568:F569"/>
    <mergeCell ref="G568:G569"/>
    <mergeCell ref="H568:H569"/>
    <mergeCell ref="I568:I569"/>
    <mergeCell ref="J568:J569"/>
    <mergeCell ref="K568:L568"/>
    <mergeCell ref="M568:M569"/>
    <mergeCell ref="N568:N569"/>
    <mergeCell ref="O568:O569"/>
    <mergeCell ref="P568:P569"/>
    <mergeCell ref="Q568:Q569"/>
    <mergeCell ref="R568:R569"/>
    <mergeCell ref="S568:S569"/>
    <mergeCell ref="T568:T569"/>
    <mergeCell ref="U568:U569"/>
    <mergeCell ref="V568:V569"/>
    <mergeCell ref="W568:W569"/>
    <mergeCell ref="X568:X569"/>
    <mergeCell ref="Y568:Y569"/>
    <mergeCell ref="AB568:AB569"/>
    <mergeCell ref="AC568:AC569"/>
    <mergeCell ref="AD568:AD569"/>
    <mergeCell ref="AE568:AE569"/>
    <mergeCell ref="V551:V552"/>
    <mergeCell ref="W551:W552"/>
    <mergeCell ref="X551:X552"/>
    <mergeCell ref="Y551:Y552"/>
    <mergeCell ref="Z551:Z552"/>
    <mergeCell ref="AA551:AA552"/>
    <mergeCell ref="AB551:AB552"/>
    <mergeCell ref="AC551:AC552"/>
    <mergeCell ref="AD551:AD552"/>
    <mergeCell ref="AE551:AE552"/>
    <mergeCell ref="B553:C553"/>
    <mergeCell ref="B555:C555"/>
    <mergeCell ref="D555:H555"/>
    <mergeCell ref="B556:C556"/>
    <mergeCell ref="D556:H556"/>
    <mergeCell ref="B559:AF559"/>
    <mergeCell ref="D561:F561"/>
    <mergeCell ref="B539:C539"/>
    <mergeCell ref="D539:H539"/>
    <mergeCell ref="B542:AF542"/>
    <mergeCell ref="D544:F544"/>
    <mergeCell ref="B545:C545"/>
    <mergeCell ref="D545:F545"/>
    <mergeCell ref="B546:C546"/>
    <mergeCell ref="D546:F546"/>
    <mergeCell ref="B548:C548"/>
    <mergeCell ref="D548:Q548"/>
    <mergeCell ref="B550:C552"/>
    <mergeCell ref="D550:D552"/>
    <mergeCell ref="E550:P550"/>
    <mergeCell ref="Q550:Y550"/>
    <mergeCell ref="Z550:AB550"/>
    <mergeCell ref="AC550:AE550"/>
    <mergeCell ref="E551:E552"/>
    <mergeCell ref="F551:F552"/>
    <mergeCell ref="G551:G552"/>
    <mergeCell ref="H551:H552"/>
    <mergeCell ref="I551:I552"/>
    <mergeCell ref="J551:J552"/>
    <mergeCell ref="K551:L551"/>
    <mergeCell ref="M551:M552"/>
    <mergeCell ref="N551:N552"/>
    <mergeCell ref="O551:O552"/>
    <mergeCell ref="P551:P552"/>
    <mergeCell ref="Q551:Q552"/>
    <mergeCell ref="R551:R552"/>
    <mergeCell ref="S551:S552"/>
    <mergeCell ref="T551:T552"/>
    <mergeCell ref="U551:U552"/>
    <mergeCell ref="Q534:Q535"/>
    <mergeCell ref="R534:R535"/>
    <mergeCell ref="S534:S535"/>
    <mergeCell ref="T534:T535"/>
    <mergeCell ref="U534:U535"/>
    <mergeCell ref="V534:V535"/>
    <mergeCell ref="W534:W535"/>
    <mergeCell ref="X534:X535"/>
    <mergeCell ref="Y534:Y535"/>
    <mergeCell ref="Z534:Z535"/>
    <mergeCell ref="AA534:AA535"/>
    <mergeCell ref="AB534:AB535"/>
    <mergeCell ref="AC534:AC535"/>
    <mergeCell ref="AD534:AD535"/>
    <mergeCell ref="AE534:AE535"/>
    <mergeCell ref="B536:C536"/>
    <mergeCell ref="B538:C538"/>
    <mergeCell ref="D538:H538"/>
    <mergeCell ref="AD517:AD518"/>
    <mergeCell ref="AE517:AE518"/>
    <mergeCell ref="B519:C519"/>
    <mergeCell ref="B521:C521"/>
    <mergeCell ref="D521:H521"/>
    <mergeCell ref="B522:C522"/>
    <mergeCell ref="D522:H522"/>
    <mergeCell ref="B525:AF525"/>
    <mergeCell ref="D527:F527"/>
    <mergeCell ref="B528:C528"/>
    <mergeCell ref="D528:F528"/>
    <mergeCell ref="B529:C529"/>
    <mergeCell ref="D529:F529"/>
    <mergeCell ref="B531:C531"/>
    <mergeCell ref="D531:Q531"/>
    <mergeCell ref="B533:C535"/>
    <mergeCell ref="D533:D535"/>
    <mergeCell ref="E533:P533"/>
    <mergeCell ref="Q533:Y533"/>
    <mergeCell ref="Z533:AB533"/>
    <mergeCell ref="AC533:AE533"/>
    <mergeCell ref="E534:E535"/>
    <mergeCell ref="F534:F535"/>
    <mergeCell ref="G534:G535"/>
    <mergeCell ref="H534:H535"/>
    <mergeCell ref="I534:I535"/>
    <mergeCell ref="J534:J535"/>
    <mergeCell ref="K534:L534"/>
    <mergeCell ref="M534:M535"/>
    <mergeCell ref="N534:N535"/>
    <mergeCell ref="O534:O535"/>
    <mergeCell ref="P534:P535"/>
    <mergeCell ref="B514:C514"/>
    <mergeCell ref="D514:Q514"/>
    <mergeCell ref="B516:C518"/>
    <mergeCell ref="D516:D518"/>
    <mergeCell ref="E516:P516"/>
    <mergeCell ref="Q516:Y516"/>
    <mergeCell ref="Z516:AB516"/>
    <mergeCell ref="AC516:AE516"/>
    <mergeCell ref="E517:E518"/>
    <mergeCell ref="F517:F518"/>
    <mergeCell ref="G517:G518"/>
    <mergeCell ref="H517:H518"/>
    <mergeCell ref="I517:I518"/>
    <mergeCell ref="J517:J518"/>
    <mergeCell ref="K517:L517"/>
    <mergeCell ref="M517:M518"/>
    <mergeCell ref="N517:N518"/>
    <mergeCell ref="O517:O518"/>
    <mergeCell ref="P517:P518"/>
    <mergeCell ref="Q517:Q518"/>
    <mergeCell ref="R517:R518"/>
    <mergeCell ref="S517:S518"/>
    <mergeCell ref="T517:T518"/>
    <mergeCell ref="U517:U518"/>
    <mergeCell ref="B502:C502"/>
    <mergeCell ref="B504:C504"/>
    <mergeCell ref="D504:H504"/>
    <mergeCell ref="B505:C505"/>
    <mergeCell ref="D505:H505"/>
    <mergeCell ref="B508:AF508"/>
    <mergeCell ref="D510:F510"/>
    <mergeCell ref="B511:C511"/>
    <mergeCell ref="D511:F511"/>
    <mergeCell ref="B512:C512"/>
    <mergeCell ref="D512:F512"/>
    <mergeCell ref="B499:C501"/>
    <mergeCell ref="D499:D501"/>
    <mergeCell ref="E499:P499"/>
    <mergeCell ref="Q499:Y499"/>
    <mergeCell ref="Z499:AB499"/>
    <mergeCell ref="AC499:AE499"/>
    <mergeCell ref="E500:E501"/>
    <mergeCell ref="U500:U501"/>
    <mergeCell ref="V500:V501"/>
    <mergeCell ref="W500:W501"/>
    <mergeCell ref="W517:W518"/>
    <mergeCell ref="X517:X518"/>
    <mergeCell ref="Y517:Y518"/>
    <mergeCell ref="Z517:Z518"/>
    <mergeCell ref="AA517:AA518"/>
    <mergeCell ref="AB517:AB518"/>
    <mergeCell ref="AC517:AC518"/>
    <mergeCell ref="Y500:Y501"/>
    <mergeCell ref="Z500:Z501"/>
    <mergeCell ref="AA500:AA501"/>
    <mergeCell ref="AB500:AB501"/>
    <mergeCell ref="AC500:AC501"/>
    <mergeCell ref="AD500:AD501"/>
    <mergeCell ref="AE500:AE501"/>
    <mergeCell ref="X500:X501"/>
    <mergeCell ref="AB483:AB484"/>
    <mergeCell ref="AC483:AC484"/>
    <mergeCell ref="AD483:AD484"/>
    <mergeCell ref="AE483:AE484"/>
    <mergeCell ref="B485:C485"/>
    <mergeCell ref="B487:C487"/>
    <mergeCell ref="D487:H487"/>
    <mergeCell ref="B488:C488"/>
    <mergeCell ref="D488:H488"/>
    <mergeCell ref="B491:AF491"/>
    <mergeCell ref="D493:F493"/>
    <mergeCell ref="B494:C494"/>
    <mergeCell ref="D494:F494"/>
    <mergeCell ref="B495:C495"/>
    <mergeCell ref="D495:F495"/>
    <mergeCell ref="B497:C497"/>
    <mergeCell ref="D497:Q497"/>
    <mergeCell ref="F500:F501"/>
    <mergeCell ref="G500:G501"/>
    <mergeCell ref="H500:H501"/>
    <mergeCell ref="I500:I501"/>
    <mergeCell ref="J500:J501"/>
    <mergeCell ref="K500:L500"/>
    <mergeCell ref="M500:M501"/>
    <mergeCell ref="N500:N501"/>
    <mergeCell ref="O500:O501"/>
    <mergeCell ref="P500:P501"/>
    <mergeCell ref="Q500:Q501"/>
    <mergeCell ref="R500:R501"/>
    <mergeCell ref="S500:S501"/>
    <mergeCell ref="T500:T501"/>
    <mergeCell ref="D470:H470"/>
    <mergeCell ref="B471:C471"/>
    <mergeCell ref="D471:H471"/>
    <mergeCell ref="B474:AF474"/>
    <mergeCell ref="D476:F476"/>
    <mergeCell ref="B477:C477"/>
    <mergeCell ref="D477:F477"/>
    <mergeCell ref="B478:C478"/>
    <mergeCell ref="D478:F478"/>
    <mergeCell ref="B480:C480"/>
    <mergeCell ref="D480:Q480"/>
    <mergeCell ref="B482:C484"/>
    <mergeCell ref="D482:D484"/>
    <mergeCell ref="E482:P482"/>
    <mergeCell ref="Q482:Y482"/>
    <mergeCell ref="Z482:AB482"/>
    <mergeCell ref="AC482:AE482"/>
    <mergeCell ref="E483:E484"/>
    <mergeCell ref="F483:F484"/>
    <mergeCell ref="G483:G484"/>
    <mergeCell ref="H483:H484"/>
    <mergeCell ref="I483:I484"/>
    <mergeCell ref="J483:J484"/>
    <mergeCell ref="K483:L483"/>
    <mergeCell ref="M483:M484"/>
    <mergeCell ref="N483:N484"/>
    <mergeCell ref="O483:O484"/>
    <mergeCell ref="P483:P484"/>
    <mergeCell ref="Q483:Q484"/>
    <mergeCell ref="R483:R484"/>
    <mergeCell ref="S483:S484"/>
    <mergeCell ref="T483:T484"/>
    <mergeCell ref="B745:C745"/>
    <mergeCell ref="B747:C747"/>
    <mergeCell ref="D747:H747"/>
    <mergeCell ref="B748:C748"/>
    <mergeCell ref="D748:H748"/>
    <mergeCell ref="B457:AF457"/>
    <mergeCell ref="D459:F459"/>
    <mergeCell ref="B460:C460"/>
    <mergeCell ref="D460:F460"/>
    <mergeCell ref="B461:C461"/>
    <mergeCell ref="D461:F461"/>
    <mergeCell ref="B463:C463"/>
    <mergeCell ref="D463:Q463"/>
    <mergeCell ref="B465:C467"/>
    <mergeCell ref="D465:D467"/>
    <mergeCell ref="E465:P465"/>
    <mergeCell ref="Q465:Y465"/>
    <mergeCell ref="Z465:AB465"/>
    <mergeCell ref="AC465:AE465"/>
    <mergeCell ref="E466:E467"/>
    <mergeCell ref="F466:F467"/>
    <mergeCell ref="G466:G467"/>
    <mergeCell ref="H466:H467"/>
    <mergeCell ref="I466:I467"/>
    <mergeCell ref="J466:J467"/>
    <mergeCell ref="K466:L466"/>
    <mergeCell ref="M466:M467"/>
    <mergeCell ref="N466:N467"/>
    <mergeCell ref="O466:O467"/>
    <mergeCell ref="P466:P467"/>
    <mergeCell ref="Q466:Q467"/>
    <mergeCell ref="R466:R467"/>
    <mergeCell ref="B742:C744"/>
    <mergeCell ref="D742:D744"/>
    <mergeCell ref="E742:P742"/>
    <mergeCell ref="Q742:Y742"/>
    <mergeCell ref="Z742:AB742"/>
    <mergeCell ref="AC742:AE742"/>
    <mergeCell ref="E743:E744"/>
    <mergeCell ref="F743:F744"/>
    <mergeCell ref="G743:G744"/>
    <mergeCell ref="H743:H744"/>
    <mergeCell ref="I743:I744"/>
    <mergeCell ref="J743:J744"/>
    <mergeCell ref="K743:L743"/>
    <mergeCell ref="M743:M744"/>
    <mergeCell ref="N743:N744"/>
    <mergeCell ref="O743:O744"/>
    <mergeCell ref="P743:P744"/>
    <mergeCell ref="Q743:Q744"/>
    <mergeCell ref="R743:R744"/>
    <mergeCell ref="S743:S744"/>
    <mergeCell ref="T743:T744"/>
    <mergeCell ref="U743:U744"/>
    <mergeCell ref="V743:V744"/>
    <mergeCell ref="W743:W744"/>
    <mergeCell ref="X743:X744"/>
    <mergeCell ref="Y743:Y744"/>
    <mergeCell ref="Z743:Z744"/>
    <mergeCell ref="AA743:AA744"/>
    <mergeCell ref="AB743:AB744"/>
    <mergeCell ref="AC743:AC744"/>
    <mergeCell ref="AD743:AD744"/>
    <mergeCell ref="AE743:AE744"/>
    <mergeCell ref="B734:AF734"/>
    <mergeCell ref="D736:F736"/>
    <mergeCell ref="B737:C737"/>
    <mergeCell ref="D737:F737"/>
    <mergeCell ref="B738:C738"/>
    <mergeCell ref="D738:F738"/>
    <mergeCell ref="B740:C740"/>
    <mergeCell ref="D740:Q740"/>
    <mergeCell ref="X726:X727"/>
    <mergeCell ref="Y726:Y727"/>
    <mergeCell ref="Z726:Z727"/>
    <mergeCell ref="AA726:AA727"/>
    <mergeCell ref="AB726:AB727"/>
    <mergeCell ref="AC726:AC727"/>
    <mergeCell ref="AD726:AD727"/>
    <mergeCell ref="AE726:AE727"/>
    <mergeCell ref="B728:C728"/>
    <mergeCell ref="B730:C730"/>
    <mergeCell ref="D730:H730"/>
    <mergeCell ref="B731:C731"/>
    <mergeCell ref="D731:H731"/>
    <mergeCell ref="B720:C720"/>
    <mergeCell ref="D720:F720"/>
    <mergeCell ref="B721:C721"/>
    <mergeCell ref="D721:F721"/>
    <mergeCell ref="B723:C723"/>
    <mergeCell ref="D723:Q723"/>
    <mergeCell ref="B725:C727"/>
    <mergeCell ref="D725:D727"/>
    <mergeCell ref="E725:P725"/>
    <mergeCell ref="Q725:Y725"/>
    <mergeCell ref="Z725:AB725"/>
    <mergeCell ref="AC725:AE725"/>
    <mergeCell ref="E726:E727"/>
    <mergeCell ref="F726:F727"/>
    <mergeCell ref="G726:G727"/>
    <mergeCell ref="H726:H727"/>
    <mergeCell ref="I726:I727"/>
    <mergeCell ref="J726:J727"/>
    <mergeCell ref="K726:L726"/>
    <mergeCell ref="M726:M727"/>
    <mergeCell ref="N726:N727"/>
    <mergeCell ref="O726:O727"/>
    <mergeCell ref="P726:P727"/>
    <mergeCell ref="Q726:Q727"/>
    <mergeCell ref="R726:R727"/>
    <mergeCell ref="S726:S727"/>
    <mergeCell ref="T726:T727"/>
    <mergeCell ref="U726:U727"/>
    <mergeCell ref="V726:V727"/>
    <mergeCell ref="W726:W727"/>
    <mergeCell ref="V709:V710"/>
    <mergeCell ref="W709:W710"/>
    <mergeCell ref="X709:X710"/>
    <mergeCell ref="Y709:Y710"/>
    <mergeCell ref="Z709:Z710"/>
    <mergeCell ref="AA709:AA710"/>
    <mergeCell ref="AB709:AB710"/>
    <mergeCell ref="AC709:AC710"/>
    <mergeCell ref="AD709:AD710"/>
    <mergeCell ref="AE709:AE710"/>
    <mergeCell ref="B711:C711"/>
    <mergeCell ref="B713:C713"/>
    <mergeCell ref="D713:H713"/>
    <mergeCell ref="B714:C714"/>
    <mergeCell ref="D714:H714"/>
    <mergeCell ref="B717:AF717"/>
    <mergeCell ref="D719:F719"/>
    <mergeCell ref="B692:C692"/>
    <mergeCell ref="B694:C694"/>
    <mergeCell ref="B700:AF700"/>
    <mergeCell ref="D702:F702"/>
    <mergeCell ref="B703:C703"/>
    <mergeCell ref="D703:F703"/>
    <mergeCell ref="B704:C704"/>
    <mergeCell ref="D704:F704"/>
    <mergeCell ref="B706:C706"/>
    <mergeCell ref="D706:Q706"/>
    <mergeCell ref="B708:C710"/>
    <mergeCell ref="D708:D710"/>
    <mergeCell ref="E708:P708"/>
    <mergeCell ref="Q708:Y708"/>
    <mergeCell ref="Z708:AB708"/>
    <mergeCell ref="AC708:AE708"/>
    <mergeCell ref="E709:E710"/>
    <mergeCell ref="F709:F710"/>
    <mergeCell ref="G709:G710"/>
    <mergeCell ref="H709:H710"/>
    <mergeCell ref="I709:I710"/>
    <mergeCell ref="J709:J710"/>
    <mergeCell ref="K709:L709"/>
    <mergeCell ref="M709:M710"/>
    <mergeCell ref="N709:N710"/>
    <mergeCell ref="O709:O710"/>
    <mergeCell ref="P709:P710"/>
    <mergeCell ref="Q709:Q710"/>
    <mergeCell ref="R709:R710"/>
    <mergeCell ref="S709:S710"/>
    <mergeCell ref="T709:T710"/>
    <mergeCell ref="U709:U710"/>
    <mergeCell ref="B689:C691"/>
    <mergeCell ref="D689:D691"/>
    <mergeCell ref="E689:P689"/>
    <mergeCell ref="Q689:Y689"/>
    <mergeCell ref="Z689:AB689"/>
    <mergeCell ref="AC689:AE689"/>
    <mergeCell ref="E690:E691"/>
    <mergeCell ref="F690:F691"/>
    <mergeCell ref="G690:G691"/>
    <mergeCell ref="H690:H691"/>
    <mergeCell ref="I690:I691"/>
    <mergeCell ref="J690:J691"/>
    <mergeCell ref="K690:L690"/>
    <mergeCell ref="M690:M691"/>
    <mergeCell ref="N690:N691"/>
    <mergeCell ref="O690:O691"/>
    <mergeCell ref="P690:P691"/>
    <mergeCell ref="Q690:Q691"/>
    <mergeCell ref="R690:R691"/>
    <mergeCell ref="S690:S691"/>
    <mergeCell ref="T690:T691"/>
    <mergeCell ref="U690:U691"/>
    <mergeCell ref="V690:V691"/>
    <mergeCell ref="W690:W691"/>
    <mergeCell ref="X690:X691"/>
    <mergeCell ref="Y690:Y691"/>
    <mergeCell ref="Z690:Z691"/>
    <mergeCell ref="AA690:AA691"/>
    <mergeCell ref="AB690:AB691"/>
    <mergeCell ref="AC690:AC691"/>
    <mergeCell ref="AD690:AD691"/>
    <mergeCell ref="AE690:AE691"/>
    <mergeCell ref="AB671:AB672"/>
    <mergeCell ref="AC671:AC672"/>
    <mergeCell ref="AD671:AD672"/>
    <mergeCell ref="AE671:AE672"/>
    <mergeCell ref="B673:C673"/>
    <mergeCell ref="B675:C675"/>
    <mergeCell ref="B681:AF681"/>
    <mergeCell ref="D683:F683"/>
    <mergeCell ref="B684:C684"/>
    <mergeCell ref="D684:F684"/>
    <mergeCell ref="B685:C685"/>
    <mergeCell ref="D685:F685"/>
    <mergeCell ref="B687:C687"/>
    <mergeCell ref="D687:Q687"/>
    <mergeCell ref="B666:C666"/>
    <mergeCell ref="D666:F666"/>
    <mergeCell ref="B668:C668"/>
    <mergeCell ref="D668:Q668"/>
    <mergeCell ref="B670:C672"/>
    <mergeCell ref="D670:D672"/>
    <mergeCell ref="E670:P670"/>
    <mergeCell ref="Q670:Y670"/>
    <mergeCell ref="Z670:AB670"/>
    <mergeCell ref="AC670:AE670"/>
    <mergeCell ref="E671:E672"/>
    <mergeCell ref="F671:F672"/>
    <mergeCell ref="G671:G672"/>
    <mergeCell ref="H671:H672"/>
    <mergeCell ref="I671:I672"/>
    <mergeCell ref="J671:J672"/>
    <mergeCell ref="K671:L671"/>
    <mergeCell ref="M671:M672"/>
    <mergeCell ref="N671:N672"/>
    <mergeCell ref="O671:O672"/>
    <mergeCell ref="P671:P672"/>
    <mergeCell ref="Q671:Q672"/>
    <mergeCell ref="R671:R672"/>
    <mergeCell ref="S671:S672"/>
    <mergeCell ref="T671:T672"/>
    <mergeCell ref="U671:U672"/>
    <mergeCell ref="V671:V672"/>
    <mergeCell ref="W671:W672"/>
    <mergeCell ref="X671:X672"/>
    <mergeCell ref="Y671:Y672"/>
    <mergeCell ref="Z671:Z672"/>
    <mergeCell ref="AA671:AA672"/>
    <mergeCell ref="X449:X450"/>
    <mergeCell ref="Y449:Y450"/>
    <mergeCell ref="Z449:Z450"/>
    <mergeCell ref="AA449:AA450"/>
    <mergeCell ref="X585:X586"/>
    <mergeCell ref="Y585:Y586"/>
    <mergeCell ref="Z585:Z586"/>
    <mergeCell ref="AA585:AA586"/>
    <mergeCell ref="Z568:Z569"/>
    <mergeCell ref="AA568:AA569"/>
    <mergeCell ref="U483:U484"/>
    <mergeCell ref="V483:V484"/>
    <mergeCell ref="W483:W484"/>
    <mergeCell ref="X483:X484"/>
    <mergeCell ref="Y483:Y484"/>
    <mergeCell ref="Z483:Z484"/>
    <mergeCell ref="AA483:AA484"/>
    <mergeCell ref="V517:V518"/>
    <mergeCell ref="AB449:AB450"/>
    <mergeCell ref="AC449:AC450"/>
    <mergeCell ref="AD449:AD450"/>
    <mergeCell ref="AE449:AE450"/>
    <mergeCell ref="B451:C451"/>
    <mergeCell ref="B453:C453"/>
    <mergeCell ref="D453:H453"/>
    <mergeCell ref="B454:C454"/>
    <mergeCell ref="D454:H454"/>
    <mergeCell ref="B662:AF662"/>
    <mergeCell ref="D664:F664"/>
    <mergeCell ref="B665:C665"/>
    <mergeCell ref="D665:F665"/>
    <mergeCell ref="S466:S467"/>
    <mergeCell ref="T466:T467"/>
    <mergeCell ref="U466:U467"/>
    <mergeCell ref="V466:V467"/>
    <mergeCell ref="W466:W467"/>
    <mergeCell ref="X466:X467"/>
    <mergeCell ref="Y466:Y467"/>
    <mergeCell ref="Z466:Z467"/>
    <mergeCell ref="AA466:AA467"/>
    <mergeCell ref="AB466:AB467"/>
    <mergeCell ref="AC466:AC467"/>
    <mergeCell ref="AD466:AD467"/>
    <mergeCell ref="AE466:AE467"/>
    <mergeCell ref="B468:C468"/>
    <mergeCell ref="B470:C470"/>
    <mergeCell ref="B597:C597"/>
    <mergeCell ref="B587:C587"/>
    <mergeCell ref="B590:C590"/>
    <mergeCell ref="AB585:AB586"/>
    <mergeCell ref="B440:AF440"/>
    <mergeCell ref="D442:F442"/>
    <mergeCell ref="B443:C443"/>
    <mergeCell ref="D443:F443"/>
    <mergeCell ref="B444:C444"/>
    <mergeCell ref="D444:F444"/>
    <mergeCell ref="B446:C446"/>
    <mergeCell ref="D446:Q446"/>
    <mergeCell ref="B448:C450"/>
    <mergeCell ref="D448:D450"/>
    <mergeCell ref="E448:P448"/>
    <mergeCell ref="Q448:Y448"/>
    <mergeCell ref="Z448:AB448"/>
    <mergeCell ref="AC448:AE448"/>
    <mergeCell ref="E449:E450"/>
    <mergeCell ref="F449:F450"/>
    <mergeCell ref="G449:G450"/>
    <mergeCell ref="H449:H450"/>
    <mergeCell ref="I449:I450"/>
    <mergeCell ref="J449:J450"/>
    <mergeCell ref="K449:L449"/>
    <mergeCell ref="M449:M450"/>
    <mergeCell ref="N449:N450"/>
    <mergeCell ref="O449:O450"/>
    <mergeCell ref="P449:P450"/>
    <mergeCell ref="Q449:Q450"/>
    <mergeCell ref="R449:R450"/>
    <mergeCell ref="S449:S450"/>
    <mergeCell ref="T449:T450"/>
    <mergeCell ref="U449:U450"/>
    <mergeCell ref="V449:V450"/>
    <mergeCell ref="W449:W450"/>
    <mergeCell ref="AC585:AC586"/>
    <mergeCell ref="B604:C604"/>
    <mergeCell ref="B607:C607"/>
    <mergeCell ref="AB837:AB838"/>
    <mergeCell ref="AC837:AC838"/>
    <mergeCell ref="AD837:AD838"/>
    <mergeCell ref="AE837:AE838"/>
    <mergeCell ref="U837:U838"/>
    <mergeCell ref="V837:V838"/>
    <mergeCell ref="W837:W838"/>
    <mergeCell ref="X837:X838"/>
    <mergeCell ref="Y837:Y838"/>
    <mergeCell ref="Z837:Z838"/>
    <mergeCell ref="AA837:AA838"/>
    <mergeCell ref="G837:G838"/>
    <mergeCell ref="H837:H838"/>
    <mergeCell ref="I837:I838"/>
    <mergeCell ref="B615:C615"/>
    <mergeCell ref="D832:F832"/>
    <mergeCell ref="B834:C834"/>
    <mergeCell ref="AD820:AD821"/>
    <mergeCell ref="B824:C824"/>
    <mergeCell ref="D824:H824"/>
    <mergeCell ref="B811:AF811"/>
    <mergeCell ref="B815:C815"/>
    <mergeCell ref="D815:F815"/>
    <mergeCell ref="B817:C817"/>
    <mergeCell ref="D817:Q817"/>
    <mergeCell ref="B819:C821"/>
    <mergeCell ref="D819:D821"/>
    <mergeCell ref="E819:P819"/>
    <mergeCell ref="T802:T803"/>
    <mergeCell ref="Z854:Z855"/>
    <mergeCell ref="AA854:AA855"/>
    <mergeCell ref="AB854:AB855"/>
    <mergeCell ref="B842:C842"/>
    <mergeCell ref="D842:H842"/>
    <mergeCell ref="J837:J838"/>
    <mergeCell ref="K837:L837"/>
    <mergeCell ref="M837:M838"/>
    <mergeCell ref="N837:N838"/>
    <mergeCell ref="O837:O838"/>
    <mergeCell ref="P837:P838"/>
    <mergeCell ref="Q837:Q838"/>
    <mergeCell ref="R837:R838"/>
    <mergeCell ref="S837:S838"/>
    <mergeCell ref="T837:T838"/>
    <mergeCell ref="B841:C841"/>
    <mergeCell ref="B828:AF828"/>
    <mergeCell ref="D830:F830"/>
    <mergeCell ref="B831:C831"/>
    <mergeCell ref="D831:F831"/>
    <mergeCell ref="B832:C832"/>
    <mergeCell ref="D834:Q834"/>
    <mergeCell ref="B836:C838"/>
    <mergeCell ref="D836:D838"/>
    <mergeCell ref="E836:P836"/>
    <mergeCell ref="Q836:Y836"/>
    <mergeCell ref="Z836:AB836"/>
    <mergeCell ref="AC836:AE836"/>
    <mergeCell ref="E837:E838"/>
    <mergeCell ref="F837:F838"/>
    <mergeCell ref="B839:C839"/>
    <mergeCell ref="D841:H841"/>
    <mergeCell ref="AC854:AC855"/>
    <mergeCell ref="AD854:AD855"/>
    <mergeCell ref="AE854:AE855"/>
    <mergeCell ref="B845:AF845"/>
    <mergeCell ref="B849:C849"/>
    <mergeCell ref="D849:F849"/>
    <mergeCell ref="B851:C851"/>
    <mergeCell ref="D851:Q851"/>
    <mergeCell ref="B853:C855"/>
    <mergeCell ref="D853:D855"/>
    <mergeCell ref="E853:P853"/>
    <mergeCell ref="Q853:Y853"/>
    <mergeCell ref="Z853:AB853"/>
    <mergeCell ref="AC853:AE853"/>
    <mergeCell ref="E854:E855"/>
    <mergeCell ref="F854:F855"/>
    <mergeCell ref="G854:G855"/>
    <mergeCell ref="H854:H855"/>
    <mergeCell ref="I854:I855"/>
    <mergeCell ref="J854:J855"/>
    <mergeCell ref="K854:L854"/>
    <mergeCell ref="M854:M855"/>
    <mergeCell ref="N854:N855"/>
    <mergeCell ref="O854:O855"/>
    <mergeCell ref="P854:P855"/>
    <mergeCell ref="Q854:Q855"/>
    <mergeCell ref="R854:R855"/>
    <mergeCell ref="S854:S855"/>
    <mergeCell ref="T854:T855"/>
    <mergeCell ref="W854:W855"/>
    <mergeCell ref="X854:X855"/>
    <mergeCell ref="Y854:Y855"/>
    <mergeCell ref="B859:C859"/>
    <mergeCell ref="D859:H859"/>
    <mergeCell ref="D847:F847"/>
    <mergeCell ref="B848:C848"/>
    <mergeCell ref="D848:F848"/>
    <mergeCell ref="U854:U855"/>
    <mergeCell ref="V854:V855"/>
    <mergeCell ref="B858:C858"/>
    <mergeCell ref="D858:H858"/>
    <mergeCell ref="B856:C856"/>
    <mergeCell ref="B897:AF897"/>
    <mergeCell ref="E899:G899"/>
    <mergeCell ref="E900:G900"/>
    <mergeCell ref="C901:D901"/>
    <mergeCell ref="E901:G901"/>
    <mergeCell ref="AB871:AB872"/>
    <mergeCell ref="AC871:AC872"/>
    <mergeCell ref="AD871:AD872"/>
    <mergeCell ref="AE871:AE872"/>
    <mergeCell ref="B873:C873"/>
    <mergeCell ref="B862:AF862"/>
    <mergeCell ref="D864:F864"/>
    <mergeCell ref="B865:C865"/>
    <mergeCell ref="D865:F865"/>
    <mergeCell ref="B866:C866"/>
    <mergeCell ref="D866:F866"/>
    <mergeCell ref="B868:C868"/>
    <mergeCell ref="D868:Q868"/>
    <mergeCell ref="G871:G872"/>
    <mergeCell ref="H871:H872"/>
    <mergeCell ref="I871:I872"/>
    <mergeCell ref="J871:J872"/>
    <mergeCell ref="E904:AF904"/>
    <mergeCell ref="B876:C876"/>
    <mergeCell ref="D876:H876"/>
    <mergeCell ref="R871:R872"/>
    <mergeCell ref="S871:S872"/>
    <mergeCell ref="T871:T872"/>
    <mergeCell ref="U871:U872"/>
    <mergeCell ref="V871:V872"/>
    <mergeCell ref="W871:W872"/>
    <mergeCell ref="X871:X872"/>
    <mergeCell ref="Y871:Y872"/>
    <mergeCell ref="Z871:Z872"/>
    <mergeCell ref="AA871:AA872"/>
    <mergeCell ref="B875:C875"/>
    <mergeCell ref="D875:H875"/>
    <mergeCell ref="AC889:AC890"/>
    <mergeCell ref="AD889:AD890"/>
    <mergeCell ref="AE889:AE890"/>
    <mergeCell ref="B891:C891"/>
    <mergeCell ref="B894:C894"/>
    <mergeCell ref="D894:H894"/>
    <mergeCell ref="B870:C872"/>
    <mergeCell ref="D870:D872"/>
    <mergeCell ref="E870:P870"/>
    <mergeCell ref="Q870:Y870"/>
    <mergeCell ref="Z870:AB870"/>
    <mergeCell ref="AC870:AE870"/>
    <mergeCell ref="E871:E872"/>
    <mergeCell ref="F871:F872"/>
    <mergeCell ref="B883:C883"/>
    <mergeCell ref="D883:F883"/>
    <mergeCell ref="AA889:AA890"/>
    <mergeCell ref="AB889:AB890"/>
    <mergeCell ref="K871:L871"/>
    <mergeCell ref="M871:M872"/>
    <mergeCell ref="N871:N872"/>
    <mergeCell ref="O871:O872"/>
    <mergeCell ref="P871:P872"/>
    <mergeCell ref="Q871:Q872"/>
    <mergeCell ref="K889:L889"/>
    <mergeCell ref="M889:M890"/>
    <mergeCell ref="N889:N890"/>
    <mergeCell ref="O889:O890"/>
    <mergeCell ref="P889:P890"/>
    <mergeCell ref="Q889:Q890"/>
    <mergeCell ref="R889:R890"/>
    <mergeCell ref="S889:S890"/>
    <mergeCell ref="T889:T890"/>
    <mergeCell ref="U889:U890"/>
    <mergeCell ref="V889:V890"/>
    <mergeCell ref="B1047:AK1047"/>
    <mergeCell ref="D1049:I1049"/>
    <mergeCell ref="B1050:C1050"/>
    <mergeCell ref="D1050:E1050"/>
    <mergeCell ref="B1051:C1051"/>
    <mergeCell ref="D1051:Q1051"/>
    <mergeCell ref="B1052:C1052"/>
    <mergeCell ref="D1052:Q1052"/>
    <mergeCell ref="AH1053:AJ1053"/>
    <mergeCell ref="AI1054:AI1055"/>
    <mergeCell ref="AJ1054:AJ1055"/>
    <mergeCell ref="W889:W890"/>
    <mergeCell ref="X889:X890"/>
    <mergeCell ref="Y889:Y890"/>
    <mergeCell ref="Z889:Z890"/>
    <mergeCell ref="B893:C893"/>
    <mergeCell ref="D893:H893"/>
    <mergeCell ref="B888:C890"/>
    <mergeCell ref="D888:D890"/>
    <mergeCell ref="E888:P888"/>
    <mergeCell ref="Q888:Y888"/>
    <mergeCell ref="Z888:AB888"/>
    <mergeCell ref="AC888:AE888"/>
    <mergeCell ref="E889:E890"/>
    <mergeCell ref="F889:F890"/>
    <mergeCell ref="G889:G890"/>
    <mergeCell ref="H889:H890"/>
    <mergeCell ref="I889:I890"/>
    <mergeCell ref="J889:J890"/>
    <mergeCell ref="C902:D902"/>
    <mergeCell ref="E902:G902"/>
    <mergeCell ref="C904:D904"/>
    <mergeCell ref="B1118:C1118"/>
    <mergeCell ref="K1115:K1116"/>
    <mergeCell ref="L1115:L1116"/>
    <mergeCell ref="M1115:N1115"/>
    <mergeCell ref="O1115:O1116"/>
    <mergeCell ref="P1115:P1116"/>
    <mergeCell ref="J1115:J1116"/>
    <mergeCell ref="AC1115:AC1116"/>
    <mergeCell ref="AD1115:AD1116"/>
    <mergeCell ref="P1100:P1101"/>
    <mergeCell ref="Q1100:Q1101"/>
    <mergeCell ref="R1100:R1101"/>
    <mergeCell ref="S1100:S1101"/>
    <mergeCell ref="D1060:G1060"/>
    <mergeCell ref="Y1054:Y1055"/>
    <mergeCell ref="Z1054:Z1055"/>
    <mergeCell ref="AA1054:AA1055"/>
    <mergeCell ref="AB1054:AB1055"/>
    <mergeCell ref="D1089:H1089"/>
    <mergeCell ref="B1091:C1091"/>
    <mergeCell ref="D1091:G1091"/>
    <mergeCell ref="B1053:C1055"/>
    <mergeCell ref="D1053:D1055"/>
    <mergeCell ref="E1053:E1055"/>
    <mergeCell ref="F1053:R1053"/>
    <mergeCell ref="S1053:AC1053"/>
    <mergeCell ref="AD1053:AG1053"/>
    <mergeCell ref="F1054:F1055"/>
    <mergeCell ref="G1054:G1055"/>
    <mergeCell ref="H1054:H1055"/>
    <mergeCell ref="I1054:I1055"/>
    <mergeCell ref="J1054:J1055"/>
    <mergeCell ref="B1137:C1137"/>
    <mergeCell ref="D1137:G1137"/>
    <mergeCell ref="B1108:AK1108"/>
    <mergeCell ref="D1110:I1110"/>
    <mergeCell ref="B1111:C1111"/>
    <mergeCell ref="D1111:E1111"/>
    <mergeCell ref="B1112:C1112"/>
    <mergeCell ref="D1112:Q1112"/>
    <mergeCell ref="B1113:C1113"/>
    <mergeCell ref="D1113:Q1113"/>
    <mergeCell ref="B1114:C1116"/>
    <mergeCell ref="D1114:D1116"/>
    <mergeCell ref="E1114:E1116"/>
    <mergeCell ref="F1114:R1114"/>
    <mergeCell ref="S1114:AC1114"/>
    <mergeCell ref="AD1114:AG1114"/>
    <mergeCell ref="AH1114:AJ1114"/>
    <mergeCell ref="F1115:F1116"/>
    <mergeCell ref="G1115:G1116"/>
    <mergeCell ref="Q1131:Q1132"/>
    <mergeCell ref="R1131:R1132"/>
    <mergeCell ref="E1130:E1132"/>
    <mergeCell ref="F1130:R1130"/>
    <mergeCell ref="S1130:AC1130"/>
    <mergeCell ref="AD1130:AG1130"/>
    <mergeCell ref="AF1131:AF1132"/>
    <mergeCell ref="B1120:C1120"/>
    <mergeCell ref="D1120:H1120"/>
    <mergeCell ref="B1121:C1121"/>
    <mergeCell ref="D1121:G1121"/>
    <mergeCell ref="AG1131:AG1132"/>
    <mergeCell ref="AG1115:AG1116"/>
    <mergeCell ref="AI1164:AI1165"/>
    <mergeCell ref="AJ1164:AJ1165"/>
    <mergeCell ref="B1182:C1182"/>
    <mergeCell ref="B1183:C1183"/>
    <mergeCell ref="B1171:C1171"/>
    <mergeCell ref="B1172:C1172"/>
    <mergeCell ref="B1173:C1173"/>
    <mergeCell ref="B1174:C1174"/>
    <mergeCell ref="B1161:C1161"/>
    <mergeCell ref="D1126:I1126"/>
    <mergeCell ref="B1124:AK1124"/>
    <mergeCell ref="B1127:C1127"/>
    <mergeCell ref="B1117:C1117"/>
    <mergeCell ref="AH1115:AH1116"/>
    <mergeCell ref="AI1115:AI1116"/>
    <mergeCell ref="AJ1115:AJ1116"/>
    <mergeCell ref="H1164:H1165"/>
    <mergeCell ref="I1164:I1165"/>
    <mergeCell ref="J1164:J1165"/>
    <mergeCell ref="V1164:V1165"/>
    <mergeCell ref="W1164:W1165"/>
    <mergeCell ref="X1164:X1165"/>
    <mergeCell ref="Y1164:Y1165"/>
    <mergeCell ref="Q1115:Q1116"/>
    <mergeCell ref="R1115:R1116"/>
    <mergeCell ref="S1115:S1116"/>
    <mergeCell ref="T1115:T1116"/>
    <mergeCell ref="Y1115:Y1116"/>
    <mergeCell ref="Z1115:Z1116"/>
    <mergeCell ref="D1136:G1136"/>
    <mergeCell ref="D1122:G1122"/>
    <mergeCell ref="S1131:S1132"/>
    <mergeCell ref="B1160:C1160"/>
    <mergeCell ref="D1160:E1160"/>
    <mergeCell ref="B1122:C1122"/>
    <mergeCell ref="D1127:E1127"/>
    <mergeCell ref="B1128:C1128"/>
    <mergeCell ref="D1128:Q1128"/>
    <mergeCell ref="B1129:C1129"/>
    <mergeCell ref="B1175:C1175"/>
    <mergeCell ref="B1176:C1176"/>
    <mergeCell ref="B1177:C1177"/>
    <mergeCell ref="B1149:C1149"/>
    <mergeCell ref="B1150:C1150"/>
    <mergeCell ref="D1144:Q1144"/>
    <mergeCell ref="B1144:C1144"/>
    <mergeCell ref="AH1145:AJ1145"/>
    <mergeCell ref="B1153:C1153"/>
    <mergeCell ref="AI1146:AI1147"/>
    <mergeCell ref="AJ1146:AJ1147"/>
    <mergeCell ref="T1146:T1147"/>
    <mergeCell ref="U1146:U1147"/>
    <mergeCell ref="V1146:V1147"/>
    <mergeCell ref="W1146:W1147"/>
    <mergeCell ref="S1146:S1147"/>
    <mergeCell ref="P1131:P1132"/>
    <mergeCell ref="F1131:F1132"/>
    <mergeCell ref="G1131:G1132"/>
    <mergeCell ref="H1131:H1132"/>
    <mergeCell ref="I1131:I1132"/>
    <mergeCell ref="AH1130:AJ1130"/>
    <mergeCell ref="M1131:N1131"/>
    <mergeCell ref="AG1164:AG1165"/>
    <mergeCell ref="AH1164:AH1165"/>
    <mergeCell ref="S1163:AC1163"/>
    <mergeCell ref="B1168:C1168"/>
    <mergeCell ref="B1169:C1169"/>
    <mergeCell ref="B1170:C1170"/>
    <mergeCell ref="AD1164:AD1165"/>
    <mergeCell ref="AE1164:AE1165"/>
    <mergeCell ref="AH1131:AH1132"/>
    <mergeCell ref="AI1131:AI1132"/>
    <mergeCell ref="AJ1131:AJ1132"/>
    <mergeCell ref="U1131:U1132"/>
    <mergeCell ref="J1131:J1132"/>
    <mergeCell ref="K1131:K1132"/>
    <mergeCell ref="L1131:L1132"/>
    <mergeCell ref="B1136:C1136"/>
    <mergeCell ref="B1151:C1151"/>
    <mergeCell ref="AD1145:AG1145"/>
    <mergeCell ref="D1153:H1153"/>
    <mergeCell ref="I1146:I1147"/>
    <mergeCell ref="J1146:J1147"/>
    <mergeCell ref="K1146:K1147"/>
    <mergeCell ref="L1146:L1147"/>
    <mergeCell ref="M1146:N1146"/>
    <mergeCell ref="O1146:O1147"/>
    <mergeCell ref="P1146:P1147"/>
    <mergeCell ref="Q1146:Q1147"/>
    <mergeCell ref="R1146:R1147"/>
    <mergeCell ref="Z1164:Z1165"/>
    <mergeCell ref="B1139:AK1139"/>
    <mergeCell ref="B1142:C1142"/>
    <mergeCell ref="D1142:E1142"/>
    <mergeCell ref="B1157:AK1157"/>
    <mergeCell ref="D1159:F1159"/>
    <mergeCell ref="AI1215:AI1216"/>
    <mergeCell ref="AJ1215:AJ1216"/>
    <mergeCell ref="AA1199:AA1200"/>
    <mergeCell ref="S1198:AC1198"/>
    <mergeCell ref="I1215:I1216"/>
    <mergeCell ref="J1215:J1216"/>
    <mergeCell ref="K1215:K1216"/>
    <mergeCell ref="L1215:L1216"/>
    <mergeCell ref="M1215:N1215"/>
    <mergeCell ref="O1215:O1216"/>
    <mergeCell ref="P1215:P1216"/>
    <mergeCell ref="AC1215:AC1216"/>
    <mergeCell ref="AD1215:AD1216"/>
    <mergeCell ref="D1161:Q1161"/>
    <mergeCell ref="B1162:C1162"/>
    <mergeCell ref="D1162:Q1162"/>
    <mergeCell ref="B1163:C1165"/>
    <mergeCell ref="D1163:D1165"/>
    <mergeCell ref="E1163:E1165"/>
    <mergeCell ref="F1163:R1163"/>
    <mergeCell ref="K1199:K1200"/>
    <mergeCell ref="AB1164:AB1165"/>
    <mergeCell ref="AF1164:AF1165"/>
    <mergeCell ref="B1166:C1166"/>
    <mergeCell ref="B1188:C1188"/>
    <mergeCell ref="D1188:H1188"/>
    <mergeCell ref="B1189:C1189"/>
    <mergeCell ref="D1189:G1189"/>
    <mergeCell ref="AD1163:AG1163"/>
    <mergeCell ref="AH1163:AJ1163"/>
    <mergeCell ref="F1164:F1165"/>
    <mergeCell ref="G1164:G1165"/>
    <mergeCell ref="AJ1199:AJ1200"/>
    <mergeCell ref="B1202:C1202"/>
    <mergeCell ref="D1204:H1204"/>
    <mergeCell ref="B1206:C1206"/>
    <mergeCell ref="D1206:G1206"/>
    <mergeCell ref="B1204:C1204"/>
    <mergeCell ref="B1205:C1205"/>
    <mergeCell ref="D1205:G1205"/>
    <mergeCell ref="B1192:AK1192"/>
    <mergeCell ref="D1194:F1194"/>
    <mergeCell ref="D1195:E1195"/>
    <mergeCell ref="B1197:C1197"/>
    <mergeCell ref="D1197:Q1197"/>
    <mergeCell ref="B1198:C1200"/>
    <mergeCell ref="D1198:D1200"/>
    <mergeCell ref="E1198:E1200"/>
    <mergeCell ref="F1198:R1198"/>
    <mergeCell ref="AD1198:AG1198"/>
    <mergeCell ref="AH1198:AJ1198"/>
    <mergeCell ref="F1199:F1200"/>
    <mergeCell ref="G1199:G1200"/>
    <mergeCell ref="B1195:C1195"/>
    <mergeCell ref="B1196:C1196"/>
    <mergeCell ref="D1196:Q1196"/>
    <mergeCell ref="J1199:J1200"/>
    <mergeCell ref="AH1199:AH1200"/>
    <mergeCell ref="L1199:L1200"/>
    <mergeCell ref="M1199:N1199"/>
    <mergeCell ref="AI1199:AI1200"/>
    <mergeCell ref="AB1199:AB1200"/>
    <mergeCell ref="AC1199:AC1200"/>
    <mergeCell ref="AD1199:AD1200"/>
    <mergeCell ref="AE1199:AE1200"/>
    <mergeCell ref="AF1199:AF1200"/>
    <mergeCell ref="K1164:K1165"/>
    <mergeCell ref="L1164:L1165"/>
    <mergeCell ref="M1164:N1164"/>
    <mergeCell ref="O1164:O1165"/>
    <mergeCell ref="P1164:P1165"/>
    <mergeCell ref="Q1164:Q1165"/>
    <mergeCell ref="R1164:R1165"/>
    <mergeCell ref="B1184:C1184"/>
    <mergeCell ref="B1185:C1185"/>
    <mergeCell ref="B1186:C1186"/>
    <mergeCell ref="B1190:C1190"/>
    <mergeCell ref="D1190:G1190"/>
    <mergeCell ref="B1167:C1167"/>
    <mergeCell ref="B1179:C1179"/>
    <mergeCell ref="B1180:C1180"/>
    <mergeCell ref="B1181:C1181"/>
    <mergeCell ref="B1178:C1178"/>
    <mergeCell ref="AA1164:AA1165"/>
    <mergeCell ref="AC1164:AC1165"/>
    <mergeCell ref="T1164:T1165"/>
    <mergeCell ref="U1164:U1165"/>
    <mergeCell ref="T1215:T1216"/>
    <mergeCell ref="B1217:C1217"/>
    <mergeCell ref="U1215:U1216"/>
    <mergeCell ref="V1215:V1216"/>
    <mergeCell ref="W1215:W1216"/>
    <mergeCell ref="X1215:X1216"/>
    <mergeCell ref="Y1215:Y1216"/>
    <mergeCell ref="Z1215:Z1216"/>
    <mergeCell ref="Q1199:Q1200"/>
    <mergeCell ref="R1199:R1200"/>
    <mergeCell ref="S1199:S1200"/>
    <mergeCell ref="T1199:T1200"/>
    <mergeCell ref="B1201:C1201"/>
    <mergeCell ref="U1199:U1200"/>
    <mergeCell ref="V1199:V1200"/>
    <mergeCell ref="B1207:C1207"/>
    <mergeCell ref="H1199:H1200"/>
    <mergeCell ref="I1199:I1200"/>
    <mergeCell ref="O1199:O1200"/>
    <mergeCell ref="P1199:P1200"/>
    <mergeCell ref="AG1199:AG1200"/>
    <mergeCell ref="B1225:C1225"/>
    <mergeCell ref="B1208:AK1208"/>
    <mergeCell ref="D1210:F1210"/>
    <mergeCell ref="B1211:C1211"/>
    <mergeCell ref="D1211:E1211"/>
    <mergeCell ref="B1212:C1212"/>
    <mergeCell ref="D1212:Q1212"/>
    <mergeCell ref="B1213:C1213"/>
    <mergeCell ref="D1213:Q1213"/>
    <mergeCell ref="B1214:C1216"/>
    <mergeCell ref="D1214:D1216"/>
    <mergeCell ref="E1214:E1216"/>
    <mergeCell ref="F1214:R1214"/>
    <mergeCell ref="S1214:AC1214"/>
    <mergeCell ref="AD1214:AG1214"/>
    <mergeCell ref="AH1214:AJ1214"/>
    <mergeCell ref="F1215:F1216"/>
    <mergeCell ref="G1215:G1216"/>
    <mergeCell ref="H1215:H1216"/>
    <mergeCell ref="B1218:C1218"/>
    <mergeCell ref="B1219:C1219"/>
    <mergeCell ref="D1222:H1222"/>
    <mergeCell ref="D1223:G1223"/>
    <mergeCell ref="B1224:C1224"/>
    <mergeCell ref="D1224:G1224"/>
    <mergeCell ref="B1220:C1220"/>
    <mergeCell ref="B1222:C1222"/>
    <mergeCell ref="B1223:C1223"/>
    <mergeCell ref="AE1215:AE1216"/>
    <mergeCell ref="Q1215:Q1216"/>
    <mergeCell ref="R1215:R1216"/>
    <mergeCell ref="AF1215:AF1216"/>
    <mergeCell ref="AG1215:AG1216"/>
    <mergeCell ref="AH1215:AH1216"/>
    <mergeCell ref="F1232:R1232"/>
    <mergeCell ref="S1232:AC1232"/>
    <mergeCell ref="AD1232:AG1232"/>
    <mergeCell ref="AH1232:AJ1232"/>
    <mergeCell ref="F1233:F1234"/>
    <mergeCell ref="G1233:G1234"/>
    <mergeCell ref="H1233:H1234"/>
    <mergeCell ref="I1233:I1234"/>
    <mergeCell ref="J1233:J1234"/>
    <mergeCell ref="K1233:K1234"/>
    <mergeCell ref="R1233:R1234"/>
    <mergeCell ref="B1231:C1231"/>
    <mergeCell ref="D1231:Q1231"/>
    <mergeCell ref="AB1233:AB1234"/>
    <mergeCell ref="AC1233:AC1234"/>
    <mergeCell ref="L1233:L1234"/>
    <mergeCell ref="M1233:N1233"/>
    <mergeCell ref="O1233:O1234"/>
    <mergeCell ref="AE1233:AE1234"/>
    <mergeCell ref="AF1233:AF1234"/>
    <mergeCell ref="AG1233:AG1234"/>
    <mergeCell ref="AH1233:AH1234"/>
    <mergeCell ref="AI1233:AI1234"/>
    <mergeCell ref="AJ1233:AJ1234"/>
    <mergeCell ref="Y1233:Y1234"/>
    <mergeCell ref="Z1233:Z1234"/>
    <mergeCell ref="AA1215:AA1216"/>
    <mergeCell ref="AB1215:AB1216"/>
    <mergeCell ref="S1215:S1216"/>
    <mergeCell ref="B1577:C1577"/>
    <mergeCell ref="D1582:G1582"/>
    <mergeCell ref="AH1573:AH1574"/>
    <mergeCell ref="B1571:C1571"/>
    <mergeCell ref="D1571:Q1571"/>
    <mergeCell ref="AH1572:AJ1572"/>
    <mergeCell ref="F1573:F1574"/>
    <mergeCell ref="G1573:G1574"/>
    <mergeCell ref="H1573:H1574"/>
    <mergeCell ref="I1573:I1574"/>
    <mergeCell ref="J1573:J1574"/>
    <mergeCell ref="K1573:K1574"/>
    <mergeCell ref="L1573:L1574"/>
    <mergeCell ref="M1573:N1573"/>
    <mergeCell ref="O1573:O1574"/>
    <mergeCell ref="P1573:P1574"/>
    <mergeCell ref="AJ1573:AJ1574"/>
    <mergeCell ref="B1578:C1578"/>
    <mergeCell ref="B1579:C1579"/>
    <mergeCell ref="B1581:C1581"/>
    <mergeCell ref="D1581:G1581"/>
    <mergeCell ref="AG1573:AG1574"/>
    <mergeCell ref="B1582:C1582"/>
    <mergeCell ref="AI1573:AI1574"/>
    <mergeCell ref="AF1573:AF1574"/>
    <mergeCell ref="B1572:C1574"/>
    <mergeCell ref="F1572:R1572"/>
    <mergeCell ref="S1572:AC1572"/>
    <mergeCell ref="AD1572:AG1572"/>
    <mergeCell ref="B1576:C1576"/>
    <mergeCell ref="AE1573:AE1574"/>
    <mergeCell ref="D1583:G1583"/>
    <mergeCell ref="Q1573:Q1574"/>
    <mergeCell ref="R1573:R1574"/>
    <mergeCell ref="S1573:S1574"/>
    <mergeCell ref="T1573:T1574"/>
    <mergeCell ref="U1573:U1574"/>
    <mergeCell ref="V1573:V1574"/>
    <mergeCell ref="W1573:W1574"/>
    <mergeCell ref="X1573:X1574"/>
    <mergeCell ref="Y1573:Y1574"/>
    <mergeCell ref="Z1573:Z1574"/>
    <mergeCell ref="AA1573:AA1574"/>
    <mergeCell ref="AB1573:AB1574"/>
    <mergeCell ref="AA1543:AA1544"/>
    <mergeCell ref="AC1573:AC1574"/>
    <mergeCell ref="AD1573:AD1574"/>
    <mergeCell ref="P1543:P1544"/>
    <mergeCell ref="Q1543:Q1544"/>
    <mergeCell ref="R1543:R1544"/>
    <mergeCell ref="S1543:S1544"/>
    <mergeCell ref="T1543:T1544"/>
    <mergeCell ref="U1543:U1544"/>
    <mergeCell ref="AB1543:AB1544"/>
    <mergeCell ref="F1543:F1544"/>
    <mergeCell ref="X1543:X1544"/>
    <mergeCell ref="Y1543:Y1544"/>
    <mergeCell ref="Z1543:Z1544"/>
    <mergeCell ref="D1542:D1544"/>
    <mergeCell ref="E1542:E1544"/>
    <mergeCell ref="F1542:R1542"/>
    <mergeCell ref="D1572:D1574"/>
    <mergeCell ref="E1572:E1574"/>
    <mergeCell ref="P1527:P1528"/>
    <mergeCell ref="Q1527:Q1528"/>
    <mergeCell ref="R1527:R1528"/>
    <mergeCell ref="S1527:S1528"/>
    <mergeCell ref="D1538:F1538"/>
    <mergeCell ref="B1539:C1539"/>
    <mergeCell ref="D1539:E1539"/>
    <mergeCell ref="B1540:C1540"/>
    <mergeCell ref="B1541:C1541"/>
    <mergeCell ref="B1566:AK1566"/>
    <mergeCell ref="D1568:F1568"/>
    <mergeCell ref="B1569:C1569"/>
    <mergeCell ref="D1569:E1569"/>
    <mergeCell ref="B1570:C1570"/>
    <mergeCell ref="D1570:P1570"/>
    <mergeCell ref="D1562:AK1562"/>
    <mergeCell ref="D1563:AK1563"/>
    <mergeCell ref="B1554:C1554"/>
    <mergeCell ref="B1555:C1555"/>
    <mergeCell ref="B1556:C1556"/>
    <mergeCell ref="B1557:C1557"/>
    <mergeCell ref="B1558:C1558"/>
    <mergeCell ref="B1559:C1559"/>
    <mergeCell ref="D1540:Q1540"/>
    <mergeCell ref="AJ1543:AJ1544"/>
    <mergeCell ref="V1543:V1544"/>
    <mergeCell ref="B1525:C1525"/>
    <mergeCell ref="D1525:Q1525"/>
    <mergeCell ref="B1526:C1528"/>
    <mergeCell ref="D1526:D1528"/>
    <mergeCell ref="E1526:E1528"/>
    <mergeCell ref="F1526:R1526"/>
    <mergeCell ref="S1526:AC1526"/>
    <mergeCell ref="AD1526:AG1526"/>
    <mergeCell ref="AH1526:AJ1526"/>
    <mergeCell ref="F1527:F1528"/>
    <mergeCell ref="G1527:G1528"/>
    <mergeCell ref="H1527:H1528"/>
    <mergeCell ref="W1543:W1544"/>
    <mergeCell ref="B1529:C1529"/>
    <mergeCell ref="B1530:C1530"/>
    <mergeCell ref="B1532:C1532"/>
    <mergeCell ref="D1532:G1532"/>
    <mergeCell ref="B1533:C1533"/>
    <mergeCell ref="B1534:C1534"/>
    <mergeCell ref="D1534:G1534"/>
    <mergeCell ref="D1533:G1533"/>
    <mergeCell ref="T1527:T1528"/>
    <mergeCell ref="U1527:U1528"/>
    <mergeCell ref="V1527:V1528"/>
    <mergeCell ref="W1527:W1528"/>
    <mergeCell ref="X1527:X1528"/>
    <mergeCell ref="S1542:AC1542"/>
    <mergeCell ref="B1542:C1544"/>
    <mergeCell ref="D1541:Q1541"/>
    <mergeCell ref="AG1543:AG1544"/>
    <mergeCell ref="AI1543:AI1544"/>
    <mergeCell ref="O1527:O1528"/>
    <mergeCell ref="AJ1511:AJ1512"/>
    <mergeCell ref="B1513:C1513"/>
    <mergeCell ref="B1514:C1514"/>
    <mergeCell ref="B1516:C1516"/>
    <mergeCell ref="D1516:G1516"/>
    <mergeCell ref="AA1527:AA1528"/>
    <mergeCell ref="AB1527:AB1528"/>
    <mergeCell ref="AC1527:AC1528"/>
    <mergeCell ref="AD1527:AD1528"/>
    <mergeCell ref="AE1527:AE1528"/>
    <mergeCell ref="AF1527:AF1528"/>
    <mergeCell ref="AG1527:AG1528"/>
    <mergeCell ref="AH1527:AH1528"/>
    <mergeCell ref="AI1527:AI1528"/>
    <mergeCell ref="AJ1527:AJ1528"/>
    <mergeCell ref="B1517:C1517"/>
    <mergeCell ref="B1518:C1518"/>
    <mergeCell ref="D1518:G1518"/>
    <mergeCell ref="D1517:G1517"/>
    <mergeCell ref="B1520:AK1520"/>
    <mergeCell ref="D1523:E1523"/>
    <mergeCell ref="Y1527:Y1528"/>
    <mergeCell ref="Z1527:Z1528"/>
    <mergeCell ref="L1527:L1528"/>
    <mergeCell ref="M1527:N1527"/>
    <mergeCell ref="AI1511:AI1512"/>
    <mergeCell ref="D1524:Q1524"/>
    <mergeCell ref="I1527:I1528"/>
    <mergeCell ref="J1527:J1528"/>
    <mergeCell ref="B1510:C1512"/>
    <mergeCell ref="D1510:D1512"/>
    <mergeCell ref="B1524:C1524"/>
    <mergeCell ref="AC1493:AC1494"/>
    <mergeCell ref="AD1493:AD1494"/>
    <mergeCell ref="E1510:E1512"/>
    <mergeCell ref="F1510:R1510"/>
    <mergeCell ref="S1510:AC1510"/>
    <mergeCell ref="AD1510:AG1510"/>
    <mergeCell ref="D1522:F1522"/>
    <mergeCell ref="B1523:C1523"/>
    <mergeCell ref="S1511:S1512"/>
    <mergeCell ref="T1511:T1512"/>
    <mergeCell ref="U1511:U1512"/>
    <mergeCell ref="V1511:V1512"/>
    <mergeCell ref="W1511:W1512"/>
    <mergeCell ref="X1511:X1512"/>
    <mergeCell ref="AE1511:AE1512"/>
    <mergeCell ref="AF1511:AF1512"/>
    <mergeCell ref="AA1511:AA1512"/>
    <mergeCell ref="AB1511:AB1512"/>
    <mergeCell ref="AC1511:AC1512"/>
    <mergeCell ref="AD1511:AD1512"/>
    <mergeCell ref="F1511:F1512"/>
    <mergeCell ref="M1511:N1511"/>
    <mergeCell ref="O1511:O1512"/>
    <mergeCell ref="P1511:P1512"/>
    <mergeCell ref="Q1511:Q1512"/>
    <mergeCell ref="R1511:R1512"/>
    <mergeCell ref="Z1511:Z1512"/>
    <mergeCell ref="AG1511:AG1512"/>
    <mergeCell ref="S1493:S1494"/>
    <mergeCell ref="T1493:T1494"/>
    <mergeCell ref="B1507:C1507"/>
    <mergeCell ref="D1507:E1507"/>
    <mergeCell ref="AJ1493:AJ1494"/>
    <mergeCell ref="B1495:C1495"/>
    <mergeCell ref="B1497:C1497"/>
    <mergeCell ref="B1498:C1498"/>
    <mergeCell ref="B1500:C1500"/>
    <mergeCell ref="D1500:G1500"/>
    <mergeCell ref="B1501:C1501"/>
    <mergeCell ref="AH1510:AJ1510"/>
    <mergeCell ref="R1493:R1494"/>
    <mergeCell ref="AI1470:AI1471"/>
    <mergeCell ref="AJ1470:AJ1471"/>
    <mergeCell ref="AD1470:AD1471"/>
    <mergeCell ref="AE1470:AE1471"/>
    <mergeCell ref="AF1470:AF1471"/>
    <mergeCell ref="AG1470:AG1471"/>
    <mergeCell ref="X1470:X1471"/>
    <mergeCell ref="AA1470:AA1471"/>
    <mergeCell ref="AH1493:AH1494"/>
    <mergeCell ref="AI1493:AI1494"/>
    <mergeCell ref="D1483:G1483"/>
    <mergeCell ref="B1504:AK1504"/>
    <mergeCell ref="D1506:F1506"/>
    <mergeCell ref="B1492:C1494"/>
    <mergeCell ref="D1492:D1494"/>
    <mergeCell ref="E1492:E1494"/>
    <mergeCell ref="F1492:R1492"/>
    <mergeCell ref="S1492:AC1492"/>
    <mergeCell ref="AD1492:AG1492"/>
    <mergeCell ref="AH1492:AJ1492"/>
    <mergeCell ref="F1493:F1494"/>
    <mergeCell ref="G1493:G1494"/>
    <mergeCell ref="D1508:Q1508"/>
    <mergeCell ref="B1502:C1502"/>
    <mergeCell ref="D1502:G1502"/>
    <mergeCell ref="B1496:C1496"/>
    <mergeCell ref="D1501:G1501"/>
    <mergeCell ref="B1490:C1490"/>
    <mergeCell ref="B1491:C1491"/>
    <mergeCell ref="D1491:Q1491"/>
    <mergeCell ref="O1493:O1494"/>
    <mergeCell ref="P1493:P1494"/>
    <mergeCell ref="Q1493:Q1494"/>
    <mergeCell ref="G1511:G1512"/>
    <mergeCell ref="H1511:H1512"/>
    <mergeCell ref="I1511:I1512"/>
    <mergeCell ref="J1511:J1512"/>
    <mergeCell ref="X1493:X1494"/>
    <mergeCell ref="H1493:H1494"/>
    <mergeCell ref="I1493:I1494"/>
    <mergeCell ref="J1493:J1494"/>
    <mergeCell ref="K1493:K1494"/>
    <mergeCell ref="L1493:L1494"/>
    <mergeCell ref="M1493:N1493"/>
    <mergeCell ref="B1508:C1508"/>
    <mergeCell ref="B1509:C1509"/>
    <mergeCell ref="D1509:Q1509"/>
    <mergeCell ref="K1511:K1512"/>
    <mergeCell ref="L1511:L1512"/>
    <mergeCell ref="B1486:AK1486"/>
    <mergeCell ref="D1488:F1488"/>
    <mergeCell ref="Y1493:Y1494"/>
    <mergeCell ref="Z1493:Z1494"/>
    <mergeCell ref="AA1493:AA1494"/>
    <mergeCell ref="AB1493:AB1494"/>
    <mergeCell ref="U1493:U1494"/>
    <mergeCell ref="V1493:V1494"/>
    <mergeCell ref="W1493:W1494"/>
    <mergeCell ref="Y1511:Y1512"/>
    <mergeCell ref="K1527:K1528"/>
    <mergeCell ref="AH1470:AH1471"/>
    <mergeCell ref="AD1542:AG1542"/>
    <mergeCell ref="AH1542:AJ1542"/>
    <mergeCell ref="I1470:I1471"/>
    <mergeCell ref="AE1493:AE1494"/>
    <mergeCell ref="AF1493:AF1494"/>
    <mergeCell ref="AG1493:AG1494"/>
    <mergeCell ref="D1482:G1482"/>
    <mergeCell ref="B1483:C1483"/>
    <mergeCell ref="B1484:C1484"/>
    <mergeCell ref="D1484:G1484"/>
    <mergeCell ref="B1474:C1474"/>
    <mergeCell ref="B1475:C1475"/>
    <mergeCell ref="B1476:C1476"/>
    <mergeCell ref="B1477:C1477"/>
    <mergeCell ref="B1478:C1478"/>
    <mergeCell ref="B1479:C1479"/>
    <mergeCell ref="AH1511:AH1512"/>
    <mergeCell ref="D1490:Q1490"/>
    <mergeCell ref="B1489:C1489"/>
    <mergeCell ref="D1489:E1489"/>
    <mergeCell ref="D1460:G1460"/>
    <mergeCell ref="B1463:AK1463"/>
    <mergeCell ref="D1465:F1465"/>
    <mergeCell ref="B1466:C1466"/>
    <mergeCell ref="D1466:E1466"/>
    <mergeCell ref="B1467:C1467"/>
    <mergeCell ref="B1468:C1468"/>
    <mergeCell ref="D1468:Q1468"/>
    <mergeCell ref="B1469:C1471"/>
    <mergeCell ref="D1469:D1471"/>
    <mergeCell ref="E1469:E1471"/>
    <mergeCell ref="F1469:R1469"/>
    <mergeCell ref="S1469:AC1469"/>
    <mergeCell ref="AD1469:AG1469"/>
    <mergeCell ref="AH1469:AJ1469"/>
    <mergeCell ref="F1470:F1471"/>
    <mergeCell ref="G1470:G1471"/>
    <mergeCell ref="H1470:H1471"/>
    <mergeCell ref="D1467:Q1467"/>
    <mergeCell ref="J1470:J1471"/>
    <mergeCell ref="B1472:C1472"/>
    <mergeCell ref="B1473:C1473"/>
    <mergeCell ref="B1480:C1480"/>
    <mergeCell ref="B1482:C1482"/>
    <mergeCell ref="K1470:K1471"/>
    <mergeCell ref="L1470:L1471"/>
    <mergeCell ref="M1470:N1470"/>
    <mergeCell ref="AE1454:AE1455"/>
    <mergeCell ref="AF1454:AF1455"/>
    <mergeCell ref="AG1454:AG1455"/>
    <mergeCell ref="AH1454:AH1455"/>
    <mergeCell ref="AI1454:AI1455"/>
    <mergeCell ref="AJ1454:AJ1455"/>
    <mergeCell ref="AB1470:AB1471"/>
    <mergeCell ref="AC1470:AC1471"/>
    <mergeCell ref="G1543:G1544"/>
    <mergeCell ref="H1543:H1544"/>
    <mergeCell ref="I1543:I1544"/>
    <mergeCell ref="J1543:J1544"/>
    <mergeCell ref="K1543:K1544"/>
    <mergeCell ref="L1543:L1544"/>
    <mergeCell ref="M1543:N1543"/>
    <mergeCell ref="O1543:O1544"/>
    <mergeCell ref="O1470:O1471"/>
    <mergeCell ref="P1470:P1471"/>
    <mergeCell ref="Q1470:Q1471"/>
    <mergeCell ref="R1470:R1471"/>
    <mergeCell ref="S1470:S1471"/>
    <mergeCell ref="T1470:T1471"/>
    <mergeCell ref="U1470:U1471"/>
    <mergeCell ref="V1470:V1471"/>
    <mergeCell ref="W1470:W1471"/>
    <mergeCell ref="C1703:D1703"/>
    <mergeCell ref="C1692:E1692"/>
    <mergeCell ref="C1698:E1698"/>
    <mergeCell ref="C1699:E1699"/>
    <mergeCell ref="C1700:E1700"/>
    <mergeCell ref="C1701:E1701"/>
    <mergeCell ref="C1702:E1702"/>
    <mergeCell ref="I1741:J1741"/>
    <mergeCell ref="I1742:I1743"/>
    <mergeCell ref="J1742:J1743"/>
    <mergeCell ref="C1704:G1704"/>
    <mergeCell ref="C1705:D1705"/>
    <mergeCell ref="E1705:G1705"/>
    <mergeCell ref="C1706:C1707"/>
    <mergeCell ref="D1706:D1707"/>
    <mergeCell ref="E1706:G1706"/>
    <mergeCell ref="C1677:F1677"/>
    <mergeCell ref="C1678:D1678"/>
    <mergeCell ref="E1678:F1678"/>
    <mergeCell ref="D1679:D1680"/>
    <mergeCell ref="E1679:F1679"/>
    <mergeCell ref="C1685:F1685"/>
    <mergeCell ref="C1686:F1686"/>
    <mergeCell ref="C1687:F1687"/>
    <mergeCell ref="C1718:G1718"/>
    <mergeCell ref="C1739:K1739"/>
    <mergeCell ref="C1740:C1743"/>
    <mergeCell ref="G1741:G1743"/>
    <mergeCell ref="C1689:F1689"/>
    <mergeCell ref="C1691:D1691"/>
    <mergeCell ref="B1583:C1583"/>
    <mergeCell ref="H1741:H1743"/>
    <mergeCell ref="C1712:G1712"/>
    <mergeCell ref="C1713:G1713"/>
    <mergeCell ref="C1714:G1714"/>
    <mergeCell ref="C1715:G1715"/>
    <mergeCell ref="C1716:G1716"/>
    <mergeCell ref="C1717:G1717"/>
    <mergeCell ref="K1723:L1723"/>
    <mergeCell ref="C1730:L1730"/>
    <mergeCell ref="C1729:L1729"/>
    <mergeCell ref="C1732:L1732"/>
    <mergeCell ref="C1733:J1733"/>
    <mergeCell ref="C1734:L1734"/>
    <mergeCell ref="C1731:L1731"/>
    <mergeCell ref="C1721:L1721"/>
    <mergeCell ref="C1722:D1722"/>
    <mergeCell ref="E1722:L1722"/>
    <mergeCell ref="D1723:D1724"/>
    <mergeCell ref="E1723:G1723"/>
    <mergeCell ref="C1720:D1720"/>
    <mergeCell ref="I1723:J1723"/>
    <mergeCell ref="C1735:G1735"/>
    <mergeCell ref="C1736:L1736"/>
    <mergeCell ref="C1738:D1738"/>
    <mergeCell ref="K1742:K1743"/>
    <mergeCell ref="D1740:D1743"/>
    <mergeCell ref="E1740:G1740"/>
    <mergeCell ref="H1740:K1740"/>
    <mergeCell ref="E1741:E1743"/>
    <mergeCell ref="F1741:F1743"/>
    <mergeCell ref="C1688:F1688"/>
    <mergeCell ref="C1777:K1777"/>
    <mergeCell ref="C1780:D1780"/>
    <mergeCell ref="C1824:L1824"/>
    <mergeCell ref="C1825:L1825"/>
    <mergeCell ref="C1826:D1826"/>
    <mergeCell ref="C1843:D1843"/>
    <mergeCell ref="C1813:D1813"/>
    <mergeCell ref="C1781:K1781"/>
    <mergeCell ref="C1782:C1785"/>
    <mergeCell ref="D1782:D1785"/>
    <mergeCell ref="E1782:H1782"/>
    <mergeCell ref="I1782:K1782"/>
    <mergeCell ref="C1823:L1823"/>
    <mergeCell ref="C1814:L1814"/>
    <mergeCell ref="C1815:C1816"/>
    <mergeCell ref="D1815:E1815"/>
    <mergeCell ref="F1815:H1815"/>
    <mergeCell ref="I1815:L1815"/>
    <mergeCell ref="C1819:L1819"/>
    <mergeCell ref="C1820:L1820"/>
    <mergeCell ref="C1827:N1827"/>
    <mergeCell ref="C1829:D1829"/>
    <mergeCell ref="E1829:N1829"/>
    <mergeCell ref="C1830:C1832"/>
    <mergeCell ref="D1830:D1832"/>
    <mergeCell ref="E1830:J1831"/>
    <mergeCell ref="K1830:L1831"/>
    <mergeCell ref="M1830:N1830"/>
    <mergeCell ref="M1831:M1832"/>
    <mergeCell ref="K1783:K1785"/>
    <mergeCell ref="J1784:J1785"/>
    <mergeCell ref="C1810:K1810"/>
    <mergeCell ref="C1811:K1811"/>
    <mergeCell ref="C1868:N1868"/>
    <mergeCell ref="C1869:N1869"/>
    <mergeCell ref="C1870:N1870"/>
    <mergeCell ref="C1871:N1871"/>
    <mergeCell ref="C1872:N1872"/>
    <mergeCell ref="E1783:E1785"/>
    <mergeCell ref="F1783:F1785"/>
    <mergeCell ref="G1783:G1785"/>
    <mergeCell ref="H1783:H1785"/>
    <mergeCell ref="I1783:I1785"/>
    <mergeCell ref="C1874:E1874"/>
    <mergeCell ref="C1867:N1867"/>
    <mergeCell ref="C1850:N1850"/>
    <mergeCell ref="C1852:D1852"/>
    <mergeCell ref="E1852:N1852"/>
    <mergeCell ref="C1853:C1855"/>
    <mergeCell ref="D1853:D1855"/>
    <mergeCell ref="E1853:J1854"/>
    <mergeCell ref="K1853:L1854"/>
    <mergeCell ref="M1853:N1853"/>
    <mergeCell ref="M1854:M1855"/>
    <mergeCell ref="C1844:N1844"/>
    <mergeCell ref="C1845:N1845"/>
    <mergeCell ref="C1846:N1846"/>
    <mergeCell ref="C1847:N1847"/>
    <mergeCell ref="C1849:D1849"/>
    <mergeCell ref="C1887:N1887"/>
    <mergeCell ref="C1888:N1888"/>
    <mergeCell ref="C1889:N1889"/>
    <mergeCell ref="C1890:N1890"/>
    <mergeCell ref="C1892:E1892"/>
    <mergeCell ref="C1879:N1879"/>
    <mergeCell ref="C1880:N1880"/>
    <mergeCell ref="C1883:N1883"/>
    <mergeCell ref="C1884:N1884"/>
    <mergeCell ref="C1885:N1885"/>
    <mergeCell ref="C1886:N1886"/>
    <mergeCell ref="C1875:N1875"/>
    <mergeCell ref="C1876:N1876"/>
    <mergeCell ref="E1878:F1878"/>
    <mergeCell ref="H1878:I1878"/>
    <mergeCell ref="J1878:N1878"/>
    <mergeCell ref="C1904:G1904"/>
    <mergeCell ref="C1905:G1905"/>
    <mergeCell ref="C1906:G1906"/>
    <mergeCell ref="C1907:G1907"/>
    <mergeCell ref="C1908:G1908"/>
    <mergeCell ref="C1909:G1909"/>
    <mergeCell ref="C1912:E1912"/>
    <mergeCell ref="C1916:E1916"/>
    <mergeCell ref="C1918:E1918"/>
    <mergeCell ref="C1919:E1919"/>
    <mergeCell ref="C1893:G1893"/>
    <mergeCell ref="E1894:G1894"/>
    <mergeCell ref="C1901:G1901"/>
    <mergeCell ref="C1902:G1902"/>
    <mergeCell ref="C1903:G1903"/>
    <mergeCell ref="C1910:G1910"/>
    <mergeCell ref="C1944:E1944"/>
    <mergeCell ref="C1921:G1921"/>
    <mergeCell ref="C1923:D1923"/>
    <mergeCell ref="E1923:G1923"/>
    <mergeCell ref="C1924:C1925"/>
    <mergeCell ref="D1924:D1925"/>
    <mergeCell ref="E1924:G1924"/>
    <mergeCell ref="C1929:G1929"/>
    <mergeCell ref="C1930:G1930"/>
    <mergeCell ref="C1931:G1931"/>
    <mergeCell ref="C1947:F1947"/>
    <mergeCell ref="C1934:N1934"/>
    <mergeCell ref="C1935:D1935"/>
    <mergeCell ref="E1935:N1935"/>
    <mergeCell ref="C1936:C1937"/>
    <mergeCell ref="D1936:D1937"/>
    <mergeCell ref="E1936:G1936"/>
    <mergeCell ref="H1936:J1936"/>
    <mergeCell ref="K1936:N1936"/>
    <mergeCell ref="C1943:N1943"/>
    <mergeCell ref="D1948:F1948"/>
    <mergeCell ref="D1955:F1955"/>
    <mergeCell ref="D1954:F1954"/>
    <mergeCell ref="D1956:F1956"/>
    <mergeCell ref="D1957:F1957"/>
    <mergeCell ref="D1958:F1958"/>
    <mergeCell ref="D1949:F1949"/>
    <mergeCell ref="D1950:F1950"/>
    <mergeCell ref="D1952:F1952"/>
    <mergeCell ref="D1953:F1953"/>
    <mergeCell ref="D1951:F1951"/>
    <mergeCell ref="C1953:C1955"/>
    <mergeCell ref="C1975:N1975"/>
    <mergeCell ref="C1963:C1964"/>
    <mergeCell ref="C1972:M1972"/>
    <mergeCell ref="C1977:D1978"/>
    <mergeCell ref="C2806:I2806"/>
    <mergeCell ref="E1963:G1963"/>
    <mergeCell ref="H1963:J1963"/>
    <mergeCell ref="K1963:N1963"/>
    <mergeCell ref="C1969:M1969"/>
    <mergeCell ref="C1970:M1970"/>
    <mergeCell ref="K1978:N1978"/>
    <mergeCell ref="C1973:N1973"/>
    <mergeCell ref="H1978:J1978"/>
    <mergeCell ref="C1990:N1990"/>
    <mergeCell ref="C1992:D1993"/>
    <mergeCell ref="E1992:N1992"/>
    <mergeCell ref="E1993:G1993"/>
    <mergeCell ref="C2001:N2001"/>
    <mergeCell ref="C1989:E1989"/>
    <mergeCell ref="C2004:M2004"/>
    <mergeCell ref="D2006:M2006"/>
    <mergeCell ref="K1994:K1995"/>
    <mergeCell ref="L1994:L1995"/>
    <mergeCell ref="M1994:M1995"/>
    <mergeCell ref="N1994:N1995"/>
    <mergeCell ref="K2022:K2023"/>
    <mergeCell ref="K1993:N1993"/>
    <mergeCell ref="C2012:M2012"/>
    <mergeCell ref="C2013:M2013"/>
    <mergeCell ref="F1994:F1995"/>
    <mergeCell ref="G1994:G1995"/>
    <mergeCell ref="J2007:M2007"/>
    <mergeCell ref="C2014:M2014"/>
    <mergeCell ref="C2015:M2015"/>
    <mergeCell ref="C2016:M2016"/>
    <mergeCell ref="C1994:C1995"/>
    <mergeCell ref="I1994:I1995"/>
    <mergeCell ref="C2007:C2008"/>
    <mergeCell ref="D2007:F2007"/>
    <mergeCell ref="G2007:I2007"/>
    <mergeCell ref="H1994:H1995"/>
    <mergeCell ref="C1971:M1971"/>
    <mergeCell ref="C2084:E2084"/>
    <mergeCell ref="J1994:J1995"/>
    <mergeCell ref="E1977:N1977"/>
    <mergeCell ref="E1978:G1978"/>
    <mergeCell ref="C2050:Q2050"/>
    <mergeCell ref="C2051:Q2051"/>
    <mergeCell ref="C2045:Q2045"/>
    <mergeCell ref="C2046:Q2046"/>
    <mergeCell ref="C2047:Q2047"/>
    <mergeCell ref="C2048:Q2048"/>
    <mergeCell ref="C2049:Q2049"/>
    <mergeCell ref="C2033:Q2033"/>
    <mergeCell ref="C2035:D2035"/>
    <mergeCell ref="E2035:Q2035"/>
    <mergeCell ref="C2036:C2038"/>
    <mergeCell ref="D2036:D2038"/>
    <mergeCell ref="O2037:P2037"/>
    <mergeCell ref="Q2037:Q2038"/>
    <mergeCell ref="C2032:E2032"/>
    <mergeCell ref="C2003:E2003"/>
    <mergeCell ref="D1994:D1995"/>
    <mergeCell ref="E1994:E1995"/>
    <mergeCell ref="E2072:M2072"/>
    <mergeCell ref="C2073:C2074"/>
    <mergeCell ref="H2073:J2073"/>
    <mergeCell ref="C2069:E2069"/>
    <mergeCell ref="E2057:N2057"/>
    <mergeCell ref="C2058:C2059"/>
    <mergeCell ref="D2058:D2059"/>
    <mergeCell ref="E2058:G2058"/>
    <mergeCell ref="H2058:J2058"/>
    <mergeCell ref="C2080:M2080"/>
    <mergeCell ref="D2073:D2074"/>
    <mergeCell ref="C2065:M2065"/>
    <mergeCell ref="C2066:M2066"/>
    <mergeCell ref="C2067:M2067"/>
    <mergeCell ref="C2064:M2064"/>
    <mergeCell ref="H2209:H2210"/>
    <mergeCell ref="I2209:I2210"/>
    <mergeCell ref="J2209:J2210"/>
    <mergeCell ref="K2209:K2210"/>
    <mergeCell ref="C2206:K2206"/>
    <mergeCell ref="C2208:D2208"/>
    <mergeCell ref="C2153:G2153"/>
    <mergeCell ref="D2165:F2165"/>
    <mergeCell ref="D2166:F2166"/>
    <mergeCell ref="D2167:F2167"/>
    <mergeCell ref="D2168:F2168"/>
    <mergeCell ref="C2155:F2155"/>
    <mergeCell ref="C2158:C2164"/>
    <mergeCell ref="C2166:C2168"/>
    <mergeCell ref="D2157:F2157"/>
    <mergeCell ref="E2101:G2101"/>
    <mergeCell ref="C2171:E2171"/>
    <mergeCell ref="E2338:H2338"/>
    <mergeCell ref="C2342:H2342"/>
    <mergeCell ref="C2343:H2343"/>
    <mergeCell ref="C2345:E2345"/>
    <mergeCell ref="C2082:M2082"/>
    <mergeCell ref="C2325:D2326"/>
    <mergeCell ref="C2359:E2359"/>
    <mergeCell ref="C2346:G2346"/>
    <mergeCell ref="D2348:G2348"/>
    <mergeCell ref="D2350:G2350"/>
    <mergeCell ref="D2351:G2351"/>
    <mergeCell ref="C2353:C2356"/>
    <mergeCell ref="D2353:G2353"/>
    <mergeCell ref="D2354:G2354"/>
    <mergeCell ref="D2355:G2355"/>
    <mergeCell ref="H2326:J2326"/>
    <mergeCell ref="K2326:N2326"/>
    <mergeCell ref="D2263:D2264"/>
    <mergeCell ref="E2263:E2264"/>
    <mergeCell ref="F2263:F2264"/>
    <mergeCell ref="C2245:D2245"/>
    <mergeCell ref="H2263:H2264"/>
    <mergeCell ref="G2263:G2264"/>
    <mergeCell ref="I2263:I2264"/>
    <mergeCell ref="J2263:J2264"/>
    <mergeCell ref="K2263:K2264"/>
    <mergeCell ref="C2260:K2260"/>
    <mergeCell ref="C2262:D2262"/>
    <mergeCell ref="E2262:K2262"/>
    <mergeCell ref="C2285:E2285"/>
    <mergeCell ref="C2286:E2286"/>
    <mergeCell ref="C2287:E2287"/>
    <mergeCell ref="C2372:E2372"/>
    <mergeCell ref="C2373:E2373"/>
    <mergeCell ref="C2374:E2374"/>
    <mergeCell ref="C2375:D2375"/>
    <mergeCell ref="C2392:E2392"/>
    <mergeCell ref="C2426:E2426"/>
    <mergeCell ref="C2376:G2376"/>
    <mergeCell ref="C2379:F2379"/>
    <mergeCell ref="C2421:J2421"/>
    <mergeCell ref="C1866:D1866"/>
    <mergeCell ref="C2381:D2381"/>
    <mergeCell ref="C2382:G2382"/>
    <mergeCell ref="C2384:C2385"/>
    <mergeCell ref="D2384:G2384"/>
    <mergeCell ref="C2360:E2360"/>
    <mergeCell ref="C2361:C2362"/>
    <mergeCell ref="D2361:E2361"/>
    <mergeCell ref="C2371:E2371"/>
    <mergeCell ref="C2358:G2358"/>
    <mergeCell ref="C2370:D2370"/>
    <mergeCell ref="C2393:J2393"/>
    <mergeCell ref="C2395:D2395"/>
    <mergeCell ref="E2395:J2395"/>
    <mergeCell ref="C2396:C2397"/>
    <mergeCell ref="D2396:D2397"/>
    <mergeCell ref="E2396:E2397"/>
    <mergeCell ref="F2396:F2397"/>
    <mergeCell ref="G2396:G2397"/>
    <mergeCell ref="C2380:G2380"/>
    <mergeCell ref="C2423:J2423"/>
    <mergeCell ref="C2357:F2357"/>
    <mergeCell ref="D2356:G2356"/>
    <mergeCell ref="I2396:I2397"/>
    <mergeCell ref="J2396:J2397"/>
    <mergeCell ref="C2420:J2420"/>
    <mergeCell ref="C2429:D2429"/>
    <mergeCell ref="E2429:M2429"/>
    <mergeCell ref="C2430:C2431"/>
    <mergeCell ref="D2430:D2431"/>
    <mergeCell ref="E2430:F2430"/>
    <mergeCell ref="G2430:I2430"/>
    <mergeCell ref="J2430:M2430"/>
    <mergeCell ref="C2441:I2441"/>
    <mergeCell ref="C2442:C2443"/>
    <mergeCell ref="D2442:G2442"/>
    <mergeCell ref="H2442:I2442"/>
    <mergeCell ref="C2434:M2434"/>
    <mergeCell ref="C2437:M2437"/>
    <mergeCell ref="C2438:M2438"/>
    <mergeCell ref="C2439:M2439"/>
    <mergeCell ref="C2440:E2440"/>
    <mergeCell ref="C2427:M2427"/>
    <mergeCell ref="C2669:G2669"/>
    <mergeCell ref="C2670:G2670"/>
    <mergeCell ref="C2675:D2675"/>
    <mergeCell ref="E2675:M2675"/>
    <mergeCell ref="C2676:C2677"/>
    <mergeCell ref="C2458:G2458"/>
    <mergeCell ref="D2473:D2474"/>
    <mergeCell ref="C2473:C2474"/>
    <mergeCell ref="C2646:D2646"/>
    <mergeCell ref="E2646:N2646"/>
    <mergeCell ref="C2613:G2613"/>
    <mergeCell ref="C2615:G2615"/>
    <mergeCell ref="C2617:G2617"/>
    <mergeCell ref="C2624:G2624"/>
    <mergeCell ref="C2597:O2597"/>
    <mergeCell ref="C2599:D2599"/>
    <mergeCell ref="E2599:N2599"/>
    <mergeCell ref="C2600:C2601"/>
    <mergeCell ref="D2600:D2601"/>
    <mergeCell ref="E2600:G2600"/>
    <mergeCell ref="H2600:J2600"/>
    <mergeCell ref="C2608:N2608"/>
    <mergeCell ref="C2647:C2648"/>
    <mergeCell ref="C2659:G2659"/>
    <mergeCell ref="C2662:C2663"/>
    <mergeCell ref="D2662:G2662"/>
    <mergeCell ref="C2671:G2671"/>
    <mergeCell ref="D2661:G2661"/>
    <mergeCell ref="C2673:M2673"/>
    <mergeCell ref="D2676:D2677"/>
    <mergeCell ref="E2676:G2676"/>
    <mergeCell ref="H2676:J2676"/>
    <mergeCell ref="C2683:M2683"/>
    <mergeCell ref="C2684:G2684"/>
    <mergeCell ref="C2685:M2685"/>
    <mergeCell ref="C2689:D2689"/>
    <mergeCell ref="E2689:I2689"/>
    <mergeCell ref="C2690:C2691"/>
    <mergeCell ref="D2690:D2691"/>
    <mergeCell ref="E2690:E2691"/>
    <mergeCell ref="F2690:F2691"/>
    <mergeCell ref="G2690:G2691"/>
    <mergeCell ref="H2690:H2691"/>
    <mergeCell ref="I2690:I2691"/>
    <mergeCell ref="C2687:E2687"/>
    <mergeCell ref="C2699:Y2699"/>
    <mergeCell ref="F2700:F2701"/>
    <mergeCell ref="I2700:J2700"/>
    <mergeCell ref="K2700:L2700"/>
    <mergeCell ref="Y2700:Y2701"/>
    <mergeCell ref="X2700:X2701"/>
    <mergeCell ref="S2700:W2700"/>
    <mergeCell ref="B2797:K2797"/>
    <mergeCell ref="M2700:R2700"/>
    <mergeCell ref="C2799:I2799"/>
    <mergeCell ref="B2700:B2701"/>
    <mergeCell ref="C2700:C2701"/>
    <mergeCell ref="D2700:D2701"/>
    <mergeCell ref="E2700:E2701"/>
    <mergeCell ref="G2700:H2700"/>
    <mergeCell ref="C2688:I2688"/>
    <mergeCell ref="C2926:O2926"/>
    <mergeCell ref="E2913:N2913"/>
    <mergeCell ref="E2914:G2914"/>
    <mergeCell ref="C2922:N2922"/>
    <mergeCell ref="C2875:D2875"/>
    <mergeCell ref="H2915:H2916"/>
    <mergeCell ref="I2915:I2916"/>
    <mergeCell ref="J2915:J2916"/>
    <mergeCell ref="K2915:K2916"/>
    <mergeCell ref="L2915:L2916"/>
    <mergeCell ref="C2852:C2853"/>
    <mergeCell ref="C2915:C2916"/>
    <mergeCell ref="C2905:J2905"/>
    <mergeCell ref="H2879:H2880"/>
    <mergeCell ref="C2863:D2864"/>
    <mergeCell ref="C2908:J2908"/>
    <mergeCell ref="C2876:J2876"/>
    <mergeCell ref="E2865:E2866"/>
    <mergeCell ref="D2865:D2866"/>
    <mergeCell ref="C2873:M2873"/>
    <mergeCell ref="G2865:G2866"/>
    <mergeCell ref="M2865:M2866"/>
    <mergeCell ref="H2865:H2866"/>
    <mergeCell ref="I2865:I2866"/>
    <mergeCell ref="C2865:C2866"/>
    <mergeCell ref="E2863:M2863"/>
    <mergeCell ref="E2864:I2864"/>
    <mergeCell ref="J2864:K2864"/>
    <mergeCell ref="L2864:M2864"/>
    <mergeCell ref="J2865:J2866"/>
    <mergeCell ref="F2865:F2866"/>
    <mergeCell ref="L2865:L2866"/>
    <mergeCell ref="E2929:I2929"/>
    <mergeCell ref="J2929:L2929"/>
    <mergeCell ref="M2929:O2929"/>
    <mergeCell ref="O2930:O2931"/>
    <mergeCell ref="C2928:D2929"/>
    <mergeCell ref="G2930:G2931"/>
    <mergeCell ref="E2928:O2928"/>
    <mergeCell ref="C2930:C2931"/>
    <mergeCell ref="D2930:D2931"/>
    <mergeCell ref="E2930:E2931"/>
    <mergeCell ref="C2948:H2948"/>
    <mergeCell ref="K3152:L3152"/>
    <mergeCell ref="K3139:L3139"/>
    <mergeCell ref="K3140:L3140"/>
    <mergeCell ref="K3111:L3111"/>
    <mergeCell ref="K3112:L3112"/>
    <mergeCell ref="K3137:L3137"/>
    <mergeCell ref="K3138:L3138"/>
    <mergeCell ref="K3121:L3121"/>
    <mergeCell ref="K3122:L3122"/>
    <mergeCell ref="C2981:K2981"/>
    <mergeCell ref="C2982:K2982"/>
    <mergeCell ref="K3095:L3095"/>
    <mergeCell ref="K3073:L3073"/>
    <mergeCell ref="K3074:L3074"/>
    <mergeCell ref="K3075:L3075"/>
    <mergeCell ref="K3076:L3076"/>
    <mergeCell ref="K3089:L3089"/>
    <mergeCell ref="K3085:L3085"/>
    <mergeCell ref="K3086:L3086"/>
    <mergeCell ref="K3127:L3127"/>
    <mergeCell ref="K3128:L3128"/>
    <mergeCell ref="K3145:L3145"/>
    <mergeCell ref="K3146:L3146"/>
    <mergeCell ref="K3147:L3147"/>
    <mergeCell ref="K3148:L3148"/>
    <mergeCell ref="K3149:L3149"/>
    <mergeCell ref="K3125:L3125"/>
    <mergeCell ref="K3126:L3126"/>
    <mergeCell ref="K3115:L3115"/>
    <mergeCell ref="K3116:L3116"/>
    <mergeCell ref="K3117:L3117"/>
    <mergeCell ref="K3162:L3162"/>
    <mergeCell ref="K3163:L3163"/>
    <mergeCell ref="K3136:L3136"/>
    <mergeCell ref="K3129:L3129"/>
    <mergeCell ref="K3150:L3150"/>
    <mergeCell ref="K3130:L3130"/>
    <mergeCell ref="K3131:L3131"/>
    <mergeCell ref="K3132:L3132"/>
    <mergeCell ref="K3133:L3133"/>
    <mergeCell ref="K3151:L3151"/>
    <mergeCell ref="K3195:L3195"/>
    <mergeCell ref="K3196:L3196"/>
    <mergeCell ref="K3180:L3180"/>
    <mergeCell ref="K3181:L3181"/>
    <mergeCell ref="K3182:L3182"/>
    <mergeCell ref="K3183:L3183"/>
    <mergeCell ref="K3184:L3184"/>
    <mergeCell ref="K3185:L3185"/>
    <mergeCell ref="K3134:L3134"/>
    <mergeCell ref="K3135:L3135"/>
    <mergeCell ref="K3159:L3159"/>
    <mergeCell ref="K3160:L3160"/>
    <mergeCell ref="K3161:L3161"/>
    <mergeCell ref="K3154:L3154"/>
    <mergeCell ref="K3155:L3155"/>
    <mergeCell ref="K3156:L3156"/>
    <mergeCell ref="K3157:L3157"/>
    <mergeCell ref="K3153:L3153"/>
    <mergeCell ref="K3141:L3141"/>
    <mergeCell ref="K3142:L3142"/>
    <mergeCell ref="K3143:L3143"/>
    <mergeCell ref="K3144:L3144"/>
    <mergeCell ref="B2986:B2987"/>
    <mergeCell ref="C2986:C2987"/>
    <mergeCell ref="D2986:D2987"/>
    <mergeCell ref="E2986:E2987"/>
    <mergeCell ref="K3099:L3099"/>
    <mergeCell ref="K3100:L3100"/>
    <mergeCell ref="K3197:L3197"/>
    <mergeCell ref="K3186:L3186"/>
    <mergeCell ref="K3187:L3187"/>
    <mergeCell ref="K3188:L3188"/>
    <mergeCell ref="K3189:L3189"/>
    <mergeCell ref="K3190:L3190"/>
    <mergeCell ref="K3191:L3191"/>
    <mergeCell ref="K3192:L3192"/>
    <mergeCell ref="K3193:L3193"/>
    <mergeCell ref="K3194:L3194"/>
    <mergeCell ref="K3208:L3208"/>
    <mergeCell ref="K3198:L3198"/>
    <mergeCell ref="K3203:L3203"/>
    <mergeCell ref="K3204:L3204"/>
    <mergeCell ref="K3205:L3205"/>
    <mergeCell ref="K3206:L3206"/>
    <mergeCell ref="K3207:L3207"/>
    <mergeCell ref="K3178:L3178"/>
    <mergeCell ref="K3179:L3179"/>
    <mergeCell ref="K3168:L3168"/>
    <mergeCell ref="K3169:L3169"/>
    <mergeCell ref="K3170:L3170"/>
    <mergeCell ref="K3171:L3171"/>
    <mergeCell ref="K3172:L3172"/>
    <mergeCell ref="K3173:L3173"/>
    <mergeCell ref="K3158:L3158"/>
    <mergeCell ref="K3118:L3118"/>
    <mergeCell ref="K3119:L3119"/>
    <mergeCell ref="K3120:L3120"/>
    <mergeCell ref="K3123:L3123"/>
    <mergeCell ref="K3124:L3124"/>
    <mergeCell ref="K3114:L3114"/>
    <mergeCell ref="K3103:L3103"/>
    <mergeCell ref="K3104:L3104"/>
    <mergeCell ref="K3105:L3105"/>
    <mergeCell ref="K3106:L3106"/>
    <mergeCell ref="K3107:L3107"/>
    <mergeCell ref="K3108:L3108"/>
    <mergeCell ref="K3109:L3109"/>
    <mergeCell ref="K3110:L3110"/>
    <mergeCell ref="K3098:L3098"/>
    <mergeCell ref="K3091:L3091"/>
    <mergeCell ref="K3092:L3092"/>
    <mergeCell ref="K3093:L3093"/>
    <mergeCell ref="K3094:L3094"/>
    <mergeCell ref="K3113:L3113"/>
    <mergeCell ref="K3101:L3101"/>
    <mergeCell ref="K3102:L3102"/>
    <mergeCell ref="K3096:L3096"/>
    <mergeCell ref="K3097:L3097"/>
    <mergeCell ref="K3078:L3078"/>
    <mergeCell ref="K3088:L3088"/>
    <mergeCell ref="K3070:L3070"/>
    <mergeCell ref="K3071:L3071"/>
    <mergeCell ref="K3072:L3072"/>
    <mergeCell ref="K3083:L3083"/>
    <mergeCell ref="K3084:L3084"/>
    <mergeCell ref="K3087:L3087"/>
    <mergeCell ref="K3031:L3031"/>
    <mergeCell ref="K3032:L3032"/>
    <mergeCell ref="K3036:L3036"/>
    <mergeCell ref="K3037:L3037"/>
    <mergeCell ref="K3038:L3038"/>
    <mergeCell ref="K3039:L3039"/>
    <mergeCell ref="K3065:L3065"/>
    <mergeCell ref="K3066:L3066"/>
    <mergeCell ref="K3090:L3090"/>
    <mergeCell ref="K3079:L3079"/>
    <mergeCell ref="K3080:L3080"/>
    <mergeCell ref="K3081:L3081"/>
    <mergeCell ref="K3082:L3082"/>
    <mergeCell ref="K3068:L3068"/>
    <mergeCell ref="K3069:L3069"/>
    <mergeCell ref="K3077:L3077"/>
    <mergeCell ref="K3063:L3063"/>
    <mergeCell ref="K3064:L3064"/>
    <mergeCell ref="K3061:L3061"/>
    <mergeCell ref="K3062:L3062"/>
    <mergeCell ref="K3067:L3067"/>
    <mergeCell ref="K3055:L3055"/>
    <mergeCell ref="K3056:L3056"/>
    <mergeCell ref="K3057:L3057"/>
    <mergeCell ref="K3058:L3058"/>
    <mergeCell ref="K3059:L3059"/>
    <mergeCell ref="K3060:L3060"/>
    <mergeCell ref="K3021:L3021"/>
    <mergeCell ref="K3022:L3022"/>
    <mergeCell ref="K3024:L3024"/>
    <mergeCell ref="K3023:L3023"/>
    <mergeCell ref="C3267:E3267"/>
    <mergeCell ref="C3262:G3262"/>
    <mergeCell ref="K3007:L3007"/>
    <mergeCell ref="K3008:L3008"/>
    <mergeCell ref="K3034:L3034"/>
    <mergeCell ref="K3009:L3009"/>
    <mergeCell ref="K3010:L3010"/>
    <mergeCell ref="K3033:L3033"/>
    <mergeCell ref="K3035:L3035"/>
    <mergeCell ref="C3221:D3221"/>
    <mergeCell ref="E3221:H3221"/>
    <mergeCell ref="K3015:L3015"/>
    <mergeCell ref="E3263:G3263"/>
    <mergeCell ref="C3257:L3257"/>
    <mergeCell ref="K3054:L3054"/>
    <mergeCell ref="K3043:L3043"/>
    <mergeCell ref="K3044:L3044"/>
    <mergeCell ref="K3045:L3045"/>
    <mergeCell ref="K3046:L3046"/>
    <mergeCell ref="K3047:L3047"/>
    <mergeCell ref="K3048:L3048"/>
    <mergeCell ref="K3049:L3049"/>
    <mergeCell ref="K3050:L3050"/>
    <mergeCell ref="K3051:L3051"/>
    <mergeCell ref="K3027:L3027"/>
    <mergeCell ref="K3028:L3028"/>
    <mergeCell ref="K3041:L3041"/>
    <mergeCell ref="K3042:L3042"/>
    <mergeCell ref="K2996:L2996"/>
    <mergeCell ref="K3013:L3013"/>
    <mergeCell ref="K3014:L3014"/>
    <mergeCell ref="K3003:L3003"/>
    <mergeCell ref="K3004:L3004"/>
    <mergeCell ref="K3006:L3006"/>
    <mergeCell ref="K2999:L2999"/>
    <mergeCell ref="C3224:H3224"/>
    <mergeCell ref="K3040:L3040"/>
    <mergeCell ref="K3053:L3053"/>
    <mergeCell ref="K3052:L3052"/>
    <mergeCell ref="K3026:L3026"/>
    <mergeCell ref="K2989:L2989"/>
    <mergeCell ref="K3002:L3002"/>
    <mergeCell ref="K3012:L3012"/>
    <mergeCell ref="K3016:L3016"/>
    <mergeCell ref="C3220:H3220"/>
    <mergeCell ref="K2993:L2993"/>
    <mergeCell ref="K2994:L2994"/>
    <mergeCell ref="K3017:L3017"/>
    <mergeCell ref="K3018:L3018"/>
    <mergeCell ref="K3011:L3011"/>
    <mergeCell ref="K3005:L3005"/>
    <mergeCell ref="K2995:L2995"/>
    <mergeCell ref="K3000:L3000"/>
    <mergeCell ref="K3001:L3001"/>
    <mergeCell ref="K2997:L2997"/>
    <mergeCell ref="K2998:L2998"/>
    <mergeCell ref="K3029:L3029"/>
    <mergeCell ref="K3030:L3030"/>
    <mergeCell ref="K3019:L3019"/>
    <mergeCell ref="K3020:L3020"/>
    <mergeCell ref="R2986:R2987"/>
    <mergeCell ref="O2986:O2987"/>
    <mergeCell ref="Q2986:Q2987"/>
    <mergeCell ref="K2988:L2988"/>
    <mergeCell ref="M2986:M2987"/>
    <mergeCell ref="N2986:N2987"/>
    <mergeCell ref="P2986:P2987"/>
    <mergeCell ref="K2986:L2986"/>
    <mergeCell ref="C3256:L3256"/>
    <mergeCell ref="C2936:O2936"/>
    <mergeCell ref="C2942:D2942"/>
    <mergeCell ref="E2942:H2942"/>
    <mergeCell ref="I2930:I2931"/>
    <mergeCell ref="J2930:J2931"/>
    <mergeCell ref="K2930:L2930"/>
    <mergeCell ref="M2930:M2931"/>
    <mergeCell ref="N2930:N2931"/>
    <mergeCell ref="K3025:L3025"/>
    <mergeCell ref="K2992:L2992"/>
    <mergeCell ref="C2941:H2941"/>
    <mergeCell ref="C2984:R2984"/>
    <mergeCell ref="M2985:Q2985"/>
    <mergeCell ref="F2986:F2987"/>
    <mergeCell ref="C3228:L3228"/>
    <mergeCell ref="C3229:D3229"/>
    <mergeCell ref="E3229:H3229"/>
    <mergeCell ref="H2986:H2987"/>
    <mergeCell ref="I2986:I2987"/>
    <mergeCell ref="J2986:J2987"/>
    <mergeCell ref="K2991:L2991"/>
    <mergeCell ref="K2990:L2990"/>
    <mergeCell ref="C2983:I2983"/>
    <mergeCell ref="C2954:L2954"/>
    <mergeCell ref="C2971:K2971"/>
    <mergeCell ref="C2913:D2914"/>
    <mergeCell ref="C2946:H2946"/>
    <mergeCell ref="G2986:G2987"/>
    <mergeCell ref="H2914:J2914"/>
    <mergeCell ref="K2914:N2914"/>
    <mergeCell ref="F2930:F2931"/>
    <mergeCell ref="H2930:H2931"/>
    <mergeCell ref="N2915:N2916"/>
    <mergeCell ref="C2849:M2849"/>
    <mergeCell ref="C2851:D2851"/>
    <mergeCell ref="G2879:G2880"/>
    <mergeCell ref="I2879:I2880"/>
    <mergeCell ref="J2879:J2880"/>
    <mergeCell ref="C2879:C2880"/>
    <mergeCell ref="E2852:E2853"/>
    <mergeCell ref="D2879:D2880"/>
    <mergeCell ref="E2879:E2880"/>
    <mergeCell ref="C2860:E2860"/>
    <mergeCell ref="F2879:F2880"/>
    <mergeCell ref="C2878:D2878"/>
    <mergeCell ref="E2878:J2878"/>
    <mergeCell ref="M2915:M2916"/>
    <mergeCell ref="D2915:D2916"/>
    <mergeCell ref="E2915:E2916"/>
    <mergeCell ref="F2915:F2916"/>
    <mergeCell ref="C2911:N2911"/>
    <mergeCell ref="G2915:G2916"/>
    <mergeCell ref="E2851:M2851"/>
    <mergeCell ref="C2634:E2634"/>
    <mergeCell ref="E2647:G2647"/>
    <mergeCell ref="H2647:J2647"/>
    <mergeCell ref="C2636:G2636"/>
    <mergeCell ref="C2638:G2638"/>
    <mergeCell ref="K2852:K2853"/>
    <mergeCell ref="C2861:M2861"/>
    <mergeCell ref="F2852:F2853"/>
    <mergeCell ref="G2852:G2853"/>
    <mergeCell ref="L2852:L2853"/>
    <mergeCell ref="M2852:M2853"/>
    <mergeCell ref="D2852:D2853"/>
    <mergeCell ref="C2846:J2846"/>
    <mergeCell ref="C2848:D2848"/>
    <mergeCell ref="H2811:H2812"/>
    <mergeCell ref="I2811:I2812"/>
    <mergeCell ref="J2811:J2812"/>
    <mergeCell ref="C2843:J2843"/>
    <mergeCell ref="C2808:J2808"/>
    <mergeCell ref="C2810:D2810"/>
    <mergeCell ref="E2810:J2810"/>
    <mergeCell ref="C2811:C2812"/>
    <mergeCell ref="D2811:D2812"/>
    <mergeCell ref="E2811:E2812"/>
    <mergeCell ref="F2811:F2812"/>
    <mergeCell ref="G2811:G2812"/>
    <mergeCell ref="H2852:H2853"/>
    <mergeCell ref="I2852:I2853"/>
    <mergeCell ref="J2852:J2853"/>
    <mergeCell ref="C2695:I2695"/>
    <mergeCell ref="B2796:D2796"/>
    <mergeCell ref="C2551:N2551"/>
    <mergeCell ref="C2553:D2553"/>
    <mergeCell ref="E2553:N2553"/>
    <mergeCell ref="C2554:C2555"/>
    <mergeCell ref="D2554:D2555"/>
    <mergeCell ref="E2554:G2554"/>
    <mergeCell ref="H2554:J2554"/>
    <mergeCell ref="C2565:M2565"/>
    <mergeCell ref="C2566:M2566"/>
    <mergeCell ref="C2567:M2567"/>
    <mergeCell ref="C2568:M2568"/>
    <mergeCell ref="K2554:N2554"/>
    <mergeCell ref="C2562:M2562"/>
    <mergeCell ref="C2563:M2563"/>
    <mergeCell ref="C2564:M2564"/>
    <mergeCell ref="C2575:C2576"/>
    <mergeCell ref="D2575:D2576"/>
    <mergeCell ref="E2575:J2575"/>
    <mergeCell ref="K2575:N2575"/>
    <mergeCell ref="C2569:M2569"/>
    <mergeCell ref="C2570:M2570"/>
    <mergeCell ref="C2591:M2591"/>
    <mergeCell ref="C2592:M2592"/>
    <mergeCell ref="C2593:M2593"/>
    <mergeCell ref="E2586:N2586"/>
    <mergeCell ref="C2587:C2588"/>
    <mergeCell ref="C2584:N2584"/>
    <mergeCell ref="C2586:D2586"/>
    <mergeCell ref="D2587:D2588"/>
    <mergeCell ref="C2609:G2609"/>
    <mergeCell ref="C2658:E2658"/>
    <mergeCell ref="C2639:G2639"/>
    <mergeCell ref="C2640:G2640"/>
    <mergeCell ref="D2641:E2641"/>
    <mergeCell ref="C2642:F2642"/>
    <mergeCell ref="C2656:N2656"/>
    <mergeCell ref="C2654:N2654"/>
    <mergeCell ref="C2655:G2655"/>
    <mergeCell ref="C2644:N2644"/>
    <mergeCell ref="C2610:N2610"/>
    <mergeCell ref="D2647:D2648"/>
    <mergeCell ref="D2540:N2540"/>
    <mergeCell ref="C2541:C2542"/>
    <mergeCell ref="D2541:F2541"/>
    <mergeCell ref="G2541:J2541"/>
    <mergeCell ref="K2541:N2541"/>
    <mergeCell ref="C2547:M2547"/>
    <mergeCell ref="C2545:M2545"/>
    <mergeCell ref="C2546:M2546"/>
    <mergeCell ref="C2596:E2596"/>
    <mergeCell ref="C2548:M2548"/>
    <mergeCell ref="C2549:M2549"/>
    <mergeCell ref="C2550:E2550"/>
    <mergeCell ref="C2594:M2594"/>
    <mergeCell ref="C2524:M2524"/>
    <mergeCell ref="D2526:M2526"/>
    <mergeCell ref="C2527:C2528"/>
    <mergeCell ref="D2527:F2527"/>
    <mergeCell ref="G2527:I2527"/>
    <mergeCell ref="C2536:M2536"/>
    <mergeCell ref="C2538:N2538"/>
    <mergeCell ref="C2572:N2572"/>
    <mergeCell ref="C2574:D2574"/>
    <mergeCell ref="E2574:N2574"/>
    <mergeCell ref="E2587:G2587"/>
    <mergeCell ref="H2587:J2587"/>
    <mergeCell ref="K2587:N2587"/>
    <mergeCell ref="C2579:M2579"/>
    <mergeCell ref="C2580:M2580"/>
    <mergeCell ref="C2581:M2581"/>
    <mergeCell ref="C2582:M2582"/>
    <mergeCell ref="C2595:M2595"/>
    <mergeCell ref="C2571:E2571"/>
    <mergeCell ref="J2527:M2527"/>
    <mergeCell ref="C2532:M2532"/>
    <mergeCell ref="C2533:M2533"/>
    <mergeCell ref="C2534:M2534"/>
    <mergeCell ref="K2502:K2504"/>
    <mergeCell ref="C2507:L2507"/>
    <mergeCell ref="C2535:M2535"/>
    <mergeCell ref="C2497:L2497"/>
    <mergeCell ref="C2499:D2499"/>
    <mergeCell ref="E2499:L2499"/>
    <mergeCell ref="C2500:C2501"/>
    <mergeCell ref="D2500:D2501"/>
    <mergeCell ref="C2506:L2506"/>
    <mergeCell ref="C2521:K2521"/>
    <mergeCell ref="C2523:E2523"/>
    <mergeCell ref="C2522:K2522"/>
    <mergeCell ref="C2513:K2513"/>
    <mergeCell ref="C2515:D2515"/>
    <mergeCell ref="E2515:K2515"/>
    <mergeCell ref="C2508:L2508"/>
    <mergeCell ref="C2509:L2509"/>
    <mergeCell ref="C2510:L2510"/>
    <mergeCell ref="C2511:L2511"/>
    <mergeCell ref="C2490:C2491"/>
    <mergeCell ref="D2490:D2491"/>
    <mergeCell ref="E2490:E2491"/>
    <mergeCell ref="F2490:F2491"/>
    <mergeCell ref="G2490:G2491"/>
    <mergeCell ref="C2520:K2520"/>
    <mergeCell ref="E2500:G2500"/>
    <mergeCell ref="C2496:E2496"/>
    <mergeCell ref="H2490:H2491"/>
    <mergeCell ref="I2490:I2491"/>
    <mergeCell ref="C2471:D2472"/>
    <mergeCell ref="H2473:H2474"/>
    <mergeCell ref="J2473:J2474"/>
    <mergeCell ref="I2473:I2474"/>
    <mergeCell ref="C2487:I2487"/>
    <mergeCell ref="C2489:D2489"/>
    <mergeCell ref="E2489:I2489"/>
    <mergeCell ref="E2471:Q2471"/>
    <mergeCell ref="E2472:J2472"/>
    <mergeCell ref="K2472:M2472"/>
    <mergeCell ref="N2472:Q2472"/>
    <mergeCell ref="L2473:M2473"/>
    <mergeCell ref="O2473:Q2473"/>
    <mergeCell ref="E2473:E2474"/>
    <mergeCell ref="F2473:F2474"/>
    <mergeCell ref="G2473:G2474"/>
    <mergeCell ref="H2500:L2500"/>
    <mergeCell ref="C2519:K2519"/>
    <mergeCell ref="C2469:M2469"/>
    <mergeCell ref="C2454:G2454"/>
    <mergeCell ref="C2455:G2455"/>
    <mergeCell ref="C2456:G2456"/>
    <mergeCell ref="C2457:G2457"/>
    <mergeCell ref="C2337:H2337"/>
    <mergeCell ref="C2338:D2338"/>
    <mergeCell ref="C2459:G2459"/>
    <mergeCell ref="C2289:E2289"/>
    <mergeCell ref="C2292:E2292"/>
    <mergeCell ref="C2271:E2271"/>
    <mergeCell ref="D2322:E2322"/>
    <mergeCell ref="C2323:E2323"/>
    <mergeCell ref="C2336:E2336"/>
    <mergeCell ref="C2293:E2293"/>
    <mergeCell ref="C2324:N2324"/>
    <mergeCell ref="E2325:N2325"/>
    <mergeCell ref="E2326:G2326"/>
    <mergeCell ref="C2290:E2290"/>
    <mergeCell ref="C2291:D2291"/>
    <mergeCell ref="C2284:D2284"/>
    <mergeCell ref="C2288:E2288"/>
    <mergeCell ref="C2460:G2460"/>
    <mergeCell ref="C2466:F2466"/>
    <mergeCell ref="C2467:G2467"/>
    <mergeCell ref="C2447:I2447"/>
    <mergeCell ref="C2453:G2453"/>
    <mergeCell ref="C2449:I2449"/>
    <mergeCell ref="C2450:I2450"/>
    <mergeCell ref="C2451:I2451"/>
    <mergeCell ref="C2452:E2452"/>
    <mergeCell ref="H2396:H2397"/>
    <mergeCell ref="C2252:D2252"/>
    <mergeCell ref="C2253:D2253"/>
    <mergeCell ref="C2254:D2254"/>
    <mergeCell ref="C2255:D2255"/>
    <mergeCell ref="C2256:D2256"/>
    <mergeCell ref="C2202:E2202"/>
    <mergeCell ref="C2203:E2203"/>
    <mergeCell ref="C2204:E2204"/>
    <mergeCell ref="C2192:E2192"/>
    <mergeCell ref="C2197:E2197"/>
    <mergeCell ref="C2199:E2199"/>
    <mergeCell ref="C2200:E2200"/>
    <mergeCell ref="C2201:E2201"/>
    <mergeCell ref="C2270:E2270"/>
    <mergeCell ref="C2217:G2217"/>
    <mergeCell ref="C2219:C2220"/>
    <mergeCell ref="D2219:D2220"/>
    <mergeCell ref="E2219:G2219"/>
    <mergeCell ref="C2226:G2226"/>
    <mergeCell ref="C2227:G2227"/>
    <mergeCell ref="C2257:D2257"/>
    <mergeCell ref="C2258:D2258"/>
    <mergeCell ref="C2240:G2240"/>
    <mergeCell ref="G2209:G2210"/>
    <mergeCell ref="C2263:C2264"/>
    <mergeCell ref="C2244:E2244"/>
    <mergeCell ref="C2259:E2259"/>
    <mergeCell ref="C2231:G2231"/>
    <mergeCell ref="C2233:C2234"/>
    <mergeCell ref="D2233:D2234"/>
    <mergeCell ref="E2233:G2233"/>
    <mergeCell ref="E2208:K2208"/>
    <mergeCell ref="C2209:C2210"/>
    <mergeCell ref="D2209:D2210"/>
    <mergeCell ref="E2209:E2210"/>
    <mergeCell ref="F2209:F2210"/>
    <mergeCell ref="C2251:D2251"/>
    <mergeCell ref="C2187:I2187"/>
    <mergeCell ref="C2190:I2190"/>
    <mergeCell ref="C2173:D2173"/>
    <mergeCell ref="E2173:I2173"/>
    <mergeCell ref="C2174:C2175"/>
    <mergeCell ref="D2174:D2175"/>
    <mergeCell ref="E2174:E2175"/>
    <mergeCell ref="F2174:F2175"/>
    <mergeCell ref="G2174:G2175"/>
    <mergeCell ref="H2174:H2175"/>
    <mergeCell ref="I2174:I2175"/>
    <mergeCell ref="D2158:F2158"/>
    <mergeCell ref="D2159:F2159"/>
    <mergeCell ref="D2160:F2160"/>
    <mergeCell ref="D2161:F2161"/>
    <mergeCell ref="D2162:F2162"/>
    <mergeCell ref="C2172:I2172"/>
    <mergeCell ref="D2164:F2164"/>
    <mergeCell ref="C2143:G2143"/>
    <mergeCell ref="C2144:C2145"/>
    <mergeCell ref="D2144:G2144"/>
    <mergeCell ref="C2148:G2148"/>
    <mergeCell ref="C2149:G2149"/>
    <mergeCell ref="C2150:G2150"/>
    <mergeCell ref="C2151:G2151"/>
    <mergeCell ref="C2152:G2152"/>
    <mergeCell ref="C2109:M2109"/>
    <mergeCell ref="C2110:M2110"/>
    <mergeCell ref="C2111:N2111"/>
    <mergeCell ref="C2114:D2114"/>
    <mergeCell ref="C2115:C2116"/>
    <mergeCell ref="D2115:D2116"/>
    <mergeCell ref="C2141:O2141"/>
    <mergeCell ref="C2135:M2135"/>
    <mergeCell ref="C2126:O2126"/>
    <mergeCell ref="C2127:D2127"/>
    <mergeCell ref="E2127:O2127"/>
    <mergeCell ref="D2128:D2129"/>
    <mergeCell ref="E2128:I2128"/>
    <mergeCell ref="C2136:M2136"/>
    <mergeCell ref="C2137:M2137"/>
    <mergeCell ref="J2128:L2128"/>
    <mergeCell ref="M2128:M2129"/>
    <mergeCell ref="N2128:O2128"/>
    <mergeCell ref="C2121:G2121"/>
    <mergeCell ref="C2122:G2122"/>
    <mergeCell ref="C2108:M2108"/>
    <mergeCell ref="C2128:C2129"/>
    <mergeCell ref="C2124:G2124"/>
    <mergeCell ref="C2113:G2113"/>
    <mergeCell ref="E2115:G2115"/>
    <mergeCell ref="C2093:F2093"/>
    <mergeCell ref="C2094:F2094"/>
    <mergeCell ref="C2123:G2123"/>
    <mergeCell ref="C2112:D2112"/>
    <mergeCell ref="C2107:M2107"/>
    <mergeCell ref="E2114:G2114"/>
    <mergeCell ref="C2100:D2100"/>
    <mergeCell ref="E2100:N2100"/>
    <mergeCell ref="C2101:C2102"/>
    <mergeCell ref="D2101:D2102"/>
    <mergeCell ref="C2017:E2017"/>
    <mergeCell ref="C2085:F2085"/>
    <mergeCell ref="C2086:C2087"/>
    <mergeCell ref="D2086:F2086"/>
    <mergeCell ref="E2073:G2073"/>
    <mergeCell ref="C2055:N2055"/>
    <mergeCell ref="C2057:D2057"/>
    <mergeCell ref="K2058:N2058"/>
    <mergeCell ref="C2054:E2054"/>
    <mergeCell ref="C2052:Q2052"/>
    <mergeCell ref="C2098:N2098"/>
    <mergeCell ref="H2101:J2101"/>
    <mergeCell ref="K2101:N2101"/>
    <mergeCell ref="C2068:M2068"/>
    <mergeCell ref="C2081:G2081"/>
    <mergeCell ref="C2070:M2070"/>
    <mergeCell ref="C2072:D2072"/>
    <mergeCell ref="C1974:E1974"/>
    <mergeCell ref="C1959:D1959"/>
    <mergeCell ref="C1946:E1946"/>
    <mergeCell ref="C1933:D1933"/>
    <mergeCell ref="C1920:E1920"/>
    <mergeCell ref="C1960:N1960"/>
    <mergeCell ref="C1962:D1962"/>
    <mergeCell ref="E1962:N1962"/>
    <mergeCell ref="D1963:D1964"/>
    <mergeCell ref="E2036:J2037"/>
    <mergeCell ref="K2036:M2037"/>
    <mergeCell ref="N2037:N2038"/>
    <mergeCell ref="N2022:N2023"/>
    <mergeCell ref="C2029:N2029"/>
    <mergeCell ref="E2022:E2023"/>
    <mergeCell ref="F2022:F2023"/>
    <mergeCell ref="G2022:G2023"/>
    <mergeCell ref="H2022:H2023"/>
    <mergeCell ref="I2022:I2023"/>
    <mergeCell ref="J2022:J2023"/>
    <mergeCell ref="L2022:L2023"/>
    <mergeCell ref="M2022:M2023"/>
    <mergeCell ref="C2018:N2018"/>
    <mergeCell ref="C2020:D2021"/>
    <mergeCell ref="E2020:N2020"/>
    <mergeCell ref="E2021:G2021"/>
    <mergeCell ref="H2021:J2021"/>
    <mergeCell ref="K2021:N2021"/>
    <mergeCell ref="C2022:C2023"/>
    <mergeCell ref="D2022:D2023"/>
    <mergeCell ref="N2036:Q2036"/>
    <mergeCell ref="H1993:J1993"/>
    <mergeCell ref="C1645:G1645"/>
    <mergeCell ref="C1646:D1646"/>
    <mergeCell ref="E1646:G1646"/>
    <mergeCell ref="C1647:C1648"/>
    <mergeCell ref="D1647:D1648"/>
    <mergeCell ref="E1647:G1647"/>
    <mergeCell ref="C1665:G1665"/>
    <mergeCell ref="C1666:G1666"/>
    <mergeCell ref="C1667:G1667"/>
    <mergeCell ref="C1668:G1668"/>
    <mergeCell ref="C1669:G1669"/>
    <mergeCell ref="C1670:G1670"/>
    <mergeCell ref="C1671:G1671"/>
    <mergeCell ref="C1672:G1672"/>
    <mergeCell ref="C1673:G1673"/>
    <mergeCell ref="C1674:G1674"/>
    <mergeCell ref="C1676:D1676"/>
    <mergeCell ref="C1619:D1619"/>
    <mergeCell ref="C1620:P1620"/>
    <mergeCell ref="C1621:D1621"/>
    <mergeCell ref="E1621:P1621"/>
    <mergeCell ref="C1622:C1624"/>
    <mergeCell ref="D1622:D1624"/>
    <mergeCell ref="E1622:L1623"/>
    <mergeCell ref="M1622:N1623"/>
    <mergeCell ref="O1622:P1622"/>
    <mergeCell ref="O1623:O1624"/>
    <mergeCell ref="C1635:P1635"/>
    <mergeCell ref="C1636:P1636"/>
    <mergeCell ref="C1644:D1644"/>
    <mergeCell ref="C1637:P1637"/>
    <mergeCell ref="C1638:P1638"/>
    <mergeCell ref="C1639:P1639"/>
    <mergeCell ref="C1640:P1640"/>
    <mergeCell ref="C1641:P1641"/>
    <mergeCell ref="C1642:P1642"/>
    <mergeCell ref="C1597:G1597"/>
    <mergeCell ref="C1598:G1598"/>
    <mergeCell ref="C1599:G1599"/>
    <mergeCell ref="C1600:G1600"/>
    <mergeCell ref="C1601:G1601"/>
    <mergeCell ref="C1602:D1602"/>
    <mergeCell ref="B1447:AK1447"/>
    <mergeCell ref="C1609:J1609"/>
    <mergeCell ref="C1610:J1610"/>
    <mergeCell ref="C1611:J1611"/>
    <mergeCell ref="C1612:J1612"/>
    <mergeCell ref="C1613:J1613"/>
    <mergeCell ref="C1614:J1614"/>
    <mergeCell ref="C1615:J1615"/>
    <mergeCell ref="C1616:J1616"/>
    <mergeCell ref="C1617:J1617"/>
    <mergeCell ref="C1618:J1618"/>
    <mergeCell ref="C1603:J1603"/>
    <mergeCell ref="C1604:C1605"/>
    <mergeCell ref="D1604:D1605"/>
    <mergeCell ref="E1604:G1604"/>
    <mergeCell ref="H1604:J1604"/>
    <mergeCell ref="C1607:J1607"/>
    <mergeCell ref="C1608:J1608"/>
    <mergeCell ref="AH1453:AJ1453"/>
    <mergeCell ref="F1454:F1455"/>
    <mergeCell ref="G1454:G1455"/>
    <mergeCell ref="H1454:H1455"/>
    <mergeCell ref="I1454:I1455"/>
    <mergeCell ref="J1454:J1455"/>
    <mergeCell ref="K1454:K1455"/>
    <mergeCell ref="L1454:L1455"/>
    <mergeCell ref="C1596:G1596"/>
    <mergeCell ref="E1453:E1455"/>
    <mergeCell ref="F1453:R1453"/>
    <mergeCell ref="S1453:AC1453"/>
    <mergeCell ref="AD1453:AG1453"/>
    <mergeCell ref="B1456:C1456"/>
    <mergeCell ref="B1457:C1457"/>
    <mergeCell ref="B1459:C1459"/>
    <mergeCell ref="D1459:G1459"/>
    <mergeCell ref="B1460:C1460"/>
    <mergeCell ref="B1461:C1461"/>
    <mergeCell ref="D1461:G1461"/>
    <mergeCell ref="C1585:G1585"/>
    <mergeCell ref="AC1543:AC1544"/>
    <mergeCell ref="AD1543:AD1544"/>
    <mergeCell ref="AE1543:AE1544"/>
    <mergeCell ref="AF1543:AF1544"/>
    <mergeCell ref="B1536:AK1536"/>
    <mergeCell ref="Y1470:Y1471"/>
    <mergeCell ref="Z1470:Z1471"/>
    <mergeCell ref="M1454:N1454"/>
    <mergeCell ref="O1454:O1455"/>
    <mergeCell ref="P1454:P1455"/>
    <mergeCell ref="Q1454:Q1455"/>
    <mergeCell ref="R1454:R1455"/>
    <mergeCell ref="S1454:S1455"/>
    <mergeCell ref="Z1454:Z1455"/>
    <mergeCell ref="AA1454:AA1455"/>
    <mergeCell ref="AB1454:AB1455"/>
    <mergeCell ref="AC1454:AC1455"/>
    <mergeCell ref="AD1454:AD1455"/>
    <mergeCell ref="AH1543:AH1544"/>
    <mergeCell ref="B1451:C1451"/>
    <mergeCell ref="B1452:C1452"/>
    <mergeCell ref="D1452:Q1452"/>
    <mergeCell ref="B1453:C1455"/>
    <mergeCell ref="D1453:D1455"/>
    <mergeCell ref="T1454:T1455"/>
    <mergeCell ref="U1454:U1455"/>
    <mergeCell ref="V1454:V1455"/>
    <mergeCell ref="W1454:W1455"/>
    <mergeCell ref="X1454:X1455"/>
    <mergeCell ref="Y1454:Y1455"/>
    <mergeCell ref="S1365:AC1365"/>
    <mergeCell ref="G1586:G1587"/>
    <mergeCell ref="D1587:F1587"/>
    <mergeCell ref="G1588:G1591"/>
    <mergeCell ref="G1592:G1593"/>
    <mergeCell ref="C1595:G1595"/>
    <mergeCell ref="B1575:C1575"/>
    <mergeCell ref="B1545:C1545"/>
    <mergeCell ref="B1562:C1562"/>
    <mergeCell ref="B1563:C1563"/>
    <mergeCell ref="B1564:C1564"/>
    <mergeCell ref="D1564:G1564"/>
    <mergeCell ref="B1560:C1560"/>
    <mergeCell ref="B1546:C1546"/>
    <mergeCell ref="B1547:C1547"/>
    <mergeCell ref="B1548:C1548"/>
    <mergeCell ref="B1549:C1549"/>
    <mergeCell ref="B1550:C1550"/>
    <mergeCell ref="B1551:C1551"/>
    <mergeCell ref="B1552:C1552"/>
    <mergeCell ref="B1553:C1553"/>
    <mergeCell ref="D1449:F1449"/>
    <mergeCell ref="B1450:C1450"/>
    <mergeCell ref="D1450:E1450"/>
    <mergeCell ref="B1414:C1414"/>
    <mergeCell ref="L1399:L1400"/>
    <mergeCell ref="M1399:N1399"/>
    <mergeCell ref="O1399:O1400"/>
    <mergeCell ref="B1395:C1395"/>
    <mergeCell ref="B1396:C1396"/>
    <mergeCell ref="D1408:G1408"/>
    <mergeCell ref="B1402:C1402"/>
    <mergeCell ref="D1407:G1407"/>
    <mergeCell ref="P1399:P1400"/>
    <mergeCell ref="Q1399:Q1400"/>
    <mergeCell ref="R1399:R1400"/>
    <mergeCell ref="S1399:S1400"/>
    <mergeCell ref="T1399:T1400"/>
    <mergeCell ref="B1410:AK1410"/>
    <mergeCell ref="D1412:F1412"/>
    <mergeCell ref="B1415:C1415"/>
    <mergeCell ref="D1415:Q1415"/>
    <mergeCell ref="B1406:C1406"/>
    <mergeCell ref="D1406:G1406"/>
    <mergeCell ref="D1434:F1434"/>
    <mergeCell ref="B1435:C1435"/>
    <mergeCell ref="D1435:E1435"/>
    <mergeCell ref="B1437:C1437"/>
    <mergeCell ref="D1437:Q1437"/>
    <mergeCell ref="B1417:C1419"/>
    <mergeCell ref="D1417:D1419"/>
    <mergeCell ref="E1417:E1419"/>
    <mergeCell ref="F1417:R1417"/>
    <mergeCell ref="B1407:C1407"/>
    <mergeCell ref="B1408:C1408"/>
    <mergeCell ref="AD1417:AG1417"/>
    <mergeCell ref="AH1417:AJ1417"/>
    <mergeCell ref="F1418:F1419"/>
    <mergeCell ref="G1418:G1419"/>
    <mergeCell ref="H1418:H1419"/>
    <mergeCell ref="I1418:I1419"/>
    <mergeCell ref="J1418:J1419"/>
    <mergeCell ref="K1418:K1419"/>
    <mergeCell ref="L1418:L1419"/>
    <mergeCell ref="M1418:N1418"/>
    <mergeCell ref="V1399:V1400"/>
    <mergeCell ref="W1399:W1400"/>
    <mergeCell ref="X1399:X1400"/>
    <mergeCell ref="B1404:C1404"/>
    <mergeCell ref="B1401:C1401"/>
    <mergeCell ref="B1403:C1403"/>
    <mergeCell ref="AJ1418:AJ1419"/>
    <mergeCell ref="B1413:C1413"/>
    <mergeCell ref="S1417:AC1417"/>
    <mergeCell ref="AI1399:AI1400"/>
    <mergeCell ref="AJ1399:AJ1400"/>
    <mergeCell ref="F1399:F1400"/>
    <mergeCell ref="G1399:G1400"/>
    <mergeCell ref="H1399:H1400"/>
    <mergeCell ref="I1399:I1400"/>
    <mergeCell ref="J1399:J1400"/>
    <mergeCell ref="K1399:K1400"/>
    <mergeCell ref="Z1399:Z1400"/>
    <mergeCell ref="AA1399:AA1400"/>
    <mergeCell ref="AB1399:AB1400"/>
    <mergeCell ref="B1420:C1420"/>
    <mergeCell ref="X1440:X1441"/>
    <mergeCell ref="Y1440:Y1441"/>
    <mergeCell ref="Z1440:Z1441"/>
    <mergeCell ref="AA1440:AA1441"/>
    <mergeCell ref="AB1440:AB1441"/>
    <mergeCell ref="AC1440:AC1441"/>
    <mergeCell ref="AD1440:AD1441"/>
    <mergeCell ref="AE1440:AE1441"/>
    <mergeCell ref="AF1418:AF1419"/>
    <mergeCell ref="AG1418:AG1419"/>
    <mergeCell ref="AH1418:AH1419"/>
    <mergeCell ref="AI1418:AI1419"/>
    <mergeCell ref="S1418:S1419"/>
    <mergeCell ref="T1418:T1419"/>
    <mergeCell ref="U1418:U1419"/>
    <mergeCell ref="V1418:V1419"/>
    <mergeCell ref="W1418:W1419"/>
    <mergeCell ref="X1418:X1419"/>
    <mergeCell ref="D1430:G1430"/>
    <mergeCell ref="B1432:AK1432"/>
    <mergeCell ref="Y1418:Y1419"/>
    <mergeCell ref="Z1418:Z1419"/>
    <mergeCell ref="AA1418:AA1419"/>
    <mergeCell ref="AB1418:AB1419"/>
    <mergeCell ref="AC1418:AC1419"/>
    <mergeCell ref="AD1418:AD1419"/>
    <mergeCell ref="AE1418:AE1419"/>
    <mergeCell ref="AF1440:AF1441"/>
    <mergeCell ref="B1426:C1426"/>
    <mergeCell ref="B1428:C1428"/>
    <mergeCell ref="D1428:G1428"/>
    <mergeCell ref="B1430:C1430"/>
    <mergeCell ref="AG1440:AG1441"/>
    <mergeCell ref="AH1440:AH1441"/>
    <mergeCell ref="AI1440:AI1441"/>
    <mergeCell ref="AJ1440:AJ1441"/>
    <mergeCell ref="B1442:C1442"/>
    <mergeCell ref="B1425:C1425"/>
    <mergeCell ref="D1429:G1429"/>
    <mergeCell ref="O1418:O1419"/>
    <mergeCell ref="P1418:P1419"/>
    <mergeCell ref="Q1418:Q1419"/>
    <mergeCell ref="R1418:R1419"/>
    <mergeCell ref="B1421:C1421"/>
    <mergeCell ref="B1422:C1422"/>
    <mergeCell ref="B1444:C1444"/>
    <mergeCell ref="D1444:G1444"/>
    <mergeCell ref="B1445:C1445"/>
    <mergeCell ref="D1445:G1445"/>
    <mergeCell ref="B1429:C1429"/>
    <mergeCell ref="B1439:C1441"/>
    <mergeCell ref="D1439:D1441"/>
    <mergeCell ref="E1439:E1441"/>
    <mergeCell ref="F1439:R1439"/>
    <mergeCell ref="S1439:AC1439"/>
    <mergeCell ref="AD1439:AG1439"/>
    <mergeCell ref="AH1439:AJ1439"/>
    <mergeCell ref="F1440:F1441"/>
    <mergeCell ref="G1440:G1441"/>
    <mergeCell ref="H1440:H1441"/>
    <mergeCell ref="I1440:I1441"/>
    <mergeCell ref="J1440:J1441"/>
    <mergeCell ref="K1440:K1441"/>
    <mergeCell ref="L1440:L1441"/>
    <mergeCell ref="M1440:N1440"/>
    <mergeCell ref="O1440:O1441"/>
    <mergeCell ref="P1440:P1441"/>
    <mergeCell ref="Q1440:Q1441"/>
    <mergeCell ref="R1440:R1441"/>
    <mergeCell ref="S1440:S1441"/>
    <mergeCell ref="T1440:T1441"/>
    <mergeCell ref="U1440:U1441"/>
    <mergeCell ref="V1440:V1441"/>
    <mergeCell ref="W1440:W1441"/>
    <mergeCell ref="B1423:C1423"/>
    <mergeCell ref="B1424:C1424"/>
    <mergeCell ref="E1398:E1400"/>
    <mergeCell ref="F1398:R1398"/>
    <mergeCell ref="B1365:C1367"/>
    <mergeCell ref="D1365:D1367"/>
    <mergeCell ref="E1365:E1367"/>
    <mergeCell ref="F1365:R1365"/>
    <mergeCell ref="P1381:P1382"/>
    <mergeCell ref="Q1381:Q1382"/>
    <mergeCell ref="D1379:Q1379"/>
    <mergeCell ref="B1383:C1383"/>
    <mergeCell ref="B1385:C1385"/>
    <mergeCell ref="B1386:C1386"/>
    <mergeCell ref="B1380:C1382"/>
    <mergeCell ref="E1380:E1382"/>
    <mergeCell ref="F1380:R1380"/>
    <mergeCell ref="B1377:C1377"/>
    <mergeCell ref="B1378:C1378"/>
    <mergeCell ref="O1366:O1367"/>
    <mergeCell ref="P1366:P1367"/>
    <mergeCell ref="B1390:C1390"/>
    <mergeCell ref="D1390:G1390"/>
    <mergeCell ref="B1392:AK1392"/>
    <mergeCell ref="D1394:F1394"/>
    <mergeCell ref="AD1398:AG1398"/>
    <mergeCell ref="AD1380:AG1380"/>
    <mergeCell ref="B1384:C1384"/>
    <mergeCell ref="D1389:G1389"/>
    <mergeCell ref="AH1380:AJ1380"/>
    <mergeCell ref="F1381:F1382"/>
    <mergeCell ref="G1381:G1382"/>
    <mergeCell ref="H1381:H1382"/>
    <mergeCell ref="I1381:I1382"/>
    <mergeCell ref="AB1381:AB1382"/>
    <mergeCell ref="AC1381:AC1382"/>
    <mergeCell ref="AD1381:AD1382"/>
    <mergeCell ref="T1381:T1382"/>
    <mergeCell ref="AH1398:AJ1398"/>
    <mergeCell ref="B1388:C1388"/>
    <mergeCell ref="B1398:C1400"/>
    <mergeCell ref="D1398:D1400"/>
    <mergeCell ref="B1389:C1389"/>
    <mergeCell ref="S1381:S1382"/>
    <mergeCell ref="S1380:AC1380"/>
    <mergeCell ref="S1398:AC1398"/>
    <mergeCell ref="AG1399:AG1400"/>
    <mergeCell ref="AH1399:AH1400"/>
    <mergeCell ref="Y1399:Y1400"/>
    <mergeCell ref="AC1399:AC1400"/>
    <mergeCell ref="AD1399:AD1400"/>
    <mergeCell ref="AE1399:AE1400"/>
    <mergeCell ref="AF1399:AF1400"/>
    <mergeCell ref="AG1381:AG1382"/>
    <mergeCell ref="AH1381:AH1382"/>
    <mergeCell ref="D1388:G1388"/>
    <mergeCell ref="D1380:D1382"/>
    <mergeCell ref="J1381:J1382"/>
    <mergeCell ref="K1381:K1382"/>
    <mergeCell ref="L1381:L1382"/>
    <mergeCell ref="M1381:N1381"/>
    <mergeCell ref="O1381:O1382"/>
    <mergeCell ref="Z1381:Z1382"/>
    <mergeCell ref="U1399:U1400"/>
    <mergeCell ref="AH1365:AJ1365"/>
    <mergeCell ref="F1366:F1367"/>
    <mergeCell ref="G1366:G1367"/>
    <mergeCell ref="H1366:H1367"/>
    <mergeCell ref="I1366:I1367"/>
    <mergeCell ref="D1371:G1371"/>
    <mergeCell ref="U1381:U1382"/>
    <mergeCell ref="V1381:V1382"/>
    <mergeCell ref="W1381:W1382"/>
    <mergeCell ref="X1381:X1382"/>
    <mergeCell ref="Y1381:Y1382"/>
    <mergeCell ref="AD1366:AD1367"/>
    <mergeCell ref="AE1366:AE1367"/>
    <mergeCell ref="AG1366:AG1367"/>
    <mergeCell ref="AH1366:AH1367"/>
    <mergeCell ref="AI1366:AI1367"/>
    <mergeCell ref="D1376:F1376"/>
    <mergeCell ref="AD1365:AG1365"/>
    <mergeCell ref="AJ1366:AJ1367"/>
    <mergeCell ref="Q1366:Q1367"/>
    <mergeCell ref="R1366:R1367"/>
    <mergeCell ref="B1379:C1379"/>
    <mergeCell ref="R1381:R1382"/>
    <mergeCell ref="B1359:AK1359"/>
    <mergeCell ref="D1361:F1361"/>
    <mergeCell ref="B1362:C1362"/>
    <mergeCell ref="B1363:C1363"/>
    <mergeCell ref="D1364:Q1364"/>
    <mergeCell ref="S1366:S1367"/>
    <mergeCell ref="T1366:T1367"/>
    <mergeCell ref="U1366:U1367"/>
    <mergeCell ref="V1366:V1367"/>
    <mergeCell ref="B1372:C1372"/>
    <mergeCell ref="B1364:C1364"/>
    <mergeCell ref="B1368:C1368"/>
    <mergeCell ref="W1366:W1367"/>
    <mergeCell ref="X1366:X1367"/>
    <mergeCell ref="Y1366:Y1367"/>
    <mergeCell ref="Z1366:Z1367"/>
    <mergeCell ref="AA1366:AA1367"/>
    <mergeCell ref="AB1366:AB1367"/>
    <mergeCell ref="AC1366:AC1367"/>
    <mergeCell ref="J1366:J1367"/>
    <mergeCell ref="B1370:C1370"/>
    <mergeCell ref="D1370:G1370"/>
    <mergeCell ref="AI1381:AI1382"/>
    <mergeCell ref="K1366:K1367"/>
    <mergeCell ref="L1366:L1367"/>
    <mergeCell ref="M1366:N1366"/>
    <mergeCell ref="AA1381:AA1382"/>
    <mergeCell ref="AE1381:AE1382"/>
    <mergeCell ref="AF1381:AF1382"/>
    <mergeCell ref="AF1366:AF1367"/>
    <mergeCell ref="B1357:C1357"/>
    <mergeCell ref="D1357:G1357"/>
    <mergeCell ref="B1349:C1349"/>
    <mergeCell ref="B1340:AK1340"/>
    <mergeCell ref="D1342:F1342"/>
    <mergeCell ref="AC1347:AC1348"/>
    <mergeCell ref="AA1233:AA1234"/>
    <mergeCell ref="P1233:P1234"/>
    <mergeCell ref="Q1233:Q1234"/>
    <mergeCell ref="AD1233:AD1234"/>
    <mergeCell ref="D1237:H1237"/>
    <mergeCell ref="B1239:C1239"/>
    <mergeCell ref="D1239:G1239"/>
    <mergeCell ref="B1235:C1235"/>
    <mergeCell ref="B1237:C1237"/>
    <mergeCell ref="B1238:C1238"/>
    <mergeCell ref="D1238:G1238"/>
    <mergeCell ref="AA1307:AA1308"/>
    <mergeCell ref="AB1307:AB1308"/>
    <mergeCell ref="B1352:C1352"/>
    <mergeCell ref="U1307:U1308"/>
    <mergeCell ref="AE1307:AE1308"/>
    <mergeCell ref="AF1307:AF1308"/>
    <mergeCell ref="AG1307:AG1308"/>
    <mergeCell ref="D1320:Q1320"/>
    <mergeCell ref="AD1322:AD1323"/>
    <mergeCell ref="L1307:L1308"/>
    <mergeCell ref="M1307:N1307"/>
    <mergeCell ref="Y1307:Y1308"/>
    <mergeCell ref="O1307:O1308"/>
    <mergeCell ref="P1307:P1308"/>
    <mergeCell ref="Q1307:Q1308"/>
    <mergeCell ref="AJ1381:AJ1382"/>
    <mergeCell ref="B1371:C1371"/>
    <mergeCell ref="D1372:G1372"/>
    <mergeCell ref="B1374:AK1374"/>
    <mergeCell ref="B1230:C1230"/>
    <mergeCell ref="D1230:Q1230"/>
    <mergeCell ref="S1233:S1234"/>
    <mergeCell ref="T1233:T1234"/>
    <mergeCell ref="B1353:C1353"/>
    <mergeCell ref="M1347:N1347"/>
    <mergeCell ref="Q1347:Q1348"/>
    <mergeCell ref="R1347:R1348"/>
    <mergeCell ref="B1336:C1336"/>
    <mergeCell ref="D1336:G1336"/>
    <mergeCell ref="B1337:C1337"/>
    <mergeCell ref="AB1347:AB1348"/>
    <mergeCell ref="Q1322:Q1323"/>
    <mergeCell ref="S1346:AC1346"/>
    <mergeCell ref="B1324:C1324"/>
    <mergeCell ref="S1321:AC1321"/>
    <mergeCell ref="S1322:S1323"/>
    <mergeCell ref="L1322:L1323"/>
    <mergeCell ref="G1322:G1323"/>
    <mergeCell ref="K1322:K1323"/>
    <mergeCell ref="X1322:X1323"/>
    <mergeCell ref="Y1322:Y1323"/>
    <mergeCell ref="M1322:N1322"/>
    <mergeCell ref="D1343:E1343"/>
    <mergeCell ref="B1350:C1350"/>
    <mergeCell ref="B1351:C1351"/>
    <mergeCell ref="B1311:C1311"/>
    <mergeCell ref="Z1307:Z1308"/>
    <mergeCell ref="R1307:R1308"/>
    <mergeCell ref="S1307:S1308"/>
    <mergeCell ref="B1319:C1319"/>
    <mergeCell ref="B1320:C1320"/>
    <mergeCell ref="B1313:C1313"/>
    <mergeCell ref="D1313:G1313"/>
    <mergeCell ref="B1315:AK1315"/>
    <mergeCell ref="AI1322:AI1323"/>
    <mergeCell ref="AC1307:AC1308"/>
    <mergeCell ref="D1317:F1317"/>
    <mergeCell ref="J1322:J1323"/>
    <mergeCell ref="D1312:G1312"/>
    <mergeCell ref="AJ1322:AJ1323"/>
    <mergeCell ref="AG1322:AG1323"/>
    <mergeCell ref="AH1322:AH1323"/>
    <mergeCell ref="T1322:T1323"/>
    <mergeCell ref="U1322:U1323"/>
    <mergeCell ref="V1322:V1323"/>
    <mergeCell ref="W1322:W1323"/>
    <mergeCell ref="Z1322:Z1323"/>
    <mergeCell ref="AA1322:AA1323"/>
    <mergeCell ref="AB1322:AB1323"/>
    <mergeCell ref="AC1322:AC1323"/>
    <mergeCell ref="AH1307:AH1308"/>
    <mergeCell ref="AI1307:AI1308"/>
    <mergeCell ref="B1314:C1314"/>
    <mergeCell ref="AJ1307:AJ1308"/>
    <mergeCell ref="V1307:V1308"/>
    <mergeCell ref="W1307:W1308"/>
    <mergeCell ref="X1307:X1308"/>
    <mergeCell ref="O1322:O1323"/>
    <mergeCell ref="P1322:P1323"/>
    <mergeCell ref="AE1322:AE1323"/>
    <mergeCell ref="AF1322:AF1323"/>
    <mergeCell ref="B1321:C1323"/>
    <mergeCell ref="D1321:D1323"/>
    <mergeCell ref="AD1321:AG1321"/>
    <mergeCell ref="J1307:J1308"/>
    <mergeCell ref="K1307:K1308"/>
    <mergeCell ref="G1307:G1308"/>
    <mergeCell ref="H1307:H1308"/>
    <mergeCell ref="I1307:I1308"/>
    <mergeCell ref="B1312:C1312"/>
    <mergeCell ref="T1307:T1308"/>
    <mergeCell ref="AH1346:AJ1346"/>
    <mergeCell ref="F1347:F1348"/>
    <mergeCell ref="G1347:G1348"/>
    <mergeCell ref="H1347:H1348"/>
    <mergeCell ref="I1347:I1348"/>
    <mergeCell ref="J1347:J1348"/>
    <mergeCell ref="K1347:K1348"/>
    <mergeCell ref="L1347:L1348"/>
    <mergeCell ref="AE1347:AE1348"/>
    <mergeCell ref="AF1347:AF1348"/>
    <mergeCell ref="AG1347:AG1348"/>
    <mergeCell ref="AH1347:AH1348"/>
    <mergeCell ref="AI1347:AI1348"/>
    <mergeCell ref="AJ1347:AJ1348"/>
    <mergeCell ref="W1347:W1348"/>
    <mergeCell ref="X1347:X1348"/>
    <mergeCell ref="Y1347:Y1348"/>
    <mergeCell ref="Z1347:Z1348"/>
    <mergeCell ref="AA1347:AA1348"/>
    <mergeCell ref="AD1347:AD1348"/>
    <mergeCell ref="O1347:O1348"/>
    <mergeCell ref="P1347:P1348"/>
    <mergeCell ref="AD1346:AG1346"/>
    <mergeCell ref="D1355:H1355"/>
    <mergeCell ref="D1356:H1356"/>
    <mergeCell ref="D1318:E1318"/>
    <mergeCell ref="B1325:C1325"/>
    <mergeCell ref="B1326:C1326"/>
    <mergeCell ref="B1327:C1327"/>
    <mergeCell ref="B1329:C1329"/>
    <mergeCell ref="B1333:C1333"/>
    <mergeCell ref="B1334:C1334"/>
    <mergeCell ref="D1337:G1337"/>
    <mergeCell ref="B1338:C1338"/>
    <mergeCell ref="D1338:G1338"/>
    <mergeCell ref="B1328:C1328"/>
    <mergeCell ref="B1343:C1343"/>
    <mergeCell ref="B1344:C1344"/>
    <mergeCell ref="B1345:C1345"/>
    <mergeCell ref="D1345:Q1345"/>
    <mergeCell ref="B1346:C1348"/>
    <mergeCell ref="D1346:D1348"/>
    <mergeCell ref="E1346:E1348"/>
    <mergeCell ref="F1346:R1346"/>
    <mergeCell ref="B1330:C1330"/>
    <mergeCell ref="B1331:C1331"/>
    <mergeCell ref="B1332:C1332"/>
    <mergeCell ref="B1355:C1355"/>
    <mergeCell ref="B1356:C1356"/>
    <mergeCell ref="R1322:R1323"/>
    <mergeCell ref="B1318:C1318"/>
    <mergeCell ref="E1321:E1323"/>
    <mergeCell ref="F1321:R1321"/>
    <mergeCell ref="H1322:H1323"/>
    <mergeCell ref="I1322:I1323"/>
    <mergeCell ref="D1451:Q1451"/>
    <mergeCell ref="D1414:Q1414"/>
    <mergeCell ref="D1396:Q1396"/>
    <mergeCell ref="D1378:Q1378"/>
    <mergeCell ref="D1363:Q1363"/>
    <mergeCell ref="D1344:Q1344"/>
    <mergeCell ref="D1319:Q1319"/>
    <mergeCell ref="S1347:S1348"/>
    <mergeCell ref="T1347:T1348"/>
    <mergeCell ref="U1347:U1348"/>
    <mergeCell ref="V1347:V1348"/>
    <mergeCell ref="B1300:AK1300"/>
    <mergeCell ref="D1302:F1302"/>
    <mergeCell ref="B1303:C1303"/>
    <mergeCell ref="B1304:C1304"/>
    <mergeCell ref="D1304:Q1304"/>
    <mergeCell ref="B1305:C1305"/>
    <mergeCell ref="D1305:Q1305"/>
    <mergeCell ref="B1306:C1308"/>
    <mergeCell ref="D1306:D1308"/>
    <mergeCell ref="E1306:E1308"/>
    <mergeCell ref="F1306:R1306"/>
    <mergeCell ref="S1306:AC1306"/>
    <mergeCell ref="AD1306:AG1306"/>
    <mergeCell ref="AH1306:AJ1306"/>
    <mergeCell ref="F1307:F1308"/>
    <mergeCell ref="AH1321:AJ1321"/>
    <mergeCell ref="F1322:F1323"/>
    <mergeCell ref="AD1307:AD1308"/>
    <mergeCell ref="B1339:C1339"/>
    <mergeCell ref="D1303:E1303"/>
    <mergeCell ref="D1311:G1311"/>
    <mergeCell ref="Z1248:Z1249"/>
    <mergeCell ref="AA1248:AA1249"/>
    <mergeCell ref="AB1248:AB1249"/>
    <mergeCell ref="AC1248:AC1249"/>
    <mergeCell ref="AD1248:AD1249"/>
    <mergeCell ref="AE1248:AE1249"/>
    <mergeCell ref="AF1248:AF1249"/>
    <mergeCell ref="T1248:T1249"/>
    <mergeCell ref="U1248:U1249"/>
    <mergeCell ref="V1248:V1249"/>
    <mergeCell ref="W1248:W1249"/>
    <mergeCell ref="X1248:X1249"/>
    <mergeCell ref="X1273:X1274"/>
    <mergeCell ref="Y1273:Y1274"/>
    <mergeCell ref="Z1273:Z1274"/>
    <mergeCell ref="AA1273:AA1274"/>
    <mergeCell ref="AB1273:AB1274"/>
    <mergeCell ref="AC1273:AC1274"/>
    <mergeCell ref="B1264:C1264"/>
    <mergeCell ref="D1264:G1264"/>
    <mergeCell ref="B1247:C1249"/>
    <mergeCell ref="D1247:D1249"/>
    <mergeCell ref="E1247:E1249"/>
    <mergeCell ref="F1247:R1247"/>
    <mergeCell ref="R1248:R1249"/>
    <mergeCell ref="S1248:S1249"/>
    <mergeCell ref="I1273:I1274"/>
    <mergeCell ref="J1273:J1274"/>
    <mergeCell ref="K1273:K1274"/>
    <mergeCell ref="B1244:C1244"/>
    <mergeCell ref="D1245:Q1245"/>
    <mergeCell ref="S1247:AC1247"/>
    <mergeCell ref="AD1247:AG1247"/>
    <mergeCell ref="AH1247:AJ1247"/>
    <mergeCell ref="F1248:F1249"/>
    <mergeCell ref="G1248:G1249"/>
    <mergeCell ref="H1248:H1249"/>
    <mergeCell ref="I1248:I1249"/>
    <mergeCell ref="J1248:J1249"/>
    <mergeCell ref="K1248:K1249"/>
    <mergeCell ref="L1248:L1249"/>
    <mergeCell ref="M1248:N1248"/>
    <mergeCell ref="Y1146:Y1147"/>
    <mergeCell ref="Z1146:Z1147"/>
    <mergeCell ref="X1146:X1147"/>
    <mergeCell ref="W1199:W1200"/>
    <mergeCell ref="X1199:X1200"/>
    <mergeCell ref="Y1199:Y1200"/>
    <mergeCell ref="Z1199:Z1200"/>
    <mergeCell ref="S1164:S1165"/>
    <mergeCell ref="AJ1248:AJ1249"/>
    <mergeCell ref="AE1146:AE1147"/>
    <mergeCell ref="AF1146:AF1147"/>
    <mergeCell ref="AG1146:AG1147"/>
    <mergeCell ref="AH1146:AH1147"/>
    <mergeCell ref="B1226:AK1226"/>
    <mergeCell ref="D1228:F1228"/>
    <mergeCell ref="D1229:E1229"/>
    <mergeCell ref="B1232:C1234"/>
    <mergeCell ref="D1232:D1234"/>
    <mergeCell ref="E1232:E1234"/>
    <mergeCell ref="AG1248:AG1249"/>
    <mergeCell ref="AH1248:AH1249"/>
    <mergeCell ref="AI1248:AI1249"/>
    <mergeCell ref="B1282:C1282"/>
    <mergeCell ref="B1283:C1283"/>
    <mergeCell ref="B1278:C1278"/>
    <mergeCell ref="B1294:C1294"/>
    <mergeCell ref="B1289:C1289"/>
    <mergeCell ref="B1290:C1290"/>
    <mergeCell ref="B1279:C1279"/>
    <mergeCell ref="B1280:C1280"/>
    <mergeCell ref="B1281:C1281"/>
    <mergeCell ref="S1273:S1274"/>
    <mergeCell ref="B1265:C1265"/>
    <mergeCell ref="B1255:C1255"/>
    <mergeCell ref="B1256:C1256"/>
    <mergeCell ref="B1257:C1257"/>
    <mergeCell ref="B1258:C1258"/>
    <mergeCell ref="B1253:C1253"/>
    <mergeCell ref="AE1273:AE1274"/>
    <mergeCell ref="AF1273:AF1274"/>
    <mergeCell ref="AG1273:AG1274"/>
    <mergeCell ref="AH1273:AH1274"/>
    <mergeCell ref="AI1273:AI1274"/>
    <mergeCell ref="B1292:C1292"/>
    <mergeCell ref="B1293:C1293"/>
    <mergeCell ref="B1284:C1284"/>
    <mergeCell ref="B1285:C1285"/>
    <mergeCell ref="V1273:V1274"/>
    <mergeCell ref="W1273:W1274"/>
    <mergeCell ref="B1291:C1291"/>
    <mergeCell ref="B1263:C1263"/>
    <mergeCell ref="L1273:L1274"/>
    <mergeCell ref="T1273:T1274"/>
    <mergeCell ref="U1273:U1274"/>
    <mergeCell ref="D1296:G1296"/>
    <mergeCell ref="D1297:G1297"/>
    <mergeCell ref="B1297:C1297"/>
    <mergeCell ref="H1273:H1274"/>
    <mergeCell ref="M1273:N1273"/>
    <mergeCell ref="O1273:O1274"/>
    <mergeCell ref="P1273:P1274"/>
    <mergeCell ref="Q1273:Q1274"/>
    <mergeCell ref="R1273:R1274"/>
    <mergeCell ref="B1269:C1269"/>
    <mergeCell ref="B1296:C1296"/>
    <mergeCell ref="F1273:F1274"/>
    <mergeCell ref="G1273:G1274"/>
    <mergeCell ref="B1286:C1286"/>
    <mergeCell ref="B1275:C1275"/>
    <mergeCell ref="B1276:C1276"/>
    <mergeCell ref="B1299:C1299"/>
    <mergeCell ref="B1277:C1277"/>
    <mergeCell ref="B1270:C1270"/>
    <mergeCell ref="D1270:Q1270"/>
    <mergeCell ref="B1271:C1271"/>
    <mergeCell ref="D1271:Q1271"/>
    <mergeCell ref="B1272:C1274"/>
    <mergeCell ref="D1272:D1274"/>
    <mergeCell ref="E1272:E1274"/>
    <mergeCell ref="F1272:R1272"/>
    <mergeCell ref="B1154:C1154"/>
    <mergeCell ref="D1154:G1154"/>
    <mergeCell ref="B1155:C1155"/>
    <mergeCell ref="D1155:G1155"/>
    <mergeCell ref="B1148:C1148"/>
    <mergeCell ref="B1145:C1147"/>
    <mergeCell ref="B1245:C1245"/>
    <mergeCell ref="B1246:C1246"/>
    <mergeCell ref="B1241:AK1241"/>
    <mergeCell ref="D1243:F1243"/>
    <mergeCell ref="B1298:C1298"/>
    <mergeCell ref="B1288:C1288"/>
    <mergeCell ref="B1287:C1287"/>
    <mergeCell ref="D1263:G1263"/>
    <mergeCell ref="D1262:H1262"/>
    <mergeCell ref="D1244:E1244"/>
    <mergeCell ref="B1250:C1250"/>
    <mergeCell ref="B1251:C1251"/>
    <mergeCell ref="B1252:C1252"/>
    <mergeCell ref="B1260:C1260"/>
    <mergeCell ref="B1254:C1254"/>
    <mergeCell ref="D1298:G1298"/>
    <mergeCell ref="AJ1273:AJ1274"/>
    <mergeCell ref="B1266:AK1266"/>
    <mergeCell ref="D1268:F1268"/>
    <mergeCell ref="S1272:AC1272"/>
    <mergeCell ref="AD1272:AG1272"/>
    <mergeCell ref="AH1272:AJ1272"/>
    <mergeCell ref="O1248:O1249"/>
    <mergeCell ref="P1248:P1249"/>
    <mergeCell ref="Q1248:Q1249"/>
    <mergeCell ref="AB1100:AB1101"/>
    <mergeCell ref="AC1100:AC1101"/>
    <mergeCell ref="AD1100:AD1101"/>
    <mergeCell ref="AE1100:AE1101"/>
    <mergeCell ref="T1100:T1101"/>
    <mergeCell ref="U1100:U1101"/>
    <mergeCell ref="V1100:V1101"/>
    <mergeCell ref="W1100:W1101"/>
    <mergeCell ref="K1100:K1101"/>
    <mergeCell ref="L1100:L1101"/>
    <mergeCell ref="D1246:Q1246"/>
    <mergeCell ref="U1233:U1234"/>
    <mergeCell ref="V1233:V1234"/>
    <mergeCell ref="W1233:W1234"/>
    <mergeCell ref="X1233:X1234"/>
    <mergeCell ref="D1269:E1269"/>
    <mergeCell ref="AD1273:AD1274"/>
    <mergeCell ref="B1259:C1259"/>
    <mergeCell ref="B1262:C1262"/>
    <mergeCell ref="Y1248:Y1249"/>
    <mergeCell ref="B1240:C1240"/>
    <mergeCell ref="B1229:C1229"/>
    <mergeCell ref="F1146:F1147"/>
    <mergeCell ref="AF1115:AF1116"/>
    <mergeCell ref="X1115:X1116"/>
    <mergeCell ref="AB1115:AB1116"/>
    <mergeCell ref="O1131:O1132"/>
    <mergeCell ref="AD1131:AD1132"/>
    <mergeCell ref="AE1131:AE1132"/>
    <mergeCell ref="D1130:D1132"/>
    <mergeCell ref="T1131:T1132"/>
    <mergeCell ref="V1131:V1132"/>
    <mergeCell ref="W1131:W1132"/>
    <mergeCell ref="X1131:X1132"/>
    <mergeCell ref="AC1131:AC1132"/>
    <mergeCell ref="AA1131:AA1132"/>
    <mergeCell ref="AB1131:AB1132"/>
    <mergeCell ref="U1115:U1116"/>
    <mergeCell ref="V1115:V1116"/>
    <mergeCell ref="W1115:W1116"/>
    <mergeCell ref="AE1115:AE1116"/>
    <mergeCell ref="D1145:D1147"/>
    <mergeCell ref="E1145:E1147"/>
    <mergeCell ref="F1145:R1145"/>
    <mergeCell ref="S1145:AC1145"/>
    <mergeCell ref="Y1131:Y1132"/>
    <mergeCell ref="Z1131:Z1132"/>
    <mergeCell ref="B1143:C1143"/>
    <mergeCell ref="D1143:Q1143"/>
    <mergeCell ref="B1102:C1102"/>
    <mergeCell ref="B1104:C1104"/>
    <mergeCell ref="D1104:H1104"/>
    <mergeCell ref="G1100:G1101"/>
    <mergeCell ref="B1066:C1066"/>
    <mergeCell ref="B1067:C1067"/>
    <mergeCell ref="AI1100:AI1101"/>
    <mergeCell ref="B1090:C1090"/>
    <mergeCell ref="D1090:G1090"/>
    <mergeCell ref="G1146:G1147"/>
    <mergeCell ref="H1146:H1147"/>
    <mergeCell ref="AA1146:AA1147"/>
    <mergeCell ref="AB1146:AB1147"/>
    <mergeCell ref="AC1146:AC1147"/>
    <mergeCell ref="AD1146:AD1147"/>
    <mergeCell ref="D1141:I1141"/>
    <mergeCell ref="B1133:C1133"/>
    <mergeCell ref="B1135:C1135"/>
    <mergeCell ref="D1135:H1135"/>
    <mergeCell ref="AA1115:AA1116"/>
    <mergeCell ref="D1129:Q1129"/>
    <mergeCell ref="B1130:C1132"/>
    <mergeCell ref="H1115:H1116"/>
    <mergeCell ref="I1115:I1116"/>
    <mergeCell ref="AD1069:AG1069"/>
    <mergeCell ref="AH1069:AJ1069"/>
    <mergeCell ref="F1070:F1071"/>
    <mergeCell ref="AJ1100:AJ1101"/>
    <mergeCell ref="H1100:H1101"/>
    <mergeCell ref="I1100:I1101"/>
    <mergeCell ref="J1100:J1101"/>
    <mergeCell ref="B1105:C1105"/>
    <mergeCell ref="D1105:G1105"/>
    <mergeCell ref="K1070:K1071"/>
    <mergeCell ref="L1070:L1071"/>
    <mergeCell ref="M1070:N1070"/>
    <mergeCell ref="O1070:O1071"/>
    <mergeCell ref="P1070:P1071"/>
    <mergeCell ref="Q1070:Q1071"/>
    <mergeCell ref="R1070:R1071"/>
    <mergeCell ref="S1070:S1071"/>
    <mergeCell ref="T1070:T1071"/>
    <mergeCell ref="U1070:U1071"/>
    <mergeCell ref="V1070:V1071"/>
    <mergeCell ref="W1070:W1071"/>
    <mergeCell ref="X1070:X1071"/>
    <mergeCell ref="Y1070:Y1071"/>
    <mergeCell ref="M1100:N1100"/>
    <mergeCell ref="O1100:O1101"/>
    <mergeCell ref="X1100:X1101"/>
    <mergeCell ref="Y1100:Y1101"/>
    <mergeCell ref="Z1100:Z1101"/>
    <mergeCell ref="AA1100:AA1101"/>
    <mergeCell ref="AF1100:AF1101"/>
    <mergeCell ref="AI1070:AI1071"/>
    <mergeCell ref="AJ1070:AJ1071"/>
    <mergeCell ref="B1106:C1106"/>
    <mergeCell ref="D1106:G1106"/>
    <mergeCell ref="B1089:C1089"/>
    <mergeCell ref="B1093:AK1093"/>
    <mergeCell ref="D1095:I1095"/>
    <mergeCell ref="B1096:C1096"/>
    <mergeCell ref="D1096:E1096"/>
    <mergeCell ref="B1097:C1097"/>
    <mergeCell ref="D1097:Q1097"/>
    <mergeCell ref="B1098:C1098"/>
    <mergeCell ref="D1098:Q1098"/>
    <mergeCell ref="B1099:C1101"/>
    <mergeCell ref="D1099:D1101"/>
    <mergeCell ref="E1099:E1101"/>
    <mergeCell ref="F1099:R1099"/>
    <mergeCell ref="S1099:AC1099"/>
    <mergeCell ref="AD1099:AG1099"/>
    <mergeCell ref="AH1099:AJ1099"/>
    <mergeCell ref="F1100:F1101"/>
    <mergeCell ref="AG1100:AG1101"/>
    <mergeCell ref="AH1100:AH1101"/>
    <mergeCell ref="B1069:C1071"/>
    <mergeCell ref="D1069:D1071"/>
    <mergeCell ref="B1079:C1079"/>
    <mergeCell ref="B1080:C1080"/>
    <mergeCell ref="AA1070:AA1071"/>
    <mergeCell ref="AF1038:AF1039"/>
    <mergeCell ref="AG1038:AG1039"/>
    <mergeCell ref="AH1038:AH1039"/>
    <mergeCell ref="W1054:W1055"/>
    <mergeCell ref="X1054:X1055"/>
    <mergeCell ref="K1054:K1055"/>
    <mergeCell ref="L1054:L1055"/>
    <mergeCell ref="M1054:N1054"/>
    <mergeCell ref="O1054:O1055"/>
    <mergeCell ref="P1054:P1055"/>
    <mergeCell ref="Q1054:Q1055"/>
    <mergeCell ref="B1061:C1061"/>
    <mergeCell ref="D1061:G1061"/>
    <mergeCell ref="R1054:R1055"/>
    <mergeCell ref="B1037:C1039"/>
    <mergeCell ref="D1037:D1039"/>
    <mergeCell ref="E1037:E1039"/>
    <mergeCell ref="D1059:H1059"/>
    <mergeCell ref="B1060:C1060"/>
    <mergeCell ref="AH1054:AH1055"/>
    <mergeCell ref="AC1054:AC1055"/>
    <mergeCell ref="S1038:S1039"/>
    <mergeCell ref="B1041:C1041"/>
    <mergeCell ref="J1038:J1039"/>
    <mergeCell ref="F1038:F1039"/>
    <mergeCell ref="AF1070:AF1071"/>
    <mergeCell ref="AG1070:AG1071"/>
    <mergeCell ref="AH1070:AH1071"/>
    <mergeCell ref="D1066:E1066"/>
    <mergeCell ref="AD1054:AD1055"/>
    <mergeCell ref="AE1054:AE1055"/>
    <mergeCell ref="AF1054:AF1055"/>
    <mergeCell ref="AG1054:AG1055"/>
    <mergeCell ref="B1081:C1081"/>
    <mergeCell ref="B1082:C1082"/>
    <mergeCell ref="B1083:C1083"/>
    <mergeCell ref="B1084:C1084"/>
    <mergeCell ref="B1085:C1085"/>
    <mergeCell ref="B1086:C1086"/>
    <mergeCell ref="B1087:C1087"/>
    <mergeCell ref="AC1038:AC1039"/>
    <mergeCell ref="AD1038:AD1039"/>
    <mergeCell ref="AE1038:AE1039"/>
    <mergeCell ref="D1067:Q1067"/>
    <mergeCell ref="B1075:C1075"/>
    <mergeCell ref="B1072:C1072"/>
    <mergeCell ref="AB1070:AB1071"/>
    <mergeCell ref="AC1070:AC1071"/>
    <mergeCell ref="AD1070:AD1071"/>
    <mergeCell ref="AE1070:AE1071"/>
    <mergeCell ref="Z1070:Z1071"/>
    <mergeCell ref="B1063:AK1063"/>
    <mergeCell ref="D1065:I1065"/>
    <mergeCell ref="B1076:C1076"/>
    <mergeCell ref="B1077:C1077"/>
    <mergeCell ref="B1078:C1078"/>
    <mergeCell ref="T1038:T1039"/>
    <mergeCell ref="U1038:U1039"/>
    <mergeCell ref="U1054:U1055"/>
    <mergeCell ref="V1054:V1055"/>
    <mergeCell ref="B1056:C1056"/>
    <mergeCell ref="V1038:V1039"/>
    <mergeCell ref="W1038:W1039"/>
    <mergeCell ref="X1038:X1039"/>
    <mergeCell ref="Y1038:Y1039"/>
    <mergeCell ref="Z1038:Z1039"/>
    <mergeCell ref="AA1038:AA1039"/>
    <mergeCell ref="AB1038:AB1039"/>
    <mergeCell ref="G1070:G1071"/>
    <mergeCell ref="H1070:H1071"/>
    <mergeCell ref="I1070:I1071"/>
    <mergeCell ref="J1070:J1071"/>
    <mergeCell ref="B1073:C1073"/>
    <mergeCell ref="B1074:C1074"/>
    <mergeCell ref="B1040:C1040"/>
    <mergeCell ref="B1043:C1043"/>
    <mergeCell ref="D1043:H1043"/>
    <mergeCell ref="B1044:C1044"/>
    <mergeCell ref="D1044:G1044"/>
    <mergeCell ref="B1045:C1045"/>
    <mergeCell ref="D1045:G1045"/>
    <mergeCell ref="K1038:K1039"/>
    <mergeCell ref="L1038:L1039"/>
    <mergeCell ref="M1038:N1038"/>
    <mergeCell ref="G1038:G1039"/>
    <mergeCell ref="H1038:H1039"/>
    <mergeCell ref="I1038:I1039"/>
    <mergeCell ref="B1059:C1059"/>
    <mergeCell ref="B1068:C1068"/>
    <mergeCell ref="D1068:Q1068"/>
    <mergeCell ref="E1069:E1071"/>
    <mergeCell ref="F1069:R1069"/>
    <mergeCell ref="S1069:AC1069"/>
    <mergeCell ref="B1036:C1036"/>
    <mergeCell ref="D1036:Q1036"/>
    <mergeCell ref="F1037:R1037"/>
    <mergeCell ref="S1037:AC1037"/>
    <mergeCell ref="AD1037:AG1037"/>
    <mergeCell ref="AH1037:AJ1037"/>
    <mergeCell ref="B1057:C1057"/>
    <mergeCell ref="S1054:S1055"/>
    <mergeCell ref="T1054:T1055"/>
    <mergeCell ref="B1022:C1024"/>
    <mergeCell ref="D1022:D1024"/>
    <mergeCell ref="E1022:E1024"/>
    <mergeCell ref="F1022:R1022"/>
    <mergeCell ref="S1022:AC1022"/>
    <mergeCell ref="AD1023:AD1024"/>
    <mergeCell ref="AE1023:AE1024"/>
    <mergeCell ref="AF1023:AF1024"/>
    <mergeCell ref="AG1023:AG1024"/>
    <mergeCell ref="AH1023:AH1024"/>
    <mergeCell ref="AI1023:AI1024"/>
    <mergeCell ref="AJ1023:AJ1024"/>
    <mergeCell ref="B1025:C1025"/>
    <mergeCell ref="B1027:C1027"/>
    <mergeCell ref="D1027:H1027"/>
    <mergeCell ref="B1028:C1028"/>
    <mergeCell ref="D1028:G1028"/>
    <mergeCell ref="AI1038:AI1039"/>
    <mergeCell ref="AJ1038:AJ1039"/>
    <mergeCell ref="O1038:O1039"/>
    <mergeCell ref="P1038:P1039"/>
    <mergeCell ref="Q1038:Q1039"/>
    <mergeCell ref="R1038:R1039"/>
    <mergeCell ref="B1035:C1035"/>
    <mergeCell ref="D1035:Q1035"/>
    <mergeCell ref="B1001:AK1001"/>
    <mergeCell ref="D1003:I1003"/>
    <mergeCell ref="B1004:C1004"/>
    <mergeCell ref="D1004:E1004"/>
    <mergeCell ref="B1005:C1005"/>
    <mergeCell ref="D1005:Q1005"/>
    <mergeCell ref="B1006:C1006"/>
    <mergeCell ref="D1006:Q1006"/>
    <mergeCell ref="B1007:C1009"/>
    <mergeCell ref="D1007:D1009"/>
    <mergeCell ref="E1007:E1009"/>
    <mergeCell ref="F1007:R1007"/>
    <mergeCell ref="AE802:AE803"/>
    <mergeCell ref="B804:C804"/>
    <mergeCell ref="D825:H825"/>
    <mergeCell ref="AA820:AA821"/>
    <mergeCell ref="AB820:AB821"/>
    <mergeCell ref="AC820:AC821"/>
    <mergeCell ref="Q819:Y819"/>
    <mergeCell ref="Z819:AB819"/>
    <mergeCell ref="AC819:AE819"/>
    <mergeCell ref="E820:E821"/>
    <mergeCell ref="K820:L820"/>
    <mergeCell ref="M820:M821"/>
    <mergeCell ref="AE820:AE821"/>
    <mergeCell ref="B822:C822"/>
    <mergeCell ref="B825:C825"/>
    <mergeCell ref="D909:E909"/>
    <mergeCell ref="D910:E910"/>
    <mergeCell ref="D911:E911"/>
    <mergeCell ref="D813:F813"/>
    <mergeCell ref="B814:C814"/>
    <mergeCell ref="D814:F814"/>
    <mergeCell ref="B805:C805"/>
    <mergeCell ref="B807:C807"/>
    <mergeCell ref="B808:C808"/>
    <mergeCell ref="B1029:C1029"/>
    <mergeCell ref="D1029:G1029"/>
    <mergeCell ref="AD1022:AG1022"/>
    <mergeCell ref="D807:H807"/>
    <mergeCell ref="AA802:AA803"/>
    <mergeCell ref="AB802:AB803"/>
    <mergeCell ref="AC802:AC803"/>
    <mergeCell ref="AD802:AD803"/>
    <mergeCell ref="B1031:AK1031"/>
    <mergeCell ref="O820:O821"/>
    <mergeCell ref="P820:P821"/>
    <mergeCell ref="Q820:Q821"/>
    <mergeCell ref="R820:R821"/>
    <mergeCell ref="S820:S821"/>
    <mergeCell ref="T820:T821"/>
    <mergeCell ref="U820:U821"/>
    <mergeCell ref="V820:V821"/>
    <mergeCell ref="W820:W821"/>
    <mergeCell ref="X820:X821"/>
    <mergeCell ref="Y820:Y821"/>
    <mergeCell ref="Z820:Z821"/>
    <mergeCell ref="Q802:Q803"/>
    <mergeCell ref="R802:R803"/>
    <mergeCell ref="S802:S803"/>
    <mergeCell ref="D1033:I1033"/>
    <mergeCell ref="B1034:C1034"/>
    <mergeCell ref="D1034:E1034"/>
    <mergeCell ref="D913:E913"/>
    <mergeCell ref="D915:E915"/>
    <mergeCell ref="D917:E917"/>
    <mergeCell ref="B907:E907"/>
    <mergeCell ref="AB1008:AB1009"/>
    <mergeCell ref="AC1008:AC1009"/>
    <mergeCell ref="AD1008:AD1009"/>
    <mergeCell ref="AE1008:AE1009"/>
    <mergeCell ref="B880:AF880"/>
    <mergeCell ref="B884:C884"/>
    <mergeCell ref="D884:F884"/>
    <mergeCell ref="B886:C886"/>
    <mergeCell ref="D886:Q886"/>
    <mergeCell ref="D882:F882"/>
    <mergeCell ref="B1021:C1021"/>
    <mergeCell ref="D1021:Q1021"/>
    <mergeCell ref="F928:F929"/>
    <mergeCell ref="G928:G929"/>
    <mergeCell ref="H928:H929"/>
    <mergeCell ref="I928:I929"/>
    <mergeCell ref="J928:J929"/>
    <mergeCell ref="K928:K929"/>
    <mergeCell ref="L928:L929"/>
    <mergeCell ref="M928:N928"/>
    <mergeCell ref="O928:O929"/>
    <mergeCell ref="P928:P929"/>
    <mergeCell ref="Q928:Q929"/>
    <mergeCell ref="R928:R929"/>
    <mergeCell ref="S928:S929"/>
    <mergeCell ref="U802:U803"/>
    <mergeCell ref="V802:V803"/>
    <mergeCell ref="W802:W803"/>
    <mergeCell ref="X802:X803"/>
    <mergeCell ref="Y802:Y803"/>
    <mergeCell ref="Z802:Z803"/>
    <mergeCell ref="D808:H808"/>
    <mergeCell ref="F820:F821"/>
    <mergeCell ref="G820:G821"/>
    <mergeCell ref="H820:H821"/>
    <mergeCell ref="I820:I821"/>
    <mergeCell ref="J820:J821"/>
    <mergeCell ref="B793:AF793"/>
    <mergeCell ref="B797:C797"/>
    <mergeCell ref="D797:F797"/>
    <mergeCell ref="B799:C799"/>
    <mergeCell ref="D799:Q799"/>
    <mergeCell ref="B801:C803"/>
    <mergeCell ref="D801:D803"/>
    <mergeCell ref="E801:P801"/>
    <mergeCell ref="Q801:Y801"/>
    <mergeCell ref="Z801:AB801"/>
    <mergeCell ref="AC801:AE801"/>
    <mergeCell ref="E802:E803"/>
    <mergeCell ref="F802:F803"/>
    <mergeCell ref="G802:G803"/>
    <mergeCell ref="H802:H803"/>
    <mergeCell ref="I802:I803"/>
    <mergeCell ref="J802:J803"/>
    <mergeCell ref="K802:L802"/>
    <mergeCell ref="M802:M803"/>
    <mergeCell ref="N802:N803"/>
    <mergeCell ref="O802:O803"/>
    <mergeCell ref="P802:P803"/>
    <mergeCell ref="D795:F795"/>
    <mergeCell ref="B796:C796"/>
    <mergeCell ref="D796:F796"/>
    <mergeCell ref="N820:N821"/>
    <mergeCell ref="D779:F779"/>
    <mergeCell ref="B780:C780"/>
    <mergeCell ref="D780:F780"/>
    <mergeCell ref="D753:F753"/>
    <mergeCell ref="B755:C755"/>
    <mergeCell ref="B790:C790"/>
    <mergeCell ref="D790:H790"/>
    <mergeCell ref="B776:AF776"/>
    <mergeCell ref="D778:F778"/>
    <mergeCell ref="B779:C779"/>
    <mergeCell ref="B782:C782"/>
    <mergeCell ref="D782:Q782"/>
    <mergeCell ref="B784:C786"/>
    <mergeCell ref="D784:D786"/>
    <mergeCell ref="E784:P784"/>
    <mergeCell ref="Q784:Y784"/>
    <mergeCell ref="Z784:AB784"/>
    <mergeCell ref="AC784:AE784"/>
    <mergeCell ref="E785:E786"/>
    <mergeCell ref="K785:L785"/>
    <mergeCell ref="M785:M786"/>
    <mergeCell ref="N785:N786"/>
    <mergeCell ref="O785:O786"/>
    <mergeCell ref="P785:P786"/>
    <mergeCell ref="Q785:Q786"/>
    <mergeCell ref="R785:R786"/>
    <mergeCell ref="B762:C762"/>
    <mergeCell ref="B754:C754"/>
    <mergeCell ref="D754:F754"/>
    <mergeCell ref="Y760:Y761"/>
    <mergeCell ref="Z760:Z761"/>
    <mergeCell ref="AA760:AA761"/>
    <mergeCell ref="AB760:AB761"/>
    <mergeCell ref="AC760:AC761"/>
    <mergeCell ref="Z785:Z786"/>
    <mergeCell ref="AA785:AA786"/>
    <mergeCell ref="AB785:AB786"/>
    <mergeCell ref="AC785:AC786"/>
    <mergeCell ref="AD785:AD786"/>
    <mergeCell ref="B757:C757"/>
    <mergeCell ref="D757:Q757"/>
    <mergeCell ref="B759:C761"/>
    <mergeCell ref="D759:D761"/>
    <mergeCell ref="E759:P759"/>
    <mergeCell ref="Q759:Y759"/>
    <mergeCell ref="Z759:AB759"/>
    <mergeCell ref="AC759:AE759"/>
    <mergeCell ref="E760:E761"/>
    <mergeCell ref="F760:F761"/>
    <mergeCell ref="G760:G761"/>
    <mergeCell ref="H760:H761"/>
    <mergeCell ref="I760:I761"/>
    <mergeCell ref="J760:J761"/>
    <mergeCell ref="K760:L760"/>
    <mergeCell ref="AE785:AE786"/>
    <mergeCell ref="B787:C787"/>
    <mergeCell ref="B789:C789"/>
    <mergeCell ref="D789:H789"/>
    <mergeCell ref="W785:W786"/>
    <mergeCell ref="X785:X786"/>
    <mergeCell ref="Y785:Y786"/>
    <mergeCell ref="B763:C763"/>
    <mergeCell ref="B764:C764"/>
    <mergeCell ref="B765:C765"/>
    <mergeCell ref="B766:C766"/>
    <mergeCell ref="B767:C767"/>
    <mergeCell ref="B768:C768"/>
    <mergeCell ref="B769:C769"/>
    <mergeCell ref="B770:C770"/>
    <mergeCell ref="F785:F786"/>
    <mergeCell ref="G785:G786"/>
    <mergeCell ref="H785:H786"/>
    <mergeCell ref="I785:I786"/>
    <mergeCell ref="J785:J786"/>
    <mergeCell ref="S785:S786"/>
    <mergeCell ref="T785:T786"/>
    <mergeCell ref="U785:U786"/>
    <mergeCell ref="V785:V786"/>
    <mergeCell ref="M760:M761"/>
    <mergeCell ref="N760:N761"/>
    <mergeCell ref="O760:O761"/>
    <mergeCell ref="P760:P761"/>
    <mergeCell ref="Q760:Q761"/>
    <mergeCell ref="R760:R761"/>
    <mergeCell ref="S760:S761"/>
    <mergeCell ref="T760:T761"/>
    <mergeCell ref="U760:U761"/>
    <mergeCell ref="V760:V761"/>
    <mergeCell ref="W760:W761"/>
    <mergeCell ref="X760:X761"/>
    <mergeCell ref="B1016:AK1016"/>
    <mergeCell ref="D1018:I1018"/>
    <mergeCell ref="B1019:C1019"/>
    <mergeCell ref="D1019:E1019"/>
    <mergeCell ref="B1020:C1020"/>
    <mergeCell ref="D1020:Q1020"/>
    <mergeCell ref="AD760:AD761"/>
    <mergeCell ref="AE760:AE761"/>
    <mergeCell ref="B773:C773"/>
    <mergeCell ref="D773:H773"/>
    <mergeCell ref="B772:C772"/>
    <mergeCell ref="D772:H772"/>
    <mergeCell ref="D926:Q926"/>
    <mergeCell ref="B927:C929"/>
    <mergeCell ref="D927:D929"/>
    <mergeCell ref="E927:E929"/>
    <mergeCell ref="F927:R927"/>
    <mergeCell ref="S927:AC927"/>
    <mergeCell ref="AD927:AG927"/>
    <mergeCell ref="AH927:AJ927"/>
    <mergeCell ref="B751:AF751"/>
    <mergeCell ref="D755:F755"/>
    <mergeCell ref="AH1022:AJ1022"/>
    <mergeCell ref="F1023:F1024"/>
    <mergeCell ref="G1023:G1024"/>
    <mergeCell ref="H1023:H1024"/>
    <mergeCell ref="I1023:I1024"/>
    <mergeCell ref="J1023:J1024"/>
    <mergeCell ref="K1023:K1024"/>
    <mergeCell ref="L1023:L1024"/>
    <mergeCell ref="M1023:N1023"/>
    <mergeCell ref="O1023:O1024"/>
    <mergeCell ref="P1023:P1024"/>
    <mergeCell ref="Q1023:Q1024"/>
    <mergeCell ref="R1023:R1024"/>
    <mergeCell ref="S1023:S1024"/>
    <mergeCell ref="T1023:T1024"/>
    <mergeCell ref="U1023:U1024"/>
    <mergeCell ref="V1023:V1024"/>
    <mergeCell ref="W1023:W1024"/>
    <mergeCell ref="X1023:X1024"/>
    <mergeCell ref="Y1023:Y1024"/>
    <mergeCell ref="Z1023:Z1024"/>
    <mergeCell ref="AA1023:AA1024"/>
    <mergeCell ref="AB1023:AB1024"/>
    <mergeCell ref="AC1023:AC1024"/>
    <mergeCell ref="B921:AK921"/>
    <mergeCell ref="D923:I923"/>
    <mergeCell ref="B924:C924"/>
    <mergeCell ref="B925:C925"/>
    <mergeCell ref="D925:Q925"/>
    <mergeCell ref="B926:C926"/>
    <mergeCell ref="T928:T929"/>
    <mergeCell ref="U928:U929"/>
    <mergeCell ref="V928:V929"/>
    <mergeCell ref="W928:W929"/>
    <mergeCell ref="X928:X929"/>
    <mergeCell ref="Y928:Y929"/>
    <mergeCell ref="Z928:Z929"/>
    <mergeCell ref="AA928:AA929"/>
    <mergeCell ref="AB928:AB929"/>
    <mergeCell ref="AC928:AC929"/>
    <mergeCell ref="AD928:AD929"/>
    <mergeCell ref="AE928:AE929"/>
    <mergeCell ref="AF928:AF929"/>
    <mergeCell ref="AG928:AG929"/>
    <mergeCell ref="AH928:AH929"/>
    <mergeCell ref="AI928:AI929"/>
    <mergeCell ref="AJ928:AJ929"/>
    <mergeCell ref="AD949:AG949"/>
    <mergeCell ref="AH949:AJ949"/>
    <mergeCell ref="F950:F951"/>
    <mergeCell ref="G950:G951"/>
    <mergeCell ref="H950:H951"/>
    <mergeCell ref="I950:I951"/>
    <mergeCell ref="J950:J951"/>
    <mergeCell ref="K950:K951"/>
    <mergeCell ref="L950:L951"/>
    <mergeCell ref="M950:N950"/>
    <mergeCell ref="O950:O951"/>
    <mergeCell ref="P950:P951"/>
    <mergeCell ref="Q950:Q951"/>
    <mergeCell ref="R950:R951"/>
    <mergeCell ref="S950:S951"/>
    <mergeCell ref="T950:T951"/>
    <mergeCell ref="U950:U951"/>
    <mergeCell ref="V950:V951"/>
    <mergeCell ref="W950:W951"/>
    <mergeCell ref="X950:X951"/>
    <mergeCell ref="Y950:Y951"/>
    <mergeCell ref="Z950:Z951"/>
    <mergeCell ref="AA950:AA951"/>
    <mergeCell ref="AB950:AB951"/>
    <mergeCell ref="AC950:AC951"/>
    <mergeCell ref="AD950:AD951"/>
    <mergeCell ref="AE950:AE951"/>
    <mergeCell ref="AF950:AF951"/>
    <mergeCell ref="U973:U974"/>
    <mergeCell ref="V973:V974"/>
    <mergeCell ref="W973:W974"/>
    <mergeCell ref="X973:X974"/>
    <mergeCell ref="Y973:Y974"/>
    <mergeCell ref="Z973:Z974"/>
    <mergeCell ref="AA973:AA974"/>
    <mergeCell ref="AB973:AB974"/>
    <mergeCell ref="AC973:AC974"/>
    <mergeCell ref="AD973:AD974"/>
    <mergeCell ref="AE973:AE974"/>
    <mergeCell ref="AG950:AG951"/>
    <mergeCell ref="AH950:AH951"/>
    <mergeCell ref="AI950:AI951"/>
    <mergeCell ref="AJ950:AJ951"/>
    <mergeCell ref="B962:C962"/>
    <mergeCell ref="D962:H962"/>
    <mergeCell ref="B963:C963"/>
    <mergeCell ref="D963:G963"/>
    <mergeCell ref="B964:C964"/>
    <mergeCell ref="D964:G964"/>
    <mergeCell ref="B966:AK966"/>
    <mergeCell ref="D968:I968"/>
    <mergeCell ref="B969:C969"/>
    <mergeCell ref="B970:C970"/>
    <mergeCell ref="D970:Q970"/>
    <mergeCell ref="B971:C971"/>
    <mergeCell ref="D971:Q971"/>
    <mergeCell ref="D949:D951"/>
    <mergeCell ref="E949:E951"/>
    <mergeCell ref="F949:R949"/>
    <mergeCell ref="S949:AC949"/>
    <mergeCell ref="B990:C990"/>
    <mergeCell ref="D990:Q990"/>
    <mergeCell ref="B991:C991"/>
    <mergeCell ref="D991:Q991"/>
    <mergeCell ref="B992:C994"/>
    <mergeCell ref="D992:D994"/>
    <mergeCell ref="E992:E994"/>
    <mergeCell ref="F992:R992"/>
    <mergeCell ref="S992:AC992"/>
    <mergeCell ref="AD992:AG992"/>
    <mergeCell ref="AH992:AJ992"/>
    <mergeCell ref="B972:C974"/>
    <mergeCell ref="D972:D974"/>
    <mergeCell ref="E972:E974"/>
    <mergeCell ref="F972:R972"/>
    <mergeCell ref="S972:AC972"/>
    <mergeCell ref="AD972:AG972"/>
    <mergeCell ref="AH972:AJ972"/>
    <mergeCell ref="F973:F974"/>
    <mergeCell ref="G973:G974"/>
    <mergeCell ref="H973:H974"/>
    <mergeCell ref="I973:I974"/>
    <mergeCell ref="J973:J974"/>
    <mergeCell ref="K973:K974"/>
    <mergeCell ref="L973:L974"/>
    <mergeCell ref="M973:N973"/>
    <mergeCell ref="O973:O974"/>
    <mergeCell ref="P973:P974"/>
    <mergeCell ref="Q973:Q974"/>
    <mergeCell ref="R973:R974"/>
    <mergeCell ref="S973:S974"/>
    <mergeCell ref="T973:T974"/>
    <mergeCell ref="B997:C997"/>
    <mergeCell ref="D997:H997"/>
    <mergeCell ref="B998:C998"/>
    <mergeCell ref="D998:G998"/>
    <mergeCell ref="B999:C999"/>
    <mergeCell ref="D999:G999"/>
    <mergeCell ref="T993:T994"/>
    <mergeCell ref="U993:U994"/>
    <mergeCell ref="V993:V994"/>
    <mergeCell ref="W993:W994"/>
    <mergeCell ref="X993:X994"/>
    <mergeCell ref="AF973:AF974"/>
    <mergeCell ref="AG973:AG974"/>
    <mergeCell ref="AH973:AH974"/>
    <mergeCell ref="AI973:AI974"/>
    <mergeCell ref="AJ973:AJ974"/>
    <mergeCell ref="B982:C982"/>
    <mergeCell ref="D982:H982"/>
    <mergeCell ref="AD993:AD994"/>
    <mergeCell ref="AE993:AE994"/>
    <mergeCell ref="AF993:AF994"/>
    <mergeCell ref="AG993:AG994"/>
    <mergeCell ref="AH993:AH994"/>
    <mergeCell ref="AI993:AI994"/>
    <mergeCell ref="AJ993:AJ994"/>
    <mergeCell ref="B983:C983"/>
    <mergeCell ref="D983:G983"/>
    <mergeCell ref="B984:C984"/>
    <mergeCell ref="D984:G984"/>
    <mergeCell ref="B986:AK986"/>
    <mergeCell ref="D988:I988"/>
    <mergeCell ref="B989:C989"/>
    <mergeCell ref="Y993:Y994"/>
    <mergeCell ref="Z993:Z994"/>
    <mergeCell ref="AA993:AA994"/>
    <mergeCell ref="AB993:AB994"/>
    <mergeCell ref="AC993:AC994"/>
    <mergeCell ref="L993:L994"/>
    <mergeCell ref="M993:N993"/>
    <mergeCell ref="O993:O994"/>
    <mergeCell ref="P993:P994"/>
    <mergeCell ref="Q993:Q994"/>
    <mergeCell ref="R993:R994"/>
    <mergeCell ref="S993:S994"/>
    <mergeCell ref="F993:F994"/>
    <mergeCell ref="G993:G994"/>
    <mergeCell ref="H993:H994"/>
    <mergeCell ref="I993:I994"/>
    <mergeCell ref="J993:J994"/>
    <mergeCell ref="K993:K994"/>
  </mergeCells>
  <phoneticPr fontId="0" type="noConversion"/>
  <dataValidations count="28">
    <dataValidation type="date" operator="greaterThan" allowBlank="1" showInputMessage="1" showErrorMessage="1" sqref="D883 D1066 D720 D615 D596 D579 D562 D545 D528 D460 D443 D426 D409 D392 D814 D665 D648 D631 D511 D326 D309 D292 D275 D258 D241 D224 D207 D190 D173 D156 D139 D122 D105 D88 D71 D16">
      <formula1>E4</formula1>
    </dataValidation>
    <dataValidation type="date" operator="greaterThan" allowBlank="1" showInputMessage="1" showErrorMessage="1" sqref="D884 D1229 D848 D815 D721 D666 D649 D632 D597 D580 D563 D546 D529 D461 D444 D427 D410 D393 D512 D327 D310 D293 D276 D259 D242 D225 D208 D191 D174 D157 D140 D123 D106 D89 D72 D17">
      <formula1>E6</formula1>
    </dataValidation>
    <dataValidation type="date" operator="greaterThan" allowBlank="1" showInputMessage="1" showErrorMessage="1" sqref="D1244 D1269 D1303 D1318 D1211 D1195 D1160 D1111 D1142 D1034 E901:E902 D1096 D1050 D831:D832 D1019 D754:D755 D737:D738 D1004 D865:D866 D796:D797 D924 D946 D969 D989">
      <formula1>#REF!</formula1>
    </dataValidation>
    <dataValidation type="decimal" operator="greaterThan" showInputMessage="1" showErrorMessage="1" sqref="E1559:F1560 H1559:H1560 K1559:M1560">
      <formula1>XEM1578</formula1>
    </dataValidation>
    <dataValidation type="decimal" operator="greaterThan" allowBlank="1" showInputMessage="1" showErrorMessage="1" sqref="AD1559:AG1560">
      <formula1>AD1578</formula1>
    </dataValidation>
    <dataValidation type="decimal" operator="greaterThan" showInputMessage="1" showErrorMessage="1" sqref="S1559:AB1560">
      <formula1>S1578</formula1>
    </dataValidation>
    <dataValidation type="date" operator="greaterThan" allowBlank="1" showInputMessage="1" showErrorMessage="1" sqref="D1343">
      <formula1>E1322</formula1>
    </dataValidation>
    <dataValidation type="date" operator="greaterThan" allowBlank="1" showInputMessage="1" showErrorMessage="1" sqref="D1127">
      <formula1>E1118</formula1>
    </dataValidation>
    <dataValidation type="date" operator="greaterThan" allowBlank="1" showInputMessage="1" showErrorMessage="1" sqref="D703 D54 D35">
      <formula1>E21</formula1>
    </dataValidation>
    <dataValidation type="date" operator="greaterThan" allowBlank="1" showInputMessage="1" showErrorMessage="1" sqref="D614 D704 D55 D36">
      <formula1>E23</formula1>
    </dataValidation>
    <dataValidation type="decimal" operator="greaterThan" showInputMessage="1" showErrorMessage="1" sqref="E1545:F1547 H1545:H1547 K1545:M1547">
      <formula1>XEM1563</formula1>
    </dataValidation>
    <dataValidation type="decimal" operator="greaterThan" showInputMessage="1" showErrorMessage="1" sqref="E1549:F1558 H1549:H1558 K1549:M1558">
      <formula1>XEM1566</formula1>
    </dataValidation>
    <dataValidation type="decimal" operator="greaterThan" showInputMessage="1" showErrorMessage="1" sqref="E1548:F1548 H1548 K1548:M1548 S1548:AB1548">
      <formula1>#REF!</formula1>
    </dataValidation>
    <dataValidation type="decimal" operator="greaterThan" showInputMessage="1" showErrorMessage="1" sqref="O1545:R1560">
      <formula1>A1563</formula1>
    </dataValidation>
    <dataValidation type="decimal" operator="greaterThan" allowBlank="1" showInputMessage="1" showErrorMessage="1" sqref="AD1545:AG1547">
      <formula1>AD1563</formula1>
    </dataValidation>
    <dataValidation type="decimal" operator="greaterThan" allowBlank="1" showInputMessage="1" showErrorMessage="1" sqref="AD1549:AG1558">
      <formula1>AD1566</formula1>
    </dataValidation>
    <dataValidation type="decimal" operator="greaterThan" allowBlank="1" showInputMessage="1" showErrorMessage="1" sqref="AD1548:AG1548">
      <formula1>#REF!</formula1>
    </dataValidation>
    <dataValidation type="decimal" operator="greaterThan" showInputMessage="1" showErrorMessage="1" sqref="S1545:AB1547">
      <formula1>S1563</formula1>
    </dataValidation>
    <dataValidation type="decimal" operator="greaterThan" showInputMessage="1" showErrorMessage="1" sqref="S1549:AB1558">
      <formula1>S1566</formula1>
    </dataValidation>
    <dataValidation type="decimal" operator="greaterThan" showInputMessage="1" showErrorMessage="1" sqref="AJ1545:AJ1560">
      <formula1>AD1563</formula1>
    </dataValidation>
    <dataValidation type="date" operator="greaterThan" allowBlank="1" showInputMessage="1" showErrorMessage="1" sqref="D849 D494 D477">
      <formula1>E467</formula1>
    </dataValidation>
    <dataValidation type="date" operator="greaterThan" allowBlank="1" showInputMessage="1" showErrorMessage="1" sqref="D780">
      <formula1>E761</formula1>
    </dataValidation>
    <dataValidation type="date" operator="greaterThan" allowBlank="1" showInputMessage="1" showErrorMessage="1" sqref="D779">
      <formula1>E759</formula1>
    </dataValidation>
    <dataValidation type="date" operator="greaterThan" allowBlank="1" showInputMessage="1" showErrorMessage="1" sqref="D684">
      <formula1>E668</formula1>
    </dataValidation>
    <dataValidation type="date" operator="greaterThan" allowBlank="1" showInputMessage="1" showErrorMessage="1" sqref="D685">
      <formula1>E670</formula1>
    </dataValidation>
    <dataValidation type="date" operator="greaterThan" allowBlank="1" showInputMessage="1" showErrorMessage="1" sqref="D495 D478">
      <formula1>#REF!</formula1>
    </dataValidation>
    <dataValidation type="date" operator="greaterThan" allowBlank="1" showInputMessage="1" showErrorMessage="1" sqref="D375">
      <formula1>E331</formula1>
    </dataValidation>
    <dataValidation type="date" operator="greaterThan" allowBlank="1" showInputMessage="1" showErrorMessage="1" sqref="D376">
      <formula1>E333</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272"/>
  <sheetViews>
    <sheetView showGridLines="0" zoomScaleNormal="100" workbookViewId="0">
      <selection activeCell="J1" sqref="J1"/>
    </sheetView>
  </sheetViews>
  <sheetFormatPr baseColWidth="10" defaultRowHeight="12.75" x14ac:dyDescent="0.2"/>
  <cols>
    <col min="1" max="1" width="3.28515625" style="2349"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349" customFormat="1" x14ac:dyDescent="0.2">
      <c r="B1" s="2451"/>
      <c r="C1" s="2451"/>
      <c r="D1" s="2451"/>
      <c r="E1" s="2451"/>
      <c r="F1" s="2451"/>
      <c r="G1" s="2451"/>
      <c r="H1" s="2451"/>
      <c r="I1" s="2451"/>
      <c r="J1" s="2454"/>
      <c r="K1" s="2454"/>
      <c r="L1" s="2454"/>
      <c r="M1" s="2454"/>
      <c r="N1" s="2454"/>
      <c r="O1" s="2454"/>
      <c r="P1" s="2454"/>
      <c r="Q1" s="2454"/>
      <c r="R1" s="2454"/>
      <c r="S1" s="2454"/>
      <c r="T1" s="2454"/>
    </row>
    <row r="2" spans="2:32" s="2349" customFormat="1" ht="18" x14ac:dyDescent="0.25">
      <c r="B2" s="2417" t="s">
        <v>4964</v>
      </c>
      <c r="C2" s="2451"/>
      <c r="D2" s="2451"/>
      <c r="E2" s="2451"/>
      <c r="F2" s="2451"/>
      <c r="G2" s="2451"/>
      <c r="H2" s="2451"/>
      <c r="I2" s="2451"/>
      <c r="J2" s="2451"/>
      <c r="K2" s="2451"/>
      <c r="L2" s="2451"/>
      <c r="M2" s="2451"/>
      <c r="N2" s="2451"/>
      <c r="O2" s="2451"/>
      <c r="P2" s="2451"/>
      <c r="Q2" s="2451"/>
      <c r="R2" s="2451"/>
      <c r="S2" s="2451"/>
      <c r="T2" s="2451"/>
    </row>
    <row r="3" spans="2:32" s="2349" customFormat="1" ht="14.25" x14ac:dyDescent="0.2">
      <c r="B3" s="2416" t="s">
        <v>4969</v>
      </c>
      <c r="C3" s="2451"/>
      <c r="D3" s="2451"/>
      <c r="E3" s="2451"/>
      <c r="F3" s="2451"/>
      <c r="G3" s="2451"/>
      <c r="H3" s="2451"/>
      <c r="I3" s="2451"/>
      <c r="J3" s="2451"/>
      <c r="K3" s="2451"/>
      <c r="L3" s="2451"/>
      <c r="M3" s="2451"/>
      <c r="N3" s="2451"/>
      <c r="O3" s="2451"/>
      <c r="P3" s="2451"/>
      <c r="Q3" s="2451"/>
      <c r="R3" s="2451"/>
      <c r="S3" s="2451"/>
      <c r="T3" s="2451"/>
    </row>
    <row r="4" spans="2:32" s="2349" customFormat="1" ht="14.25" x14ac:dyDescent="0.2">
      <c r="B4" s="2414"/>
      <c r="C4" s="2451"/>
      <c r="D4" s="2451"/>
      <c r="E4" s="2451"/>
      <c r="F4" s="2451"/>
      <c r="G4" s="2451"/>
      <c r="H4" s="2451"/>
      <c r="I4" s="2451"/>
      <c r="J4" s="2451"/>
      <c r="K4" s="2451"/>
      <c r="L4" s="2451"/>
      <c r="M4" s="2451"/>
      <c r="N4" s="2451"/>
      <c r="O4" s="2451"/>
      <c r="P4" s="2451"/>
      <c r="Q4" s="2451"/>
      <c r="R4" s="2451"/>
      <c r="S4" s="2451"/>
      <c r="T4" s="2451"/>
    </row>
    <row r="5" spans="2:32" s="2349" customFormat="1" ht="14.25" x14ac:dyDescent="0.2">
      <c r="B5" s="2414"/>
      <c r="C5" s="2451"/>
      <c r="D5" s="2451"/>
      <c r="E5" s="2451"/>
      <c r="F5" s="2451"/>
      <c r="G5" s="2451"/>
      <c r="H5" s="2451"/>
      <c r="I5" s="2451"/>
      <c r="J5" s="2451"/>
      <c r="K5" s="2451"/>
      <c r="L5" s="2451"/>
      <c r="M5" s="2451"/>
      <c r="N5" s="2451"/>
      <c r="O5" s="2451"/>
      <c r="P5" s="2451"/>
      <c r="Q5" s="2451"/>
      <c r="R5" s="2451"/>
      <c r="S5" s="2451"/>
      <c r="T5" s="2451"/>
    </row>
    <row r="6" spans="2:32" s="2349" customFormat="1" ht="14.25" x14ac:dyDescent="0.2">
      <c r="B6" s="2415"/>
      <c r="C6" s="2451"/>
      <c r="D6" s="2451"/>
      <c r="E6" s="2451"/>
      <c r="F6" s="2451"/>
      <c r="G6" s="2451"/>
      <c r="H6" s="2451"/>
      <c r="I6" s="2451"/>
      <c r="J6" s="2451"/>
      <c r="K6" s="2451"/>
      <c r="L6" s="2451"/>
      <c r="M6" s="2451"/>
      <c r="N6" s="2451"/>
      <c r="O6" s="2451"/>
      <c r="P6" s="2451"/>
      <c r="Q6" s="2451"/>
      <c r="R6" s="2451"/>
      <c r="S6" s="2451"/>
      <c r="T6" s="2451"/>
    </row>
    <row r="7" spans="2:32" s="2349" customFormat="1" ht="14.25" x14ac:dyDescent="0.2">
      <c r="B7" s="2415"/>
      <c r="C7" s="2451"/>
      <c r="D7" s="2451"/>
      <c r="E7" s="2451"/>
      <c r="F7" s="2451"/>
      <c r="G7" s="2451"/>
      <c r="H7" s="2451"/>
      <c r="I7" s="2451"/>
      <c r="J7" s="2451"/>
      <c r="K7" s="2451"/>
      <c r="L7" s="2451"/>
      <c r="M7" s="2451"/>
      <c r="N7" s="2451"/>
      <c r="O7" s="2451"/>
      <c r="P7" s="2451"/>
      <c r="Q7" s="2451"/>
      <c r="R7" s="2451"/>
      <c r="S7" s="2451"/>
      <c r="T7" s="2451"/>
    </row>
    <row r="8" spans="2:32" s="2349" customFormat="1" x14ac:dyDescent="0.2">
      <c r="B8" s="2418" t="str">
        <f>+Inicio!B8</f>
        <v xml:space="preserve">          Fecha de publicación: Septiembre de 2014</v>
      </c>
      <c r="C8" s="2451"/>
      <c r="D8" s="2451"/>
      <c r="E8" s="2451"/>
      <c r="F8" s="2451"/>
      <c r="G8" s="2451"/>
      <c r="H8" s="2451"/>
      <c r="I8" s="2451"/>
      <c r="J8" s="2451"/>
      <c r="K8" s="2451"/>
      <c r="L8" s="2451"/>
      <c r="M8" s="2451"/>
      <c r="N8" s="2451"/>
      <c r="O8" s="2451"/>
      <c r="P8" s="2451"/>
      <c r="Q8" s="2451"/>
      <c r="R8" s="2451"/>
      <c r="S8" s="2451"/>
      <c r="T8" s="2451"/>
    </row>
    <row r="9" spans="2:32" s="2349" customFormat="1" x14ac:dyDescent="0.2">
      <c r="B9" s="2451"/>
      <c r="C9" s="2451"/>
      <c r="D9" s="2451"/>
      <c r="E9" s="2451"/>
      <c r="F9" s="2451"/>
      <c r="G9" s="2451"/>
      <c r="H9" s="2451"/>
      <c r="I9" s="2451"/>
      <c r="J9" s="2451"/>
      <c r="K9" s="2451"/>
      <c r="L9" s="2451"/>
      <c r="M9" s="2451"/>
      <c r="N9" s="2451"/>
      <c r="O9" s="2451"/>
      <c r="P9" s="2451"/>
      <c r="Q9" s="2451"/>
      <c r="R9" s="2451"/>
      <c r="S9" s="2451"/>
      <c r="T9" s="2451"/>
    </row>
    <row r="10" spans="2:32" s="2349" customFormat="1" x14ac:dyDescent="0.2">
      <c r="B10" s="2451"/>
      <c r="C10" s="2451"/>
      <c r="D10" s="2451"/>
      <c r="E10" s="2451"/>
      <c r="F10" s="2451"/>
      <c r="G10" s="2451"/>
      <c r="H10" s="2451"/>
      <c r="I10" s="2451"/>
      <c r="J10" s="2451"/>
      <c r="K10" s="2451"/>
      <c r="L10" s="2451"/>
      <c r="M10" s="2451"/>
      <c r="N10" s="2451"/>
      <c r="O10" s="2451"/>
      <c r="P10" s="2451"/>
      <c r="Q10" s="2451"/>
      <c r="R10" s="2451"/>
      <c r="S10" s="2451"/>
      <c r="T10" s="2451"/>
    </row>
    <row r="11" spans="2:32" x14ac:dyDescent="0.2">
      <c r="B11" s="6061"/>
      <c r="C11" s="6061"/>
      <c r="D11" s="6061"/>
      <c r="E11" s="6061"/>
      <c r="F11" s="6061"/>
      <c r="G11" s="2455"/>
      <c r="H11" s="2456"/>
      <c r="I11" s="2457"/>
      <c r="J11" s="2457"/>
      <c r="K11" s="3442"/>
      <c r="L11" s="3442"/>
      <c r="M11" s="3442"/>
      <c r="N11" s="3442"/>
      <c r="O11" s="3442"/>
      <c r="P11" s="3442"/>
      <c r="Q11" s="3442"/>
      <c r="R11" s="3442"/>
      <c r="S11" s="3442"/>
      <c r="T11" s="3442"/>
    </row>
    <row r="12" spans="2:32" s="2393" customFormat="1" ht="13.5" thickBot="1" x14ac:dyDescent="0.25">
      <c r="B12" s="2803"/>
      <c r="C12" s="2803"/>
      <c r="D12" s="2803"/>
      <c r="E12" s="2803"/>
      <c r="F12" s="2803"/>
      <c r="G12" s="2804"/>
      <c r="H12" s="2805"/>
      <c r="I12" s="2803"/>
      <c r="J12" s="2803"/>
      <c r="K12" s="2803"/>
      <c r="L12" s="2803"/>
      <c r="M12" s="2803"/>
      <c r="N12" s="2803"/>
      <c r="O12" s="2803"/>
      <c r="P12" s="2803"/>
      <c r="Q12" s="2803"/>
      <c r="R12" s="2803"/>
      <c r="S12" s="2803"/>
      <c r="T12" s="2803"/>
    </row>
    <row r="13" spans="2:32" s="2393" customFormat="1" ht="20.25" x14ac:dyDescent="0.2">
      <c r="B13" s="5700" t="s">
        <v>5058</v>
      </c>
      <c r="C13" s="5701"/>
      <c r="D13" s="5701"/>
      <c r="E13" s="5701"/>
      <c r="F13" s="5701"/>
      <c r="G13" s="5701"/>
      <c r="H13" s="5701"/>
      <c r="I13" s="5701"/>
      <c r="J13" s="5701"/>
      <c r="K13" s="5701"/>
      <c r="L13" s="5701"/>
      <c r="M13" s="5701"/>
      <c r="N13" s="5701"/>
      <c r="O13" s="5701"/>
      <c r="P13" s="5701"/>
      <c r="Q13" s="5701"/>
      <c r="R13" s="5701"/>
      <c r="S13" s="5701"/>
      <c r="T13" s="5701"/>
      <c r="U13" s="5701"/>
      <c r="V13" s="5701"/>
      <c r="W13" s="5701"/>
      <c r="X13" s="5701"/>
      <c r="Y13" s="5701"/>
      <c r="Z13" s="5701"/>
      <c r="AA13" s="5701"/>
      <c r="AB13" s="5701"/>
      <c r="AC13" s="5701"/>
      <c r="AD13" s="5701"/>
      <c r="AE13" s="5701"/>
      <c r="AF13" s="5702"/>
    </row>
    <row r="14" spans="2:32" s="2393" customFormat="1" x14ac:dyDescent="0.2">
      <c r="B14" s="3949"/>
      <c r="C14" s="3950"/>
      <c r="D14" s="3950"/>
      <c r="E14" s="3950"/>
      <c r="F14" s="3950"/>
      <c r="G14" s="3523"/>
      <c r="H14" s="3523"/>
      <c r="I14" s="3523"/>
      <c r="J14" s="3523"/>
      <c r="K14" s="3523"/>
      <c r="L14" s="3523"/>
      <c r="M14" s="3523"/>
      <c r="N14" s="3523"/>
      <c r="O14" s="3523"/>
      <c r="P14" s="3523"/>
      <c r="Q14" s="3523"/>
      <c r="R14" s="3523"/>
      <c r="S14" s="3523"/>
      <c r="T14" s="3523"/>
      <c r="U14" s="3523"/>
      <c r="V14" s="3523"/>
      <c r="W14" s="3523"/>
      <c r="X14" s="3523"/>
      <c r="Y14" s="3523"/>
      <c r="Z14" s="3523"/>
      <c r="AA14" s="3523"/>
      <c r="AB14" s="3523"/>
      <c r="AC14" s="3523"/>
      <c r="AD14" s="3523"/>
      <c r="AE14" s="3523"/>
      <c r="AF14" s="3524"/>
    </row>
    <row r="15" spans="2:32" s="2393" customFormat="1" x14ac:dyDescent="0.2">
      <c r="B15" s="3605" t="s">
        <v>5078</v>
      </c>
      <c r="C15" s="3950"/>
      <c r="D15" s="5731" t="s">
        <v>6328</v>
      </c>
      <c r="E15" s="5731"/>
      <c r="F15" s="5731"/>
      <c r="G15" s="3523"/>
      <c r="H15" s="3523"/>
      <c r="I15" s="3523"/>
      <c r="J15" s="3523"/>
      <c r="K15" s="3523"/>
      <c r="L15" s="3523"/>
      <c r="M15" s="3523"/>
      <c r="N15" s="3523"/>
      <c r="O15" s="3523"/>
      <c r="P15" s="3523"/>
      <c r="Q15" s="3523"/>
      <c r="R15" s="3523"/>
      <c r="S15" s="3523"/>
      <c r="T15" s="3523"/>
      <c r="U15" s="3523"/>
      <c r="V15" s="3523"/>
      <c r="W15" s="3523"/>
      <c r="X15" s="3523"/>
      <c r="Y15" s="3523"/>
      <c r="Z15" s="3523"/>
      <c r="AA15" s="3523"/>
      <c r="AB15" s="3523"/>
      <c r="AC15" s="3523"/>
      <c r="AD15" s="3523"/>
      <c r="AE15" s="3523"/>
      <c r="AF15" s="3524"/>
    </row>
    <row r="16" spans="2:32" s="2393" customFormat="1" x14ac:dyDescent="0.2">
      <c r="B16" s="5732" t="s">
        <v>5061</v>
      </c>
      <c r="C16" s="5733"/>
      <c r="D16" s="4204">
        <v>41897</v>
      </c>
      <c r="E16" s="4204"/>
      <c r="F16" s="4204"/>
      <c r="G16" s="2561"/>
      <c r="H16" s="2561"/>
      <c r="I16" s="3523"/>
      <c r="J16" s="3523"/>
      <c r="K16" s="3523"/>
      <c r="L16" s="3523"/>
      <c r="M16" s="3523"/>
      <c r="N16" s="3523"/>
      <c r="O16" s="3523"/>
      <c r="P16" s="3523"/>
      <c r="Q16" s="3523"/>
      <c r="R16" s="3523"/>
      <c r="S16" s="3523"/>
      <c r="T16" s="3523"/>
      <c r="U16" s="3523"/>
      <c r="V16" s="3523"/>
      <c r="W16" s="3523"/>
      <c r="X16" s="3523"/>
      <c r="Y16" s="3523"/>
      <c r="Z16" s="3523"/>
      <c r="AA16" s="3523"/>
      <c r="AB16" s="3523"/>
      <c r="AC16" s="3523"/>
      <c r="AD16" s="3523"/>
      <c r="AE16" s="3523"/>
      <c r="AF16" s="3524"/>
    </row>
    <row r="17" spans="2:32" s="2393" customFormat="1" x14ac:dyDescent="0.2">
      <c r="B17" s="5704" t="s">
        <v>5059</v>
      </c>
      <c r="C17" s="5705"/>
      <c r="D17" s="4205">
        <v>41898</v>
      </c>
      <c r="E17" s="4205"/>
      <c r="F17" s="4205"/>
      <c r="G17" s="2561"/>
      <c r="H17" s="2561"/>
      <c r="I17" s="3523"/>
      <c r="J17" s="3523"/>
      <c r="K17" s="3523"/>
      <c r="L17" s="3523"/>
      <c r="M17" s="3523"/>
      <c r="N17" s="3523"/>
      <c r="O17" s="3523"/>
      <c r="P17" s="3523"/>
      <c r="Q17" s="3523"/>
      <c r="R17" s="3523"/>
      <c r="S17" s="3523"/>
      <c r="T17" s="3523"/>
      <c r="U17" s="3523"/>
      <c r="V17" s="3523"/>
      <c r="W17" s="3523"/>
      <c r="X17" s="3523"/>
      <c r="Y17" s="3523"/>
      <c r="Z17" s="3523"/>
      <c r="AA17" s="3523"/>
      <c r="AB17" s="3523"/>
      <c r="AC17" s="3523"/>
      <c r="AD17" s="3523"/>
      <c r="AE17" s="3523"/>
      <c r="AF17" s="3524"/>
    </row>
    <row r="18" spans="2:32" s="2393" customFormat="1" ht="13.5" thickBot="1" x14ac:dyDescent="0.25">
      <c r="B18" s="3949"/>
      <c r="C18" s="3950"/>
      <c r="D18" s="3950"/>
      <c r="E18" s="3950"/>
      <c r="F18" s="3950"/>
      <c r="G18" s="3523"/>
      <c r="H18" s="3523"/>
      <c r="I18" s="3523"/>
      <c r="J18" s="3523"/>
      <c r="K18" s="3523"/>
      <c r="L18" s="3523"/>
      <c r="M18" s="3523"/>
      <c r="N18" s="3523"/>
      <c r="O18" s="3523"/>
      <c r="P18" s="3523"/>
      <c r="Q18" s="3523"/>
      <c r="R18" s="3523"/>
      <c r="S18" s="3523"/>
      <c r="T18" s="3523"/>
      <c r="U18" s="3523"/>
      <c r="V18" s="3523"/>
      <c r="W18" s="3523"/>
      <c r="X18" s="3523"/>
      <c r="Y18" s="3523"/>
      <c r="Z18" s="3523"/>
      <c r="AA18" s="3523"/>
      <c r="AB18" s="3523"/>
      <c r="AC18" s="3523"/>
      <c r="AD18" s="3523"/>
      <c r="AE18" s="3523"/>
      <c r="AF18" s="3524"/>
    </row>
    <row r="19" spans="2:32" s="2393" customFormat="1" ht="26.25" customHeight="1" thickBot="1" x14ac:dyDescent="0.25">
      <c r="B19" s="5706" t="s">
        <v>5060</v>
      </c>
      <c r="C19" s="5707"/>
      <c r="D19" s="5708" t="s">
        <v>6629</v>
      </c>
      <c r="E19" s="5709"/>
      <c r="F19" s="5709"/>
      <c r="G19" s="5709"/>
      <c r="H19" s="5709"/>
      <c r="I19" s="5709"/>
      <c r="J19" s="5709"/>
      <c r="K19" s="5709"/>
      <c r="L19" s="5709"/>
      <c r="M19" s="5709"/>
      <c r="N19" s="5709"/>
      <c r="O19" s="5709"/>
      <c r="P19" s="5709"/>
      <c r="Q19" s="5710"/>
      <c r="R19" s="3523"/>
      <c r="S19" s="3523"/>
      <c r="T19" s="3523"/>
      <c r="U19" s="3523"/>
      <c r="V19" s="3523"/>
      <c r="W19" s="3523"/>
      <c r="X19" s="3523"/>
      <c r="Y19" s="3523"/>
      <c r="Z19" s="3523"/>
      <c r="AA19" s="3523"/>
      <c r="AB19" s="3523"/>
      <c r="AC19" s="3523"/>
      <c r="AD19" s="3523"/>
      <c r="AE19" s="3523"/>
      <c r="AF19" s="3524"/>
    </row>
    <row r="20" spans="2:32" s="2393" customFormat="1" ht="13.5" thickBot="1" x14ac:dyDescent="0.25">
      <c r="B20" s="3949"/>
      <c r="C20" s="3950"/>
      <c r="D20" s="3950"/>
      <c r="E20" s="3950"/>
      <c r="F20" s="3950"/>
      <c r="G20" s="3523"/>
      <c r="H20" s="3523"/>
      <c r="I20" s="3523"/>
      <c r="J20" s="3523"/>
      <c r="K20" s="3523"/>
      <c r="L20" s="3523"/>
      <c r="M20" s="3523"/>
      <c r="N20" s="3523"/>
      <c r="O20" s="3523"/>
      <c r="P20" s="3523"/>
      <c r="Q20" s="3523"/>
      <c r="R20" s="3606"/>
      <c r="S20" s="3523"/>
      <c r="T20" s="3523"/>
      <c r="U20" s="3523"/>
      <c r="V20" s="3523"/>
      <c r="W20" s="3523"/>
      <c r="X20" s="3523"/>
      <c r="Y20" s="3523"/>
      <c r="Z20" s="3523"/>
      <c r="AA20" s="3523"/>
      <c r="AB20" s="3523"/>
      <c r="AC20" s="3523"/>
      <c r="AD20" s="3523"/>
      <c r="AE20" s="3523"/>
      <c r="AF20" s="3524"/>
    </row>
    <row r="21" spans="2:32" s="2393" customFormat="1" ht="13.5" thickBot="1" x14ac:dyDescent="0.25">
      <c r="B21" s="5714" t="s">
        <v>5062</v>
      </c>
      <c r="C21" s="5715"/>
      <c r="D21" s="5691" t="s">
        <v>5063</v>
      </c>
      <c r="E21" s="5720" t="s">
        <v>224</v>
      </c>
      <c r="F21" s="5721"/>
      <c r="G21" s="5721"/>
      <c r="H21" s="5721"/>
      <c r="I21" s="5721"/>
      <c r="J21" s="5721"/>
      <c r="K21" s="5721"/>
      <c r="L21" s="5721"/>
      <c r="M21" s="5721"/>
      <c r="N21" s="5721"/>
      <c r="O21" s="5721"/>
      <c r="P21" s="5722"/>
      <c r="Q21" s="5720" t="s">
        <v>340</v>
      </c>
      <c r="R21" s="5721"/>
      <c r="S21" s="5721"/>
      <c r="T21" s="5721"/>
      <c r="U21" s="5721"/>
      <c r="V21" s="5721"/>
      <c r="W21" s="5721"/>
      <c r="X21" s="5721"/>
      <c r="Y21" s="5722"/>
      <c r="Z21" s="5720" t="s">
        <v>225</v>
      </c>
      <c r="AA21" s="5721"/>
      <c r="AB21" s="5722"/>
      <c r="AC21" s="5723" t="s">
        <v>4982</v>
      </c>
      <c r="AD21" s="5724"/>
      <c r="AE21" s="5725"/>
      <c r="AF21" s="3524"/>
    </row>
    <row r="22" spans="2:32" s="2393" customFormat="1" ht="13.5" thickBot="1" x14ac:dyDescent="0.25">
      <c r="B22" s="5716"/>
      <c r="C22" s="5717"/>
      <c r="D22" s="5719"/>
      <c r="E22" s="5691" t="s">
        <v>5000</v>
      </c>
      <c r="F22" s="5691" t="s">
        <v>5001</v>
      </c>
      <c r="G22" s="5695" t="s">
        <v>5003</v>
      </c>
      <c r="H22" s="5695" t="s">
        <v>5064</v>
      </c>
      <c r="I22" s="5695" t="s">
        <v>5065</v>
      </c>
      <c r="J22" s="5695" t="s">
        <v>5066</v>
      </c>
      <c r="K22" s="5694" t="s">
        <v>5006</v>
      </c>
      <c r="L22" s="5694"/>
      <c r="M22" s="5695" t="s">
        <v>5067</v>
      </c>
      <c r="N22" s="5695" t="s">
        <v>5068</v>
      </c>
      <c r="O22" s="5695" t="s">
        <v>5069</v>
      </c>
      <c r="P22" s="5695" t="s">
        <v>5070</v>
      </c>
      <c r="Q22" s="5691" t="s">
        <v>5012</v>
      </c>
      <c r="R22" s="5691" t="s">
        <v>5013</v>
      </c>
      <c r="S22" s="5691" t="s">
        <v>5014</v>
      </c>
      <c r="T22" s="5691" t="s">
        <v>5071</v>
      </c>
      <c r="U22" s="5691" t="s">
        <v>5072</v>
      </c>
      <c r="V22" s="5691" t="s">
        <v>5017</v>
      </c>
      <c r="W22" s="5691" t="s">
        <v>5019</v>
      </c>
      <c r="X22" s="5695" t="s">
        <v>5073</v>
      </c>
      <c r="Y22" s="5695" t="s">
        <v>5074</v>
      </c>
      <c r="Z22" s="5691" t="s">
        <v>5075</v>
      </c>
      <c r="AA22" s="5691" t="s">
        <v>5076</v>
      </c>
      <c r="AB22" s="5691" t="s">
        <v>5077</v>
      </c>
      <c r="AC22" s="5691" t="s">
        <v>1150</v>
      </c>
      <c r="AD22" s="5691" t="s">
        <v>4983</v>
      </c>
      <c r="AE22" s="5691" t="s">
        <v>4984</v>
      </c>
      <c r="AF22" s="3524"/>
    </row>
    <row r="23" spans="2:32" s="2393" customFormat="1" ht="13.5" thickBot="1" x14ac:dyDescent="0.25">
      <c r="B23" s="5740"/>
      <c r="C23" s="5741"/>
      <c r="D23" s="5692"/>
      <c r="E23" s="5692"/>
      <c r="F23" s="5692"/>
      <c r="G23" s="5696"/>
      <c r="H23" s="5696"/>
      <c r="I23" s="5696"/>
      <c r="J23" s="5696"/>
      <c r="K23" s="3947" t="s">
        <v>5026</v>
      </c>
      <c r="L23" s="3948" t="s">
        <v>2793</v>
      </c>
      <c r="M23" s="5696"/>
      <c r="N23" s="5696"/>
      <c r="O23" s="5696"/>
      <c r="P23" s="5696"/>
      <c r="Q23" s="5692"/>
      <c r="R23" s="5692"/>
      <c r="S23" s="5692"/>
      <c r="T23" s="5692"/>
      <c r="U23" s="5692"/>
      <c r="V23" s="5692"/>
      <c r="W23" s="5692"/>
      <c r="X23" s="5696"/>
      <c r="Y23" s="5696"/>
      <c r="Z23" s="5692"/>
      <c r="AA23" s="5692"/>
      <c r="AB23" s="5692"/>
      <c r="AC23" s="5692"/>
      <c r="AD23" s="5692"/>
      <c r="AE23" s="5692"/>
      <c r="AF23" s="3524"/>
    </row>
    <row r="24" spans="2:32" s="2393" customFormat="1" ht="13.5" thickBot="1" x14ac:dyDescent="0.25">
      <c r="B24" s="4164" t="s">
        <v>6311</v>
      </c>
      <c r="C24" s="4165"/>
      <c r="D24" s="3073" t="s">
        <v>6329</v>
      </c>
      <c r="E24" s="3055" t="s">
        <v>1529</v>
      </c>
      <c r="F24" s="3074" t="s">
        <v>1529</v>
      </c>
      <c r="G24" s="3317" t="s">
        <v>1529</v>
      </c>
      <c r="H24" s="3317" t="s">
        <v>1529</v>
      </c>
      <c r="I24" s="3055" t="s">
        <v>1529</v>
      </c>
      <c r="J24" s="3055" t="s">
        <v>1529</v>
      </c>
      <c r="K24" s="3074" t="s">
        <v>1529</v>
      </c>
      <c r="L24" s="3317" t="s">
        <v>1529</v>
      </c>
      <c r="M24" s="3317" t="s">
        <v>1529</v>
      </c>
      <c r="N24" s="3317" t="s">
        <v>1529</v>
      </c>
      <c r="O24" s="3317" t="s">
        <v>1529</v>
      </c>
      <c r="P24" s="3317" t="s">
        <v>1529</v>
      </c>
      <c r="Q24" s="3317" t="s">
        <v>1529</v>
      </c>
      <c r="R24" s="3317" t="s">
        <v>1529</v>
      </c>
      <c r="S24" s="3317" t="s">
        <v>1529</v>
      </c>
      <c r="T24" s="3317" t="s">
        <v>1529</v>
      </c>
      <c r="U24" s="3317" t="s">
        <v>1529</v>
      </c>
      <c r="V24" s="3317" t="s">
        <v>1529</v>
      </c>
      <c r="W24" s="3317" t="s">
        <v>1529</v>
      </c>
      <c r="X24" s="3317" t="s">
        <v>1529</v>
      </c>
      <c r="Y24" s="3317" t="s">
        <v>1529</v>
      </c>
      <c r="Z24" s="3317" t="s">
        <v>1529</v>
      </c>
      <c r="AA24" s="3317" t="s">
        <v>1529</v>
      </c>
      <c r="AB24" s="3317" t="s">
        <v>1529</v>
      </c>
      <c r="AC24" s="3317" t="s">
        <v>1529</v>
      </c>
      <c r="AD24" s="3317" t="s">
        <v>1529</v>
      </c>
      <c r="AE24" s="3317" t="s">
        <v>1529</v>
      </c>
      <c r="AF24" s="3524"/>
    </row>
    <row r="25" spans="2:32" s="2393" customFormat="1" x14ac:dyDescent="0.2">
      <c r="B25" s="3612"/>
      <c r="C25" s="3559"/>
      <c r="D25" s="3559"/>
      <c r="E25" s="3559"/>
      <c r="F25" s="3559"/>
      <c r="G25" s="3561"/>
      <c r="H25" s="3561"/>
      <c r="I25" s="3561"/>
      <c r="J25" s="3561"/>
      <c r="K25" s="3559"/>
      <c r="L25" s="3561"/>
      <c r="M25" s="3561"/>
      <c r="N25" s="3561"/>
      <c r="O25" s="3561"/>
      <c r="P25" s="3561"/>
      <c r="Q25" s="3613"/>
      <c r="R25" s="3613"/>
      <c r="S25" s="3613"/>
      <c r="T25" s="3613"/>
      <c r="U25" s="3613"/>
      <c r="V25" s="3613"/>
      <c r="W25" s="3613"/>
      <c r="X25" s="3613"/>
      <c r="Y25" s="3613"/>
      <c r="Z25" s="3613"/>
      <c r="AA25" s="3613"/>
      <c r="AB25" s="3613"/>
      <c r="AC25" s="3613"/>
      <c r="AD25" s="3613"/>
      <c r="AE25" s="3613"/>
      <c r="AF25" s="3524"/>
    </row>
    <row r="26" spans="2:32" s="2393" customFormat="1" x14ac:dyDescent="0.2">
      <c r="B26" s="5728" t="s">
        <v>4985</v>
      </c>
      <c r="C26" s="5729"/>
      <c r="D26" s="4168" t="s">
        <v>6330</v>
      </c>
      <c r="E26" s="4168"/>
      <c r="F26" s="4168"/>
      <c r="G26" s="4168"/>
      <c r="H26" s="4168"/>
      <c r="I26" s="3614"/>
      <c r="J26" s="3614"/>
      <c r="K26" s="3614"/>
      <c r="L26" s="3614"/>
      <c r="M26" s="3614"/>
      <c r="N26" s="3614"/>
      <c r="O26" s="3614"/>
      <c r="P26" s="3614"/>
      <c r="Q26" s="3613"/>
      <c r="R26" s="3613"/>
      <c r="S26" s="3613"/>
      <c r="T26" s="3613"/>
      <c r="U26" s="3613"/>
      <c r="V26" s="3613"/>
      <c r="W26" s="3613"/>
      <c r="X26" s="3613"/>
      <c r="Y26" s="3613"/>
      <c r="Z26" s="3613"/>
      <c r="AA26" s="3613"/>
      <c r="AB26" s="3613"/>
      <c r="AC26" s="3613"/>
      <c r="AD26" s="3613"/>
      <c r="AE26" s="3613"/>
      <c r="AF26" s="3524"/>
    </row>
    <row r="27" spans="2:32" s="2393" customFormat="1" x14ac:dyDescent="0.2">
      <c r="B27" s="5728" t="s">
        <v>4986</v>
      </c>
      <c r="C27" s="5729"/>
      <c r="D27" s="4168" t="s">
        <v>6330</v>
      </c>
      <c r="E27" s="4168"/>
      <c r="F27" s="4168"/>
      <c r="G27" s="4168"/>
      <c r="H27" s="4168"/>
      <c r="I27" s="3614"/>
      <c r="J27" s="3614"/>
      <c r="K27" s="3614"/>
      <c r="L27" s="3614"/>
      <c r="M27" s="3614"/>
      <c r="N27" s="3614"/>
      <c r="O27" s="3614"/>
      <c r="P27" s="3614"/>
      <c r="Q27" s="3613"/>
      <c r="R27" s="3613"/>
      <c r="S27" s="3613"/>
      <c r="T27" s="3613"/>
      <c r="U27" s="3613"/>
      <c r="V27" s="3613"/>
      <c r="W27" s="3613"/>
      <c r="X27" s="3613"/>
      <c r="Y27" s="3613"/>
      <c r="Z27" s="3613"/>
      <c r="AA27" s="3613"/>
      <c r="AB27" s="3613"/>
      <c r="AC27" s="3613"/>
      <c r="AD27" s="3613"/>
      <c r="AE27" s="3613"/>
      <c r="AF27" s="3524"/>
    </row>
    <row r="28" spans="2:32" s="2393" customFormat="1" ht="13.5" thickBot="1" x14ac:dyDescent="0.25">
      <c r="B28" s="3951"/>
      <c r="C28" s="3952"/>
      <c r="D28" s="3952"/>
      <c r="E28" s="3952"/>
      <c r="F28" s="3952"/>
      <c r="G28" s="3606"/>
      <c r="H28" s="3606"/>
      <c r="I28" s="3606"/>
      <c r="J28" s="3606"/>
      <c r="K28" s="3606"/>
      <c r="L28" s="3606"/>
      <c r="M28" s="3606"/>
      <c r="N28" s="3606"/>
      <c r="O28" s="3606"/>
      <c r="P28" s="3606"/>
      <c r="Q28" s="3606"/>
      <c r="R28" s="3606"/>
      <c r="S28" s="3606"/>
      <c r="T28" s="3606"/>
      <c r="U28" s="3606"/>
      <c r="V28" s="3606"/>
      <c r="W28" s="3606"/>
      <c r="X28" s="3606"/>
      <c r="Y28" s="3606"/>
      <c r="Z28" s="3606"/>
      <c r="AA28" s="3606"/>
      <c r="AB28" s="3606"/>
      <c r="AC28" s="3606"/>
      <c r="AD28" s="3606"/>
      <c r="AE28" s="3606"/>
      <c r="AF28" s="3565"/>
    </row>
    <row r="29" spans="2:32" s="2393" customFormat="1" x14ac:dyDescent="0.2">
      <c r="B29" s="2803"/>
      <c r="C29" s="2803"/>
      <c r="D29" s="2803"/>
      <c r="E29" s="2803"/>
      <c r="F29" s="2803"/>
      <c r="G29" s="2804"/>
      <c r="H29" s="2805"/>
      <c r="I29" s="2803"/>
      <c r="J29" s="2803"/>
      <c r="K29" s="2803"/>
      <c r="L29" s="2803"/>
      <c r="M29" s="2803"/>
      <c r="N29" s="2803"/>
      <c r="O29" s="2803"/>
      <c r="P29" s="2803"/>
      <c r="Q29" s="2803"/>
      <c r="R29" s="2803"/>
      <c r="S29" s="2803"/>
      <c r="T29" s="2803"/>
    </row>
    <row r="30" spans="2:32" s="3451" customFormat="1" ht="13.5" thickBot="1" x14ac:dyDescent="0.25">
      <c r="B30" s="3454"/>
      <c r="C30" s="3454"/>
      <c r="D30" s="3454"/>
      <c r="E30" s="3454"/>
      <c r="F30" s="3454"/>
      <c r="G30" s="3455"/>
      <c r="H30" s="3456"/>
      <c r="I30" s="3454"/>
      <c r="J30" s="3454"/>
      <c r="K30" s="3454"/>
      <c r="L30" s="3454"/>
      <c r="M30" s="3454"/>
      <c r="N30" s="3454"/>
      <c r="O30" s="3454"/>
      <c r="P30" s="3454"/>
      <c r="Q30" s="3454"/>
      <c r="R30" s="3454"/>
      <c r="S30" s="3454"/>
      <c r="T30" s="3454"/>
    </row>
    <row r="31" spans="2:32" s="2393" customFormat="1" ht="20.25" x14ac:dyDescent="0.2">
      <c r="B31" s="5700" t="s">
        <v>5058</v>
      </c>
      <c r="C31" s="5701"/>
      <c r="D31" s="5701"/>
      <c r="E31" s="5701"/>
      <c r="F31" s="5701"/>
      <c r="G31" s="5701"/>
      <c r="H31" s="5701"/>
      <c r="I31" s="5701"/>
      <c r="J31" s="5701"/>
      <c r="K31" s="5701"/>
      <c r="L31" s="5701"/>
      <c r="M31" s="5701"/>
      <c r="N31" s="5701"/>
      <c r="O31" s="5701"/>
      <c r="P31" s="5701"/>
      <c r="Q31" s="5701"/>
      <c r="R31" s="5701"/>
      <c r="S31" s="5701"/>
      <c r="T31" s="5701"/>
      <c r="U31" s="5701"/>
      <c r="V31" s="5701"/>
      <c r="W31" s="5701"/>
      <c r="X31" s="5701"/>
      <c r="Y31" s="5701"/>
      <c r="Z31" s="5701"/>
      <c r="AA31" s="5701"/>
      <c r="AB31" s="5701"/>
      <c r="AC31" s="5701"/>
      <c r="AD31" s="5701"/>
      <c r="AE31" s="5701"/>
      <c r="AF31" s="5702"/>
    </row>
    <row r="32" spans="2:32" s="2393" customFormat="1" x14ac:dyDescent="0.2">
      <c r="B32" s="3778"/>
      <c r="C32" s="3779"/>
      <c r="D32" s="3779"/>
      <c r="E32" s="3779"/>
      <c r="F32" s="3779"/>
      <c r="G32" s="3523"/>
      <c r="H32" s="3523"/>
      <c r="I32" s="3523"/>
      <c r="J32" s="3523"/>
      <c r="K32" s="3523"/>
      <c r="L32" s="3523"/>
      <c r="M32" s="3523"/>
      <c r="N32" s="3523"/>
      <c r="O32" s="3523"/>
      <c r="P32" s="3523"/>
      <c r="Q32" s="3523"/>
      <c r="R32" s="3523"/>
      <c r="S32" s="3523"/>
      <c r="T32" s="3523"/>
      <c r="U32" s="3523"/>
      <c r="V32" s="3523"/>
      <c r="W32" s="3523"/>
      <c r="X32" s="3523"/>
      <c r="Y32" s="3523"/>
      <c r="Z32" s="3523"/>
      <c r="AA32" s="3523"/>
      <c r="AB32" s="3523"/>
      <c r="AC32" s="3523"/>
      <c r="AD32" s="3523"/>
      <c r="AE32" s="3523"/>
      <c r="AF32" s="3524"/>
    </row>
    <row r="33" spans="2:32" s="2393" customFormat="1" x14ac:dyDescent="0.2">
      <c r="B33" s="3605" t="s">
        <v>5078</v>
      </c>
      <c r="C33" s="3779"/>
      <c r="D33" s="5731" t="s">
        <v>7033</v>
      </c>
      <c r="E33" s="5731"/>
      <c r="F33" s="5731"/>
      <c r="G33" s="3523"/>
      <c r="H33" s="3523"/>
      <c r="I33" s="3523"/>
      <c r="J33" s="3523"/>
      <c r="K33" s="3523"/>
      <c r="L33" s="3523"/>
      <c r="M33" s="3523"/>
      <c r="N33" s="3523"/>
      <c r="O33" s="3523"/>
      <c r="P33" s="3523"/>
      <c r="Q33" s="3523"/>
      <c r="R33" s="3523"/>
      <c r="S33" s="3523"/>
      <c r="T33" s="3523"/>
      <c r="U33" s="3523"/>
      <c r="V33" s="3523"/>
      <c r="W33" s="3523"/>
      <c r="X33" s="3523"/>
      <c r="Y33" s="3523"/>
      <c r="Z33" s="3523"/>
      <c r="AA33" s="3523"/>
      <c r="AB33" s="3523"/>
      <c r="AC33" s="3523"/>
      <c r="AD33" s="3523"/>
      <c r="AE33" s="3523"/>
      <c r="AF33" s="3524"/>
    </row>
    <row r="34" spans="2:32" s="2393" customFormat="1" x14ac:dyDescent="0.2">
      <c r="B34" s="5732" t="s">
        <v>5061</v>
      </c>
      <c r="C34" s="5733"/>
      <c r="D34" s="4204">
        <v>41883</v>
      </c>
      <c r="E34" s="4204"/>
      <c r="F34" s="4204"/>
      <c r="G34" s="2561"/>
      <c r="H34" s="2561"/>
      <c r="I34" s="3523"/>
      <c r="J34" s="3523"/>
      <c r="K34" s="3523"/>
      <c r="L34" s="3523"/>
      <c r="M34" s="3523"/>
      <c r="N34" s="3523"/>
      <c r="O34" s="3523"/>
      <c r="P34" s="3523"/>
      <c r="Q34" s="3523"/>
      <c r="R34" s="3523"/>
      <c r="S34" s="3523"/>
      <c r="T34" s="3523"/>
      <c r="U34" s="3523"/>
      <c r="V34" s="3523"/>
      <c r="W34" s="3523"/>
      <c r="X34" s="3523"/>
      <c r="Y34" s="3523"/>
      <c r="Z34" s="3523"/>
      <c r="AA34" s="3523"/>
      <c r="AB34" s="3523"/>
      <c r="AC34" s="3523"/>
      <c r="AD34" s="3523"/>
      <c r="AE34" s="3523"/>
      <c r="AF34" s="3524"/>
    </row>
    <row r="35" spans="2:32" s="2393" customFormat="1" x14ac:dyDescent="0.2">
      <c r="B35" s="5704" t="s">
        <v>5059</v>
      </c>
      <c r="C35" s="5705"/>
      <c r="D35" s="4205">
        <v>42004</v>
      </c>
      <c r="E35" s="4205"/>
      <c r="F35" s="4205"/>
      <c r="G35" s="2561"/>
      <c r="H35" s="2561"/>
      <c r="I35" s="3523"/>
      <c r="J35" s="3523"/>
      <c r="K35" s="3523"/>
      <c r="L35" s="3523"/>
      <c r="M35" s="3523"/>
      <c r="N35" s="3523"/>
      <c r="O35" s="3523"/>
      <c r="P35" s="3523"/>
      <c r="Q35" s="3523"/>
      <c r="R35" s="3523"/>
      <c r="S35" s="3523"/>
      <c r="T35" s="3523"/>
      <c r="U35" s="3523"/>
      <c r="V35" s="3523"/>
      <c r="W35" s="3523"/>
      <c r="X35" s="3523"/>
      <c r="Y35" s="3523"/>
      <c r="Z35" s="3523"/>
      <c r="AA35" s="3523"/>
      <c r="AB35" s="3523"/>
      <c r="AC35" s="3523"/>
      <c r="AD35" s="3523"/>
      <c r="AE35" s="3523"/>
      <c r="AF35" s="3524"/>
    </row>
    <row r="36" spans="2:32" s="2393" customFormat="1" ht="13.5" thickBot="1" x14ac:dyDescent="0.25">
      <c r="B36" s="3778"/>
      <c r="C36" s="3779"/>
      <c r="D36" s="3779"/>
      <c r="E36" s="3779"/>
      <c r="F36" s="3779"/>
      <c r="G36" s="3523"/>
      <c r="H36" s="3523"/>
      <c r="I36" s="3523"/>
      <c r="J36" s="3523"/>
      <c r="K36" s="3523"/>
      <c r="L36" s="3523"/>
      <c r="M36" s="3523"/>
      <c r="N36" s="3523"/>
      <c r="O36" s="3523"/>
      <c r="P36" s="3523"/>
      <c r="Q36" s="3523"/>
      <c r="R36" s="3523"/>
      <c r="S36" s="3523"/>
      <c r="T36" s="3523"/>
      <c r="U36" s="3523"/>
      <c r="V36" s="3523"/>
      <c r="W36" s="3523"/>
      <c r="X36" s="3523"/>
      <c r="Y36" s="3523"/>
      <c r="Z36" s="3523"/>
      <c r="AA36" s="3523"/>
      <c r="AB36" s="3523"/>
      <c r="AC36" s="3523"/>
      <c r="AD36" s="3523"/>
      <c r="AE36" s="3523"/>
      <c r="AF36" s="3524"/>
    </row>
    <row r="37" spans="2:32" s="2393" customFormat="1" ht="49.5" customHeight="1" thickBot="1" x14ac:dyDescent="0.25">
      <c r="B37" s="5706" t="s">
        <v>5060</v>
      </c>
      <c r="C37" s="5707"/>
      <c r="D37" s="5708" t="s">
        <v>7034</v>
      </c>
      <c r="E37" s="5709"/>
      <c r="F37" s="5709"/>
      <c r="G37" s="5709"/>
      <c r="H37" s="5709"/>
      <c r="I37" s="5709"/>
      <c r="J37" s="5709"/>
      <c r="K37" s="5709"/>
      <c r="L37" s="5709"/>
      <c r="M37" s="5709"/>
      <c r="N37" s="5709"/>
      <c r="O37" s="5709"/>
      <c r="P37" s="5709"/>
      <c r="Q37" s="5710"/>
      <c r="R37" s="3523"/>
      <c r="S37" s="3523"/>
      <c r="T37" s="3523"/>
      <c r="U37" s="3523"/>
      <c r="V37" s="3523"/>
      <c r="W37" s="3523"/>
      <c r="X37" s="3523"/>
      <c r="Y37" s="3523"/>
      <c r="Z37" s="3523"/>
      <c r="AA37" s="3523"/>
      <c r="AB37" s="3523"/>
      <c r="AC37" s="3523"/>
      <c r="AD37" s="3523"/>
      <c r="AE37" s="3523"/>
      <c r="AF37" s="3524"/>
    </row>
    <row r="38" spans="2:32" s="2393" customFormat="1" ht="13.5" thickBot="1" x14ac:dyDescent="0.25">
      <c r="B38" s="3778"/>
      <c r="C38" s="3779"/>
      <c r="D38" s="3779"/>
      <c r="E38" s="3779"/>
      <c r="F38" s="3779"/>
      <c r="G38" s="3523"/>
      <c r="H38" s="3523"/>
      <c r="I38" s="3523"/>
      <c r="J38" s="3523"/>
      <c r="K38" s="3523"/>
      <c r="L38" s="3523"/>
      <c r="M38" s="3523"/>
      <c r="N38" s="3523"/>
      <c r="O38" s="3523"/>
      <c r="P38" s="3523"/>
      <c r="Q38" s="3523"/>
      <c r="R38" s="3606"/>
      <c r="S38" s="3523"/>
      <c r="T38" s="3523"/>
      <c r="U38" s="3523"/>
      <c r="V38" s="3523"/>
      <c r="W38" s="3523"/>
      <c r="X38" s="3523"/>
      <c r="Y38" s="3523"/>
      <c r="Z38" s="3523"/>
      <c r="AA38" s="3523"/>
      <c r="AB38" s="3523"/>
      <c r="AC38" s="3523"/>
      <c r="AD38" s="3523"/>
      <c r="AE38" s="3523"/>
      <c r="AF38" s="3524"/>
    </row>
    <row r="39" spans="2:32" s="2393" customFormat="1" ht="13.5" thickBot="1" x14ac:dyDescent="0.25">
      <c r="B39" s="5714" t="s">
        <v>5062</v>
      </c>
      <c r="C39" s="5715"/>
      <c r="D39" s="5691" t="s">
        <v>5063</v>
      </c>
      <c r="E39" s="5720" t="s">
        <v>224</v>
      </c>
      <c r="F39" s="5721"/>
      <c r="G39" s="5721"/>
      <c r="H39" s="5721"/>
      <c r="I39" s="5721"/>
      <c r="J39" s="5721"/>
      <c r="K39" s="5721"/>
      <c r="L39" s="5721"/>
      <c r="M39" s="5721"/>
      <c r="N39" s="5721"/>
      <c r="O39" s="5721"/>
      <c r="P39" s="5722"/>
      <c r="Q39" s="5720" t="s">
        <v>340</v>
      </c>
      <c r="R39" s="5721"/>
      <c r="S39" s="5721"/>
      <c r="T39" s="5721"/>
      <c r="U39" s="5721"/>
      <c r="V39" s="5721"/>
      <c r="W39" s="5721"/>
      <c r="X39" s="5721"/>
      <c r="Y39" s="5722"/>
      <c r="Z39" s="5720" t="s">
        <v>225</v>
      </c>
      <c r="AA39" s="5721"/>
      <c r="AB39" s="5722"/>
      <c r="AC39" s="5723" t="s">
        <v>4982</v>
      </c>
      <c r="AD39" s="5724"/>
      <c r="AE39" s="5725"/>
      <c r="AF39" s="3524"/>
    </row>
    <row r="40" spans="2:32" s="2393" customFormat="1" ht="13.5" thickBot="1" x14ac:dyDescent="0.25">
      <c r="B40" s="5716"/>
      <c r="C40" s="5717"/>
      <c r="D40" s="5719"/>
      <c r="E40" s="5691" t="s">
        <v>5000</v>
      </c>
      <c r="F40" s="5691" t="s">
        <v>5001</v>
      </c>
      <c r="G40" s="5695" t="s">
        <v>5003</v>
      </c>
      <c r="H40" s="5695" t="s">
        <v>5064</v>
      </c>
      <c r="I40" s="5695" t="s">
        <v>5065</v>
      </c>
      <c r="J40" s="5695" t="s">
        <v>5066</v>
      </c>
      <c r="K40" s="5694" t="s">
        <v>5006</v>
      </c>
      <c r="L40" s="5694"/>
      <c r="M40" s="5695" t="s">
        <v>5067</v>
      </c>
      <c r="N40" s="5695" t="s">
        <v>5068</v>
      </c>
      <c r="O40" s="5695" t="s">
        <v>5069</v>
      </c>
      <c r="P40" s="5695" t="s">
        <v>5070</v>
      </c>
      <c r="Q40" s="5691" t="s">
        <v>5012</v>
      </c>
      <c r="R40" s="5691" t="s">
        <v>5013</v>
      </c>
      <c r="S40" s="5691" t="s">
        <v>5014</v>
      </c>
      <c r="T40" s="5691" t="s">
        <v>5071</v>
      </c>
      <c r="U40" s="5691" t="s">
        <v>5072</v>
      </c>
      <c r="V40" s="5691" t="s">
        <v>5017</v>
      </c>
      <c r="W40" s="5691" t="s">
        <v>5019</v>
      </c>
      <c r="X40" s="5695" t="s">
        <v>5073</v>
      </c>
      <c r="Y40" s="5695" t="s">
        <v>5074</v>
      </c>
      <c r="Z40" s="5691" t="s">
        <v>5075</v>
      </c>
      <c r="AA40" s="5691" t="s">
        <v>5076</v>
      </c>
      <c r="AB40" s="5691" t="s">
        <v>5077</v>
      </c>
      <c r="AC40" s="5691" t="s">
        <v>1150</v>
      </c>
      <c r="AD40" s="5691" t="s">
        <v>4983</v>
      </c>
      <c r="AE40" s="5691" t="s">
        <v>4984</v>
      </c>
      <c r="AF40" s="3524"/>
    </row>
    <row r="41" spans="2:32" s="2393" customFormat="1" ht="13.5" thickBot="1" x14ac:dyDescent="0.25">
      <c r="B41" s="5718"/>
      <c r="C41" s="5737"/>
      <c r="D41" s="5719"/>
      <c r="E41" s="5719"/>
      <c r="F41" s="5719"/>
      <c r="G41" s="5730"/>
      <c r="H41" s="5730"/>
      <c r="I41" s="5730"/>
      <c r="J41" s="5730"/>
      <c r="K41" s="3776" t="s">
        <v>5026</v>
      </c>
      <c r="L41" s="3777" t="s">
        <v>2793</v>
      </c>
      <c r="M41" s="5730"/>
      <c r="N41" s="5730"/>
      <c r="O41" s="5730"/>
      <c r="P41" s="5730"/>
      <c r="Q41" s="5719"/>
      <c r="R41" s="5719"/>
      <c r="S41" s="5719"/>
      <c r="T41" s="5719"/>
      <c r="U41" s="5719"/>
      <c r="V41" s="5719"/>
      <c r="W41" s="5719"/>
      <c r="X41" s="5730"/>
      <c r="Y41" s="5730"/>
      <c r="Z41" s="5719"/>
      <c r="AA41" s="5719"/>
      <c r="AB41" s="5719"/>
      <c r="AC41" s="5719"/>
      <c r="AD41" s="5719"/>
      <c r="AE41" s="5719"/>
      <c r="AF41" s="3524"/>
    </row>
    <row r="42" spans="2:32" s="2393" customFormat="1" x14ac:dyDescent="0.2">
      <c r="B42" s="3957" t="s">
        <v>7035</v>
      </c>
      <c r="C42" s="3945"/>
      <c r="D42" s="3233">
        <v>2691</v>
      </c>
      <c r="E42" s="3234" t="s">
        <v>1412</v>
      </c>
      <c r="F42" s="3234" t="s">
        <v>1412</v>
      </c>
      <c r="G42" s="3958">
        <v>0</v>
      </c>
      <c r="H42" s="3234" t="s">
        <v>1412</v>
      </c>
      <c r="I42" s="3234">
        <v>0.04</v>
      </c>
      <c r="J42" s="3234">
        <v>0.04</v>
      </c>
      <c r="K42" s="3234" t="s">
        <v>1412</v>
      </c>
      <c r="L42" s="3234" t="s">
        <v>1412</v>
      </c>
      <c r="M42" s="3234">
        <v>0.15</v>
      </c>
      <c r="N42" s="3234">
        <v>0.15</v>
      </c>
      <c r="O42" s="3235" t="s">
        <v>1412</v>
      </c>
      <c r="P42" s="3235" t="s">
        <v>1412</v>
      </c>
      <c r="Q42" s="3235" t="s">
        <v>1412</v>
      </c>
      <c r="R42" s="3959">
        <v>0</v>
      </c>
      <c r="S42" s="3235" t="s">
        <v>1412</v>
      </c>
      <c r="T42" s="3235" t="s">
        <v>1412</v>
      </c>
      <c r="U42" s="3959">
        <v>0</v>
      </c>
      <c r="V42" s="3959">
        <v>0</v>
      </c>
      <c r="W42" s="3959">
        <v>0</v>
      </c>
      <c r="X42" s="3235" t="s">
        <v>1412</v>
      </c>
      <c r="Y42" s="3235" t="s">
        <v>1412</v>
      </c>
      <c r="Z42" s="2523">
        <v>500</v>
      </c>
      <c r="AA42" s="3503">
        <v>0.02</v>
      </c>
      <c r="AB42" s="3503">
        <v>0.02</v>
      </c>
      <c r="AC42" s="2579"/>
      <c r="AD42" s="2579"/>
      <c r="AE42" s="3369"/>
      <c r="AF42" s="3524"/>
    </row>
    <row r="43" spans="2:32" s="2393" customFormat="1" x14ac:dyDescent="0.2">
      <c r="B43" s="3960" t="s">
        <v>7036</v>
      </c>
      <c r="C43" s="3946"/>
      <c r="D43" s="3242">
        <v>2692</v>
      </c>
      <c r="E43" s="3243" t="s">
        <v>1412</v>
      </c>
      <c r="F43" s="3243" t="s">
        <v>1412</v>
      </c>
      <c r="G43" s="3961">
        <v>25</v>
      </c>
      <c r="H43" s="3243" t="s">
        <v>1412</v>
      </c>
      <c r="I43" s="3243">
        <v>0.04</v>
      </c>
      <c r="J43" s="3243">
        <v>0.04</v>
      </c>
      <c r="K43" s="3243" t="s">
        <v>1412</v>
      </c>
      <c r="L43" s="3243" t="s">
        <v>1412</v>
      </c>
      <c r="M43" s="3243">
        <v>0.15</v>
      </c>
      <c r="N43" s="3243">
        <v>0.15</v>
      </c>
      <c r="O43" s="3244" t="s">
        <v>1412</v>
      </c>
      <c r="P43" s="3244" t="s">
        <v>1412</v>
      </c>
      <c r="Q43" s="3244" t="s">
        <v>1412</v>
      </c>
      <c r="R43" s="3962">
        <v>300</v>
      </c>
      <c r="S43" s="3244" t="s">
        <v>1412</v>
      </c>
      <c r="T43" s="3244" t="s">
        <v>1412</v>
      </c>
      <c r="U43" s="3962">
        <v>300</v>
      </c>
      <c r="V43" s="3962">
        <v>300</v>
      </c>
      <c r="W43" s="3962">
        <v>300</v>
      </c>
      <c r="X43" s="3244" t="s">
        <v>1412</v>
      </c>
      <c r="Y43" s="3244" t="s">
        <v>1412</v>
      </c>
      <c r="Z43" s="2512">
        <v>1000</v>
      </c>
      <c r="AA43" s="3506">
        <v>0.02</v>
      </c>
      <c r="AB43" s="3506">
        <v>0.02</v>
      </c>
      <c r="AC43" s="2569"/>
      <c r="AD43" s="2569"/>
      <c r="AE43" s="3371"/>
      <c r="AF43" s="3524"/>
    </row>
    <row r="44" spans="2:32" s="2393" customFormat="1" x14ac:dyDescent="0.2">
      <c r="B44" s="3960" t="s">
        <v>7037</v>
      </c>
      <c r="C44" s="3946"/>
      <c r="D44" s="3242">
        <v>2703</v>
      </c>
      <c r="E44" s="3243" t="s">
        <v>1412</v>
      </c>
      <c r="F44" s="3243" t="s">
        <v>1412</v>
      </c>
      <c r="G44" s="3247">
        <v>100</v>
      </c>
      <c r="H44" s="3243" t="s">
        <v>1412</v>
      </c>
      <c r="I44" s="3243">
        <v>0.04</v>
      </c>
      <c r="J44" s="3243">
        <v>0.04</v>
      </c>
      <c r="K44" s="3243" t="s">
        <v>1412</v>
      </c>
      <c r="L44" s="3243" t="s">
        <v>1412</v>
      </c>
      <c r="M44" s="3243">
        <v>0.15</v>
      </c>
      <c r="N44" s="3243">
        <v>0.15</v>
      </c>
      <c r="O44" s="3244" t="s">
        <v>1412</v>
      </c>
      <c r="P44" s="3244" t="s">
        <v>1412</v>
      </c>
      <c r="Q44" s="3244" t="s">
        <v>1412</v>
      </c>
      <c r="R44" s="3247" t="s">
        <v>2465</v>
      </c>
      <c r="S44" s="3244" t="s">
        <v>1412</v>
      </c>
      <c r="T44" s="3244" t="s">
        <v>1412</v>
      </c>
      <c r="U44" s="3247" t="s">
        <v>2465</v>
      </c>
      <c r="V44" s="3247" t="s">
        <v>2465</v>
      </c>
      <c r="W44" s="3247" t="s">
        <v>2465</v>
      </c>
      <c r="X44" s="3244" t="s">
        <v>1412</v>
      </c>
      <c r="Y44" s="3244" t="s">
        <v>1412</v>
      </c>
      <c r="Z44" s="2512">
        <v>2000</v>
      </c>
      <c r="AA44" s="3506">
        <v>0.02</v>
      </c>
      <c r="AB44" s="3506">
        <v>0.02</v>
      </c>
      <c r="AC44" s="2569"/>
      <c r="AD44" s="2569"/>
      <c r="AE44" s="3371"/>
      <c r="AF44" s="3524"/>
    </row>
    <row r="45" spans="2:32" s="2393" customFormat="1" x14ac:dyDescent="0.2">
      <c r="B45" s="3960" t="s">
        <v>7038</v>
      </c>
      <c r="C45" s="3946"/>
      <c r="D45" s="3242">
        <v>2704</v>
      </c>
      <c r="E45" s="3243" t="s">
        <v>1412</v>
      </c>
      <c r="F45" s="3243" t="s">
        <v>1412</v>
      </c>
      <c r="G45" s="3247">
        <v>120</v>
      </c>
      <c r="H45" s="3243" t="s">
        <v>1412</v>
      </c>
      <c r="I45" s="3243">
        <v>0.04</v>
      </c>
      <c r="J45" s="3243">
        <v>0.04</v>
      </c>
      <c r="K45" s="3243" t="s">
        <v>1412</v>
      </c>
      <c r="L45" s="3243" t="s">
        <v>1412</v>
      </c>
      <c r="M45" s="3243">
        <v>0.15</v>
      </c>
      <c r="N45" s="3243">
        <v>0.15</v>
      </c>
      <c r="O45" s="3244" t="s">
        <v>1412</v>
      </c>
      <c r="P45" s="3244" t="s">
        <v>1412</v>
      </c>
      <c r="Q45" s="3244" t="s">
        <v>1412</v>
      </c>
      <c r="R45" s="3247" t="s">
        <v>2465</v>
      </c>
      <c r="S45" s="3244" t="s">
        <v>1412</v>
      </c>
      <c r="T45" s="3244" t="s">
        <v>1412</v>
      </c>
      <c r="U45" s="3247" t="s">
        <v>2465</v>
      </c>
      <c r="V45" s="3247" t="s">
        <v>2465</v>
      </c>
      <c r="W45" s="3247" t="s">
        <v>2465</v>
      </c>
      <c r="X45" s="3244" t="s">
        <v>1412</v>
      </c>
      <c r="Y45" s="3244" t="s">
        <v>1412</v>
      </c>
      <c r="Z45" s="2512">
        <v>3000</v>
      </c>
      <c r="AA45" s="3506">
        <v>0.02</v>
      </c>
      <c r="AB45" s="3506">
        <v>0.02</v>
      </c>
      <c r="AC45" s="2569"/>
      <c r="AD45" s="2569"/>
      <c r="AE45" s="3371"/>
      <c r="AF45" s="3524"/>
    </row>
    <row r="46" spans="2:32" s="2393" customFormat="1" x14ac:dyDescent="0.2">
      <c r="B46" s="3960" t="s">
        <v>7039</v>
      </c>
      <c r="C46" s="3946"/>
      <c r="D46" s="3242">
        <v>2705</v>
      </c>
      <c r="E46" s="3243" t="s">
        <v>1412</v>
      </c>
      <c r="F46" s="3243" t="s">
        <v>1412</v>
      </c>
      <c r="G46" s="3247">
        <v>130</v>
      </c>
      <c r="H46" s="3243" t="s">
        <v>1412</v>
      </c>
      <c r="I46" s="3243">
        <v>0.04</v>
      </c>
      <c r="J46" s="3243">
        <v>0.04</v>
      </c>
      <c r="K46" s="3243" t="s">
        <v>1412</v>
      </c>
      <c r="L46" s="3243" t="s">
        <v>1412</v>
      </c>
      <c r="M46" s="3243">
        <v>0.15</v>
      </c>
      <c r="N46" s="3243">
        <v>0.15</v>
      </c>
      <c r="O46" s="3244" t="s">
        <v>1412</v>
      </c>
      <c r="P46" s="3244" t="s">
        <v>1412</v>
      </c>
      <c r="Q46" s="3244" t="s">
        <v>1412</v>
      </c>
      <c r="R46" s="3247" t="s">
        <v>2465</v>
      </c>
      <c r="S46" s="3244" t="s">
        <v>1412</v>
      </c>
      <c r="T46" s="3244" t="s">
        <v>1412</v>
      </c>
      <c r="U46" s="3247" t="s">
        <v>2465</v>
      </c>
      <c r="V46" s="3247" t="s">
        <v>2465</v>
      </c>
      <c r="W46" s="3247" t="s">
        <v>2465</v>
      </c>
      <c r="X46" s="3244" t="s">
        <v>1412</v>
      </c>
      <c r="Y46" s="3244" t="s">
        <v>1412</v>
      </c>
      <c r="Z46" s="2512">
        <v>5000</v>
      </c>
      <c r="AA46" s="3506">
        <v>0.02</v>
      </c>
      <c r="AB46" s="3506">
        <v>0.02</v>
      </c>
      <c r="AC46" s="2569"/>
      <c r="AD46" s="2569"/>
      <c r="AE46" s="3371"/>
      <c r="AF46" s="3524"/>
    </row>
    <row r="47" spans="2:32" s="2393" customFormat="1" ht="13.5" thickBot="1" x14ac:dyDescent="0.25">
      <c r="B47" s="3963" t="s">
        <v>7040</v>
      </c>
      <c r="C47" s="3944"/>
      <c r="D47" s="2972">
        <v>2706</v>
      </c>
      <c r="E47" s="2973" t="s">
        <v>1412</v>
      </c>
      <c r="F47" s="2973" t="s">
        <v>1412</v>
      </c>
      <c r="G47" s="3344">
        <v>160</v>
      </c>
      <c r="H47" s="2973" t="s">
        <v>1412</v>
      </c>
      <c r="I47" s="2973">
        <v>0.04</v>
      </c>
      <c r="J47" s="2973">
        <v>0.04</v>
      </c>
      <c r="K47" s="2973" t="s">
        <v>1412</v>
      </c>
      <c r="L47" s="2973" t="s">
        <v>1412</v>
      </c>
      <c r="M47" s="2973">
        <v>0.15</v>
      </c>
      <c r="N47" s="2973">
        <v>0.15</v>
      </c>
      <c r="O47" s="2975" t="s">
        <v>1412</v>
      </c>
      <c r="P47" s="2975" t="s">
        <v>1412</v>
      </c>
      <c r="Q47" s="2975" t="s">
        <v>1412</v>
      </c>
      <c r="R47" s="3344" t="s">
        <v>2465</v>
      </c>
      <c r="S47" s="2975" t="s">
        <v>1412</v>
      </c>
      <c r="T47" s="2975" t="s">
        <v>1412</v>
      </c>
      <c r="U47" s="3344" t="s">
        <v>2465</v>
      </c>
      <c r="V47" s="3344" t="s">
        <v>2465</v>
      </c>
      <c r="W47" s="3344" t="s">
        <v>2465</v>
      </c>
      <c r="X47" s="2975" t="s">
        <v>1412</v>
      </c>
      <c r="Y47" s="2975" t="s">
        <v>1412</v>
      </c>
      <c r="Z47" s="2554">
        <v>9000</v>
      </c>
      <c r="AA47" s="3508">
        <v>0.02</v>
      </c>
      <c r="AB47" s="3508">
        <v>0.02</v>
      </c>
      <c r="AC47" s="2572"/>
      <c r="AD47" s="2572"/>
      <c r="AE47" s="3373"/>
      <c r="AF47" s="3524"/>
    </row>
    <row r="48" spans="2:32" s="2393" customFormat="1" x14ac:dyDescent="0.2">
      <c r="B48" s="3612"/>
      <c r="C48" s="3559"/>
      <c r="D48" s="3559"/>
      <c r="E48" s="3559"/>
      <c r="F48" s="3559"/>
      <c r="G48" s="3561"/>
      <c r="H48" s="3561"/>
      <c r="I48" s="3561"/>
      <c r="J48" s="3561"/>
      <c r="K48" s="3559"/>
      <c r="L48" s="3561"/>
      <c r="M48" s="3561"/>
      <c r="N48" s="3561"/>
      <c r="O48" s="3561"/>
      <c r="P48" s="3561"/>
      <c r="Q48" s="3613"/>
      <c r="R48" s="3613"/>
      <c r="S48" s="3613"/>
      <c r="T48" s="3613"/>
      <c r="U48" s="3613"/>
      <c r="V48" s="3613"/>
      <c r="W48" s="3613"/>
      <c r="X48" s="3613"/>
      <c r="Y48" s="3613"/>
      <c r="Z48" s="2561"/>
      <c r="AA48" s="2561"/>
      <c r="AB48" s="2561"/>
      <c r="AC48" s="3613"/>
      <c r="AD48" s="3613"/>
      <c r="AE48" s="3613"/>
      <c r="AF48" s="3524"/>
    </row>
    <row r="49" spans="2:32" s="2393" customFormat="1" x14ac:dyDescent="0.2">
      <c r="B49" s="5728" t="s">
        <v>4985</v>
      </c>
      <c r="C49" s="5729"/>
      <c r="D49" s="4168" t="s">
        <v>7042</v>
      </c>
      <c r="E49" s="4168"/>
      <c r="F49" s="4168"/>
      <c r="G49" s="4168"/>
      <c r="H49" s="4168"/>
      <c r="I49" s="3614"/>
      <c r="J49" s="3614"/>
      <c r="K49" s="3614"/>
      <c r="L49" s="3614"/>
      <c r="M49" s="3614"/>
      <c r="N49" s="3614"/>
      <c r="O49" s="3614"/>
      <c r="P49" s="3614"/>
      <c r="Q49" s="3613"/>
      <c r="R49" s="3613"/>
      <c r="S49" s="3613"/>
      <c r="T49" s="3613"/>
      <c r="U49" s="3613"/>
      <c r="V49" s="3613"/>
      <c r="W49" s="3613"/>
      <c r="X49" s="3613"/>
      <c r="Y49" s="3613"/>
      <c r="Z49" s="3613"/>
      <c r="AA49" s="3613"/>
      <c r="AB49" s="3613"/>
      <c r="AC49" s="3613"/>
      <c r="AD49" s="3613"/>
      <c r="AE49" s="3613"/>
      <c r="AF49" s="3524"/>
    </row>
    <row r="50" spans="2:32" s="2393" customFormat="1" x14ac:dyDescent="0.2">
      <c r="B50" s="5728" t="s">
        <v>4986</v>
      </c>
      <c r="C50" s="5729"/>
      <c r="D50" s="4168" t="s">
        <v>7041</v>
      </c>
      <c r="E50" s="4168"/>
      <c r="F50" s="4168"/>
      <c r="G50" s="4168"/>
      <c r="H50" s="4168"/>
      <c r="I50" s="3614"/>
      <c r="J50" s="3614"/>
      <c r="K50" s="3614"/>
      <c r="L50" s="3614"/>
      <c r="M50" s="3614"/>
      <c r="N50" s="3614"/>
      <c r="O50" s="3614"/>
      <c r="P50" s="3614"/>
      <c r="Q50" s="3613"/>
      <c r="R50" s="3613"/>
      <c r="S50" s="3613"/>
      <c r="T50" s="3613"/>
      <c r="U50" s="3613"/>
      <c r="V50" s="3613"/>
      <c r="W50" s="3613"/>
      <c r="X50" s="3613"/>
      <c r="Y50" s="3613"/>
      <c r="Z50" s="3613"/>
      <c r="AA50" s="3613"/>
      <c r="AB50" s="3613"/>
      <c r="AC50" s="3613"/>
      <c r="AD50" s="3613"/>
      <c r="AE50" s="3613"/>
      <c r="AF50" s="3524"/>
    </row>
    <row r="51" spans="2:32" s="2393" customFormat="1" ht="13.5" thickBot="1" x14ac:dyDescent="0.25">
      <c r="B51" s="3780"/>
      <c r="C51" s="3781"/>
      <c r="D51" s="3781"/>
      <c r="E51" s="3781"/>
      <c r="F51" s="3781"/>
      <c r="G51" s="3606"/>
      <c r="H51" s="3606"/>
      <c r="I51" s="3606"/>
      <c r="J51" s="3606"/>
      <c r="K51" s="3606"/>
      <c r="L51" s="3606"/>
      <c r="M51" s="3606"/>
      <c r="N51" s="3606"/>
      <c r="O51" s="3606"/>
      <c r="P51" s="3606"/>
      <c r="Q51" s="3606"/>
      <c r="R51" s="3606"/>
      <c r="S51" s="3606"/>
      <c r="T51" s="3606"/>
      <c r="U51" s="3606"/>
      <c r="V51" s="3606"/>
      <c r="W51" s="3606"/>
      <c r="X51" s="3606"/>
      <c r="Y51" s="3606"/>
      <c r="Z51" s="3606"/>
      <c r="AA51" s="3606"/>
      <c r="AB51" s="3606"/>
      <c r="AC51" s="3606"/>
      <c r="AD51" s="3606"/>
      <c r="AE51" s="3606"/>
      <c r="AF51" s="3565"/>
    </row>
    <row r="52" spans="2:32" s="2393" customFormat="1" ht="13.5" thickBot="1" x14ac:dyDescent="0.25">
      <c r="B52" s="3950"/>
      <c r="C52" s="3950"/>
      <c r="D52" s="3950"/>
      <c r="E52" s="3950"/>
      <c r="F52" s="3950"/>
      <c r="G52" s="3523"/>
      <c r="H52" s="3523"/>
      <c r="I52" s="3523"/>
      <c r="J52" s="3523"/>
      <c r="K52" s="3523"/>
      <c r="L52" s="3523"/>
      <c r="M52" s="3523"/>
      <c r="N52" s="3523"/>
      <c r="O52" s="3523"/>
      <c r="P52" s="3523"/>
      <c r="Q52" s="3523"/>
      <c r="R52" s="3523"/>
      <c r="S52" s="3523"/>
      <c r="T52" s="3523"/>
      <c r="U52" s="3523"/>
      <c r="V52" s="3523"/>
      <c r="W52" s="3523"/>
      <c r="X52" s="3523"/>
      <c r="Y52" s="3523"/>
      <c r="Z52" s="3523"/>
      <c r="AA52" s="3523"/>
      <c r="AB52" s="3523"/>
      <c r="AC52" s="3523"/>
      <c r="AD52" s="3523"/>
      <c r="AE52" s="3523"/>
      <c r="AF52" s="3523"/>
    </row>
    <row r="53" spans="2:32" s="2393" customFormat="1" ht="20.25" x14ac:dyDescent="0.2">
      <c r="B53" s="5700" t="s">
        <v>5058</v>
      </c>
      <c r="C53" s="5701"/>
      <c r="D53" s="5701"/>
      <c r="E53" s="5701"/>
      <c r="F53" s="5701"/>
      <c r="G53" s="5701"/>
      <c r="H53" s="5701"/>
      <c r="I53" s="5701"/>
      <c r="J53" s="5701"/>
      <c r="K53" s="5701"/>
      <c r="L53" s="5701"/>
      <c r="M53" s="5701"/>
      <c r="N53" s="5701"/>
      <c r="O53" s="5701"/>
      <c r="P53" s="5701"/>
      <c r="Q53" s="5701"/>
      <c r="R53" s="5701"/>
      <c r="S53" s="5701"/>
      <c r="T53" s="5701"/>
      <c r="U53" s="5701"/>
      <c r="V53" s="5701"/>
      <c r="W53" s="5701"/>
      <c r="X53" s="5701"/>
      <c r="Y53" s="5701"/>
      <c r="Z53" s="5701"/>
      <c r="AA53" s="5701"/>
      <c r="AB53" s="5701"/>
      <c r="AC53" s="5701"/>
      <c r="AD53" s="5701"/>
      <c r="AE53" s="5701"/>
      <c r="AF53" s="5702"/>
    </row>
    <row r="54" spans="2:32" s="2393" customFormat="1" x14ac:dyDescent="0.2">
      <c r="B54" s="3778"/>
      <c r="C54" s="3779"/>
      <c r="D54" s="3779"/>
      <c r="E54" s="3779"/>
      <c r="F54" s="3779"/>
      <c r="G54" s="3523"/>
      <c r="H54" s="3523"/>
      <c r="I54" s="3523"/>
      <c r="J54" s="3523"/>
      <c r="K54" s="3523"/>
      <c r="L54" s="3523"/>
      <c r="M54" s="3523"/>
      <c r="N54" s="3523"/>
      <c r="O54" s="3523"/>
      <c r="P54" s="3523"/>
      <c r="Q54" s="3523"/>
      <c r="R54" s="3523"/>
      <c r="S54" s="3523"/>
      <c r="T54" s="3523"/>
      <c r="U54" s="3523"/>
      <c r="V54" s="3523"/>
      <c r="W54" s="3523"/>
      <c r="X54" s="3523"/>
      <c r="Y54" s="3523"/>
      <c r="Z54" s="3523"/>
      <c r="AA54" s="3523"/>
      <c r="AB54" s="3523"/>
      <c r="AC54" s="3523"/>
      <c r="AD54" s="3523"/>
      <c r="AE54" s="3523"/>
      <c r="AF54" s="3524"/>
    </row>
    <row r="55" spans="2:32" s="2393" customFormat="1" x14ac:dyDescent="0.2">
      <c r="B55" s="3605" t="s">
        <v>5078</v>
      </c>
      <c r="C55" s="3779"/>
      <c r="D55" s="5731" t="s">
        <v>6328</v>
      </c>
      <c r="E55" s="5731"/>
      <c r="F55" s="5731"/>
      <c r="G55" s="3523"/>
      <c r="H55" s="3523"/>
      <c r="I55" s="3523"/>
      <c r="J55" s="3523"/>
      <c r="K55" s="3523"/>
      <c r="L55" s="3523"/>
      <c r="M55" s="3523"/>
      <c r="N55" s="3523"/>
      <c r="O55" s="3523"/>
      <c r="P55" s="3523"/>
      <c r="Q55" s="3523"/>
      <c r="R55" s="3523"/>
      <c r="S55" s="3523"/>
      <c r="T55" s="3523"/>
      <c r="U55" s="3523"/>
      <c r="V55" s="3523"/>
      <c r="W55" s="3523"/>
      <c r="X55" s="3523"/>
      <c r="Y55" s="3523"/>
      <c r="Z55" s="3523"/>
      <c r="AA55" s="3523"/>
      <c r="AB55" s="3523"/>
      <c r="AC55" s="3523"/>
      <c r="AD55" s="3523"/>
      <c r="AE55" s="3523"/>
      <c r="AF55" s="3524"/>
    </row>
    <row r="56" spans="2:32" s="2393" customFormat="1" x14ac:dyDescent="0.2">
      <c r="B56" s="5732" t="s">
        <v>5061</v>
      </c>
      <c r="C56" s="5733"/>
      <c r="D56" s="4204">
        <v>41911</v>
      </c>
      <c r="E56" s="4204"/>
      <c r="F56" s="4204"/>
      <c r="G56" s="3523"/>
      <c r="H56" s="3523"/>
      <c r="I56" s="3523"/>
      <c r="J56" s="3523"/>
      <c r="K56" s="3523"/>
      <c r="L56" s="3523"/>
      <c r="M56" s="3523"/>
      <c r="N56" s="3523"/>
      <c r="O56" s="3523"/>
      <c r="P56" s="3523"/>
      <c r="Q56" s="3523"/>
      <c r="R56" s="3523"/>
      <c r="S56" s="3523"/>
      <c r="T56" s="3523"/>
      <c r="U56" s="3523"/>
      <c r="V56" s="3523"/>
      <c r="W56" s="3523"/>
      <c r="X56" s="3523"/>
      <c r="Y56" s="3523"/>
      <c r="Z56" s="3523"/>
      <c r="AA56" s="3523"/>
      <c r="AB56" s="3523"/>
      <c r="AC56" s="3523"/>
      <c r="AD56" s="3523"/>
      <c r="AE56" s="3523"/>
      <c r="AF56" s="3524"/>
    </row>
    <row r="57" spans="2:32" s="2393" customFormat="1" x14ac:dyDescent="0.2">
      <c r="B57" s="5704" t="s">
        <v>5059</v>
      </c>
      <c r="C57" s="5705"/>
      <c r="D57" s="4205">
        <v>41912</v>
      </c>
      <c r="E57" s="4205"/>
      <c r="F57" s="4205"/>
      <c r="G57" s="3523"/>
      <c r="H57" s="3523"/>
      <c r="I57" s="3523"/>
      <c r="J57" s="3523"/>
      <c r="K57" s="3523"/>
      <c r="L57" s="3523"/>
      <c r="M57" s="3523"/>
      <c r="N57" s="3523"/>
      <c r="O57" s="3523"/>
      <c r="P57" s="3523"/>
      <c r="Q57" s="3523"/>
      <c r="R57" s="3523"/>
      <c r="S57" s="3523"/>
      <c r="T57" s="3523"/>
      <c r="U57" s="3523"/>
      <c r="V57" s="3523"/>
      <c r="W57" s="3523"/>
      <c r="X57" s="3523"/>
      <c r="Y57" s="3523"/>
      <c r="Z57" s="3523"/>
      <c r="AA57" s="3523"/>
      <c r="AB57" s="3523"/>
      <c r="AC57" s="3523"/>
      <c r="AD57" s="3523"/>
      <c r="AE57" s="3523"/>
      <c r="AF57" s="3524"/>
    </row>
    <row r="58" spans="2:32" s="2393" customFormat="1" ht="13.5" thickBot="1" x14ac:dyDescent="0.25">
      <c r="B58" s="3778"/>
      <c r="C58" s="3779"/>
      <c r="D58" s="3779"/>
      <c r="E58" s="3779"/>
      <c r="F58" s="3779"/>
      <c r="G58" s="3523"/>
      <c r="H58" s="3523"/>
      <c r="I58" s="3523"/>
      <c r="J58" s="3523"/>
      <c r="K58" s="3523"/>
      <c r="L58" s="3523"/>
      <c r="M58" s="3523"/>
      <c r="N58" s="3523"/>
      <c r="O58" s="3523"/>
      <c r="P58" s="3523"/>
      <c r="Q58" s="3523"/>
      <c r="R58" s="3523"/>
      <c r="S58" s="3523"/>
      <c r="T58" s="3523"/>
      <c r="U58" s="3523"/>
      <c r="V58" s="3523"/>
      <c r="W58" s="3523"/>
      <c r="X58" s="3523"/>
      <c r="Y58" s="3523"/>
      <c r="Z58" s="3523"/>
      <c r="AA58" s="3523"/>
      <c r="AB58" s="3523"/>
      <c r="AC58" s="3523"/>
      <c r="AD58" s="3523"/>
      <c r="AE58" s="3523"/>
      <c r="AF58" s="3524"/>
    </row>
    <row r="59" spans="2:32" s="2393" customFormat="1" ht="13.5" thickBot="1" x14ac:dyDescent="0.25">
      <c r="B59" s="5706" t="s">
        <v>5060</v>
      </c>
      <c r="C59" s="5707"/>
      <c r="D59" s="5708" t="s">
        <v>6629</v>
      </c>
      <c r="E59" s="5709"/>
      <c r="F59" s="5709"/>
      <c r="G59" s="5709"/>
      <c r="H59" s="5709"/>
      <c r="I59" s="5709"/>
      <c r="J59" s="5709"/>
      <c r="K59" s="5709"/>
      <c r="L59" s="5709"/>
      <c r="M59" s="5709"/>
      <c r="N59" s="5709"/>
      <c r="O59" s="5709"/>
      <c r="P59" s="5709"/>
      <c r="Q59" s="5710"/>
      <c r="R59" s="3523"/>
      <c r="S59" s="3523"/>
      <c r="T59" s="3523"/>
      <c r="U59" s="3523"/>
      <c r="V59" s="3523"/>
      <c r="W59" s="3523"/>
      <c r="X59" s="3523"/>
      <c r="Y59" s="3523"/>
      <c r="Z59" s="3523"/>
      <c r="AA59" s="3523"/>
      <c r="AB59" s="3523"/>
      <c r="AC59" s="3523"/>
      <c r="AD59" s="3523"/>
      <c r="AE59" s="3523"/>
      <c r="AF59" s="3524"/>
    </row>
    <row r="60" spans="2:32" s="2393" customFormat="1" ht="13.5" thickBot="1" x14ac:dyDescent="0.25">
      <c r="B60" s="3778"/>
      <c r="C60" s="3779"/>
      <c r="D60" s="3779"/>
      <c r="E60" s="3779"/>
      <c r="F60" s="3779"/>
      <c r="G60" s="3523"/>
      <c r="H60" s="3523"/>
      <c r="I60" s="3523"/>
      <c r="J60" s="3523"/>
      <c r="K60" s="3523"/>
      <c r="L60" s="3523"/>
      <c r="M60" s="3523"/>
      <c r="N60" s="3523"/>
      <c r="O60" s="3523"/>
      <c r="P60" s="3523"/>
      <c r="Q60" s="3523"/>
      <c r="R60" s="3606"/>
      <c r="S60" s="3523"/>
      <c r="T60" s="3523"/>
      <c r="U60" s="3523"/>
      <c r="V60" s="3523"/>
      <c r="W60" s="3523"/>
      <c r="X60" s="3523"/>
      <c r="Y60" s="3523"/>
      <c r="Z60" s="3523"/>
      <c r="AA60" s="3523"/>
      <c r="AB60" s="3523"/>
      <c r="AC60" s="3523"/>
      <c r="AD60" s="3523"/>
      <c r="AE60" s="3523"/>
      <c r="AF60" s="3524"/>
    </row>
    <row r="61" spans="2:32" s="2393" customFormat="1" ht="13.5" thickBot="1" x14ac:dyDescent="0.25">
      <c r="B61" s="5714" t="s">
        <v>5062</v>
      </c>
      <c r="C61" s="5715"/>
      <c r="D61" s="5691" t="s">
        <v>5063</v>
      </c>
      <c r="E61" s="5720" t="s">
        <v>224</v>
      </c>
      <c r="F61" s="5721"/>
      <c r="G61" s="5721"/>
      <c r="H61" s="5721"/>
      <c r="I61" s="5721"/>
      <c r="J61" s="5721"/>
      <c r="K61" s="5721"/>
      <c r="L61" s="5721"/>
      <c r="M61" s="5721"/>
      <c r="N61" s="5721"/>
      <c r="O61" s="5721"/>
      <c r="P61" s="5722"/>
      <c r="Q61" s="5720" t="s">
        <v>340</v>
      </c>
      <c r="R61" s="5721"/>
      <c r="S61" s="5721"/>
      <c r="T61" s="5721"/>
      <c r="U61" s="5721"/>
      <c r="V61" s="5721"/>
      <c r="W61" s="5721"/>
      <c r="X61" s="5721"/>
      <c r="Y61" s="5722"/>
      <c r="Z61" s="5720" t="s">
        <v>225</v>
      </c>
      <c r="AA61" s="5721"/>
      <c r="AB61" s="5722"/>
      <c r="AC61" s="5723" t="s">
        <v>4982</v>
      </c>
      <c r="AD61" s="5724"/>
      <c r="AE61" s="5725"/>
      <c r="AF61" s="3524"/>
    </row>
    <row r="62" spans="2:32" s="2393" customFormat="1" ht="13.5" thickBot="1" x14ac:dyDescent="0.25">
      <c r="B62" s="5716"/>
      <c r="C62" s="5717"/>
      <c r="D62" s="5719"/>
      <c r="E62" s="5691" t="s">
        <v>5000</v>
      </c>
      <c r="F62" s="5691" t="s">
        <v>5001</v>
      </c>
      <c r="G62" s="5695" t="s">
        <v>5003</v>
      </c>
      <c r="H62" s="5695" t="s">
        <v>5064</v>
      </c>
      <c r="I62" s="5695" t="s">
        <v>5065</v>
      </c>
      <c r="J62" s="5695" t="s">
        <v>5066</v>
      </c>
      <c r="K62" s="5694" t="s">
        <v>5006</v>
      </c>
      <c r="L62" s="5694"/>
      <c r="M62" s="5695" t="s">
        <v>5067</v>
      </c>
      <c r="N62" s="5695" t="s">
        <v>5068</v>
      </c>
      <c r="O62" s="5695" t="s">
        <v>5069</v>
      </c>
      <c r="P62" s="5695" t="s">
        <v>5070</v>
      </c>
      <c r="Q62" s="5691" t="s">
        <v>5012</v>
      </c>
      <c r="R62" s="5691" t="s">
        <v>5013</v>
      </c>
      <c r="S62" s="5691" t="s">
        <v>5014</v>
      </c>
      <c r="T62" s="5691" t="s">
        <v>5071</v>
      </c>
      <c r="U62" s="5691" t="s">
        <v>5072</v>
      </c>
      <c r="V62" s="5691" t="s">
        <v>5017</v>
      </c>
      <c r="W62" s="5691" t="s">
        <v>5019</v>
      </c>
      <c r="X62" s="5695" t="s">
        <v>5073</v>
      </c>
      <c r="Y62" s="5695" t="s">
        <v>5074</v>
      </c>
      <c r="Z62" s="5691" t="s">
        <v>5075</v>
      </c>
      <c r="AA62" s="5691" t="s">
        <v>5076</v>
      </c>
      <c r="AB62" s="5691" t="s">
        <v>5077</v>
      </c>
      <c r="AC62" s="5691" t="s">
        <v>1150</v>
      </c>
      <c r="AD62" s="5691" t="s">
        <v>4983</v>
      </c>
      <c r="AE62" s="5691" t="s">
        <v>4984</v>
      </c>
      <c r="AF62" s="3524"/>
    </row>
    <row r="63" spans="2:32" s="2393" customFormat="1" ht="13.5" thickBot="1" x14ac:dyDescent="0.25">
      <c r="B63" s="5740"/>
      <c r="C63" s="5741"/>
      <c r="D63" s="5692"/>
      <c r="E63" s="5692"/>
      <c r="F63" s="5692"/>
      <c r="G63" s="5696"/>
      <c r="H63" s="5696"/>
      <c r="I63" s="5696"/>
      <c r="J63" s="5696"/>
      <c r="K63" s="3776" t="s">
        <v>5026</v>
      </c>
      <c r="L63" s="3777" t="s">
        <v>2793</v>
      </c>
      <c r="M63" s="5696"/>
      <c r="N63" s="5696"/>
      <c r="O63" s="5696"/>
      <c r="P63" s="5696"/>
      <c r="Q63" s="5692"/>
      <c r="R63" s="5692"/>
      <c r="S63" s="5692"/>
      <c r="T63" s="5692"/>
      <c r="U63" s="5692"/>
      <c r="V63" s="5692"/>
      <c r="W63" s="5692"/>
      <c r="X63" s="5696"/>
      <c r="Y63" s="5696"/>
      <c r="Z63" s="5692"/>
      <c r="AA63" s="5692"/>
      <c r="AB63" s="5692"/>
      <c r="AC63" s="5692"/>
      <c r="AD63" s="5692"/>
      <c r="AE63" s="5692"/>
      <c r="AF63" s="3524"/>
    </row>
    <row r="64" spans="2:32" s="2393" customFormat="1" ht="13.5" thickBot="1" x14ac:dyDescent="0.25">
      <c r="B64" s="4164" t="s">
        <v>6311</v>
      </c>
      <c r="C64" s="4165"/>
      <c r="D64" s="3073" t="s">
        <v>6329</v>
      </c>
      <c r="E64" s="3055" t="s">
        <v>1529</v>
      </c>
      <c r="F64" s="3074" t="s">
        <v>1529</v>
      </c>
      <c r="G64" s="3317" t="s">
        <v>1529</v>
      </c>
      <c r="H64" s="3317" t="s">
        <v>1529</v>
      </c>
      <c r="I64" s="3055" t="s">
        <v>1529</v>
      </c>
      <c r="J64" s="3055" t="s">
        <v>1529</v>
      </c>
      <c r="K64" s="3074" t="s">
        <v>1529</v>
      </c>
      <c r="L64" s="3317" t="s">
        <v>1529</v>
      </c>
      <c r="M64" s="3317" t="s">
        <v>1529</v>
      </c>
      <c r="N64" s="3317" t="s">
        <v>1529</v>
      </c>
      <c r="O64" s="3317" t="s">
        <v>1529</v>
      </c>
      <c r="P64" s="3317" t="s">
        <v>1529</v>
      </c>
      <c r="Q64" s="3317" t="s">
        <v>1529</v>
      </c>
      <c r="R64" s="3317" t="s">
        <v>1529</v>
      </c>
      <c r="S64" s="3317" t="s">
        <v>1529</v>
      </c>
      <c r="T64" s="3317" t="s">
        <v>1529</v>
      </c>
      <c r="U64" s="3317" t="s">
        <v>1529</v>
      </c>
      <c r="V64" s="3317" t="s">
        <v>1529</v>
      </c>
      <c r="W64" s="3317" t="s">
        <v>1529</v>
      </c>
      <c r="X64" s="3317" t="s">
        <v>1529</v>
      </c>
      <c r="Y64" s="3317" t="s">
        <v>1529</v>
      </c>
      <c r="Z64" s="3317" t="s">
        <v>1529</v>
      </c>
      <c r="AA64" s="3317" t="s">
        <v>1529</v>
      </c>
      <c r="AB64" s="3317" t="s">
        <v>1529</v>
      </c>
      <c r="AC64" s="3317" t="s">
        <v>1529</v>
      </c>
      <c r="AD64" s="3317" t="s">
        <v>1529</v>
      </c>
      <c r="AE64" s="3317" t="s">
        <v>1529</v>
      </c>
      <c r="AF64" s="3524"/>
    </row>
    <row r="65" spans="2:32" s="2393" customFormat="1" x14ac:dyDescent="0.2">
      <c r="B65" s="3612"/>
      <c r="C65" s="3559"/>
      <c r="D65" s="3559"/>
      <c r="E65" s="3559"/>
      <c r="F65" s="3559"/>
      <c r="G65" s="3561"/>
      <c r="H65" s="3561"/>
      <c r="I65" s="3561"/>
      <c r="J65" s="3561"/>
      <c r="K65" s="3559"/>
      <c r="L65" s="3561"/>
      <c r="M65" s="3561"/>
      <c r="N65" s="3561"/>
      <c r="O65" s="3561"/>
      <c r="P65" s="3561"/>
      <c r="Q65" s="3613"/>
      <c r="R65" s="3613"/>
      <c r="S65" s="3613"/>
      <c r="T65" s="3613"/>
      <c r="U65" s="3613"/>
      <c r="V65" s="3613"/>
      <c r="W65" s="3613"/>
      <c r="X65" s="3613"/>
      <c r="Y65" s="3613"/>
      <c r="Z65" s="3613"/>
      <c r="AA65" s="3613"/>
      <c r="AB65" s="3613"/>
      <c r="AC65" s="3613"/>
      <c r="AD65" s="3613"/>
      <c r="AE65" s="3613"/>
      <c r="AF65" s="3524"/>
    </row>
    <row r="66" spans="2:32" s="2393" customFormat="1" x14ac:dyDescent="0.2">
      <c r="B66" s="5728" t="s">
        <v>4985</v>
      </c>
      <c r="C66" s="5729"/>
      <c r="D66" s="4168" t="s">
        <v>6330</v>
      </c>
      <c r="E66" s="4168"/>
      <c r="F66" s="4168"/>
      <c r="G66" s="4168"/>
      <c r="H66" s="4168"/>
      <c r="I66" s="3614"/>
      <c r="J66" s="3614"/>
      <c r="K66" s="3614"/>
      <c r="L66" s="3614"/>
      <c r="M66" s="3614"/>
      <c r="N66" s="3614"/>
      <c r="O66" s="3614"/>
      <c r="P66" s="3614"/>
      <c r="Q66" s="3613"/>
      <c r="R66" s="3613"/>
      <c r="S66" s="3613"/>
      <c r="T66" s="3613"/>
      <c r="U66" s="3613"/>
      <c r="V66" s="3613"/>
      <c r="W66" s="3613"/>
      <c r="X66" s="3613"/>
      <c r="Y66" s="3613"/>
      <c r="Z66" s="3613"/>
      <c r="AA66" s="3613"/>
      <c r="AB66" s="3613"/>
      <c r="AC66" s="3613"/>
      <c r="AD66" s="3613"/>
      <c r="AE66" s="3613"/>
      <c r="AF66" s="3524"/>
    </row>
    <row r="67" spans="2:32" s="2393" customFormat="1" x14ac:dyDescent="0.2">
      <c r="B67" s="5728" t="s">
        <v>4986</v>
      </c>
      <c r="C67" s="5729"/>
      <c r="D67" s="4168" t="s">
        <v>6330</v>
      </c>
      <c r="E67" s="4168"/>
      <c r="F67" s="4168"/>
      <c r="G67" s="4168"/>
      <c r="H67" s="4168"/>
      <c r="I67" s="3614"/>
      <c r="J67" s="3614"/>
      <c r="K67" s="3614"/>
      <c r="L67" s="3614"/>
      <c r="M67" s="3614"/>
      <c r="N67" s="3614"/>
      <c r="O67" s="3614"/>
      <c r="P67" s="3614"/>
      <c r="Q67" s="3613"/>
      <c r="R67" s="3613"/>
      <c r="S67" s="3613"/>
      <c r="T67" s="3613"/>
      <c r="U67" s="3613"/>
      <c r="V67" s="3613"/>
      <c r="W67" s="3613"/>
      <c r="X67" s="3613"/>
      <c r="Y67" s="3613"/>
      <c r="Z67" s="3613"/>
      <c r="AA67" s="3613"/>
      <c r="AB67" s="3613"/>
      <c r="AC67" s="3613"/>
      <c r="AD67" s="3613"/>
      <c r="AE67" s="3613"/>
      <c r="AF67" s="3524"/>
    </row>
    <row r="68" spans="2:32" s="2393" customFormat="1" ht="13.5" thickBot="1" x14ac:dyDescent="0.25">
      <c r="B68" s="3780"/>
      <c r="C68" s="3781"/>
      <c r="D68" s="3781"/>
      <c r="E68" s="3781"/>
      <c r="F68" s="3781"/>
      <c r="G68" s="3606"/>
      <c r="H68" s="3606"/>
      <c r="I68" s="3606"/>
      <c r="J68" s="3606"/>
      <c r="K68" s="3606"/>
      <c r="L68" s="3606"/>
      <c r="M68" s="3606"/>
      <c r="N68" s="3606"/>
      <c r="O68" s="3606"/>
      <c r="P68" s="3606"/>
      <c r="Q68" s="3606"/>
      <c r="R68" s="3606"/>
      <c r="S68" s="3606"/>
      <c r="T68" s="3606"/>
      <c r="U68" s="3606"/>
      <c r="V68" s="3606"/>
      <c r="W68" s="3606"/>
      <c r="X68" s="3606"/>
      <c r="Y68" s="3606"/>
      <c r="Z68" s="3606"/>
      <c r="AA68" s="3606"/>
      <c r="AB68" s="3606"/>
      <c r="AC68" s="3606"/>
      <c r="AD68" s="3606"/>
      <c r="AE68" s="3606"/>
      <c r="AF68" s="3565"/>
    </row>
    <row r="69" spans="2:32" s="2393" customFormat="1" ht="13.5" thickBot="1" x14ac:dyDescent="0.25">
      <c r="B69" s="2803"/>
      <c r="C69" s="2803"/>
      <c r="D69" s="2803"/>
      <c r="E69" s="2803"/>
      <c r="F69" s="2803"/>
      <c r="G69" s="2804"/>
      <c r="H69" s="2805"/>
      <c r="I69" s="2803"/>
      <c r="J69" s="2803"/>
      <c r="K69" s="2803"/>
      <c r="L69" s="2803"/>
      <c r="M69" s="2803"/>
      <c r="N69" s="2803"/>
      <c r="O69" s="2803"/>
      <c r="P69" s="2803"/>
      <c r="Q69" s="2803"/>
      <c r="R69" s="2803"/>
      <c r="S69" s="2803"/>
      <c r="T69" s="2803"/>
    </row>
    <row r="70" spans="2:32" s="2393" customFormat="1" ht="20.25" x14ac:dyDescent="0.2">
      <c r="B70" s="5700" t="s">
        <v>5058</v>
      </c>
      <c r="C70" s="5701"/>
      <c r="D70" s="5701"/>
      <c r="E70" s="5701"/>
      <c r="F70" s="5701"/>
      <c r="G70" s="5701"/>
      <c r="H70" s="5701"/>
      <c r="I70" s="5701"/>
      <c r="J70" s="5701"/>
      <c r="K70" s="5701"/>
      <c r="L70" s="5701"/>
      <c r="M70" s="5701"/>
      <c r="N70" s="5701"/>
      <c r="O70" s="5701"/>
      <c r="P70" s="5701"/>
      <c r="Q70" s="5701"/>
      <c r="R70" s="5701"/>
      <c r="S70" s="5701"/>
      <c r="T70" s="5701"/>
      <c r="U70" s="5701"/>
      <c r="V70" s="5701"/>
      <c r="W70" s="5701"/>
      <c r="X70" s="5701"/>
      <c r="Y70" s="5701"/>
      <c r="Z70" s="5701"/>
      <c r="AA70" s="5701"/>
      <c r="AB70" s="5701"/>
      <c r="AC70" s="5701"/>
      <c r="AD70" s="5701"/>
      <c r="AE70" s="5701"/>
      <c r="AF70" s="5702"/>
    </row>
    <row r="71" spans="2:32" s="2393" customFormat="1" x14ac:dyDescent="0.2">
      <c r="B71" s="3778"/>
      <c r="C71" s="3779"/>
      <c r="D71" s="3779"/>
      <c r="E71" s="3779"/>
      <c r="F71" s="3779"/>
      <c r="G71" s="3523"/>
      <c r="H71" s="3523"/>
      <c r="I71" s="3523"/>
      <c r="J71" s="3523"/>
      <c r="K71" s="3523"/>
      <c r="L71" s="3523"/>
      <c r="M71" s="3523"/>
      <c r="N71" s="3523"/>
      <c r="O71" s="3523"/>
      <c r="P71" s="3523"/>
      <c r="Q71" s="3523"/>
      <c r="R71" s="3523"/>
      <c r="S71" s="3523"/>
      <c r="T71" s="3523"/>
      <c r="U71" s="3523"/>
      <c r="V71" s="3523"/>
      <c r="W71" s="3523"/>
      <c r="X71" s="3523"/>
      <c r="Y71" s="3523"/>
      <c r="Z71" s="3523"/>
      <c r="AA71" s="3523"/>
      <c r="AB71" s="3523"/>
      <c r="AC71" s="3523"/>
      <c r="AD71" s="3523"/>
      <c r="AE71" s="3523"/>
      <c r="AF71" s="3524"/>
    </row>
    <row r="72" spans="2:32" s="2393" customFormat="1" x14ac:dyDescent="0.2">
      <c r="B72" s="3605" t="s">
        <v>5078</v>
      </c>
      <c r="C72" s="3779"/>
      <c r="D72" s="5731" t="s">
        <v>6904</v>
      </c>
      <c r="E72" s="5731"/>
      <c r="F72" s="5731"/>
      <c r="G72" s="3523"/>
      <c r="H72" s="3523"/>
      <c r="I72" s="3523"/>
      <c r="J72" s="3523"/>
      <c r="K72" s="3523"/>
      <c r="L72" s="3523"/>
      <c r="M72" s="3523"/>
      <c r="N72" s="3523"/>
      <c r="O72" s="3523"/>
      <c r="P72" s="3523"/>
      <c r="Q72" s="3523"/>
      <c r="R72" s="3523"/>
      <c r="S72" s="3523"/>
      <c r="T72" s="3523"/>
      <c r="U72" s="3523"/>
      <c r="V72" s="3523"/>
      <c r="W72" s="3523"/>
      <c r="X72" s="3523"/>
      <c r="Y72" s="3523"/>
      <c r="Z72" s="3523"/>
      <c r="AA72" s="3523"/>
      <c r="AB72" s="3523"/>
      <c r="AC72" s="3523"/>
      <c r="AD72" s="3523"/>
      <c r="AE72" s="3523"/>
      <c r="AF72" s="3524"/>
    </row>
    <row r="73" spans="2:32" s="2393" customFormat="1" x14ac:dyDescent="0.2">
      <c r="B73" s="5732" t="s">
        <v>5061</v>
      </c>
      <c r="C73" s="5733"/>
      <c r="D73" s="4204">
        <v>41870</v>
      </c>
      <c r="E73" s="4204"/>
      <c r="F73" s="4204"/>
      <c r="G73" s="3523"/>
      <c r="H73" s="3523"/>
      <c r="I73" s="3523"/>
      <c r="J73" s="3523"/>
      <c r="K73" s="3523"/>
      <c r="L73" s="3523"/>
      <c r="M73" s="3523"/>
      <c r="N73" s="3523"/>
      <c r="O73" s="3523"/>
      <c r="P73" s="3523"/>
      <c r="Q73" s="3523"/>
      <c r="R73" s="3523"/>
      <c r="S73" s="3523"/>
      <c r="T73" s="3523"/>
      <c r="U73" s="3523"/>
      <c r="V73" s="3523"/>
      <c r="W73" s="3523"/>
      <c r="X73" s="3523"/>
      <c r="Y73" s="3523"/>
      <c r="Z73" s="3523"/>
      <c r="AA73" s="3523"/>
      <c r="AB73" s="3523"/>
      <c r="AC73" s="3523"/>
      <c r="AD73" s="3523"/>
      <c r="AE73" s="3523"/>
      <c r="AF73" s="3524"/>
    </row>
    <row r="74" spans="2:32" s="2393" customFormat="1" x14ac:dyDescent="0.2">
      <c r="B74" s="5704" t="s">
        <v>5059</v>
      </c>
      <c r="C74" s="5705"/>
      <c r="D74" s="4205">
        <v>42034</v>
      </c>
      <c r="E74" s="4205"/>
      <c r="F74" s="4205"/>
      <c r="G74" s="3523"/>
      <c r="H74" s="3523"/>
      <c r="I74" s="3523"/>
      <c r="J74" s="3523"/>
      <c r="K74" s="3523"/>
      <c r="L74" s="3523"/>
      <c r="M74" s="3523"/>
      <c r="N74" s="3523"/>
      <c r="O74" s="3523"/>
      <c r="P74" s="3523"/>
      <c r="Q74" s="3523"/>
      <c r="R74" s="3523"/>
      <c r="S74" s="3523"/>
      <c r="T74" s="3523"/>
      <c r="U74" s="3523"/>
      <c r="V74" s="3523"/>
      <c r="W74" s="3523"/>
      <c r="X74" s="3523"/>
      <c r="Y74" s="3523"/>
      <c r="Z74" s="3523"/>
      <c r="AA74" s="3523"/>
      <c r="AB74" s="3523"/>
      <c r="AC74" s="3523"/>
      <c r="AD74" s="3523"/>
      <c r="AE74" s="3523"/>
      <c r="AF74" s="3524"/>
    </row>
    <row r="75" spans="2:32" s="2393" customFormat="1" ht="13.5" thickBot="1" x14ac:dyDescent="0.25">
      <c r="B75" s="3778"/>
      <c r="C75" s="3779"/>
      <c r="D75" s="3779"/>
      <c r="E75" s="3779"/>
      <c r="F75" s="3779"/>
      <c r="G75" s="3523"/>
      <c r="H75" s="3523"/>
      <c r="I75" s="3523"/>
      <c r="J75" s="3523"/>
      <c r="K75" s="3523"/>
      <c r="L75" s="3523"/>
      <c r="M75" s="3523"/>
      <c r="N75" s="3523"/>
      <c r="O75" s="3523"/>
      <c r="P75" s="3523"/>
      <c r="Q75" s="3523"/>
      <c r="R75" s="3523"/>
      <c r="S75" s="3523"/>
      <c r="T75" s="3523"/>
      <c r="U75" s="3523"/>
      <c r="V75" s="3523"/>
      <c r="W75" s="3523"/>
      <c r="X75" s="3523"/>
      <c r="Y75" s="3523"/>
      <c r="Z75" s="3523"/>
      <c r="AA75" s="3523"/>
      <c r="AB75" s="3523"/>
      <c r="AC75" s="3523"/>
      <c r="AD75" s="3523"/>
      <c r="AE75" s="3523"/>
      <c r="AF75" s="3524"/>
    </row>
    <row r="76" spans="2:32" s="2393" customFormat="1" ht="13.5" thickBot="1" x14ac:dyDescent="0.25">
      <c r="B76" s="5706" t="s">
        <v>5060</v>
      </c>
      <c r="C76" s="5707"/>
      <c r="D76" s="5708" t="s">
        <v>6905</v>
      </c>
      <c r="E76" s="5709"/>
      <c r="F76" s="5709"/>
      <c r="G76" s="5709"/>
      <c r="H76" s="5709"/>
      <c r="I76" s="5709"/>
      <c r="J76" s="5709"/>
      <c r="K76" s="5709"/>
      <c r="L76" s="5709"/>
      <c r="M76" s="5709"/>
      <c r="N76" s="5709"/>
      <c r="O76" s="5709"/>
      <c r="P76" s="5709"/>
      <c r="Q76" s="5710"/>
      <c r="R76" s="3523"/>
      <c r="S76" s="3523"/>
      <c r="T76" s="3523"/>
      <c r="U76" s="3523"/>
      <c r="V76" s="3523"/>
      <c r="W76" s="3523"/>
      <c r="X76" s="3523"/>
      <c r="Y76" s="3523"/>
      <c r="Z76" s="3523"/>
      <c r="AA76" s="3523"/>
      <c r="AB76" s="3523"/>
      <c r="AC76" s="3523"/>
      <c r="AD76" s="3523"/>
      <c r="AE76" s="3523"/>
      <c r="AF76" s="3524"/>
    </row>
    <row r="77" spans="2:32" s="2393" customFormat="1" ht="13.5" thickBot="1" x14ac:dyDescent="0.25">
      <c r="B77" s="3778"/>
      <c r="C77" s="3779"/>
      <c r="D77" s="3779"/>
      <c r="E77" s="3779"/>
      <c r="F77" s="3779"/>
      <c r="G77" s="3523"/>
      <c r="H77" s="3523"/>
      <c r="I77" s="3523"/>
      <c r="J77" s="3523"/>
      <c r="K77" s="3523"/>
      <c r="L77" s="3523"/>
      <c r="M77" s="3523"/>
      <c r="N77" s="3523"/>
      <c r="O77" s="3523"/>
      <c r="P77" s="3523"/>
      <c r="Q77" s="3523"/>
      <c r="R77" s="3606"/>
      <c r="S77" s="3523"/>
      <c r="T77" s="3523"/>
      <c r="U77" s="3523"/>
      <c r="V77" s="3523"/>
      <c r="W77" s="3523"/>
      <c r="X77" s="3523"/>
      <c r="Y77" s="3523"/>
      <c r="Z77" s="3523"/>
      <c r="AA77" s="3523"/>
      <c r="AB77" s="3523"/>
      <c r="AC77" s="3523"/>
      <c r="AD77" s="3523"/>
      <c r="AE77" s="3523"/>
      <c r="AF77" s="3524"/>
    </row>
    <row r="78" spans="2:32" s="2393" customFormat="1" ht="13.5" thickBot="1" x14ac:dyDescent="0.25">
      <c r="B78" s="5714" t="s">
        <v>5062</v>
      </c>
      <c r="C78" s="5715"/>
      <c r="D78" s="5691" t="s">
        <v>5063</v>
      </c>
      <c r="E78" s="5720" t="s">
        <v>224</v>
      </c>
      <c r="F78" s="5721"/>
      <c r="G78" s="5721"/>
      <c r="H78" s="5721"/>
      <c r="I78" s="5721"/>
      <c r="J78" s="5721"/>
      <c r="K78" s="5721"/>
      <c r="L78" s="5721"/>
      <c r="M78" s="5721"/>
      <c r="N78" s="5721"/>
      <c r="O78" s="5721"/>
      <c r="P78" s="5722"/>
      <c r="Q78" s="5720" t="s">
        <v>340</v>
      </c>
      <c r="R78" s="5721"/>
      <c r="S78" s="5721"/>
      <c r="T78" s="5721"/>
      <c r="U78" s="5721"/>
      <c r="V78" s="5721"/>
      <c r="W78" s="5721"/>
      <c r="X78" s="5721"/>
      <c r="Y78" s="5722"/>
      <c r="Z78" s="5720" t="s">
        <v>225</v>
      </c>
      <c r="AA78" s="5721"/>
      <c r="AB78" s="5722"/>
      <c r="AC78" s="5723" t="s">
        <v>4982</v>
      </c>
      <c r="AD78" s="5724"/>
      <c r="AE78" s="5725"/>
      <c r="AF78" s="3524"/>
    </row>
    <row r="79" spans="2:32" s="2393" customFormat="1" ht="13.5" thickBot="1" x14ac:dyDescent="0.25">
      <c r="B79" s="5716"/>
      <c r="C79" s="5717"/>
      <c r="D79" s="5719"/>
      <c r="E79" s="5691" t="s">
        <v>5000</v>
      </c>
      <c r="F79" s="5691" t="s">
        <v>5001</v>
      </c>
      <c r="G79" s="5695" t="s">
        <v>5003</v>
      </c>
      <c r="H79" s="5695" t="s">
        <v>5064</v>
      </c>
      <c r="I79" s="5695" t="s">
        <v>5065</v>
      </c>
      <c r="J79" s="5695" t="s">
        <v>5066</v>
      </c>
      <c r="K79" s="5694" t="s">
        <v>5006</v>
      </c>
      <c r="L79" s="5694"/>
      <c r="M79" s="5695" t="s">
        <v>5067</v>
      </c>
      <c r="N79" s="5695" t="s">
        <v>5068</v>
      </c>
      <c r="O79" s="5695" t="s">
        <v>5069</v>
      </c>
      <c r="P79" s="5695" t="s">
        <v>5070</v>
      </c>
      <c r="Q79" s="5691" t="s">
        <v>5012</v>
      </c>
      <c r="R79" s="5691" t="s">
        <v>5013</v>
      </c>
      <c r="S79" s="5691" t="s">
        <v>5014</v>
      </c>
      <c r="T79" s="5691" t="s">
        <v>5071</v>
      </c>
      <c r="U79" s="5691" t="s">
        <v>5072</v>
      </c>
      <c r="V79" s="5691" t="s">
        <v>5017</v>
      </c>
      <c r="W79" s="5691" t="s">
        <v>5019</v>
      </c>
      <c r="X79" s="5695" t="s">
        <v>5073</v>
      </c>
      <c r="Y79" s="5695" t="s">
        <v>5074</v>
      </c>
      <c r="Z79" s="5691" t="s">
        <v>5075</v>
      </c>
      <c r="AA79" s="5691" t="s">
        <v>5076</v>
      </c>
      <c r="AB79" s="5691" t="s">
        <v>5077</v>
      </c>
      <c r="AC79" s="5691" t="s">
        <v>1150</v>
      </c>
      <c r="AD79" s="5691" t="s">
        <v>4983</v>
      </c>
      <c r="AE79" s="5691" t="s">
        <v>4984</v>
      </c>
      <c r="AF79" s="3524"/>
    </row>
    <row r="80" spans="2:32" s="2393" customFormat="1" ht="13.5" thickBot="1" x14ac:dyDescent="0.25">
      <c r="B80" s="5740"/>
      <c r="C80" s="5741"/>
      <c r="D80" s="5692"/>
      <c r="E80" s="5692"/>
      <c r="F80" s="5692"/>
      <c r="G80" s="5696"/>
      <c r="H80" s="5696"/>
      <c r="I80" s="5696"/>
      <c r="J80" s="5696"/>
      <c r="K80" s="3776" t="s">
        <v>5026</v>
      </c>
      <c r="L80" s="3777" t="s">
        <v>2793</v>
      </c>
      <c r="M80" s="5696"/>
      <c r="N80" s="5696"/>
      <c r="O80" s="5696"/>
      <c r="P80" s="5696"/>
      <c r="Q80" s="5692"/>
      <c r="R80" s="5692"/>
      <c r="S80" s="5692"/>
      <c r="T80" s="5692"/>
      <c r="U80" s="5692"/>
      <c r="V80" s="5692"/>
      <c r="W80" s="5692"/>
      <c r="X80" s="5696"/>
      <c r="Y80" s="5696"/>
      <c r="Z80" s="5692"/>
      <c r="AA80" s="5692"/>
      <c r="AB80" s="5692"/>
      <c r="AC80" s="5692"/>
      <c r="AD80" s="5692"/>
      <c r="AE80" s="5692"/>
      <c r="AF80" s="3524"/>
    </row>
    <row r="81" spans="2:32" s="2393" customFormat="1" ht="13.5" thickBot="1" x14ac:dyDescent="0.25">
      <c r="B81" s="5661" t="s">
        <v>6906</v>
      </c>
      <c r="C81" s="5661"/>
      <c r="D81" s="3055" t="s">
        <v>1529</v>
      </c>
      <c r="E81" s="3055" t="s">
        <v>1529</v>
      </c>
      <c r="F81" s="3074" t="s">
        <v>1529</v>
      </c>
      <c r="G81" s="3317" t="s">
        <v>1529</v>
      </c>
      <c r="H81" s="3317" t="s">
        <v>1529</v>
      </c>
      <c r="I81" s="3055" t="s">
        <v>1529</v>
      </c>
      <c r="J81" s="3055" t="s">
        <v>1529</v>
      </c>
      <c r="K81" s="3074" t="s">
        <v>1529</v>
      </c>
      <c r="L81" s="3317" t="s">
        <v>1529</v>
      </c>
      <c r="M81" s="3317" t="s">
        <v>1529</v>
      </c>
      <c r="N81" s="3317" t="s">
        <v>1529</v>
      </c>
      <c r="O81" s="3317" t="s">
        <v>1529</v>
      </c>
      <c r="P81" s="3317" t="s">
        <v>1529</v>
      </c>
      <c r="Q81" s="3317" t="s">
        <v>1529</v>
      </c>
      <c r="R81" s="3317" t="s">
        <v>1529</v>
      </c>
      <c r="S81" s="3317" t="s">
        <v>1529</v>
      </c>
      <c r="T81" s="3317" t="s">
        <v>1529</v>
      </c>
      <c r="U81" s="3317" t="s">
        <v>1529</v>
      </c>
      <c r="V81" s="3317" t="s">
        <v>1529</v>
      </c>
      <c r="W81" s="3317" t="s">
        <v>1529</v>
      </c>
      <c r="X81" s="3317" t="s">
        <v>1529</v>
      </c>
      <c r="Y81" s="3317" t="s">
        <v>1529</v>
      </c>
      <c r="Z81" s="3317" t="s">
        <v>1529</v>
      </c>
      <c r="AA81" s="3317" t="s">
        <v>1529</v>
      </c>
      <c r="AB81" s="3317" t="s">
        <v>1529</v>
      </c>
      <c r="AC81" s="3317" t="s">
        <v>1529</v>
      </c>
      <c r="AD81" s="3317" t="s">
        <v>1529</v>
      </c>
      <c r="AE81" s="3317" t="s">
        <v>1529</v>
      </c>
      <c r="AF81" s="3524"/>
    </row>
    <row r="82" spans="2:32" s="2393" customFormat="1" x14ac:dyDescent="0.2">
      <c r="B82" s="3612"/>
      <c r="C82" s="3559"/>
      <c r="D82" s="3559"/>
      <c r="E82" s="3559"/>
      <c r="F82" s="3559"/>
      <c r="G82" s="3561"/>
      <c r="H82" s="3561"/>
      <c r="I82" s="3561"/>
      <c r="J82" s="3561"/>
      <c r="K82" s="3559"/>
      <c r="L82" s="3561"/>
      <c r="M82" s="3561"/>
      <c r="N82" s="3561"/>
      <c r="O82" s="3561"/>
      <c r="P82" s="3561"/>
      <c r="Q82" s="3613"/>
      <c r="R82" s="3613"/>
      <c r="S82" s="3613"/>
      <c r="T82" s="3613"/>
      <c r="U82" s="3613"/>
      <c r="V82" s="3613"/>
      <c r="W82" s="3613"/>
      <c r="X82" s="3613"/>
      <c r="Y82" s="3613"/>
      <c r="Z82" s="3613"/>
      <c r="AA82" s="3613"/>
      <c r="AB82" s="3613"/>
      <c r="AC82" s="3613"/>
      <c r="AD82" s="3613"/>
      <c r="AE82" s="3613"/>
      <c r="AF82" s="3524"/>
    </row>
    <row r="83" spans="2:32" s="2393" customFormat="1" x14ac:dyDescent="0.2">
      <c r="B83" s="5728" t="s">
        <v>4985</v>
      </c>
      <c r="C83" s="5729"/>
      <c r="D83" s="4168" t="s">
        <v>5166</v>
      </c>
      <c r="E83" s="4168"/>
      <c r="F83" s="4168"/>
      <c r="G83" s="4168"/>
      <c r="H83" s="4168"/>
      <c r="I83" s="3614"/>
      <c r="J83" s="3614"/>
      <c r="K83" s="3614"/>
      <c r="L83" s="3614"/>
      <c r="M83" s="3614"/>
      <c r="N83" s="3614"/>
      <c r="O83" s="3614"/>
      <c r="P83" s="3614"/>
      <c r="Q83" s="3613"/>
      <c r="R83" s="3613"/>
      <c r="S83" s="3613"/>
      <c r="T83" s="3613"/>
      <c r="U83" s="3613"/>
      <c r="V83" s="3613"/>
      <c r="W83" s="3613"/>
      <c r="X83" s="3613"/>
      <c r="Y83" s="3613"/>
      <c r="Z83" s="3613"/>
      <c r="AA83" s="3613"/>
      <c r="AB83" s="3613"/>
      <c r="AC83" s="3613"/>
      <c r="AD83" s="3613"/>
      <c r="AE83" s="3613"/>
      <c r="AF83" s="3524"/>
    </row>
    <row r="84" spans="2:32" s="2393" customFormat="1" x14ac:dyDescent="0.2">
      <c r="B84" s="5728" t="s">
        <v>4986</v>
      </c>
      <c r="C84" s="5729"/>
      <c r="D84" s="4168" t="s">
        <v>5166</v>
      </c>
      <c r="E84" s="4168"/>
      <c r="F84" s="4168"/>
      <c r="G84" s="4168"/>
      <c r="H84" s="4168"/>
      <c r="I84" s="3614"/>
      <c r="J84" s="3614"/>
      <c r="K84" s="3614"/>
      <c r="L84" s="3614"/>
      <c r="M84" s="3614"/>
      <c r="N84" s="3614"/>
      <c r="O84" s="3614"/>
      <c r="P84" s="3614"/>
      <c r="Q84" s="3613"/>
      <c r="R84" s="3613"/>
      <c r="S84" s="3613"/>
      <c r="T84" s="3613"/>
      <c r="U84" s="3613"/>
      <c r="V84" s="3613"/>
      <c r="W84" s="3613"/>
      <c r="X84" s="3613"/>
      <c r="Y84" s="3613"/>
      <c r="Z84" s="3613"/>
      <c r="AA84" s="3613"/>
      <c r="AB84" s="3613"/>
      <c r="AC84" s="3613"/>
      <c r="AD84" s="3613"/>
      <c r="AE84" s="3613"/>
      <c r="AF84" s="3524"/>
    </row>
    <row r="85" spans="2:32" s="2393" customFormat="1" ht="13.5" thickBot="1" x14ac:dyDescent="0.25">
      <c r="B85" s="3780"/>
      <c r="C85" s="3781"/>
      <c r="D85" s="3781"/>
      <c r="E85" s="3781"/>
      <c r="F85" s="3781"/>
      <c r="G85" s="3606"/>
      <c r="H85" s="3606"/>
      <c r="I85" s="3606"/>
      <c r="J85" s="3606"/>
      <c r="K85" s="3606"/>
      <c r="L85" s="3606"/>
      <c r="M85" s="3606"/>
      <c r="N85" s="3606"/>
      <c r="O85" s="3606"/>
      <c r="P85" s="3606"/>
      <c r="Q85" s="3606"/>
      <c r="R85" s="3606"/>
      <c r="S85" s="3606"/>
      <c r="T85" s="3606"/>
      <c r="U85" s="3606"/>
      <c r="V85" s="3606"/>
      <c r="W85" s="3606"/>
      <c r="X85" s="3606"/>
      <c r="Y85" s="3606"/>
      <c r="Z85" s="3606"/>
      <c r="AA85" s="3606"/>
      <c r="AB85" s="3606"/>
      <c r="AC85" s="3606"/>
      <c r="AD85" s="3606"/>
      <c r="AE85" s="3606"/>
      <c r="AF85" s="3565"/>
    </row>
    <row r="86" spans="2:32" s="2393" customFormat="1" ht="13.5" thickBot="1" x14ac:dyDescent="0.25">
      <c r="B86" s="3950"/>
      <c r="C86" s="3950"/>
      <c r="D86" s="3950"/>
      <c r="E86" s="3950"/>
      <c r="F86" s="3950"/>
      <c r="G86" s="3523"/>
      <c r="H86" s="3523"/>
      <c r="I86" s="3523"/>
      <c r="J86" s="3523"/>
      <c r="K86" s="3523"/>
      <c r="L86" s="3523"/>
      <c r="M86" s="3523"/>
      <c r="N86" s="3523"/>
      <c r="O86" s="3523"/>
      <c r="P86" s="3523"/>
      <c r="Q86" s="3523"/>
      <c r="R86" s="3523"/>
      <c r="S86" s="3523"/>
      <c r="T86" s="3523"/>
      <c r="U86" s="3523"/>
      <c r="V86" s="3523"/>
      <c r="W86" s="3523"/>
      <c r="X86" s="3523"/>
      <c r="Y86" s="3523"/>
      <c r="Z86" s="3523"/>
      <c r="AA86" s="3523"/>
      <c r="AB86" s="3523"/>
      <c r="AC86" s="3523"/>
      <c r="AD86" s="3523"/>
      <c r="AE86" s="3523"/>
      <c r="AF86" s="3523"/>
    </row>
    <row r="87" spans="2:32" s="2393" customFormat="1" ht="20.25" x14ac:dyDescent="0.2">
      <c r="B87" s="5700" t="s">
        <v>5058</v>
      </c>
      <c r="C87" s="5701"/>
      <c r="D87" s="5701"/>
      <c r="E87" s="5701"/>
      <c r="F87" s="5701"/>
      <c r="G87" s="5701"/>
      <c r="H87" s="5701"/>
      <c r="I87" s="5701"/>
      <c r="J87" s="5701"/>
      <c r="K87" s="5701"/>
      <c r="L87" s="5701"/>
      <c r="M87" s="5701"/>
      <c r="N87" s="5701"/>
      <c r="O87" s="5701"/>
      <c r="P87" s="5701"/>
      <c r="Q87" s="5701"/>
      <c r="R87" s="5701"/>
      <c r="S87" s="5701"/>
      <c r="T87" s="5701"/>
      <c r="U87" s="5701"/>
      <c r="V87" s="5701"/>
      <c r="W87" s="5701"/>
      <c r="X87" s="5701"/>
      <c r="Y87" s="5701"/>
      <c r="Z87" s="5701"/>
      <c r="AA87" s="5701"/>
      <c r="AB87" s="5701"/>
      <c r="AC87" s="5701"/>
      <c r="AD87" s="5701"/>
      <c r="AE87" s="5701"/>
      <c r="AF87" s="5702"/>
    </row>
    <row r="88" spans="2:32" s="2393" customFormat="1" x14ac:dyDescent="0.2">
      <c r="B88" s="3746"/>
      <c r="C88" s="3747"/>
      <c r="D88" s="3747"/>
      <c r="E88" s="3747"/>
      <c r="F88" s="3747"/>
      <c r="G88" s="3523"/>
      <c r="H88" s="3523"/>
      <c r="I88" s="3523"/>
      <c r="J88" s="3523"/>
      <c r="K88" s="3523"/>
      <c r="L88" s="3523"/>
      <c r="M88" s="3523"/>
      <c r="N88" s="3523"/>
      <c r="O88" s="3523"/>
      <c r="P88" s="3523"/>
      <c r="Q88" s="3523"/>
      <c r="R88" s="3523"/>
      <c r="S88" s="3523"/>
      <c r="T88" s="3523"/>
      <c r="U88" s="3523"/>
      <c r="V88" s="3523"/>
      <c r="W88" s="3523"/>
      <c r="X88" s="3523"/>
      <c r="Y88" s="3523"/>
      <c r="Z88" s="3523"/>
      <c r="AA88" s="3523"/>
      <c r="AB88" s="3523"/>
      <c r="AC88" s="3523"/>
      <c r="AD88" s="3523"/>
      <c r="AE88" s="3523"/>
      <c r="AF88" s="3524"/>
    </row>
    <row r="89" spans="2:32" s="2393" customFormat="1" x14ac:dyDescent="0.2">
      <c r="B89" s="3605" t="s">
        <v>5078</v>
      </c>
      <c r="C89" s="3747"/>
      <c r="D89" s="5731" t="s">
        <v>6900</v>
      </c>
      <c r="E89" s="5731"/>
      <c r="F89" s="5731"/>
      <c r="G89" s="3523"/>
      <c r="H89" s="3523"/>
      <c r="I89" s="3523"/>
      <c r="J89" s="3523"/>
      <c r="K89" s="3523"/>
      <c r="L89" s="3523"/>
      <c r="M89" s="3523"/>
      <c r="N89" s="3523"/>
      <c r="O89" s="3523"/>
      <c r="P89" s="3523"/>
      <c r="Q89" s="3523"/>
      <c r="R89" s="3523"/>
      <c r="S89" s="3523"/>
      <c r="T89" s="3523"/>
      <c r="U89" s="3523"/>
      <c r="V89" s="3523"/>
      <c r="W89" s="3523"/>
      <c r="X89" s="3523"/>
      <c r="Y89" s="3523"/>
      <c r="Z89" s="3523"/>
      <c r="AA89" s="3523"/>
      <c r="AB89" s="3523"/>
      <c r="AC89" s="3523"/>
      <c r="AD89" s="3523"/>
      <c r="AE89" s="3523"/>
      <c r="AF89" s="3524"/>
    </row>
    <row r="90" spans="2:32" s="2393" customFormat="1" x14ac:dyDescent="0.2">
      <c r="B90" s="5732" t="s">
        <v>5061</v>
      </c>
      <c r="C90" s="5733"/>
      <c r="D90" s="4204">
        <v>41869</v>
      </c>
      <c r="E90" s="4204"/>
      <c r="F90" s="4204"/>
      <c r="G90" s="3523"/>
      <c r="H90" s="3523"/>
      <c r="I90" s="3523"/>
      <c r="J90" s="3523"/>
      <c r="K90" s="3523"/>
      <c r="L90" s="3523"/>
      <c r="M90" s="3523"/>
      <c r="N90" s="3523"/>
      <c r="O90" s="3523"/>
      <c r="P90" s="3523"/>
      <c r="Q90" s="3523"/>
      <c r="R90" s="3523"/>
      <c r="S90" s="3523"/>
      <c r="T90" s="3523"/>
      <c r="U90" s="3523"/>
      <c r="V90" s="3523"/>
      <c r="W90" s="3523"/>
      <c r="X90" s="3523"/>
      <c r="Y90" s="3523"/>
      <c r="Z90" s="3523"/>
      <c r="AA90" s="3523"/>
      <c r="AB90" s="3523"/>
      <c r="AC90" s="3523"/>
      <c r="AD90" s="3523"/>
      <c r="AE90" s="3523"/>
      <c r="AF90" s="3524"/>
    </row>
    <row r="91" spans="2:32" s="2393" customFormat="1" x14ac:dyDescent="0.2">
      <c r="B91" s="5704" t="s">
        <v>5059</v>
      </c>
      <c r="C91" s="5705"/>
      <c r="D91" s="4205">
        <v>41912</v>
      </c>
      <c r="E91" s="4205"/>
      <c r="F91" s="4205"/>
      <c r="G91" s="3523"/>
      <c r="H91" s="3523"/>
      <c r="I91" s="3523"/>
      <c r="J91" s="3523"/>
      <c r="K91" s="3523"/>
      <c r="L91" s="3523"/>
      <c r="M91" s="3523"/>
      <c r="N91" s="3523"/>
      <c r="O91" s="3523"/>
      <c r="P91" s="3523"/>
      <c r="Q91" s="3523"/>
      <c r="R91" s="3523"/>
      <c r="S91" s="3523"/>
      <c r="T91" s="3523"/>
      <c r="U91" s="3523"/>
      <c r="V91" s="3523"/>
      <c r="W91" s="3523"/>
      <c r="X91" s="3523"/>
      <c r="Y91" s="3523"/>
      <c r="Z91" s="3523"/>
      <c r="AA91" s="3523"/>
      <c r="AB91" s="3523"/>
      <c r="AC91" s="3523"/>
      <c r="AD91" s="3523"/>
      <c r="AE91" s="3523"/>
      <c r="AF91" s="3524"/>
    </row>
    <row r="92" spans="2:32" s="2393" customFormat="1" ht="13.5" thickBot="1" x14ac:dyDescent="0.25">
      <c r="B92" s="3746"/>
      <c r="C92" s="3747"/>
      <c r="D92" s="3747"/>
      <c r="E92" s="3747"/>
      <c r="F92" s="3747"/>
      <c r="G92" s="3523"/>
      <c r="H92" s="3523"/>
      <c r="I92" s="3523"/>
      <c r="J92" s="3523"/>
      <c r="K92" s="3523"/>
      <c r="L92" s="3523"/>
      <c r="M92" s="3523"/>
      <c r="N92" s="3523"/>
      <c r="O92" s="3523"/>
      <c r="P92" s="3523"/>
      <c r="Q92" s="3523"/>
      <c r="R92" s="3523"/>
      <c r="S92" s="3523"/>
      <c r="T92" s="3523"/>
      <c r="U92" s="3523"/>
      <c r="V92" s="3523"/>
      <c r="W92" s="3523"/>
      <c r="X92" s="3523"/>
      <c r="Y92" s="3523"/>
      <c r="Z92" s="3523"/>
      <c r="AA92" s="3523"/>
      <c r="AB92" s="3523"/>
      <c r="AC92" s="3523"/>
      <c r="AD92" s="3523"/>
      <c r="AE92" s="3523"/>
      <c r="AF92" s="3524"/>
    </row>
    <row r="93" spans="2:32" s="2393" customFormat="1" ht="55.5" customHeight="1" thickBot="1" x14ac:dyDescent="0.25">
      <c r="B93" s="5706" t="s">
        <v>5060</v>
      </c>
      <c r="C93" s="5707"/>
      <c r="D93" s="5734" t="s">
        <v>6901</v>
      </c>
      <c r="E93" s="5735"/>
      <c r="F93" s="5735"/>
      <c r="G93" s="5735"/>
      <c r="H93" s="5735"/>
      <c r="I93" s="5735"/>
      <c r="J93" s="5735"/>
      <c r="K93" s="5735"/>
      <c r="L93" s="5735"/>
      <c r="M93" s="5735"/>
      <c r="N93" s="5735"/>
      <c r="O93" s="5735"/>
      <c r="P93" s="5735"/>
      <c r="Q93" s="5736"/>
      <c r="R93" s="3523"/>
      <c r="S93" s="3523"/>
      <c r="T93" s="3523"/>
      <c r="U93" s="3523"/>
      <c r="V93" s="3523"/>
      <c r="W93" s="3523"/>
      <c r="X93" s="3523"/>
      <c r="Y93" s="3523"/>
      <c r="Z93" s="3523"/>
      <c r="AA93" s="3523"/>
      <c r="AB93" s="3523"/>
      <c r="AC93" s="3523"/>
      <c r="AD93" s="3523"/>
      <c r="AE93" s="3523"/>
      <c r="AF93" s="3524"/>
    </row>
    <row r="94" spans="2:32" s="2393" customFormat="1" ht="13.5" thickBot="1" x14ac:dyDescent="0.25">
      <c r="B94" s="3746"/>
      <c r="C94" s="3747"/>
      <c r="D94" s="3747"/>
      <c r="E94" s="3747"/>
      <c r="F94" s="3747"/>
      <c r="G94" s="3523"/>
      <c r="H94" s="3523"/>
      <c r="I94" s="3523"/>
      <c r="J94" s="3523"/>
      <c r="K94" s="3523"/>
      <c r="L94" s="3523"/>
      <c r="M94" s="3523"/>
      <c r="N94" s="3523"/>
      <c r="O94" s="3523"/>
      <c r="P94" s="3523"/>
      <c r="Q94" s="3523"/>
      <c r="R94" s="3606"/>
      <c r="S94" s="3523"/>
      <c r="T94" s="3523"/>
      <c r="U94" s="3523"/>
      <c r="V94" s="3523"/>
      <c r="W94" s="3523"/>
      <c r="X94" s="3523"/>
      <c r="Y94" s="3523"/>
      <c r="Z94" s="3523"/>
      <c r="AA94" s="3523"/>
      <c r="AB94" s="3523"/>
      <c r="AC94" s="3523"/>
      <c r="AD94" s="3523"/>
      <c r="AE94" s="3523"/>
      <c r="AF94" s="3524"/>
    </row>
    <row r="95" spans="2:32" s="2393" customFormat="1" ht="13.5" thickBot="1" x14ac:dyDescent="0.25">
      <c r="B95" s="5714" t="s">
        <v>5062</v>
      </c>
      <c r="C95" s="5715"/>
      <c r="D95" s="5691" t="s">
        <v>5063</v>
      </c>
      <c r="E95" s="5720" t="s">
        <v>224</v>
      </c>
      <c r="F95" s="5721"/>
      <c r="G95" s="5721"/>
      <c r="H95" s="5721"/>
      <c r="I95" s="5721"/>
      <c r="J95" s="5721"/>
      <c r="K95" s="5721"/>
      <c r="L95" s="5721"/>
      <c r="M95" s="5721"/>
      <c r="N95" s="5721"/>
      <c r="O95" s="5721"/>
      <c r="P95" s="5722"/>
      <c r="Q95" s="5720" t="s">
        <v>340</v>
      </c>
      <c r="R95" s="5721"/>
      <c r="S95" s="5721"/>
      <c r="T95" s="5721"/>
      <c r="U95" s="5721"/>
      <c r="V95" s="5721"/>
      <c r="W95" s="5721"/>
      <c r="X95" s="5721"/>
      <c r="Y95" s="5722"/>
      <c r="Z95" s="5720" t="s">
        <v>225</v>
      </c>
      <c r="AA95" s="5721"/>
      <c r="AB95" s="5722"/>
      <c r="AC95" s="5723" t="s">
        <v>4982</v>
      </c>
      <c r="AD95" s="5724"/>
      <c r="AE95" s="5725"/>
      <c r="AF95" s="3524"/>
    </row>
    <row r="96" spans="2:32" s="2393" customFormat="1" ht="13.5" thickBot="1" x14ac:dyDescent="0.25">
      <c r="B96" s="5716"/>
      <c r="C96" s="5717"/>
      <c r="D96" s="5719"/>
      <c r="E96" s="5691" t="s">
        <v>5000</v>
      </c>
      <c r="F96" s="5691" t="s">
        <v>5001</v>
      </c>
      <c r="G96" s="5695" t="s">
        <v>5003</v>
      </c>
      <c r="H96" s="5695" t="s">
        <v>5064</v>
      </c>
      <c r="I96" s="5695" t="s">
        <v>5065</v>
      </c>
      <c r="J96" s="5695" t="s">
        <v>5066</v>
      </c>
      <c r="K96" s="5694" t="s">
        <v>5006</v>
      </c>
      <c r="L96" s="5694"/>
      <c r="M96" s="5695" t="s">
        <v>5067</v>
      </c>
      <c r="N96" s="5695" t="s">
        <v>5068</v>
      </c>
      <c r="O96" s="5695" t="s">
        <v>5069</v>
      </c>
      <c r="P96" s="5695" t="s">
        <v>5070</v>
      </c>
      <c r="Q96" s="5691" t="s">
        <v>5012</v>
      </c>
      <c r="R96" s="5691" t="s">
        <v>5013</v>
      </c>
      <c r="S96" s="5691" t="s">
        <v>5014</v>
      </c>
      <c r="T96" s="5691" t="s">
        <v>5071</v>
      </c>
      <c r="U96" s="5691" t="s">
        <v>5072</v>
      </c>
      <c r="V96" s="5691" t="s">
        <v>5017</v>
      </c>
      <c r="W96" s="5691" t="s">
        <v>5019</v>
      </c>
      <c r="X96" s="5695" t="s">
        <v>5073</v>
      </c>
      <c r="Y96" s="5695" t="s">
        <v>5074</v>
      </c>
      <c r="Z96" s="5691" t="s">
        <v>5075</v>
      </c>
      <c r="AA96" s="5691" t="s">
        <v>5076</v>
      </c>
      <c r="AB96" s="5691" t="s">
        <v>5077</v>
      </c>
      <c r="AC96" s="5691" t="s">
        <v>1150</v>
      </c>
      <c r="AD96" s="5691" t="s">
        <v>4983</v>
      </c>
      <c r="AE96" s="5691" t="s">
        <v>4984</v>
      </c>
      <c r="AF96" s="3524"/>
    </row>
    <row r="97" spans="2:32" s="2393" customFormat="1" ht="13.5" thickBot="1" x14ac:dyDescent="0.25">
      <c r="B97" s="5718"/>
      <c r="C97" s="5737"/>
      <c r="D97" s="5719"/>
      <c r="E97" s="5719"/>
      <c r="F97" s="5719"/>
      <c r="G97" s="5730"/>
      <c r="H97" s="5730"/>
      <c r="I97" s="5730"/>
      <c r="J97" s="5730"/>
      <c r="K97" s="3742" t="s">
        <v>5026</v>
      </c>
      <c r="L97" s="3743" t="s">
        <v>2793</v>
      </c>
      <c r="M97" s="5730"/>
      <c r="N97" s="5730"/>
      <c r="O97" s="5730"/>
      <c r="P97" s="5730"/>
      <c r="Q97" s="5719"/>
      <c r="R97" s="5719"/>
      <c r="S97" s="5719"/>
      <c r="T97" s="5719"/>
      <c r="U97" s="5719"/>
      <c r="V97" s="5719"/>
      <c r="W97" s="5719"/>
      <c r="X97" s="5730"/>
      <c r="Y97" s="5730"/>
      <c r="Z97" s="5719"/>
      <c r="AA97" s="5719"/>
      <c r="AB97" s="5719"/>
      <c r="AC97" s="5719"/>
      <c r="AD97" s="5719"/>
      <c r="AE97" s="5719"/>
      <c r="AF97" s="3524"/>
    </row>
    <row r="98" spans="2:32" s="2393" customFormat="1" x14ac:dyDescent="0.2">
      <c r="B98" s="5726" t="s">
        <v>6902</v>
      </c>
      <c r="C98" s="5727"/>
      <c r="D98" s="3056" t="s">
        <v>5182</v>
      </c>
      <c r="E98" s="3058" t="s">
        <v>5166</v>
      </c>
      <c r="F98" s="3058" t="s">
        <v>5166</v>
      </c>
      <c r="G98" s="3058" t="s">
        <v>5166</v>
      </c>
      <c r="H98" s="3058" t="s">
        <v>5166</v>
      </c>
      <c r="I98" s="3058" t="s">
        <v>5166</v>
      </c>
      <c r="J98" s="3058" t="s">
        <v>5166</v>
      </c>
      <c r="K98" s="3058" t="s">
        <v>5166</v>
      </c>
      <c r="L98" s="3058" t="s">
        <v>5166</v>
      </c>
      <c r="M98" s="3058" t="s">
        <v>5166</v>
      </c>
      <c r="N98" s="3058" t="s">
        <v>5166</v>
      </c>
      <c r="O98" s="3058" t="s">
        <v>5166</v>
      </c>
      <c r="P98" s="3058" t="s">
        <v>5166</v>
      </c>
      <c r="Q98" s="3058" t="s">
        <v>5166</v>
      </c>
      <c r="R98" s="3058" t="s">
        <v>5166</v>
      </c>
      <c r="S98" s="3058" t="s">
        <v>5166</v>
      </c>
      <c r="T98" s="3058">
        <v>0.56000000000000005</v>
      </c>
      <c r="U98" s="3058" t="s">
        <v>5166</v>
      </c>
      <c r="V98" s="3058" t="s">
        <v>5166</v>
      </c>
      <c r="W98" s="3058" t="s">
        <v>5166</v>
      </c>
      <c r="X98" s="3058" t="s">
        <v>5166</v>
      </c>
      <c r="Y98" s="3058" t="s">
        <v>5166</v>
      </c>
      <c r="Z98" s="3058" t="s">
        <v>5166</v>
      </c>
      <c r="AA98" s="3058" t="s">
        <v>5166</v>
      </c>
      <c r="AB98" s="3058" t="s">
        <v>5166</v>
      </c>
      <c r="AC98" s="3058" t="s">
        <v>5166</v>
      </c>
      <c r="AD98" s="3058" t="s">
        <v>5166</v>
      </c>
      <c r="AE98" s="2969" t="s">
        <v>5166</v>
      </c>
      <c r="AF98" s="3524"/>
    </row>
    <row r="99" spans="2:32" s="2393" customFormat="1" ht="13.5" thickBot="1" x14ac:dyDescent="0.25">
      <c r="B99" s="6251" t="s">
        <v>6903</v>
      </c>
      <c r="C99" s="6252"/>
      <c r="D99" s="3060" t="s">
        <v>5182</v>
      </c>
      <c r="E99" s="3062" t="s">
        <v>5166</v>
      </c>
      <c r="F99" s="3062" t="s">
        <v>5166</v>
      </c>
      <c r="G99" s="3062" t="s">
        <v>5166</v>
      </c>
      <c r="H99" s="3062" t="s">
        <v>5166</v>
      </c>
      <c r="I99" s="3062" t="s">
        <v>5166</v>
      </c>
      <c r="J99" s="3062" t="s">
        <v>5166</v>
      </c>
      <c r="K99" s="3062" t="s">
        <v>5166</v>
      </c>
      <c r="L99" s="3062" t="s">
        <v>5166</v>
      </c>
      <c r="M99" s="3062" t="s">
        <v>5166</v>
      </c>
      <c r="N99" s="3062" t="s">
        <v>5166</v>
      </c>
      <c r="O99" s="3062" t="s">
        <v>5166</v>
      </c>
      <c r="P99" s="3062" t="s">
        <v>5166</v>
      </c>
      <c r="Q99" s="3062" t="s">
        <v>5166</v>
      </c>
      <c r="R99" s="3062" t="s">
        <v>5166</v>
      </c>
      <c r="S99" s="3062" t="s">
        <v>5166</v>
      </c>
      <c r="T99" s="3062">
        <v>0.5</v>
      </c>
      <c r="U99" s="3062" t="s">
        <v>5166</v>
      </c>
      <c r="V99" s="3062" t="s">
        <v>5166</v>
      </c>
      <c r="W99" s="3062" t="s">
        <v>5166</v>
      </c>
      <c r="X99" s="3062" t="s">
        <v>5166</v>
      </c>
      <c r="Y99" s="3062" t="s">
        <v>5166</v>
      </c>
      <c r="Z99" s="3062" t="s">
        <v>5166</v>
      </c>
      <c r="AA99" s="3062" t="s">
        <v>5166</v>
      </c>
      <c r="AB99" s="3062" t="s">
        <v>5166</v>
      </c>
      <c r="AC99" s="3062" t="s">
        <v>5166</v>
      </c>
      <c r="AD99" s="3062" t="s">
        <v>5166</v>
      </c>
      <c r="AE99" s="2978" t="s">
        <v>5166</v>
      </c>
      <c r="AF99" s="3524"/>
    </row>
    <row r="100" spans="2:32" s="2393" customFormat="1" x14ac:dyDescent="0.2">
      <c r="B100" s="3612"/>
      <c r="C100" s="3559"/>
      <c r="D100" s="3559"/>
      <c r="E100" s="3559"/>
      <c r="F100" s="3559"/>
      <c r="G100" s="3561"/>
      <c r="H100" s="3561"/>
      <c r="I100" s="3561"/>
      <c r="J100" s="3561"/>
      <c r="K100" s="3559"/>
      <c r="L100" s="3561"/>
      <c r="M100" s="3561"/>
      <c r="N100" s="3561"/>
      <c r="O100" s="3561"/>
      <c r="P100" s="3561"/>
      <c r="Q100" s="3613"/>
      <c r="R100" s="3613"/>
      <c r="S100" s="3613"/>
      <c r="T100" s="3613"/>
      <c r="U100" s="3613"/>
      <c r="V100" s="3613"/>
      <c r="W100" s="3613"/>
      <c r="X100" s="3613"/>
      <c r="Y100" s="3613"/>
      <c r="Z100" s="3613"/>
      <c r="AA100" s="3613"/>
      <c r="AB100" s="3613"/>
      <c r="AC100" s="3613"/>
      <c r="AD100" s="3613"/>
      <c r="AE100" s="3613"/>
      <c r="AF100" s="3524"/>
    </row>
    <row r="101" spans="2:32" s="2393" customFormat="1" x14ac:dyDescent="0.2">
      <c r="B101" s="5728" t="s">
        <v>4985</v>
      </c>
      <c r="C101" s="5729"/>
      <c r="D101" s="4168" t="s">
        <v>5166</v>
      </c>
      <c r="E101" s="4168"/>
      <c r="F101" s="4168"/>
      <c r="G101" s="4168"/>
      <c r="H101" s="4168"/>
      <c r="I101" s="3614"/>
      <c r="J101" s="3614"/>
      <c r="K101" s="3614"/>
      <c r="L101" s="3614"/>
      <c r="M101" s="3614"/>
      <c r="N101" s="3614"/>
      <c r="O101" s="3614"/>
      <c r="P101" s="3614"/>
      <c r="Q101" s="3613"/>
      <c r="R101" s="3613"/>
      <c r="S101" s="3613"/>
      <c r="T101" s="3613"/>
      <c r="U101" s="3613"/>
      <c r="V101" s="3613"/>
      <c r="W101" s="3613"/>
      <c r="X101" s="3613"/>
      <c r="Y101" s="3613"/>
      <c r="Z101" s="3613"/>
      <c r="AA101" s="3613"/>
      <c r="AB101" s="3613"/>
      <c r="AC101" s="3613"/>
      <c r="AD101" s="3613"/>
      <c r="AE101" s="3613"/>
      <c r="AF101" s="3524"/>
    </row>
    <row r="102" spans="2:32" s="2393" customFormat="1" x14ac:dyDescent="0.2">
      <c r="B102" s="5728" t="s">
        <v>4986</v>
      </c>
      <c r="C102" s="5729"/>
      <c r="D102" s="4168" t="s">
        <v>5167</v>
      </c>
      <c r="E102" s="4168"/>
      <c r="F102" s="4168"/>
      <c r="G102" s="4168"/>
      <c r="H102" s="4168"/>
      <c r="I102" s="3614"/>
      <c r="J102" s="3614"/>
      <c r="K102" s="3614"/>
      <c r="L102" s="3614"/>
      <c r="M102" s="3614"/>
      <c r="N102" s="3614"/>
      <c r="O102" s="3614"/>
      <c r="P102" s="3614"/>
      <c r="Q102" s="3613"/>
      <c r="R102" s="3613"/>
      <c r="S102" s="3613"/>
      <c r="T102" s="3613"/>
      <c r="U102" s="3613"/>
      <c r="V102" s="3613"/>
      <c r="W102" s="3613"/>
      <c r="X102" s="3613"/>
      <c r="Y102" s="3613"/>
      <c r="Z102" s="3613"/>
      <c r="AA102" s="3613"/>
      <c r="AB102" s="3613"/>
      <c r="AC102" s="3613"/>
      <c r="AD102" s="3613"/>
      <c r="AE102" s="3613"/>
      <c r="AF102" s="3524"/>
    </row>
    <row r="103" spans="2:32" s="2393" customFormat="1" ht="13.5" thickBot="1" x14ac:dyDescent="0.25">
      <c r="B103" s="3744"/>
      <c r="C103" s="3745"/>
      <c r="D103" s="3745"/>
      <c r="E103" s="3745"/>
      <c r="F103" s="3745"/>
      <c r="G103" s="3606"/>
      <c r="H103" s="3606"/>
      <c r="I103" s="3606"/>
      <c r="J103" s="3606"/>
      <c r="K103" s="3606"/>
      <c r="L103" s="3606"/>
      <c r="M103" s="3606"/>
      <c r="N103" s="3606"/>
      <c r="O103" s="3606"/>
      <c r="P103" s="3606"/>
      <c r="Q103" s="3606"/>
      <c r="R103" s="3606"/>
      <c r="S103" s="3606"/>
      <c r="T103" s="3606"/>
      <c r="U103" s="3606"/>
      <c r="V103" s="3606"/>
      <c r="W103" s="3606"/>
      <c r="X103" s="3606"/>
      <c r="Y103" s="3606"/>
      <c r="Z103" s="3606"/>
      <c r="AA103" s="3606"/>
      <c r="AB103" s="3606"/>
      <c r="AC103" s="3606"/>
      <c r="AD103" s="3606"/>
      <c r="AE103" s="3606"/>
      <c r="AF103" s="3565"/>
    </row>
    <row r="104" spans="2:32" s="2393" customFormat="1" ht="13.5" thickBot="1" x14ac:dyDescent="0.25">
      <c r="B104" s="3779"/>
      <c r="C104" s="3779"/>
      <c r="D104" s="3779"/>
      <c r="E104" s="3779"/>
      <c r="F104" s="3779"/>
      <c r="G104" s="3523"/>
      <c r="H104" s="3523"/>
      <c r="I104" s="3523"/>
      <c r="J104" s="3523"/>
      <c r="K104" s="3523"/>
      <c r="L104" s="3523"/>
      <c r="M104" s="3523"/>
      <c r="N104" s="3523"/>
      <c r="O104" s="3523"/>
      <c r="P104" s="3523"/>
      <c r="Q104" s="3523"/>
      <c r="R104" s="3523"/>
      <c r="S104" s="3523"/>
      <c r="T104" s="3523"/>
      <c r="U104" s="3523"/>
      <c r="V104" s="3523"/>
      <c r="W104" s="3523"/>
      <c r="X104" s="3523"/>
      <c r="Y104" s="3523"/>
      <c r="Z104" s="3523"/>
      <c r="AA104" s="3523"/>
      <c r="AB104" s="3523"/>
      <c r="AC104" s="3523"/>
      <c r="AD104" s="3523"/>
      <c r="AE104" s="3523"/>
      <c r="AF104" s="3523"/>
    </row>
    <row r="105" spans="2:32" s="2393" customFormat="1" ht="20.25" x14ac:dyDescent="0.2">
      <c r="B105" s="5700" t="s">
        <v>5058</v>
      </c>
      <c r="C105" s="5701"/>
      <c r="D105" s="5701"/>
      <c r="E105" s="5701"/>
      <c r="F105" s="5701"/>
      <c r="G105" s="5701"/>
      <c r="H105" s="5701"/>
      <c r="I105" s="5701"/>
      <c r="J105" s="5701"/>
      <c r="K105" s="5701"/>
      <c r="L105" s="5701"/>
      <c r="M105" s="5701"/>
      <c r="N105" s="5701"/>
      <c r="O105" s="5701"/>
      <c r="P105" s="5701"/>
      <c r="Q105" s="5701"/>
      <c r="R105" s="5701"/>
      <c r="S105" s="5701"/>
      <c r="T105" s="5701"/>
      <c r="U105" s="5701"/>
      <c r="V105" s="5701"/>
      <c r="W105" s="5701"/>
      <c r="X105" s="5701"/>
      <c r="Y105" s="5701"/>
      <c r="Z105" s="5701"/>
      <c r="AA105" s="5701"/>
      <c r="AB105" s="5701"/>
      <c r="AC105" s="5701"/>
      <c r="AD105" s="5701"/>
      <c r="AE105" s="5701"/>
      <c r="AF105" s="5702"/>
    </row>
    <row r="106" spans="2:32" s="2393" customFormat="1" x14ac:dyDescent="0.2">
      <c r="B106" s="3746"/>
      <c r="C106" s="3747"/>
      <c r="D106" s="3747"/>
      <c r="E106" s="3747"/>
      <c r="F106" s="3747"/>
      <c r="G106" s="3523"/>
      <c r="H106" s="3523"/>
      <c r="I106" s="3523"/>
      <c r="J106" s="3523"/>
      <c r="K106" s="3523"/>
      <c r="L106" s="3523"/>
      <c r="M106" s="3523"/>
      <c r="N106" s="3523"/>
      <c r="O106" s="3523"/>
      <c r="P106" s="3523"/>
      <c r="Q106" s="3523"/>
      <c r="R106" s="3523"/>
      <c r="S106" s="3523"/>
      <c r="T106" s="3523"/>
      <c r="U106" s="3523"/>
      <c r="V106" s="3523"/>
      <c r="W106" s="3523"/>
      <c r="X106" s="3523"/>
      <c r="Y106" s="3523"/>
      <c r="Z106" s="3523"/>
      <c r="AA106" s="3523"/>
      <c r="AB106" s="3523"/>
      <c r="AC106" s="3523"/>
      <c r="AD106" s="3523"/>
      <c r="AE106" s="3523"/>
      <c r="AF106" s="3524"/>
    </row>
    <row r="107" spans="2:32" s="2393" customFormat="1" x14ac:dyDescent="0.2">
      <c r="B107" s="3605" t="s">
        <v>5078</v>
      </c>
      <c r="C107" s="3747"/>
      <c r="D107" s="5731" t="s">
        <v>6873</v>
      </c>
      <c r="E107" s="5731"/>
      <c r="F107" s="5731"/>
      <c r="G107" s="3523"/>
      <c r="H107" s="3523"/>
      <c r="I107" s="3523"/>
      <c r="J107" s="3523"/>
      <c r="K107" s="3523"/>
      <c r="L107" s="3523"/>
      <c r="M107" s="3523"/>
      <c r="N107" s="3523"/>
      <c r="O107" s="3523"/>
      <c r="P107" s="3523"/>
      <c r="Q107" s="3523"/>
      <c r="R107" s="3523"/>
      <c r="S107" s="3523"/>
      <c r="T107" s="3523"/>
      <c r="U107" s="3523"/>
      <c r="V107" s="3523"/>
      <c r="W107" s="3523"/>
      <c r="X107" s="3523"/>
      <c r="Y107" s="3523"/>
      <c r="Z107" s="3523"/>
      <c r="AA107" s="3523"/>
      <c r="AB107" s="3523"/>
      <c r="AC107" s="3523"/>
      <c r="AD107" s="3523"/>
      <c r="AE107" s="3523"/>
      <c r="AF107" s="3524"/>
    </row>
    <row r="108" spans="2:32" s="2393" customFormat="1" x14ac:dyDescent="0.2">
      <c r="B108" s="5732" t="s">
        <v>5061</v>
      </c>
      <c r="C108" s="5733"/>
      <c r="D108" s="4204">
        <v>41821</v>
      </c>
      <c r="E108" s="4204"/>
      <c r="F108" s="4204"/>
      <c r="G108" s="3523"/>
      <c r="H108" s="3523"/>
      <c r="I108" s="3523"/>
      <c r="J108" s="3523"/>
      <c r="K108" s="3523"/>
      <c r="L108" s="3523"/>
      <c r="M108" s="3523"/>
      <c r="N108" s="3523"/>
      <c r="O108" s="3523"/>
      <c r="P108" s="3523"/>
      <c r="Q108" s="3523"/>
      <c r="R108" s="3523"/>
      <c r="S108" s="3523"/>
      <c r="T108" s="3523"/>
      <c r="U108" s="3523"/>
      <c r="V108" s="3523"/>
      <c r="W108" s="3523"/>
      <c r="X108" s="3523"/>
      <c r="Y108" s="3523"/>
      <c r="Z108" s="3523"/>
      <c r="AA108" s="3523"/>
      <c r="AB108" s="3523"/>
      <c r="AC108" s="3523"/>
      <c r="AD108" s="3523"/>
      <c r="AE108" s="3523"/>
      <c r="AF108" s="3524"/>
    </row>
    <row r="109" spans="2:32" s="2393" customFormat="1" x14ac:dyDescent="0.2">
      <c r="B109" s="5704" t="s">
        <v>5059</v>
      </c>
      <c r="C109" s="5705"/>
      <c r="D109" s="4205">
        <v>41912</v>
      </c>
      <c r="E109" s="4205"/>
      <c r="F109" s="4205"/>
      <c r="G109" s="3523"/>
      <c r="H109" s="3523"/>
      <c r="I109" s="3523"/>
      <c r="J109" s="3523"/>
      <c r="K109" s="3523"/>
      <c r="L109" s="3523"/>
      <c r="M109" s="3523"/>
      <c r="N109" s="3523"/>
      <c r="O109" s="3523"/>
      <c r="P109" s="3523"/>
      <c r="Q109" s="3523"/>
      <c r="R109" s="3523"/>
      <c r="S109" s="3523"/>
      <c r="T109" s="3523"/>
      <c r="U109" s="3523"/>
      <c r="V109" s="3523"/>
      <c r="W109" s="3523"/>
      <c r="X109" s="3523"/>
      <c r="Y109" s="3523"/>
      <c r="Z109" s="3523"/>
      <c r="AA109" s="3523"/>
      <c r="AB109" s="3523"/>
      <c r="AC109" s="3523"/>
      <c r="AD109" s="3523"/>
      <c r="AE109" s="3523"/>
      <c r="AF109" s="3524"/>
    </row>
    <row r="110" spans="2:32" s="2393" customFormat="1" ht="13.5" thickBot="1" x14ac:dyDescent="0.25">
      <c r="B110" s="3746"/>
      <c r="C110" s="3747"/>
      <c r="D110" s="3747"/>
      <c r="E110" s="3747"/>
      <c r="F110" s="3747"/>
      <c r="G110" s="3523"/>
      <c r="H110" s="3523"/>
      <c r="I110" s="3523"/>
      <c r="J110" s="3523"/>
      <c r="K110" s="3523"/>
      <c r="L110" s="3523"/>
      <c r="M110" s="3523"/>
      <c r="N110" s="3523"/>
      <c r="O110" s="3523"/>
      <c r="P110" s="3523"/>
      <c r="Q110" s="3523"/>
      <c r="R110" s="3523"/>
      <c r="S110" s="3523"/>
      <c r="T110" s="3523"/>
      <c r="U110" s="3523"/>
      <c r="V110" s="3523"/>
      <c r="W110" s="3523"/>
      <c r="X110" s="3523"/>
      <c r="Y110" s="3523"/>
      <c r="Z110" s="3523"/>
      <c r="AA110" s="3523"/>
      <c r="AB110" s="3523"/>
      <c r="AC110" s="3523"/>
      <c r="AD110" s="3523"/>
      <c r="AE110" s="3523"/>
      <c r="AF110" s="3524"/>
    </row>
    <row r="111" spans="2:32" s="2393" customFormat="1" ht="51.75" customHeight="1" thickBot="1" x14ac:dyDescent="0.25">
      <c r="B111" s="5706" t="s">
        <v>5060</v>
      </c>
      <c r="C111" s="5707"/>
      <c r="D111" s="5708" t="s">
        <v>6874</v>
      </c>
      <c r="E111" s="5709"/>
      <c r="F111" s="5709"/>
      <c r="G111" s="5709"/>
      <c r="H111" s="5709"/>
      <c r="I111" s="5709"/>
      <c r="J111" s="5709"/>
      <c r="K111" s="5709"/>
      <c r="L111" s="5709"/>
      <c r="M111" s="5709"/>
      <c r="N111" s="5709"/>
      <c r="O111" s="5709"/>
      <c r="P111" s="5709"/>
      <c r="Q111" s="5710"/>
      <c r="R111" s="3523"/>
      <c r="S111" s="3523"/>
      <c r="T111" s="3523"/>
      <c r="U111" s="3523"/>
      <c r="V111" s="3523"/>
      <c r="W111" s="3523"/>
      <c r="X111" s="3523"/>
      <c r="Y111" s="3523"/>
      <c r="Z111" s="3523"/>
      <c r="AA111" s="3523"/>
      <c r="AB111" s="3523"/>
      <c r="AC111" s="3523"/>
      <c r="AD111" s="3523"/>
      <c r="AE111" s="3523"/>
      <c r="AF111" s="3524"/>
    </row>
    <row r="112" spans="2:32" s="2393" customFormat="1" ht="13.5" thickBot="1" x14ac:dyDescent="0.25">
      <c r="B112" s="3746"/>
      <c r="C112" s="3747"/>
      <c r="D112" s="3747"/>
      <c r="E112" s="3747"/>
      <c r="F112" s="3747"/>
      <c r="G112" s="3523"/>
      <c r="H112" s="3523"/>
      <c r="I112" s="3523"/>
      <c r="J112" s="3523"/>
      <c r="K112" s="3523"/>
      <c r="L112" s="3523"/>
      <c r="M112" s="3523"/>
      <c r="N112" s="3523"/>
      <c r="O112" s="3523"/>
      <c r="P112" s="3523"/>
      <c r="Q112" s="3523"/>
      <c r="R112" s="3606"/>
      <c r="S112" s="3523"/>
      <c r="T112" s="3523"/>
      <c r="U112" s="3523"/>
      <c r="V112" s="3523"/>
      <c r="W112" s="3523"/>
      <c r="X112" s="3523"/>
      <c r="Y112" s="3523"/>
      <c r="Z112" s="3523"/>
      <c r="AA112" s="3523"/>
      <c r="AB112" s="3523"/>
      <c r="AC112" s="3523"/>
      <c r="AD112" s="3523"/>
      <c r="AE112" s="3523"/>
      <c r="AF112" s="3524"/>
    </row>
    <row r="113" spans="2:32" s="2393" customFormat="1" ht="13.5" thickBot="1" x14ac:dyDescent="0.25">
      <c r="B113" s="5714" t="s">
        <v>5062</v>
      </c>
      <c r="C113" s="5715"/>
      <c r="D113" s="5691" t="s">
        <v>5063</v>
      </c>
      <c r="E113" s="5720" t="s">
        <v>224</v>
      </c>
      <c r="F113" s="5721"/>
      <c r="G113" s="5721"/>
      <c r="H113" s="5721"/>
      <c r="I113" s="5721"/>
      <c r="J113" s="5721"/>
      <c r="K113" s="5721"/>
      <c r="L113" s="5721"/>
      <c r="M113" s="5721"/>
      <c r="N113" s="5721"/>
      <c r="O113" s="5721"/>
      <c r="P113" s="5722"/>
      <c r="Q113" s="5720" t="s">
        <v>340</v>
      </c>
      <c r="R113" s="5721"/>
      <c r="S113" s="5721"/>
      <c r="T113" s="5721"/>
      <c r="U113" s="5721"/>
      <c r="V113" s="5721"/>
      <c r="W113" s="5721"/>
      <c r="X113" s="5721"/>
      <c r="Y113" s="5722"/>
      <c r="Z113" s="5720" t="s">
        <v>225</v>
      </c>
      <c r="AA113" s="5721"/>
      <c r="AB113" s="5722"/>
      <c r="AC113" s="5723" t="s">
        <v>4982</v>
      </c>
      <c r="AD113" s="5724"/>
      <c r="AE113" s="5725"/>
      <c r="AF113" s="3524"/>
    </row>
    <row r="114" spans="2:32" s="2393" customFormat="1" ht="13.5" thickBot="1" x14ac:dyDescent="0.25">
      <c r="B114" s="5716"/>
      <c r="C114" s="5717"/>
      <c r="D114" s="5719"/>
      <c r="E114" s="5691" t="s">
        <v>5000</v>
      </c>
      <c r="F114" s="5691" t="s">
        <v>5001</v>
      </c>
      <c r="G114" s="5695" t="s">
        <v>5003</v>
      </c>
      <c r="H114" s="5695" t="s">
        <v>5064</v>
      </c>
      <c r="I114" s="5695" t="s">
        <v>5065</v>
      </c>
      <c r="J114" s="5695" t="s">
        <v>5066</v>
      </c>
      <c r="K114" s="5694" t="s">
        <v>5006</v>
      </c>
      <c r="L114" s="5694"/>
      <c r="M114" s="5695" t="s">
        <v>5067</v>
      </c>
      <c r="N114" s="5695" t="s">
        <v>5068</v>
      </c>
      <c r="O114" s="5695" t="s">
        <v>5069</v>
      </c>
      <c r="P114" s="5695" t="s">
        <v>5070</v>
      </c>
      <c r="Q114" s="5691" t="s">
        <v>5012</v>
      </c>
      <c r="R114" s="5691" t="s">
        <v>5013</v>
      </c>
      <c r="S114" s="5691" t="s">
        <v>5014</v>
      </c>
      <c r="T114" s="5691" t="s">
        <v>5071</v>
      </c>
      <c r="U114" s="5691" t="s">
        <v>5072</v>
      </c>
      <c r="V114" s="5691" t="s">
        <v>5017</v>
      </c>
      <c r="W114" s="5691" t="s">
        <v>5019</v>
      </c>
      <c r="X114" s="5695" t="s">
        <v>5073</v>
      </c>
      <c r="Y114" s="5695" t="s">
        <v>5074</v>
      </c>
      <c r="Z114" s="5691" t="s">
        <v>5075</v>
      </c>
      <c r="AA114" s="5691" t="s">
        <v>5076</v>
      </c>
      <c r="AB114" s="5691" t="s">
        <v>5077</v>
      </c>
      <c r="AC114" s="5691" t="s">
        <v>1150</v>
      </c>
      <c r="AD114" s="5691" t="s">
        <v>4983</v>
      </c>
      <c r="AE114" s="5691" t="s">
        <v>4984</v>
      </c>
      <c r="AF114" s="3524"/>
    </row>
    <row r="115" spans="2:32" s="2393" customFormat="1" ht="13.5" thickBot="1" x14ac:dyDescent="0.25">
      <c r="B115" s="5740"/>
      <c r="C115" s="5741"/>
      <c r="D115" s="5692"/>
      <c r="E115" s="5692"/>
      <c r="F115" s="5692"/>
      <c r="G115" s="5696"/>
      <c r="H115" s="5696"/>
      <c r="I115" s="5696"/>
      <c r="J115" s="5696"/>
      <c r="K115" s="3742" t="s">
        <v>5026</v>
      </c>
      <c r="L115" s="3743" t="s">
        <v>2793</v>
      </c>
      <c r="M115" s="5696"/>
      <c r="N115" s="5696"/>
      <c r="O115" s="5696"/>
      <c r="P115" s="5696"/>
      <c r="Q115" s="5692"/>
      <c r="R115" s="5692"/>
      <c r="S115" s="5692"/>
      <c r="T115" s="5692"/>
      <c r="U115" s="5692"/>
      <c r="V115" s="5692"/>
      <c r="W115" s="5692"/>
      <c r="X115" s="5696"/>
      <c r="Y115" s="5696"/>
      <c r="Z115" s="5692"/>
      <c r="AA115" s="5692"/>
      <c r="AB115" s="5692"/>
      <c r="AC115" s="5692"/>
      <c r="AD115" s="5692"/>
      <c r="AE115" s="5692"/>
      <c r="AF115" s="3524"/>
    </row>
    <row r="116" spans="2:32" s="2393" customFormat="1" ht="41.25" customHeight="1" x14ac:dyDescent="0.2">
      <c r="B116" s="5738" t="s">
        <v>6875</v>
      </c>
      <c r="C116" s="5739"/>
      <c r="D116" s="3067" t="s">
        <v>1529</v>
      </c>
      <c r="E116" s="3068" t="s">
        <v>1529</v>
      </c>
      <c r="F116" s="3069" t="s">
        <v>1529</v>
      </c>
      <c r="G116" s="2661" t="s">
        <v>1529</v>
      </c>
      <c r="H116" s="3791" t="s">
        <v>6876</v>
      </c>
      <c r="I116" s="3068" t="s">
        <v>6877</v>
      </c>
      <c r="J116" s="3068" t="s">
        <v>6877</v>
      </c>
      <c r="K116" s="3069" t="s">
        <v>1529</v>
      </c>
      <c r="L116" s="2661" t="s">
        <v>1529</v>
      </c>
      <c r="M116" s="3068" t="s">
        <v>6877</v>
      </c>
      <c r="N116" s="3068" t="s">
        <v>6877</v>
      </c>
      <c r="O116" s="3068" t="s">
        <v>6877</v>
      </c>
      <c r="P116" s="3068" t="s">
        <v>6877</v>
      </c>
      <c r="Q116" s="3068" t="s">
        <v>1529</v>
      </c>
      <c r="R116" s="3068" t="s">
        <v>1529</v>
      </c>
      <c r="S116" s="3069" t="s">
        <v>1529</v>
      </c>
      <c r="T116" s="3068" t="s">
        <v>1529</v>
      </c>
      <c r="U116" s="3068" t="s">
        <v>1529</v>
      </c>
      <c r="V116" s="3069" t="s">
        <v>1529</v>
      </c>
      <c r="W116" s="3069" t="s">
        <v>1529</v>
      </c>
      <c r="X116" s="3068" t="s">
        <v>1529</v>
      </c>
      <c r="Y116" s="3068" t="s">
        <v>1529</v>
      </c>
      <c r="Z116" s="3069" t="s">
        <v>1529</v>
      </c>
      <c r="AA116" s="3068" t="s">
        <v>1529</v>
      </c>
      <c r="AB116" s="3068" t="s">
        <v>1529</v>
      </c>
      <c r="AC116" s="2598" t="s">
        <v>1529</v>
      </c>
      <c r="AD116" s="2598" t="s">
        <v>1529</v>
      </c>
      <c r="AE116" s="2598" t="s">
        <v>1529</v>
      </c>
      <c r="AF116" s="3524"/>
    </row>
    <row r="117" spans="2:32" s="2393" customFormat="1" x14ac:dyDescent="0.2">
      <c r="B117" s="3612"/>
      <c r="C117" s="3559"/>
      <c r="D117" s="3559"/>
      <c r="E117" s="3559"/>
      <c r="F117" s="3559"/>
      <c r="G117" s="3561"/>
      <c r="H117" s="3561"/>
      <c r="I117" s="3561"/>
      <c r="J117" s="3561"/>
      <c r="K117" s="3559"/>
      <c r="L117" s="3561"/>
      <c r="M117" s="3561"/>
      <c r="N117" s="3561"/>
      <c r="O117" s="3561"/>
      <c r="P117" s="3561"/>
      <c r="Q117" s="3613"/>
      <c r="R117" s="3613"/>
      <c r="S117" s="3613"/>
      <c r="T117" s="3613"/>
      <c r="U117" s="3613"/>
      <c r="V117" s="3613"/>
      <c r="W117" s="3613"/>
      <c r="X117" s="3613"/>
      <c r="Y117" s="3613"/>
      <c r="Z117" s="3613"/>
      <c r="AA117" s="3613"/>
      <c r="AB117" s="3613"/>
      <c r="AC117" s="3613"/>
      <c r="AD117" s="3613"/>
      <c r="AE117" s="3613"/>
      <c r="AF117" s="3524"/>
    </row>
    <row r="118" spans="2:32" s="2393" customFormat="1" x14ac:dyDescent="0.2">
      <c r="B118" s="5728" t="s">
        <v>4985</v>
      </c>
      <c r="C118" s="5729"/>
      <c r="D118" s="4168" t="s">
        <v>1529</v>
      </c>
      <c r="E118" s="4168"/>
      <c r="F118" s="4168"/>
      <c r="G118" s="4168"/>
      <c r="H118" s="4168"/>
      <c r="I118" s="3614"/>
      <c r="J118" s="3614"/>
      <c r="K118" s="3614"/>
      <c r="L118" s="3614"/>
      <c r="M118" s="3614"/>
      <c r="N118" s="3614"/>
      <c r="O118" s="3614"/>
      <c r="P118" s="3614"/>
      <c r="Q118" s="3613"/>
      <c r="R118" s="3613"/>
      <c r="S118" s="3613"/>
      <c r="T118" s="3613"/>
      <c r="U118" s="3613"/>
      <c r="V118" s="3613"/>
      <c r="W118" s="3613"/>
      <c r="X118" s="3613"/>
      <c r="Y118" s="3613"/>
      <c r="Z118" s="3613"/>
      <c r="AA118" s="3613"/>
      <c r="AB118" s="3613"/>
      <c r="AC118" s="3613"/>
      <c r="AD118" s="3613"/>
      <c r="AE118" s="3613"/>
      <c r="AF118" s="3524"/>
    </row>
    <row r="119" spans="2:32" s="2393" customFormat="1" x14ac:dyDescent="0.2">
      <c r="B119" s="5728" t="s">
        <v>4986</v>
      </c>
      <c r="C119" s="5729"/>
      <c r="D119" s="4168" t="s">
        <v>1529</v>
      </c>
      <c r="E119" s="4168"/>
      <c r="F119" s="4168"/>
      <c r="G119" s="4168"/>
      <c r="H119" s="4168"/>
      <c r="I119" s="3614"/>
      <c r="J119" s="3614"/>
      <c r="K119" s="3614"/>
      <c r="L119" s="3614"/>
      <c r="M119" s="3614"/>
      <c r="N119" s="3614"/>
      <c r="O119" s="3614"/>
      <c r="P119" s="3614"/>
      <c r="Q119" s="3613"/>
      <c r="R119" s="3613"/>
      <c r="S119" s="3613"/>
      <c r="T119" s="3613"/>
      <c r="U119" s="3613"/>
      <c r="V119" s="3613"/>
      <c r="W119" s="3613"/>
      <c r="X119" s="3613"/>
      <c r="Y119" s="3613"/>
      <c r="Z119" s="3613"/>
      <c r="AA119" s="3613"/>
      <c r="AB119" s="3613"/>
      <c r="AC119" s="3613"/>
      <c r="AD119" s="3613"/>
      <c r="AE119" s="3613"/>
      <c r="AF119" s="3524"/>
    </row>
    <row r="120" spans="2:32" s="2393" customFormat="1" ht="13.5" thickBot="1" x14ac:dyDescent="0.25">
      <c r="B120" s="3744"/>
      <c r="C120" s="3745"/>
      <c r="D120" s="3745"/>
      <c r="E120" s="3745"/>
      <c r="F120" s="3745"/>
      <c r="G120" s="3606"/>
      <c r="H120" s="3606"/>
      <c r="I120" s="3606"/>
      <c r="J120" s="3606"/>
      <c r="K120" s="3606"/>
      <c r="L120" s="3606"/>
      <c r="M120" s="3606"/>
      <c r="N120" s="3606"/>
      <c r="O120" s="3606"/>
      <c r="P120" s="3606"/>
      <c r="Q120" s="3606"/>
      <c r="R120" s="3606"/>
      <c r="S120" s="3606"/>
      <c r="T120" s="3606"/>
      <c r="U120" s="3606"/>
      <c r="V120" s="3606"/>
      <c r="W120" s="3606"/>
      <c r="X120" s="3606"/>
      <c r="Y120" s="3606"/>
      <c r="Z120" s="3606"/>
      <c r="AA120" s="3606"/>
      <c r="AB120" s="3606"/>
      <c r="AC120" s="3606"/>
      <c r="AD120" s="3606"/>
      <c r="AE120" s="3606"/>
      <c r="AF120" s="3565"/>
    </row>
    <row r="121" spans="2:32" s="2393" customFormat="1" ht="13.5" thickBot="1" x14ac:dyDescent="0.25">
      <c r="B121" s="2803"/>
      <c r="C121" s="2803"/>
      <c r="D121" s="2803"/>
      <c r="E121" s="2803"/>
      <c r="F121" s="2803"/>
      <c r="G121" s="2804"/>
      <c r="H121" s="2805"/>
      <c r="I121" s="2803"/>
      <c r="J121" s="2803"/>
      <c r="K121" s="2803"/>
      <c r="L121" s="2803"/>
      <c r="M121" s="2803"/>
      <c r="N121" s="2803"/>
      <c r="O121" s="2803"/>
      <c r="P121" s="2803"/>
      <c r="Q121" s="2803"/>
      <c r="R121" s="2803"/>
      <c r="S121" s="2803"/>
      <c r="T121" s="2803"/>
    </row>
    <row r="122" spans="2:32" s="2393" customFormat="1" ht="20.25" x14ac:dyDescent="0.2">
      <c r="B122" s="5700" t="s">
        <v>5058</v>
      </c>
      <c r="C122" s="5701"/>
      <c r="D122" s="5701"/>
      <c r="E122" s="5701"/>
      <c r="F122" s="5701"/>
      <c r="G122" s="5701"/>
      <c r="H122" s="5701"/>
      <c r="I122" s="5701"/>
      <c r="J122" s="5701"/>
      <c r="K122" s="5701"/>
      <c r="L122" s="5701"/>
      <c r="M122" s="5701"/>
      <c r="N122" s="5701"/>
      <c r="O122" s="5701"/>
      <c r="P122" s="5701"/>
      <c r="Q122" s="5701"/>
      <c r="R122" s="5701"/>
      <c r="S122" s="5701"/>
      <c r="T122" s="5701"/>
      <c r="U122" s="5701"/>
      <c r="V122" s="5701"/>
      <c r="W122" s="5701"/>
      <c r="X122" s="5701"/>
      <c r="Y122" s="5701"/>
      <c r="Z122" s="5701"/>
      <c r="AA122" s="5701"/>
      <c r="AB122" s="5701"/>
      <c r="AC122" s="5701"/>
      <c r="AD122" s="5701"/>
      <c r="AE122" s="5701"/>
      <c r="AF122" s="5702"/>
    </row>
    <row r="123" spans="2:32" s="2393" customFormat="1" x14ac:dyDescent="0.2">
      <c r="B123" s="3746"/>
      <c r="C123" s="3747"/>
      <c r="D123" s="3747"/>
      <c r="E123" s="3747"/>
      <c r="F123" s="3747"/>
      <c r="G123" s="3523"/>
      <c r="H123" s="3523"/>
      <c r="I123" s="3523"/>
      <c r="J123" s="3523"/>
      <c r="K123" s="3523"/>
      <c r="L123" s="3523"/>
      <c r="M123" s="3523"/>
      <c r="N123" s="3523"/>
      <c r="O123" s="3523"/>
      <c r="P123" s="3523"/>
      <c r="Q123" s="3523"/>
      <c r="R123" s="3523"/>
      <c r="S123" s="3523"/>
      <c r="T123" s="3523"/>
      <c r="U123" s="3523"/>
      <c r="V123" s="3523"/>
      <c r="W123" s="3523"/>
      <c r="X123" s="3523"/>
      <c r="Y123" s="3523"/>
      <c r="Z123" s="3523"/>
      <c r="AA123" s="3523"/>
      <c r="AB123" s="3523"/>
      <c r="AC123" s="3523"/>
      <c r="AD123" s="3523"/>
      <c r="AE123" s="3523"/>
      <c r="AF123" s="3524"/>
    </row>
    <row r="124" spans="2:32" s="2393" customFormat="1" x14ac:dyDescent="0.2">
      <c r="B124" s="3605" t="s">
        <v>5078</v>
      </c>
      <c r="C124" s="3747"/>
      <c r="D124" s="5731" t="s">
        <v>6870</v>
      </c>
      <c r="E124" s="5731"/>
      <c r="F124" s="5731"/>
      <c r="G124" s="3523"/>
      <c r="H124" s="3523"/>
      <c r="I124" s="3523"/>
      <c r="J124" s="3523"/>
      <c r="K124" s="3523"/>
      <c r="L124" s="3523"/>
      <c r="M124" s="3523"/>
      <c r="N124" s="3523"/>
      <c r="O124" s="3523"/>
      <c r="P124" s="3523"/>
      <c r="Q124" s="3523"/>
      <c r="R124" s="3523"/>
      <c r="S124" s="3523"/>
      <c r="T124" s="3523"/>
      <c r="U124" s="3523"/>
      <c r="V124" s="3523"/>
      <c r="W124" s="3523"/>
      <c r="X124" s="3523"/>
      <c r="Y124" s="3523"/>
      <c r="Z124" s="3523"/>
      <c r="AA124" s="3523"/>
      <c r="AB124" s="3523"/>
      <c r="AC124" s="3523"/>
      <c r="AD124" s="3523"/>
      <c r="AE124" s="3523"/>
      <c r="AF124" s="3524"/>
    </row>
    <row r="125" spans="2:32" s="2393" customFormat="1" x14ac:dyDescent="0.2">
      <c r="B125" s="5732" t="s">
        <v>5061</v>
      </c>
      <c r="C125" s="5733"/>
      <c r="D125" s="4205">
        <v>41827</v>
      </c>
      <c r="E125" s="4205"/>
      <c r="F125" s="4205"/>
      <c r="G125" s="3622" t="s">
        <v>6871</v>
      </c>
      <c r="H125" s="3523"/>
      <c r="I125" s="3523"/>
      <c r="J125" s="3523"/>
      <c r="K125" s="3523"/>
      <c r="L125" s="3523"/>
      <c r="M125" s="3523"/>
      <c r="N125" s="3523"/>
      <c r="O125" s="3523"/>
      <c r="P125" s="3523"/>
      <c r="Q125" s="3523"/>
      <c r="R125" s="3523"/>
      <c r="S125" s="3523"/>
      <c r="T125" s="3523"/>
      <c r="U125" s="3523"/>
      <c r="V125" s="3523"/>
      <c r="W125" s="3523"/>
      <c r="X125" s="3523"/>
      <c r="Y125" s="3523"/>
      <c r="Z125" s="3523"/>
      <c r="AA125" s="3523"/>
      <c r="AB125" s="3523"/>
      <c r="AC125" s="3523"/>
      <c r="AD125" s="3523"/>
      <c r="AE125" s="3523"/>
      <c r="AF125" s="3524"/>
    </row>
    <row r="126" spans="2:32" s="2393" customFormat="1" x14ac:dyDescent="0.2">
      <c r="B126" s="5704" t="s">
        <v>5059</v>
      </c>
      <c r="C126" s="5705"/>
      <c r="D126" s="4205">
        <v>42002</v>
      </c>
      <c r="E126" s="4205"/>
      <c r="F126" s="4205"/>
      <c r="G126" s="3622" t="s">
        <v>6871</v>
      </c>
      <c r="H126" s="3523"/>
      <c r="I126" s="3523"/>
      <c r="J126" s="3523"/>
      <c r="K126" s="3523"/>
      <c r="L126" s="3523"/>
      <c r="M126" s="3523"/>
      <c r="N126" s="3523"/>
      <c r="O126" s="3523"/>
      <c r="P126" s="3523"/>
      <c r="Q126" s="3523"/>
      <c r="R126" s="3523"/>
      <c r="S126" s="3523"/>
      <c r="T126" s="3523"/>
      <c r="U126" s="3523"/>
      <c r="V126" s="3523"/>
      <c r="W126" s="3523"/>
      <c r="X126" s="3523"/>
      <c r="Y126" s="3523"/>
      <c r="Z126" s="3523"/>
      <c r="AA126" s="3523"/>
      <c r="AB126" s="3523"/>
      <c r="AC126" s="3523"/>
      <c r="AD126" s="3523"/>
      <c r="AE126" s="3523"/>
      <c r="AF126" s="3524"/>
    </row>
    <row r="127" spans="2:32" s="2393" customFormat="1" ht="13.5" thickBot="1" x14ac:dyDescent="0.25">
      <c r="B127" s="3746"/>
      <c r="C127" s="3747"/>
      <c r="D127" s="3747"/>
      <c r="E127" s="3747"/>
      <c r="F127" s="3747"/>
      <c r="G127" s="3523"/>
      <c r="H127" s="3523"/>
      <c r="I127" s="3523"/>
      <c r="J127" s="3523"/>
      <c r="K127" s="3523"/>
      <c r="L127" s="3523"/>
      <c r="M127" s="3523"/>
      <c r="N127" s="3523"/>
      <c r="O127" s="3523"/>
      <c r="P127" s="3523"/>
      <c r="Q127" s="3523"/>
      <c r="R127" s="3523"/>
      <c r="S127" s="3523"/>
      <c r="T127" s="3523"/>
      <c r="U127" s="3523"/>
      <c r="V127" s="3523"/>
      <c r="W127" s="3523"/>
      <c r="X127" s="3523"/>
      <c r="Y127" s="3523"/>
      <c r="Z127" s="3523"/>
      <c r="AA127" s="3523"/>
      <c r="AB127" s="3523"/>
      <c r="AC127" s="3523"/>
      <c r="AD127" s="3523"/>
      <c r="AE127" s="3523"/>
      <c r="AF127" s="3524"/>
    </row>
    <row r="128" spans="2:32" s="2393" customFormat="1" ht="30" customHeight="1" thickBot="1" x14ac:dyDescent="0.25">
      <c r="B128" s="5706" t="s">
        <v>5060</v>
      </c>
      <c r="C128" s="5707"/>
      <c r="D128" s="5708" t="s">
        <v>6872</v>
      </c>
      <c r="E128" s="5709"/>
      <c r="F128" s="5709"/>
      <c r="G128" s="5709"/>
      <c r="H128" s="5709"/>
      <c r="I128" s="5709"/>
      <c r="J128" s="5709"/>
      <c r="K128" s="5709"/>
      <c r="L128" s="5709"/>
      <c r="M128" s="5709"/>
      <c r="N128" s="5709"/>
      <c r="O128" s="5709"/>
      <c r="P128" s="5709"/>
      <c r="Q128" s="5710"/>
      <c r="R128" s="3523"/>
      <c r="S128" s="3523"/>
      <c r="T128" s="3523"/>
      <c r="U128" s="3523"/>
      <c r="V128" s="3523"/>
      <c r="W128" s="3523"/>
      <c r="X128" s="3523"/>
      <c r="Y128" s="3523"/>
      <c r="Z128" s="3523"/>
      <c r="AA128" s="3523"/>
      <c r="AB128" s="3523"/>
      <c r="AC128" s="3523"/>
      <c r="AD128" s="3523"/>
      <c r="AE128" s="3523"/>
      <c r="AF128" s="3524"/>
    </row>
    <row r="129" spans="2:32" s="2393" customFormat="1" ht="13.5" thickBot="1" x14ac:dyDescent="0.25">
      <c r="B129" s="3746"/>
      <c r="C129" s="3747"/>
      <c r="D129" s="3747"/>
      <c r="E129" s="3747"/>
      <c r="F129" s="3747"/>
      <c r="G129" s="3523"/>
      <c r="H129" s="3523"/>
      <c r="I129" s="3523"/>
      <c r="J129" s="3523"/>
      <c r="K129" s="3523"/>
      <c r="L129" s="3523"/>
      <c r="M129" s="3523"/>
      <c r="N129" s="3523"/>
      <c r="O129" s="3523"/>
      <c r="P129" s="3523"/>
      <c r="Q129" s="3523"/>
      <c r="R129" s="3606"/>
      <c r="S129" s="3523"/>
      <c r="T129" s="3523"/>
      <c r="U129" s="3523"/>
      <c r="V129" s="3523"/>
      <c r="W129" s="3523"/>
      <c r="X129" s="3523"/>
      <c r="Y129" s="3523"/>
      <c r="Z129" s="3523"/>
      <c r="AA129" s="3523"/>
      <c r="AB129" s="3523"/>
      <c r="AC129" s="3523"/>
      <c r="AD129" s="3523"/>
      <c r="AE129" s="3523"/>
      <c r="AF129" s="3524"/>
    </row>
    <row r="130" spans="2:32" s="2393" customFormat="1" ht="13.5" thickBot="1" x14ac:dyDescent="0.25">
      <c r="B130" s="5714" t="s">
        <v>5062</v>
      </c>
      <c r="C130" s="5715"/>
      <c r="D130" s="5691" t="s">
        <v>5063</v>
      </c>
      <c r="E130" s="5720" t="s">
        <v>224</v>
      </c>
      <c r="F130" s="5721"/>
      <c r="G130" s="5721"/>
      <c r="H130" s="5721"/>
      <c r="I130" s="5721"/>
      <c r="J130" s="5721"/>
      <c r="K130" s="5721"/>
      <c r="L130" s="5721"/>
      <c r="M130" s="5721"/>
      <c r="N130" s="5721"/>
      <c r="O130" s="5721"/>
      <c r="P130" s="5722"/>
      <c r="Q130" s="5720" t="s">
        <v>340</v>
      </c>
      <c r="R130" s="5721"/>
      <c r="S130" s="5721"/>
      <c r="T130" s="5721"/>
      <c r="U130" s="5721"/>
      <c r="V130" s="5721"/>
      <c r="W130" s="5721"/>
      <c r="X130" s="5721"/>
      <c r="Y130" s="5722"/>
      <c r="Z130" s="5720" t="s">
        <v>225</v>
      </c>
      <c r="AA130" s="5721"/>
      <c r="AB130" s="5722"/>
      <c r="AC130" s="5723" t="s">
        <v>4982</v>
      </c>
      <c r="AD130" s="5724"/>
      <c r="AE130" s="5725"/>
      <c r="AF130" s="3524"/>
    </row>
    <row r="131" spans="2:32" s="2393" customFormat="1" ht="13.5" thickBot="1" x14ac:dyDescent="0.25">
      <c r="B131" s="5716"/>
      <c r="C131" s="5717"/>
      <c r="D131" s="5719"/>
      <c r="E131" s="5691" t="s">
        <v>5000</v>
      </c>
      <c r="F131" s="5691" t="s">
        <v>5001</v>
      </c>
      <c r="G131" s="5695" t="s">
        <v>5003</v>
      </c>
      <c r="H131" s="5695" t="s">
        <v>5064</v>
      </c>
      <c r="I131" s="5695" t="s">
        <v>5065</v>
      </c>
      <c r="J131" s="5695" t="s">
        <v>5066</v>
      </c>
      <c r="K131" s="5694" t="s">
        <v>5006</v>
      </c>
      <c r="L131" s="5694"/>
      <c r="M131" s="5695" t="s">
        <v>5067</v>
      </c>
      <c r="N131" s="5695" t="s">
        <v>5068</v>
      </c>
      <c r="O131" s="5695" t="s">
        <v>5069</v>
      </c>
      <c r="P131" s="5695" t="s">
        <v>5070</v>
      </c>
      <c r="Q131" s="5691" t="s">
        <v>5012</v>
      </c>
      <c r="R131" s="5691" t="s">
        <v>5013</v>
      </c>
      <c r="S131" s="5691" t="s">
        <v>5014</v>
      </c>
      <c r="T131" s="5691" t="s">
        <v>5071</v>
      </c>
      <c r="U131" s="5691" t="s">
        <v>5072</v>
      </c>
      <c r="V131" s="5691" t="s">
        <v>5017</v>
      </c>
      <c r="W131" s="5691" t="s">
        <v>5019</v>
      </c>
      <c r="X131" s="5695" t="s">
        <v>5073</v>
      </c>
      <c r="Y131" s="5695" t="s">
        <v>5074</v>
      </c>
      <c r="Z131" s="5691" t="s">
        <v>5075</v>
      </c>
      <c r="AA131" s="5691" t="s">
        <v>5076</v>
      </c>
      <c r="AB131" s="5691" t="s">
        <v>5077</v>
      </c>
      <c r="AC131" s="5691" t="s">
        <v>1150</v>
      </c>
      <c r="AD131" s="5691" t="s">
        <v>4983</v>
      </c>
      <c r="AE131" s="5691" t="s">
        <v>4984</v>
      </c>
      <c r="AF131" s="3524"/>
    </row>
    <row r="132" spans="2:32" s="2393" customFormat="1" ht="13.5" thickBot="1" x14ac:dyDescent="0.25">
      <c r="B132" s="5740"/>
      <c r="C132" s="5741"/>
      <c r="D132" s="5692"/>
      <c r="E132" s="5692"/>
      <c r="F132" s="5692"/>
      <c r="G132" s="5696"/>
      <c r="H132" s="5696"/>
      <c r="I132" s="5696"/>
      <c r="J132" s="5696"/>
      <c r="K132" s="3742" t="s">
        <v>5026</v>
      </c>
      <c r="L132" s="3743" t="s">
        <v>2793</v>
      </c>
      <c r="M132" s="5696"/>
      <c r="N132" s="5696"/>
      <c r="O132" s="5696"/>
      <c r="P132" s="5696"/>
      <c r="Q132" s="5692"/>
      <c r="R132" s="5692"/>
      <c r="S132" s="5692"/>
      <c r="T132" s="5692"/>
      <c r="U132" s="5692"/>
      <c r="V132" s="5692"/>
      <c r="W132" s="5692"/>
      <c r="X132" s="5696"/>
      <c r="Y132" s="5696"/>
      <c r="Z132" s="5692"/>
      <c r="AA132" s="5692"/>
      <c r="AB132" s="5692"/>
      <c r="AC132" s="5692"/>
      <c r="AD132" s="5692"/>
      <c r="AE132" s="5692"/>
      <c r="AF132" s="3524"/>
    </row>
    <row r="133" spans="2:32" s="2393" customFormat="1" ht="13.5" thickBot="1" x14ac:dyDescent="0.25">
      <c r="B133" s="4164" t="s">
        <v>6311</v>
      </c>
      <c r="C133" s="4165"/>
      <c r="D133" s="3073"/>
      <c r="E133" s="3055" t="s">
        <v>1529</v>
      </c>
      <c r="F133" s="3074" t="s">
        <v>1529</v>
      </c>
      <c r="G133" s="3317" t="s">
        <v>1529</v>
      </c>
      <c r="H133" s="3317" t="s">
        <v>1529</v>
      </c>
      <c r="I133" s="3055" t="s">
        <v>1529</v>
      </c>
      <c r="J133" s="3055" t="s">
        <v>1529</v>
      </c>
      <c r="K133" s="3074" t="s">
        <v>1529</v>
      </c>
      <c r="L133" s="3317" t="s">
        <v>1529</v>
      </c>
      <c r="M133" s="3317" t="s">
        <v>1529</v>
      </c>
      <c r="N133" s="3317" t="s">
        <v>1529</v>
      </c>
      <c r="O133" s="3317" t="s">
        <v>1529</v>
      </c>
      <c r="P133" s="3317" t="s">
        <v>1529</v>
      </c>
      <c r="Q133" s="3317" t="s">
        <v>1529</v>
      </c>
      <c r="R133" s="3317" t="s">
        <v>1529</v>
      </c>
      <c r="S133" s="3317" t="s">
        <v>1529</v>
      </c>
      <c r="T133" s="3317" t="s">
        <v>1529</v>
      </c>
      <c r="U133" s="3317" t="s">
        <v>1529</v>
      </c>
      <c r="V133" s="3317" t="s">
        <v>1529</v>
      </c>
      <c r="W133" s="3317" t="s">
        <v>1529</v>
      </c>
      <c r="X133" s="3317" t="s">
        <v>1529</v>
      </c>
      <c r="Y133" s="3317" t="s">
        <v>1529</v>
      </c>
      <c r="Z133" s="3317" t="s">
        <v>1529</v>
      </c>
      <c r="AA133" s="3317" t="s">
        <v>1529</v>
      </c>
      <c r="AB133" s="3317" t="s">
        <v>1529</v>
      </c>
      <c r="AC133" s="3317" t="s">
        <v>1529</v>
      </c>
      <c r="AD133" s="3317" t="s">
        <v>1529</v>
      </c>
      <c r="AE133" s="3317" t="s">
        <v>1529</v>
      </c>
      <c r="AF133" s="3524"/>
    </row>
    <row r="134" spans="2:32" s="2393" customFormat="1" x14ac:dyDescent="0.2">
      <c r="B134" s="3612"/>
      <c r="C134" s="3559"/>
      <c r="D134" s="3559"/>
      <c r="E134" s="3559"/>
      <c r="F134" s="3559"/>
      <c r="G134" s="3561"/>
      <c r="H134" s="3561"/>
      <c r="I134" s="3561"/>
      <c r="J134" s="3561"/>
      <c r="K134" s="3559"/>
      <c r="L134" s="3561"/>
      <c r="M134" s="3561"/>
      <c r="N134" s="3561"/>
      <c r="O134" s="3561"/>
      <c r="P134" s="3561"/>
      <c r="Q134" s="3613"/>
      <c r="R134" s="3613"/>
      <c r="S134" s="3613"/>
      <c r="T134" s="3613"/>
      <c r="U134" s="3613"/>
      <c r="V134" s="3613"/>
      <c r="W134" s="3613"/>
      <c r="X134" s="3613"/>
      <c r="Y134" s="3613"/>
      <c r="Z134" s="3613"/>
      <c r="AA134" s="3613"/>
      <c r="AB134" s="3613"/>
      <c r="AC134" s="3613"/>
      <c r="AD134" s="3613"/>
      <c r="AE134" s="3613"/>
      <c r="AF134" s="3524"/>
    </row>
    <row r="135" spans="2:32" s="2393" customFormat="1" x14ac:dyDescent="0.2">
      <c r="B135" s="5728" t="s">
        <v>4985</v>
      </c>
      <c r="C135" s="5729"/>
      <c r="D135" s="4168" t="s">
        <v>5166</v>
      </c>
      <c r="E135" s="4168"/>
      <c r="F135" s="4168"/>
      <c r="G135" s="4168"/>
      <c r="H135" s="4168"/>
      <c r="I135" s="3614"/>
      <c r="J135" s="3614"/>
      <c r="K135" s="3614"/>
      <c r="L135" s="3614"/>
      <c r="M135" s="3614"/>
      <c r="N135" s="3614"/>
      <c r="O135" s="3614"/>
      <c r="P135" s="3614"/>
      <c r="Q135" s="3613"/>
      <c r="R135" s="3613"/>
      <c r="S135" s="3613"/>
      <c r="T135" s="3613"/>
      <c r="U135" s="3613"/>
      <c r="V135" s="3613"/>
      <c r="W135" s="3613"/>
      <c r="X135" s="3613"/>
      <c r="Y135" s="3613"/>
      <c r="Z135" s="3613"/>
      <c r="AA135" s="3613"/>
      <c r="AB135" s="3613"/>
      <c r="AC135" s="3613"/>
      <c r="AD135" s="3613"/>
      <c r="AE135" s="3613"/>
      <c r="AF135" s="3524"/>
    </row>
    <row r="136" spans="2:32" s="2393" customFormat="1" x14ac:dyDescent="0.2">
      <c r="B136" s="5728" t="s">
        <v>4986</v>
      </c>
      <c r="C136" s="5729"/>
      <c r="D136" s="4168" t="s">
        <v>5166</v>
      </c>
      <c r="E136" s="4168"/>
      <c r="F136" s="4168"/>
      <c r="G136" s="4168"/>
      <c r="H136" s="4168"/>
      <c r="I136" s="3614"/>
      <c r="J136" s="3614"/>
      <c r="K136" s="3614"/>
      <c r="L136" s="3614"/>
      <c r="M136" s="3614"/>
      <c r="N136" s="3614"/>
      <c r="O136" s="3614"/>
      <c r="P136" s="3614"/>
      <c r="Q136" s="3613"/>
      <c r="R136" s="3613"/>
      <c r="S136" s="3613"/>
      <c r="T136" s="3613"/>
      <c r="U136" s="3613"/>
      <c r="V136" s="3613"/>
      <c r="W136" s="3613"/>
      <c r="X136" s="3613"/>
      <c r="Y136" s="3613"/>
      <c r="Z136" s="3613"/>
      <c r="AA136" s="3613"/>
      <c r="AB136" s="3613"/>
      <c r="AC136" s="3613"/>
      <c r="AD136" s="3613"/>
      <c r="AE136" s="3613"/>
      <c r="AF136" s="3524"/>
    </row>
    <row r="137" spans="2:32" s="2393" customFormat="1" ht="13.5" thickBot="1" x14ac:dyDescent="0.25">
      <c r="B137" s="3744"/>
      <c r="C137" s="3745"/>
      <c r="D137" s="3745"/>
      <c r="E137" s="3745"/>
      <c r="F137" s="3745"/>
      <c r="G137" s="3606"/>
      <c r="H137" s="3606"/>
      <c r="I137" s="3606"/>
      <c r="J137" s="3606"/>
      <c r="K137" s="3606"/>
      <c r="L137" s="3606"/>
      <c r="M137" s="3606"/>
      <c r="N137" s="3606"/>
      <c r="O137" s="3606"/>
      <c r="P137" s="3606"/>
      <c r="Q137" s="3606"/>
      <c r="R137" s="3606"/>
      <c r="S137" s="3606"/>
      <c r="T137" s="3606"/>
      <c r="U137" s="3606"/>
      <c r="V137" s="3606"/>
      <c r="W137" s="3606"/>
      <c r="X137" s="3606"/>
      <c r="Y137" s="3606"/>
      <c r="Z137" s="3606"/>
      <c r="AA137" s="3606"/>
      <c r="AB137" s="3606"/>
      <c r="AC137" s="3606"/>
      <c r="AD137" s="3606"/>
      <c r="AE137" s="3606"/>
      <c r="AF137" s="3565"/>
    </row>
    <row r="138" spans="2:32" s="2393" customFormat="1" ht="13.5" thickBot="1" x14ac:dyDescent="0.25">
      <c r="B138" s="2803"/>
      <c r="C138" s="2803"/>
      <c r="D138" s="2803"/>
      <c r="E138" s="2803"/>
      <c r="F138" s="2803"/>
      <c r="G138" s="2804"/>
      <c r="H138" s="2805"/>
      <c r="I138" s="2803"/>
      <c r="J138" s="2803"/>
      <c r="K138" s="2803"/>
      <c r="L138" s="2803"/>
      <c r="M138" s="2803"/>
      <c r="N138" s="2803"/>
      <c r="O138" s="2803"/>
      <c r="P138" s="2803"/>
      <c r="Q138" s="2803"/>
      <c r="R138" s="2803"/>
      <c r="S138" s="2803"/>
      <c r="T138" s="2803"/>
    </row>
    <row r="139" spans="2:32" s="2393" customFormat="1" ht="20.25" x14ac:dyDescent="0.2">
      <c r="B139" s="5700" t="s">
        <v>5058</v>
      </c>
      <c r="C139" s="5701"/>
      <c r="D139" s="5701"/>
      <c r="E139" s="5701"/>
      <c r="F139" s="5701"/>
      <c r="G139" s="5701"/>
      <c r="H139" s="5701"/>
      <c r="I139" s="5701"/>
      <c r="J139" s="5701"/>
      <c r="K139" s="5701"/>
      <c r="L139" s="5701"/>
      <c r="M139" s="5701"/>
      <c r="N139" s="5701"/>
      <c r="O139" s="5701"/>
      <c r="P139" s="5701"/>
      <c r="Q139" s="5701"/>
      <c r="R139" s="5701"/>
      <c r="S139" s="5701"/>
      <c r="T139" s="5701"/>
      <c r="U139" s="5701"/>
      <c r="V139" s="5701"/>
      <c r="W139" s="5701"/>
      <c r="X139" s="5701"/>
      <c r="Y139" s="5701"/>
      <c r="Z139" s="5701"/>
      <c r="AA139" s="5701"/>
      <c r="AB139" s="5701"/>
      <c r="AC139" s="5701"/>
      <c r="AD139" s="5701"/>
      <c r="AE139" s="5701"/>
      <c r="AF139" s="5702"/>
    </row>
    <row r="140" spans="2:32" s="2393" customFormat="1" x14ac:dyDescent="0.2">
      <c r="B140" s="3662"/>
      <c r="C140" s="3663"/>
      <c r="D140" s="3663"/>
      <c r="E140" s="3663"/>
      <c r="F140" s="3663"/>
      <c r="G140" s="3523"/>
      <c r="H140" s="3523"/>
      <c r="I140" s="3523"/>
      <c r="J140" s="3523"/>
      <c r="K140" s="3523"/>
      <c r="L140" s="3523"/>
      <c r="M140" s="3523"/>
      <c r="N140" s="3523"/>
      <c r="O140" s="3523"/>
      <c r="P140" s="3523"/>
      <c r="Q140" s="3523"/>
      <c r="R140" s="3523"/>
      <c r="S140" s="3523"/>
      <c r="T140" s="3523"/>
      <c r="U140" s="3523"/>
      <c r="V140" s="3523"/>
      <c r="W140" s="3523"/>
      <c r="X140" s="3523"/>
      <c r="Y140" s="3523"/>
      <c r="Z140" s="3523"/>
      <c r="AA140" s="3523"/>
      <c r="AB140" s="3523"/>
      <c r="AC140" s="3523"/>
      <c r="AD140" s="3523"/>
      <c r="AE140" s="3523"/>
      <c r="AF140" s="3524"/>
    </row>
    <row r="141" spans="2:32" s="2393" customFormat="1" ht="12.75" customHeight="1" x14ac:dyDescent="0.2">
      <c r="B141" s="3605" t="s">
        <v>5078</v>
      </c>
      <c r="C141" s="3663"/>
      <c r="D141" s="5731" t="s">
        <v>6630</v>
      </c>
      <c r="E141" s="5731"/>
      <c r="F141" s="5731"/>
      <c r="G141" s="3523"/>
      <c r="H141" s="3523"/>
      <c r="I141" s="3523"/>
      <c r="J141" s="3523"/>
      <c r="K141" s="3523"/>
      <c r="L141" s="3523"/>
      <c r="M141" s="3523"/>
      <c r="N141" s="3523"/>
      <c r="O141" s="3523"/>
      <c r="P141" s="3523"/>
      <c r="Q141" s="3523"/>
      <c r="R141" s="3523"/>
      <c r="S141" s="3523"/>
      <c r="T141" s="3523"/>
      <c r="U141" s="3523"/>
      <c r="V141" s="3523"/>
      <c r="W141" s="3523"/>
      <c r="X141" s="3523"/>
      <c r="Y141" s="3523"/>
      <c r="Z141" s="3523"/>
      <c r="AA141" s="3523"/>
      <c r="AB141" s="3523"/>
      <c r="AC141" s="3523"/>
      <c r="AD141" s="3523"/>
      <c r="AE141" s="3523"/>
      <c r="AF141" s="3524"/>
    </row>
    <row r="142" spans="2:32" s="2393" customFormat="1" ht="12.75" customHeight="1" x14ac:dyDescent="0.2">
      <c r="B142" s="5732" t="s">
        <v>5061</v>
      </c>
      <c r="C142" s="5733"/>
      <c r="D142" s="4205">
        <v>41793</v>
      </c>
      <c r="E142" s="4205"/>
      <c r="F142" s="4205"/>
      <c r="G142" s="3523"/>
      <c r="H142" s="3523"/>
      <c r="I142" s="3523"/>
      <c r="J142" s="3523"/>
      <c r="K142" s="3523"/>
      <c r="L142" s="3523"/>
      <c r="M142" s="3523"/>
      <c r="N142" s="3523"/>
      <c r="O142" s="3523"/>
      <c r="P142" s="3523"/>
      <c r="Q142" s="3523"/>
      <c r="R142" s="3523"/>
      <c r="S142" s="3523"/>
      <c r="T142" s="3523"/>
      <c r="U142" s="3523"/>
      <c r="V142" s="3523"/>
      <c r="W142" s="3523"/>
      <c r="X142" s="3523"/>
      <c r="Y142" s="3523"/>
      <c r="Z142" s="3523"/>
      <c r="AA142" s="3523"/>
      <c r="AB142" s="3523"/>
      <c r="AC142" s="3523"/>
      <c r="AD142" s="3523"/>
      <c r="AE142" s="3523"/>
      <c r="AF142" s="3524"/>
    </row>
    <row r="143" spans="2:32" s="2393" customFormat="1" x14ac:dyDescent="0.2">
      <c r="B143" s="5704" t="s">
        <v>5059</v>
      </c>
      <c r="C143" s="5705"/>
      <c r="D143" s="4205">
        <v>42002</v>
      </c>
      <c r="E143" s="4205"/>
      <c r="F143" s="4205"/>
      <c r="G143" s="3523"/>
      <c r="H143" s="3523"/>
      <c r="I143" s="3523"/>
      <c r="J143" s="3523"/>
      <c r="K143" s="3523"/>
      <c r="L143" s="3523"/>
      <c r="M143" s="3523"/>
      <c r="N143" s="3523"/>
      <c r="O143" s="3523"/>
      <c r="P143" s="3523"/>
      <c r="Q143" s="3523"/>
      <c r="R143" s="3523"/>
      <c r="S143" s="3523"/>
      <c r="T143" s="3523"/>
      <c r="U143" s="3523"/>
      <c r="V143" s="3523"/>
      <c r="W143" s="3523"/>
      <c r="X143" s="3523"/>
      <c r="Y143" s="3523"/>
      <c r="Z143" s="3523"/>
      <c r="AA143" s="3523"/>
      <c r="AB143" s="3523"/>
      <c r="AC143" s="3523"/>
      <c r="AD143" s="3523"/>
      <c r="AE143" s="3523"/>
      <c r="AF143" s="3524"/>
    </row>
    <row r="144" spans="2:32" s="2393" customFormat="1" ht="13.5" customHeight="1" thickBot="1" x14ac:dyDescent="0.25">
      <c r="B144" s="3662"/>
      <c r="C144" s="3663"/>
      <c r="D144" s="3663"/>
      <c r="E144" s="3663"/>
      <c r="F144" s="3663"/>
      <c r="G144" s="3523"/>
      <c r="H144" s="3523"/>
      <c r="I144" s="3523"/>
      <c r="J144" s="3523"/>
      <c r="K144" s="3523"/>
      <c r="L144" s="3523"/>
      <c r="M144" s="3523"/>
      <c r="N144" s="3523"/>
      <c r="O144" s="3523"/>
      <c r="P144" s="3523"/>
      <c r="Q144" s="3523"/>
      <c r="R144" s="3523"/>
      <c r="S144" s="3523"/>
      <c r="T144" s="3523"/>
      <c r="U144" s="3523"/>
      <c r="V144" s="3523"/>
      <c r="W144" s="3523"/>
      <c r="X144" s="3523"/>
      <c r="Y144" s="3523"/>
      <c r="Z144" s="3523"/>
      <c r="AA144" s="3523"/>
      <c r="AB144" s="3523"/>
      <c r="AC144" s="3523"/>
      <c r="AD144" s="3523"/>
      <c r="AE144" s="3523"/>
      <c r="AF144" s="3524"/>
    </row>
    <row r="145" spans="2:32" s="2393" customFormat="1" ht="37.5" customHeight="1" thickBot="1" x14ac:dyDescent="0.25">
      <c r="B145" s="5706" t="s">
        <v>5060</v>
      </c>
      <c r="C145" s="5707"/>
      <c r="D145" s="5708" t="s">
        <v>6310</v>
      </c>
      <c r="E145" s="5709"/>
      <c r="F145" s="5709"/>
      <c r="G145" s="5709"/>
      <c r="H145" s="5709"/>
      <c r="I145" s="5709"/>
      <c r="J145" s="5709"/>
      <c r="K145" s="5709"/>
      <c r="L145" s="5709"/>
      <c r="M145" s="5709"/>
      <c r="N145" s="5709"/>
      <c r="O145" s="5709"/>
      <c r="P145" s="5709"/>
      <c r="Q145" s="5710"/>
      <c r="R145" s="3523"/>
      <c r="S145" s="3523"/>
      <c r="T145" s="3523"/>
      <c r="U145" s="3523"/>
      <c r="V145" s="3523"/>
      <c r="W145" s="3523"/>
      <c r="X145" s="3523"/>
      <c r="Y145" s="3523"/>
      <c r="Z145" s="3523"/>
      <c r="AA145" s="3523"/>
      <c r="AB145" s="3523"/>
      <c r="AC145" s="3523"/>
      <c r="AD145" s="3523"/>
      <c r="AE145" s="3523"/>
      <c r="AF145" s="3524"/>
    </row>
    <row r="146" spans="2:32" s="2393" customFormat="1" ht="13.5" customHeight="1" thickBot="1" x14ac:dyDescent="0.25">
      <c r="B146" s="3662"/>
      <c r="C146" s="3663"/>
      <c r="D146" s="3663"/>
      <c r="E146" s="3663"/>
      <c r="F146" s="3663"/>
      <c r="G146" s="3523"/>
      <c r="H146" s="3523"/>
      <c r="I146" s="3523"/>
      <c r="J146" s="3523"/>
      <c r="K146" s="3523"/>
      <c r="L146" s="3523"/>
      <c r="M146" s="3523"/>
      <c r="N146" s="3523"/>
      <c r="O146" s="3523"/>
      <c r="P146" s="3523"/>
      <c r="Q146" s="3523"/>
      <c r="R146" s="3606"/>
      <c r="S146" s="3523"/>
      <c r="T146" s="3523"/>
      <c r="U146" s="3523"/>
      <c r="V146" s="3523"/>
      <c r="W146" s="3523"/>
      <c r="X146" s="3523"/>
      <c r="Y146" s="3523"/>
      <c r="Z146" s="3523"/>
      <c r="AA146" s="3523"/>
      <c r="AB146" s="3523"/>
      <c r="AC146" s="3523"/>
      <c r="AD146" s="3523"/>
      <c r="AE146" s="3523"/>
      <c r="AF146" s="3524"/>
    </row>
    <row r="147" spans="2:32" s="2393" customFormat="1" ht="13.5" customHeight="1" thickBot="1" x14ac:dyDescent="0.25">
      <c r="B147" s="5714" t="s">
        <v>5062</v>
      </c>
      <c r="C147" s="5715"/>
      <c r="D147" s="5691" t="s">
        <v>5063</v>
      </c>
      <c r="E147" s="5720" t="s">
        <v>224</v>
      </c>
      <c r="F147" s="5721"/>
      <c r="G147" s="5721"/>
      <c r="H147" s="5721"/>
      <c r="I147" s="5721"/>
      <c r="J147" s="5721"/>
      <c r="K147" s="5721"/>
      <c r="L147" s="5721"/>
      <c r="M147" s="5721"/>
      <c r="N147" s="5721"/>
      <c r="O147" s="5721"/>
      <c r="P147" s="5722"/>
      <c r="Q147" s="5720" t="s">
        <v>340</v>
      </c>
      <c r="R147" s="5721"/>
      <c r="S147" s="5721"/>
      <c r="T147" s="5721"/>
      <c r="U147" s="5721"/>
      <c r="V147" s="5721"/>
      <c r="W147" s="5721"/>
      <c r="X147" s="5721"/>
      <c r="Y147" s="5722"/>
      <c r="Z147" s="5720" t="s">
        <v>225</v>
      </c>
      <c r="AA147" s="5721"/>
      <c r="AB147" s="5722"/>
      <c r="AC147" s="5723" t="s">
        <v>4982</v>
      </c>
      <c r="AD147" s="5724"/>
      <c r="AE147" s="5725"/>
      <c r="AF147" s="3524"/>
    </row>
    <row r="148" spans="2:32" s="2393" customFormat="1" ht="13.5" thickBot="1" x14ac:dyDescent="0.25">
      <c r="B148" s="5716"/>
      <c r="C148" s="5717"/>
      <c r="D148" s="5719"/>
      <c r="E148" s="5691" t="s">
        <v>5000</v>
      </c>
      <c r="F148" s="5691" t="s">
        <v>5001</v>
      </c>
      <c r="G148" s="5695" t="s">
        <v>5003</v>
      </c>
      <c r="H148" s="5695" t="s">
        <v>5064</v>
      </c>
      <c r="I148" s="5695" t="s">
        <v>5065</v>
      </c>
      <c r="J148" s="5695" t="s">
        <v>5066</v>
      </c>
      <c r="K148" s="5694" t="s">
        <v>5006</v>
      </c>
      <c r="L148" s="5694"/>
      <c r="M148" s="5695" t="s">
        <v>5067</v>
      </c>
      <c r="N148" s="5695" t="s">
        <v>5068</v>
      </c>
      <c r="O148" s="5695" t="s">
        <v>5069</v>
      </c>
      <c r="P148" s="5695" t="s">
        <v>5070</v>
      </c>
      <c r="Q148" s="5691" t="s">
        <v>5012</v>
      </c>
      <c r="R148" s="5691" t="s">
        <v>5013</v>
      </c>
      <c r="S148" s="5691" t="s">
        <v>5014</v>
      </c>
      <c r="T148" s="5691" t="s">
        <v>5071</v>
      </c>
      <c r="U148" s="5691" t="s">
        <v>5072</v>
      </c>
      <c r="V148" s="5691" t="s">
        <v>5017</v>
      </c>
      <c r="W148" s="5691" t="s">
        <v>5019</v>
      </c>
      <c r="X148" s="5695" t="s">
        <v>5073</v>
      </c>
      <c r="Y148" s="5695" t="s">
        <v>5074</v>
      </c>
      <c r="Z148" s="5691" t="s">
        <v>5075</v>
      </c>
      <c r="AA148" s="5691" t="s">
        <v>5076</v>
      </c>
      <c r="AB148" s="5691" t="s">
        <v>5077</v>
      </c>
      <c r="AC148" s="5691" t="s">
        <v>1150</v>
      </c>
      <c r="AD148" s="5691" t="s">
        <v>4983</v>
      </c>
      <c r="AE148" s="5691" t="s">
        <v>4984</v>
      </c>
      <c r="AF148" s="3524"/>
    </row>
    <row r="149" spans="2:32" s="2393" customFormat="1" ht="13.5" thickBot="1" x14ac:dyDescent="0.25">
      <c r="B149" s="5740"/>
      <c r="C149" s="5741"/>
      <c r="D149" s="5692"/>
      <c r="E149" s="5692"/>
      <c r="F149" s="5692"/>
      <c r="G149" s="5696"/>
      <c r="H149" s="5696"/>
      <c r="I149" s="5696"/>
      <c r="J149" s="5696"/>
      <c r="K149" s="3660" t="s">
        <v>5026</v>
      </c>
      <c r="L149" s="3661" t="s">
        <v>2793</v>
      </c>
      <c r="M149" s="5696"/>
      <c r="N149" s="5696"/>
      <c r="O149" s="5696"/>
      <c r="P149" s="5696"/>
      <c r="Q149" s="5692"/>
      <c r="R149" s="5692"/>
      <c r="S149" s="5692"/>
      <c r="T149" s="5692"/>
      <c r="U149" s="5692"/>
      <c r="V149" s="5692"/>
      <c r="W149" s="5692"/>
      <c r="X149" s="5696"/>
      <c r="Y149" s="5696"/>
      <c r="Z149" s="5692"/>
      <c r="AA149" s="5692"/>
      <c r="AB149" s="5692"/>
      <c r="AC149" s="5692"/>
      <c r="AD149" s="5692"/>
      <c r="AE149" s="5692"/>
      <c r="AF149" s="3524"/>
    </row>
    <row r="150" spans="2:32" s="2393" customFormat="1" ht="13.5" thickBot="1" x14ac:dyDescent="0.25">
      <c r="B150" s="4164" t="s">
        <v>6311</v>
      </c>
      <c r="C150" s="4165"/>
      <c r="D150" s="3073"/>
      <c r="E150" s="3055" t="s">
        <v>1529</v>
      </c>
      <c r="F150" s="3074" t="s">
        <v>1529</v>
      </c>
      <c r="G150" s="3317" t="s">
        <v>1529</v>
      </c>
      <c r="H150" s="3317" t="s">
        <v>1529</v>
      </c>
      <c r="I150" s="3055" t="s">
        <v>1529</v>
      </c>
      <c r="J150" s="3055" t="s">
        <v>1529</v>
      </c>
      <c r="K150" s="3074" t="s">
        <v>1529</v>
      </c>
      <c r="L150" s="3317" t="s">
        <v>1529</v>
      </c>
      <c r="M150" s="3317" t="s">
        <v>1529</v>
      </c>
      <c r="N150" s="3317" t="s">
        <v>1529</v>
      </c>
      <c r="O150" s="3317" t="s">
        <v>1529</v>
      </c>
      <c r="P150" s="3317" t="s">
        <v>1529</v>
      </c>
      <c r="Q150" s="3317" t="s">
        <v>1529</v>
      </c>
      <c r="R150" s="3317" t="s">
        <v>1529</v>
      </c>
      <c r="S150" s="3317" t="s">
        <v>1529</v>
      </c>
      <c r="T150" s="3317" t="s">
        <v>1529</v>
      </c>
      <c r="U150" s="3317" t="s">
        <v>1529</v>
      </c>
      <c r="V150" s="3317" t="s">
        <v>1529</v>
      </c>
      <c r="W150" s="3317" t="s">
        <v>1529</v>
      </c>
      <c r="X150" s="3317" t="s">
        <v>1529</v>
      </c>
      <c r="Y150" s="3317" t="s">
        <v>1529</v>
      </c>
      <c r="Z150" s="3317" t="s">
        <v>1529</v>
      </c>
      <c r="AA150" s="3317" t="s">
        <v>1529</v>
      </c>
      <c r="AB150" s="3317" t="s">
        <v>1529</v>
      </c>
      <c r="AC150" s="3317" t="s">
        <v>1529</v>
      </c>
      <c r="AD150" s="3317" t="s">
        <v>1529</v>
      </c>
      <c r="AE150" s="3317" t="s">
        <v>1529</v>
      </c>
      <c r="AF150" s="3524"/>
    </row>
    <row r="151" spans="2:32" s="2393" customFormat="1" x14ac:dyDescent="0.2">
      <c r="B151" s="3612"/>
      <c r="C151" s="3559"/>
      <c r="D151" s="3559"/>
      <c r="E151" s="3559"/>
      <c r="F151" s="3559"/>
      <c r="G151" s="3561"/>
      <c r="H151" s="3561"/>
      <c r="I151" s="3561"/>
      <c r="J151" s="3561"/>
      <c r="K151" s="3559"/>
      <c r="L151" s="3561"/>
      <c r="M151" s="3561"/>
      <c r="N151" s="3561"/>
      <c r="O151" s="3561"/>
      <c r="P151" s="3561"/>
      <c r="Q151" s="3613"/>
      <c r="R151" s="3613"/>
      <c r="S151" s="3613"/>
      <c r="T151" s="3613"/>
      <c r="U151" s="3613"/>
      <c r="V151" s="3613"/>
      <c r="W151" s="3613"/>
      <c r="X151" s="3613"/>
      <c r="Y151" s="3613"/>
      <c r="Z151" s="3613"/>
      <c r="AA151" s="3613"/>
      <c r="AB151" s="3613"/>
      <c r="AC151" s="3613"/>
      <c r="AD151" s="3613"/>
      <c r="AE151" s="3613"/>
      <c r="AF151" s="3524"/>
    </row>
    <row r="152" spans="2:32" s="2393" customFormat="1" x14ac:dyDescent="0.2">
      <c r="B152" s="5728" t="s">
        <v>4985</v>
      </c>
      <c r="C152" s="5729"/>
      <c r="D152" s="4168" t="s">
        <v>6312</v>
      </c>
      <c r="E152" s="4168"/>
      <c r="F152" s="4168"/>
      <c r="G152" s="4168"/>
      <c r="H152" s="4168"/>
      <c r="I152" s="3614"/>
      <c r="J152" s="3614"/>
      <c r="K152" s="3614"/>
      <c r="L152" s="3614"/>
      <c r="M152" s="3614"/>
      <c r="N152" s="3614"/>
      <c r="O152" s="3614"/>
      <c r="P152" s="3614"/>
      <c r="Q152" s="3613"/>
      <c r="R152" s="3613"/>
      <c r="S152" s="3613"/>
      <c r="T152" s="3613"/>
      <c r="U152" s="3613"/>
      <c r="V152" s="3613"/>
      <c r="W152" s="3613"/>
      <c r="X152" s="3613"/>
      <c r="Y152" s="3613"/>
      <c r="Z152" s="3613"/>
      <c r="AA152" s="3613"/>
      <c r="AB152" s="3613"/>
      <c r="AC152" s="3613"/>
      <c r="AD152" s="3613"/>
      <c r="AE152" s="3613"/>
      <c r="AF152" s="3524"/>
    </row>
    <row r="153" spans="2:32" s="2393" customFormat="1" x14ac:dyDescent="0.2">
      <c r="B153" s="5728" t="s">
        <v>4986</v>
      </c>
      <c r="C153" s="5729"/>
      <c r="D153" s="4168" t="s">
        <v>6312</v>
      </c>
      <c r="E153" s="4168"/>
      <c r="F153" s="4168"/>
      <c r="G153" s="4168"/>
      <c r="H153" s="4168"/>
      <c r="I153" s="3614"/>
      <c r="J153" s="3614"/>
      <c r="K153" s="3614"/>
      <c r="L153" s="3614"/>
      <c r="M153" s="3614"/>
      <c r="N153" s="3614"/>
      <c r="O153" s="3614"/>
      <c r="P153" s="3614"/>
      <c r="Q153" s="3613"/>
      <c r="R153" s="3613"/>
      <c r="S153" s="3613"/>
      <c r="T153" s="3613"/>
      <c r="U153" s="3613"/>
      <c r="V153" s="3613"/>
      <c r="W153" s="3613"/>
      <c r="X153" s="3613"/>
      <c r="Y153" s="3613"/>
      <c r="Z153" s="3613"/>
      <c r="AA153" s="3613"/>
      <c r="AB153" s="3613"/>
      <c r="AC153" s="3613"/>
      <c r="AD153" s="3613"/>
      <c r="AE153" s="3613"/>
      <c r="AF153" s="3524"/>
    </row>
    <row r="154" spans="2:32" s="2393" customFormat="1" ht="13.5" thickBot="1" x14ac:dyDescent="0.25">
      <c r="B154" s="3664"/>
      <c r="C154" s="3665"/>
      <c r="D154" s="3665"/>
      <c r="E154" s="3665"/>
      <c r="F154" s="3665"/>
      <c r="G154" s="3606"/>
      <c r="H154" s="3606"/>
      <c r="I154" s="3606"/>
      <c r="J154" s="3606"/>
      <c r="K154" s="3606"/>
      <c r="L154" s="3606"/>
      <c r="M154" s="3606"/>
      <c r="N154" s="3606"/>
      <c r="O154" s="3606"/>
      <c r="P154" s="3606"/>
      <c r="Q154" s="3606"/>
      <c r="R154" s="3606"/>
      <c r="S154" s="3606"/>
      <c r="T154" s="3606"/>
      <c r="U154" s="3606"/>
      <c r="V154" s="3606"/>
      <c r="W154" s="3606"/>
      <c r="X154" s="3606"/>
      <c r="Y154" s="3606"/>
      <c r="Z154" s="3606"/>
      <c r="AA154" s="3606"/>
      <c r="AB154" s="3606"/>
      <c r="AC154" s="3606"/>
      <c r="AD154" s="3606"/>
      <c r="AE154" s="3606"/>
      <c r="AF154" s="3565"/>
    </row>
    <row r="155" spans="2:32" s="2393" customFormat="1" ht="13.5" thickBot="1" x14ac:dyDescent="0.25">
      <c r="B155" s="2803"/>
      <c r="C155" s="2803"/>
      <c r="D155" s="2803"/>
      <c r="E155" s="2803"/>
      <c r="F155" s="2803"/>
      <c r="G155" s="2804"/>
      <c r="H155" s="2805"/>
      <c r="I155" s="2803"/>
      <c r="J155" s="2803"/>
    </row>
    <row r="156" spans="2:32" s="2393" customFormat="1" ht="20.25" x14ac:dyDescent="0.2">
      <c r="B156" s="5700" t="s">
        <v>5058</v>
      </c>
      <c r="C156" s="5701"/>
      <c r="D156" s="5701"/>
      <c r="E156" s="5701"/>
      <c r="F156" s="5701"/>
      <c r="G156" s="5701"/>
      <c r="H156" s="5701"/>
      <c r="I156" s="5701"/>
      <c r="J156" s="5701"/>
      <c r="K156" s="5701"/>
      <c r="L156" s="5701"/>
      <c r="M156" s="5701"/>
      <c r="N156" s="5701"/>
      <c r="O156" s="5701"/>
      <c r="P156" s="5701"/>
      <c r="Q156" s="5701"/>
      <c r="R156" s="5701"/>
      <c r="S156" s="5701"/>
      <c r="T156" s="5701"/>
      <c r="U156" s="5701"/>
      <c r="V156" s="5701"/>
      <c r="W156" s="5701"/>
      <c r="X156" s="5701"/>
      <c r="Y156" s="5701"/>
      <c r="Z156" s="5701"/>
      <c r="AA156" s="5701"/>
      <c r="AB156" s="5701"/>
      <c r="AC156" s="5701"/>
      <c r="AD156" s="5701"/>
      <c r="AE156" s="5701"/>
      <c r="AF156" s="5702"/>
    </row>
    <row r="157" spans="2:32" s="2393" customFormat="1" x14ac:dyDescent="0.2">
      <c r="B157" s="3604"/>
      <c r="C157" s="3522"/>
      <c r="D157" s="3522"/>
      <c r="E157" s="3522"/>
      <c r="F157" s="3522"/>
      <c r="G157" s="3523"/>
      <c r="H157" s="3523"/>
      <c r="I157" s="3523"/>
      <c r="J157" s="3523"/>
      <c r="K157" s="3523"/>
      <c r="L157" s="3523"/>
      <c r="M157" s="3523"/>
      <c r="N157" s="3523"/>
      <c r="O157" s="3523"/>
      <c r="P157" s="3523"/>
      <c r="Q157" s="3523"/>
      <c r="R157" s="3523"/>
      <c r="S157" s="3523"/>
      <c r="T157" s="3523"/>
      <c r="U157" s="3523"/>
      <c r="V157" s="3523"/>
      <c r="W157" s="3523"/>
      <c r="X157" s="3523"/>
      <c r="Y157" s="3523"/>
      <c r="Z157" s="3523"/>
      <c r="AA157" s="3523"/>
      <c r="AB157" s="3523"/>
      <c r="AC157" s="3523"/>
      <c r="AD157" s="3523"/>
      <c r="AE157" s="3523"/>
      <c r="AF157" s="3524"/>
    </row>
    <row r="158" spans="2:32" s="2393" customFormat="1" x14ac:dyDescent="0.2">
      <c r="B158" s="3605" t="s">
        <v>5078</v>
      </c>
      <c r="C158" s="3522"/>
      <c r="D158" s="5731" t="s">
        <v>6504</v>
      </c>
      <c r="E158" s="5731"/>
      <c r="F158" s="5731"/>
      <c r="G158" s="3523"/>
      <c r="H158" s="3523"/>
      <c r="I158" s="3523"/>
      <c r="J158" s="3523"/>
      <c r="K158" s="3523"/>
      <c r="L158" s="3523"/>
      <c r="M158" s="3523"/>
      <c r="N158" s="3523"/>
      <c r="O158" s="3523"/>
      <c r="P158" s="3523"/>
      <c r="Q158" s="3523"/>
      <c r="R158" s="3523"/>
      <c r="S158" s="3523"/>
      <c r="T158" s="3523"/>
      <c r="U158" s="3523"/>
      <c r="V158" s="3523"/>
      <c r="W158" s="3523"/>
      <c r="X158" s="3523"/>
      <c r="Y158" s="3523"/>
      <c r="Z158" s="3523"/>
      <c r="AA158" s="3523"/>
      <c r="AB158" s="3523"/>
      <c r="AC158" s="3523"/>
      <c r="AD158" s="3523"/>
      <c r="AE158" s="3523"/>
      <c r="AF158" s="3524"/>
    </row>
    <row r="159" spans="2:32" s="2393" customFormat="1" x14ac:dyDescent="0.2">
      <c r="B159" s="5732" t="s">
        <v>5061</v>
      </c>
      <c r="C159" s="5733"/>
      <c r="D159" s="6234">
        <v>41760</v>
      </c>
      <c r="E159" s="6234"/>
      <c r="F159" s="6234"/>
      <c r="G159" s="3523"/>
      <c r="H159" s="3523"/>
      <c r="I159" s="3523"/>
      <c r="J159" s="3523"/>
      <c r="K159" s="3523"/>
      <c r="L159" s="3523"/>
      <c r="M159" s="3523"/>
      <c r="N159" s="3523"/>
      <c r="O159" s="3523"/>
      <c r="P159" s="3523"/>
      <c r="Q159" s="3523"/>
      <c r="R159" s="3523"/>
      <c r="S159" s="3523"/>
      <c r="T159" s="3523"/>
      <c r="U159" s="3523"/>
      <c r="V159" s="3523"/>
      <c r="W159" s="3523"/>
      <c r="X159" s="3523"/>
      <c r="Y159" s="3523"/>
      <c r="Z159" s="3523"/>
      <c r="AA159" s="3523"/>
      <c r="AB159" s="3523"/>
      <c r="AC159" s="3523"/>
      <c r="AD159" s="3523"/>
      <c r="AE159" s="3523"/>
      <c r="AF159" s="3524"/>
    </row>
    <row r="160" spans="2:32" s="2393" customFormat="1" x14ac:dyDescent="0.2">
      <c r="B160" s="5704" t="s">
        <v>5059</v>
      </c>
      <c r="C160" s="5705"/>
      <c r="D160" s="6246">
        <v>41998</v>
      </c>
      <c r="E160" s="6246"/>
      <c r="F160" s="6246"/>
      <c r="G160" s="3523"/>
      <c r="H160" s="3523"/>
      <c r="I160" s="3523"/>
      <c r="J160" s="3523"/>
      <c r="K160" s="3523"/>
      <c r="L160" s="3523"/>
      <c r="M160" s="3523"/>
      <c r="N160" s="3523"/>
      <c r="O160" s="3523"/>
      <c r="P160" s="3523"/>
      <c r="Q160" s="3523"/>
      <c r="R160" s="3523"/>
      <c r="S160" s="3523"/>
      <c r="T160" s="3523"/>
      <c r="U160" s="3523"/>
      <c r="V160" s="3523"/>
      <c r="W160" s="3523"/>
      <c r="X160" s="3523"/>
      <c r="Y160" s="3523"/>
      <c r="Z160" s="3523"/>
      <c r="AA160" s="3523"/>
      <c r="AB160" s="3523"/>
      <c r="AC160" s="3523"/>
      <c r="AD160" s="3523"/>
      <c r="AE160" s="3523"/>
      <c r="AF160" s="3524"/>
    </row>
    <row r="161" spans="2:32" s="2393" customFormat="1" ht="13.5" thickBot="1" x14ac:dyDescent="0.25">
      <c r="B161" s="3604"/>
      <c r="C161" s="3522"/>
      <c r="D161" s="3522"/>
      <c r="E161" s="3522"/>
      <c r="F161" s="3522"/>
      <c r="G161" s="3523"/>
      <c r="H161" s="3523"/>
      <c r="I161" s="3523"/>
      <c r="J161" s="3523"/>
      <c r="K161" s="3523"/>
      <c r="L161" s="3523"/>
      <c r="M161" s="3523"/>
      <c r="N161" s="3523"/>
      <c r="O161" s="3523"/>
      <c r="P161" s="3523"/>
      <c r="Q161" s="3523"/>
      <c r="R161" s="3523"/>
      <c r="S161" s="3523"/>
      <c r="T161" s="3523"/>
      <c r="U161" s="3523"/>
      <c r="V161" s="3523"/>
      <c r="W161" s="3523"/>
      <c r="X161" s="3523"/>
      <c r="Y161" s="3523"/>
      <c r="Z161" s="3523"/>
      <c r="AA161" s="3523"/>
      <c r="AB161" s="3523"/>
      <c r="AC161" s="3523"/>
      <c r="AD161" s="3523"/>
      <c r="AE161" s="3523"/>
      <c r="AF161" s="3524"/>
    </row>
    <row r="162" spans="2:32" s="2393" customFormat="1" ht="36.75" customHeight="1" thickBot="1" x14ac:dyDescent="0.25">
      <c r="B162" s="5706" t="s">
        <v>5060</v>
      </c>
      <c r="C162" s="5707"/>
      <c r="D162" s="5708" t="s">
        <v>6573</v>
      </c>
      <c r="E162" s="5709"/>
      <c r="F162" s="5709"/>
      <c r="G162" s="5709"/>
      <c r="H162" s="5709"/>
      <c r="I162" s="5709"/>
      <c r="J162" s="5709"/>
      <c r="K162" s="5709"/>
      <c r="L162" s="5709"/>
      <c r="M162" s="5709"/>
      <c r="N162" s="5709"/>
      <c r="O162" s="5709"/>
      <c r="P162" s="5709"/>
      <c r="Q162" s="5710"/>
      <c r="R162" s="3523"/>
      <c r="S162" s="3523"/>
      <c r="T162" s="3523"/>
      <c r="U162" s="3523"/>
      <c r="V162" s="3523"/>
      <c r="W162" s="3523"/>
      <c r="X162" s="3523"/>
      <c r="Y162" s="3523"/>
      <c r="Z162" s="3523"/>
      <c r="AA162" s="3523"/>
      <c r="AB162" s="3523"/>
      <c r="AC162" s="3523"/>
      <c r="AD162" s="3523"/>
      <c r="AE162" s="3523"/>
      <c r="AF162" s="3524"/>
    </row>
    <row r="163" spans="2:32" s="2393" customFormat="1" ht="13.5" thickBot="1" x14ac:dyDescent="0.25">
      <c r="B163" s="3604"/>
      <c r="C163" s="3522"/>
      <c r="D163" s="3522"/>
      <c r="E163" s="3522"/>
      <c r="F163" s="3522"/>
      <c r="G163" s="3523"/>
      <c r="H163" s="3523"/>
      <c r="I163" s="3523"/>
      <c r="J163" s="3523"/>
      <c r="K163" s="3523"/>
      <c r="L163" s="3523"/>
      <c r="M163" s="3523"/>
      <c r="N163" s="3523"/>
      <c r="O163" s="3523"/>
      <c r="P163" s="3523"/>
      <c r="Q163" s="3523"/>
      <c r="R163" s="3606"/>
      <c r="S163" s="3523"/>
      <c r="T163" s="3523"/>
      <c r="U163" s="3523"/>
      <c r="V163" s="3523"/>
      <c r="W163" s="3523"/>
      <c r="X163" s="3523"/>
      <c r="Y163" s="3523"/>
      <c r="Z163" s="3523"/>
      <c r="AA163" s="3523"/>
      <c r="AB163" s="3523"/>
      <c r="AC163" s="3523"/>
      <c r="AD163" s="3523"/>
      <c r="AE163" s="3523"/>
      <c r="AF163" s="3524"/>
    </row>
    <row r="164" spans="2:32" s="2393" customFormat="1" ht="13.5" thickBot="1" x14ac:dyDescent="0.25">
      <c r="B164" s="5714" t="s">
        <v>5062</v>
      </c>
      <c r="C164" s="5715"/>
      <c r="D164" s="5691" t="s">
        <v>5063</v>
      </c>
      <c r="E164" s="5720" t="s">
        <v>224</v>
      </c>
      <c r="F164" s="5721"/>
      <c r="G164" s="5721"/>
      <c r="H164" s="5721"/>
      <c r="I164" s="5721"/>
      <c r="J164" s="5721"/>
      <c r="K164" s="5721"/>
      <c r="L164" s="5721"/>
      <c r="M164" s="5721"/>
      <c r="N164" s="5721"/>
      <c r="O164" s="5721"/>
      <c r="P164" s="5722"/>
      <c r="Q164" s="5720" t="s">
        <v>340</v>
      </c>
      <c r="R164" s="5721"/>
      <c r="S164" s="5721"/>
      <c r="T164" s="5721"/>
      <c r="U164" s="5721"/>
      <c r="V164" s="5721"/>
      <c r="W164" s="5721"/>
      <c r="X164" s="5721"/>
      <c r="Y164" s="5722"/>
      <c r="Z164" s="5720" t="s">
        <v>225</v>
      </c>
      <c r="AA164" s="5721"/>
      <c r="AB164" s="5722"/>
      <c r="AC164" s="5723" t="s">
        <v>4982</v>
      </c>
      <c r="AD164" s="5724"/>
      <c r="AE164" s="5725"/>
      <c r="AF164" s="3524"/>
    </row>
    <row r="165" spans="2:32" s="2393" customFormat="1" ht="13.5" thickBot="1" x14ac:dyDescent="0.25">
      <c r="B165" s="5716"/>
      <c r="C165" s="5717"/>
      <c r="D165" s="5719"/>
      <c r="E165" s="5691" t="s">
        <v>5000</v>
      </c>
      <c r="F165" s="5691" t="s">
        <v>5001</v>
      </c>
      <c r="G165" s="5695" t="s">
        <v>5003</v>
      </c>
      <c r="H165" s="5695" t="s">
        <v>5064</v>
      </c>
      <c r="I165" s="5695" t="s">
        <v>5065</v>
      </c>
      <c r="J165" s="5695" t="s">
        <v>5066</v>
      </c>
      <c r="K165" s="5694" t="s">
        <v>5006</v>
      </c>
      <c r="L165" s="5694"/>
      <c r="M165" s="5695" t="s">
        <v>5067</v>
      </c>
      <c r="N165" s="5695" t="s">
        <v>5068</v>
      </c>
      <c r="O165" s="5695" t="s">
        <v>5069</v>
      </c>
      <c r="P165" s="5695" t="s">
        <v>5070</v>
      </c>
      <c r="Q165" s="5691" t="s">
        <v>5012</v>
      </c>
      <c r="R165" s="5691" t="s">
        <v>5013</v>
      </c>
      <c r="S165" s="5691" t="s">
        <v>5014</v>
      </c>
      <c r="T165" s="5691" t="s">
        <v>5071</v>
      </c>
      <c r="U165" s="5691" t="s">
        <v>5072</v>
      </c>
      <c r="V165" s="5691" t="s">
        <v>5017</v>
      </c>
      <c r="W165" s="5691" t="s">
        <v>5019</v>
      </c>
      <c r="X165" s="5695" t="s">
        <v>5073</v>
      </c>
      <c r="Y165" s="5695" t="s">
        <v>5074</v>
      </c>
      <c r="Z165" s="5691" t="s">
        <v>5075</v>
      </c>
      <c r="AA165" s="5691" t="s">
        <v>5076</v>
      </c>
      <c r="AB165" s="5691" t="s">
        <v>5077</v>
      </c>
      <c r="AC165" s="5691" t="s">
        <v>1150</v>
      </c>
      <c r="AD165" s="5691" t="s">
        <v>4983</v>
      </c>
      <c r="AE165" s="5691" t="s">
        <v>4984</v>
      </c>
      <c r="AF165" s="3524"/>
    </row>
    <row r="166" spans="2:32" s="2393" customFormat="1" ht="13.5" thickBot="1" x14ac:dyDescent="0.25">
      <c r="B166" s="5718"/>
      <c r="C166" s="5694"/>
      <c r="D166" s="5692"/>
      <c r="E166" s="5692"/>
      <c r="F166" s="5692"/>
      <c r="G166" s="5696"/>
      <c r="H166" s="5696"/>
      <c r="I166" s="5696"/>
      <c r="J166" s="5696"/>
      <c r="K166" s="3526" t="s">
        <v>5026</v>
      </c>
      <c r="L166" s="3527" t="s">
        <v>2793</v>
      </c>
      <c r="M166" s="5696"/>
      <c r="N166" s="5696"/>
      <c r="O166" s="5696"/>
      <c r="P166" s="5696"/>
      <c r="Q166" s="5692"/>
      <c r="R166" s="5692"/>
      <c r="S166" s="5692"/>
      <c r="T166" s="5692"/>
      <c r="U166" s="5692"/>
      <c r="V166" s="5692"/>
      <c r="W166" s="5692"/>
      <c r="X166" s="5696"/>
      <c r="Y166" s="5696"/>
      <c r="Z166" s="5692"/>
      <c r="AA166" s="5692"/>
      <c r="AB166" s="5692"/>
      <c r="AC166" s="5692"/>
      <c r="AD166" s="5692"/>
      <c r="AE166" s="5692"/>
      <c r="AF166" s="3524"/>
    </row>
    <row r="167" spans="2:32" s="2393" customFormat="1" ht="13.5" thickBot="1" x14ac:dyDescent="0.25">
      <c r="B167" s="6243" t="s">
        <v>6574</v>
      </c>
      <c r="C167" s="6244"/>
      <c r="D167" s="3607" t="s">
        <v>1529</v>
      </c>
      <c r="E167" s="3607" t="s">
        <v>1529</v>
      </c>
      <c r="F167" s="3607" t="s">
        <v>1529</v>
      </c>
      <c r="G167" s="3607" t="s">
        <v>1529</v>
      </c>
      <c r="H167" s="3607" t="s">
        <v>1529</v>
      </c>
      <c r="I167" s="3607" t="s">
        <v>1529</v>
      </c>
      <c r="J167" s="3607" t="s">
        <v>1529</v>
      </c>
      <c r="K167" s="3607" t="s">
        <v>1529</v>
      </c>
      <c r="L167" s="3607" t="s">
        <v>1529</v>
      </c>
      <c r="M167" s="3607" t="s">
        <v>1529</v>
      </c>
      <c r="N167" s="3607" t="s">
        <v>1529</v>
      </c>
      <c r="O167" s="3607" t="s">
        <v>1529</v>
      </c>
      <c r="P167" s="3607" t="s">
        <v>1529</v>
      </c>
      <c r="Q167" s="3607" t="s">
        <v>1529</v>
      </c>
      <c r="R167" s="3607" t="s">
        <v>1529</v>
      </c>
      <c r="S167" s="3607" t="s">
        <v>1529</v>
      </c>
      <c r="T167" s="3607" t="s">
        <v>1529</v>
      </c>
      <c r="U167" s="3607" t="s">
        <v>1529</v>
      </c>
      <c r="V167" s="3607" t="s">
        <v>1529</v>
      </c>
      <c r="W167" s="3607" t="s">
        <v>1529</v>
      </c>
      <c r="X167" s="3607" t="s">
        <v>1529</v>
      </c>
      <c r="Y167" s="3607" t="s">
        <v>1529</v>
      </c>
      <c r="Z167" s="3607" t="s">
        <v>1529</v>
      </c>
      <c r="AA167" s="3607" t="s">
        <v>1529</v>
      </c>
      <c r="AB167" s="3607" t="s">
        <v>1529</v>
      </c>
      <c r="AC167" s="3607" t="s">
        <v>1529</v>
      </c>
      <c r="AD167" s="3607" t="s">
        <v>1529</v>
      </c>
      <c r="AE167" s="3607" t="s">
        <v>1529</v>
      </c>
      <c r="AF167" s="3524"/>
    </row>
    <row r="168" spans="2:32" s="2393" customFormat="1" x14ac:dyDescent="0.2">
      <c r="B168" s="3612"/>
      <c r="C168" s="3559"/>
      <c r="D168" s="3559"/>
      <c r="E168" s="3559"/>
      <c r="F168" s="3559"/>
      <c r="G168" s="3561"/>
      <c r="H168" s="3561"/>
      <c r="I168" s="3561"/>
      <c r="J168" s="3561"/>
      <c r="K168" s="3559"/>
      <c r="L168" s="3561"/>
      <c r="M168" s="3561"/>
      <c r="N168" s="3561"/>
      <c r="O168" s="3561"/>
      <c r="P168" s="3561"/>
      <c r="Q168" s="3613"/>
      <c r="R168" s="3613"/>
      <c r="S168" s="3613"/>
      <c r="T168" s="3613"/>
      <c r="U168" s="3613"/>
      <c r="V168" s="3613"/>
      <c r="W168" s="3613"/>
      <c r="X168" s="3613"/>
      <c r="Y168" s="3613"/>
      <c r="Z168" s="3613"/>
      <c r="AA168" s="3613"/>
      <c r="AB168" s="3613"/>
      <c r="AC168" s="3613"/>
      <c r="AD168" s="3613"/>
      <c r="AE168" s="3613"/>
      <c r="AF168" s="3524"/>
    </row>
    <row r="169" spans="2:32" s="2393" customFormat="1" x14ac:dyDescent="0.2">
      <c r="B169" s="5728" t="s">
        <v>4985</v>
      </c>
      <c r="C169" s="5729"/>
      <c r="D169" s="6245" t="s">
        <v>6575</v>
      </c>
      <c r="E169" s="6245"/>
      <c r="F169" s="6245"/>
      <c r="G169" s="6245"/>
      <c r="H169" s="6245"/>
      <c r="I169" s="3614"/>
      <c r="J169" s="3614"/>
      <c r="K169" s="3614"/>
      <c r="L169" s="3614"/>
      <c r="M169" s="3614"/>
      <c r="N169" s="3614"/>
      <c r="O169" s="3614"/>
      <c r="P169" s="3614"/>
      <c r="Q169" s="3613"/>
      <c r="R169" s="3613"/>
      <c r="S169" s="3613"/>
      <c r="T169" s="3613"/>
      <c r="U169" s="3613"/>
      <c r="V169" s="3613"/>
      <c r="W169" s="3613"/>
      <c r="X169" s="3613"/>
      <c r="Y169" s="3613"/>
      <c r="Z169" s="3613"/>
      <c r="AA169" s="3613"/>
      <c r="AB169" s="3613"/>
      <c r="AC169" s="3613"/>
      <c r="AD169" s="3613"/>
      <c r="AE169" s="3613"/>
      <c r="AF169" s="3524"/>
    </row>
    <row r="170" spans="2:32" s="2393" customFormat="1" x14ac:dyDescent="0.2">
      <c r="B170" s="5728" t="s">
        <v>4986</v>
      </c>
      <c r="C170" s="5729"/>
      <c r="D170" s="6245" t="s">
        <v>6575</v>
      </c>
      <c r="E170" s="6245"/>
      <c r="F170" s="6245"/>
      <c r="G170" s="6245"/>
      <c r="H170" s="6245"/>
      <c r="I170" s="3614"/>
      <c r="J170" s="3614"/>
      <c r="K170" s="3614"/>
      <c r="L170" s="3614"/>
      <c r="M170" s="3614"/>
      <c r="N170" s="3614"/>
      <c r="O170" s="3614"/>
      <c r="P170" s="3614"/>
      <c r="Q170" s="3613"/>
      <c r="R170" s="3613"/>
      <c r="S170" s="3613"/>
      <c r="T170" s="3613"/>
      <c r="U170" s="3613"/>
      <c r="V170" s="3613"/>
      <c r="W170" s="3613"/>
      <c r="X170" s="3613"/>
      <c r="Y170" s="3613"/>
      <c r="Z170" s="3613"/>
      <c r="AA170" s="3613"/>
      <c r="AB170" s="3613"/>
      <c r="AC170" s="3613"/>
      <c r="AD170" s="3613"/>
      <c r="AE170" s="3613"/>
      <c r="AF170" s="3524"/>
    </row>
    <row r="171" spans="2:32" s="2393" customFormat="1" ht="13.5" thickBot="1" x14ac:dyDescent="0.25">
      <c r="B171" s="3615"/>
      <c r="C171" s="3616"/>
      <c r="D171" s="3616"/>
      <c r="E171" s="3616"/>
      <c r="F171" s="3616"/>
      <c r="G171" s="3606"/>
      <c r="H171" s="3606"/>
      <c r="I171" s="3606"/>
      <c r="J171" s="3606"/>
      <c r="K171" s="3606"/>
      <c r="L171" s="3606"/>
      <c r="M171" s="3606"/>
      <c r="N171" s="3606"/>
      <c r="O171" s="3606"/>
      <c r="P171" s="3606"/>
      <c r="Q171" s="3606"/>
      <c r="R171" s="3606"/>
      <c r="S171" s="3606"/>
      <c r="T171" s="3606"/>
      <c r="U171" s="3606"/>
      <c r="V171" s="3606"/>
      <c r="W171" s="3606"/>
      <c r="X171" s="3606"/>
      <c r="Y171" s="3606"/>
      <c r="Z171" s="3606"/>
      <c r="AA171" s="3606"/>
      <c r="AB171" s="3606"/>
      <c r="AC171" s="3606"/>
      <c r="AD171" s="3606"/>
      <c r="AE171" s="3606"/>
      <c r="AF171" s="3565"/>
    </row>
    <row r="172" spans="2:32" s="2393" customFormat="1" ht="13.5" thickBot="1" x14ac:dyDescent="0.25">
      <c r="B172" s="3567"/>
      <c r="C172" s="3567"/>
      <c r="D172" s="3567"/>
      <c r="E172" s="3567"/>
      <c r="F172" s="3567"/>
      <c r="G172" s="3568"/>
      <c r="H172" s="3569"/>
      <c r="I172" s="3567"/>
      <c r="J172" s="3567"/>
      <c r="K172" s="1901"/>
      <c r="L172" s="1901"/>
      <c r="M172" s="1901"/>
      <c r="N172" s="1901"/>
      <c r="O172" s="1901"/>
      <c r="P172" s="1901"/>
      <c r="Q172" s="1901"/>
      <c r="R172" s="1901"/>
      <c r="S172" s="1901"/>
      <c r="T172" s="1901"/>
      <c r="U172" s="1901"/>
      <c r="V172" s="1901"/>
      <c r="W172" s="1901"/>
      <c r="X172" s="1901"/>
      <c r="Y172" s="1901"/>
      <c r="Z172" s="1901"/>
      <c r="AA172" s="1901"/>
      <c r="AB172" s="1901"/>
      <c r="AC172" s="1901"/>
      <c r="AD172" s="1901"/>
      <c r="AE172" s="1901"/>
      <c r="AF172" s="1901"/>
    </row>
    <row r="173" spans="2:32" s="2393" customFormat="1" ht="20.25" x14ac:dyDescent="0.2">
      <c r="B173" s="5700" t="s">
        <v>5058</v>
      </c>
      <c r="C173" s="5701"/>
      <c r="D173" s="5701"/>
      <c r="E173" s="5701"/>
      <c r="F173" s="5701"/>
      <c r="G173" s="5701"/>
      <c r="H173" s="5701"/>
      <c r="I173" s="5701"/>
      <c r="J173" s="5701"/>
      <c r="K173" s="5701"/>
      <c r="L173" s="5701"/>
      <c r="M173" s="5701"/>
      <c r="N173" s="5701"/>
      <c r="O173" s="5701"/>
      <c r="P173" s="5701"/>
      <c r="Q173" s="5701"/>
      <c r="R173" s="5701"/>
      <c r="S173" s="5701"/>
      <c r="T173" s="5701"/>
      <c r="U173" s="5701"/>
      <c r="V173" s="5701"/>
      <c r="W173" s="5701"/>
      <c r="X173" s="5701"/>
      <c r="Y173" s="5701"/>
      <c r="Z173" s="5701"/>
      <c r="AA173" s="5701"/>
      <c r="AB173" s="5701"/>
      <c r="AC173" s="5701"/>
      <c r="AD173" s="5701"/>
      <c r="AE173" s="5701"/>
      <c r="AF173" s="5702"/>
    </row>
    <row r="174" spans="2:32" s="2393" customFormat="1" x14ac:dyDescent="0.2">
      <c r="B174" s="3604"/>
      <c r="C174" s="3522"/>
      <c r="D174" s="3522"/>
      <c r="E174" s="3522"/>
      <c r="F174" s="3522"/>
      <c r="G174" s="3523"/>
      <c r="H174" s="3523"/>
      <c r="I174" s="3523"/>
      <c r="J174" s="3523"/>
      <c r="K174" s="3523"/>
      <c r="L174" s="3523"/>
      <c r="M174" s="3523"/>
      <c r="N174" s="3523"/>
      <c r="O174" s="3523"/>
      <c r="P174" s="3523"/>
      <c r="Q174" s="3523"/>
      <c r="R174" s="3523"/>
      <c r="S174" s="3523"/>
      <c r="T174" s="3523"/>
      <c r="U174" s="3523"/>
      <c r="V174" s="3523"/>
      <c r="W174" s="3523"/>
      <c r="X174" s="3523"/>
      <c r="Y174" s="3523"/>
      <c r="Z174" s="3523"/>
      <c r="AA174" s="3523"/>
      <c r="AB174" s="3523"/>
      <c r="AC174" s="3523"/>
      <c r="AD174" s="3523"/>
      <c r="AE174" s="3523"/>
      <c r="AF174" s="3524"/>
    </row>
    <row r="175" spans="2:32" s="2393" customFormat="1" x14ac:dyDescent="0.2">
      <c r="B175" s="3605" t="s">
        <v>5078</v>
      </c>
      <c r="C175" s="3522"/>
      <c r="D175" s="5731" t="s">
        <v>6576</v>
      </c>
      <c r="E175" s="5731"/>
      <c r="F175" s="5731"/>
      <c r="G175" s="3523"/>
      <c r="H175" s="3523"/>
      <c r="I175" s="3523"/>
      <c r="J175" s="3523"/>
      <c r="K175" s="3523"/>
      <c r="L175" s="3523"/>
      <c r="M175" s="3523"/>
      <c r="N175" s="3523"/>
      <c r="O175" s="3523"/>
      <c r="P175" s="3523"/>
      <c r="Q175" s="3523"/>
      <c r="R175" s="3523"/>
      <c r="S175" s="3523"/>
      <c r="T175" s="3523"/>
      <c r="U175" s="3523"/>
      <c r="V175" s="3523"/>
      <c r="W175" s="3523"/>
      <c r="X175" s="3523"/>
      <c r="Y175" s="3523"/>
      <c r="Z175" s="3523"/>
      <c r="AA175" s="3523"/>
      <c r="AB175" s="3523"/>
      <c r="AC175" s="3523"/>
      <c r="AD175" s="3523"/>
      <c r="AE175" s="3523"/>
      <c r="AF175" s="3524"/>
    </row>
    <row r="176" spans="2:32" s="2393" customFormat="1" x14ac:dyDescent="0.2">
      <c r="B176" s="5732" t="s">
        <v>5061</v>
      </c>
      <c r="C176" s="5733"/>
      <c r="D176" s="6234">
        <v>41781</v>
      </c>
      <c r="E176" s="6234"/>
      <c r="F176" s="6234"/>
      <c r="G176" s="3523"/>
      <c r="H176" s="3523"/>
      <c r="I176" s="3523"/>
      <c r="J176" s="3523"/>
      <c r="K176" s="3523"/>
      <c r="L176" s="3523"/>
      <c r="M176" s="3523"/>
      <c r="N176" s="3523"/>
      <c r="O176" s="3523"/>
      <c r="P176" s="3523"/>
      <c r="Q176" s="3523"/>
      <c r="R176" s="3523"/>
      <c r="S176" s="3523"/>
      <c r="T176" s="3523"/>
      <c r="U176" s="3523"/>
      <c r="V176" s="3523"/>
      <c r="W176" s="3523"/>
      <c r="X176" s="3523"/>
      <c r="Y176" s="3523"/>
      <c r="Z176" s="3523"/>
      <c r="AA176" s="3523"/>
      <c r="AB176" s="3523"/>
      <c r="AC176" s="3523"/>
      <c r="AD176" s="3523"/>
      <c r="AE176" s="3523"/>
      <c r="AF176" s="3524"/>
    </row>
    <row r="177" spans="2:37" s="2393" customFormat="1" x14ac:dyDescent="0.2">
      <c r="B177" s="5704" t="s">
        <v>5059</v>
      </c>
      <c r="C177" s="5705"/>
      <c r="D177" s="6246">
        <v>42004</v>
      </c>
      <c r="E177" s="6246"/>
      <c r="F177" s="6246"/>
      <c r="G177" s="3523"/>
      <c r="H177" s="3523"/>
      <c r="I177" s="3523"/>
      <c r="J177" s="3523"/>
      <c r="K177" s="3523"/>
      <c r="L177" s="3523"/>
      <c r="M177" s="3523"/>
      <c r="N177" s="3523"/>
      <c r="O177" s="3523"/>
      <c r="P177" s="3523"/>
      <c r="Q177" s="3523"/>
      <c r="R177" s="3523"/>
      <c r="S177" s="3523"/>
      <c r="T177" s="3523"/>
      <c r="U177" s="3523"/>
      <c r="V177" s="3523"/>
      <c r="W177" s="3523"/>
      <c r="X177" s="3523"/>
      <c r="Y177" s="3523"/>
      <c r="Z177" s="3523"/>
      <c r="AA177" s="3523"/>
      <c r="AB177" s="3523"/>
      <c r="AC177" s="3523"/>
      <c r="AD177" s="3523"/>
      <c r="AE177" s="3523"/>
      <c r="AF177" s="3524"/>
    </row>
    <row r="178" spans="2:37" s="2393" customFormat="1" ht="13.5" thickBot="1" x14ac:dyDescent="0.25">
      <c r="B178" s="3604"/>
      <c r="C178" s="3522"/>
      <c r="D178" s="3522"/>
      <c r="E178" s="3522"/>
      <c r="F178" s="3522"/>
      <c r="G178" s="3523"/>
      <c r="H178" s="3523"/>
      <c r="I178" s="3523"/>
      <c r="J178" s="3523"/>
      <c r="K178" s="3523"/>
      <c r="L178" s="3523"/>
      <c r="M178" s="3523"/>
      <c r="N178" s="3523"/>
      <c r="O178" s="3523"/>
      <c r="P178" s="3523"/>
      <c r="Q178" s="3523"/>
      <c r="R178" s="3523"/>
      <c r="S178" s="3523"/>
      <c r="T178" s="3523"/>
      <c r="U178" s="3523"/>
      <c r="V178" s="3523"/>
      <c r="W178" s="3523"/>
      <c r="X178" s="3523"/>
      <c r="Y178" s="3523"/>
      <c r="Z178" s="3523"/>
      <c r="AA178" s="3523"/>
      <c r="AB178" s="3523"/>
      <c r="AC178" s="3523"/>
      <c r="AD178" s="3523"/>
      <c r="AE178" s="3523"/>
      <c r="AF178" s="3524"/>
    </row>
    <row r="179" spans="2:37" s="2393" customFormat="1" ht="41.25" customHeight="1" thickBot="1" x14ac:dyDescent="0.25">
      <c r="B179" s="5706" t="s">
        <v>5060</v>
      </c>
      <c r="C179" s="5707"/>
      <c r="D179" s="5708" t="s">
        <v>6577</v>
      </c>
      <c r="E179" s="5709"/>
      <c r="F179" s="5709"/>
      <c r="G179" s="5709"/>
      <c r="H179" s="5709"/>
      <c r="I179" s="5709"/>
      <c r="J179" s="5709"/>
      <c r="K179" s="5709"/>
      <c r="L179" s="5709"/>
      <c r="M179" s="5709"/>
      <c r="N179" s="5709"/>
      <c r="O179" s="5709"/>
      <c r="P179" s="5709"/>
      <c r="Q179" s="5710"/>
      <c r="R179" s="3523"/>
      <c r="S179" s="3523"/>
      <c r="T179" s="3523"/>
      <c r="U179" s="3523"/>
      <c r="V179" s="3523"/>
      <c r="W179" s="3523"/>
      <c r="X179" s="3523"/>
      <c r="Y179" s="3523"/>
      <c r="Z179" s="3523"/>
      <c r="AA179" s="3523"/>
      <c r="AB179" s="3523"/>
      <c r="AC179" s="3523"/>
      <c r="AD179" s="3523"/>
      <c r="AE179" s="3523"/>
      <c r="AF179" s="3524"/>
    </row>
    <row r="180" spans="2:37" s="2393" customFormat="1" ht="13.5" thickBot="1" x14ac:dyDescent="0.25">
      <c r="B180" s="3604"/>
      <c r="C180" s="3522"/>
      <c r="D180" s="3522"/>
      <c r="E180" s="3522"/>
      <c r="F180" s="3522"/>
      <c r="G180" s="3523"/>
      <c r="H180" s="3523"/>
      <c r="I180" s="3523"/>
      <c r="J180" s="3523"/>
      <c r="K180" s="3523"/>
      <c r="L180" s="3523"/>
      <c r="M180" s="3523"/>
      <c r="N180" s="3523"/>
      <c r="O180" s="3523"/>
      <c r="P180" s="3523"/>
      <c r="Q180" s="3523"/>
      <c r="R180" s="3606"/>
      <c r="S180" s="3523"/>
      <c r="T180" s="3523"/>
      <c r="U180" s="3523"/>
      <c r="V180" s="3523"/>
      <c r="W180" s="3523"/>
      <c r="X180" s="3523"/>
      <c r="Y180" s="3523"/>
      <c r="Z180" s="3523"/>
      <c r="AA180" s="3523"/>
      <c r="AB180" s="3523"/>
      <c r="AC180" s="3523"/>
      <c r="AD180" s="3523"/>
      <c r="AE180" s="3523"/>
      <c r="AF180" s="3524"/>
    </row>
    <row r="181" spans="2:37" s="2393" customFormat="1" ht="13.5" thickBot="1" x14ac:dyDescent="0.25">
      <c r="B181" s="5714" t="s">
        <v>5062</v>
      </c>
      <c r="C181" s="5715"/>
      <c r="D181" s="5691" t="s">
        <v>5063</v>
      </c>
      <c r="E181" s="5720" t="s">
        <v>224</v>
      </c>
      <c r="F181" s="5721"/>
      <c r="G181" s="5721"/>
      <c r="H181" s="5721"/>
      <c r="I181" s="5721"/>
      <c r="J181" s="5721"/>
      <c r="K181" s="5721"/>
      <c r="L181" s="5721"/>
      <c r="M181" s="5721"/>
      <c r="N181" s="5721"/>
      <c r="O181" s="5721"/>
      <c r="P181" s="5722"/>
      <c r="Q181" s="5720" t="s">
        <v>340</v>
      </c>
      <c r="R181" s="5721"/>
      <c r="S181" s="5721"/>
      <c r="T181" s="5721"/>
      <c r="U181" s="5721"/>
      <c r="V181" s="5721"/>
      <c r="W181" s="5721"/>
      <c r="X181" s="5721"/>
      <c r="Y181" s="5722"/>
      <c r="Z181" s="5720" t="s">
        <v>225</v>
      </c>
      <c r="AA181" s="5721"/>
      <c r="AB181" s="5722"/>
      <c r="AC181" s="5723" t="s">
        <v>4982</v>
      </c>
      <c r="AD181" s="5724"/>
      <c r="AE181" s="5725"/>
      <c r="AF181" s="3524"/>
    </row>
    <row r="182" spans="2:37" s="2393" customFormat="1" ht="13.5" thickBot="1" x14ac:dyDescent="0.25">
      <c r="B182" s="5716"/>
      <c r="C182" s="5717"/>
      <c r="D182" s="5719"/>
      <c r="E182" s="5691" t="s">
        <v>5000</v>
      </c>
      <c r="F182" s="5691" t="s">
        <v>5001</v>
      </c>
      <c r="G182" s="5695" t="s">
        <v>5003</v>
      </c>
      <c r="H182" s="5695" t="s">
        <v>5064</v>
      </c>
      <c r="I182" s="5695" t="s">
        <v>5065</v>
      </c>
      <c r="J182" s="5695" t="s">
        <v>5066</v>
      </c>
      <c r="K182" s="5694" t="s">
        <v>5006</v>
      </c>
      <c r="L182" s="5694"/>
      <c r="M182" s="5695" t="s">
        <v>5067</v>
      </c>
      <c r="N182" s="5695" t="s">
        <v>5068</v>
      </c>
      <c r="O182" s="5695" t="s">
        <v>5069</v>
      </c>
      <c r="P182" s="5695" t="s">
        <v>5070</v>
      </c>
      <c r="Q182" s="5691" t="s">
        <v>5012</v>
      </c>
      <c r="R182" s="5691" t="s">
        <v>5013</v>
      </c>
      <c r="S182" s="5691" t="s">
        <v>5014</v>
      </c>
      <c r="T182" s="5691" t="s">
        <v>5071</v>
      </c>
      <c r="U182" s="5691" t="s">
        <v>5072</v>
      </c>
      <c r="V182" s="5691" t="s">
        <v>5017</v>
      </c>
      <c r="W182" s="5691" t="s">
        <v>5019</v>
      </c>
      <c r="X182" s="5695" t="s">
        <v>5073</v>
      </c>
      <c r="Y182" s="5695" t="s">
        <v>5074</v>
      </c>
      <c r="Z182" s="5691" t="s">
        <v>5075</v>
      </c>
      <c r="AA182" s="5691" t="s">
        <v>5076</v>
      </c>
      <c r="AB182" s="5691" t="s">
        <v>5077</v>
      </c>
      <c r="AC182" s="5691" t="s">
        <v>1150</v>
      </c>
      <c r="AD182" s="5691" t="s">
        <v>4983</v>
      </c>
      <c r="AE182" s="5691" t="s">
        <v>4984</v>
      </c>
      <c r="AF182" s="3524"/>
    </row>
    <row r="183" spans="2:37" s="2393" customFormat="1" ht="13.5" thickBot="1" x14ac:dyDescent="0.25">
      <c r="B183" s="5718"/>
      <c r="C183" s="5694"/>
      <c r="D183" s="5692"/>
      <c r="E183" s="5692"/>
      <c r="F183" s="5692"/>
      <c r="G183" s="5696"/>
      <c r="H183" s="5696"/>
      <c r="I183" s="5696"/>
      <c r="J183" s="5696"/>
      <c r="K183" s="3526" t="s">
        <v>5026</v>
      </c>
      <c r="L183" s="3527" t="s">
        <v>2793</v>
      </c>
      <c r="M183" s="5696"/>
      <c r="N183" s="5696"/>
      <c r="O183" s="5696"/>
      <c r="P183" s="5696"/>
      <c r="Q183" s="5692"/>
      <c r="R183" s="5692"/>
      <c r="S183" s="5692"/>
      <c r="T183" s="5692"/>
      <c r="U183" s="5692"/>
      <c r="V183" s="5692"/>
      <c r="W183" s="5692"/>
      <c r="X183" s="5696"/>
      <c r="Y183" s="5696"/>
      <c r="Z183" s="5692"/>
      <c r="AA183" s="5692"/>
      <c r="AB183" s="5692"/>
      <c r="AC183" s="5692"/>
      <c r="AD183" s="5692"/>
      <c r="AE183" s="5692"/>
      <c r="AF183" s="3524"/>
    </row>
    <row r="184" spans="2:37" s="2393" customFormat="1" ht="64.5" thickBot="1" x14ac:dyDescent="0.25">
      <c r="B184" s="6247" t="s">
        <v>6578</v>
      </c>
      <c r="C184" s="6248"/>
      <c r="D184" s="3607" t="s">
        <v>6579</v>
      </c>
      <c r="E184" s="3608" t="s">
        <v>1529</v>
      </c>
      <c r="F184" s="3609" t="s">
        <v>1529</v>
      </c>
      <c r="G184" s="3610" t="s">
        <v>1529</v>
      </c>
      <c r="H184" s="3610" t="s">
        <v>1529</v>
      </c>
      <c r="I184" s="3608" t="s">
        <v>1529</v>
      </c>
      <c r="J184" s="3608" t="s">
        <v>1529</v>
      </c>
      <c r="K184" s="3609" t="s">
        <v>1529</v>
      </c>
      <c r="L184" s="3610" t="s">
        <v>1529</v>
      </c>
      <c r="M184" s="3608" t="s">
        <v>1529</v>
      </c>
      <c r="N184" s="3608" t="s">
        <v>1529</v>
      </c>
      <c r="O184" s="3608" t="s">
        <v>1529</v>
      </c>
      <c r="P184" s="3608" t="s">
        <v>1529</v>
      </c>
      <c r="Q184" s="3608" t="s">
        <v>1529</v>
      </c>
      <c r="R184" s="3609" t="s">
        <v>1529</v>
      </c>
      <c r="S184" s="3609" t="s">
        <v>1529</v>
      </c>
      <c r="T184" s="3608" t="s">
        <v>1529</v>
      </c>
      <c r="U184" s="3608" t="s">
        <v>1529</v>
      </c>
      <c r="V184" s="3609" t="s">
        <v>1529</v>
      </c>
      <c r="W184" s="3609" t="s">
        <v>1529</v>
      </c>
      <c r="X184" s="3608" t="s">
        <v>1529</v>
      </c>
      <c r="Y184" s="3608" t="s">
        <v>1529</v>
      </c>
      <c r="Z184" s="687" t="s">
        <v>6580</v>
      </c>
      <c r="AA184" s="3608" t="s">
        <v>6581</v>
      </c>
      <c r="AB184" s="3608" t="s">
        <v>6581</v>
      </c>
      <c r="AC184" s="3620" t="s">
        <v>1529</v>
      </c>
      <c r="AD184" s="3620" t="s">
        <v>1529</v>
      </c>
      <c r="AE184" s="3620" t="s">
        <v>1529</v>
      </c>
      <c r="AF184" s="3524"/>
    </row>
    <row r="185" spans="2:37" s="2393" customFormat="1" x14ac:dyDescent="0.2">
      <c r="B185" s="3612"/>
      <c r="C185" s="3559"/>
      <c r="D185" s="3559"/>
      <c r="E185" s="3559"/>
      <c r="F185" s="3559"/>
      <c r="G185" s="3561"/>
      <c r="H185" s="3561"/>
      <c r="I185" s="3561"/>
      <c r="J185" s="3561"/>
      <c r="K185" s="3559"/>
      <c r="L185" s="3561"/>
      <c r="M185" s="3561"/>
      <c r="N185" s="3561"/>
      <c r="O185" s="3561"/>
      <c r="P185" s="3561"/>
      <c r="Q185" s="3613"/>
      <c r="R185" s="3613"/>
      <c r="S185" s="3613"/>
      <c r="T185" s="3613"/>
      <c r="U185" s="3613"/>
      <c r="V185" s="3613"/>
      <c r="W185" s="3613"/>
      <c r="X185" s="3613"/>
      <c r="Y185" s="3613"/>
      <c r="Z185" s="3613"/>
      <c r="AA185" s="3613"/>
      <c r="AB185" s="3613"/>
      <c r="AC185" s="3613"/>
      <c r="AD185" s="3613"/>
      <c r="AE185" s="3613"/>
      <c r="AF185" s="3524"/>
    </row>
    <row r="186" spans="2:37" s="2393" customFormat="1" x14ac:dyDescent="0.2">
      <c r="B186" s="5728" t="s">
        <v>4985</v>
      </c>
      <c r="C186" s="5729"/>
      <c r="D186" s="6245" t="s">
        <v>1529</v>
      </c>
      <c r="E186" s="6245"/>
      <c r="F186" s="6245"/>
      <c r="G186" s="6245"/>
      <c r="H186" s="6245"/>
      <c r="I186" s="3614"/>
      <c r="J186" s="3614"/>
      <c r="K186" s="3614"/>
      <c r="L186" s="3614"/>
      <c r="M186" s="3614"/>
      <c r="N186" s="3614"/>
      <c r="O186" s="3614"/>
      <c r="P186" s="3614"/>
      <c r="Q186" s="3613"/>
      <c r="R186" s="3613"/>
      <c r="S186" s="3613"/>
      <c r="T186" s="3613"/>
      <c r="U186" s="3613"/>
      <c r="V186" s="3613"/>
      <c r="W186" s="3613"/>
      <c r="X186" s="3613"/>
      <c r="Y186" s="3613"/>
      <c r="Z186" s="3613"/>
      <c r="AA186" s="3613"/>
      <c r="AB186" s="3613"/>
      <c r="AC186" s="3613"/>
      <c r="AD186" s="3613"/>
      <c r="AE186" s="3613"/>
      <c r="AF186" s="3524"/>
    </row>
    <row r="187" spans="2:37" s="2393" customFormat="1" x14ac:dyDescent="0.2">
      <c r="B187" s="5728" t="s">
        <v>4986</v>
      </c>
      <c r="C187" s="5729"/>
      <c r="D187" s="6245" t="s">
        <v>1529</v>
      </c>
      <c r="E187" s="6245"/>
      <c r="F187" s="6245"/>
      <c r="G187" s="6245"/>
      <c r="H187" s="6245"/>
      <c r="I187" s="3614"/>
      <c r="J187" s="3614"/>
      <c r="K187" s="3614"/>
      <c r="L187" s="3614"/>
      <c r="M187" s="3614"/>
      <c r="N187" s="3614"/>
      <c r="O187" s="3614"/>
      <c r="P187" s="3614"/>
      <c r="Q187" s="3613"/>
      <c r="R187" s="3613"/>
      <c r="S187" s="3613"/>
      <c r="T187" s="3613"/>
      <c r="U187" s="3613"/>
      <c r="V187" s="3613"/>
      <c r="W187" s="3613"/>
      <c r="X187" s="3613"/>
      <c r="Y187" s="3613"/>
      <c r="Z187" s="3613"/>
      <c r="AA187" s="3613"/>
      <c r="AB187" s="3613"/>
      <c r="AC187" s="3613"/>
      <c r="AD187" s="3613"/>
      <c r="AE187" s="3613"/>
      <c r="AF187" s="3524"/>
    </row>
    <row r="188" spans="2:37" s="2393" customFormat="1" ht="13.5" thickBot="1" x14ac:dyDescent="0.25">
      <c r="B188" s="3615"/>
      <c r="C188" s="3616"/>
      <c r="D188" s="3616"/>
      <c r="E188" s="3616"/>
      <c r="F188" s="3616"/>
      <c r="G188" s="3606"/>
      <c r="H188" s="3606"/>
      <c r="I188" s="3606"/>
      <c r="J188" s="3606"/>
      <c r="K188" s="3606"/>
      <c r="L188" s="3606"/>
      <c r="M188" s="3606"/>
      <c r="N188" s="3606"/>
      <c r="O188" s="3606"/>
      <c r="P188" s="3606"/>
      <c r="Q188" s="3606"/>
      <c r="R188" s="3606"/>
      <c r="S188" s="3606"/>
      <c r="T188" s="3606"/>
      <c r="U188" s="3606"/>
      <c r="V188" s="3606"/>
      <c r="W188" s="3606"/>
      <c r="X188" s="3606"/>
      <c r="Y188" s="3606"/>
      <c r="Z188" s="3606"/>
      <c r="AA188" s="3606"/>
      <c r="AB188" s="3606"/>
      <c r="AC188" s="3606"/>
      <c r="AD188" s="3606"/>
      <c r="AE188" s="3606"/>
      <c r="AF188" s="3565"/>
    </row>
    <row r="189" spans="2:37" s="2393" customFormat="1" x14ac:dyDescent="0.2">
      <c r="B189" s="2803"/>
      <c r="C189" s="2803"/>
      <c r="D189" s="2803"/>
      <c r="E189" s="2803"/>
      <c r="F189" s="2803"/>
      <c r="G189" s="2804"/>
      <c r="H189" s="2805"/>
      <c r="I189" s="2803"/>
      <c r="J189" s="2803"/>
    </row>
    <row r="190" spans="2:37" s="3451" customFormat="1" ht="13.5" thickBot="1" x14ac:dyDescent="0.25">
      <c r="B190" s="3453"/>
      <c r="C190" s="3453"/>
      <c r="D190" s="3454"/>
      <c r="E190" s="3454"/>
      <c r="F190" s="3454"/>
      <c r="G190" s="3455"/>
      <c r="H190" s="3456"/>
      <c r="I190" s="3454"/>
      <c r="J190" s="3454"/>
    </row>
    <row r="191" spans="2:37" s="2393" customFormat="1" ht="20.25" x14ac:dyDescent="0.2">
      <c r="B191" s="5700" t="s">
        <v>4994</v>
      </c>
      <c r="C191" s="5701"/>
      <c r="D191" s="5701"/>
      <c r="E191" s="5701"/>
      <c r="F191" s="5701"/>
      <c r="G191" s="5701"/>
      <c r="H191" s="5701"/>
      <c r="I191" s="5701"/>
      <c r="J191" s="5701"/>
      <c r="K191" s="5701"/>
      <c r="L191" s="5701"/>
      <c r="M191" s="5701"/>
      <c r="N191" s="5701"/>
      <c r="O191" s="5701"/>
      <c r="P191" s="5701"/>
      <c r="Q191" s="5701"/>
      <c r="R191" s="5701"/>
      <c r="S191" s="5701"/>
      <c r="T191" s="5701"/>
      <c r="U191" s="5701"/>
      <c r="V191" s="5701"/>
      <c r="W191" s="5701"/>
      <c r="X191" s="5701"/>
      <c r="Y191" s="5701"/>
      <c r="Z191" s="5701"/>
      <c r="AA191" s="5701"/>
      <c r="AB191" s="5701"/>
      <c r="AC191" s="5701"/>
      <c r="AD191" s="5701"/>
      <c r="AE191" s="5701"/>
      <c r="AF191" s="5701"/>
      <c r="AG191" s="5701"/>
      <c r="AH191" s="5701"/>
      <c r="AI191" s="5701"/>
      <c r="AJ191" s="5701"/>
      <c r="AK191" s="5702"/>
    </row>
    <row r="192" spans="2:37" s="2393" customFormat="1" x14ac:dyDescent="0.2">
      <c r="B192" s="3521"/>
      <c r="C192" s="3950"/>
      <c r="D192" s="3950"/>
      <c r="E192" s="3950"/>
      <c r="F192" s="3950"/>
      <c r="G192" s="3523"/>
      <c r="H192" s="3523"/>
      <c r="I192" s="3523"/>
      <c r="J192" s="3523"/>
      <c r="K192" s="3523"/>
      <c r="L192" s="3523"/>
      <c r="M192" s="3523"/>
      <c r="N192" s="3523"/>
      <c r="O192" s="3523"/>
      <c r="P192" s="3523"/>
      <c r="Q192" s="3523"/>
      <c r="R192" s="3523"/>
      <c r="S192" s="3523"/>
      <c r="T192" s="3523"/>
      <c r="U192" s="3523"/>
      <c r="V192" s="3523"/>
      <c r="W192" s="3523"/>
      <c r="X192" s="3523"/>
      <c r="Y192" s="3523"/>
      <c r="Z192" s="3523"/>
      <c r="AA192" s="3523"/>
      <c r="AB192" s="3523"/>
      <c r="AC192" s="3523"/>
      <c r="AD192" s="3523"/>
      <c r="AE192" s="3523"/>
      <c r="AF192" s="3523"/>
      <c r="AG192" s="3523"/>
      <c r="AH192" s="3523"/>
      <c r="AI192" s="3523"/>
      <c r="AJ192" s="3523"/>
      <c r="AK192" s="3524"/>
    </row>
    <row r="193" spans="2:37" s="2393" customFormat="1" x14ac:dyDescent="0.2">
      <c r="B193" s="3521" t="s">
        <v>4981</v>
      </c>
      <c r="C193" s="3950"/>
      <c r="D193" s="5703" t="s">
        <v>7043</v>
      </c>
      <c r="E193" s="5703"/>
      <c r="F193" s="5703"/>
      <c r="G193" s="3523"/>
      <c r="H193" s="3523"/>
      <c r="I193" s="3523"/>
      <c r="J193" s="3523"/>
      <c r="K193" s="3523"/>
      <c r="L193" s="3523"/>
      <c r="M193" s="3523"/>
      <c r="N193" s="3523"/>
      <c r="O193" s="3523"/>
      <c r="P193" s="3523"/>
      <c r="Q193" s="3523"/>
      <c r="R193" s="3523"/>
      <c r="S193" s="3523"/>
      <c r="T193" s="3523"/>
      <c r="U193" s="3523"/>
      <c r="V193" s="3523"/>
      <c r="W193" s="3523"/>
      <c r="X193" s="3523"/>
      <c r="Y193" s="3523"/>
      <c r="Z193" s="3523"/>
      <c r="AA193" s="3523"/>
      <c r="AB193" s="3523"/>
      <c r="AC193" s="3523"/>
      <c r="AD193" s="3523"/>
      <c r="AE193" s="3523"/>
      <c r="AF193" s="3523"/>
      <c r="AG193" s="3523"/>
      <c r="AH193" s="3523"/>
      <c r="AI193" s="3523"/>
      <c r="AJ193" s="3523"/>
      <c r="AK193" s="3524"/>
    </row>
    <row r="194" spans="2:37" s="2393" customFormat="1" ht="13.5" thickBot="1" x14ac:dyDescent="0.25">
      <c r="B194" s="5704" t="s">
        <v>4995</v>
      </c>
      <c r="C194" s="5705"/>
      <c r="D194" s="4175">
        <v>41883</v>
      </c>
      <c r="E194" s="4175"/>
      <c r="F194" s="3525"/>
      <c r="G194" s="3523"/>
      <c r="H194" s="3523"/>
      <c r="I194" s="3523"/>
      <c r="J194" s="3523"/>
      <c r="K194" s="3523"/>
      <c r="L194" s="3523"/>
      <c r="M194" s="3523"/>
      <c r="N194" s="3523"/>
      <c r="O194" s="3523"/>
      <c r="P194" s="3523"/>
      <c r="Q194" s="3523"/>
      <c r="R194" s="3523"/>
      <c r="S194" s="3523"/>
      <c r="T194" s="3523"/>
      <c r="U194" s="3523"/>
      <c r="V194" s="3523"/>
      <c r="W194" s="3523"/>
      <c r="X194" s="3523"/>
      <c r="Y194" s="3523"/>
      <c r="Z194" s="3523"/>
      <c r="AA194" s="3523"/>
      <c r="AB194" s="3523"/>
      <c r="AC194" s="3523"/>
      <c r="AD194" s="3523"/>
      <c r="AE194" s="3523"/>
      <c r="AF194" s="3523"/>
      <c r="AG194" s="3523"/>
      <c r="AH194" s="3523"/>
      <c r="AI194" s="3523"/>
      <c r="AJ194" s="3523"/>
      <c r="AK194" s="3524"/>
    </row>
    <row r="195" spans="2:37" s="2393" customFormat="1" ht="13.5" thickBot="1" x14ac:dyDescent="0.25">
      <c r="B195" s="5706" t="s">
        <v>4996</v>
      </c>
      <c r="C195" s="5707"/>
      <c r="D195" s="5708" t="s">
        <v>7044</v>
      </c>
      <c r="E195" s="5709"/>
      <c r="F195" s="5709"/>
      <c r="G195" s="5709"/>
      <c r="H195" s="5709"/>
      <c r="I195" s="5709"/>
      <c r="J195" s="5709"/>
      <c r="K195" s="5709"/>
      <c r="L195" s="5709"/>
      <c r="M195" s="5709"/>
      <c r="N195" s="5709"/>
      <c r="O195" s="5709"/>
      <c r="P195" s="5709"/>
      <c r="Q195" s="5710"/>
      <c r="R195" s="3523"/>
      <c r="S195" s="3523"/>
      <c r="T195" s="3523"/>
      <c r="U195" s="3523"/>
      <c r="V195" s="3523"/>
      <c r="W195" s="3523"/>
      <c r="X195" s="3523"/>
      <c r="Y195" s="3523"/>
      <c r="Z195" s="3523"/>
      <c r="AA195" s="3523"/>
      <c r="AB195" s="3523"/>
      <c r="AC195" s="3523"/>
      <c r="AD195" s="3523"/>
      <c r="AE195" s="3523"/>
      <c r="AF195" s="3523"/>
      <c r="AG195" s="3523"/>
      <c r="AH195" s="3523"/>
      <c r="AI195" s="3523"/>
      <c r="AJ195" s="3523"/>
      <c r="AK195" s="3524"/>
    </row>
    <row r="196" spans="2:37" s="2393" customFormat="1" ht="13.5" thickBot="1" x14ac:dyDescent="0.25">
      <c r="B196" s="5711"/>
      <c r="C196" s="5712"/>
      <c r="D196" s="5713"/>
      <c r="E196" s="5713"/>
      <c r="F196" s="5713"/>
      <c r="G196" s="5713"/>
      <c r="H196" s="5713"/>
      <c r="I196" s="5713"/>
      <c r="J196" s="5713"/>
      <c r="K196" s="5713"/>
      <c r="L196" s="5713"/>
      <c r="M196" s="5713"/>
      <c r="N196" s="5713"/>
      <c r="O196" s="5713"/>
      <c r="P196" s="5713"/>
      <c r="Q196" s="5713"/>
      <c r="R196" s="3523"/>
      <c r="S196" s="3523"/>
      <c r="T196" s="3523"/>
      <c r="U196" s="3523"/>
      <c r="V196" s="3523"/>
      <c r="W196" s="3523"/>
      <c r="X196" s="3523"/>
      <c r="Y196" s="3523"/>
      <c r="Z196" s="3523"/>
      <c r="AA196" s="3523"/>
      <c r="AB196" s="3523"/>
      <c r="AC196" s="3523"/>
      <c r="AD196" s="3523"/>
      <c r="AE196" s="3523"/>
      <c r="AF196" s="3523"/>
      <c r="AG196" s="3523"/>
      <c r="AH196" s="3523"/>
      <c r="AI196" s="3523"/>
      <c r="AJ196" s="3523"/>
      <c r="AK196" s="3524"/>
    </row>
    <row r="197" spans="2:37" s="2393" customFormat="1" ht="13.5" thickBot="1" x14ac:dyDescent="0.25">
      <c r="B197" s="5714" t="s">
        <v>4997</v>
      </c>
      <c r="C197" s="5715"/>
      <c r="D197" s="5691" t="s">
        <v>4987</v>
      </c>
      <c r="E197" s="5691" t="s">
        <v>4998</v>
      </c>
      <c r="F197" s="5720" t="s">
        <v>224</v>
      </c>
      <c r="G197" s="5721"/>
      <c r="H197" s="5721"/>
      <c r="I197" s="5721"/>
      <c r="J197" s="5721"/>
      <c r="K197" s="5721"/>
      <c r="L197" s="5721"/>
      <c r="M197" s="5721"/>
      <c r="N197" s="5721"/>
      <c r="O197" s="5721"/>
      <c r="P197" s="5721"/>
      <c r="Q197" s="5721"/>
      <c r="R197" s="5722"/>
      <c r="S197" s="5720" t="s">
        <v>340</v>
      </c>
      <c r="T197" s="5721"/>
      <c r="U197" s="5721"/>
      <c r="V197" s="5721"/>
      <c r="W197" s="5721"/>
      <c r="X197" s="5721"/>
      <c r="Y197" s="5721"/>
      <c r="Z197" s="5721"/>
      <c r="AA197" s="5721"/>
      <c r="AB197" s="5721"/>
      <c r="AC197" s="5722"/>
      <c r="AD197" s="5720" t="s">
        <v>225</v>
      </c>
      <c r="AE197" s="5721"/>
      <c r="AF197" s="5721"/>
      <c r="AG197" s="5722"/>
      <c r="AH197" s="5723" t="s">
        <v>4982</v>
      </c>
      <c r="AI197" s="5724"/>
      <c r="AJ197" s="5725"/>
      <c r="AK197" s="3524"/>
    </row>
    <row r="198" spans="2:37" s="2393" customFormat="1" ht="13.5" thickBot="1" x14ac:dyDescent="0.25">
      <c r="B198" s="5716"/>
      <c r="C198" s="5717"/>
      <c r="D198" s="5719"/>
      <c r="E198" s="5719"/>
      <c r="F198" s="5691" t="s">
        <v>4999</v>
      </c>
      <c r="G198" s="5691" t="s">
        <v>5000</v>
      </c>
      <c r="H198" s="5691" t="s">
        <v>5001</v>
      </c>
      <c r="I198" s="5695" t="s">
        <v>5002</v>
      </c>
      <c r="J198" s="5695" t="s">
        <v>5003</v>
      </c>
      <c r="K198" s="5695" t="s">
        <v>5004</v>
      </c>
      <c r="L198" s="5695" t="s">
        <v>5005</v>
      </c>
      <c r="M198" s="5694" t="s">
        <v>5006</v>
      </c>
      <c r="N198" s="5694"/>
      <c r="O198" s="5695" t="s">
        <v>5007</v>
      </c>
      <c r="P198" s="5695" t="s">
        <v>5008</v>
      </c>
      <c r="Q198" s="5695" t="s">
        <v>5009</v>
      </c>
      <c r="R198" s="5695" t="s">
        <v>5010</v>
      </c>
      <c r="S198" s="5691" t="s">
        <v>5011</v>
      </c>
      <c r="T198" s="5691" t="s">
        <v>5012</v>
      </c>
      <c r="U198" s="5691" t="s">
        <v>5013</v>
      </c>
      <c r="V198" s="5691" t="s">
        <v>5014</v>
      </c>
      <c r="W198" s="5691" t="s">
        <v>5015</v>
      </c>
      <c r="X198" s="5691" t="s">
        <v>5016</v>
      </c>
      <c r="Y198" s="5691" t="s">
        <v>5017</v>
      </c>
      <c r="Z198" s="5691" t="s">
        <v>5018</v>
      </c>
      <c r="AA198" s="5691" t="s">
        <v>5019</v>
      </c>
      <c r="AB198" s="5695" t="s">
        <v>5020</v>
      </c>
      <c r="AC198" s="5695" t="s">
        <v>5021</v>
      </c>
      <c r="AD198" s="5691" t="s">
        <v>5022</v>
      </c>
      <c r="AE198" s="5691" t="s">
        <v>5023</v>
      </c>
      <c r="AF198" s="5691" t="s">
        <v>5024</v>
      </c>
      <c r="AG198" s="5691" t="s">
        <v>5025</v>
      </c>
      <c r="AH198" s="5691" t="s">
        <v>1150</v>
      </c>
      <c r="AI198" s="5691" t="s">
        <v>4983</v>
      </c>
      <c r="AJ198" s="5691" t="s">
        <v>4984</v>
      </c>
      <c r="AK198" s="3524"/>
    </row>
    <row r="199" spans="2:37" s="2393" customFormat="1" ht="13.5" thickBot="1" x14ac:dyDescent="0.25">
      <c r="B199" s="5718"/>
      <c r="C199" s="5694"/>
      <c r="D199" s="5692"/>
      <c r="E199" s="5692"/>
      <c r="F199" s="5692"/>
      <c r="G199" s="5692"/>
      <c r="H199" s="5692"/>
      <c r="I199" s="5696"/>
      <c r="J199" s="5696"/>
      <c r="K199" s="5696"/>
      <c r="L199" s="5696"/>
      <c r="M199" s="3947" t="s">
        <v>5026</v>
      </c>
      <c r="N199" s="3948" t="s">
        <v>2793</v>
      </c>
      <c r="O199" s="5696"/>
      <c r="P199" s="5696"/>
      <c r="Q199" s="5696"/>
      <c r="R199" s="5696"/>
      <c r="S199" s="5692"/>
      <c r="T199" s="5692"/>
      <c r="U199" s="5692"/>
      <c r="V199" s="5692"/>
      <c r="W199" s="5692"/>
      <c r="X199" s="5692"/>
      <c r="Y199" s="5692"/>
      <c r="Z199" s="5692"/>
      <c r="AA199" s="5692"/>
      <c r="AB199" s="5696"/>
      <c r="AC199" s="5696"/>
      <c r="AD199" s="5692"/>
      <c r="AE199" s="5692"/>
      <c r="AF199" s="5692"/>
      <c r="AG199" s="5692"/>
      <c r="AH199" s="5692"/>
      <c r="AI199" s="5692"/>
      <c r="AJ199" s="5692"/>
      <c r="AK199" s="3524"/>
    </row>
    <row r="200" spans="2:37" s="2393" customFormat="1" ht="13.5" thickBot="1" x14ac:dyDescent="0.25">
      <c r="B200" s="4274" t="s">
        <v>7045</v>
      </c>
      <c r="C200" s="4275"/>
      <c r="D200" s="3160" t="s">
        <v>7046</v>
      </c>
      <c r="E200" s="3161" t="s">
        <v>7046</v>
      </c>
      <c r="F200" s="3161" t="s">
        <v>7046</v>
      </c>
      <c r="G200" s="3460" t="s">
        <v>7046</v>
      </c>
      <c r="H200" s="3461" t="s">
        <v>7046</v>
      </c>
      <c r="I200" s="3461" t="s">
        <v>7046</v>
      </c>
      <c r="J200" s="3461" t="s">
        <v>7046</v>
      </c>
      <c r="K200" s="3460" t="s">
        <v>7046</v>
      </c>
      <c r="L200" s="3460" t="s">
        <v>7046</v>
      </c>
      <c r="M200" s="3160" t="s">
        <v>7046</v>
      </c>
      <c r="N200" s="2655" t="s">
        <v>7046</v>
      </c>
      <c r="O200" s="3460" t="s">
        <v>7046</v>
      </c>
      <c r="P200" s="3460" t="s">
        <v>7046</v>
      </c>
      <c r="Q200" s="3460" t="s">
        <v>7046</v>
      </c>
      <c r="R200" s="3460" t="s">
        <v>7046</v>
      </c>
      <c r="S200" s="2656" t="s">
        <v>7046</v>
      </c>
      <c r="T200" s="3460" t="s">
        <v>7046</v>
      </c>
      <c r="U200" s="3463" t="s">
        <v>7046</v>
      </c>
      <c r="V200" s="3463" t="s">
        <v>7046</v>
      </c>
      <c r="W200" s="3460" t="s">
        <v>7046</v>
      </c>
      <c r="X200" s="3460" t="s">
        <v>7046</v>
      </c>
      <c r="Y200" s="3463" t="s">
        <v>7046</v>
      </c>
      <c r="Z200" s="3463" t="s">
        <v>7046</v>
      </c>
      <c r="AA200" s="3463" t="s">
        <v>7046</v>
      </c>
      <c r="AB200" s="3460" t="s">
        <v>7046</v>
      </c>
      <c r="AC200" s="3460" t="s">
        <v>7046</v>
      </c>
      <c r="AD200" s="3161" t="s">
        <v>7046</v>
      </c>
      <c r="AE200" s="3964" t="s">
        <v>7046</v>
      </c>
      <c r="AF200" s="3965" t="s">
        <v>7046</v>
      </c>
      <c r="AG200" s="3966">
        <v>2.1399999999999999E-2</v>
      </c>
      <c r="AH200" s="2659" t="s">
        <v>7046</v>
      </c>
      <c r="AI200" s="2659" t="s">
        <v>7046</v>
      </c>
      <c r="AJ200" s="3423" t="s">
        <v>7046</v>
      </c>
      <c r="AK200" s="3524"/>
    </row>
    <row r="201" spans="2:37" s="2393" customFormat="1" x14ac:dyDescent="0.2">
      <c r="B201" s="3558"/>
      <c r="C201" s="3559"/>
      <c r="D201" s="3560"/>
      <c r="E201" s="3560"/>
      <c r="F201" s="3560"/>
      <c r="G201" s="3560"/>
      <c r="H201" s="3559"/>
      <c r="I201" s="3561"/>
      <c r="J201" s="3561"/>
      <c r="K201" s="3561"/>
      <c r="L201" s="3561"/>
      <c r="M201" s="3559"/>
      <c r="N201" s="3561"/>
      <c r="O201" s="3561"/>
      <c r="P201" s="3561"/>
      <c r="Q201" s="3561"/>
      <c r="R201" s="3561"/>
      <c r="S201" s="3559"/>
      <c r="T201" s="3562"/>
      <c r="U201" s="3562"/>
      <c r="V201" s="3562"/>
      <c r="W201" s="3562"/>
      <c r="X201" s="3562"/>
      <c r="Y201" s="3562"/>
      <c r="Z201" s="3562"/>
      <c r="AA201" s="3562"/>
      <c r="AB201" s="3562"/>
      <c r="AC201" s="3562"/>
      <c r="AD201" s="3562"/>
      <c r="AE201" s="3562"/>
      <c r="AF201" s="3562"/>
      <c r="AG201" s="3562"/>
      <c r="AH201" s="3562"/>
      <c r="AI201" s="3562"/>
      <c r="AJ201" s="3562"/>
      <c r="AK201" s="3524"/>
    </row>
    <row r="202" spans="2:37" s="2393" customFormat="1" x14ac:dyDescent="0.2">
      <c r="B202" s="5693" t="s">
        <v>4985</v>
      </c>
      <c r="C202" s="5694"/>
      <c r="D202" s="4249" t="s">
        <v>1529</v>
      </c>
      <c r="E202" s="4249"/>
      <c r="F202" s="4249"/>
      <c r="G202" s="4249"/>
      <c r="H202" s="3795"/>
      <c r="I202" s="3795"/>
      <c r="J202" s="3795"/>
      <c r="K202" s="3795"/>
      <c r="L202" s="3795"/>
      <c r="M202" s="3795"/>
      <c r="N202" s="3795"/>
      <c r="O202" s="3795"/>
      <c r="P202" s="3795"/>
      <c r="Q202" s="3795"/>
      <c r="R202" s="3795"/>
      <c r="S202" s="3795"/>
      <c r="T202" s="3795"/>
      <c r="U202" s="3795"/>
      <c r="V202" s="3795"/>
      <c r="W202" s="3795"/>
      <c r="X202" s="3795"/>
      <c r="Y202" s="3795"/>
      <c r="Z202" s="3795"/>
      <c r="AA202" s="3795"/>
      <c r="AB202" s="3795"/>
      <c r="AC202" s="3795"/>
      <c r="AD202" s="3795"/>
      <c r="AE202" s="3795"/>
      <c r="AF202" s="3795"/>
      <c r="AG202" s="3795"/>
      <c r="AH202" s="3795"/>
      <c r="AI202" s="3795"/>
      <c r="AJ202" s="3795"/>
      <c r="AK202" s="3524"/>
    </row>
    <row r="203" spans="2:37" s="2393" customFormat="1" x14ac:dyDescent="0.2">
      <c r="B203" s="5693" t="s">
        <v>4986</v>
      </c>
      <c r="C203" s="5694"/>
      <c r="D203" s="4249" t="s">
        <v>6511</v>
      </c>
      <c r="E203" s="4249"/>
      <c r="F203" s="4249"/>
      <c r="G203" s="4249"/>
      <c r="H203" s="3795"/>
      <c r="I203" s="3795"/>
      <c r="J203" s="3795"/>
      <c r="K203" s="3795"/>
      <c r="L203" s="3795"/>
      <c r="M203" s="3795"/>
      <c r="N203" s="3795"/>
      <c r="O203" s="3795"/>
      <c r="P203" s="3795"/>
      <c r="Q203" s="3795"/>
      <c r="R203" s="3795"/>
      <c r="S203" s="3795"/>
      <c r="T203" s="3795"/>
      <c r="U203" s="3795"/>
      <c r="V203" s="3795"/>
      <c r="W203" s="3795"/>
      <c r="X203" s="3795"/>
      <c r="Y203" s="3795"/>
      <c r="Z203" s="3795"/>
      <c r="AA203" s="3795"/>
      <c r="AB203" s="3795"/>
      <c r="AC203" s="3795"/>
      <c r="AD203" s="3795"/>
      <c r="AE203" s="3795"/>
      <c r="AF203" s="3795"/>
      <c r="AG203" s="3795"/>
      <c r="AH203" s="3795"/>
      <c r="AI203" s="3795"/>
      <c r="AJ203" s="3795"/>
      <c r="AK203" s="3524"/>
    </row>
    <row r="204" spans="2:37" s="2393" customFormat="1" ht="13.5" thickBot="1" x14ac:dyDescent="0.25">
      <c r="B204" s="5697"/>
      <c r="C204" s="5698"/>
      <c r="D204" s="5699"/>
      <c r="E204" s="5699"/>
      <c r="F204" s="5699"/>
      <c r="G204" s="5699"/>
      <c r="H204" s="3563"/>
      <c r="I204" s="3563"/>
      <c r="J204" s="3563"/>
      <c r="K204" s="3563"/>
      <c r="L204" s="3563"/>
      <c r="M204" s="3563"/>
      <c r="N204" s="3563"/>
      <c r="O204" s="3563"/>
      <c r="P204" s="3563"/>
      <c r="Q204" s="3563"/>
      <c r="R204" s="3563"/>
      <c r="S204" s="3563"/>
      <c r="T204" s="3564"/>
      <c r="U204" s="3564"/>
      <c r="V204" s="3564"/>
      <c r="W204" s="3564"/>
      <c r="X204" s="3564"/>
      <c r="Y204" s="3564"/>
      <c r="Z204" s="3564"/>
      <c r="AA204" s="3564"/>
      <c r="AB204" s="3564"/>
      <c r="AC204" s="3564"/>
      <c r="AD204" s="3564"/>
      <c r="AE204" s="3564"/>
      <c r="AF204" s="3564"/>
      <c r="AG204" s="3564"/>
      <c r="AH204" s="3564"/>
      <c r="AI204" s="3564"/>
      <c r="AJ204" s="3564"/>
      <c r="AK204" s="3565"/>
    </row>
    <row r="205" spans="2:37" s="2393" customFormat="1" ht="13.5" thickBot="1" x14ac:dyDescent="0.25">
      <c r="B205" s="3152"/>
      <c r="C205" s="3152"/>
      <c r="D205" s="2803"/>
      <c r="E205" s="2803"/>
      <c r="F205" s="2803"/>
      <c r="G205" s="2804"/>
      <c r="H205" s="2805"/>
      <c r="I205" s="2803"/>
      <c r="J205" s="2803"/>
    </row>
    <row r="206" spans="2:37" s="2393" customFormat="1" ht="20.25" x14ac:dyDescent="0.2">
      <c r="B206" s="5700" t="s">
        <v>4994</v>
      </c>
      <c r="C206" s="5701"/>
      <c r="D206" s="5701"/>
      <c r="E206" s="5701"/>
      <c r="F206" s="5701"/>
      <c r="G206" s="5701"/>
      <c r="H206" s="5701"/>
      <c r="I206" s="5701"/>
      <c r="J206" s="5701"/>
      <c r="K206" s="5701"/>
      <c r="L206" s="5701"/>
      <c r="M206" s="5701"/>
      <c r="N206" s="5701"/>
      <c r="O206" s="5701"/>
      <c r="P206" s="5701"/>
      <c r="Q206" s="5701"/>
      <c r="R206" s="5701"/>
      <c r="S206" s="5701"/>
      <c r="T206" s="5701"/>
      <c r="U206" s="5701"/>
      <c r="V206" s="5701"/>
      <c r="W206" s="5701"/>
      <c r="X206" s="5701"/>
      <c r="Y206" s="5701"/>
      <c r="Z206" s="5701"/>
      <c r="AA206" s="5701"/>
      <c r="AB206" s="5701"/>
      <c r="AC206" s="5701"/>
      <c r="AD206" s="5701"/>
      <c r="AE206" s="5701"/>
      <c r="AF206" s="5701"/>
      <c r="AG206" s="5701"/>
      <c r="AH206" s="5701"/>
      <c r="AI206" s="5701"/>
      <c r="AJ206" s="5701"/>
      <c r="AK206" s="5702"/>
    </row>
    <row r="207" spans="2:37" s="2393" customFormat="1" x14ac:dyDescent="0.2">
      <c r="B207" s="3521"/>
      <c r="C207" s="3747"/>
      <c r="D207" s="3747"/>
      <c r="E207" s="3747"/>
      <c r="F207" s="3747"/>
      <c r="G207" s="3523"/>
      <c r="H207" s="3523"/>
      <c r="I207" s="3523"/>
      <c r="J207" s="3523"/>
      <c r="K207" s="3523"/>
      <c r="L207" s="3523"/>
      <c r="M207" s="3523"/>
      <c r="N207" s="3523"/>
      <c r="O207" s="3523"/>
      <c r="P207" s="3523"/>
      <c r="Q207" s="3523"/>
      <c r="R207" s="3523"/>
      <c r="S207" s="3523"/>
      <c r="T207" s="3523"/>
      <c r="U207" s="3523"/>
      <c r="V207" s="3523"/>
      <c r="W207" s="3523"/>
      <c r="X207" s="3523"/>
      <c r="Y207" s="3523"/>
      <c r="Z207" s="3523"/>
      <c r="AA207" s="3523"/>
      <c r="AB207" s="3523"/>
      <c r="AC207" s="3523"/>
      <c r="AD207" s="3523"/>
      <c r="AE207" s="3523"/>
      <c r="AF207" s="3523"/>
      <c r="AG207" s="3523"/>
      <c r="AH207" s="3523"/>
      <c r="AI207" s="3523"/>
      <c r="AJ207" s="3523"/>
      <c r="AK207" s="3524"/>
    </row>
    <row r="208" spans="2:37" s="2393" customFormat="1" x14ac:dyDescent="0.2">
      <c r="B208" s="3521" t="s">
        <v>4981</v>
      </c>
      <c r="C208" s="3747"/>
      <c r="D208" s="5703" t="s">
        <v>6889</v>
      </c>
      <c r="E208" s="5703"/>
      <c r="F208" s="5703"/>
      <c r="G208" s="3523"/>
      <c r="H208" s="3523"/>
      <c r="I208" s="3523"/>
      <c r="J208" s="3523"/>
      <c r="K208" s="3523"/>
      <c r="L208" s="3523"/>
      <c r="M208" s="3523"/>
      <c r="N208" s="3523"/>
      <c r="O208" s="3523"/>
      <c r="P208" s="3523"/>
      <c r="Q208" s="3523"/>
      <c r="R208" s="3523"/>
      <c r="S208" s="3523"/>
      <c r="T208" s="3523"/>
      <c r="U208" s="3523"/>
      <c r="V208" s="3523"/>
      <c r="W208" s="3523"/>
      <c r="X208" s="3523"/>
      <c r="Y208" s="3523"/>
      <c r="Z208" s="3523"/>
      <c r="AA208" s="3523"/>
      <c r="AB208" s="3523"/>
      <c r="AC208" s="3523"/>
      <c r="AD208" s="3523"/>
      <c r="AE208" s="3523"/>
      <c r="AF208" s="3523"/>
      <c r="AG208" s="3523"/>
      <c r="AH208" s="3523"/>
      <c r="AI208" s="3523"/>
      <c r="AJ208" s="3523"/>
      <c r="AK208" s="3524"/>
    </row>
    <row r="209" spans="2:37" s="2393" customFormat="1" ht="13.5" thickBot="1" x14ac:dyDescent="0.25">
      <c r="B209" s="5704" t="s">
        <v>4995</v>
      </c>
      <c r="C209" s="5705"/>
      <c r="D209" s="4175">
        <v>41824</v>
      </c>
      <c r="E209" s="4175"/>
      <c r="F209" s="3525"/>
      <c r="G209" s="3523"/>
      <c r="H209" s="3523"/>
      <c r="I209" s="3523"/>
      <c r="J209" s="3523"/>
      <c r="K209" s="3523"/>
      <c r="L209" s="3523"/>
      <c r="M209" s="3523"/>
      <c r="N209" s="3523"/>
      <c r="O209" s="3523"/>
      <c r="P209" s="3523"/>
      <c r="Q209" s="3523"/>
      <c r="R209" s="3523"/>
      <c r="S209" s="3523"/>
      <c r="T209" s="3523"/>
      <c r="U209" s="3523"/>
      <c r="V209" s="3523"/>
      <c r="W209" s="3523"/>
      <c r="X209" s="3523"/>
      <c r="Y209" s="3523"/>
      <c r="Z209" s="3523"/>
      <c r="AA209" s="3523"/>
      <c r="AB209" s="3523"/>
      <c r="AC209" s="3523"/>
      <c r="AD209" s="3523"/>
      <c r="AE209" s="3523"/>
      <c r="AF209" s="3523"/>
      <c r="AG209" s="3523"/>
      <c r="AH209" s="3523"/>
      <c r="AI209" s="3523"/>
      <c r="AJ209" s="3523"/>
      <c r="AK209" s="3524"/>
    </row>
    <row r="210" spans="2:37" s="2393" customFormat="1" ht="56.25" customHeight="1" thickBot="1" x14ac:dyDescent="0.25">
      <c r="B210" s="5706" t="s">
        <v>4996</v>
      </c>
      <c r="C210" s="5707"/>
      <c r="D210" s="5708" t="s">
        <v>6890</v>
      </c>
      <c r="E210" s="5709"/>
      <c r="F210" s="5709"/>
      <c r="G210" s="5709"/>
      <c r="H210" s="5709"/>
      <c r="I210" s="5709"/>
      <c r="J210" s="5709"/>
      <c r="K210" s="5709"/>
      <c r="L210" s="5709"/>
      <c r="M210" s="5709"/>
      <c r="N210" s="5709"/>
      <c r="O210" s="5709"/>
      <c r="P210" s="5709"/>
      <c r="Q210" s="5710"/>
      <c r="R210" s="3523"/>
      <c r="S210" s="3523"/>
      <c r="T210" s="3523"/>
      <c r="U210" s="3523"/>
      <c r="V210" s="3523"/>
      <c r="W210" s="3523"/>
      <c r="X210" s="3523"/>
      <c r="Y210" s="3523"/>
      <c r="Z210" s="3523"/>
      <c r="AA210" s="3523"/>
      <c r="AB210" s="3523"/>
      <c r="AC210" s="3523"/>
      <c r="AD210" s="3523"/>
      <c r="AE210" s="3523"/>
      <c r="AF210" s="3523"/>
      <c r="AG210" s="3523"/>
      <c r="AH210" s="3523"/>
      <c r="AI210" s="3523"/>
      <c r="AJ210" s="3523"/>
      <c r="AK210" s="3524"/>
    </row>
    <row r="211" spans="2:37" s="2393" customFormat="1" ht="13.5" thickBot="1" x14ac:dyDescent="0.25">
      <c r="B211" s="5711"/>
      <c r="C211" s="5712"/>
      <c r="D211" s="5713"/>
      <c r="E211" s="5713"/>
      <c r="F211" s="5713"/>
      <c r="G211" s="5713"/>
      <c r="H211" s="5713"/>
      <c r="I211" s="5713"/>
      <c r="J211" s="5713"/>
      <c r="K211" s="5713"/>
      <c r="L211" s="5713"/>
      <c r="M211" s="5713"/>
      <c r="N211" s="5713"/>
      <c r="O211" s="5713"/>
      <c r="P211" s="5713"/>
      <c r="Q211" s="5713"/>
      <c r="R211" s="3523"/>
      <c r="S211" s="3523"/>
      <c r="T211" s="3523"/>
      <c r="U211" s="3523"/>
      <c r="V211" s="3523"/>
      <c r="W211" s="3523"/>
      <c r="X211" s="3523"/>
      <c r="Y211" s="3523"/>
      <c r="Z211" s="3523"/>
      <c r="AA211" s="3523"/>
      <c r="AB211" s="3523"/>
      <c r="AC211" s="3523"/>
      <c r="AD211" s="3523"/>
      <c r="AE211" s="3523"/>
      <c r="AF211" s="3523"/>
      <c r="AG211" s="3523"/>
      <c r="AH211" s="3523"/>
      <c r="AI211" s="3523"/>
      <c r="AJ211" s="3523"/>
      <c r="AK211" s="3524"/>
    </row>
    <row r="212" spans="2:37" s="2393" customFormat="1" ht="13.5" thickBot="1" x14ac:dyDescent="0.25">
      <c r="B212" s="5714" t="s">
        <v>4997</v>
      </c>
      <c r="C212" s="5715"/>
      <c r="D212" s="5691" t="s">
        <v>4987</v>
      </c>
      <c r="E212" s="5691" t="s">
        <v>4998</v>
      </c>
      <c r="F212" s="5720" t="s">
        <v>224</v>
      </c>
      <c r="G212" s="5721"/>
      <c r="H212" s="5721"/>
      <c r="I212" s="5721"/>
      <c r="J212" s="5721"/>
      <c r="K212" s="5721"/>
      <c r="L212" s="5721"/>
      <c r="M212" s="5721"/>
      <c r="N212" s="5721"/>
      <c r="O212" s="5721"/>
      <c r="P212" s="5721"/>
      <c r="Q212" s="5721"/>
      <c r="R212" s="5722"/>
      <c r="S212" s="5720" t="s">
        <v>340</v>
      </c>
      <c r="T212" s="5721"/>
      <c r="U212" s="5721"/>
      <c r="V212" s="5721"/>
      <c r="W212" s="5721"/>
      <c r="X212" s="5721"/>
      <c r="Y212" s="5721"/>
      <c r="Z212" s="5721"/>
      <c r="AA212" s="5721"/>
      <c r="AB212" s="5721"/>
      <c r="AC212" s="5722"/>
      <c r="AD212" s="5720" t="s">
        <v>225</v>
      </c>
      <c r="AE212" s="5721"/>
      <c r="AF212" s="5721"/>
      <c r="AG212" s="5722"/>
      <c r="AH212" s="5723" t="s">
        <v>4982</v>
      </c>
      <c r="AI212" s="5724"/>
      <c r="AJ212" s="5725"/>
      <c r="AK212" s="3524"/>
    </row>
    <row r="213" spans="2:37" s="2393" customFormat="1" ht="13.5" thickBot="1" x14ac:dyDescent="0.25">
      <c r="B213" s="5716"/>
      <c r="C213" s="5717"/>
      <c r="D213" s="5719"/>
      <c r="E213" s="5719"/>
      <c r="F213" s="5691" t="s">
        <v>4999</v>
      </c>
      <c r="G213" s="5691" t="s">
        <v>5000</v>
      </c>
      <c r="H213" s="5691" t="s">
        <v>5001</v>
      </c>
      <c r="I213" s="5695" t="s">
        <v>5002</v>
      </c>
      <c r="J213" s="5695" t="s">
        <v>5003</v>
      </c>
      <c r="K213" s="5695" t="s">
        <v>5004</v>
      </c>
      <c r="L213" s="5695" t="s">
        <v>5005</v>
      </c>
      <c r="M213" s="5694" t="s">
        <v>5006</v>
      </c>
      <c r="N213" s="5694"/>
      <c r="O213" s="5695" t="s">
        <v>5007</v>
      </c>
      <c r="P213" s="5695" t="s">
        <v>5008</v>
      </c>
      <c r="Q213" s="5695" t="s">
        <v>5009</v>
      </c>
      <c r="R213" s="5695" t="s">
        <v>5010</v>
      </c>
      <c r="S213" s="5691" t="s">
        <v>5011</v>
      </c>
      <c r="T213" s="5691" t="s">
        <v>5012</v>
      </c>
      <c r="U213" s="5691" t="s">
        <v>5013</v>
      </c>
      <c r="V213" s="5691" t="s">
        <v>5014</v>
      </c>
      <c r="W213" s="5691" t="s">
        <v>5015</v>
      </c>
      <c r="X213" s="5691" t="s">
        <v>5016</v>
      </c>
      <c r="Y213" s="5691" t="s">
        <v>5017</v>
      </c>
      <c r="Z213" s="5691" t="s">
        <v>5018</v>
      </c>
      <c r="AA213" s="5691" t="s">
        <v>5019</v>
      </c>
      <c r="AB213" s="5695" t="s">
        <v>5020</v>
      </c>
      <c r="AC213" s="5695" t="s">
        <v>5021</v>
      </c>
      <c r="AD213" s="5691" t="s">
        <v>5022</v>
      </c>
      <c r="AE213" s="5691" t="s">
        <v>5023</v>
      </c>
      <c r="AF213" s="5691" t="s">
        <v>5024</v>
      </c>
      <c r="AG213" s="5691" t="s">
        <v>5025</v>
      </c>
      <c r="AH213" s="5691" t="s">
        <v>1150</v>
      </c>
      <c r="AI213" s="5691" t="s">
        <v>4983</v>
      </c>
      <c r="AJ213" s="5691" t="s">
        <v>4984</v>
      </c>
      <c r="AK213" s="3524"/>
    </row>
    <row r="214" spans="2:37" s="2393" customFormat="1" ht="13.5" thickBot="1" x14ac:dyDescent="0.25">
      <c r="B214" s="5718"/>
      <c r="C214" s="5694"/>
      <c r="D214" s="5692"/>
      <c r="E214" s="5692"/>
      <c r="F214" s="5692"/>
      <c r="G214" s="5692"/>
      <c r="H214" s="5692"/>
      <c r="I214" s="5696"/>
      <c r="J214" s="5696"/>
      <c r="K214" s="5696"/>
      <c r="L214" s="5696"/>
      <c r="M214" s="3742" t="s">
        <v>5026</v>
      </c>
      <c r="N214" s="3743" t="s">
        <v>2793</v>
      </c>
      <c r="O214" s="5696"/>
      <c r="P214" s="5696"/>
      <c r="Q214" s="5696"/>
      <c r="R214" s="5696"/>
      <c r="S214" s="5692"/>
      <c r="T214" s="5692"/>
      <c r="U214" s="5692"/>
      <c r="V214" s="5692"/>
      <c r="W214" s="5692"/>
      <c r="X214" s="5692"/>
      <c r="Y214" s="5692"/>
      <c r="Z214" s="5692"/>
      <c r="AA214" s="5692"/>
      <c r="AB214" s="5696"/>
      <c r="AC214" s="5696"/>
      <c r="AD214" s="5692"/>
      <c r="AE214" s="5692"/>
      <c r="AF214" s="5692"/>
      <c r="AG214" s="5692"/>
      <c r="AH214" s="5692"/>
      <c r="AI214" s="5692"/>
      <c r="AJ214" s="5692"/>
      <c r="AK214" s="3524"/>
    </row>
    <row r="215" spans="2:37" s="2393" customFormat="1" x14ac:dyDescent="0.2">
      <c r="B215" s="5072" t="s">
        <v>6891</v>
      </c>
      <c r="C215" s="5073"/>
      <c r="D215" s="3799">
        <v>2641</v>
      </c>
      <c r="E215" s="3234">
        <v>9.99</v>
      </c>
      <c r="F215" s="3234">
        <v>9.99</v>
      </c>
      <c r="G215" s="3234" t="s">
        <v>1412</v>
      </c>
      <c r="H215" s="3234" t="s">
        <v>1412</v>
      </c>
      <c r="I215" s="3238">
        <v>30</v>
      </c>
      <c r="J215" s="3238">
        <v>0</v>
      </c>
      <c r="K215" s="3234">
        <v>0.04</v>
      </c>
      <c r="L215" s="3234" t="s">
        <v>1412</v>
      </c>
      <c r="M215" s="3234" t="s">
        <v>1412</v>
      </c>
      <c r="N215" s="3234" t="s">
        <v>1412</v>
      </c>
      <c r="O215" s="3234">
        <v>0.15</v>
      </c>
      <c r="P215" s="3234">
        <v>0.15</v>
      </c>
      <c r="Q215" s="3234" t="s">
        <v>1412</v>
      </c>
      <c r="R215" s="3234" t="s">
        <v>1412</v>
      </c>
      <c r="S215" s="3234" t="s">
        <v>1412</v>
      </c>
      <c r="T215" s="3234" t="s">
        <v>1412</v>
      </c>
      <c r="U215" s="3234" t="s">
        <v>1412</v>
      </c>
      <c r="V215" s="3234" t="s">
        <v>1412</v>
      </c>
      <c r="W215" s="3234" t="s">
        <v>1412</v>
      </c>
      <c r="X215" s="3234" t="s">
        <v>1412</v>
      </c>
      <c r="Y215" s="3234" t="s">
        <v>1412</v>
      </c>
      <c r="Z215" s="3234" t="s">
        <v>1412</v>
      </c>
      <c r="AA215" s="3234" t="s">
        <v>1412</v>
      </c>
      <c r="AB215" s="3234" t="s">
        <v>1412</v>
      </c>
      <c r="AC215" s="3234" t="s">
        <v>1412</v>
      </c>
      <c r="AD215" s="3234" t="s">
        <v>1412</v>
      </c>
      <c r="AE215" s="2523">
        <v>100</v>
      </c>
      <c r="AF215" s="2669" t="s">
        <v>5181</v>
      </c>
      <c r="AG215" s="3234">
        <v>0.1</v>
      </c>
      <c r="AH215" s="3234" t="s">
        <v>1412</v>
      </c>
      <c r="AI215" s="3234" t="s">
        <v>5404</v>
      </c>
      <c r="AJ215" s="3100" t="s">
        <v>1412</v>
      </c>
      <c r="AK215" s="3524"/>
    </row>
    <row r="216" spans="2:37" s="2393" customFormat="1" x14ac:dyDescent="0.2">
      <c r="B216" s="4159" t="s">
        <v>6891</v>
      </c>
      <c r="C216" s="5076"/>
      <c r="D216" s="3800">
        <v>2642</v>
      </c>
      <c r="E216" s="3243">
        <v>14.99</v>
      </c>
      <c r="F216" s="3243">
        <v>14.99</v>
      </c>
      <c r="G216" s="3243" t="s">
        <v>1412</v>
      </c>
      <c r="H216" s="3243" t="s">
        <v>1412</v>
      </c>
      <c r="I216" s="3247">
        <v>50</v>
      </c>
      <c r="J216" s="3247">
        <v>25</v>
      </c>
      <c r="K216" s="3243">
        <v>0.04</v>
      </c>
      <c r="L216" s="3243" t="s">
        <v>1412</v>
      </c>
      <c r="M216" s="3243" t="s">
        <v>1412</v>
      </c>
      <c r="N216" s="3243" t="s">
        <v>1412</v>
      </c>
      <c r="O216" s="3243">
        <v>0.15</v>
      </c>
      <c r="P216" s="3243">
        <v>0.15</v>
      </c>
      <c r="Q216" s="3243" t="s">
        <v>1412</v>
      </c>
      <c r="R216" s="3243" t="s">
        <v>1412</v>
      </c>
      <c r="S216" s="3243" t="s">
        <v>1412</v>
      </c>
      <c r="T216" s="3243" t="s">
        <v>1412</v>
      </c>
      <c r="U216" s="3243" t="s">
        <v>1412</v>
      </c>
      <c r="V216" s="3243" t="s">
        <v>1412</v>
      </c>
      <c r="W216" s="3243" t="s">
        <v>1412</v>
      </c>
      <c r="X216" s="3243" t="s">
        <v>1412</v>
      </c>
      <c r="Y216" s="3243" t="s">
        <v>1412</v>
      </c>
      <c r="Z216" s="3243" t="s">
        <v>1412</v>
      </c>
      <c r="AA216" s="3243" t="s">
        <v>1412</v>
      </c>
      <c r="AB216" s="3243" t="s">
        <v>1412</v>
      </c>
      <c r="AC216" s="3243" t="s">
        <v>1412</v>
      </c>
      <c r="AD216" s="3243" t="s">
        <v>1412</v>
      </c>
      <c r="AE216" s="2512">
        <v>100</v>
      </c>
      <c r="AF216" s="3108" t="s">
        <v>5181</v>
      </c>
      <c r="AG216" s="3243">
        <v>0.1</v>
      </c>
      <c r="AH216" s="3243" t="s">
        <v>1412</v>
      </c>
      <c r="AI216" s="3243" t="s">
        <v>5404</v>
      </c>
      <c r="AJ216" s="3325" t="s">
        <v>1412</v>
      </c>
      <c r="AK216" s="3524"/>
    </row>
    <row r="217" spans="2:37" s="2393" customFormat="1" x14ac:dyDescent="0.2">
      <c r="B217" s="4159" t="s">
        <v>6891</v>
      </c>
      <c r="C217" s="5076"/>
      <c r="D217" s="3800">
        <v>2643</v>
      </c>
      <c r="E217" s="3243">
        <v>24.99</v>
      </c>
      <c r="F217" s="3243">
        <v>24.99</v>
      </c>
      <c r="G217" s="3243" t="s">
        <v>1412</v>
      </c>
      <c r="H217" s="3243" t="s">
        <v>1412</v>
      </c>
      <c r="I217" s="3247">
        <v>60</v>
      </c>
      <c r="J217" s="3247">
        <v>90</v>
      </c>
      <c r="K217" s="3243">
        <v>0.04</v>
      </c>
      <c r="L217" s="3243" t="s">
        <v>1412</v>
      </c>
      <c r="M217" s="3243" t="s">
        <v>1412</v>
      </c>
      <c r="N217" s="3243" t="s">
        <v>1412</v>
      </c>
      <c r="O217" s="3243">
        <v>0.15</v>
      </c>
      <c r="P217" s="3243">
        <v>0.15</v>
      </c>
      <c r="Q217" s="3243" t="s">
        <v>1412</v>
      </c>
      <c r="R217" s="3243" t="s">
        <v>1412</v>
      </c>
      <c r="S217" s="3243" t="s">
        <v>1412</v>
      </c>
      <c r="T217" s="3243" t="s">
        <v>1412</v>
      </c>
      <c r="U217" s="3243" t="s">
        <v>1412</v>
      </c>
      <c r="V217" s="3243" t="s">
        <v>1412</v>
      </c>
      <c r="W217" s="3243" t="s">
        <v>1412</v>
      </c>
      <c r="X217" s="3243" t="s">
        <v>1412</v>
      </c>
      <c r="Y217" s="3243" t="s">
        <v>1412</v>
      </c>
      <c r="Z217" s="3243" t="s">
        <v>1412</v>
      </c>
      <c r="AA217" s="3243" t="s">
        <v>1412</v>
      </c>
      <c r="AB217" s="3243" t="s">
        <v>1412</v>
      </c>
      <c r="AC217" s="3243" t="s">
        <v>1412</v>
      </c>
      <c r="AD217" s="3243" t="s">
        <v>1412</v>
      </c>
      <c r="AE217" s="2512">
        <v>100</v>
      </c>
      <c r="AF217" s="3108" t="s">
        <v>5181</v>
      </c>
      <c r="AG217" s="3243">
        <v>0.1</v>
      </c>
      <c r="AH217" s="3243" t="s">
        <v>1412</v>
      </c>
      <c r="AI217" s="3243" t="s">
        <v>5404</v>
      </c>
      <c r="AJ217" s="3325" t="s">
        <v>1412</v>
      </c>
      <c r="AK217" s="3524"/>
    </row>
    <row r="218" spans="2:37" s="2393" customFormat="1" x14ac:dyDescent="0.2">
      <c r="B218" s="4159" t="s">
        <v>6891</v>
      </c>
      <c r="C218" s="5076"/>
      <c r="D218" s="3800">
        <v>2644</v>
      </c>
      <c r="E218" s="3243">
        <v>29.99</v>
      </c>
      <c r="F218" s="3243">
        <v>29.99</v>
      </c>
      <c r="G218" s="3243" t="s">
        <v>1412</v>
      </c>
      <c r="H218" s="3243" t="s">
        <v>1412</v>
      </c>
      <c r="I218" s="3247">
        <v>105</v>
      </c>
      <c r="J218" s="3247">
        <v>100</v>
      </c>
      <c r="K218" s="3243">
        <v>0.04</v>
      </c>
      <c r="L218" s="3243" t="s">
        <v>1412</v>
      </c>
      <c r="M218" s="3243" t="s">
        <v>1412</v>
      </c>
      <c r="N218" s="3243" t="s">
        <v>1412</v>
      </c>
      <c r="O218" s="3243">
        <v>0.15</v>
      </c>
      <c r="P218" s="3243">
        <v>0.15</v>
      </c>
      <c r="Q218" s="3243" t="s">
        <v>1412</v>
      </c>
      <c r="R218" s="3243" t="s">
        <v>1412</v>
      </c>
      <c r="S218" s="3243" t="s">
        <v>1412</v>
      </c>
      <c r="T218" s="3243" t="s">
        <v>1412</v>
      </c>
      <c r="U218" s="3243" t="s">
        <v>1412</v>
      </c>
      <c r="V218" s="3243" t="s">
        <v>1412</v>
      </c>
      <c r="W218" s="3243" t="s">
        <v>1412</v>
      </c>
      <c r="X218" s="3243" t="s">
        <v>1412</v>
      </c>
      <c r="Y218" s="3243" t="s">
        <v>1412</v>
      </c>
      <c r="Z218" s="3243" t="s">
        <v>1412</v>
      </c>
      <c r="AA218" s="3243" t="s">
        <v>1412</v>
      </c>
      <c r="AB218" s="3243" t="s">
        <v>1412</v>
      </c>
      <c r="AC218" s="3243" t="s">
        <v>1412</v>
      </c>
      <c r="AD218" s="3243" t="s">
        <v>1412</v>
      </c>
      <c r="AE218" s="2512">
        <v>100</v>
      </c>
      <c r="AF218" s="3108" t="s">
        <v>5181</v>
      </c>
      <c r="AG218" s="3243">
        <v>0.1</v>
      </c>
      <c r="AH218" s="3243" t="s">
        <v>1412</v>
      </c>
      <c r="AI218" s="3243" t="s">
        <v>5404</v>
      </c>
      <c r="AJ218" s="3325" t="s">
        <v>1412</v>
      </c>
      <c r="AK218" s="3524"/>
    </row>
    <row r="219" spans="2:37" s="2393" customFormat="1" x14ac:dyDescent="0.2">
      <c r="B219" s="4159" t="s">
        <v>6891</v>
      </c>
      <c r="C219" s="5076" t="s">
        <v>6892</v>
      </c>
      <c r="D219" s="3800">
        <v>2645</v>
      </c>
      <c r="E219" s="3243">
        <v>39.99</v>
      </c>
      <c r="F219" s="3243">
        <v>39.99</v>
      </c>
      <c r="G219" s="3243" t="s">
        <v>1412</v>
      </c>
      <c r="H219" s="3243" t="s">
        <v>1412</v>
      </c>
      <c r="I219" s="3247">
        <v>120</v>
      </c>
      <c r="J219" s="3247">
        <v>120</v>
      </c>
      <c r="K219" s="3243">
        <v>0.04</v>
      </c>
      <c r="L219" s="3243" t="s">
        <v>1412</v>
      </c>
      <c r="M219" s="3243" t="s">
        <v>1412</v>
      </c>
      <c r="N219" s="3243" t="s">
        <v>1412</v>
      </c>
      <c r="O219" s="3243">
        <v>0.15</v>
      </c>
      <c r="P219" s="3243">
        <v>0.15</v>
      </c>
      <c r="Q219" s="3243" t="s">
        <v>1412</v>
      </c>
      <c r="R219" s="3243" t="s">
        <v>1412</v>
      </c>
      <c r="S219" s="3243" t="s">
        <v>1412</v>
      </c>
      <c r="T219" s="3243" t="s">
        <v>1412</v>
      </c>
      <c r="U219" s="3243" t="s">
        <v>1412</v>
      </c>
      <c r="V219" s="3243" t="s">
        <v>1412</v>
      </c>
      <c r="W219" s="3243" t="s">
        <v>1412</v>
      </c>
      <c r="X219" s="3243" t="s">
        <v>1412</v>
      </c>
      <c r="Y219" s="3243" t="s">
        <v>1412</v>
      </c>
      <c r="Z219" s="3243" t="s">
        <v>1412</v>
      </c>
      <c r="AA219" s="3243" t="s">
        <v>1412</v>
      </c>
      <c r="AB219" s="3243" t="s">
        <v>1412</v>
      </c>
      <c r="AC219" s="3243" t="s">
        <v>1412</v>
      </c>
      <c r="AD219" s="3243" t="s">
        <v>1412</v>
      </c>
      <c r="AE219" s="2512">
        <v>100</v>
      </c>
      <c r="AF219" s="3108" t="s">
        <v>5181</v>
      </c>
      <c r="AG219" s="3243">
        <v>0.1</v>
      </c>
      <c r="AH219" s="3243" t="s">
        <v>1412</v>
      </c>
      <c r="AI219" s="3243" t="s">
        <v>5404</v>
      </c>
      <c r="AJ219" s="3325" t="s">
        <v>1412</v>
      </c>
      <c r="AK219" s="3524"/>
    </row>
    <row r="220" spans="2:37" s="2393" customFormat="1" x14ac:dyDescent="0.2">
      <c r="B220" s="4159" t="s">
        <v>6891</v>
      </c>
      <c r="C220" s="5076" t="s">
        <v>6893</v>
      </c>
      <c r="D220" s="3800">
        <v>2646</v>
      </c>
      <c r="E220" s="3243">
        <v>49.99</v>
      </c>
      <c r="F220" s="3243">
        <v>49.99</v>
      </c>
      <c r="G220" s="3243" t="s">
        <v>1412</v>
      </c>
      <c r="H220" s="3243" t="s">
        <v>1412</v>
      </c>
      <c r="I220" s="3247">
        <v>180</v>
      </c>
      <c r="J220" s="3247">
        <v>140</v>
      </c>
      <c r="K220" s="3243">
        <v>0.04</v>
      </c>
      <c r="L220" s="3243" t="s">
        <v>1412</v>
      </c>
      <c r="M220" s="3243" t="s">
        <v>1412</v>
      </c>
      <c r="N220" s="3243" t="s">
        <v>1412</v>
      </c>
      <c r="O220" s="3243">
        <v>0.15</v>
      </c>
      <c r="P220" s="3243">
        <v>0.15</v>
      </c>
      <c r="Q220" s="3243" t="s">
        <v>1412</v>
      </c>
      <c r="R220" s="3243" t="s">
        <v>1412</v>
      </c>
      <c r="S220" s="3243" t="s">
        <v>1412</v>
      </c>
      <c r="T220" s="3243" t="s">
        <v>1412</v>
      </c>
      <c r="U220" s="3243" t="s">
        <v>1412</v>
      </c>
      <c r="V220" s="3243" t="s">
        <v>1412</v>
      </c>
      <c r="W220" s="3243" t="s">
        <v>1412</v>
      </c>
      <c r="X220" s="3243" t="s">
        <v>1412</v>
      </c>
      <c r="Y220" s="3243" t="s">
        <v>1412</v>
      </c>
      <c r="Z220" s="3243" t="s">
        <v>1412</v>
      </c>
      <c r="AA220" s="3243" t="s">
        <v>1412</v>
      </c>
      <c r="AB220" s="3243" t="s">
        <v>1412</v>
      </c>
      <c r="AC220" s="3243" t="s">
        <v>1412</v>
      </c>
      <c r="AD220" s="3243" t="s">
        <v>1412</v>
      </c>
      <c r="AE220" s="2512">
        <v>100</v>
      </c>
      <c r="AF220" s="3108" t="s">
        <v>5181</v>
      </c>
      <c r="AG220" s="3243">
        <v>0.1</v>
      </c>
      <c r="AH220" s="3243" t="s">
        <v>1412</v>
      </c>
      <c r="AI220" s="3243" t="s">
        <v>5404</v>
      </c>
      <c r="AJ220" s="3325" t="s">
        <v>1412</v>
      </c>
      <c r="AK220" s="3524"/>
    </row>
    <row r="221" spans="2:37" s="2393" customFormat="1" x14ac:dyDescent="0.2">
      <c r="B221" s="4159" t="s">
        <v>6891</v>
      </c>
      <c r="C221" s="5076" t="s">
        <v>6894</v>
      </c>
      <c r="D221" s="3800">
        <v>2647</v>
      </c>
      <c r="E221" s="3243">
        <v>74.989999999999995</v>
      </c>
      <c r="F221" s="3243">
        <v>74.989999999999995</v>
      </c>
      <c r="G221" s="3243" t="s">
        <v>1412</v>
      </c>
      <c r="H221" s="3243" t="s">
        <v>1412</v>
      </c>
      <c r="I221" s="3247">
        <v>250</v>
      </c>
      <c r="J221" s="3247">
        <v>180</v>
      </c>
      <c r="K221" s="3243">
        <v>0.04</v>
      </c>
      <c r="L221" s="3243" t="s">
        <v>1412</v>
      </c>
      <c r="M221" s="3243" t="s">
        <v>1412</v>
      </c>
      <c r="N221" s="3243" t="s">
        <v>1412</v>
      </c>
      <c r="O221" s="3243">
        <v>0.15</v>
      </c>
      <c r="P221" s="3243">
        <v>0.15</v>
      </c>
      <c r="Q221" s="3243" t="s">
        <v>1412</v>
      </c>
      <c r="R221" s="3243" t="s">
        <v>1412</v>
      </c>
      <c r="S221" s="3243" t="s">
        <v>1412</v>
      </c>
      <c r="T221" s="3243" t="s">
        <v>1412</v>
      </c>
      <c r="U221" s="3243" t="s">
        <v>1412</v>
      </c>
      <c r="V221" s="3243" t="s">
        <v>1412</v>
      </c>
      <c r="W221" s="3243" t="s">
        <v>1412</v>
      </c>
      <c r="X221" s="3243" t="s">
        <v>1412</v>
      </c>
      <c r="Y221" s="3243" t="s">
        <v>1412</v>
      </c>
      <c r="Z221" s="3243" t="s">
        <v>1412</v>
      </c>
      <c r="AA221" s="3243" t="s">
        <v>1412</v>
      </c>
      <c r="AB221" s="3243" t="s">
        <v>1412</v>
      </c>
      <c r="AC221" s="3243" t="s">
        <v>1412</v>
      </c>
      <c r="AD221" s="3243" t="s">
        <v>1412</v>
      </c>
      <c r="AE221" s="2512">
        <v>100</v>
      </c>
      <c r="AF221" s="3108" t="s">
        <v>5181</v>
      </c>
      <c r="AG221" s="3243">
        <v>0.1</v>
      </c>
      <c r="AH221" s="3243" t="s">
        <v>1412</v>
      </c>
      <c r="AI221" s="3243" t="s">
        <v>5404</v>
      </c>
      <c r="AJ221" s="3325" t="s">
        <v>1412</v>
      </c>
      <c r="AK221" s="3524"/>
    </row>
    <row r="222" spans="2:37" s="2393" customFormat="1" ht="13.5" thickBot="1" x14ac:dyDescent="0.25">
      <c r="B222" s="5074" t="s">
        <v>6891</v>
      </c>
      <c r="C222" s="5075" t="s">
        <v>6895</v>
      </c>
      <c r="D222" s="3801">
        <v>2706</v>
      </c>
      <c r="E222" s="2973">
        <v>99.99</v>
      </c>
      <c r="F222" s="2973">
        <v>99.99</v>
      </c>
      <c r="G222" s="2973" t="s">
        <v>1412</v>
      </c>
      <c r="H222" s="2973" t="s">
        <v>1412</v>
      </c>
      <c r="I222" s="3344">
        <v>275</v>
      </c>
      <c r="J222" s="3344">
        <v>250</v>
      </c>
      <c r="K222" s="2973">
        <v>0.04</v>
      </c>
      <c r="L222" s="2973" t="s">
        <v>1412</v>
      </c>
      <c r="M222" s="2973" t="s">
        <v>1412</v>
      </c>
      <c r="N222" s="2973" t="s">
        <v>1412</v>
      </c>
      <c r="O222" s="2973">
        <v>0.15</v>
      </c>
      <c r="P222" s="2973">
        <v>0.15</v>
      </c>
      <c r="Q222" s="2973" t="s">
        <v>1412</v>
      </c>
      <c r="R222" s="2973" t="s">
        <v>1412</v>
      </c>
      <c r="S222" s="2973" t="s">
        <v>1412</v>
      </c>
      <c r="T222" s="2973" t="s">
        <v>1412</v>
      </c>
      <c r="U222" s="2973" t="s">
        <v>1412</v>
      </c>
      <c r="V222" s="2973" t="s">
        <v>1412</v>
      </c>
      <c r="W222" s="2973" t="s">
        <v>1412</v>
      </c>
      <c r="X222" s="2973" t="s">
        <v>1412</v>
      </c>
      <c r="Y222" s="2973" t="s">
        <v>1412</v>
      </c>
      <c r="Z222" s="2973" t="s">
        <v>1412</v>
      </c>
      <c r="AA222" s="2973" t="s">
        <v>1412</v>
      </c>
      <c r="AB222" s="2973" t="s">
        <v>1412</v>
      </c>
      <c r="AC222" s="2973" t="s">
        <v>1412</v>
      </c>
      <c r="AD222" s="2973" t="s">
        <v>1412</v>
      </c>
      <c r="AE222" s="2554">
        <v>100</v>
      </c>
      <c r="AF222" s="3109" t="s">
        <v>5181</v>
      </c>
      <c r="AG222" s="2973">
        <v>0.1</v>
      </c>
      <c r="AH222" s="2973" t="s">
        <v>1412</v>
      </c>
      <c r="AI222" s="2973" t="s">
        <v>5404</v>
      </c>
      <c r="AJ222" s="3326" t="s">
        <v>1412</v>
      </c>
      <c r="AK222" s="3524"/>
    </row>
    <row r="223" spans="2:37" s="2393" customFormat="1" x14ac:dyDescent="0.2">
      <c r="B223" s="3558"/>
      <c r="C223" s="3559"/>
      <c r="D223" s="3560"/>
      <c r="E223" s="3560"/>
      <c r="F223" s="3560"/>
      <c r="G223" s="3560"/>
      <c r="H223" s="3559"/>
      <c r="I223" s="3561"/>
      <c r="J223" s="3561"/>
      <c r="K223" s="3561"/>
      <c r="L223" s="3561"/>
      <c r="M223" s="3559"/>
      <c r="N223" s="3561"/>
      <c r="O223" s="3561"/>
      <c r="P223" s="3561"/>
      <c r="Q223" s="3561"/>
      <c r="R223" s="3561"/>
      <c r="S223" s="3559"/>
      <c r="T223" s="3562"/>
      <c r="U223" s="3562"/>
      <c r="V223" s="3562"/>
      <c r="W223" s="3562"/>
      <c r="X223" s="3562"/>
      <c r="Y223" s="3562"/>
      <c r="Z223" s="3562"/>
      <c r="AA223" s="3562"/>
      <c r="AB223" s="3562"/>
      <c r="AC223" s="3562"/>
      <c r="AD223" s="3562"/>
      <c r="AE223" s="3562"/>
      <c r="AF223" s="3562"/>
      <c r="AG223" s="3562"/>
      <c r="AH223" s="3562"/>
      <c r="AI223" s="3562"/>
      <c r="AJ223" s="3562"/>
      <c r="AK223" s="3524"/>
    </row>
    <row r="224" spans="2:37" s="2393" customFormat="1" x14ac:dyDescent="0.2">
      <c r="B224" s="5693" t="s">
        <v>4985</v>
      </c>
      <c r="C224" s="5694"/>
      <c r="D224" s="4249" t="s">
        <v>5182</v>
      </c>
      <c r="E224" s="4249"/>
      <c r="F224" s="4249"/>
      <c r="G224" s="4249"/>
      <c r="H224" s="3795"/>
      <c r="I224" s="3795"/>
      <c r="J224" s="3795"/>
      <c r="K224" s="3795"/>
      <c r="L224" s="3795"/>
      <c r="M224" s="3795"/>
      <c r="N224" s="3795"/>
      <c r="O224" s="3795"/>
      <c r="P224" s="3795"/>
      <c r="Q224" s="3795"/>
      <c r="R224" s="3795"/>
      <c r="S224" s="3795"/>
      <c r="T224" s="3795"/>
      <c r="U224" s="3795"/>
      <c r="V224" s="3795"/>
      <c r="W224" s="3795"/>
      <c r="X224" s="3795"/>
      <c r="Y224" s="3795"/>
      <c r="Z224" s="3795"/>
      <c r="AA224" s="3795"/>
      <c r="AB224" s="3795"/>
      <c r="AC224" s="3795"/>
      <c r="AD224" s="3795"/>
      <c r="AE224" s="3795"/>
      <c r="AF224" s="3795"/>
      <c r="AG224" s="3795"/>
      <c r="AH224" s="3795"/>
      <c r="AI224" s="3795"/>
      <c r="AJ224" s="3795"/>
      <c r="AK224" s="3524"/>
    </row>
    <row r="225" spans="2:37" s="2393" customFormat="1" x14ac:dyDescent="0.2">
      <c r="B225" s="5693" t="s">
        <v>4986</v>
      </c>
      <c r="C225" s="5694"/>
      <c r="D225" s="4264" t="s">
        <v>5183</v>
      </c>
      <c r="E225" s="4264"/>
      <c r="F225" s="4264"/>
      <c r="G225" s="4264"/>
      <c r="H225" s="3795"/>
      <c r="I225" s="3795"/>
      <c r="J225" s="3795"/>
      <c r="K225" s="3795"/>
      <c r="L225" s="3795"/>
      <c r="M225" s="3795"/>
      <c r="N225" s="3795"/>
      <c r="O225" s="3795"/>
      <c r="P225" s="3795"/>
      <c r="Q225" s="3795"/>
      <c r="R225" s="3795"/>
      <c r="S225" s="3795"/>
      <c r="T225" s="3795"/>
      <c r="U225" s="3795"/>
      <c r="V225" s="3795"/>
      <c r="W225" s="3795"/>
      <c r="X225" s="3795"/>
      <c r="Y225" s="3795"/>
      <c r="Z225" s="3795"/>
      <c r="AA225" s="3795"/>
      <c r="AB225" s="3795"/>
      <c r="AC225" s="3795"/>
      <c r="AD225" s="3795"/>
      <c r="AE225" s="3795"/>
      <c r="AF225" s="3795"/>
      <c r="AG225" s="3795"/>
      <c r="AH225" s="3795"/>
      <c r="AI225" s="3795"/>
      <c r="AJ225" s="3795"/>
      <c r="AK225" s="3524"/>
    </row>
    <row r="226" spans="2:37" s="2393" customFormat="1" ht="13.5" thickBot="1" x14ac:dyDescent="0.25">
      <c r="B226" s="5697"/>
      <c r="C226" s="5698"/>
      <c r="D226" s="5699"/>
      <c r="E226" s="5699"/>
      <c r="F226" s="5699"/>
      <c r="G226" s="5699"/>
      <c r="H226" s="3563"/>
      <c r="I226" s="3563"/>
      <c r="J226" s="3563"/>
      <c r="K226" s="3563"/>
      <c r="L226" s="3563"/>
      <c r="M226" s="3563"/>
      <c r="N226" s="3563"/>
      <c r="O226" s="3563"/>
      <c r="P226" s="3563"/>
      <c r="Q226" s="3563"/>
      <c r="R226" s="3563"/>
      <c r="S226" s="3563"/>
      <c r="T226" s="3564"/>
      <c r="U226" s="3564"/>
      <c r="V226" s="3564"/>
      <c r="W226" s="3564"/>
      <c r="X226" s="3564"/>
      <c r="Y226" s="3564"/>
      <c r="Z226" s="3564"/>
      <c r="AA226" s="3564"/>
      <c r="AB226" s="3564"/>
      <c r="AC226" s="3564"/>
      <c r="AD226" s="3564"/>
      <c r="AE226" s="3564"/>
      <c r="AF226" s="3564"/>
      <c r="AG226" s="3564"/>
      <c r="AH226" s="3564"/>
      <c r="AI226" s="3564"/>
      <c r="AJ226" s="3564"/>
      <c r="AK226" s="3565"/>
    </row>
    <row r="227" spans="2:37" s="2393" customFormat="1" ht="13.5" thickBot="1" x14ac:dyDescent="0.25">
      <c r="B227" s="3152"/>
      <c r="C227" s="3152"/>
      <c r="D227" s="2803"/>
      <c r="E227" s="2803"/>
      <c r="F227" s="2803"/>
      <c r="G227" s="2804"/>
      <c r="H227" s="2805"/>
      <c r="I227" s="2803"/>
      <c r="J227" s="2803"/>
    </row>
    <row r="228" spans="2:37" s="2393" customFormat="1" ht="20.25" x14ac:dyDescent="0.2">
      <c r="B228" s="5700" t="s">
        <v>4994</v>
      </c>
      <c r="C228" s="5701"/>
      <c r="D228" s="5701"/>
      <c r="E228" s="5701"/>
      <c r="F228" s="5701"/>
      <c r="G228" s="5701"/>
      <c r="H228" s="5701"/>
      <c r="I228" s="5701"/>
      <c r="J228" s="5701"/>
      <c r="K228" s="5701"/>
      <c r="L228" s="5701"/>
      <c r="M228" s="5701"/>
      <c r="N228" s="5701"/>
      <c r="O228" s="5701"/>
      <c r="P228" s="5701"/>
      <c r="Q228" s="5701"/>
      <c r="R228" s="5701"/>
      <c r="S228" s="5701"/>
      <c r="T228" s="5701"/>
      <c r="U228" s="5701"/>
      <c r="V228" s="5701"/>
      <c r="W228" s="5701"/>
      <c r="X228" s="5701"/>
      <c r="Y228" s="5701"/>
      <c r="Z228" s="5701"/>
      <c r="AA228" s="5701"/>
      <c r="AB228" s="5701"/>
      <c r="AC228" s="5701"/>
      <c r="AD228" s="5701"/>
      <c r="AE228" s="5701"/>
      <c r="AF228" s="5701"/>
      <c r="AG228" s="5701"/>
      <c r="AH228" s="5701"/>
      <c r="AI228" s="5701"/>
      <c r="AJ228" s="5701"/>
      <c r="AK228" s="5702"/>
    </row>
    <row r="229" spans="2:37" s="2393" customFormat="1" x14ac:dyDescent="0.2">
      <c r="B229" s="3521"/>
      <c r="C229" s="3747"/>
      <c r="D229" s="3747"/>
      <c r="E229" s="3747"/>
      <c r="F229" s="3747"/>
      <c r="G229" s="3523"/>
      <c r="H229" s="3523"/>
      <c r="I229" s="3523"/>
      <c r="J229" s="3523"/>
      <c r="K229" s="3523"/>
      <c r="L229" s="3523"/>
      <c r="M229" s="3523"/>
      <c r="N229" s="3523"/>
      <c r="O229" s="3523"/>
      <c r="P229" s="3523"/>
      <c r="Q229" s="3523"/>
      <c r="R229" s="3523"/>
      <c r="S229" s="3523"/>
      <c r="T229" s="3523"/>
      <c r="U229" s="3523"/>
      <c r="V229" s="3523"/>
      <c r="W229" s="3523"/>
      <c r="X229" s="3523"/>
      <c r="Y229" s="3523"/>
      <c r="Z229" s="3523"/>
      <c r="AA229" s="3523"/>
      <c r="AB229" s="3523"/>
      <c r="AC229" s="3523"/>
      <c r="AD229" s="3523"/>
      <c r="AE229" s="3523"/>
      <c r="AF229" s="3523"/>
      <c r="AG229" s="3523"/>
      <c r="AH229" s="3523"/>
      <c r="AI229" s="3523"/>
      <c r="AJ229" s="3523"/>
      <c r="AK229" s="3524"/>
    </row>
    <row r="230" spans="2:37" s="2393" customFormat="1" x14ac:dyDescent="0.2">
      <c r="B230" s="3521" t="s">
        <v>4981</v>
      </c>
      <c r="C230" s="3747"/>
      <c r="D230" s="5703" t="s">
        <v>6886</v>
      </c>
      <c r="E230" s="5703"/>
      <c r="F230" s="5703"/>
      <c r="G230" s="3523"/>
      <c r="H230" s="3523"/>
      <c r="I230" s="3523"/>
      <c r="J230" s="3523"/>
      <c r="K230" s="3523"/>
      <c r="L230" s="3523"/>
      <c r="M230" s="3523"/>
      <c r="N230" s="3523"/>
      <c r="O230" s="3523"/>
      <c r="P230" s="3523"/>
      <c r="Q230" s="3523"/>
      <c r="R230" s="3523"/>
      <c r="S230" s="3523"/>
      <c r="T230" s="3523"/>
      <c r="U230" s="3523"/>
      <c r="V230" s="3523"/>
      <c r="W230" s="3523"/>
      <c r="X230" s="3523"/>
      <c r="Y230" s="3523"/>
      <c r="Z230" s="3523"/>
      <c r="AA230" s="3523"/>
      <c r="AB230" s="3523"/>
      <c r="AC230" s="3523"/>
      <c r="AD230" s="3523"/>
      <c r="AE230" s="3523"/>
      <c r="AF230" s="3523"/>
      <c r="AG230" s="3523"/>
      <c r="AH230" s="3523"/>
      <c r="AI230" s="3523"/>
      <c r="AJ230" s="3523"/>
      <c r="AK230" s="3524"/>
    </row>
    <row r="231" spans="2:37" s="2393" customFormat="1" ht="13.5" thickBot="1" x14ac:dyDescent="0.25">
      <c r="B231" s="5704" t="s">
        <v>4995</v>
      </c>
      <c r="C231" s="5705"/>
      <c r="D231" s="4175">
        <v>41824</v>
      </c>
      <c r="E231" s="4175"/>
      <c r="F231" s="3525"/>
      <c r="G231" s="3523"/>
      <c r="H231" s="3523"/>
      <c r="I231" s="3523"/>
      <c r="J231" s="3523"/>
      <c r="K231" s="3523"/>
      <c r="L231" s="3523"/>
      <c r="M231" s="3523"/>
      <c r="N231" s="3523"/>
      <c r="O231" s="3523"/>
      <c r="P231" s="3523"/>
      <c r="Q231" s="3523"/>
      <c r="R231" s="3523"/>
      <c r="S231" s="3523"/>
      <c r="T231" s="3523"/>
      <c r="U231" s="3523"/>
      <c r="V231" s="3523"/>
      <c r="W231" s="3523"/>
      <c r="X231" s="3523"/>
      <c r="Y231" s="3523"/>
      <c r="Z231" s="3523"/>
      <c r="AA231" s="3523"/>
      <c r="AB231" s="3523"/>
      <c r="AC231" s="3523"/>
      <c r="AD231" s="3523"/>
      <c r="AE231" s="3523"/>
      <c r="AF231" s="3523"/>
      <c r="AG231" s="3523"/>
      <c r="AH231" s="3523"/>
      <c r="AI231" s="3523"/>
      <c r="AJ231" s="3523"/>
      <c r="AK231" s="3524"/>
    </row>
    <row r="232" spans="2:37" s="2393" customFormat="1" ht="13.5" thickBot="1" x14ac:dyDescent="0.25">
      <c r="B232" s="5706" t="s">
        <v>4996</v>
      </c>
      <c r="C232" s="5707"/>
      <c r="D232" s="5708" t="s">
        <v>6887</v>
      </c>
      <c r="E232" s="5709"/>
      <c r="F232" s="5709"/>
      <c r="G232" s="5709"/>
      <c r="H232" s="5709"/>
      <c r="I232" s="5709"/>
      <c r="J232" s="5709"/>
      <c r="K232" s="5709"/>
      <c r="L232" s="5709"/>
      <c r="M232" s="5709"/>
      <c r="N232" s="5709"/>
      <c r="O232" s="5709"/>
      <c r="P232" s="5709"/>
      <c r="Q232" s="5710"/>
      <c r="R232" s="3523"/>
      <c r="S232" s="3523"/>
      <c r="T232" s="3523"/>
      <c r="U232" s="3523"/>
      <c r="V232" s="3523"/>
      <c r="W232" s="3523"/>
      <c r="X232" s="3523"/>
      <c r="Y232" s="3523"/>
      <c r="Z232" s="3523"/>
      <c r="AA232" s="3523"/>
      <c r="AB232" s="3523"/>
      <c r="AC232" s="3523"/>
      <c r="AD232" s="3523"/>
      <c r="AE232" s="3523"/>
      <c r="AF232" s="3523"/>
      <c r="AG232" s="3523"/>
      <c r="AH232" s="3523"/>
      <c r="AI232" s="3523"/>
      <c r="AJ232" s="3523"/>
      <c r="AK232" s="3524"/>
    </row>
    <row r="233" spans="2:37" s="2393" customFormat="1" ht="13.5" thickBot="1" x14ac:dyDescent="0.25">
      <c r="B233" s="5711"/>
      <c r="C233" s="5712"/>
      <c r="D233" s="5713"/>
      <c r="E233" s="5713"/>
      <c r="F233" s="5713"/>
      <c r="G233" s="5713"/>
      <c r="H233" s="5713"/>
      <c r="I233" s="5713"/>
      <c r="J233" s="5713"/>
      <c r="K233" s="5713"/>
      <c r="L233" s="5713"/>
      <c r="M233" s="5713"/>
      <c r="N233" s="5713"/>
      <c r="O233" s="5713"/>
      <c r="P233" s="5713"/>
      <c r="Q233" s="5713"/>
      <c r="R233" s="3523"/>
      <c r="S233" s="3523"/>
      <c r="T233" s="3523"/>
      <c r="U233" s="3523"/>
      <c r="V233" s="3523"/>
      <c r="W233" s="3523"/>
      <c r="X233" s="3523"/>
      <c r="Y233" s="3523"/>
      <c r="Z233" s="3523"/>
      <c r="AA233" s="3523"/>
      <c r="AB233" s="3523"/>
      <c r="AC233" s="3523"/>
      <c r="AD233" s="3523"/>
      <c r="AE233" s="3523"/>
      <c r="AF233" s="3523"/>
      <c r="AG233" s="3523"/>
      <c r="AH233" s="3523"/>
      <c r="AI233" s="3523"/>
      <c r="AJ233" s="3523"/>
      <c r="AK233" s="3524"/>
    </row>
    <row r="234" spans="2:37" s="2393" customFormat="1" ht="13.5" thickBot="1" x14ac:dyDescent="0.25">
      <c r="B234" s="5714" t="s">
        <v>4997</v>
      </c>
      <c r="C234" s="5715"/>
      <c r="D234" s="5691" t="s">
        <v>4987</v>
      </c>
      <c r="E234" s="5691" t="s">
        <v>4998</v>
      </c>
      <c r="F234" s="5720" t="s">
        <v>224</v>
      </c>
      <c r="G234" s="5721"/>
      <c r="H234" s="5721"/>
      <c r="I234" s="5721"/>
      <c r="J234" s="5721"/>
      <c r="K234" s="5721"/>
      <c r="L234" s="5721"/>
      <c r="M234" s="5721"/>
      <c r="N234" s="5721"/>
      <c r="O234" s="5721"/>
      <c r="P234" s="5721"/>
      <c r="Q234" s="5721"/>
      <c r="R234" s="5722"/>
      <c r="S234" s="5720" t="s">
        <v>340</v>
      </c>
      <c r="T234" s="5721"/>
      <c r="U234" s="5721"/>
      <c r="V234" s="5721"/>
      <c r="W234" s="5721"/>
      <c r="X234" s="5721"/>
      <c r="Y234" s="5721"/>
      <c r="Z234" s="5721"/>
      <c r="AA234" s="5721"/>
      <c r="AB234" s="5721"/>
      <c r="AC234" s="5722"/>
      <c r="AD234" s="5720" t="s">
        <v>225</v>
      </c>
      <c r="AE234" s="5721"/>
      <c r="AF234" s="5721"/>
      <c r="AG234" s="5722"/>
      <c r="AH234" s="5723" t="s">
        <v>4982</v>
      </c>
      <c r="AI234" s="5724"/>
      <c r="AJ234" s="5725"/>
      <c r="AK234" s="3524"/>
    </row>
    <row r="235" spans="2:37" s="2393" customFormat="1" ht="13.5" thickBot="1" x14ac:dyDescent="0.25">
      <c r="B235" s="5716"/>
      <c r="C235" s="5717"/>
      <c r="D235" s="5719"/>
      <c r="E235" s="5719"/>
      <c r="F235" s="5691" t="s">
        <v>4999</v>
      </c>
      <c r="G235" s="5691" t="s">
        <v>5000</v>
      </c>
      <c r="H235" s="5691" t="s">
        <v>5001</v>
      </c>
      <c r="I235" s="5695" t="s">
        <v>5002</v>
      </c>
      <c r="J235" s="5695" t="s">
        <v>5003</v>
      </c>
      <c r="K235" s="5695" t="s">
        <v>5004</v>
      </c>
      <c r="L235" s="5695" t="s">
        <v>5005</v>
      </c>
      <c r="M235" s="5694" t="s">
        <v>5006</v>
      </c>
      <c r="N235" s="5694"/>
      <c r="O235" s="5695" t="s">
        <v>5007</v>
      </c>
      <c r="P235" s="5695" t="s">
        <v>5008</v>
      </c>
      <c r="Q235" s="5695" t="s">
        <v>5009</v>
      </c>
      <c r="R235" s="5695" t="s">
        <v>5010</v>
      </c>
      <c r="S235" s="5691" t="s">
        <v>5011</v>
      </c>
      <c r="T235" s="5691" t="s">
        <v>5012</v>
      </c>
      <c r="U235" s="5691" t="s">
        <v>5013</v>
      </c>
      <c r="V235" s="5691" t="s">
        <v>5014</v>
      </c>
      <c r="W235" s="5691" t="s">
        <v>5015</v>
      </c>
      <c r="X235" s="5691" t="s">
        <v>5016</v>
      </c>
      <c r="Y235" s="5691" t="s">
        <v>5017</v>
      </c>
      <c r="Z235" s="5691" t="s">
        <v>5018</v>
      </c>
      <c r="AA235" s="5691" t="s">
        <v>5019</v>
      </c>
      <c r="AB235" s="5695" t="s">
        <v>5020</v>
      </c>
      <c r="AC235" s="5695" t="s">
        <v>5021</v>
      </c>
      <c r="AD235" s="5691" t="s">
        <v>5022</v>
      </c>
      <c r="AE235" s="5691" t="s">
        <v>5023</v>
      </c>
      <c r="AF235" s="5691" t="s">
        <v>5024</v>
      </c>
      <c r="AG235" s="5691" t="s">
        <v>5025</v>
      </c>
      <c r="AH235" s="5691" t="s">
        <v>1150</v>
      </c>
      <c r="AI235" s="5691" t="s">
        <v>4983</v>
      </c>
      <c r="AJ235" s="5691" t="s">
        <v>4984</v>
      </c>
      <c r="AK235" s="3524"/>
    </row>
    <row r="236" spans="2:37" s="2393" customFormat="1" ht="13.5" thickBot="1" x14ac:dyDescent="0.25">
      <c r="B236" s="5718"/>
      <c r="C236" s="5694"/>
      <c r="D236" s="5692"/>
      <c r="E236" s="5692"/>
      <c r="F236" s="5692"/>
      <c r="G236" s="5692"/>
      <c r="H236" s="5692"/>
      <c r="I236" s="5696"/>
      <c r="J236" s="5696"/>
      <c r="K236" s="5696"/>
      <c r="L236" s="5696"/>
      <c r="M236" s="3742" t="s">
        <v>5026</v>
      </c>
      <c r="N236" s="3743" t="s">
        <v>2793</v>
      </c>
      <c r="O236" s="5696"/>
      <c r="P236" s="5696"/>
      <c r="Q236" s="5696"/>
      <c r="R236" s="5696"/>
      <c r="S236" s="5692"/>
      <c r="T236" s="5692"/>
      <c r="U236" s="5692"/>
      <c r="V236" s="5692"/>
      <c r="W236" s="5692"/>
      <c r="X236" s="5692"/>
      <c r="Y236" s="5692"/>
      <c r="Z236" s="5692"/>
      <c r="AA236" s="5692"/>
      <c r="AB236" s="5696"/>
      <c r="AC236" s="5696"/>
      <c r="AD236" s="5692"/>
      <c r="AE236" s="5692"/>
      <c r="AF236" s="5692"/>
      <c r="AG236" s="5692"/>
      <c r="AH236" s="5692"/>
      <c r="AI236" s="5692"/>
      <c r="AJ236" s="5692"/>
      <c r="AK236" s="3524"/>
    </row>
    <row r="237" spans="2:37" s="2393" customFormat="1" x14ac:dyDescent="0.2">
      <c r="B237" s="4157" t="s">
        <v>6888</v>
      </c>
      <c r="C237" s="4158"/>
      <c r="D237" s="3796">
        <v>2649</v>
      </c>
      <c r="E237" s="3234">
        <v>9.99</v>
      </c>
      <c r="F237" s="3234">
        <v>9.99</v>
      </c>
      <c r="G237" s="3234" t="s">
        <v>1412</v>
      </c>
      <c r="H237" s="3234" t="s">
        <v>1412</v>
      </c>
      <c r="I237" s="3238">
        <v>30</v>
      </c>
      <c r="J237" s="3238">
        <v>0</v>
      </c>
      <c r="K237" s="3234">
        <v>0.04</v>
      </c>
      <c r="L237" s="3234" t="s">
        <v>1412</v>
      </c>
      <c r="M237" s="3234" t="s">
        <v>1412</v>
      </c>
      <c r="N237" s="3234" t="s">
        <v>1412</v>
      </c>
      <c r="O237" s="3234">
        <v>0.15</v>
      </c>
      <c r="P237" s="3234">
        <v>0.15</v>
      </c>
      <c r="Q237" s="3234" t="s">
        <v>1412</v>
      </c>
      <c r="R237" s="3234" t="s">
        <v>1412</v>
      </c>
      <c r="S237" s="3234" t="s">
        <v>1412</v>
      </c>
      <c r="T237" s="3234" t="s">
        <v>1412</v>
      </c>
      <c r="U237" s="3234" t="s">
        <v>1412</v>
      </c>
      <c r="V237" s="3234" t="s">
        <v>1412</v>
      </c>
      <c r="W237" s="3234" t="s">
        <v>1412</v>
      </c>
      <c r="X237" s="3234" t="s">
        <v>1412</v>
      </c>
      <c r="Y237" s="3234" t="s">
        <v>1412</v>
      </c>
      <c r="Z237" s="3234" t="s">
        <v>1412</v>
      </c>
      <c r="AA237" s="3234" t="s">
        <v>1412</v>
      </c>
      <c r="AB237" s="3234" t="s">
        <v>1412</v>
      </c>
      <c r="AC237" s="3234" t="s">
        <v>1412</v>
      </c>
      <c r="AD237" s="3234" t="s">
        <v>1412</v>
      </c>
      <c r="AE237" s="2523">
        <v>100</v>
      </c>
      <c r="AF237" s="2669" t="s">
        <v>5181</v>
      </c>
      <c r="AG237" s="3234">
        <v>0.1</v>
      </c>
      <c r="AH237" s="3234" t="s">
        <v>1412</v>
      </c>
      <c r="AI237" s="3234" t="s">
        <v>5404</v>
      </c>
      <c r="AJ237" s="3100" t="s">
        <v>1412</v>
      </c>
      <c r="AK237" s="3524"/>
    </row>
    <row r="238" spans="2:37" s="2393" customFormat="1" x14ac:dyDescent="0.2">
      <c r="B238" s="4161" t="s">
        <v>6888</v>
      </c>
      <c r="C238" s="4160"/>
      <c r="D238" s="3797">
        <v>2650</v>
      </c>
      <c r="E238" s="3243">
        <v>14.99</v>
      </c>
      <c r="F238" s="3243">
        <v>14.99</v>
      </c>
      <c r="G238" s="3243" t="s">
        <v>1412</v>
      </c>
      <c r="H238" s="3243" t="s">
        <v>1412</v>
      </c>
      <c r="I238" s="3247">
        <v>50</v>
      </c>
      <c r="J238" s="3247">
        <v>25</v>
      </c>
      <c r="K238" s="3243">
        <v>0.04</v>
      </c>
      <c r="L238" s="3243" t="s">
        <v>1412</v>
      </c>
      <c r="M238" s="3243" t="s">
        <v>1412</v>
      </c>
      <c r="N238" s="3243" t="s">
        <v>1412</v>
      </c>
      <c r="O238" s="3243">
        <v>0.15</v>
      </c>
      <c r="P238" s="3243">
        <v>0.15</v>
      </c>
      <c r="Q238" s="3243" t="s">
        <v>1412</v>
      </c>
      <c r="R238" s="3243" t="s">
        <v>1412</v>
      </c>
      <c r="S238" s="3243" t="s">
        <v>1412</v>
      </c>
      <c r="T238" s="3243" t="s">
        <v>1412</v>
      </c>
      <c r="U238" s="3243" t="s">
        <v>1412</v>
      </c>
      <c r="V238" s="3243" t="s">
        <v>1412</v>
      </c>
      <c r="W238" s="3243" t="s">
        <v>1412</v>
      </c>
      <c r="X238" s="3243" t="s">
        <v>1412</v>
      </c>
      <c r="Y238" s="3243" t="s">
        <v>1412</v>
      </c>
      <c r="Z238" s="3243" t="s">
        <v>1412</v>
      </c>
      <c r="AA238" s="3243" t="s">
        <v>1412</v>
      </c>
      <c r="AB238" s="3243" t="s">
        <v>1412</v>
      </c>
      <c r="AC238" s="3243" t="s">
        <v>1412</v>
      </c>
      <c r="AD238" s="3243" t="s">
        <v>1412</v>
      </c>
      <c r="AE238" s="2512">
        <v>100</v>
      </c>
      <c r="AF238" s="3108" t="s">
        <v>5181</v>
      </c>
      <c r="AG238" s="3243">
        <v>0.1</v>
      </c>
      <c r="AH238" s="3243" t="s">
        <v>1412</v>
      </c>
      <c r="AI238" s="3243" t="s">
        <v>5404</v>
      </c>
      <c r="AJ238" s="3325" t="s">
        <v>1412</v>
      </c>
      <c r="AK238" s="3524"/>
    </row>
    <row r="239" spans="2:37" s="2393" customFormat="1" x14ac:dyDescent="0.2">
      <c r="B239" s="4161" t="s">
        <v>6888</v>
      </c>
      <c r="C239" s="4160"/>
      <c r="D239" s="3797">
        <v>2651</v>
      </c>
      <c r="E239" s="3243">
        <v>24.99</v>
      </c>
      <c r="F239" s="3243">
        <v>24.99</v>
      </c>
      <c r="G239" s="3243" t="s">
        <v>1412</v>
      </c>
      <c r="H239" s="3243" t="s">
        <v>1412</v>
      </c>
      <c r="I239" s="3247">
        <v>60</v>
      </c>
      <c r="J239" s="3247">
        <v>90</v>
      </c>
      <c r="K239" s="3243">
        <v>0.04</v>
      </c>
      <c r="L239" s="3243" t="s">
        <v>1412</v>
      </c>
      <c r="M239" s="3243" t="s">
        <v>1412</v>
      </c>
      <c r="N239" s="3243" t="s">
        <v>1412</v>
      </c>
      <c r="O239" s="3243">
        <v>0.15</v>
      </c>
      <c r="P239" s="3243">
        <v>0.15</v>
      </c>
      <c r="Q239" s="3243" t="s">
        <v>1412</v>
      </c>
      <c r="R239" s="3243" t="s">
        <v>1412</v>
      </c>
      <c r="S239" s="3243" t="s">
        <v>1412</v>
      </c>
      <c r="T239" s="3243" t="s">
        <v>1412</v>
      </c>
      <c r="U239" s="3243" t="s">
        <v>1412</v>
      </c>
      <c r="V239" s="3243" t="s">
        <v>1412</v>
      </c>
      <c r="W239" s="3243" t="s">
        <v>1412</v>
      </c>
      <c r="X239" s="3243" t="s">
        <v>1412</v>
      </c>
      <c r="Y239" s="3243" t="s">
        <v>1412</v>
      </c>
      <c r="Z239" s="3243" t="s">
        <v>1412</v>
      </c>
      <c r="AA239" s="3243" t="s">
        <v>1412</v>
      </c>
      <c r="AB239" s="3243" t="s">
        <v>1412</v>
      </c>
      <c r="AC239" s="3243" t="s">
        <v>1412</v>
      </c>
      <c r="AD239" s="3243" t="s">
        <v>1412</v>
      </c>
      <c r="AE239" s="2512">
        <v>100</v>
      </c>
      <c r="AF239" s="3108" t="s">
        <v>5181</v>
      </c>
      <c r="AG239" s="3243">
        <v>0.1</v>
      </c>
      <c r="AH239" s="3243" t="s">
        <v>1412</v>
      </c>
      <c r="AI239" s="3243" t="s">
        <v>5404</v>
      </c>
      <c r="AJ239" s="3325" t="s">
        <v>1412</v>
      </c>
      <c r="AK239" s="3524"/>
    </row>
    <row r="240" spans="2:37" s="2393" customFormat="1" x14ac:dyDescent="0.2">
      <c r="B240" s="4161" t="s">
        <v>6888</v>
      </c>
      <c r="C240" s="4160"/>
      <c r="D240" s="3797">
        <v>2652</v>
      </c>
      <c r="E240" s="3243">
        <v>29.99</v>
      </c>
      <c r="F240" s="3243">
        <v>29.99</v>
      </c>
      <c r="G240" s="3243" t="s">
        <v>1412</v>
      </c>
      <c r="H240" s="3243" t="s">
        <v>1412</v>
      </c>
      <c r="I240" s="3247">
        <v>105</v>
      </c>
      <c r="J240" s="3247">
        <v>100</v>
      </c>
      <c r="K240" s="3243">
        <v>0.04</v>
      </c>
      <c r="L240" s="3243" t="s">
        <v>1412</v>
      </c>
      <c r="M240" s="3243" t="s">
        <v>1412</v>
      </c>
      <c r="N240" s="3243" t="s">
        <v>1412</v>
      </c>
      <c r="O240" s="3243">
        <v>0.15</v>
      </c>
      <c r="P240" s="3243">
        <v>0.15</v>
      </c>
      <c r="Q240" s="3243" t="s">
        <v>1412</v>
      </c>
      <c r="R240" s="3243" t="s">
        <v>1412</v>
      </c>
      <c r="S240" s="3243" t="s">
        <v>1412</v>
      </c>
      <c r="T240" s="3243" t="s">
        <v>1412</v>
      </c>
      <c r="U240" s="3243" t="s">
        <v>1412</v>
      </c>
      <c r="V240" s="3243" t="s">
        <v>1412</v>
      </c>
      <c r="W240" s="3243" t="s">
        <v>1412</v>
      </c>
      <c r="X240" s="3243" t="s">
        <v>1412</v>
      </c>
      <c r="Y240" s="3243" t="s">
        <v>1412</v>
      </c>
      <c r="Z240" s="3243" t="s">
        <v>1412</v>
      </c>
      <c r="AA240" s="3243" t="s">
        <v>1412</v>
      </c>
      <c r="AB240" s="3243" t="s">
        <v>1412</v>
      </c>
      <c r="AC240" s="3243" t="s">
        <v>1412</v>
      </c>
      <c r="AD240" s="3243" t="s">
        <v>1412</v>
      </c>
      <c r="AE240" s="2512">
        <v>100</v>
      </c>
      <c r="AF240" s="3108" t="s">
        <v>5181</v>
      </c>
      <c r="AG240" s="3243">
        <v>0.1</v>
      </c>
      <c r="AH240" s="3243" t="s">
        <v>1412</v>
      </c>
      <c r="AI240" s="3243" t="s">
        <v>5404</v>
      </c>
      <c r="AJ240" s="3325" t="s">
        <v>1412</v>
      </c>
      <c r="AK240" s="3524"/>
    </row>
    <row r="241" spans="2:37" s="2393" customFormat="1" x14ac:dyDescent="0.2">
      <c r="B241" s="4161" t="s">
        <v>6888</v>
      </c>
      <c r="C241" s="4160"/>
      <c r="D241" s="3797">
        <v>2653</v>
      </c>
      <c r="E241" s="3243">
        <v>39.99</v>
      </c>
      <c r="F241" s="3243">
        <v>39.99</v>
      </c>
      <c r="G241" s="3243" t="s">
        <v>1412</v>
      </c>
      <c r="H241" s="3243" t="s">
        <v>1412</v>
      </c>
      <c r="I241" s="3247">
        <v>120</v>
      </c>
      <c r="J241" s="3247">
        <v>120</v>
      </c>
      <c r="K241" s="3243">
        <v>0.04</v>
      </c>
      <c r="L241" s="3243" t="s">
        <v>1412</v>
      </c>
      <c r="M241" s="3243" t="s">
        <v>1412</v>
      </c>
      <c r="N241" s="3243" t="s">
        <v>1412</v>
      </c>
      <c r="O241" s="3243">
        <v>0.15</v>
      </c>
      <c r="P241" s="3243">
        <v>0.15</v>
      </c>
      <c r="Q241" s="3243" t="s">
        <v>1412</v>
      </c>
      <c r="R241" s="3243" t="s">
        <v>1412</v>
      </c>
      <c r="S241" s="3243" t="s">
        <v>1412</v>
      </c>
      <c r="T241" s="3243" t="s">
        <v>1412</v>
      </c>
      <c r="U241" s="3243" t="s">
        <v>1412</v>
      </c>
      <c r="V241" s="3243" t="s">
        <v>1412</v>
      </c>
      <c r="W241" s="3243" t="s">
        <v>1412</v>
      </c>
      <c r="X241" s="3243" t="s">
        <v>1412</v>
      </c>
      <c r="Y241" s="3243" t="s">
        <v>1412</v>
      </c>
      <c r="Z241" s="3243" t="s">
        <v>1412</v>
      </c>
      <c r="AA241" s="3243" t="s">
        <v>1412</v>
      </c>
      <c r="AB241" s="3243" t="s">
        <v>1412</v>
      </c>
      <c r="AC241" s="3243" t="s">
        <v>1412</v>
      </c>
      <c r="AD241" s="3243" t="s">
        <v>1412</v>
      </c>
      <c r="AE241" s="2512">
        <v>100</v>
      </c>
      <c r="AF241" s="3108" t="s">
        <v>5181</v>
      </c>
      <c r="AG241" s="3243">
        <v>0.1</v>
      </c>
      <c r="AH241" s="3243" t="s">
        <v>1412</v>
      </c>
      <c r="AI241" s="3243" t="s">
        <v>5404</v>
      </c>
      <c r="AJ241" s="3325" t="s">
        <v>1412</v>
      </c>
      <c r="AK241" s="3524"/>
    </row>
    <row r="242" spans="2:37" s="2393" customFormat="1" x14ac:dyDescent="0.2">
      <c r="B242" s="4161" t="s">
        <v>6888</v>
      </c>
      <c r="C242" s="4160"/>
      <c r="D242" s="3797">
        <v>2654</v>
      </c>
      <c r="E242" s="3243">
        <v>49.99</v>
      </c>
      <c r="F242" s="3243">
        <v>49.99</v>
      </c>
      <c r="G242" s="3243" t="s">
        <v>1412</v>
      </c>
      <c r="H242" s="3243" t="s">
        <v>1412</v>
      </c>
      <c r="I242" s="3247">
        <v>180</v>
      </c>
      <c r="J242" s="3247">
        <v>140</v>
      </c>
      <c r="K242" s="3243">
        <v>0.04</v>
      </c>
      <c r="L242" s="3243" t="s">
        <v>1412</v>
      </c>
      <c r="M242" s="3243" t="s">
        <v>1412</v>
      </c>
      <c r="N242" s="3243" t="s">
        <v>1412</v>
      </c>
      <c r="O242" s="3243">
        <v>0.15</v>
      </c>
      <c r="P242" s="3243">
        <v>0.15</v>
      </c>
      <c r="Q242" s="3243" t="s">
        <v>1412</v>
      </c>
      <c r="R242" s="3243" t="s">
        <v>1412</v>
      </c>
      <c r="S242" s="3243" t="s">
        <v>1412</v>
      </c>
      <c r="T242" s="3243" t="s">
        <v>1412</v>
      </c>
      <c r="U242" s="3243" t="s">
        <v>1412</v>
      </c>
      <c r="V242" s="3243" t="s">
        <v>1412</v>
      </c>
      <c r="W242" s="3243" t="s">
        <v>1412</v>
      </c>
      <c r="X242" s="3243" t="s">
        <v>1412</v>
      </c>
      <c r="Y242" s="3243" t="s">
        <v>1412</v>
      </c>
      <c r="Z242" s="3243" t="s">
        <v>1412</v>
      </c>
      <c r="AA242" s="3243" t="s">
        <v>1412</v>
      </c>
      <c r="AB242" s="3243" t="s">
        <v>1412</v>
      </c>
      <c r="AC242" s="3243" t="s">
        <v>1412</v>
      </c>
      <c r="AD242" s="3243" t="s">
        <v>1412</v>
      </c>
      <c r="AE242" s="2512">
        <v>100</v>
      </c>
      <c r="AF242" s="3108" t="s">
        <v>5181</v>
      </c>
      <c r="AG242" s="3243">
        <v>0.1</v>
      </c>
      <c r="AH242" s="3243" t="s">
        <v>1412</v>
      </c>
      <c r="AI242" s="3243" t="s">
        <v>5404</v>
      </c>
      <c r="AJ242" s="3325" t="s">
        <v>1412</v>
      </c>
      <c r="AK242" s="3524"/>
    </row>
    <row r="243" spans="2:37" s="2393" customFormat="1" x14ac:dyDescent="0.2">
      <c r="B243" s="4161" t="s">
        <v>6888</v>
      </c>
      <c r="C243" s="4160"/>
      <c r="D243" s="3797">
        <v>2655</v>
      </c>
      <c r="E243" s="3243">
        <v>74.989999999999995</v>
      </c>
      <c r="F243" s="3243">
        <v>74.989999999999995</v>
      </c>
      <c r="G243" s="3243" t="s">
        <v>1412</v>
      </c>
      <c r="H243" s="3243" t="s">
        <v>1412</v>
      </c>
      <c r="I243" s="3247">
        <v>250</v>
      </c>
      <c r="J243" s="3247">
        <v>180</v>
      </c>
      <c r="K243" s="3243">
        <v>0.04</v>
      </c>
      <c r="L243" s="3243" t="s">
        <v>1412</v>
      </c>
      <c r="M243" s="3243" t="s">
        <v>1412</v>
      </c>
      <c r="N243" s="3243" t="s">
        <v>1412</v>
      </c>
      <c r="O243" s="3243">
        <v>0.15</v>
      </c>
      <c r="P243" s="3243">
        <v>0.15</v>
      </c>
      <c r="Q243" s="3243" t="s">
        <v>1412</v>
      </c>
      <c r="R243" s="3243" t="s">
        <v>1412</v>
      </c>
      <c r="S243" s="3243" t="s">
        <v>1412</v>
      </c>
      <c r="T243" s="3243" t="s">
        <v>1412</v>
      </c>
      <c r="U243" s="3243" t="s">
        <v>1412</v>
      </c>
      <c r="V243" s="3243" t="s">
        <v>1412</v>
      </c>
      <c r="W243" s="3243" t="s">
        <v>1412</v>
      </c>
      <c r="X243" s="3243" t="s">
        <v>1412</v>
      </c>
      <c r="Y243" s="3243" t="s">
        <v>1412</v>
      </c>
      <c r="Z243" s="3243" t="s">
        <v>1412</v>
      </c>
      <c r="AA243" s="3243" t="s">
        <v>1412</v>
      </c>
      <c r="AB243" s="3243" t="s">
        <v>1412</v>
      </c>
      <c r="AC243" s="3243" t="s">
        <v>1412</v>
      </c>
      <c r="AD243" s="3243" t="s">
        <v>1412</v>
      </c>
      <c r="AE243" s="2512">
        <v>100</v>
      </c>
      <c r="AF243" s="3108" t="s">
        <v>5181</v>
      </c>
      <c r="AG243" s="3243">
        <v>0.1</v>
      </c>
      <c r="AH243" s="3243" t="s">
        <v>1412</v>
      </c>
      <c r="AI243" s="3243" t="s">
        <v>5404</v>
      </c>
      <c r="AJ243" s="3325" t="s">
        <v>1412</v>
      </c>
      <c r="AK243" s="3524"/>
    </row>
    <row r="244" spans="2:37" s="2393" customFormat="1" ht="13.5" thickBot="1" x14ac:dyDescent="0.25">
      <c r="B244" s="4162" t="s">
        <v>6888</v>
      </c>
      <c r="C244" s="4163"/>
      <c r="D244" s="3798">
        <v>2656</v>
      </c>
      <c r="E244" s="2973">
        <v>99.99</v>
      </c>
      <c r="F244" s="2973">
        <v>99.99</v>
      </c>
      <c r="G244" s="2973" t="s">
        <v>1412</v>
      </c>
      <c r="H244" s="2973" t="s">
        <v>1412</v>
      </c>
      <c r="I244" s="3344">
        <v>275</v>
      </c>
      <c r="J244" s="3344">
        <v>250</v>
      </c>
      <c r="K244" s="2973">
        <v>0.04</v>
      </c>
      <c r="L244" s="2973" t="s">
        <v>1412</v>
      </c>
      <c r="M244" s="2973" t="s">
        <v>1412</v>
      </c>
      <c r="N244" s="2973" t="s">
        <v>1412</v>
      </c>
      <c r="O244" s="2973">
        <v>0.15</v>
      </c>
      <c r="P244" s="2973">
        <v>0.15</v>
      </c>
      <c r="Q244" s="2973" t="s">
        <v>1412</v>
      </c>
      <c r="R244" s="2973" t="s">
        <v>1412</v>
      </c>
      <c r="S244" s="2973" t="s">
        <v>1412</v>
      </c>
      <c r="T244" s="2973" t="s">
        <v>1412</v>
      </c>
      <c r="U244" s="2973" t="s">
        <v>1412</v>
      </c>
      <c r="V244" s="2973" t="s">
        <v>1412</v>
      </c>
      <c r="W244" s="2973" t="s">
        <v>1412</v>
      </c>
      <c r="X244" s="2973" t="s">
        <v>1412</v>
      </c>
      <c r="Y244" s="2973" t="s">
        <v>1412</v>
      </c>
      <c r="Z244" s="2973" t="s">
        <v>1412</v>
      </c>
      <c r="AA244" s="2973" t="s">
        <v>1412</v>
      </c>
      <c r="AB244" s="2973" t="s">
        <v>1412</v>
      </c>
      <c r="AC244" s="2973" t="s">
        <v>1412</v>
      </c>
      <c r="AD244" s="2973" t="s">
        <v>1412</v>
      </c>
      <c r="AE244" s="2554">
        <v>100</v>
      </c>
      <c r="AF244" s="3109" t="s">
        <v>5181</v>
      </c>
      <c r="AG244" s="2973">
        <v>0.1</v>
      </c>
      <c r="AH244" s="2973" t="s">
        <v>1412</v>
      </c>
      <c r="AI244" s="2973" t="s">
        <v>5404</v>
      </c>
      <c r="AJ244" s="3326" t="s">
        <v>1412</v>
      </c>
      <c r="AK244" s="3524"/>
    </row>
    <row r="245" spans="2:37" s="2393" customFormat="1" ht="13.5" thickBot="1" x14ac:dyDescent="0.25">
      <c r="B245" s="4162"/>
      <c r="C245" s="4163"/>
      <c r="D245" s="2972"/>
      <c r="E245" s="2973"/>
      <c r="F245" s="2973"/>
      <c r="G245" s="2973"/>
      <c r="H245" s="2973"/>
      <c r="I245" s="2973"/>
      <c r="J245" s="2973"/>
      <c r="K245" s="2973"/>
      <c r="L245" s="2973"/>
      <c r="M245" s="2973"/>
      <c r="N245" s="2973"/>
      <c r="O245" s="2973"/>
      <c r="P245" s="2973"/>
      <c r="Q245" s="2973"/>
      <c r="R245" s="2973"/>
      <c r="S245" s="2973"/>
      <c r="T245" s="2973"/>
      <c r="U245" s="2973"/>
      <c r="V245" s="2973"/>
      <c r="W245" s="2973"/>
      <c r="X245" s="2973"/>
      <c r="Y245" s="2973"/>
      <c r="Z245" s="2973"/>
      <c r="AA245" s="2973"/>
      <c r="AB245" s="2973"/>
      <c r="AC245" s="2973"/>
      <c r="AD245" s="2973"/>
      <c r="AE245" s="2554"/>
      <c r="AF245" s="3109"/>
      <c r="AG245" s="2973"/>
      <c r="AH245" s="2973"/>
      <c r="AI245" s="2973"/>
      <c r="AJ245" s="3326"/>
      <c r="AK245" s="3524"/>
    </row>
    <row r="246" spans="2:37" s="2393" customFormat="1" x14ac:dyDescent="0.2">
      <c r="B246" s="3558"/>
      <c r="C246" s="3559"/>
      <c r="D246" s="3560"/>
      <c r="E246" s="3560"/>
      <c r="F246" s="3560"/>
      <c r="G246" s="3560"/>
      <c r="H246" s="3559"/>
      <c r="I246" s="3561"/>
      <c r="J246" s="3561"/>
      <c r="K246" s="3561"/>
      <c r="L246" s="3561"/>
      <c r="M246" s="3559"/>
      <c r="N246" s="3561"/>
      <c r="O246" s="3561"/>
      <c r="P246" s="3561"/>
      <c r="Q246" s="3561"/>
      <c r="R246" s="3561"/>
      <c r="S246" s="3559"/>
      <c r="T246" s="3562"/>
      <c r="U246" s="3562"/>
      <c r="V246" s="3562"/>
      <c r="W246" s="3562"/>
      <c r="X246" s="3562"/>
      <c r="Y246" s="3562"/>
      <c r="Z246" s="3562"/>
      <c r="AA246" s="3562"/>
      <c r="AB246" s="3562"/>
      <c r="AC246" s="3562"/>
      <c r="AD246" s="3562"/>
      <c r="AE246" s="3562"/>
      <c r="AF246" s="3562"/>
      <c r="AG246" s="3562"/>
      <c r="AH246" s="3562"/>
      <c r="AI246" s="3562"/>
      <c r="AJ246" s="3562"/>
      <c r="AK246" s="3524"/>
    </row>
    <row r="247" spans="2:37" s="2393" customFormat="1" x14ac:dyDescent="0.2">
      <c r="B247" s="5693" t="s">
        <v>4985</v>
      </c>
      <c r="C247" s="5694"/>
      <c r="D247" s="4249" t="s">
        <v>5182</v>
      </c>
      <c r="E247" s="4249"/>
      <c r="F247" s="4249"/>
      <c r="G247" s="4249"/>
      <c r="H247" s="3795"/>
      <c r="I247" s="3795"/>
      <c r="J247" s="3795"/>
      <c r="K247" s="3795"/>
      <c r="L247" s="3795"/>
      <c r="M247" s="3795"/>
      <c r="N247" s="3795"/>
      <c r="O247" s="3795"/>
      <c r="P247" s="3795"/>
      <c r="Q247" s="3795"/>
      <c r="R247" s="3795"/>
      <c r="S247" s="3795"/>
      <c r="T247" s="3795"/>
      <c r="U247" s="3795"/>
      <c r="V247" s="3795"/>
      <c r="W247" s="3795"/>
      <c r="X247" s="3795"/>
      <c r="Y247" s="3795"/>
      <c r="Z247" s="3795"/>
      <c r="AA247" s="3795"/>
      <c r="AB247" s="3795"/>
      <c r="AC247" s="3795"/>
      <c r="AD247" s="3795"/>
      <c r="AE247" s="3795"/>
      <c r="AF247" s="3795"/>
      <c r="AG247" s="3795"/>
      <c r="AH247" s="3795"/>
      <c r="AI247" s="3795"/>
      <c r="AJ247" s="3795"/>
      <c r="AK247" s="3524"/>
    </row>
    <row r="248" spans="2:37" s="2393" customFormat="1" x14ac:dyDescent="0.2">
      <c r="B248" s="5693" t="s">
        <v>4986</v>
      </c>
      <c r="C248" s="5694"/>
      <c r="D248" s="4264" t="s">
        <v>5183</v>
      </c>
      <c r="E248" s="4264"/>
      <c r="F248" s="4264"/>
      <c r="G248" s="4264"/>
      <c r="H248" s="3795"/>
      <c r="I248" s="3795"/>
      <c r="J248" s="3795"/>
      <c r="K248" s="3795"/>
      <c r="L248" s="3795"/>
      <c r="M248" s="3795"/>
      <c r="N248" s="3795"/>
      <c r="O248" s="3795"/>
      <c r="P248" s="3795"/>
      <c r="Q248" s="3795"/>
      <c r="R248" s="3795"/>
      <c r="S248" s="3795"/>
      <c r="T248" s="3795"/>
      <c r="U248" s="3795"/>
      <c r="V248" s="3795"/>
      <c r="W248" s="3795"/>
      <c r="X248" s="3795"/>
      <c r="Y248" s="3795"/>
      <c r="Z248" s="3795"/>
      <c r="AA248" s="3795"/>
      <c r="AB248" s="3795"/>
      <c r="AC248" s="3795"/>
      <c r="AD248" s="3795"/>
      <c r="AE248" s="3795"/>
      <c r="AF248" s="3795"/>
      <c r="AG248" s="3795"/>
      <c r="AH248" s="3795"/>
      <c r="AI248" s="3795"/>
      <c r="AJ248" s="3795"/>
      <c r="AK248" s="3524"/>
    </row>
    <row r="249" spans="2:37" s="2393" customFormat="1" ht="13.5" thickBot="1" x14ac:dyDescent="0.25">
      <c r="B249" s="5697"/>
      <c r="C249" s="5698"/>
      <c r="D249" s="5699"/>
      <c r="E249" s="5699"/>
      <c r="F249" s="5699"/>
      <c r="G249" s="5699"/>
      <c r="H249" s="3563"/>
      <c r="I249" s="3563"/>
      <c r="J249" s="3563"/>
      <c r="K249" s="3563"/>
      <c r="L249" s="3563"/>
      <c r="M249" s="3563"/>
      <c r="N249" s="3563"/>
      <c r="O249" s="3563"/>
      <c r="P249" s="3563"/>
      <c r="Q249" s="3563"/>
      <c r="R249" s="3563"/>
      <c r="S249" s="3563"/>
      <c r="T249" s="3564"/>
      <c r="U249" s="3564"/>
      <c r="V249" s="3564"/>
      <c r="W249" s="3564"/>
      <c r="X249" s="3564"/>
      <c r="Y249" s="3564"/>
      <c r="Z249" s="3564"/>
      <c r="AA249" s="3564"/>
      <c r="AB249" s="3564"/>
      <c r="AC249" s="3564"/>
      <c r="AD249" s="3564"/>
      <c r="AE249" s="3564"/>
      <c r="AF249" s="3564"/>
      <c r="AG249" s="3564"/>
      <c r="AH249" s="3564"/>
      <c r="AI249" s="3564"/>
      <c r="AJ249" s="3564"/>
      <c r="AK249" s="3565"/>
    </row>
    <row r="250" spans="2:37" s="2393" customFormat="1" ht="13.5" thickBot="1" x14ac:dyDescent="0.25">
      <c r="B250" s="3152"/>
      <c r="C250" s="3152"/>
      <c r="D250" s="2803"/>
      <c r="E250" s="2803"/>
      <c r="F250" s="2803"/>
      <c r="G250" s="2804"/>
      <c r="H250" s="2805"/>
      <c r="I250" s="2803"/>
      <c r="J250" s="2803"/>
    </row>
    <row r="251" spans="2:37" s="2393" customFormat="1" ht="20.25" x14ac:dyDescent="0.2">
      <c r="B251" s="5700" t="s">
        <v>4994</v>
      </c>
      <c r="C251" s="5701"/>
      <c r="D251" s="5701"/>
      <c r="E251" s="5701"/>
      <c r="F251" s="5701"/>
      <c r="G251" s="5701"/>
      <c r="H251" s="5701"/>
      <c r="I251" s="5701"/>
      <c r="J251" s="5701"/>
      <c r="K251" s="5701"/>
      <c r="L251" s="5701"/>
      <c r="M251" s="5701"/>
      <c r="N251" s="5701"/>
      <c r="O251" s="5701"/>
      <c r="P251" s="5701"/>
      <c r="Q251" s="5701"/>
      <c r="R251" s="5701"/>
      <c r="S251" s="5701"/>
      <c r="T251" s="5701"/>
      <c r="U251" s="5701"/>
      <c r="V251" s="5701"/>
      <c r="W251" s="5701"/>
      <c r="X251" s="5701"/>
      <c r="Y251" s="5701"/>
      <c r="Z251" s="5701"/>
      <c r="AA251" s="5701"/>
      <c r="AB251" s="5701"/>
      <c r="AC251" s="5701"/>
      <c r="AD251" s="5701"/>
      <c r="AE251" s="5701"/>
      <c r="AF251" s="5701"/>
      <c r="AG251" s="5701"/>
      <c r="AH251" s="5701"/>
      <c r="AI251" s="5701"/>
      <c r="AJ251" s="5701"/>
      <c r="AK251" s="5702"/>
    </row>
    <row r="252" spans="2:37" s="2393" customFormat="1" x14ac:dyDescent="0.2">
      <c r="B252" s="3521"/>
      <c r="C252" s="3747"/>
      <c r="D252" s="3747"/>
      <c r="E252" s="3747"/>
      <c r="F252" s="3747"/>
      <c r="G252" s="3523"/>
      <c r="H252" s="3523"/>
      <c r="I252" s="3523"/>
      <c r="J252" s="3523"/>
      <c r="K252" s="3523"/>
      <c r="L252" s="3523"/>
      <c r="M252" s="3523"/>
      <c r="N252" s="3523"/>
      <c r="O252" s="3523"/>
      <c r="P252" s="3523"/>
      <c r="Q252" s="3523"/>
      <c r="R252" s="3523"/>
      <c r="S252" s="3523"/>
      <c r="T252" s="3523"/>
      <c r="U252" s="3523"/>
      <c r="V252" s="3523"/>
      <c r="W252" s="3523"/>
      <c r="X252" s="3523"/>
      <c r="Y252" s="3523"/>
      <c r="Z252" s="3523"/>
      <c r="AA252" s="3523"/>
      <c r="AB252" s="3523"/>
      <c r="AC252" s="3523"/>
      <c r="AD252" s="3523"/>
      <c r="AE252" s="3523"/>
      <c r="AF252" s="3523"/>
      <c r="AG252" s="3523"/>
      <c r="AH252" s="3523"/>
      <c r="AI252" s="3523"/>
      <c r="AJ252" s="3523"/>
      <c r="AK252" s="3524"/>
    </row>
    <row r="253" spans="2:37" s="2393" customFormat="1" x14ac:dyDescent="0.2">
      <c r="B253" s="3521" t="s">
        <v>4981</v>
      </c>
      <c r="C253" s="3747"/>
      <c r="D253" s="5703" t="s">
        <v>6878</v>
      </c>
      <c r="E253" s="5703"/>
      <c r="F253" s="5703"/>
      <c r="G253" s="3523"/>
      <c r="H253" s="3523"/>
      <c r="I253" s="3523"/>
      <c r="J253" s="3523"/>
      <c r="K253" s="3523"/>
      <c r="L253" s="3523"/>
      <c r="M253" s="3523"/>
      <c r="N253" s="3523"/>
      <c r="O253" s="3523"/>
      <c r="P253" s="3523"/>
      <c r="Q253" s="3523"/>
      <c r="R253" s="3523"/>
      <c r="S253" s="3523"/>
      <c r="T253" s="3523"/>
      <c r="U253" s="3523"/>
      <c r="V253" s="3523"/>
      <c r="W253" s="3523"/>
      <c r="X253" s="3523"/>
      <c r="Y253" s="3523"/>
      <c r="Z253" s="3523"/>
      <c r="AA253" s="3523"/>
      <c r="AB253" s="3523"/>
      <c r="AC253" s="3523"/>
      <c r="AD253" s="3523"/>
      <c r="AE253" s="3523"/>
      <c r="AF253" s="3523"/>
      <c r="AG253" s="3523"/>
      <c r="AH253" s="3523"/>
      <c r="AI253" s="3523"/>
      <c r="AJ253" s="3523"/>
      <c r="AK253" s="3524"/>
    </row>
    <row r="254" spans="2:37" s="2393" customFormat="1" ht="13.5" thickBot="1" x14ac:dyDescent="0.25">
      <c r="B254" s="5704" t="s">
        <v>4995</v>
      </c>
      <c r="C254" s="5705"/>
      <c r="D254" s="4175">
        <v>41824</v>
      </c>
      <c r="E254" s="4175"/>
      <c r="F254" s="3525"/>
      <c r="G254" s="3523"/>
      <c r="H254" s="3523"/>
      <c r="I254" s="3523"/>
      <c r="J254" s="3523"/>
      <c r="K254" s="3523"/>
      <c r="L254" s="3523"/>
      <c r="M254" s="3523"/>
      <c r="N254" s="3523"/>
      <c r="O254" s="3523"/>
      <c r="P254" s="3523"/>
      <c r="Q254" s="3523"/>
      <c r="R254" s="3523"/>
      <c r="S254" s="3523"/>
      <c r="T254" s="3523"/>
      <c r="U254" s="3523"/>
      <c r="V254" s="3523"/>
      <c r="W254" s="3523"/>
      <c r="X254" s="3523"/>
      <c r="Y254" s="3523"/>
      <c r="Z254" s="3523"/>
      <c r="AA254" s="3523"/>
      <c r="AB254" s="3523"/>
      <c r="AC254" s="3523"/>
      <c r="AD254" s="3523"/>
      <c r="AE254" s="3523"/>
      <c r="AF254" s="3523"/>
      <c r="AG254" s="3523"/>
      <c r="AH254" s="3523"/>
      <c r="AI254" s="3523"/>
      <c r="AJ254" s="3523"/>
      <c r="AK254" s="3524"/>
    </row>
    <row r="255" spans="2:37" s="2393" customFormat="1" ht="43.5" customHeight="1" thickBot="1" x14ac:dyDescent="0.25">
      <c r="B255" s="5706" t="s">
        <v>4996</v>
      </c>
      <c r="C255" s="5707"/>
      <c r="D255" s="5708" t="s">
        <v>6879</v>
      </c>
      <c r="E255" s="5709"/>
      <c r="F255" s="5709"/>
      <c r="G255" s="5709"/>
      <c r="H255" s="5709"/>
      <c r="I255" s="5709"/>
      <c r="J255" s="5709"/>
      <c r="K255" s="5709"/>
      <c r="L255" s="5709"/>
      <c r="M255" s="5709"/>
      <c r="N255" s="5709"/>
      <c r="O255" s="5709"/>
      <c r="P255" s="5709"/>
      <c r="Q255" s="5710"/>
      <c r="R255" s="3523"/>
      <c r="S255" s="3523"/>
      <c r="T255" s="3523"/>
      <c r="U255" s="3523"/>
      <c r="V255" s="3523"/>
      <c r="W255" s="3523"/>
      <c r="X255" s="3523"/>
      <c r="Y255" s="3523"/>
      <c r="Z255" s="3523"/>
      <c r="AA255" s="3523"/>
      <c r="AB255" s="3523"/>
      <c r="AC255" s="3523"/>
      <c r="AD255" s="3523"/>
      <c r="AE255" s="3523"/>
      <c r="AF255" s="3523"/>
      <c r="AG255" s="3523"/>
      <c r="AH255" s="3523"/>
      <c r="AI255" s="3523"/>
      <c r="AJ255" s="3523"/>
      <c r="AK255" s="3524"/>
    </row>
    <row r="256" spans="2:37" s="2393" customFormat="1" ht="13.5" thickBot="1" x14ac:dyDescent="0.25">
      <c r="B256" s="5711"/>
      <c r="C256" s="5712"/>
      <c r="D256" s="5713"/>
      <c r="E256" s="5713"/>
      <c r="F256" s="5713"/>
      <c r="G256" s="5713"/>
      <c r="H256" s="5713"/>
      <c r="I256" s="5713"/>
      <c r="J256" s="5713"/>
      <c r="K256" s="5713"/>
      <c r="L256" s="5713"/>
      <c r="M256" s="5713"/>
      <c r="N256" s="5713"/>
      <c r="O256" s="5713"/>
      <c r="P256" s="5713"/>
      <c r="Q256" s="5713"/>
      <c r="R256" s="3523"/>
      <c r="S256" s="3523"/>
      <c r="T256" s="3523"/>
      <c r="U256" s="3523"/>
      <c r="V256" s="3523"/>
      <c r="W256" s="3523"/>
      <c r="X256" s="3523"/>
      <c r="Y256" s="3523"/>
      <c r="Z256" s="3523"/>
      <c r="AA256" s="3523"/>
      <c r="AB256" s="3523"/>
      <c r="AC256" s="3523"/>
      <c r="AD256" s="3523"/>
      <c r="AE256" s="3523"/>
      <c r="AF256" s="3523"/>
      <c r="AG256" s="3523"/>
      <c r="AH256" s="3523"/>
      <c r="AI256" s="3523"/>
      <c r="AJ256" s="3523"/>
      <c r="AK256" s="3524"/>
    </row>
    <row r="257" spans="2:37" s="2393" customFormat="1" ht="13.5" thickBot="1" x14ac:dyDescent="0.25">
      <c r="B257" s="5714" t="s">
        <v>4997</v>
      </c>
      <c r="C257" s="5715"/>
      <c r="D257" s="5691" t="s">
        <v>4987</v>
      </c>
      <c r="E257" s="5691" t="s">
        <v>4998</v>
      </c>
      <c r="F257" s="5720" t="s">
        <v>224</v>
      </c>
      <c r="G257" s="5721"/>
      <c r="H257" s="5721"/>
      <c r="I257" s="5721"/>
      <c r="J257" s="5721"/>
      <c r="K257" s="5721"/>
      <c r="L257" s="5721"/>
      <c r="M257" s="5721"/>
      <c r="N257" s="5721"/>
      <c r="O257" s="5721"/>
      <c r="P257" s="5721"/>
      <c r="Q257" s="5721"/>
      <c r="R257" s="5722"/>
      <c r="S257" s="5720" t="s">
        <v>340</v>
      </c>
      <c r="T257" s="5721"/>
      <c r="U257" s="5721"/>
      <c r="V257" s="5721"/>
      <c r="W257" s="5721"/>
      <c r="X257" s="5721"/>
      <c r="Y257" s="5721"/>
      <c r="Z257" s="5721"/>
      <c r="AA257" s="5721"/>
      <c r="AB257" s="5721"/>
      <c r="AC257" s="5722"/>
      <c r="AD257" s="5720" t="s">
        <v>225</v>
      </c>
      <c r="AE257" s="5721"/>
      <c r="AF257" s="5721"/>
      <c r="AG257" s="5722"/>
      <c r="AH257" s="5723" t="s">
        <v>4982</v>
      </c>
      <c r="AI257" s="5724"/>
      <c r="AJ257" s="5725"/>
      <c r="AK257" s="3524"/>
    </row>
    <row r="258" spans="2:37" s="2393" customFormat="1" ht="13.5" thickBot="1" x14ac:dyDescent="0.25">
      <c r="B258" s="5716"/>
      <c r="C258" s="5717"/>
      <c r="D258" s="5719"/>
      <c r="E258" s="5719"/>
      <c r="F258" s="5691" t="s">
        <v>4999</v>
      </c>
      <c r="G258" s="5691" t="s">
        <v>5000</v>
      </c>
      <c r="H258" s="5691" t="s">
        <v>5001</v>
      </c>
      <c r="I258" s="5695" t="s">
        <v>5002</v>
      </c>
      <c r="J258" s="5695" t="s">
        <v>5003</v>
      </c>
      <c r="K258" s="5695" t="s">
        <v>5004</v>
      </c>
      <c r="L258" s="5695" t="s">
        <v>5005</v>
      </c>
      <c r="M258" s="5694" t="s">
        <v>5006</v>
      </c>
      <c r="N258" s="5694"/>
      <c r="O258" s="5695" t="s">
        <v>5007</v>
      </c>
      <c r="P258" s="5695" t="s">
        <v>5008</v>
      </c>
      <c r="Q258" s="5695" t="s">
        <v>5009</v>
      </c>
      <c r="R258" s="5695" t="s">
        <v>5010</v>
      </c>
      <c r="S258" s="5691" t="s">
        <v>5011</v>
      </c>
      <c r="T258" s="5691" t="s">
        <v>5012</v>
      </c>
      <c r="U258" s="5691" t="s">
        <v>5013</v>
      </c>
      <c r="V258" s="5691" t="s">
        <v>5014</v>
      </c>
      <c r="W258" s="5691" t="s">
        <v>5015</v>
      </c>
      <c r="X258" s="5691" t="s">
        <v>5016</v>
      </c>
      <c r="Y258" s="5691" t="s">
        <v>5017</v>
      </c>
      <c r="Z258" s="5691" t="s">
        <v>5018</v>
      </c>
      <c r="AA258" s="5691" t="s">
        <v>5019</v>
      </c>
      <c r="AB258" s="5695" t="s">
        <v>5020</v>
      </c>
      <c r="AC258" s="5695" t="s">
        <v>5021</v>
      </c>
      <c r="AD258" s="5691" t="s">
        <v>5022</v>
      </c>
      <c r="AE258" s="5691" t="s">
        <v>5023</v>
      </c>
      <c r="AF258" s="5691" t="s">
        <v>5024</v>
      </c>
      <c r="AG258" s="5691" t="s">
        <v>5025</v>
      </c>
      <c r="AH258" s="5691" t="s">
        <v>1150</v>
      </c>
      <c r="AI258" s="5691" t="s">
        <v>4983</v>
      </c>
      <c r="AJ258" s="5691" t="s">
        <v>4984</v>
      </c>
      <c r="AK258" s="3524"/>
    </row>
    <row r="259" spans="2:37" s="2393" customFormat="1" ht="13.5" thickBot="1" x14ac:dyDescent="0.25">
      <c r="B259" s="5718"/>
      <c r="C259" s="5694"/>
      <c r="D259" s="5692"/>
      <c r="E259" s="5692"/>
      <c r="F259" s="5692"/>
      <c r="G259" s="5692"/>
      <c r="H259" s="5692"/>
      <c r="I259" s="5696"/>
      <c r="J259" s="5696"/>
      <c r="K259" s="5696"/>
      <c r="L259" s="5696"/>
      <c r="M259" s="3742" t="s">
        <v>5026</v>
      </c>
      <c r="N259" s="3743" t="s">
        <v>2793</v>
      </c>
      <c r="O259" s="5696"/>
      <c r="P259" s="5696"/>
      <c r="Q259" s="5696"/>
      <c r="R259" s="5696"/>
      <c r="S259" s="5692"/>
      <c r="T259" s="5692"/>
      <c r="U259" s="5692"/>
      <c r="V259" s="5692"/>
      <c r="W259" s="5692"/>
      <c r="X259" s="5692"/>
      <c r="Y259" s="5692"/>
      <c r="Z259" s="5692"/>
      <c r="AA259" s="5692"/>
      <c r="AB259" s="5696"/>
      <c r="AC259" s="5696"/>
      <c r="AD259" s="5692"/>
      <c r="AE259" s="5692"/>
      <c r="AF259" s="5692"/>
      <c r="AG259" s="5692"/>
      <c r="AH259" s="5692"/>
      <c r="AI259" s="5692"/>
      <c r="AJ259" s="5692"/>
      <c r="AK259" s="3524"/>
    </row>
    <row r="260" spans="2:37" s="2393" customFormat="1" ht="38.25" x14ac:dyDescent="0.2">
      <c r="B260" s="4157" t="s">
        <v>6880</v>
      </c>
      <c r="C260" s="4158"/>
      <c r="D260" s="3233">
        <v>2703</v>
      </c>
      <c r="E260" s="3792">
        <v>29.99</v>
      </c>
      <c r="F260" s="3234" t="s">
        <v>1412</v>
      </c>
      <c r="G260" s="3234" t="s">
        <v>1412</v>
      </c>
      <c r="H260" s="3234" t="s">
        <v>1412</v>
      </c>
      <c r="I260" s="3238">
        <v>100</v>
      </c>
      <c r="J260" s="3234" t="s">
        <v>1412</v>
      </c>
      <c r="K260" s="3234">
        <v>0.04</v>
      </c>
      <c r="L260" s="3234">
        <v>0.04</v>
      </c>
      <c r="M260" s="3234" t="s">
        <v>1412</v>
      </c>
      <c r="N260" s="3234" t="s">
        <v>1412</v>
      </c>
      <c r="O260" s="3234">
        <v>0.15</v>
      </c>
      <c r="P260" s="3234">
        <v>0.15</v>
      </c>
      <c r="Q260" s="3235" t="s">
        <v>1412</v>
      </c>
      <c r="R260" s="3235" t="s">
        <v>1412</v>
      </c>
      <c r="S260" s="3235" t="s">
        <v>1412</v>
      </c>
      <c r="T260" s="3235" t="s">
        <v>1412</v>
      </c>
      <c r="U260" s="3235" t="s">
        <v>1412</v>
      </c>
      <c r="V260" s="3238" t="s">
        <v>2465</v>
      </c>
      <c r="W260" s="3235" t="s">
        <v>1412</v>
      </c>
      <c r="X260" s="3235" t="s">
        <v>1412</v>
      </c>
      <c r="Y260" s="3238" t="s">
        <v>2465</v>
      </c>
      <c r="Z260" s="3238" t="s">
        <v>2465</v>
      </c>
      <c r="AA260" s="3238" t="s">
        <v>2465</v>
      </c>
      <c r="AB260" s="3235" t="s">
        <v>1412</v>
      </c>
      <c r="AC260" s="3235" t="s">
        <v>1412</v>
      </c>
      <c r="AD260" s="3233">
        <v>9.99</v>
      </c>
      <c r="AE260" s="2523">
        <v>2000</v>
      </c>
      <c r="AF260" s="2524"/>
      <c r="AG260" s="3515" t="s">
        <v>6881</v>
      </c>
      <c r="AH260" s="2627"/>
      <c r="AI260" s="2627" t="s">
        <v>5404</v>
      </c>
      <c r="AJ260" s="3308"/>
      <c r="AK260" s="3524"/>
    </row>
    <row r="261" spans="2:37" s="2393" customFormat="1" ht="38.25" x14ac:dyDescent="0.2">
      <c r="B261" s="4161" t="s">
        <v>6882</v>
      </c>
      <c r="C261" s="4160"/>
      <c r="D261" s="3242">
        <v>2704</v>
      </c>
      <c r="E261" s="3793">
        <v>39.99</v>
      </c>
      <c r="F261" s="3243" t="s">
        <v>1412</v>
      </c>
      <c r="G261" s="3243" t="s">
        <v>1412</v>
      </c>
      <c r="H261" s="3243" t="s">
        <v>1412</v>
      </c>
      <c r="I261" s="3247">
        <v>120</v>
      </c>
      <c r="J261" s="3243" t="s">
        <v>1412</v>
      </c>
      <c r="K261" s="3243">
        <v>0.04</v>
      </c>
      <c r="L261" s="3243">
        <v>0.04</v>
      </c>
      <c r="M261" s="3243" t="s">
        <v>1412</v>
      </c>
      <c r="N261" s="3243" t="s">
        <v>1412</v>
      </c>
      <c r="O261" s="3243">
        <v>0.15</v>
      </c>
      <c r="P261" s="3243">
        <v>0.15</v>
      </c>
      <c r="Q261" s="3244" t="s">
        <v>1412</v>
      </c>
      <c r="R261" s="3244" t="s">
        <v>1412</v>
      </c>
      <c r="S261" s="3244" t="s">
        <v>1412</v>
      </c>
      <c r="T261" s="3244" t="s">
        <v>1412</v>
      </c>
      <c r="U261" s="3244" t="s">
        <v>1412</v>
      </c>
      <c r="V261" s="3247" t="s">
        <v>2465</v>
      </c>
      <c r="W261" s="3244" t="s">
        <v>1412</v>
      </c>
      <c r="X261" s="3244" t="s">
        <v>1412</v>
      </c>
      <c r="Y261" s="3247" t="s">
        <v>2465</v>
      </c>
      <c r="Z261" s="3247" t="s">
        <v>2465</v>
      </c>
      <c r="AA261" s="3247" t="s">
        <v>2465</v>
      </c>
      <c r="AB261" s="3244" t="s">
        <v>1412</v>
      </c>
      <c r="AC261" s="3244" t="s">
        <v>1412</v>
      </c>
      <c r="AD261" s="3242">
        <v>9.99</v>
      </c>
      <c r="AE261" s="2512">
        <v>3000</v>
      </c>
      <c r="AF261" s="2513"/>
      <c r="AG261" s="3516" t="s">
        <v>6881</v>
      </c>
      <c r="AH261" s="2632"/>
      <c r="AI261" s="2632" t="s">
        <v>5404</v>
      </c>
      <c r="AJ261" s="3322"/>
      <c r="AK261" s="3524"/>
    </row>
    <row r="262" spans="2:37" s="2393" customFormat="1" ht="38.25" x14ac:dyDescent="0.2">
      <c r="B262" s="4161" t="s">
        <v>6883</v>
      </c>
      <c r="C262" s="4160"/>
      <c r="D262" s="3242">
        <v>2705</v>
      </c>
      <c r="E262" s="3793">
        <v>54.99</v>
      </c>
      <c r="F262" s="3243" t="s">
        <v>1412</v>
      </c>
      <c r="G262" s="3243" t="s">
        <v>1412</v>
      </c>
      <c r="H262" s="3243" t="s">
        <v>1412</v>
      </c>
      <c r="I262" s="3247">
        <v>130</v>
      </c>
      <c r="J262" s="3243" t="s">
        <v>1412</v>
      </c>
      <c r="K262" s="3243">
        <v>0.04</v>
      </c>
      <c r="L262" s="3243">
        <v>0.04</v>
      </c>
      <c r="M262" s="3243" t="s">
        <v>1412</v>
      </c>
      <c r="N262" s="3243" t="s">
        <v>1412</v>
      </c>
      <c r="O262" s="3243">
        <v>0.15</v>
      </c>
      <c r="P262" s="3243">
        <v>0.15</v>
      </c>
      <c r="Q262" s="3244" t="s">
        <v>1412</v>
      </c>
      <c r="R262" s="3244" t="s">
        <v>1412</v>
      </c>
      <c r="S262" s="3244" t="s">
        <v>1412</v>
      </c>
      <c r="T262" s="3244" t="s">
        <v>1412</v>
      </c>
      <c r="U262" s="3244" t="s">
        <v>1412</v>
      </c>
      <c r="V262" s="3247" t="s">
        <v>2465</v>
      </c>
      <c r="W262" s="3244" t="s">
        <v>1412</v>
      </c>
      <c r="X262" s="3244" t="s">
        <v>1412</v>
      </c>
      <c r="Y262" s="3247" t="s">
        <v>2465</v>
      </c>
      <c r="Z262" s="3247" t="s">
        <v>2465</v>
      </c>
      <c r="AA262" s="3247" t="s">
        <v>2465</v>
      </c>
      <c r="AB262" s="3244" t="s">
        <v>1412</v>
      </c>
      <c r="AC262" s="3244" t="s">
        <v>1412</v>
      </c>
      <c r="AD262" s="3242">
        <v>14.99</v>
      </c>
      <c r="AE262" s="2512">
        <v>5000</v>
      </c>
      <c r="AF262" s="2513"/>
      <c r="AG262" s="3516" t="s">
        <v>6881</v>
      </c>
      <c r="AH262" s="2632"/>
      <c r="AI262" s="2632" t="s">
        <v>5404</v>
      </c>
      <c r="AJ262" s="3322"/>
      <c r="AK262" s="3524"/>
    </row>
    <row r="263" spans="2:37" s="2393" customFormat="1" ht="39" thickBot="1" x14ac:dyDescent="0.25">
      <c r="B263" s="4162" t="s">
        <v>6884</v>
      </c>
      <c r="C263" s="4163"/>
      <c r="D263" s="2972">
        <v>2706</v>
      </c>
      <c r="E263" s="3794">
        <v>99.99</v>
      </c>
      <c r="F263" s="2973" t="s">
        <v>1412</v>
      </c>
      <c r="G263" s="2973" t="s">
        <v>1412</v>
      </c>
      <c r="H263" s="2973" t="s">
        <v>1412</v>
      </c>
      <c r="I263" s="3344">
        <v>160</v>
      </c>
      <c r="J263" s="2973" t="s">
        <v>1412</v>
      </c>
      <c r="K263" s="2973">
        <v>0.04</v>
      </c>
      <c r="L263" s="2973">
        <v>0.04</v>
      </c>
      <c r="M263" s="2973" t="s">
        <v>1412</v>
      </c>
      <c r="N263" s="2973" t="s">
        <v>1412</v>
      </c>
      <c r="O263" s="2973">
        <v>0.15</v>
      </c>
      <c r="P263" s="2973">
        <v>0.15</v>
      </c>
      <c r="Q263" s="2975" t="s">
        <v>1412</v>
      </c>
      <c r="R263" s="2975" t="s">
        <v>1412</v>
      </c>
      <c r="S263" s="2975" t="s">
        <v>1412</v>
      </c>
      <c r="T263" s="2975" t="s">
        <v>1412</v>
      </c>
      <c r="U263" s="2975" t="s">
        <v>1412</v>
      </c>
      <c r="V263" s="3344" t="s">
        <v>2465</v>
      </c>
      <c r="W263" s="2975" t="s">
        <v>1412</v>
      </c>
      <c r="X263" s="2975" t="s">
        <v>1412</v>
      </c>
      <c r="Y263" s="3344" t="s">
        <v>2465</v>
      </c>
      <c r="Z263" s="3344" t="s">
        <v>2465</v>
      </c>
      <c r="AA263" s="3344" t="s">
        <v>2465</v>
      </c>
      <c r="AB263" s="2975" t="s">
        <v>1412</v>
      </c>
      <c r="AC263" s="2975" t="s">
        <v>1412</v>
      </c>
      <c r="AD263" s="2972">
        <v>14.99</v>
      </c>
      <c r="AE263" s="2554">
        <v>9000</v>
      </c>
      <c r="AF263" s="2555"/>
      <c r="AG263" s="3517" t="s">
        <v>6881</v>
      </c>
      <c r="AH263" s="2556"/>
      <c r="AI263" s="2556" t="s">
        <v>5404</v>
      </c>
      <c r="AJ263" s="3316"/>
      <c r="AK263" s="3524"/>
    </row>
    <row r="264" spans="2:37" s="2393" customFormat="1" x14ac:dyDescent="0.2">
      <c r="B264" s="3558"/>
      <c r="C264" s="3559"/>
      <c r="D264" s="3560"/>
      <c r="E264" s="3560"/>
      <c r="F264" s="3560"/>
      <c r="G264" s="3560"/>
      <c r="H264" s="3559"/>
      <c r="I264" s="3561"/>
      <c r="J264" s="3561"/>
      <c r="K264" s="3561"/>
      <c r="L264" s="3561"/>
      <c r="M264" s="3559"/>
      <c r="N264" s="3561"/>
      <c r="O264" s="3561"/>
      <c r="P264" s="3561"/>
      <c r="Q264" s="3561"/>
      <c r="R264" s="3561"/>
      <c r="S264" s="3559"/>
      <c r="T264" s="3562"/>
      <c r="U264" s="3562"/>
      <c r="V264" s="3562"/>
      <c r="W264" s="3562"/>
      <c r="X264" s="3562"/>
      <c r="Y264" s="3562"/>
      <c r="Z264" s="3562"/>
      <c r="AA264" s="3562"/>
      <c r="AB264" s="3562"/>
      <c r="AC264" s="3562"/>
      <c r="AD264" s="3562"/>
      <c r="AE264" s="3562"/>
      <c r="AF264" s="3562"/>
      <c r="AG264" s="3562"/>
      <c r="AH264" s="3562"/>
      <c r="AI264" s="3562"/>
      <c r="AJ264" s="3562"/>
      <c r="AK264" s="3524"/>
    </row>
    <row r="265" spans="2:37" s="2393" customFormat="1" x14ac:dyDescent="0.2">
      <c r="B265" s="5693" t="s">
        <v>4985</v>
      </c>
      <c r="C265" s="5694"/>
      <c r="D265" s="4249" t="s">
        <v>6885</v>
      </c>
      <c r="E265" s="4249"/>
      <c r="F265" s="4249"/>
      <c r="G265" s="4249"/>
      <c r="H265" s="3795"/>
      <c r="I265" s="3795"/>
      <c r="J265" s="3795"/>
      <c r="K265" s="3795"/>
      <c r="L265" s="3795"/>
      <c r="M265" s="3795"/>
      <c r="N265" s="3795"/>
      <c r="O265" s="3795"/>
      <c r="P265" s="3795"/>
      <c r="Q265" s="3795"/>
      <c r="R265" s="3795"/>
      <c r="S265" s="3795"/>
      <c r="T265" s="3795"/>
      <c r="U265" s="3795"/>
      <c r="V265" s="3795"/>
      <c r="W265" s="3795"/>
      <c r="X265" s="3795"/>
      <c r="Y265" s="3795"/>
      <c r="Z265" s="3795"/>
      <c r="AA265" s="3795"/>
      <c r="AB265" s="3795"/>
      <c r="AC265" s="3795"/>
      <c r="AD265" s="3795"/>
      <c r="AE265" s="3795"/>
      <c r="AF265" s="3795"/>
      <c r="AG265" s="3795"/>
      <c r="AH265" s="3795"/>
      <c r="AI265" s="3795"/>
      <c r="AJ265" s="3795"/>
      <c r="AK265" s="3524"/>
    </row>
    <row r="266" spans="2:37" s="2393" customFormat="1" x14ac:dyDescent="0.2">
      <c r="B266" s="5693" t="s">
        <v>4986</v>
      </c>
      <c r="C266" s="5694"/>
      <c r="D266" s="4264" t="s">
        <v>6511</v>
      </c>
      <c r="E266" s="4264"/>
      <c r="F266" s="4264"/>
      <c r="G266" s="4264"/>
      <c r="H266" s="3795"/>
      <c r="I266" s="3795"/>
      <c r="J266" s="3795"/>
      <c r="K266" s="3795"/>
      <c r="L266" s="3795"/>
      <c r="M266" s="3795"/>
      <c r="N266" s="3795"/>
      <c r="O266" s="3795"/>
      <c r="P266" s="3795"/>
      <c r="Q266" s="3795"/>
      <c r="R266" s="3795"/>
      <c r="S266" s="3795"/>
      <c r="T266" s="3795"/>
      <c r="U266" s="3795"/>
      <c r="V266" s="3795"/>
      <c r="W266" s="3795"/>
      <c r="X266" s="3795"/>
      <c r="Y266" s="3795"/>
      <c r="Z266" s="3795"/>
      <c r="AA266" s="3795"/>
      <c r="AB266" s="3795"/>
      <c r="AC266" s="3795"/>
      <c r="AD266" s="3795"/>
      <c r="AE266" s="3795"/>
      <c r="AF266" s="3795"/>
      <c r="AG266" s="3795"/>
      <c r="AH266" s="3795"/>
      <c r="AI266" s="3795"/>
      <c r="AJ266" s="3795"/>
      <c r="AK266" s="3524"/>
    </row>
    <row r="267" spans="2:37" s="2393" customFormat="1" ht="13.5" thickBot="1" x14ac:dyDescent="0.25">
      <c r="B267" s="5697"/>
      <c r="C267" s="5698"/>
      <c r="D267" s="5699"/>
      <c r="E267" s="5699"/>
      <c r="F267" s="5699"/>
      <c r="G267" s="5699"/>
      <c r="H267" s="3563"/>
      <c r="I267" s="3563"/>
      <c r="J267" s="3563"/>
      <c r="K267" s="3563"/>
      <c r="L267" s="3563"/>
      <c r="M267" s="3563"/>
      <c r="N267" s="3563"/>
      <c r="O267" s="3563"/>
      <c r="P267" s="3563"/>
      <c r="Q267" s="3563"/>
      <c r="R267" s="3563"/>
      <c r="S267" s="3563"/>
      <c r="T267" s="3564"/>
      <c r="U267" s="3564"/>
      <c r="V267" s="3564"/>
      <c r="W267" s="3564"/>
      <c r="X267" s="3564"/>
      <c r="Y267" s="3564"/>
      <c r="Z267" s="3564"/>
      <c r="AA267" s="3564"/>
      <c r="AB267" s="3564"/>
      <c r="AC267" s="3564"/>
      <c r="AD267" s="3564"/>
      <c r="AE267" s="3564"/>
      <c r="AF267" s="3564"/>
      <c r="AG267" s="3564"/>
      <c r="AH267" s="3564"/>
      <c r="AI267" s="3564"/>
      <c r="AJ267" s="3564"/>
      <c r="AK267" s="3565"/>
    </row>
    <row r="268" spans="2:37" s="2393" customFormat="1" ht="13.5" thickBot="1" x14ac:dyDescent="0.25">
      <c r="B268" s="3152"/>
      <c r="C268" s="3152"/>
      <c r="D268" s="2803"/>
      <c r="E268" s="2803"/>
      <c r="F268" s="2803"/>
      <c r="G268" s="2804"/>
      <c r="H268" s="2805"/>
      <c r="I268" s="2803"/>
      <c r="J268" s="2803"/>
    </row>
    <row r="269" spans="2:37" s="2393" customFormat="1" ht="20.25" x14ac:dyDescent="0.2">
      <c r="B269" s="5700" t="s">
        <v>4994</v>
      </c>
      <c r="C269" s="5701"/>
      <c r="D269" s="5701"/>
      <c r="E269" s="5701"/>
      <c r="F269" s="5701"/>
      <c r="G269" s="5701"/>
      <c r="H269" s="5701"/>
      <c r="I269" s="5701"/>
      <c r="J269" s="5701"/>
      <c r="K269" s="5701"/>
      <c r="L269" s="5701"/>
      <c r="M269" s="5701"/>
      <c r="N269" s="5701"/>
      <c r="O269" s="5701"/>
      <c r="P269" s="5701"/>
      <c r="Q269" s="5701"/>
      <c r="R269" s="5701"/>
      <c r="S269" s="5701"/>
      <c r="T269" s="5701"/>
      <c r="U269" s="5701"/>
      <c r="V269" s="5701"/>
      <c r="W269" s="5701"/>
      <c r="X269" s="5701"/>
      <c r="Y269" s="5701"/>
      <c r="Z269" s="5701"/>
      <c r="AA269" s="5701"/>
      <c r="AB269" s="5701"/>
      <c r="AC269" s="5701"/>
      <c r="AD269" s="5701"/>
      <c r="AE269" s="5701"/>
      <c r="AF269" s="5701"/>
      <c r="AG269" s="5701"/>
      <c r="AH269" s="5701"/>
      <c r="AI269" s="5701"/>
      <c r="AJ269" s="5701"/>
      <c r="AK269" s="5702"/>
    </row>
    <row r="270" spans="2:37" s="2393" customFormat="1" x14ac:dyDescent="0.2">
      <c r="B270" s="3521"/>
      <c r="C270" s="3663"/>
      <c r="D270" s="3663"/>
      <c r="E270" s="3663"/>
      <c r="F270" s="3663"/>
      <c r="G270" s="3523"/>
      <c r="H270" s="3523"/>
      <c r="I270" s="3523"/>
      <c r="J270" s="3523"/>
      <c r="K270" s="3523"/>
      <c r="L270" s="3523"/>
      <c r="M270" s="3523"/>
      <c r="N270" s="3523"/>
      <c r="O270" s="3523"/>
      <c r="P270" s="3523"/>
      <c r="Q270" s="3523"/>
      <c r="R270" s="3523"/>
      <c r="S270" s="3523"/>
      <c r="T270" s="3523"/>
      <c r="U270" s="3523"/>
      <c r="V270" s="3523"/>
      <c r="W270" s="3523"/>
      <c r="X270" s="3523"/>
      <c r="Y270" s="3523"/>
      <c r="Z270" s="3523"/>
      <c r="AA270" s="3523"/>
      <c r="AB270" s="3523"/>
      <c r="AC270" s="3523"/>
      <c r="AD270" s="3523"/>
      <c r="AE270" s="3523"/>
      <c r="AF270" s="3523"/>
      <c r="AG270" s="3523"/>
      <c r="AH270" s="3523"/>
      <c r="AI270" s="3523"/>
      <c r="AJ270" s="3523"/>
      <c r="AK270" s="3524"/>
    </row>
    <row r="271" spans="2:37" s="2393" customFormat="1" x14ac:dyDescent="0.2">
      <c r="B271" s="3521" t="s">
        <v>4981</v>
      </c>
      <c r="C271" s="3663"/>
      <c r="D271" s="5703" t="s">
        <v>6631</v>
      </c>
      <c r="E271" s="5703"/>
      <c r="F271" s="5703"/>
      <c r="G271" s="3523"/>
      <c r="H271" s="3523"/>
      <c r="I271" s="3523"/>
      <c r="J271" s="3523"/>
      <c r="K271" s="3523"/>
      <c r="L271" s="3523"/>
      <c r="M271" s="3523"/>
      <c r="N271" s="3523"/>
      <c r="O271" s="3523"/>
      <c r="P271" s="3523"/>
      <c r="Q271" s="3523"/>
      <c r="R271" s="3523"/>
      <c r="S271" s="3523"/>
      <c r="T271" s="3523"/>
      <c r="U271" s="3523"/>
      <c r="V271" s="3523"/>
      <c r="W271" s="3523"/>
      <c r="X271" s="3523"/>
      <c r="Y271" s="3523"/>
      <c r="Z271" s="3523"/>
      <c r="AA271" s="3523"/>
      <c r="AB271" s="3523"/>
      <c r="AC271" s="3523"/>
      <c r="AD271" s="3523"/>
      <c r="AE271" s="3523"/>
      <c r="AF271" s="3523"/>
      <c r="AG271" s="3523"/>
      <c r="AH271" s="3523"/>
      <c r="AI271" s="3523"/>
      <c r="AJ271" s="3523"/>
      <c r="AK271" s="3524"/>
    </row>
    <row r="272" spans="2:37" s="2393" customFormat="1" ht="13.5" thickBot="1" x14ac:dyDescent="0.25">
      <c r="B272" s="5704" t="s">
        <v>4995</v>
      </c>
      <c r="C272" s="5705"/>
      <c r="D272" s="4175">
        <v>41426</v>
      </c>
      <c r="E272" s="4175"/>
      <c r="F272" s="3525"/>
      <c r="G272" s="3523"/>
      <c r="H272" s="3523"/>
      <c r="I272" s="3523"/>
      <c r="J272" s="3523"/>
      <c r="K272" s="3523"/>
      <c r="L272" s="3523"/>
      <c r="M272" s="3523"/>
      <c r="N272" s="3523"/>
      <c r="O272" s="3523"/>
      <c r="P272" s="3523"/>
      <c r="Q272" s="3523"/>
      <c r="R272" s="3523"/>
      <c r="S272" s="3523"/>
      <c r="T272" s="3523"/>
      <c r="U272" s="3523"/>
      <c r="V272" s="3523"/>
      <c r="W272" s="3523"/>
      <c r="X272" s="3523"/>
      <c r="Y272" s="3523"/>
      <c r="Z272" s="3523"/>
      <c r="AA272" s="3523"/>
      <c r="AB272" s="3523"/>
      <c r="AC272" s="3523"/>
      <c r="AD272" s="3523"/>
      <c r="AE272" s="3523"/>
      <c r="AF272" s="3523"/>
      <c r="AG272" s="3523"/>
      <c r="AH272" s="3523"/>
      <c r="AI272" s="3523"/>
      <c r="AJ272" s="3523"/>
      <c r="AK272" s="3524"/>
    </row>
    <row r="273" spans="2:37" s="2393" customFormat="1" ht="48.75" customHeight="1" thickBot="1" x14ac:dyDescent="0.25">
      <c r="B273" s="5706" t="s">
        <v>4996</v>
      </c>
      <c r="C273" s="5707"/>
      <c r="D273" s="5708" t="s">
        <v>6632</v>
      </c>
      <c r="E273" s="5709"/>
      <c r="F273" s="5709"/>
      <c r="G273" s="5709"/>
      <c r="H273" s="5709"/>
      <c r="I273" s="5709"/>
      <c r="J273" s="5709"/>
      <c r="K273" s="5709"/>
      <c r="L273" s="5709"/>
      <c r="M273" s="5709"/>
      <c r="N273" s="5709"/>
      <c r="O273" s="5709"/>
      <c r="P273" s="5709"/>
      <c r="Q273" s="5710"/>
      <c r="R273" s="3523"/>
      <c r="S273" s="3523"/>
      <c r="T273" s="3523"/>
      <c r="U273" s="3523"/>
      <c r="V273" s="3523"/>
      <c r="W273" s="3523"/>
      <c r="X273" s="3523"/>
      <c r="Y273" s="3523"/>
      <c r="Z273" s="3523"/>
      <c r="AA273" s="3523"/>
      <c r="AB273" s="3523"/>
      <c r="AC273" s="3523"/>
      <c r="AD273" s="3523"/>
      <c r="AE273" s="3523"/>
      <c r="AF273" s="3523"/>
      <c r="AG273" s="3523"/>
      <c r="AH273" s="3523"/>
      <c r="AI273" s="3523"/>
      <c r="AJ273" s="3523"/>
      <c r="AK273" s="3524"/>
    </row>
    <row r="274" spans="2:37" s="2393" customFormat="1" ht="13.5" thickBot="1" x14ac:dyDescent="0.25">
      <c r="B274" s="5711"/>
      <c r="C274" s="5712"/>
      <c r="D274" s="5713"/>
      <c r="E274" s="5713"/>
      <c r="F274" s="5713"/>
      <c r="G274" s="5713"/>
      <c r="H274" s="5713"/>
      <c r="I274" s="5713"/>
      <c r="J274" s="5713"/>
      <c r="K274" s="5713"/>
      <c r="L274" s="5713"/>
      <c r="M274" s="5713"/>
      <c r="N274" s="5713"/>
      <c r="O274" s="5713"/>
      <c r="P274" s="5713"/>
      <c r="Q274" s="5713"/>
      <c r="R274" s="3523"/>
      <c r="S274" s="3523"/>
      <c r="T274" s="3523"/>
      <c r="U274" s="3523"/>
      <c r="V274" s="3523"/>
      <c r="W274" s="3523"/>
      <c r="X274" s="3523"/>
      <c r="Y274" s="3523"/>
      <c r="Z274" s="3523"/>
      <c r="AA274" s="3523"/>
      <c r="AB274" s="3523"/>
      <c r="AC274" s="3523"/>
      <c r="AD274" s="3523"/>
      <c r="AE274" s="3523"/>
      <c r="AF274" s="3523"/>
      <c r="AG274" s="3523"/>
      <c r="AH274" s="3523"/>
      <c r="AI274" s="3523"/>
      <c r="AJ274" s="3523"/>
      <c r="AK274" s="3524"/>
    </row>
    <row r="275" spans="2:37" s="2393" customFormat="1" ht="13.5" thickBot="1" x14ac:dyDescent="0.25">
      <c r="B275" s="5714" t="s">
        <v>4997</v>
      </c>
      <c r="C275" s="5715"/>
      <c r="D275" s="5691" t="s">
        <v>4987</v>
      </c>
      <c r="E275" s="5691" t="s">
        <v>4998</v>
      </c>
      <c r="F275" s="5720" t="s">
        <v>224</v>
      </c>
      <c r="G275" s="5721"/>
      <c r="H275" s="5721"/>
      <c r="I275" s="5721"/>
      <c r="J275" s="5721"/>
      <c r="K275" s="5721"/>
      <c r="L275" s="5721"/>
      <c r="M275" s="5721"/>
      <c r="N275" s="5721"/>
      <c r="O275" s="5721"/>
      <c r="P275" s="5721"/>
      <c r="Q275" s="5721"/>
      <c r="R275" s="5722"/>
      <c r="S275" s="5720" t="s">
        <v>340</v>
      </c>
      <c r="T275" s="5721"/>
      <c r="U275" s="5721"/>
      <c r="V275" s="5721"/>
      <c r="W275" s="5721"/>
      <c r="X275" s="5721"/>
      <c r="Y275" s="5721"/>
      <c r="Z275" s="5721"/>
      <c r="AA275" s="5721"/>
      <c r="AB275" s="5721"/>
      <c r="AC275" s="5722"/>
      <c r="AD275" s="5720" t="s">
        <v>225</v>
      </c>
      <c r="AE275" s="5721"/>
      <c r="AF275" s="5721"/>
      <c r="AG275" s="5722"/>
      <c r="AH275" s="5723" t="s">
        <v>4982</v>
      </c>
      <c r="AI275" s="5724"/>
      <c r="AJ275" s="5725"/>
      <c r="AK275" s="3524"/>
    </row>
    <row r="276" spans="2:37" s="2393" customFormat="1" ht="13.5" thickBot="1" x14ac:dyDescent="0.25">
      <c r="B276" s="5716"/>
      <c r="C276" s="5717"/>
      <c r="D276" s="5719"/>
      <c r="E276" s="5719"/>
      <c r="F276" s="5691" t="s">
        <v>4999</v>
      </c>
      <c r="G276" s="5691" t="s">
        <v>5000</v>
      </c>
      <c r="H276" s="5691" t="s">
        <v>5001</v>
      </c>
      <c r="I276" s="5695" t="s">
        <v>5002</v>
      </c>
      <c r="J276" s="5695" t="s">
        <v>5003</v>
      </c>
      <c r="K276" s="5695" t="s">
        <v>5004</v>
      </c>
      <c r="L276" s="5695" t="s">
        <v>5005</v>
      </c>
      <c r="M276" s="5694" t="s">
        <v>5006</v>
      </c>
      <c r="N276" s="5694"/>
      <c r="O276" s="5695" t="s">
        <v>5007</v>
      </c>
      <c r="P276" s="5695" t="s">
        <v>5008</v>
      </c>
      <c r="Q276" s="5695" t="s">
        <v>5009</v>
      </c>
      <c r="R276" s="5695" t="s">
        <v>5010</v>
      </c>
      <c r="S276" s="5691" t="s">
        <v>5011</v>
      </c>
      <c r="T276" s="5691" t="s">
        <v>5012</v>
      </c>
      <c r="U276" s="5691" t="s">
        <v>5013</v>
      </c>
      <c r="V276" s="5691" t="s">
        <v>5014</v>
      </c>
      <c r="W276" s="5691" t="s">
        <v>5015</v>
      </c>
      <c r="X276" s="5691" t="s">
        <v>5016</v>
      </c>
      <c r="Y276" s="5691" t="s">
        <v>5017</v>
      </c>
      <c r="Z276" s="5691" t="s">
        <v>5018</v>
      </c>
      <c r="AA276" s="5691" t="s">
        <v>5019</v>
      </c>
      <c r="AB276" s="5695" t="s">
        <v>5020</v>
      </c>
      <c r="AC276" s="5695" t="s">
        <v>5021</v>
      </c>
      <c r="AD276" s="5691" t="s">
        <v>5022</v>
      </c>
      <c r="AE276" s="5691" t="s">
        <v>5023</v>
      </c>
      <c r="AF276" s="5691" t="s">
        <v>5024</v>
      </c>
      <c r="AG276" s="5691" t="s">
        <v>5025</v>
      </c>
      <c r="AH276" s="5691" t="s">
        <v>1150</v>
      </c>
      <c r="AI276" s="5691" t="s">
        <v>4983</v>
      </c>
      <c r="AJ276" s="5691" t="s">
        <v>4984</v>
      </c>
      <c r="AK276" s="3524"/>
    </row>
    <row r="277" spans="2:37" s="2393" customFormat="1" ht="13.5" thickBot="1" x14ac:dyDescent="0.25">
      <c r="B277" s="5718"/>
      <c r="C277" s="5694"/>
      <c r="D277" s="5692"/>
      <c r="E277" s="5692"/>
      <c r="F277" s="5692"/>
      <c r="G277" s="5692"/>
      <c r="H277" s="5692"/>
      <c r="I277" s="5696"/>
      <c r="J277" s="5696"/>
      <c r="K277" s="5696"/>
      <c r="L277" s="5696"/>
      <c r="M277" s="3660" t="s">
        <v>5026</v>
      </c>
      <c r="N277" s="3661" t="s">
        <v>2793</v>
      </c>
      <c r="O277" s="5696"/>
      <c r="P277" s="5696"/>
      <c r="Q277" s="5696"/>
      <c r="R277" s="5696"/>
      <c r="S277" s="5692"/>
      <c r="T277" s="5692"/>
      <c r="U277" s="5692"/>
      <c r="V277" s="5692"/>
      <c r="W277" s="5692"/>
      <c r="X277" s="5692"/>
      <c r="Y277" s="5692"/>
      <c r="Z277" s="5692"/>
      <c r="AA277" s="5692"/>
      <c r="AB277" s="5696"/>
      <c r="AC277" s="5696"/>
      <c r="AD277" s="5692"/>
      <c r="AE277" s="5692"/>
      <c r="AF277" s="5692"/>
      <c r="AG277" s="5692"/>
      <c r="AH277" s="5692"/>
      <c r="AI277" s="5692"/>
      <c r="AJ277" s="5692"/>
      <c r="AK277" s="3524"/>
    </row>
    <row r="278" spans="2:37" s="2393" customFormat="1" x14ac:dyDescent="0.2">
      <c r="B278" s="5072" t="s">
        <v>6633</v>
      </c>
      <c r="C278" s="4158"/>
      <c r="D278" s="3233">
        <v>2541</v>
      </c>
      <c r="E278" s="3234">
        <v>3</v>
      </c>
      <c r="F278" s="3234" t="s">
        <v>1412</v>
      </c>
      <c r="G278" s="3234" t="s">
        <v>1412</v>
      </c>
      <c r="H278" s="3234" t="s">
        <v>1412</v>
      </c>
      <c r="I278" s="3234" t="s">
        <v>1412</v>
      </c>
      <c r="J278" s="3234" t="s">
        <v>1412</v>
      </c>
      <c r="K278" s="3234" t="s">
        <v>1412</v>
      </c>
      <c r="L278" s="3234" t="s">
        <v>1412</v>
      </c>
      <c r="M278" s="3234" t="s">
        <v>1412</v>
      </c>
      <c r="N278" s="3234" t="s">
        <v>1412</v>
      </c>
      <c r="O278" s="3234" t="s">
        <v>1412</v>
      </c>
      <c r="P278" s="3234" t="s">
        <v>1412</v>
      </c>
      <c r="Q278" s="3234" t="s">
        <v>1412</v>
      </c>
      <c r="R278" s="3234" t="s">
        <v>1412</v>
      </c>
      <c r="S278" s="3234" t="s">
        <v>1412</v>
      </c>
      <c r="T278" s="3234" t="s">
        <v>1412</v>
      </c>
      <c r="U278" s="3234" t="s">
        <v>1412</v>
      </c>
      <c r="V278" s="3234" t="s">
        <v>1412</v>
      </c>
      <c r="W278" s="3234" t="s">
        <v>1412</v>
      </c>
      <c r="X278" s="3234" t="s">
        <v>1412</v>
      </c>
      <c r="Y278" s="3234" t="s">
        <v>1412</v>
      </c>
      <c r="Z278" s="3234" t="s">
        <v>1412</v>
      </c>
      <c r="AA278" s="3234" t="s">
        <v>1412</v>
      </c>
      <c r="AB278" s="3234" t="s">
        <v>1412</v>
      </c>
      <c r="AC278" s="3234" t="s">
        <v>1412</v>
      </c>
      <c r="AD278" s="3234">
        <v>3</v>
      </c>
      <c r="AE278" s="2523">
        <v>100</v>
      </c>
      <c r="AF278" s="2669">
        <f>AD278/AE278</f>
        <v>0.03</v>
      </c>
      <c r="AG278" s="3234">
        <v>0.2</v>
      </c>
      <c r="AH278" s="3234" t="s">
        <v>1412</v>
      </c>
      <c r="AI278" s="3234" t="s">
        <v>1412</v>
      </c>
      <c r="AJ278" s="3100" t="s">
        <v>1412</v>
      </c>
      <c r="AK278" s="3524"/>
    </row>
    <row r="279" spans="2:37" s="2393" customFormat="1" ht="21.75" customHeight="1" x14ac:dyDescent="0.2">
      <c r="B279" s="6250" t="s">
        <v>6635</v>
      </c>
      <c r="C279" s="5139"/>
      <c r="D279" s="3242">
        <v>2542</v>
      </c>
      <c r="E279" s="3243">
        <v>6</v>
      </c>
      <c r="F279" s="3243" t="s">
        <v>1412</v>
      </c>
      <c r="G279" s="3243" t="s">
        <v>1412</v>
      </c>
      <c r="H279" s="3243" t="s">
        <v>1412</v>
      </c>
      <c r="I279" s="3243" t="s">
        <v>1412</v>
      </c>
      <c r="J279" s="3243" t="s">
        <v>1412</v>
      </c>
      <c r="K279" s="3243" t="s">
        <v>1412</v>
      </c>
      <c r="L279" s="3243" t="s">
        <v>1412</v>
      </c>
      <c r="M279" s="3243" t="s">
        <v>1412</v>
      </c>
      <c r="N279" s="3243" t="s">
        <v>1412</v>
      </c>
      <c r="O279" s="3243" t="s">
        <v>1412</v>
      </c>
      <c r="P279" s="3243" t="s">
        <v>1412</v>
      </c>
      <c r="Q279" s="3243" t="s">
        <v>1412</v>
      </c>
      <c r="R279" s="3243" t="s">
        <v>1412</v>
      </c>
      <c r="S279" s="3243" t="s">
        <v>1412</v>
      </c>
      <c r="T279" s="3243" t="s">
        <v>1412</v>
      </c>
      <c r="U279" s="3243" t="s">
        <v>1412</v>
      </c>
      <c r="V279" s="3243" t="s">
        <v>1412</v>
      </c>
      <c r="W279" s="3243" t="s">
        <v>1412</v>
      </c>
      <c r="X279" s="3243" t="s">
        <v>1412</v>
      </c>
      <c r="Y279" s="3243" t="s">
        <v>1412</v>
      </c>
      <c r="Z279" s="3243" t="s">
        <v>1412</v>
      </c>
      <c r="AA279" s="3243" t="s">
        <v>1412</v>
      </c>
      <c r="AB279" s="3243" t="s">
        <v>1412</v>
      </c>
      <c r="AC279" s="3243" t="s">
        <v>1412</v>
      </c>
      <c r="AD279" s="3243">
        <v>6</v>
      </c>
      <c r="AE279" s="2512">
        <v>250</v>
      </c>
      <c r="AF279" s="3108">
        <f t="shared" ref="AF279:AF280" si="0">AD279/AE279</f>
        <v>2.4E-2</v>
      </c>
      <c r="AG279" s="3243">
        <v>0.2</v>
      </c>
      <c r="AH279" s="3243" t="s">
        <v>1412</v>
      </c>
      <c r="AI279" s="3243" t="s">
        <v>1412</v>
      </c>
      <c r="AJ279" s="3325" t="s">
        <v>1412</v>
      </c>
      <c r="AK279" s="3524"/>
    </row>
    <row r="280" spans="2:37" s="2393" customFormat="1" ht="13.5" thickBot="1" x14ac:dyDescent="0.25">
      <c r="B280" s="4162" t="s">
        <v>6634</v>
      </c>
      <c r="C280" s="4163"/>
      <c r="D280" s="2972">
        <v>2543</v>
      </c>
      <c r="E280" s="2973">
        <v>10</v>
      </c>
      <c r="F280" s="2973" t="s">
        <v>1412</v>
      </c>
      <c r="G280" s="2973" t="s">
        <v>1412</v>
      </c>
      <c r="H280" s="2973" t="s">
        <v>1412</v>
      </c>
      <c r="I280" s="2973" t="s">
        <v>1412</v>
      </c>
      <c r="J280" s="2973" t="s">
        <v>1412</v>
      </c>
      <c r="K280" s="2973" t="s">
        <v>1412</v>
      </c>
      <c r="L280" s="2973" t="s">
        <v>1412</v>
      </c>
      <c r="M280" s="2973" t="s">
        <v>1412</v>
      </c>
      <c r="N280" s="2973" t="s">
        <v>1412</v>
      </c>
      <c r="O280" s="2973" t="s">
        <v>1412</v>
      </c>
      <c r="P280" s="2973" t="s">
        <v>1412</v>
      </c>
      <c r="Q280" s="2973" t="s">
        <v>1412</v>
      </c>
      <c r="R280" s="2973" t="s">
        <v>1412</v>
      </c>
      <c r="S280" s="2973" t="s">
        <v>1412</v>
      </c>
      <c r="T280" s="2973" t="s">
        <v>1412</v>
      </c>
      <c r="U280" s="2973" t="s">
        <v>1412</v>
      </c>
      <c r="V280" s="2973" t="s">
        <v>1412</v>
      </c>
      <c r="W280" s="2973" t="s">
        <v>1412</v>
      </c>
      <c r="X280" s="2973" t="s">
        <v>1412</v>
      </c>
      <c r="Y280" s="2973" t="s">
        <v>1412</v>
      </c>
      <c r="Z280" s="2973" t="s">
        <v>1412</v>
      </c>
      <c r="AA280" s="2973" t="s">
        <v>1412</v>
      </c>
      <c r="AB280" s="2973" t="s">
        <v>1412</v>
      </c>
      <c r="AC280" s="2973" t="s">
        <v>1412</v>
      </c>
      <c r="AD280" s="2973">
        <v>10</v>
      </c>
      <c r="AE280" s="2554">
        <v>400</v>
      </c>
      <c r="AF280" s="3109">
        <f t="shared" si="0"/>
        <v>2.5000000000000001E-2</v>
      </c>
      <c r="AG280" s="2973">
        <v>0.2</v>
      </c>
      <c r="AH280" s="2973" t="s">
        <v>1412</v>
      </c>
      <c r="AI280" s="2973" t="s">
        <v>1412</v>
      </c>
      <c r="AJ280" s="3326" t="s">
        <v>1412</v>
      </c>
      <c r="AK280" s="3524"/>
    </row>
    <row r="281" spans="2:37" s="2393" customFormat="1" x14ac:dyDescent="0.2">
      <c r="B281" s="3558"/>
      <c r="C281" s="3559"/>
      <c r="D281" s="3560"/>
      <c r="E281" s="3560"/>
      <c r="F281" s="3560"/>
      <c r="G281" s="3560"/>
      <c r="H281" s="3559"/>
      <c r="I281" s="3561"/>
      <c r="J281" s="3561"/>
      <c r="K281" s="3561"/>
      <c r="L281" s="3561"/>
      <c r="M281" s="3559"/>
      <c r="N281" s="3561"/>
      <c r="O281" s="3561"/>
      <c r="P281" s="3561"/>
      <c r="Q281" s="3561"/>
      <c r="R281" s="3561"/>
      <c r="S281" s="3559"/>
      <c r="T281" s="3562"/>
      <c r="U281" s="3562"/>
      <c r="V281" s="3562"/>
      <c r="W281" s="3562"/>
      <c r="X281" s="3562"/>
      <c r="Y281" s="3562"/>
      <c r="Z281" s="3562"/>
      <c r="AA281" s="3562"/>
      <c r="AB281" s="3562"/>
      <c r="AC281" s="3562"/>
      <c r="AD281" s="3562"/>
      <c r="AE281" s="3562"/>
      <c r="AF281" s="3562"/>
      <c r="AG281" s="3562"/>
      <c r="AH281" s="3562"/>
      <c r="AI281" s="3562"/>
      <c r="AJ281" s="3562"/>
      <c r="AK281" s="3524"/>
    </row>
    <row r="282" spans="2:37" s="2393" customFormat="1" x14ac:dyDescent="0.2">
      <c r="B282" s="5693" t="s">
        <v>4985</v>
      </c>
      <c r="C282" s="5694"/>
      <c r="D282" s="6249" t="s">
        <v>6636</v>
      </c>
      <c r="E282" s="5694"/>
      <c r="F282" s="5694"/>
      <c r="G282" s="5694"/>
      <c r="H282" s="5694"/>
      <c r="I282" s="5694"/>
      <c r="J282" s="5694"/>
      <c r="K282" s="5694"/>
      <c r="L282" s="5694"/>
      <c r="M282" s="5694"/>
      <c r="N282" s="5694"/>
      <c r="O282" s="5694"/>
      <c r="P282" s="5694"/>
      <c r="Q282" s="5694"/>
      <c r="R282" s="5694"/>
      <c r="S282" s="5694"/>
      <c r="T282" s="5694"/>
      <c r="U282" s="5694"/>
      <c r="V282" s="5694"/>
      <c r="W282" s="5694"/>
      <c r="X282" s="5694"/>
      <c r="Y282" s="5694"/>
      <c r="Z282" s="5694"/>
      <c r="AA282" s="5694"/>
      <c r="AB282" s="5694"/>
      <c r="AC282" s="5694"/>
      <c r="AD282" s="5694"/>
      <c r="AE282" s="5694"/>
      <c r="AF282" s="5694"/>
      <c r="AG282" s="5694"/>
      <c r="AH282" s="5694"/>
      <c r="AI282" s="5694"/>
      <c r="AJ282" s="5694"/>
      <c r="AK282" s="3524"/>
    </row>
    <row r="283" spans="2:37" s="2393" customFormat="1" x14ac:dyDescent="0.2">
      <c r="B283" s="5693" t="s">
        <v>4986</v>
      </c>
      <c r="C283" s="5694"/>
      <c r="D283" s="6249" t="s">
        <v>6637</v>
      </c>
      <c r="E283" s="5694"/>
      <c r="F283" s="5694"/>
      <c r="G283" s="5694"/>
      <c r="H283" s="5694"/>
      <c r="I283" s="5694"/>
      <c r="J283" s="5694"/>
      <c r="K283" s="5694"/>
      <c r="L283" s="5694"/>
      <c r="M283" s="5694"/>
      <c r="N283" s="5694"/>
      <c r="O283" s="5694"/>
      <c r="P283" s="5694"/>
      <c r="Q283" s="5694"/>
      <c r="R283" s="5694"/>
      <c r="S283" s="5694"/>
      <c r="T283" s="5694"/>
      <c r="U283" s="5694"/>
      <c r="V283" s="5694"/>
      <c r="W283" s="5694"/>
      <c r="X283" s="5694"/>
      <c r="Y283" s="5694"/>
      <c r="Z283" s="5694"/>
      <c r="AA283" s="5694"/>
      <c r="AB283" s="5694"/>
      <c r="AC283" s="5694"/>
      <c r="AD283" s="5694"/>
      <c r="AE283" s="5694"/>
      <c r="AF283" s="5694"/>
      <c r="AG283" s="5694"/>
      <c r="AH283" s="5694"/>
      <c r="AI283" s="5694"/>
      <c r="AJ283" s="5694"/>
      <c r="AK283" s="3524"/>
    </row>
    <row r="284" spans="2:37" s="2393" customFormat="1" ht="13.5" thickBot="1" x14ac:dyDescent="0.25">
      <c r="B284" s="5697"/>
      <c r="C284" s="5698"/>
      <c r="D284" s="5699"/>
      <c r="E284" s="5699"/>
      <c r="F284" s="5699"/>
      <c r="G284" s="5699"/>
      <c r="H284" s="3563"/>
      <c r="I284" s="3563"/>
      <c r="J284" s="3563"/>
      <c r="K284" s="3563"/>
      <c r="L284" s="3563"/>
      <c r="M284" s="3563"/>
      <c r="N284" s="3563"/>
      <c r="O284" s="3563"/>
      <c r="P284" s="3563"/>
      <c r="Q284" s="3563"/>
      <c r="R284" s="3563"/>
      <c r="S284" s="3563"/>
      <c r="T284" s="3564"/>
      <c r="U284" s="3564"/>
      <c r="V284" s="3564"/>
      <c r="W284" s="3564"/>
      <c r="X284" s="3564"/>
      <c r="Y284" s="3564"/>
      <c r="Z284" s="3564"/>
      <c r="AA284" s="3564"/>
      <c r="AB284" s="3564"/>
      <c r="AC284" s="3564"/>
      <c r="AD284" s="3564"/>
      <c r="AE284" s="3564"/>
      <c r="AF284" s="3564"/>
      <c r="AG284" s="3564"/>
      <c r="AH284" s="3564"/>
      <c r="AI284" s="3564"/>
      <c r="AJ284" s="3564"/>
      <c r="AK284" s="3565"/>
    </row>
    <row r="285" spans="2:37" s="2393" customFormat="1" ht="13.5" thickBot="1" x14ac:dyDescent="0.25">
      <c r="B285" s="3152"/>
      <c r="C285" s="3152"/>
      <c r="D285" s="2803"/>
      <c r="E285" s="2803"/>
      <c r="F285" s="2803"/>
      <c r="G285" s="2804"/>
      <c r="H285" s="2805"/>
      <c r="I285" s="2803"/>
      <c r="J285" s="2803"/>
    </row>
    <row r="286" spans="2:37" s="2393" customFormat="1" ht="20.25" x14ac:dyDescent="0.2">
      <c r="B286" s="5700" t="s">
        <v>4994</v>
      </c>
      <c r="C286" s="5701"/>
      <c r="D286" s="5701"/>
      <c r="E286" s="5701"/>
      <c r="F286" s="5701"/>
      <c r="G286" s="5701"/>
      <c r="H286" s="5701"/>
      <c r="I286" s="5701"/>
      <c r="J286" s="5701"/>
      <c r="K286" s="5701"/>
      <c r="L286" s="5701"/>
      <c r="M286" s="5701"/>
      <c r="N286" s="5701"/>
      <c r="O286" s="5701"/>
      <c r="P286" s="5701"/>
      <c r="Q286" s="5701"/>
      <c r="R286" s="5701"/>
      <c r="S286" s="5701"/>
      <c r="T286" s="5701"/>
      <c r="U286" s="5701"/>
      <c r="V286" s="5701"/>
      <c r="W286" s="5701"/>
      <c r="X286" s="5701"/>
      <c r="Y286" s="5701"/>
      <c r="Z286" s="5701"/>
      <c r="AA286" s="5701"/>
      <c r="AB286" s="5701"/>
      <c r="AC286" s="5701"/>
      <c r="AD286" s="5701"/>
      <c r="AE286" s="5701"/>
      <c r="AF286" s="5701"/>
      <c r="AG286" s="5701"/>
      <c r="AH286" s="5701"/>
      <c r="AI286" s="5701"/>
      <c r="AJ286" s="5701"/>
      <c r="AK286" s="5702"/>
    </row>
    <row r="287" spans="2:37" s="2393" customFormat="1" x14ac:dyDescent="0.2">
      <c r="B287" s="3521"/>
      <c r="C287" s="3522"/>
      <c r="D287" s="3522"/>
      <c r="E287" s="3522"/>
      <c r="F287" s="3522"/>
      <c r="G287" s="3523"/>
      <c r="H287" s="3523"/>
      <c r="I287" s="3523"/>
      <c r="J287" s="3523"/>
      <c r="K287" s="3523"/>
      <c r="L287" s="3523"/>
      <c r="M287" s="3523"/>
      <c r="N287" s="3523"/>
      <c r="O287" s="3523"/>
      <c r="P287" s="3523"/>
      <c r="Q287" s="3523"/>
      <c r="R287" s="3523"/>
      <c r="S287" s="3523"/>
      <c r="T287" s="3523"/>
      <c r="U287" s="3523"/>
      <c r="V287" s="3523"/>
      <c r="W287" s="3523"/>
      <c r="X287" s="3523"/>
      <c r="Y287" s="3523"/>
      <c r="Z287" s="3523"/>
      <c r="AA287" s="3523"/>
      <c r="AB287" s="3523"/>
      <c r="AC287" s="3523"/>
      <c r="AD287" s="3523"/>
      <c r="AE287" s="3523"/>
      <c r="AF287" s="3523"/>
      <c r="AG287" s="3523"/>
      <c r="AH287" s="3523"/>
      <c r="AI287" s="3523"/>
      <c r="AJ287" s="3523"/>
      <c r="AK287" s="3524"/>
    </row>
    <row r="288" spans="2:37" s="2393" customFormat="1" x14ac:dyDescent="0.2">
      <c r="B288" s="3521" t="s">
        <v>4981</v>
      </c>
      <c r="C288" s="3522"/>
      <c r="D288" s="5703" t="s">
        <v>6541</v>
      </c>
      <c r="E288" s="5703"/>
      <c r="F288" s="5703"/>
      <c r="G288" s="3523"/>
      <c r="H288" s="3523"/>
      <c r="I288" s="3523"/>
      <c r="J288" s="3523"/>
      <c r="K288" s="3523"/>
      <c r="L288" s="3523"/>
      <c r="M288" s="3523"/>
      <c r="N288" s="3523"/>
      <c r="O288" s="3523"/>
      <c r="P288" s="3523"/>
      <c r="Q288" s="3523"/>
      <c r="R288" s="3523"/>
      <c r="S288" s="3523"/>
      <c r="T288" s="3523"/>
      <c r="U288" s="3523"/>
      <c r="V288" s="3523"/>
      <c r="W288" s="3523"/>
      <c r="X288" s="3523"/>
      <c r="Y288" s="3523"/>
      <c r="Z288" s="3523"/>
      <c r="AA288" s="3523"/>
      <c r="AB288" s="3523"/>
      <c r="AC288" s="3523"/>
      <c r="AD288" s="3523"/>
      <c r="AE288" s="3523"/>
      <c r="AF288" s="3523"/>
      <c r="AG288" s="3523"/>
      <c r="AH288" s="3523"/>
      <c r="AI288" s="3523"/>
      <c r="AJ288" s="3523"/>
      <c r="AK288" s="3524"/>
    </row>
    <row r="289" spans="2:37" s="2393" customFormat="1" ht="13.5" thickBot="1" x14ac:dyDescent="0.25">
      <c r="B289" s="5704" t="s">
        <v>4995</v>
      </c>
      <c r="C289" s="5705"/>
      <c r="D289" s="5745">
        <v>41787</v>
      </c>
      <c r="E289" s="5745"/>
      <c r="F289" s="3525"/>
      <c r="G289" s="3523"/>
      <c r="H289" s="3523"/>
      <c r="I289" s="3523"/>
      <c r="J289" s="3523"/>
      <c r="K289" s="3523"/>
      <c r="L289" s="3523"/>
      <c r="M289" s="3523"/>
      <c r="N289" s="3523"/>
      <c r="O289" s="3523"/>
      <c r="P289" s="3523"/>
      <c r="Q289" s="3523"/>
      <c r="R289" s="3523"/>
      <c r="S289" s="3523"/>
      <c r="T289" s="3523"/>
      <c r="U289" s="3523"/>
      <c r="V289" s="3523"/>
      <c r="W289" s="3523"/>
      <c r="X289" s="3523"/>
      <c r="Y289" s="3523"/>
      <c r="Z289" s="3523"/>
      <c r="AA289" s="3523"/>
      <c r="AB289" s="3523"/>
      <c r="AC289" s="3523"/>
      <c r="AD289" s="3523"/>
      <c r="AE289" s="3523"/>
      <c r="AF289" s="3523"/>
      <c r="AG289" s="3523"/>
      <c r="AH289" s="3523"/>
      <c r="AI289" s="3523"/>
      <c r="AJ289" s="3523"/>
      <c r="AK289" s="3524"/>
    </row>
    <row r="290" spans="2:37" s="2393" customFormat="1" ht="13.5" thickBot="1" x14ac:dyDescent="0.25">
      <c r="B290" s="5706" t="s">
        <v>4996</v>
      </c>
      <c r="C290" s="5707"/>
      <c r="D290" s="5708" t="s">
        <v>6542</v>
      </c>
      <c r="E290" s="5709"/>
      <c r="F290" s="5709"/>
      <c r="G290" s="5709"/>
      <c r="H290" s="5709"/>
      <c r="I290" s="5709"/>
      <c r="J290" s="5709"/>
      <c r="K290" s="5709"/>
      <c r="L290" s="5709"/>
      <c r="M290" s="5709"/>
      <c r="N290" s="5709"/>
      <c r="O290" s="5709"/>
      <c r="P290" s="5709"/>
      <c r="Q290" s="5710"/>
      <c r="R290" s="3523"/>
      <c r="S290" s="3523"/>
      <c r="T290" s="3523"/>
      <c r="U290" s="3523"/>
      <c r="V290" s="3523"/>
      <c r="W290" s="3523"/>
      <c r="X290" s="3523"/>
      <c r="Y290" s="3523"/>
      <c r="Z290" s="3523"/>
      <c r="AA290" s="3523"/>
      <c r="AB290" s="3523"/>
      <c r="AC290" s="3523"/>
      <c r="AD290" s="3523"/>
      <c r="AE290" s="3523"/>
      <c r="AF290" s="3523"/>
      <c r="AG290" s="3523"/>
      <c r="AH290" s="3523"/>
      <c r="AI290" s="3523"/>
      <c r="AJ290" s="3523"/>
      <c r="AK290" s="3524"/>
    </row>
    <row r="291" spans="2:37" s="2393" customFormat="1" ht="13.5" thickBot="1" x14ac:dyDescent="0.25">
      <c r="B291" s="5711"/>
      <c r="C291" s="5712"/>
      <c r="D291" s="5713"/>
      <c r="E291" s="5713"/>
      <c r="F291" s="5713"/>
      <c r="G291" s="5713"/>
      <c r="H291" s="5713"/>
      <c r="I291" s="5713"/>
      <c r="J291" s="5713"/>
      <c r="K291" s="5713"/>
      <c r="L291" s="5713"/>
      <c r="M291" s="5713"/>
      <c r="N291" s="5713"/>
      <c r="O291" s="5713"/>
      <c r="P291" s="5713"/>
      <c r="Q291" s="5713"/>
      <c r="R291" s="3523"/>
      <c r="S291" s="3523"/>
      <c r="T291" s="3523"/>
      <c r="U291" s="3523"/>
      <c r="V291" s="3523"/>
      <c r="W291" s="3523"/>
      <c r="X291" s="3523"/>
      <c r="Y291" s="3523"/>
      <c r="Z291" s="3523"/>
      <c r="AA291" s="3523"/>
      <c r="AB291" s="3523"/>
      <c r="AC291" s="3523"/>
      <c r="AD291" s="3523"/>
      <c r="AE291" s="3523"/>
      <c r="AF291" s="3523"/>
      <c r="AG291" s="3523"/>
      <c r="AH291" s="3523"/>
      <c r="AI291" s="3523"/>
      <c r="AJ291" s="3523"/>
      <c r="AK291" s="3524"/>
    </row>
    <row r="292" spans="2:37" s="2393" customFormat="1" ht="13.5" thickBot="1" x14ac:dyDescent="0.25">
      <c r="B292" s="5714" t="s">
        <v>4997</v>
      </c>
      <c r="C292" s="5715"/>
      <c r="D292" s="5691" t="s">
        <v>4987</v>
      </c>
      <c r="E292" s="5691" t="s">
        <v>4998</v>
      </c>
      <c r="F292" s="5720" t="s">
        <v>224</v>
      </c>
      <c r="G292" s="5721"/>
      <c r="H292" s="5721"/>
      <c r="I292" s="5721"/>
      <c r="J292" s="5721"/>
      <c r="K292" s="5721"/>
      <c r="L292" s="5721"/>
      <c r="M292" s="5721"/>
      <c r="N292" s="5721"/>
      <c r="O292" s="5721"/>
      <c r="P292" s="5721"/>
      <c r="Q292" s="5721"/>
      <c r="R292" s="5722"/>
      <c r="S292" s="5720" t="s">
        <v>340</v>
      </c>
      <c r="T292" s="5721"/>
      <c r="U292" s="5721"/>
      <c r="V292" s="5721"/>
      <c r="W292" s="5721"/>
      <c r="X292" s="5721"/>
      <c r="Y292" s="5721"/>
      <c r="Z292" s="5721"/>
      <c r="AA292" s="5721"/>
      <c r="AB292" s="5721"/>
      <c r="AC292" s="5722"/>
      <c r="AD292" s="5720" t="s">
        <v>225</v>
      </c>
      <c r="AE292" s="5721"/>
      <c r="AF292" s="5721"/>
      <c r="AG292" s="5722"/>
      <c r="AH292" s="5723" t="s">
        <v>4982</v>
      </c>
      <c r="AI292" s="5724"/>
      <c r="AJ292" s="5725"/>
      <c r="AK292" s="3524"/>
    </row>
    <row r="293" spans="2:37" s="2393" customFormat="1" ht="13.5" thickBot="1" x14ac:dyDescent="0.25">
      <c r="B293" s="5716"/>
      <c r="C293" s="5717"/>
      <c r="D293" s="5719"/>
      <c r="E293" s="5719"/>
      <c r="F293" s="5691" t="s">
        <v>4999</v>
      </c>
      <c r="G293" s="5691" t="s">
        <v>5000</v>
      </c>
      <c r="H293" s="5691" t="s">
        <v>5001</v>
      </c>
      <c r="I293" s="5695" t="s">
        <v>5002</v>
      </c>
      <c r="J293" s="5695" t="s">
        <v>5003</v>
      </c>
      <c r="K293" s="5695" t="s">
        <v>5004</v>
      </c>
      <c r="L293" s="5695" t="s">
        <v>5005</v>
      </c>
      <c r="M293" s="5694" t="s">
        <v>5006</v>
      </c>
      <c r="N293" s="5694"/>
      <c r="O293" s="5695" t="s">
        <v>5007</v>
      </c>
      <c r="P293" s="5695" t="s">
        <v>5008</v>
      </c>
      <c r="Q293" s="5695" t="s">
        <v>5009</v>
      </c>
      <c r="R293" s="5695" t="s">
        <v>5010</v>
      </c>
      <c r="S293" s="5691" t="s">
        <v>5011</v>
      </c>
      <c r="T293" s="5691" t="s">
        <v>5012</v>
      </c>
      <c r="U293" s="5691" t="s">
        <v>5013</v>
      </c>
      <c r="V293" s="5691" t="s">
        <v>5014</v>
      </c>
      <c r="W293" s="5691" t="s">
        <v>5015</v>
      </c>
      <c r="X293" s="5691" t="s">
        <v>5016</v>
      </c>
      <c r="Y293" s="5691" t="s">
        <v>5017</v>
      </c>
      <c r="Z293" s="5691" t="s">
        <v>5018</v>
      </c>
      <c r="AA293" s="5691" t="s">
        <v>5019</v>
      </c>
      <c r="AB293" s="5695" t="s">
        <v>5020</v>
      </c>
      <c r="AC293" s="5695" t="s">
        <v>5021</v>
      </c>
      <c r="AD293" s="5691" t="s">
        <v>5022</v>
      </c>
      <c r="AE293" s="5691" t="s">
        <v>5023</v>
      </c>
      <c r="AF293" s="5691" t="s">
        <v>5024</v>
      </c>
      <c r="AG293" s="5691" t="s">
        <v>5025</v>
      </c>
      <c r="AH293" s="5691" t="s">
        <v>1150</v>
      </c>
      <c r="AI293" s="5691" t="s">
        <v>4983</v>
      </c>
      <c r="AJ293" s="5691" t="s">
        <v>4984</v>
      </c>
      <c r="AK293" s="3524"/>
    </row>
    <row r="294" spans="2:37" s="2393" customFormat="1" ht="13.5" thickBot="1" x14ac:dyDescent="0.25">
      <c r="B294" s="5718"/>
      <c r="C294" s="5694"/>
      <c r="D294" s="5692"/>
      <c r="E294" s="5692"/>
      <c r="F294" s="5692"/>
      <c r="G294" s="5692"/>
      <c r="H294" s="5692"/>
      <c r="I294" s="5696"/>
      <c r="J294" s="5696"/>
      <c r="K294" s="5696"/>
      <c r="L294" s="5696"/>
      <c r="M294" s="3526" t="s">
        <v>5026</v>
      </c>
      <c r="N294" s="3527" t="s">
        <v>2793</v>
      </c>
      <c r="O294" s="5696"/>
      <c r="P294" s="5696"/>
      <c r="Q294" s="5696"/>
      <c r="R294" s="5696"/>
      <c r="S294" s="5692"/>
      <c r="T294" s="5692"/>
      <c r="U294" s="5692"/>
      <c r="V294" s="5692"/>
      <c r="W294" s="5692"/>
      <c r="X294" s="5692"/>
      <c r="Y294" s="5692"/>
      <c r="Z294" s="5692"/>
      <c r="AA294" s="5692"/>
      <c r="AB294" s="5696"/>
      <c r="AC294" s="5696"/>
      <c r="AD294" s="5692"/>
      <c r="AE294" s="5692"/>
      <c r="AF294" s="5692"/>
      <c r="AG294" s="5692"/>
      <c r="AH294" s="5692"/>
      <c r="AI294" s="5692"/>
      <c r="AJ294" s="5692"/>
      <c r="AK294" s="3524"/>
    </row>
    <row r="295" spans="2:37" s="2393" customFormat="1" x14ac:dyDescent="0.2">
      <c r="B295" s="1288" t="s">
        <v>6543</v>
      </c>
      <c r="C295" s="3619"/>
      <c r="D295" s="3520">
        <v>300535</v>
      </c>
      <c r="E295" s="3528">
        <v>29</v>
      </c>
      <c r="F295" s="3529" t="s">
        <v>1529</v>
      </c>
      <c r="G295" s="3530" t="s">
        <v>1529</v>
      </c>
      <c r="H295" s="3530" t="s">
        <v>1529</v>
      </c>
      <c r="I295" s="3530" t="s">
        <v>1529</v>
      </c>
      <c r="J295" s="3530" t="s">
        <v>1529</v>
      </c>
      <c r="K295" s="3530" t="s">
        <v>1529</v>
      </c>
      <c r="L295" s="3531" t="s">
        <v>1529</v>
      </c>
      <c r="M295" s="3532" t="s">
        <v>1529</v>
      </c>
      <c r="N295" s="3532" t="s">
        <v>1529</v>
      </c>
      <c r="O295" s="3530" t="s">
        <v>1529</v>
      </c>
      <c r="P295" s="3530" t="s">
        <v>1529</v>
      </c>
      <c r="Q295" s="3530" t="s">
        <v>1529</v>
      </c>
      <c r="R295" s="3530" t="s">
        <v>1529</v>
      </c>
      <c r="S295" s="3533" t="s">
        <v>1529</v>
      </c>
      <c r="T295" s="3533" t="s">
        <v>1529</v>
      </c>
      <c r="U295" s="3533" t="s">
        <v>1529</v>
      </c>
      <c r="V295" s="3533" t="s">
        <v>1529</v>
      </c>
      <c r="W295" s="3533" t="s">
        <v>1529</v>
      </c>
      <c r="X295" s="3533" t="s">
        <v>1529</v>
      </c>
      <c r="Y295" s="3533" t="s">
        <v>1529</v>
      </c>
      <c r="Z295" s="3533" t="s">
        <v>1529</v>
      </c>
      <c r="AA295" s="3533" t="s">
        <v>1529</v>
      </c>
      <c r="AB295" s="3533" t="s">
        <v>1529</v>
      </c>
      <c r="AC295" s="3533" t="s">
        <v>1529</v>
      </c>
      <c r="AD295" s="3528">
        <v>29</v>
      </c>
      <c r="AE295" s="3534" t="s">
        <v>6128</v>
      </c>
      <c r="AF295" s="3535" t="s">
        <v>1529</v>
      </c>
      <c r="AG295" s="3535">
        <v>0.1</v>
      </c>
      <c r="AH295" s="3536"/>
      <c r="AI295" s="3536"/>
      <c r="AJ295" s="3537"/>
      <c r="AK295" s="3524"/>
    </row>
    <row r="296" spans="2:37" s="2393" customFormat="1" x14ac:dyDescent="0.2">
      <c r="B296" s="6227" t="s">
        <v>6544</v>
      </c>
      <c r="C296" s="6228"/>
      <c r="D296" s="3617">
        <v>300535</v>
      </c>
      <c r="E296" s="3538">
        <v>39</v>
      </c>
      <c r="F296" s="3539" t="s">
        <v>1529</v>
      </c>
      <c r="G296" s="3540" t="s">
        <v>1529</v>
      </c>
      <c r="H296" s="3540" t="s">
        <v>1529</v>
      </c>
      <c r="I296" s="3540" t="s">
        <v>1529</v>
      </c>
      <c r="J296" s="3540" t="s">
        <v>1529</v>
      </c>
      <c r="K296" s="3540" t="s">
        <v>1529</v>
      </c>
      <c r="L296" s="3541" t="s">
        <v>1529</v>
      </c>
      <c r="M296" s="3542" t="s">
        <v>1529</v>
      </c>
      <c r="N296" s="3542" t="s">
        <v>1529</v>
      </c>
      <c r="O296" s="3540" t="s">
        <v>1529</v>
      </c>
      <c r="P296" s="3540" t="s">
        <v>1529</v>
      </c>
      <c r="Q296" s="3540" t="s">
        <v>1529</v>
      </c>
      <c r="R296" s="3540" t="s">
        <v>1529</v>
      </c>
      <c r="S296" s="3543" t="s">
        <v>1529</v>
      </c>
      <c r="T296" s="3543" t="s">
        <v>1529</v>
      </c>
      <c r="U296" s="3543" t="s">
        <v>1529</v>
      </c>
      <c r="V296" s="3543" t="s">
        <v>1529</v>
      </c>
      <c r="W296" s="3543" t="s">
        <v>1529</v>
      </c>
      <c r="X296" s="3543" t="s">
        <v>1529</v>
      </c>
      <c r="Y296" s="3543" t="s">
        <v>1529</v>
      </c>
      <c r="Z296" s="3543" t="s">
        <v>1529</v>
      </c>
      <c r="AA296" s="3543" t="s">
        <v>1529</v>
      </c>
      <c r="AB296" s="3543" t="s">
        <v>1529</v>
      </c>
      <c r="AC296" s="3543" t="s">
        <v>1529</v>
      </c>
      <c r="AD296" s="3538">
        <v>39</v>
      </c>
      <c r="AE296" s="3544" t="s">
        <v>6130</v>
      </c>
      <c r="AF296" s="3545" t="s">
        <v>1529</v>
      </c>
      <c r="AG296" s="3545">
        <v>0.1</v>
      </c>
      <c r="AH296" s="3546"/>
      <c r="AI296" s="3546"/>
      <c r="AJ296" s="3547"/>
      <c r="AK296" s="3524"/>
    </row>
    <row r="297" spans="2:37" s="2393" customFormat="1" x14ac:dyDescent="0.2">
      <c r="B297" s="6227" t="s">
        <v>6545</v>
      </c>
      <c r="C297" s="6228"/>
      <c r="D297" s="3617">
        <v>300535</v>
      </c>
      <c r="E297" s="3538">
        <v>49</v>
      </c>
      <c r="F297" s="3539" t="s">
        <v>1529</v>
      </c>
      <c r="G297" s="3540" t="s">
        <v>1529</v>
      </c>
      <c r="H297" s="3540" t="s">
        <v>1529</v>
      </c>
      <c r="I297" s="3540" t="s">
        <v>1529</v>
      </c>
      <c r="J297" s="3540" t="s">
        <v>1529</v>
      </c>
      <c r="K297" s="3540" t="s">
        <v>1529</v>
      </c>
      <c r="L297" s="3541" t="s">
        <v>1529</v>
      </c>
      <c r="M297" s="3542" t="s">
        <v>1529</v>
      </c>
      <c r="N297" s="3542" t="s">
        <v>1529</v>
      </c>
      <c r="O297" s="3540" t="s">
        <v>1529</v>
      </c>
      <c r="P297" s="3540" t="s">
        <v>1529</v>
      </c>
      <c r="Q297" s="3540" t="s">
        <v>1529</v>
      </c>
      <c r="R297" s="3540" t="s">
        <v>1529</v>
      </c>
      <c r="S297" s="3543" t="s">
        <v>1529</v>
      </c>
      <c r="T297" s="3543" t="s">
        <v>1529</v>
      </c>
      <c r="U297" s="3543" t="s">
        <v>1529</v>
      </c>
      <c r="V297" s="3543" t="s">
        <v>1529</v>
      </c>
      <c r="W297" s="3543" t="s">
        <v>1529</v>
      </c>
      <c r="X297" s="3543" t="s">
        <v>1529</v>
      </c>
      <c r="Y297" s="3543" t="s">
        <v>1529</v>
      </c>
      <c r="Z297" s="3543" t="s">
        <v>1529</v>
      </c>
      <c r="AA297" s="3543" t="s">
        <v>1529</v>
      </c>
      <c r="AB297" s="3543" t="s">
        <v>1529</v>
      </c>
      <c r="AC297" s="3543" t="s">
        <v>1529</v>
      </c>
      <c r="AD297" s="3538">
        <v>49</v>
      </c>
      <c r="AE297" s="3544" t="s">
        <v>6132</v>
      </c>
      <c r="AF297" s="3545" t="s">
        <v>1529</v>
      </c>
      <c r="AG297" s="3545">
        <v>0.1</v>
      </c>
      <c r="AH297" s="3546"/>
      <c r="AI297" s="3546"/>
      <c r="AJ297" s="3547"/>
      <c r="AK297" s="3524"/>
    </row>
    <row r="298" spans="2:37" s="2393" customFormat="1" x14ac:dyDescent="0.2">
      <c r="B298" s="6227" t="s">
        <v>6546</v>
      </c>
      <c r="C298" s="6228"/>
      <c r="D298" s="3617">
        <v>300535</v>
      </c>
      <c r="E298" s="3538">
        <v>95</v>
      </c>
      <c r="F298" s="3539" t="s">
        <v>1529</v>
      </c>
      <c r="G298" s="3540" t="s">
        <v>1529</v>
      </c>
      <c r="H298" s="3540" t="s">
        <v>1529</v>
      </c>
      <c r="I298" s="3540" t="s">
        <v>1529</v>
      </c>
      <c r="J298" s="3540" t="s">
        <v>1529</v>
      </c>
      <c r="K298" s="3540" t="s">
        <v>1529</v>
      </c>
      <c r="L298" s="3541" t="s">
        <v>1529</v>
      </c>
      <c r="M298" s="3542" t="s">
        <v>1529</v>
      </c>
      <c r="N298" s="3542" t="s">
        <v>1529</v>
      </c>
      <c r="O298" s="3540" t="s">
        <v>1529</v>
      </c>
      <c r="P298" s="3540" t="s">
        <v>1529</v>
      </c>
      <c r="Q298" s="3540" t="s">
        <v>1529</v>
      </c>
      <c r="R298" s="3540" t="s">
        <v>1529</v>
      </c>
      <c r="S298" s="3543" t="s">
        <v>1529</v>
      </c>
      <c r="T298" s="3543" t="s">
        <v>1529</v>
      </c>
      <c r="U298" s="3543" t="s">
        <v>1529</v>
      </c>
      <c r="V298" s="3543" t="s">
        <v>1529</v>
      </c>
      <c r="W298" s="3543" t="s">
        <v>1529</v>
      </c>
      <c r="X298" s="3543" t="s">
        <v>1529</v>
      </c>
      <c r="Y298" s="3543" t="s">
        <v>1529</v>
      </c>
      <c r="Z298" s="3543" t="s">
        <v>1529</v>
      </c>
      <c r="AA298" s="3543" t="s">
        <v>1529</v>
      </c>
      <c r="AB298" s="3543" t="s">
        <v>1529</v>
      </c>
      <c r="AC298" s="3543" t="s">
        <v>1529</v>
      </c>
      <c r="AD298" s="3538">
        <v>95</v>
      </c>
      <c r="AE298" s="3544" t="s">
        <v>6134</v>
      </c>
      <c r="AF298" s="3545" t="s">
        <v>1529</v>
      </c>
      <c r="AG298" s="3545">
        <v>0.1</v>
      </c>
      <c r="AH298" s="3546"/>
      <c r="AI298" s="3546"/>
      <c r="AJ298" s="3547"/>
      <c r="AK298" s="3524"/>
    </row>
    <row r="299" spans="2:37" s="2393" customFormat="1" ht="13.5" thickBot="1" x14ac:dyDescent="0.25">
      <c r="B299" s="6229" t="s">
        <v>6547</v>
      </c>
      <c r="C299" s="6230"/>
      <c r="D299" s="3618">
        <v>300535</v>
      </c>
      <c r="E299" s="3548">
        <v>140</v>
      </c>
      <c r="F299" s="3549" t="s">
        <v>1529</v>
      </c>
      <c r="G299" s="3550" t="s">
        <v>1529</v>
      </c>
      <c r="H299" s="3550" t="s">
        <v>1529</v>
      </c>
      <c r="I299" s="3550" t="s">
        <v>1529</v>
      </c>
      <c r="J299" s="3550" t="s">
        <v>1529</v>
      </c>
      <c r="K299" s="3550" t="s">
        <v>1529</v>
      </c>
      <c r="L299" s="3551" t="s">
        <v>1529</v>
      </c>
      <c r="M299" s="3552" t="s">
        <v>1529</v>
      </c>
      <c r="N299" s="3552" t="s">
        <v>1529</v>
      </c>
      <c r="O299" s="3550" t="s">
        <v>1529</v>
      </c>
      <c r="P299" s="3550" t="s">
        <v>1529</v>
      </c>
      <c r="Q299" s="3550" t="s">
        <v>1529</v>
      </c>
      <c r="R299" s="3550" t="s">
        <v>1529</v>
      </c>
      <c r="S299" s="3553" t="s">
        <v>1529</v>
      </c>
      <c r="T299" s="3553" t="s">
        <v>1529</v>
      </c>
      <c r="U299" s="3553" t="s">
        <v>1529</v>
      </c>
      <c r="V299" s="3553" t="s">
        <v>1529</v>
      </c>
      <c r="W299" s="3553" t="s">
        <v>1529</v>
      </c>
      <c r="X299" s="3553" t="s">
        <v>1529</v>
      </c>
      <c r="Y299" s="3553" t="s">
        <v>1529</v>
      </c>
      <c r="Z299" s="3553" t="s">
        <v>1529</v>
      </c>
      <c r="AA299" s="3553" t="s">
        <v>1529</v>
      </c>
      <c r="AB299" s="3553" t="s">
        <v>1529</v>
      </c>
      <c r="AC299" s="3553" t="s">
        <v>1529</v>
      </c>
      <c r="AD299" s="3548">
        <v>140</v>
      </c>
      <c r="AE299" s="3554" t="s">
        <v>6136</v>
      </c>
      <c r="AF299" s="3555" t="s">
        <v>1529</v>
      </c>
      <c r="AG299" s="3555">
        <v>0.1</v>
      </c>
      <c r="AH299" s="3556"/>
      <c r="AI299" s="3556"/>
      <c r="AJ299" s="3557"/>
      <c r="AK299" s="3524"/>
    </row>
    <row r="300" spans="2:37" s="2393" customFormat="1" x14ac:dyDescent="0.2">
      <c r="B300" s="3558"/>
      <c r="C300" s="3559"/>
      <c r="D300" s="3560"/>
      <c r="E300" s="3560"/>
      <c r="F300" s="3560"/>
      <c r="G300" s="3560"/>
      <c r="H300" s="3559"/>
      <c r="I300" s="3561"/>
      <c r="J300" s="3561"/>
      <c r="K300" s="3561"/>
      <c r="L300" s="3561"/>
      <c r="M300" s="3559"/>
      <c r="N300" s="3561"/>
      <c r="O300" s="3561"/>
      <c r="P300" s="3561"/>
      <c r="Q300" s="3561"/>
      <c r="R300" s="3561"/>
      <c r="S300" s="3559"/>
      <c r="T300" s="3562"/>
      <c r="U300" s="3562"/>
      <c r="V300" s="3562"/>
      <c r="W300" s="3562"/>
      <c r="X300" s="3562"/>
      <c r="Y300" s="3562"/>
      <c r="Z300" s="3562"/>
      <c r="AA300" s="3562"/>
      <c r="AB300" s="3562"/>
      <c r="AC300" s="3562"/>
      <c r="AD300" s="3562"/>
      <c r="AE300" s="3562"/>
      <c r="AF300" s="3562"/>
      <c r="AG300" s="3562"/>
      <c r="AH300" s="3562"/>
      <c r="AI300" s="3562"/>
      <c r="AJ300" s="3562"/>
      <c r="AK300" s="3524"/>
    </row>
    <row r="301" spans="2:37" s="2393" customFormat="1" x14ac:dyDescent="0.2">
      <c r="B301" s="5693" t="s">
        <v>4985</v>
      </c>
      <c r="C301" s="5694"/>
      <c r="D301" s="5694" t="s">
        <v>5093</v>
      </c>
      <c r="E301" s="5694"/>
      <c r="F301" s="5694"/>
      <c r="G301" s="5694"/>
      <c r="H301" s="5694"/>
      <c r="I301" s="5694"/>
      <c r="J301" s="5694"/>
      <c r="K301" s="5694"/>
      <c r="L301" s="5694"/>
      <c r="M301" s="5694"/>
      <c r="N301" s="5694"/>
      <c r="O301" s="5694"/>
      <c r="P301" s="5694"/>
      <c r="Q301" s="5694"/>
      <c r="R301" s="5694"/>
      <c r="S301" s="5694"/>
      <c r="T301" s="5694"/>
      <c r="U301" s="5694"/>
      <c r="V301" s="5694"/>
      <c r="W301" s="5694"/>
      <c r="X301" s="5694"/>
      <c r="Y301" s="5694"/>
      <c r="Z301" s="5694"/>
      <c r="AA301" s="5694"/>
      <c r="AB301" s="5694"/>
      <c r="AC301" s="5694"/>
      <c r="AD301" s="5694"/>
      <c r="AE301" s="5694"/>
      <c r="AF301" s="5694"/>
      <c r="AG301" s="5694"/>
      <c r="AH301" s="5694"/>
      <c r="AI301" s="5694"/>
      <c r="AJ301" s="5694"/>
      <c r="AK301" s="3524"/>
    </row>
    <row r="302" spans="2:37" s="2393" customFormat="1" x14ac:dyDescent="0.2">
      <c r="B302" s="5693" t="s">
        <v>4986</v>
      </c>
      <c r="C302" s="5694"/>
      <c r="D302" s="5694" t="s">
        <v>6511</v>
      </c>
      <c r="E302" s="5694"/>
      <c r="F302" s="5694"/>
      <c r="G302" s="5694"/>
      <c r="H302" s="5694"/>
      <c r="I302" s="5694"/>
      <c r="J302" s="5694"/>
      <c r="K302" s="5694"/>
      <c r="L302" s="5694"/>
      <c r="M302" s="5694"/>
      <c r="N302" s="5694"/>
      <c r="O302" s="5694"/>
      <c r="P302" s="5694"/>
      <c r="Q302" s="5694"/>
      <c r="R302" s="5694"/>
      <c r="S302" s="5694"/>
      <c r="T302" s="5694"/>
      <c r="U302" s="5694"/>
      <c r="V302" s="5694"/>
      <c r="W302" s="5694"/>
      <c r="X302" s="5694"/>
      <c r="Y302" s="5694"/>
      <c r="Z302" s="5694"/>
      <c r="AA302" s="5694"/>
      <c r="AB302" s="5694"/>
      <c r="AC302" s="5694"/>
      <c r="AD302" s="5694"/>
      <c r="AE302" s="5694"/>
      <c r="AF302" s="5694"/>
      <c r="AG302" s="5694"/>
      <c r="AH302" s="5694"/>
      <c r="AI302" s="5694"/>
      <c r="AJ302" s="5694"/>
      <c r="AK302" s="3524"/>
    </row>
    <row r="303" spans="2:37" s="2393" customFormat="1" ht="13.5" thickBot="1" x14ac:dyDescent="0.25">
      <c r="B303" s="5697"/>
      <c r="C303" s="5698"/>
      <c r="D303" s="5699"/>
      <c r="E303" s="5699"/>
      <c r="F303" s="5699"/>
      <c r="G303" s="5699"/>
      <c r="H303" s="3563"/>
      <c r="I303" s="3563"/>
      <c r="J303" s="3563"/>
      <c r="K303" s="3563"/>
      <c r="L303" s="3563"/>
      <c r="M303" s="3563"/>
      <c r="N303" s="3563"/>
      <c r="O303" s="3563"/>
      <c r="P303" s="3563"/>
      <c r="Q303" s="3563"/>
      <c r="R303" s="3563"/>
      <c r="S303" s="3563"/>
      <c r="T303" s="3564"/>
      <c r="U303" s="3564"/>
      <c r="V303" s="3564"/>
      <c r="W303" s="3564"/>
      <c r="X303" s="3564"/>
      <c r="Y303" s="3564"/>
      <c r="Z303" s="3564"/>
      <c r="AA303" s="3564"/>
      <c r="AB303" s="3564"/>
      <c r="AC303" s="3564"/>
      <c r="AD303" s="3564"/>
      <c r="AE303" s="3564"/>
      <c r="AF303" s="3564"/>
      <c r="AG303" s="3564"/>
      <c r="AH303" s="3564"/>
      <c r="AI303" s="3564"/>
      <c r="AJ303" s="3564"/>
      <c r="AK303" s="3565"/>
    </row>
    <row r="304" spans="2:37" s="2393" customFormat="1" ht="13.5" thickBot="1" x14ac:dyDescent="0.25">
      <c r="B304" s="3566"/>
      <c r="C304" s="3566"/>
      <c r="D304" s="3567"/>
      <c r="E304" s="3567"/>
      <c r="F304" s="3567"/>
      <c r="G304" s="3568"/>
      <c r="H304" s="3569"/>
      <c r="I304" s="3567"/>
      <c r="J304" s="3567"/>
      <c r="K304" s="1901"/>
      <c r="L304" s="1901"/>
      <c r="M304" s="1901"/>
      <c r="N304" s="1901"/>
      <c r="O304" s="1901"/>
      <c r="P304" s="1901"/>
      <c r="Q304" s="1901"/>
      <c r="R304" s="1901"/>
      <c r="S304" s="1901"/>
      <c r="T304" s="1901"/>
      <c r="U304" s="1901"/>
      <c r="V304" s="1901"/>
      <c r="W304" s="1901"/>
      <c r="X304" s="1901"/>
      <c r="Y304" s="1901"/>
      <c r="Z304" s="1901"/>
      <c r="AA304" s="1901"/>
      <c r="AB304" s="1901"/>
      <c r="AC304" s="1901"/>
      <c r="AD304" s="1901"/>
      <c r="AE304" s="1901"/>
      <c r="AF304" s="1901"/>
      <c r="AG304" s="1901"/>
      <c r="AH304" s="1901"/>
      <c r="AI304" s="1901"/>
      <c r="AJ304" s="1901"/>
      <c r="AK304" s="1901"/>
    </row>
    <row r="305" spans="2:37" s="2393" customFormat="1" ht="20.25" x14ac:dyDescent="0.2">
      <c r="B305" s="5700" t="s">
        <v>4994</v>
      </c>
      <c r="C305" s="5701"/>
      <c r="D305" s="5701"/>
      <c r="E305" s="5701"/>
      <c r="F305" s="5701"/>
      <c r="G305" s="5701"/>
      <c r="H305" s="5701"/>
      <c r="I305" s="5701"/>
      <c r="J305" s="5701"/>
      <c r="K305" s="5701"/>
      <c r="L305" s="5701"/>
      <c r="M305" s="5701"/>
      <c r="N305" s="5701"/>
      <c r="O305" s="5701"/>
      <c r="P305" s="5701"/>
      <c r="Q305" s="5701"/>
      <c r="R305" s="5701"/>
      <c r="S305" s="5701"/>
      <c r="T305" s="5701"/>
      <c r="U305" s="5701"/>
      <c r="V305" s="5701"/>
      <c r="W305" s="5701"/>
      <c r="X305" s="5701"/>
      <c r="Y305" s="5701"/>
      <c r="Z305" s="5701"/>
      <c r="AA305" s="5701"/>
      <c r="AB305" s="5701"/>
      <c r="AC305" s="5701"/>
      <c r="AD305" s="5701"/>
      <c r="AE305" s="5701"/>
      <c r="AF305" s="5701"/>
      <c r="AG305" s="5701"/>
      <c r="AH305" s="5701"/>
      <c r="AI305" s="5701"/>
      <c r="AJ305" s="5701"/>
      <c r="AK305" s="5702"/>
    </row>
    <row r="306" spans="2:37" s="2393" customFormat="1" x14ac:dyDescent="0.2">
      <c r="B306" s="3521"/>
      <c r="C306" s="3522"/>
      <c r="D306" s="3522"/>
      <c r="E306" s="3522"/>
      <c r="F306" s="3522"/>
      <c r="G306" s="3523"/>
      <c r="H306" s="3523"/>
      <c r="I306" s="3523"/>
      <c r="J306" s="3523"/>
      <c r="K306" s="3523"/>
      <c r="L306" s="3523"/>
      <c r="M306" s="3523"/>
      <c r="N306" s="3523"/>
      <c r="O306" s="3523"/>
      <c r="P306" s="3523"/>
      <c r="Q306" s="3523"/>
      <c r="R306" s="3523"/>
      <c r="S306" s="3523"/>
      <c r="T306" s="3523"/>
      <c r="U306" s="3523"/>
      <c r="V306" s="3523"/>
      <c r="W306" s="3523"/>
      <c r="X306" s="3523"/>
      <c r="Y306" s="3523"/>
      <c r="Z306" s="3523"/>
      <c r="AA306" s="3523"/>
      <c r="AB306" s="3523"/>
      <c r="AC306" s="3523"/>
      <c r="AD306" s="3523"/>
      <c r="AE306" s="3523"/>
      <c r="AF306" s="3523"/>
      <c r="AG306" s="3523"/>
      <c r="AH306" s="3523"/>
      <c r="AI306" s="3523"/>
      <c r="AJ306" s="3523"/>
      <c r="AK306" s="3524"/>
    </row>
    <row r="307" spans="2:37" s="2393" customFormat="1" x14ac:dyDescent="0.2">
      <c r="B307" s="3521" t="s">
        <v>4981</v>
      </c>
      <c r="C307" s="3522"/>
      <c r="D307" s="5703" t="s">
        <v>6548</v>
      </c>
      <c r="E307" s="5703"/>
      <c r="F307" s="5703"/>
      <c r="G307" s="3523"/>
      <c r="H307" s="3523"/>
      <c r="I307" s="3523"/>
      <c r="J307" s="3523"/>
      <c r="K307" s="3523"/>
      <c r="L307" s="3523"/>
      <c r="M307" s="3523"/>
      <c r="N307" s="3523"/>
      <c r="O307" s="3523"/>
      <c r="P307" s="3523"/>
      <c r="Q307" s="3523"/>
      <c r="R307" s="3523"/>
      <c r="S307" s="3523"/>
      <c r="T307" s="3523"/>
      <c r="U307" s="3523"/>
      <c r="V307" s="3523"/>
      <c r="W307" s="3523"/>
      <c r="X307" s="3523"/>
      <c r="Y307" s="3523"/>
      <c r="Z307" s="3523"/>
      <c r="AA307" s="3523"/>
      <c r="AB307" s="3523"/>
      <c r="AC307" s="3523"/>
      <c r="AD307" s="3523"/>
      <c r="AE307" s="3523"/>
      <c r="AF307" s="3523"/>
      <c r="AG307" s="3523"/>
      <c r="AH307" s="3523"/>
      <c r="AI307" s="3523"/>
      <c r="AJ307" s="3523"/>
      <c r="AK307" s="3524"/>
    </row>
    <row r="308" spans="2:37" s="2393" customFormat="1" ht="13.5" thickBot="1" x14ac:dyDescent="0.25">
      <c r="B308" s="5704" t="s">
        <v>4995</v>
      </c>
      <c r="C308" s="5705"/>
      <c r="D308" s="5745">
        <v>41760</v>
      </c>
      <c r="E308" s="5745"/>
      <c r="F308" s="3525"/>
      <c r="G308" s="3523"/>
      <c r="H308" s="3523"/>
      <c r="I308" s="3523"/>
      <c r="J308" s="3523"/>
      <c r="K308" s="3523"/>
      <c r="L308" s="3523"/>
      <c r="M308" s="3523"/>
      <c r="N308" s="3523"/>
      <c r="O308" s="3523"/>
      <c r="P308" s="3523"/>
      <c r="Q308" s="3523"/>
      <c r="R308" s="3523"/>
      <c r="S308" s="3523"/>
      <c r="T308" s="3523"/>
      <c r="U308" s="3523"/>
      <c r="V308" s="3523"/>
      <c r="W308" s="3523"/>
      <c r="X308" s="3523"/>
      <c r="Y308" s="3523"/>
      <c r="Z308" s="3523"/>
      <c r="AA308" s="3523"/>
      <c r="AB308" s="3523"/>
      <c r="AC308" s="3523"/>
      <c r="AD308" s="3523"/>
      <c r="AE308" s="3523"/>
      <c r="AF308" s="3523"/>
      <c r="AG308" s="3523"/>
      <c r="AH308" s="3523"/>
      <c r="AI308" s="3523"/>
      <c r="AJ308" s="3523"/>
      <c r="AK308" s="3524"/>
    </row>
    <row r="309" spans="2:37" s="2393" customFormat="1" ht="13.5" thickBot="1" x14ac:dyDescent="0.25">
      <c r="B309" s="5706" t="s">
        <v>4996</v>
      </c>
      <c r="C309" s="5707"/>
      <c r="D309" s="5708" t="s">
        <v>6549</v>
      </c>
      <c r="E309" s="5709"/>
      <c r="F309" s="5709"/>
      <c r="G309" s="5709"/>
      <c r="H309" s="5709"/>
      <c r="I309" s="5709"/>
      <c r="J309" s="5709"/>
      <c r="K309" s="5709"/>
      <c r="L309" s="5709"/>
      <c r="M309" s="5709"/>
      <c r="N309" s="5709"/>
      <c r="O309" s="5709"/>
      <c r="P309" s="5709"/>
      <c r="Q309" s="5710"/>
      <c r="R309" s="3523"/>
      <c r="S309" s="3523"/>
      <c r="T309" s="3523"/>
      <c r="U309" s="3523"/>
      <c r="V309" s="3523"/>
      <c r="W309" s="3523"/>
      <c r="X309" s="3523"/>
      <c r="Y309" s="3523"/>
      <c r="Z309" s="3523"/>
      <c r="AA309" s="3523"/>
      <c r="AB309" s="3523"/>
      <c r="AC309" s="3523"/>
      <c r="AD309" s="3523"/>
      <c r="AE309" s="3523"/>
      <c r="AF309" s="3523"/>
      <c r="AG309" s="3523"/>
      <c r="AH309" s="3523"/>
      <c r="AI309" s="3523"/>
      <c r="AJ309" s="3523"/>
      <c r="AK309" s="3524"/>
    </row>
    <row r="310" spans="2:37" s="2393" customFormat="1" ht="13.5" thickBot="1" x14ac:dyDescent="0.25">
      <c r="B310" s="5711"/>
      <c r="C310" s="5712"/>
      <c r="D310" s="5713"/>
      <c r="E310" s="5713"/>
      <c r="F310" s="5713"/>
      <c r="G310" s="5713"/>
      <c r="H310" s="5713"/>
      <c r="I310" s="5713"/>
      <c r="J310" s="5713"/>
      <c r="K310" s="5713"/>
      <c r="L310" s="5713"/>
      <c r="M310" s="5713"/>
      <c r="N310" s="5713"/>
      <c r="O310" s="5713"/>
      <c r="P310" s="5713"/>
      <c r="Q310" s="5713"/>
      <c r="R310" s="3523"/>
      <c r="S310" s="3523"/>
      <c r="T310" s="3523"/>
      <c r="U310" s="3523"/>
      <c r="V310" s="3523"/>
      <c r="W310" s="3523"/>
      <c r="X310" s="3523"/>
      <c r="Y310" s="3523"/>
      <c r="Z310" s="3523"/>
      <c r="AA310" s="3523"/>
      <c r="AB310" s="3523"/>
      <c r="AC310" s="3523"/>
      <c r="AD310" s="3523"/>
      <c r="AE310" s="3523"/>
      <c r="AF310" s="3523"/>
      <c r="AG310" s="3523"/>
      <c r="AH310" s="3523"/>
      <c r="AI310" s="3523"/>
      <c r="AJ310" s="3523"/>
      <c r="AK310" s="3524"/>
    </row>
    <row r="311" spans="2:37" s="2393" customFormat="1" ht="13.5" thickBot="1" x14ac:dyDescent="0.25">
      <c r="B311" s="5714" t="s">
        <v>4997</v>
      </c>
      <c r="C311" s="5715"/>
      <c r="D311" s="5691" t="s">
        <v>4987</v>
      </c>
      <c r="E311" s="5691" t="s">
        <v>4998</v>
      </c>
      <c r="F311" s="5720" t="s">
        <v>224</v>
      </c>
      <c r="G311" s="5721"/>
      <c r="H311" s="5721"/>
      <c r="I311" s="5721"/>
      <c r="J311" s="5721"/>
      <c r="K311" s="5721"/>
      <c r="L311" s="5721"/>
      <c r="M311" s="5721"/>
      <c r="N311" s="5721"/>
      <c r="O311" s="5721"/>
      <c r="P311" s="5721"/>
      <c r="Q311" s="5721"/>
      <c r="R311" s="5722"/>
      <c r="S311" s="5720" t="s">
        <v>340</v>
      </c>
      <c r="T311" s="5721"/>
      <c r="U311" s="5721"/>
      <c r="V311" s="5721"/>
      <c r="W311" s="5721"/>
      <c r="X311" s="5721"/>
      <c r="Y311" s="5721"/>
      <c r="Z311" s="5721"/>
      <c r="AA311" s="5721"/>
      <c r="AB311" s="5721"/>
      <c r="AC311" s="5722"/>
      <c r="AD311" s="5720" t="s">
        <v>225</v>
      </c>
      <c r="AE311" s="5721"/>
      <c r="AF311" s="5721"/>
      <c r="AG311" s="5722"/>
      <c r="AH311" s="5723" t="s">
        <v>4982</v>
      </c>
      <c r="AI311" s="5724"/>
      <c r="AJ311" s="5725"/>
      <c r="AK311" s="3524"/>
    </row>
    <row r="312" spans="2:37" s="2393" customFormat="1" ht="13.5" thickBot="1" x14ac:dyDescent="0.25">
      <c r="B312" s="5716"/>
      <c r="C312" s="5717"/>
      <c r="D312" s="5719"/>
      <c r="E312" s="5719"/>
      <c r="F312" s="5691" t="s">
        <v>4999</v>
      </c>
      <c r="G312" s="5691" t="s">
        <v>5000</v>
      </c>
      <c r="H312" s="5691" t="s">
        <v>5001</v>
      </c>
      <c r="I312" s="5695" t="s">
        <v>5002</v>
      </c>
      <c r="J312" s="5695" t="s">
        <v>5003</v>
      </c>
      <c r="K312" s="5695" t="s">
        <v>5004</v>
      </c>
      <c r="L312" s="5695" t="s">
        <v>5005</v>
      </c>
      <c r="M312" s="5694" t="s">
        <v>5006</v>
      </c>
      <c r="N312" s="5694"/>
      <c r="O312" s="5695" t="s">
        <v>5007</v>
      </c>
      <c r="P312" s="5695" t="s">
        <v>5008</v>
      </c>
      <c r="Q312" s="5695" t="s">
        <v>5009</v>
      </c>
      <c r="R312" s="5695" t="s">
        <v>5010</v>
      </c>
      <c r="S312" s="5691" t="s">
        <v>5011</v>
      </c>
      <c r="T312" s="5691" t="s">
        <v>5012</v>
      </c>
      <c r="U312" s="5691" t="s">
        <v>5013</v>
      </c>
      <c r="V312" s="5691" t="s">
        <v>5014</v>
      </c>
      <c r="W312" s="5691" t="s">
        <v>5015</v>
      </c>
      <c r="X312" s="5691" t="s">
        <v>5016</v>
      </c>
      <c r="Y312" s="5691" t="s">
        <v>5017</v>
      </c>
      <c r="Z312" s="5691" t="s">
        <v>5018</v>
      </c>
      <c r="AA312" s="5691" t="s">
        <v>5019</v>
      </c>
      <c r="AB312" s="5695" t="s">
        <v>5020</v>
      </c>
      <c r="AC312" s="5695" t="s">
        <v>5021</v>
      </c>
      <c r="AD312" s="5691" t="s">
        <v>5022</v>
      </c>
      <c r="AE312" s="5691" t="s">
        <v>5023</v>
      </c>
      <c r="AF312" s="5691" t="s">
        <v>5024</v>
      </c>
      <c r="AG312" s="5691" t="s">
        <v>5025</v>
      </c>
      <c r="AH312" s="5691" t="s">
        <v>1150</v>
      </c>
      <c r="AI312" s="5691" t="s">
        <v>4983</v>
      </c>
      <c r="AJ312" s="5691" t="s">
        <v>4984</v>
      </c>
      <c r="AK312" s="3524"/>
    </row>
    <row r="313" spans="2:37" s="2393" customFormat="1" ht="13.5" thickBot="1" x14ac:dyDescent="0.25">
      <c r="B313" s="5718"/>
      <c r="C313" s="5694"/>
      <c r="D313" s="5692"/>
      <c r="E313" s="5692"/>
      <c r="F313" s="5692"/>
      <c r="G313" s="5692"/>
      <c r="H313" s="5692"/>
      <c r="I313" s="5696"/>
      <c r="J313" s="5696"/>
      <c r="K313" s="5696"/>
      <c r="L313" s="5696"/>
      <c r="M313" s="3526" t="s">
        <v>5026</v>
      </c>
      <c r="N313" s="3527" t="s">
        <v>2793</v>
      </c>
      <c r="O313" s="5696"/>
      <c r="P313" s="5696"/>
      <c r="Q313" s="5696"/>
      <c r="R313" s="5696"/>
      <c r="S313" s="5692"/>
      <c r="T313" s="5692"/>
      <c r="U313" s="5692"/>
      <c r="V313" s="5692"/>
      <c r="W313" s="5692"/>
      <c r="X313" s="5692"/>
      <c r="Y313" s="5692"/>
      <c r="Z313" s="5692"/>
      <c r="AA313" s="5692"/>
      <c r="AB313" s="5696"/>
      <c r="AC313" s="5696"/>
      <c r="AD313" s="5692"/>
      <c r="AE313" s="5692"/>
      <c r="AF313" s="5692"/>
      <c r="AG313" s="5692"/>
      <c r="AH313" s="5692"/>
      <c r="AI313" s="5692"/>
      <c r="AJ313" s="5692"/>
      <c r="AK313" s="3524"/>
    </row>
    <row r="314" spans="2:37" s="2393" customFormat="1" ht="38.25" x14ac:dyDescent="0.2">
      <c r="B314" s="6218" t="s">
        <v>6548</v>
      </c>
      <c r="C314" s="6219"/>
      <c r="D314" s="3570">
        <v>300345</v>
      </c>
      <c r="E314" s="3571">
        <v>12</v>
      </c>
      <c r="F314" s="3571">
        <v>12</v>
      </c>
      <c r="G314" s="3572" t="s">
        <v>1529</v>
      </c>
      <c r="H314" s="3572" t="s">
        <v>1529</v>
      </c>
      <c r="I314" s="3573">
        <v>100</v>
      </c>
      <c r="J314" s="3572" t="s">
        <v>1529</v>
      </c>
      <c r="K314" s="3572">
        <v>0.04</v>
      </c>
      <c r="L314" s="3572">
        <v>0.04</v>
      </c>
      <c r="M314" s="3572" t="s">
        <v>1529</v>
      </c>
      <c r="N314" s="3572" t="s">
        <v>1529</v>
      </c>
      <c r="O314" s="3572">
        <v>0.12</v>
      </c>
      <c r="P314" s="3572">
        <v>0.12</v>
      </c>
      <c r="Q314" s="3572">
        <v>0.12</v>
      </c>
      <c r="R314" s="3572">
        <v>0.12</v>
      </c>
      <c r="S314" s="3533" t="s">
        <v>1529</v>
      </c>
      <c r="T314" s="3572" t="s">
        <v>1529</v>
      </c>
      <c r="U314" s="3574" t="s">
        <v>1529</v>
      </c>
      <c r="V314" s="3574" t="s">
        <v>1529</v>
      </c>
      <c r="W314" s="3572">
        <v>0.02</v>
      </c>
      <c r="X314" s="3572">
        <v>0.02</v>
      </c>
      <c r="Y314" s="3574" t="s">
        <v>1529</v>
      </c>
      <c r="Z314" s="3574" t="s">
        <v>1529</v>
      </c>
      <c r="AA314" s="3574" t="s">
        <v>1529</v>
      </c>
      <c r="AB314" s="3572">
        <v>0.06</v>
      </c>
      <c r="AC314" s="3572">
        <v>0.06</v>
      </c>
      <c r="AD314" s="3571" t="s">
        <v>1529</v>
      </c>
      <c r="AE314" s="3575" t="s">
        <v>1529</v>
      </c>
      <c r="AF314" s="3576" t="s">
        <v>1529</v>
      </c>
      <c r="AG314" s="3576" t="s">
        <v>1529</v>
      </c>
      <c r="AH314" s="3577" t="s">
        <v>6550</v>
      </c>
      <c r="AI314" s="3577" t="s">
        <v>6551</v>
      </c>
      <c r="AJ314" s="3578" t="s">
        <v>6552</v>
      </c>
      <c r="AK314" s="3524"/>
    </row>
    <row r="315" spans="2:37" s="2393" customFormat="1" ht="51.75" thickBot="1" x14ac:dyDescent="0.25">
      <c r="B315" s="6233"/>
      <c r="C315" s="6232"/>
      <c r="D315" s="3579"/>
      <c r="E315" s="3580"/>
      <c r="F315" s="3580"/>
      <c r="G315" s="3581"/>
      <c r="H315" s="3582"/>
      <c r="I315" s="3582"/>
      <c r="J315" s="3582"/>
      <c r="K315" s="3581"/>
      <c r="L315" s="3581"/>
      <c r="M315" s="3579"/>
      <c r="N315" s="3583"/>
      <c r="O315" s="3581"/>
      <c r="P315" s="3581"/>
      <c r="Q315" s="3581"/>
      <c r="R315" s="3581"/>
      <c r="S315" s="3553"/>
      <c r="T315" s="3581"/>
      <c r="U315" s="3584"/>
      <c r="V315" s="3584"/>
      <c r="W315" s="3581"/>
      <c r="X315" s="3581"/>
      <c r="Y315" s="3584"/>
      <c r="Z315" s="3584"/>
      <c r="AA315" s="3584"/>
      <c r="AB315" s="3581"/>
      <c r="AC315" s="3581"/>
      <c r="AD315" s="3580"/>
      <c r="AE315" s="3585"/>
      <c r="AF315" s="3586"/>
      <c r="AG315" s="3586"/>
      <c r="AH315" s="3587" t="s">
        <v>6550</v>
      </c>
      <c r="AI315" s="687" t="s">
        <v>6553</v>
      </c>
      <c r="AJ315" s="3588" t="s">
        <v>6554</v>
      </c>
      <c r="AK315" s="3524"/>
    </row>
    <row r="316" spans="2:37" s="2393" customFormat="1" x14ac:dyDescent="0.2">
      <c r="B316" s="3558"/>
      <c r="C316" s="3559"/>
      <c r="D316" s="3560"/>
      <c r="E316" s="3560"/>
      <c r="F316" s="3560"/>
      <c r="G316" s="3560"/>
      <c r="H316" s="3559"/>
      <c r="I316" s="3561"/>
      <c r="J316" s="3561"/>
      <c r="K316" s="3561"/>
      <c r="L316" s="3561"/>
      <c r="M316" s="3559"/>
      <c r="N316" s="3561"/>
      <c r="O316" s="3561"/>
      <c r="P316" s="3561"/>
      <c r="Q316" s="3561"/>
      <c r="R316" s="3561"/>
      <c r="S316" s="3559"/>
      <c r="T316" s="3562"/>
      <c r="U316" s="3562"/>
      <c r="V316" s="3562"/>
      <c r="W316" s="3562"/>
      <c r="X316" s="3562"/>
      <c r="Y316" s="3562"/>
      <c r="Z316" s="3562"/>
      <c r="AA316" s="3562"/>
      <c r="AB316" s="3562"/>
      <c r="AC316" s="3562"/>
      <c r="AD316" s="3562"/>
      <c r="AE316" s="3562"/>
      <c r="AF316" s="3562"/>
      <c r="AG316" s="3562"/>
      <c r="AH316" s="3562"/>
      <c r="AI316" s="3562"/>
      <c r="AJ316" s="3562"/>
      <c r="AK316" s="3524"/>
    </row>
    <row r="317" spans="2:37" s="2393" customFormat="1" x14ac:dyDescent="0.2">
      <c r="B317" s="5693" t="s">
        <v>4985</v>
      </c>
      <c r="C317" s="5694"/>
      <c r="D317" s="5694" t="s">
        <v>6555</v>
      </c>
      <c r="E317" s="5694"/>
      <c r="F317" s="5694"/>
      <c r="G317" s="5694"/>
      <c r="H317" s="5694"/>
      <c r="I317" s="5694"/>
      <c r="J317" s="5694"/>
      <c r="K317" s="5694"/>
      <c r="L317" s="5694"/>
      <c r="M317" s="5694"/>
      <c r="N317" s="5694"/>
      <c r="O317" s="5694"/>
      <c r="P317" s="5694"/>
      <c r="Q317" s="5694"/>
      <c r="R317" s="5694"/>
      <c r="S317" s="5694"/>
      <c r="T317" s="5694"/>
      <c r="U317" s="5694"/>
      <c r="V317" s="5694"/>
      <c r="W317" s="5694"/>
      <c r="X317" s="5694"/>
      <c r="Y317" s="5694"/>
      <c r="Z317" s="5694"/>
      <c r="AA317" s="5694"/>
      <c r="AB317" s="5694"/>
      <c r="AC317" s="5694"/>
      <c r="AD317" s="5694"/>
      <c r="AE317" s="5694"/>
      <c r="AF317" s="5694"/>
      <c r="AG317" s="5694"/>
      <c r="AH317" s="5694"/>
      <c r="AI317" s="5694"/>
      <c r="AJ317" s="5694"/>
      <c r="AK317" s="3524"/>
    </row>
    <row r="318" spans="2:37" s="2393" customFormat="1" x14ac:dyDescent="0.2">
      <c r="B318" s="5693" t="s">
        <v>4986</v>
      </c>
      <c r="C318" s="5694"/>
      <c r="D318" s="5694" t="s">
        <v>5081</v>
      </c>
      <c r="E318" s="5694"/>
      <c r="F318" s="5694"/>
      <c r="G318" s="5694"/>
      <c r="H318" s="5694"/>
      <c r="I318" s="5694"/>
      <c r="J318" s="5694"/>
      <c r="K318" s="5694"/>
      <c r="L318" s="5694"/>
      <c r="M318" s="5694"/>
      <c r="N318" s="5694"/>
      <c r="O318" s="5694"/>
      <c r="P318" s="5694"/>
      <c r="Q318" s="5694"/>
      <c r="R318" s="5694"/>
      <c r="S318" s="5694"/>
      <c r="T318" s="5694"/>
      <c r="U318" s="5694"/>
      <c r="V318" s="5694"/>
      <c r="W318" s="5694"/>
      <c r="X318" s="5694"/>
      <c r="Y318" s="5694"/>
      <c r="Z318" s="5694"/>
      <c r="AA318" s="5694"/>
      <c r="AB318" s="5694"/>
      <c r="AC318" s="5694"/>
      <c r="AD318" s="5694"/>
      <c r="AE318" s="5694"/>
      <c r="AF318" s="5694"/>
      <c r="AG318" s="5694"/>
      <c r="AH318" s="5694"/>
      <c r="AI318" s="5694"/>
      <c r="AJ318" s="5694"/>
      <c r="AK318" s="3524"/>
    </row>
    <row r="319" spans="2:37" s="2393" customFormat="1" ht="13.5" thickBot="1" x14ac:dyDescent="0.25">
      <c r="B319" s="5697"/>
      <c r="C319" s="5698"/>
      <c r="D319" s="5699"/>
      <c r="E319" s="5699"/>
      <c r="F319" s="5699"/>
      <c r="G319" s="5699"/>
      <c r="H319" s="3563"/>
      <c r="I319" s="3563"/>
      <c r="J319" s="3563"/>
      <c r="K319" s="3563"/>
      <c r="L319" s="3563"/>
      <c r="M319" s="3563"/>
      <c r="N319" s="3563"/>
      <c r="O319" s="3563"/>
      <c r="P319" s="3563"/>
      <c r="Q319" s="3563"/>
      <c r="R319" s="3563"/>
      <c r="S319" s="3563"/>
      <c r="T319" s="3564"/>
      <c r="U319" s="3564"/>
      <c r="V319" s="3564"/>
      <c r="W319" s="3564"/>
      <c r="X319" s="3564"/>
      <c r="Y319" s="3564"/>
      <c r="Z319" s="3564"/>
      <c r="AA319" s="3564"/>
      <c r="AB319" s="3564"/>
      <c r="AC319" s="3564"/>
      <c r="AD319" s="3564"/>
      <c r="AE319" s="3564"/>
      <c r="AF319" s="3564"/>
      <c r="AG319" s="3564"/>
      <c r="AH319" s="3564"/>
      <c r="AI319" s="3564"/>
      <c r="AJ319" s="3564"/>
      <c r="AK319" s="3565"/>
    </row>
    <row r="320" spans="2:37" s="2393" customFormat="1" ht="13.5" thickBot="1" x14ac:dyDescent="0.25">
      <c r="B320" s="3566"/>
      <c r="C320" s="3566"/>
      <c r="D320" s="3567"/>
      <c r="E320" s="3567"/>
      <c r="F320" s="3567"/>
      <c r="G320" s="3568"/>
      <c r="H320" s="3569"/>
      <c r="I320" s="3567"/>
      <c r="J320" s="3567"/>
      <c r="K320" s="1901"/>
      <c r="L320" s="1901"/>
      <c r="M320" s="1901"/>
      <c r="N320" s="1901"/>
      <c r="O320" s="1901"/>
      <c r="P320" s="1901"/>
      <c r="Q320" s="1901"/>
      <c r="R320" s="1901"/>
      <c r="S320" s="1901"/>
      <c r="T320" s="1901"/>
      <c r="U320" s="1901"/>
      <c r="V320" s="1901"/>
      <c r="W320" s="1901"/>
      <c r="X320" s="1901"/>
      <c r="Y320" s="1901"/>
      <c r="Z320" s="1901"/>
      <c r="AA320" s="1901"/>
      <c r="AB320" s="1901"/>
      <c r="AC320" s="1901"/>
      <c r="AD320" s="1901"/>
      <c r="AE320" s="1901"/>
      <c r="AF320" s="1901"/>
      <c r="AG320" s="1901"/>
      <c r="AH320" s="1901"/>
      <c r="AI320" s="1901"/>
      <c r="AJ320" s="1901"/>
      <c r="AK320" s="1901"/>
    </row>
    <row r="321" spans="2:37" s="2393" customFormat="1" ht="20.25" x14ac:dyDescent="0.2">
      <c r="B321" s="5700" t="s">
        <v>4994</v>
      </c>
      <c r="C321" s="5701"/>
      <c r="D321" s="5701"/>
      <c r="E321" s="5701"/>
      <c r="F321" s="5701"/>
      <c r="G321" s="5701"/>
      <c r="H321" s="5701"/>
      <c r="I321" s="5701"/>
      <c r="J321" s="5701"/>
      <c r="K321" s="5701"/>
      <c r="L321" s="5701"/>
      <c r="M321" s="5701"/>
      <c r="N321" s="5701"/>
      <c r="O321" s="5701"/>
      <c r="P321" s="5701"/>
      <c r="Q321" s="5701"/>
      <c r="R321" s="5701"/>
      <c r="S321" s="5701"/>
      <c r="T321" s="5701"/>
      <c r="U321" s="5701"/>
      <c r="V321" s="5701"/>
      <c r="W321" s="5701"/>
      <c r="X321" s="5701"/>
      <c r="Y321" s="5701"/>
      <c r="Z321" s="5701"/>
      <c r="AA321" s="5701"/>
      <c r="AB321" s="5701"/>
      <c r="AC321" s="5701"/>
      <c r="AD321" s="5701"/>
      <c r="AE321" s="5701"/>
      <c r="AF321" s="5701"/>
      <c r="AG321" s="5701"/>
      <c r="AH321" s="5701"/>
      <c r="AI321" s="5701"/>
      <c r="AJ321" s="5701"/>
      <c r="AK321" s="5702"/>
    </row>
    <row r="322" spans="2:37" s="2393" customFormat="1" x14ac:dyDescent="0.2">
      <c r="B322" s="3521"/>
      <c r="C322" s="3522"/>
      <c r="D322" s="3522"/>
      <c r="E322" s="3522"/>
      <c r="F322" s="3522"/>
      <c r="G322" s="3523"/>
      <c r="H322" s="3523"/>
      <c r="I322" s="3523"/>
      <c r="J322" s="3523"/>
      <c r="K322" s="3523"/>
      <c r="L322" s="3523"/>
      <c r="M322" s="3523"/>
      <c r="N322" s="3523"/>
      <c r="O322" s="3523"/>
      <c r="P322" s="3523"/>
      <c r="Q322" s="3523"/>
      <c r="R322" s="3523"/>
      <c r="S322" s="3523"/>
      <c r="T322" s="3523"/>
      <c r="U322" s="3523"/>
      <c r="V322" s="3523"/>
      <c r="W322" s="3523"/>
      <c r="X322" s="3523"/>
      <c r="Y322" s="3523"/>
      <c r="Z322" s="3523"/>
      <c r="AA322" s="3523"/>
      <c r="AB322" s="3523"/>
      <c r="AC322" s="3523"/>
      <c r="AD322" s="3523"/>
      <c r="AE322" s="3523"/>
      <c r="AF322" s="3523"/>
      <c r="AG322" s="3523"/>
      <c r="AH322" s="3523"/>
      <c r="AI322" s="3523"/>
      <c r="AJ322" s="3523"/>
      <c r="AK322" s="3524"/>
    </row>
    <row r="323" spans="2:37" s="2393" customFormat="1" x14ac:dyDescent="0.2">
      <c r="B323" s="3521" t="s">
        <v>4981</v>
      </c>
      <c r="C323" s="3522"/>
      <c r="D323" s="5703" t="s">
        <v>6556</v>
      </c>
      <c r="E323" s="5703"/>
      <c r="F323" s="5703"/>
      <c r="G323" s="3523"/>
      <c r="H323" s="3523"/>
      <c r="I323" s="3523"/>
      <c r="J323" s="3523"/>
      <c r="K323" s="3523"/>
      <c r="L323" s="3523"/>
      <c r="M323" s="3523"/>
      <c r="N323" s="3523"/>
      <c r="O323" s="3523"/>
      <c r="P323" s="3523"/>
      <c r="Q323" s="3523"/>
      <c r="R323" s="3523"/>
      <c r="S323" s="3523"/>
      <c r="T323" s="3523"/>
      <c r="U323" s="3523"/>
      <c r="V323" s="3523"/>
      <c r="W323" s="3523"/>
      <c r="X323" s="3523"/>
      <c r="Y323" s="3523"/>
      <c r="Z323" s="3523"/>
      <c r="AA323" s="3523"/>
      <c r="AB323" s="3523"/>
      <c r="AC323" s="3523"/>
      <c r="AD323" s="3523"/>
      <c r="AE323" s="3523"/>
      <c r="AF323" s="3523"/>
      <c r="AG323" s="3523"/>
      <c r="AH323" s="3523"/>
      <c r="AI323" s="3523"/>
      <c r="AJ323" s="3523"/>
      <c r="AK323" s="3524"/>
    </row>
    <row r="324" spans="2:37" s="2393" customFormat="1" ht="13.5" thickBot="1" x14ac:dyDescent="0.25">
      <c r="B324" s="5704" t="s">
        <v>4995</v>
      </c>
      <c r="C324" s="5705"/>
      <c r="D324" s="5745">
        <v>41760</v>
      </c>
      <c r="E324" s="5745"/>
      <c r="F324" s="3525"/>
      <c r="G324" s="3523"/>
      <c r="H324" s="3523"/>
      <c r="I324" s="3523"/>
      <c r="J324" s="3523"/>
      <c r="K324" s="3523"/>
      <c r="L324" s="3523"/>
      <c r="M324" s="3523"/>
      <c r="N324" s="3523"/>
      <c r="O324" s="3523"/>
      <c r="P324" s="3523"/>
      <c r="Q324" s="3523"/>
      <c r="R324" s="3523"/>
      <c r="S324" s="3523"/>
      <c r="T324" s="3523"/>
      <c r="U324" s="3523"/>
      <c r="V324" s="3523"/>
      <c r="W324" s="3523"/>
      <c r="X324" s="3523"/>
      <c r="Y324" s="3523"/>
      <c r="Z324" s="3523"/>
      <c r="AA324" s="3523"/>
      <c r="AB324" s="3523"/>
      <c r="AC324" s="3523"/>
      <c r="AD324" s="3523"/>
      <c r="AE324" s="3523"/>
      <c r="AF324" s="3523"/>
      <c r="AG324" s="3523"/>
      <c r="AH324" s="3523"/>
      <c r="AI324" s="3523"/>
      <c r="AJ324" s="3523"/>
      <c r="AK324" s="3524"/>
    </row>
    <row r="325" spans="2:37" s="2393" customFormat="1" ht="13.5" thickBot="1" x14ac:dyDescent="0.25">
      <c r="B325" s="5706" t="s">
        <v>4996</v>
      </c>
      <c r="C325" s="5707"/>
      <c r="D325" s="5708" t="s">
        <v>6557</v>
      </c>
      <c r="E325" s="5709"/>
      <c r="F325" s="5709"/>
      <c r="G325" s="5709"/>
      <c r="H325" s="5709"/>
      <c r="I325" s="5709"/>
      <c r="J325" s="5709"/>
      <c r="K325" s="5709"/>
      <c r="L325" s="5709"/>
      <c r="M325" s="5709"/>
      <c r="N325" s="5709"/>
      <c r="O325" s="5709"/>
      <c r="P325" s="5709"/>
      <c r="Q325" s="5710"/>
      <c r="R325" s="3523"/>
      <c r="S325" s="3523"/>
      <c r="T325" s="3523"/>
      <c r="U325" s="3523"/>
      <c r="V325" s="3523"/>
      <c r="W325" s="3523"/>
      <c r="X325" s="3523"/>
      <c r="Y325" s="3523"/>
      <c r="Z325" s="3523"/>
      <c r="AA325" s="3523"/>
      <c r="AB325" s="3523"/>
      <c r="AC325" s="3523"/>
      <c r="AD325" s="3523"/>
      <c r="AE325" s="3523"/>
      <c r="AF325" s="3523"/>
      <c r="AG325" s="3523"/>
      <c r="AH325" s="3523"/>
      <c r="AI325" s="3523"/>
      <c r="AJ325" s="3523"/>
      <c r="AK325" s="3524"/>
    </row>
    <row r="326" spans="2:37" s="2393" customFormat="1" ht="13.5" thickBot="1" x14ac:dyDescent="0.25">
      <c r="B326" s="5711"/>
      <c r="C326" s="5712"/>
      <c r="D326" s="5713"/>
      <c r="E326" s="5713"/>
      <c r="F326" s="5713"/>
      <c r="G326" s="5713"/>
      <c r="H326" s="5713"/>
      <c r="I326" s="5713"/>
      <c r="J326" s="5713"/>
      <c r="K326" s="5713"/>
      <c r="L326" s="5713"/>
      <c r="M326" s="5713"/>
      <c r="N326" s="5713"/>
      <c r="O326" s="5713"/>
      <c r="P326" s="5713"/>
      <c r="Q326" s="5713"/>
      <c r="R326" s="3523"/>
      <c r="S326" s="3523"/>
      <c r="T326" s="3523"/>
      <c r="U326" s="3523"/>
      <c r="V326" s="3523"/>
      <c r="W326" s="3523"/>
      <c r="X326" s="3523"/>
      <c r="Y326" s="3523"/>
      <c r="Z326" s="3523"/>
      <c r="AA326" s="3523"/>
      <c r="AB326" s="3523"/>
      <c r="AC326" s="3523"/>
      <c r="AD326" s="3523"/>
      <c r="AE326" s="3523"/>
      <c r="AF326" s="3523"/>
      <c r="AG326" s="3523"/>
      <c r="AH326" s="3523"/>
      <c r="AI326" s="3523"/>
      <c r="AJ326" s="3523"/>
      <c r="AK326" s="3524"/>
    </row>
    <row r="327" spans="2:37" s="2393" customFormat="1" ht="13.5" thickBot="1" x14ac:dyDescent="0.25">
      <c r="B327" s="5714" t="s">
        <v>4997</v>
      </c>
      <c r="C327" s="5715"/>
      <c r="D327" s="5691" t="s">
        <v>4987</v>
      </c>
      <c r="E327" s="5691" t="s">
        <v>4998</v>
      </c>
      <c r="F327" s="5720" t="s">
        <v>224</v>
      </c>
      <c r="G327" s="5721"/>
      <c r="H327" s="5721"/>
      <c r="I327" s="5721"/>
      <c r="J327" s="5721"/>
      <c r="K327" s="5721"/>
      <c r="L327" s="5721"/>
      <c r="M327" s="5721"/>
      <c r="N327" s="5721"/>
      <c r="O327" s="5721"/>
      <c r="P327" s="5721"/>
      <c r="Q327" s="5721"/>
      <c r="R327" s="5722"/>
      <c r="S327" s="5720" t="s">
        <v>340</v>
      </c>
      <c r="T327" s="5721"/>
      <c r="U327" s="5721"/>
      <c r="V327" s="5721"/>
      <c r="W327" s="5721"/>
      <c r="X327" s="5721"/>
      <c r="Y327" s="5721"/>
      <c r="Z327" s="5721"/>
      <c r="AA327" s="5721"/>
      <c r="AB327" s="5721"/>
      <c r="AC327" s="5722"/>
      <c r="AD327" s="5720" t="s">
        <v>225</v>
      </c>
      <c r="AE327" s="5721"/>
      <c r="AF327" s="5721"/>
      <c r="AG327" s="5722"/>
      <c r="AH327" s="5723" t="s">
        <v>4982</v>
      </c>
      <c r="AI327" s="5724"/>
      <c r="AJ327" s="5725"/>
      <c r="AK327" s="3524"/>
    </row>
    <row r="328" spans="2:37" s="2393" customFormat="1" ht="13.5" thickBot="1" x14ac:dyDescent="0.25">
      <c r="B328" s="5716"/>
      <c r="C328" s="5717"/>
      <c r="D328" s="5719"/>
      <c r="E328" s="5719"/>
      <c r="F328" s="5691" t="s">
        <v>4999</v>
      </c>
      <c r="G328" s="5691" t="s">
        <v>5000</v>
      </c>
      <c r="H328" s="5691" t="s">
        <v>5001</v>
      </c>
      <c r="I328" s="5695" t="s">
        <v>5002</v>
      </c>
      <c r="J328" s="5695" t="s">
        <v>5003</v>
      </c>
      <c r="K328" s="5695" t="s">
        <v>5004</v>
      </c>
      <c r="L328" s="5695" t="s">
        <v>5005</v>
      </c>
      <c r="M328" s="5694" t="s">
        <v>5006</v>
      </c>
      <c r="N328" s="5694"/>
      <c r="O328" s="5695" t="s">
        <v>5007</v>
      </c>
      <c r="P328" s="5695" t="s">
        <v>5008</v>
      </c>
      <c r="Q328" s="5695" t="s">
        <v>5009</v>
      </c>
      <c r="R328" s="5695" t="s">
        <v>5010</v>
      </c>
      <c r="S328" s="5691" t="s">
        <v>5011</v>
      </c>
      <c r="T328" s="5691" t="s">
        <v>5012</v>
      </c>
      <c r="U328" s="5691" t="s">
        <v>5013</v>
      </c>
      <c r="V328" s="5691" t="s">
        <v>5014</v>
      </c>
      <c r="W328" s="5691" t="s">
        <v>5015</v>
      </c>
      <c r="X328" s="5691" t="s">
        <v>5016</v>
      </c>
      <c r="Y328" s="5691" t="s">
        <v>5017</v>
      </c>
      <c r="Z328" s="5691" t="s">
        <v>5018</v>
      </c>
      <c r="AA328" s="5691" t="s">
        <v>5019</v>
      </c>
      <c r="AB328" s="5695" t="s">
        <v>5020</v>
      </c>
      <c r="AC328" s="5695" t="s">
        <v>5021</v>
      </c>
      <c r="AD328" s="5691" t="s">
        <v>5022</v>
      </c>
      <c r="AE328" s="5691" t="s">
        <v>5023</v>
      </c>
      <c r="AF328" s="5691" t="s">
        <v>5024</v>
      </c>
      <c r="AG328" s="5691" t="s">
        <v>5025</v>
      </c>
      <c r="AH328" s="5691" t="s">
        <v>1150</v>
      </c>
      <c r="AI328" s="5691" t="s">
        <v>4983</v>
      </c>
      <c r="AJ328" s="5691" t="s">
        <v>4984</v>
      </c>
      <c r="AK328" s="3524"/>
    </row>
    <row r="329" spans="2:37" s="2393" customFormat="1" ht="13.5" thickBot="1" x14ac:dyDescent="0.25">
      <c r="B329" s="5718"/>
      <c r="C329" s="5737"/>
      <c r="D329" s="5692"/>
      <c r="E329" s="5692"/>
      <c r="F329" s="5692"/>
      <c r="G329" s="5692"/>
      <c r="H329" s="5692"/>
      <c r="I329" s="5696"/>
      <c r="J329" s="5696"/>
      <c r="K329" s="5696"/>
      <c r="L329" s="5696"/>
      <c r="M329" s="3526" t="s">
        <v>5026</v>
      </c>
      <c r="N329" s="3527" t="s">
        <v>2793</v>
      </c>
      <c r="O329" s="5696"/>
      <c r="P329" s="5696"/>
      <c r="Q329" s="5696"/>
      <c r="R329" s="5696"/>
      <c r="S329" s="5692"/>
      <c r="T329" s="5692"/>
      <c r="U329" s="5692"/>
      <c r="V329" s="5692"/>
      <c r="W329" s="5692"/>
      <c r="X329" s="5692"/>
      <c r="Y329" s="5692"/>
      <c r="Z329" s="5692"/>
      <c r="AA329" s="5692"/>
      <c r="AB329" s="5696"/>
      <c r="AC329" s="5696"/>
      <c r="AD329" s="5692"/>
      <c r="AE329" s="5692"/>
      <c r="AF329" s="5692"/>
      <c r="AG329" s="5692"/>
      <c r="AH329" s="5692"/>
      <c r="AI329" s="5692"/>
      <c r="AJ329" s="5692"/>
      <c r="AK329" s="3524"/>
    </row>
    <row r="330" spans="2:37" s="2393" customFormat="1" ht="38.25" x14ac:dyDescent="0.2">
      <c r="B330" s="6228" t="s">
        <v>6558</v>
      </c>
      <c r="C330" s="6228"/>
      <c r="D330" s="3589">
        <v>2561</v>
      </c>
      <c r="E330" s="3528" t="s">
        <v>6559</v>
      </c>
      <c r="F330" s="3536" t="s">
        <v>1412</v>
      </c>
      <c r="G330" s="3536" t="s">
        <v>1412</v>
      </c>
      <c r="H330" s="3536" t="s">
        <v>1412</v>
      </c>
      <c r="I330" s="3536" t="s">
        <v>1412</v>
      </c>
      <c r="J330" s="3536" t="s">
        <v>1412</v>
      </c>
      <c r="K330" s="3536" t="s">
        <v>1412</v>
      </c>
      <c r="L330" s="3536" t="s">
        <v>1412</v>
      </c>
      <c r="M330" s="3536" t="s">
        <v>1412</v>
      </c>
      <c r="N330" s="3536" t="s">
        <v>1412</v>
      </c>
      <c r="O330" s="3536" t="s">
        <v>1412</v>
      </c>
      <c r="P330" s="3536" t="s">
        <v>1412</v>
      </c>
      <c r="Q330" s="3536" t="s">
        <v>1412</v>
      </c>
      <c r="R330" s="3536" t="s">
        <v>1412</v>
      </c>
      <c r="S330" s="3536" t="s">
        <v>1412</v>
      </c>
      <c r="T330" s="3536" t="s">
        <v>1412</v>
      </c>
      <c r="U330" s="3536" t="s">
        <v>1412</v>
      </c>
      <c r="V330" s="3536" t="s">
        <v>1412</v>
      </c>
      <c r="W330" s="3536" t="s">
        <v>1412</v>
      </c>
      <c r="X330" s="3536" t="s">
        <v>1412</v>
      </c>
      <c r="Y330" s="3536" t="s">
        <v>1412</v>
      </c>
      <c r="Z330" s="3536" t="s">
        <v>1412</v>
      </c>
      <c r="AA330" s="3536" t="s">
        <v>1412</v>
      </c>
      <c r="AB330" s="3536" t="s">
        <v>1412</v>
      </c>
      <c r="AC330" s="3536" t="s">
        <v>1412</v>
      </c>
      <c r="AD330" s="3528" t="s">
        <v>6560</v>
      </c>
      <c r="AE330" s="3590">
        <v>100</v>
      </c>
      <c r="AF330" s="3591">
        <f>2.99/100</f>
        <v>2.9900000000000003E-2</v>
      </c>
      <c r="AG330" s="3591" t="s">
        <v>6561</v>
      </c>
      <c r="AH330" s="3536" t="s">
        <v>1412</v>
      </c>
      <c r="AI330" s="3536" t="s">
        <v>1412</v>
      </c>
      <c r="AJ330" s="687" t="s">
        <v>1412</v>
      </c>
      <c r="AK330" s="3524"/>
    </row>
    <row r="331" spans="2:37" s="2393" customFormat="1" ht="38.25" x14ac:dyDescent="0.2">
      <c r="B331" s="6231" t="s">
        <v>6562</v>
      </c>
      <c r="C331" s="6228"/>
      <c r="D331" s="3592">
        <v>2562</v>
      </c>
      <c r="E331" s="3538" t="s">
        <v>6563</v>
      </c>
      <c r="F331" s="3546" t="s">
        <v>1412</v>
      </c>
      <c r="G331" s="3546" t="s">
        <v>1412</v>
      </c>
      <c r="H331" s="3546" t="s">
        <v>1412</v>
      </c>
      <c r="I331" s="3546" t="s">
        <v>1412</v>
      </c>
      <c r="J331" s="3546" t="s">
        <v>1412</v>
      </c>
      <c r="K331" s="3546" t="s">
        <v>1412</v>
      </c>
      <c r="L331" s="3546" t="s">
        <v>1412</v>
      </c>
      <c r="M331" s="3546" t="s">
        <v>1412</v>
      </c>
      <c r="N331" s="3546" t="s">
        <v>1412</v>
      </c>
      <c r="O331" s="3546" t="s">
        <v>1412</v>
      </c>
      <c r="P331" s="3546" t="s">
        <v>1412</v>
      </c>
      <c r="Q331" s="3546" t="s">
        <v>1412</v>
      </c>
      <c r="R331" s="3546" t="s">
        <v>1412</v>
      </c>
      <c r="S331" s="3546" t="s">
        <v>1412</v>
      </c>
      <c r="T331" s="3546" t="s">
        <v>1412</v>
      </c>
      <c r="U331" s="3546" t="s">
        <v>1412</v>
      </c>
      <c r="V331" s="3546" t="s">
        <v>1412</v>
      </c>
      <c r="W331" s="3546" t="s">
        <v>1412</v>
      </c>
      <c r="X331" s="3546" t="s">
        <v>1412</v>
      </c>
      <c r="Y331" s="3546" t="s">
        <v>1412</v>
      </c>
      <c r="Z331" s="3546" t="s">
        <v>1412</v>
      </c>
      <c r="AA331" s="3546" t="s">
        <v>1412</v>
      </c>
      <c r="AB331" s="3546" t="s">
        <v>1412</v>
      </c>
      <c r="AC331" s="3546" t="s">
        <v>1412</v>
      </c>
      <c r="AD331" s="3538" t="s">
        <v>6563</v>
      </c>
      <c r="AE331" s="3593">
        <v>200</v>
      </c>
      <c r="AF331" s="3594">
        <f>4.99/100</f>
        <v>4.99E-2</v>
      </c>
      <c r="AG331" s="3594" t="s">
        <v>6561</v>
      </c>
      <c r="AH331" s="3546" t="s">
        <v>1412</v>
      </c>
      <c r="AI331" s="3546" t="s">
        <v>1412</v>
      </c>
      <c r="AJ331" s="687" t="s">
        <v>1412</v>
      </c>
      <c r="AK331" s="3524"/>
    </row>
    <row r="332" spans="2:37" s="2393" customFormat="1" ht="39" thickBot="1" x14ac:dyDescent="0.25">
      <c r="B332" s="6232" t="s">
        <v>6564</v>
      </c>
      <c r="C332" s="6232"/>
      <c r="D332" s="3595">
        <v>2563</v>
      </c>
      <c r="E332" s="3548" t="s">
        <v>6565</v>
      </c>
      <c r="F332" s="3556" t="s">
        <v>1412</v>
      </c>
      <c r="G332" s="3556" t="s">
        <v>1412</v>
      </c>
      <c r="H332" s="3556" t="s">
        <v>1412</v>
      </c>
      <c r="I332" s="3556" t="s">
        <v>1412</v>
      </c>
      <c r="J332" s="3556" t="s">
        <v>1412</v>
      </c>
      <c r="K332" s="3556" t="s">
        <v>1412</v>
      </c>
      <c r="L332" s="3556" t="s">
        <v>1412</v>
      </c>
      <c r="M332" s="3556" t="s">
        <v>1412</v>
      </c>
      <c r="N332" s="3556" t="s">
        <v>1412</v>
      </c>
      <c r="O332" s="3556" t="s">
        <v>1412</v>
      </c>
      <c r="P332" s="3556" t="s">
        <v>1412</v>
      </c>
      <c r="Q332" s="3556" t="s">
        <v>1412</v>
      </c>
      <c r="R332" s="3556" t="s">
        <v>1412</v>
      </c>
      <c r="S332" s="3556" t="s">
        <v>1412</v>
      </c>
      <c r="T332" s="3556" t="s">
        <v>1412</v>
      </c>
      <c r="U332" s="3556" t="s">
        <v>1412</v>
      </c>
      <c r="V332" s="3556" t="s">
        <v>1412</v>
      </c>
      <c r="W332" s="3556" t="s">
        <v>1412</v>
      </c>
      <c r="X332" s="3556" t="s">
        <v>1412</v>
      </c>
      <c r="Y332" s="3556" t="s">
        <v>1412</v>
      </c>
      <c r="Z332" s="3556" t="s">
        <v>1412</v>
      </c>
      <c r="AA332" s="3556" t="s">
        <v>1412</v>
      </c>
      <c r="AB332" s="3556" t="s">
        <v>1412</v>
      </c>
      <c r="AC332" s="3556" t="s">
        <v>1412</v>
      </c>
      <c r="AD332" s="3548" t="s">
        <v>6565</v>
      </c>
      <c r="AE332" s="3596">
        <v>500</v>
      </c>
      <c r="AF332" s="3597">
        <f>9.99/100</f>
        <v>9.9900000000000003E-2</v>
      </c>
      <c r="AG332" s="3597" t="s">
        <v>6561</v>
      </c>
      <c r="AH332" s="3556" t="s">
        <v>1412</v>
      </c>
      <c r="AI332" s="3556" t="s">
        <v>1412</v>
      </c>
      <c r="AJ332" s="687" t="s">
        <v>1412</v>
      </c>
      <c r="AK332" s="3524"/>
    </row>
    <row r="333" spans="2:37" s="2393" customFormat="1" x14ac:dyDescent="0.2">
      <c r="B333" s="3558"/>
      <c r="C333" s="3559"/>
      <c r="D333" s="3560"/>
      <c r="E333" s="3560"/>
      <c r="F333" s="3560"/>
      <c r="G333" s="3560"/>
      <c r="H333" s="3559"/>
      <c r="I333" s="3561"/>
      <c r="J333" s="3561"/>
      <c r="K333" s="3561"/>
      <c r="L333" s="3561"/>
      <c r="M333" s="3559"/>
      <c r="N333" s="3561"/>
      <c r="O333" s="3561"/>
      <c r="P333" s="3561"/>
      <c r="Q333" s="3561"/>
      <c r="R333" s="3561"/>
      <c r="S333" s="3559"/>
      <c r="T333" s="3562"/>
      <c r="U333" s="3562"/>
      <c r="V333" s="3562"/>
      <c r="W333" s="3562"/>
      <c r="X333" s="3562"/>
      <c r="Y333" s="3562"/>
      <c r="Z333" s="3562"/>
      <c r="AA333" s="3562"/>
      <c r="AB333" s="3562"/>
      <c r="AC333" s="3562"/>
      <c r="AD333" s="3562"/>
      <c r="AE333" s="3562"/>
      <c r="AF333" s="3562"/>
      <c r="AG333" s="3562"/>
      <c r="AH333" s="3562"/>
      <c r="AI333" s="3562"/>
      <c r="AJ333" s="3562"/>
      <c r="AK333" s="3524"/>
    </row>
    <row r="334" spans="2:37" s="2393" customFormat="1" x14ac:dyDescent="0.2">
      <c r="B334" s="5693" t="s">
        <v>4985</v>
      </c>
      <c r="C334" s="5694"/>
      <c r="D334" s="5694" t="s">
        <v>1866</v>
      </c>
      <c r="E334" s="5694"/>
      <c r="F334" s="5694"/>
      <c r="G334" s="5694"/>
      <c r="H334" s="5694"/>
      <c r="I334" s="5694"/>
      <c r="J334" s="5694"/>
      <c r="K334" s="5694"/>
      <c r="L334" s="5694"/>
      <c r="M334" s="5694"/>
      <c r="N334" s="5694"/>
      <c r="O334" s="5694"/>
      <c r="P334" s="5694"/>
      <c r="Q334" s="5694"/>
      <c r="R334" s="5694"/>
      <c r="S334" s="5694"/>
      <c r="T334" s="5694"/>
      <c r="U334" s="5694"/>
      <c r="V334" s="5694"/>
      <c r="W334" s="5694"/>
      <c r="X334" s="5694"/>
      <c r="Y334" s="5694"/>
      <c r="Z334" s="5694"/>
      <c r="AA334" s="5694"/>
      <c r="AB334" s="5694"/>
      <c r="AC334" s="5694"/>
      <c r="AD334" s="5694"/>
      <c r="AE334" s="5694"/>
      <c r="AF334" s="5694"/>
      <c r="AG334" s="5694"/>
      <c r="AH334" s="5694"/>
      <c r="AI334" s="5694"/>
      <c r="AJ334" s="5694"/>
      <c r="AK334" s="3524"/>
    </row>
    <row r="335" spans="2:37" s="2393" customFormat="1" x14ac:dyDescent="0.2">
      <c r="B335" s="5693" t="s">
        <v>4986</v>
      </c>
      <c r="C335" s="5694"/>
      <c r="D335" s="5694" t="s">
        <v>6566</v>
      </c>
      <c r="E335" s="5694"/>
      <c r="F335" s="5694"/>
      <c r="G335" s="5694"/>
      <c r="H335" s="5694"/>
      <c r="I335" s="5694"/>
      <c r="J335" s="5694"/>
      <c r="K335" s="5694"/>
      <c r="L335" s="5694"/>
      <c r="M335" s="5694"/>
      <c r="N335" s="5694"/>
      <c r="O335" s="5694"/>
      <c r="P335" s="5694"/>
      <c r="Q335" s="5694"/>
      <c r="R335" s="5694"/>
      <c r="S335" s="5694"/>
      <c r="T335" s="5694"/>
      <c r="U335" s="5694"/>
      <c r="V335" s="5694"/>
      <c r="W335" s="5694"/>
      <c r="X335" s="5694"/>
      <c r="Y335" s="5694"/>
      <c r="Z335" s="5694"/>
      <c r="AA335" s="5694"/>
      <c r="AB335" s="5694"/>
      <c r="AC335" s="5694"/>
      <c r="AD335" s="5694"/>
      <c r="AE335" s="5694"/>
      <c r="AF335" s="5694"/>
      <c r="AG335" s="5694"/>
      <c r="AH335" s="5694"/>
      <c r="AI335" s="5694"/>
      <c r="AJ335" s="5694"/>
      <c r="AK335" s="3524"/>
    </row>
    <row r="336" spans="2:37" s="2393" customFormat="1" ht="13.5" thickBot="1" x14ac:dyDescent="0.25">
      <c r="B336" s="5697"/>
      <c r="C336" s="5698"/>
      <c r="D336" s="5699"/>
      <c r="E336" s="5699"/>
      <c r="F336" s="5699"/>
      <c r="G336" s="5699"/>
      <c r="H336" s="3563"/>
      <c r="I336" s="3563"/>
      <c r="J336" s="3563"/>
      <c r="K336" s="3563"/>
      <c r="L336" s="3563"/>
      <c r="M336" s="3563"/>
      <c r="N336" s="3563"/>
      <c r="O336" s="3563"/>
      <c r="P336" s="3563"/>
      <c r="Q336" s="3563"/>
      <c r="R336" s="3563"/>
      <c r="S336" s="3563"/>
      <c r="T336" s="3564"/>
      <c r="U336" s="3564"/>
      <c r="V336" s="3564"/>
      <c r="W336" s="3564"/>
      <c r="X336" s="3564"/>
      <c r="Y336" s="3564"/>
      <c r="Z336" s="3564"/>
      <c r="AA336" s="3564"/>
      <c r="AB336" s="3564"/>
      <c r="AC336" s="3564"/>
      <c r="AD336" s="3564"/>
      <c r="AE336" s="3564"/>
      <c r="AF336" s="3564"/>
      <c r="AG336" s="3564"/>
      <c r="AH336" s="3564"/>
      <c r="AI336" s="3564"/>
      <c r="AJ336" s="3564"/>
      <c r="AK336" s="3565"/>
    </row>
    <row r="337" spans="2:37" s="2393" customFormat="1" ht="13.5" thickBot="1" x14ac:dyDescent="0.25">
      <c r="B337" s="3566"/>
      <c r="C337" s="3566"/>
      <c r="D337" s="3567"/>
      <c r="E337" s="3567"/>
      <c r="F337" s="3567"/>
      <c r="G337" s="3568"/>
      <c r="H337" s="3569"/>
      <c r="I337" s="3567"/>
      <c r="J337" s="3567"/>
      <c r="K337" s="1901"/>
      <c r="L337" s="1901"/>
      <c r="M337" s="1901"/>
      <c r="N337" s="1901"/>
      <c r="O337" s="1901"/>
      <c r="P337" s="1901"/>
      <c r="Q337" s="1901"/>
      <c r="R337" s="1901"/>
      <c r="S337" s="1901"/>
      <c r="T337" s="1901"/>
      <c r="U337" s="1901"/>
      <c r="V337" s="1901"/>
      <c r="W337" s="1901"/>
      <c r="X337" s="1901"/>
      <c r="Y337" s="1901"/>
      <c r="Z337" s="1901"/>
      <c r="AA337" s="1901"/>
      <c r="AB337" s="1901"/>
      <c r="AC337" s="1901"/>
      <c r="AD337" s="1901"/>
      <c r="AE337" s="1901"/>
      <c r="AF337" s="1901"/>
      <c r="AG337" s="1901"/>
      <c r="AH337" s="1901"/>
      <c r="AI337" s="1901"/>
      <c r="AJ337" s="1901"/>
      <c r="AK337" s="1901"/>
    </row>
    <row r="338" spans="2:37" s="2393" customFormat="1" ht="20.25" x14ac:dyDescent="0.2">
      <c r="B338" s="5700" t="s">
        <v>4994</v>
      </c>
      <c r="C338" s="5701"/>
      <c r="D338" s="5701"/>
      <c r="E338" s="5701"/>
      <c r="F338" s="5701"/>
      <c r="G338" s="5701"/>
      <c r="H338" s="5701"/>
      <c r="I338" s="5701"/>
      <c r="J338" s="5701"/>
      <c r="K338" s="5701"/>
      <c r="L338" s="5701"/>
      <c r="M338" s="5701"/>
      <c r="N338" s="5701"/>
      <c r="O338" s="5701"/>
      <c r="P338" s="5701"/>
      <c r="Q338" s="5701"/>
      <c r="R338" s="5701"/>
      <c r="S338" s="5701"/>
      <c r="T338" s="5701"/>
      <c r="U338" s="5701"/>
      <c r="V338" s="5701"/>
      <c r="W338" s="5701"/>
      <c r="X338" s="5701"/>
      <c r="Y338" s="5701"/>
      <c r="Z338" s="5701"/>
      <c r="AA338" s="5701"/>
      <c r="AB338" s="5701"/>
      <c r="AC338" s="5701"/>
      <c r="AD338" s="5701"/>
      <c r="AE338" s="5701"/>
      <c r="AF338" s="5701"/>
      <c r="AG338" s="5701"/>
      <c r="AH338" s="5701"/>
      <c r="AI338" s="5701"/>
      <c r="AJ338" s="5701"/>
      <c r="AK338" s="5702"/>
    </row>
    <row r="339" spans="2:37" s="2393" customFormat="1" x14ac:dyDescent="0.2">
      <c r="B339" s="3521"/>
      <c r="C339" s="3522"/>
      <c r="D339" s="3522"/>
      <c r="E339" s="3522"/>
      <c r="F339" s="3522"/>
      <c r="G339" s="3523"/>
      <c r="H339" s="3523"/>
      <c r="I339" s="3523"/>
      <c r="J339" s="3523"/>
      <c r="K339" s="3523"/>
      <c r="L339" s="3523"/>
      <c r="M339" s="3523"/>
      <c r="N339" s="3523"/>
      <c r="O339" s="3523"/>
      <c r="P339" s="3523"/>
      <c r="Q339" s="3523"/>
      <c r="R339" s="3523"/>
      <c r="S339" s="3523"/>
      <c r="T339" s="3523"/>
      <c r="U339" s="3523"/>
      <c r="V339" s="3523"/>
      <c r="W339" s="3523"/>
      <c r="X339" s="3523"/>
      <c r="Y339" s="3523"/>
      <c r="Z339" s="3523"/>
      <c r="AA339" s="3523"/>
      <c r="AB339" s="3523"/>
      <c r="AC339" s="3523"/>
      <c r="AD339" s="3523"/>
      <c r="AE339" s="3523"/>
      <c r="AF339" s="3523"/>
      <c r="AG339" s="3523"/>
      <c r="AH339" s="3523"/>
      <c r="AI339" s="3523"/>
      <c r="AJ339" s="3523"/>
      <c r="AK339" s="3524"/>
    </row>
    <row r="340" spans="2:37" s="2393" customFormat="1" x14ac:dyDescent="0.2">
      <c r="B340" s="3521" t="s">
        <v>4981</v>
      </c>
      <c r="C340" s="3522"/>
      <c r="D340" s="5703" t="s">
        <v>6567</v>
      </c>
      <c r="E340" s="5703"/>
      <c r="F340" s="5703"/>
      <c r="G340" s="3523"/>
      <c r="H340" s="3523"/>
      <c r="I340" s="3523"/>
      <c r="J340" s="3523"/>
      <c r="K340" s="3523"/>
      <c r="L340" s="3523"/>
      <c r="M340" s="3523"/>
      <c r="N340" s="3523"/>
      <c r="O340" s="3523"/>
      <c r="P340" s="3523"/>
      <c r="Q340" s="3523"/>
      <c r="R340" s="3523"/>
      <c r="S340" s="3523"/>
      <c r="T340" s="3523"/>
      <c r="U340" s="3523"/>
      <c r="V340" s="3523"/>
      <c r="W340" s="3523"/>
      <c r="X340" s="3523"/>
      <c r="Y340" s="3523"/>
      <c r="Z340" s="3523"/>
      <c r="AA340" s="3523"/>
      <c r="AB340" s="3523"/>
      <c r="AC340" s="3523"/>
      <c r="AD340" s="3523"/>
      <c r="AE340" s="3523"/>
      <c r="AF340" s="3523"/>
      <c r="AG340" s="3523"/>
      <c r="AH340" s="3523"/>
      <c r="AI340" s="3523"/>
      <c r="AJ340" s="3523"/>
      <c r="AK340" s="3524"/>
    </row>
    <row r="341" spans="2:37" s="2393" customFormat="1" ht="13.5" thickBot="1" x14ac:dyDescent="0.25">
      <c r="B341" s="5704" t="s">
        <v>4995</v>
      </c>
      <c r="C341" s="5705"/>
      <c r="D341" s="6234">
        <v>41760</v>
      </c>
      <c r="E341" s="6234"/>
      <c r="F341" s="3525"/>
      <c r="G341" s="3523"/>
      <c r="H341" s="3523"/>
      <c r="I341" s="3523"/>
      <c r="J341" s="3523"/>
      <c r="K341" s="3523"/>
      <c r="L341" s="3523"/>
      <c r="M341" s="3523"/>
      <c r="N341" s="3523"/>
      <c r="O341" s="3523"/>
      <c r="P341" s="3523"/>
      <c r="Q341" s="3523"/>
      <c r="R341" s="3523"/>
      <c r="S341" s="3523"/>
      <c r="T341" s="3523"/>
      <c r="U341" s="3523"/>
      <c r="V341" s="3523"/>
      <c r="W341" s="3523"/>
      <c r="X341" s="3523"/>
      <c r="Y341" s="3523"/>
      <c r="Z341" s="3523"/>
      <c r="AA341" s="3523"/>
      <c r="AB341" s="3523"/>
      <c r="AC341" s="3523"/>
      <c r="AD341" s="3523"/>
      <c r="AE341" s="3523"/>
      <c r="AF341" s="3523"/>
      <c r="AG341" s="3523"/>
      <c r="AH341" s="3523"/>
      <c r="AI341" s="3523"/>
      <c r="AJ341" s="3523"/>
      <c r="AK341" s="3524"/>
    </row>
    <row r="342" spans="2:37" s="2393" customFormat="1" ht="13.5" thickBot="1" x14ac:dyDescent="0.25">
      <c r="B342" s="5706" t="s">
        <v>4996</v>
      </c>
      <c r="C342" s="6235"/>
      <c r="D342" s="5708" t="s">
        <v>6568</v>
      </c>
      <c r="E342" s="5709"/>
      <c r="F342" s="5709"/>
      <c r="G342" s="5709"/>
      <c r="H342" s="5709"/>
      <c r="I342" s="5709"/>
      <c r="J342" s="5709"/>
      <c r="K342" s="5709"/>
      <c r="L342" s="5709"/>
      <c r="M342" s="5709"/>
      <c r="N342" s="5709"/>
      <c r="O342" s="5709"/>
      <c r="P342" s="5709"/>
      <c r="Q342" s="5710"/>
      <c r="R342" s="3523"/>
      <c r="S342" s="3523"/>
      <c r="T342" s="3523"/>
      <c r="U342" s="3523"/>
      <c r="V342" s="3523"/>
      <c r="W342" s="3523"/>
      <c r="X342" s="3523"/>
      <c r="Y342" s="3523"/>
      <c r="Z342" s="3523"/>
      <c r="AA342" s="3523"/>
      <c r="AB342" s="3523"/>
      <c r="AC342" s="3523"/>
      <c r="AD342" s="3523"/>
      <c r="AE342" s="3523"/>
      <c r="AF342" s="3523"/>
      <c r="AG342" s="3523"/>
      <c r="AH342" s="3523"/>
      <c r="AI342" s="3523"/>
      <c r="AJ342" s="3523"/>
      <c r="AK342" s="3524"/>
    </row>
    <row r="343" spans="2:37" s="2393" customFormat="1" ht="13.5" thickBot="1" x14ac:dyDescent="0.25">
      <c r="B343" s="5711"/>
      <c r="C343" s="5712"/>
      <c r="D343" s="5712"/>
      <c r="E343" s="5712"/>
      <c r="F343" s="5712"/>
      <c r="G343" s="5712"/>
      <c r="H343" s="5712"/>
      <c r="I343" s="5712"/>
      <c r="J343" s="5712"/>
      <c r="K343" s="5712"/>
      <c r="L343" s="5712"/>
      <c r="M343" s="5712"/>
      <c r="N343" s="5712"/>
      <c r="O343" s="5712"/>
      <c r="P343" s="5712"/>
      <c r="Q343" s="5712"/>
      <c r="R343" s="3523"/>
      <c r="S343" s="3523"/>
      <c r="T343" s="3523"/>
      <c r="U343" s="3523"/>
      <c r="V343" s="3523"/>
      <c r="W343" s="3523"/>
      <c r="X343" s="3523"/>
      <c r="Y343" s="3523"/>
      <c r="Z343" s="3523"/>
      <c r="AA343" s="3523"/>
      <c r="AB343" s="3523"/>
      <c r="AC343" s="3523"/>
      <c r="AD343" s="3523"/>
      <c r="AE343" s="3523"/>
      <c r="AF343" s="3523"/>
      <c r="AG343" s="3523"/>
      <c r="AH343" s="3523"/>
      <c r="AI343" s="3523"/>
      <c r="AJ343" s="3523"/>
      <c r="AK343" s="3524"/>
    </row>
    <row r="344" spans="2:37" s="2393" customFormat="1" ht="13.5" thickBot="1" x14ac:dyDescent="0.25">
      <c r="B344" s="5691" t="s">
        <v>4997</v>
      </c>
      <c r="C344" s="5691"/>
      <c r="D344" s="5691" t="s">
        <v>4987</v>
      </c>
      <c r="E344" s="5691" t="s">
        <v>4998</v>
      </c>
      <c r="F344" s="6236" t="s">
        <v>224</v>
      </c>
      <c r="G344" s="6236"/>
      <c r="H344" s="6236"/>
      <c r="I344" s="6236"/>
      <c r="J344" s="6236"/>
      <c r="K344" s="6236"/>
      <c r="L344" s="6236"/>
      <c r="M344" s="6236"/>
      <c r="N344" s="6236"/>
      <c r="O344" s="6236"/>
      <c r="P344" s="6236"/>
      <c r="Q344" s="6236"/>
      <c r="R344" s="6236"/>
      <c r="S344" s="6236" t="s">
        <v>340</v>
      </c>
      <c r="T344" s="6236"/>
      <c r="U344" s="6236"/>
      <c r="V344" s="6236"/>
      <c r="W344" s="6236"/>
      <c r="X344" s="6236"/>
      <c r="Y344" s="6236"/>
      <c r="Z344" s="6236"/>
      <c r="AA344" s="6236"/>
      <c r="AB344" s="6236"/>
      <c r="AC344" s="6236"/>
      <c r="AD344" s="6236" t="s">
        <v>225</v>
      </c>
      <c r="AE344" s="6236"/>
      <c r="AF344" s="6236"/>
      <c r="AG344" s="6236"/>
      <c r="AH344" s="6237" t="s">
        <v>4982</v>
      </c>
      <c r="AI344" s="6237"/>
      <c r="AJ344" s="6237"/>
      <c r="AK344" s="3524"/>
    </row>
    <row r="345" spans="2:37" s="2393" customFormat="1" ht="13.5" thickBot="1" x14ac:dyDescent="0.25">
      <c r="B345" s="5719"/>
      <c r="C345" s="5719"/>
      <c r="D345" s="5719"/>
      <c r="E345" s="5719"/>
      <c r="F345" s="5719" t="s">
        <v>4999</v>
      </c>
      <c r="G345" s="5719" t="s">
        <v>5000</v>
      </c>
      <c r="H345" s="5691" t="s">
        <v>5001</v>
      </c>
      <c r="I345" s="5695" t="s">
        <v>5002</v>
      </c>
      <c r="J345" s="5695" t="s">
        <v>5003</v>
      </c>
      <c r="K345" s="5730" t="s">
        <v>5004</v>
      </c>
      <c r="L345" s="5730" t="s">
        <v>5005</v>
      </c>
      <c r="M345" s="5695" t="s">
        <v>5006</v>
      </c>
      <c r="N345" s="5695"/>
      <c r="O345" s="5730" t="s">
        <v>5007</v>
      </c>
      <c r="P345" s="5730" t="s">
        <v>5008</v>
      </c>
      <c r="Q345" s="5730" t="s">
        <v>5009</v>
      </c>
      <c r="R345" s="5730" t="s">
        <v>5010</v>
      </c>
      <c r="S345" s="5691" t="s">
        <v>5011</v>
      </c>
      <c r="T345" s="5691" t="s">
        <v>5012</v>
      </c>
      <c r="U345" s="5691" t="s">
        <v>5013</v>
      </c>
      <c r="V345" s="5691" t="s">
        <v>5014</v>
      </c>
      <c r="W345" s="5691" t="s">
        <v>5015</v>
      </c>
      <c r="X345" s="5691" t="s">
        <v>5016</v>
      </c>
      <c r="Y345" s="5691" t="s">
        <v>5017</v>
      </c>
      <c r="Z345" s="5691" t="s">
        <v>5018</v>
      </c>
      <c r="AA345" s="5691" t="s">
        <v>5019</v>
      </c>
      <c r="AB345" s="5695" t="s">
        <v>5020</v>
      </c>
      <c r="AC345" s="5695" t="s">
        <v>5021</v>
      </c>
      <c r="AD345" s="5691" t="s">
        <v>5022</v>
      </c>
      <c r="AE345" s="5691" t="s">
        <v>5023</v>
      </c>
      <c r="AF345" s="5691" t="s">
        <v>5024</v>
      </c>
      <c r="AG345" s="5691" t="s">
        <v>5025</v>
      </c>
      <c r="AH345" s="5691" t="s">
        <v>1150</v>
      </c>
      <c r="AI345" s="5691" t="s">
        <v>4983</v>
      </c>
      <c r="AJ345" s="5691" t="s">
        <v>4984</v>
      </c>
      <c r="AK345" s="3524"/>
    </row>
    <row r="346" spans="2:37" s="2393" customFormat="1" ht="13.5" thickBot="1" x14ac:dyDescent="0.25">
      <c r="B346" s="5719"/>
      <c r="C346" s="5719"/>
      <c r="D346" s="5719"/>
      <c r="E346" s="5719"/>
      <c r="F346" s="5719"/>
      <c r="G346" s="5719"/>
      <c r="H346" s="5719"/>
      <c r="I346" s="5730"/>
      <c r="J346" s="5730"/>
      <c r="K346" s="5730"/>
      <c r="L346" s="5730"/>
      <c r="M346" s="3526" t="s">
        <v>5026</v>
      </c>
      <c r="N346" s="3527" t="s">
        <v>2793</v>
      </c>
      <c r="O346" s="5730"/>
      <c r="P346" s="5730"/>
      <c r="Q346" s="5730"/>
      <c r="R346" s="5730"/>
      <c r="S346" s="5719"/>
      <c r="T346" s="5719"/>
      <c r="U346" s="5719"/>
      <c r="V346" s="5719"/>
      <c r="W346" s="5719"/>
      <c r="X346" s="5719"/>
      <c r="Y346" s="5719"/>
      <c r="Z346" s="5719"/>
      <c r="AA346" s="5719"/>
      <c r="AB346" s="5730"/>
      <c r="AC346" s="5730"/>
      <c r="AD346" s="5719"/>
      <c r="AE346" s="5719"/>
      <c r="AF346" s="5719"/>
      <c r="AG346" s="5719"/>
      <c r="AH346" s="5719"/>
      <c r="AI346" s="5719"/>
      <c r="AJ346" s="5719"/>
      <c r="AK346" s="3524"/>
    </row>
    <row r="347" spans="2:37" s="2393" customFormat="1" ht="13.5" thickBot="1" x14ac:dyDescent="0.25">
      <c r="B347" s="6238" t="s">
        <v>6569</v>
      </c>
      <c r="C347" s="6239"/>
      <c r="D347" s="3598">
        <v>300346</v>
      </c>
      <c r="E347" s="3599">
        <v>10</v>
      </c>
      <c r="F347" s="3599">
        <v>10</v>
      </c>
      <c r="G347" s="3600" t="s">
        <v>1412</v>
      </c>
      <c r="H347" s="3600" t="s">
        <v>1412</v>
      </c>
      <c r="I347" s="3600" t="s">
        <v>1412</v>
      </c>
      <c r="J347" s="3600" t="s">
        <v>1412</v>
      </c>
      <c r="K347" s="3600" t="s">
        <v>1412</v>
      </c>
      <c r="L347" s="3600" t="s">
        <v>1412</v>
      </c>
      <c r="M347" s="3600" t="s">
        <v>1412</v>
      </c>
      <c r="N347" s="3600" t="s">
        <v>1412</v>
      </c>
      <c r="O347" s="3600" t="s">
        <v>1412</v>
      </c>
      <c r="P347" s="3600" t="s">
        <v>1412</v>
      </c>
      <c r="Q347" s="3600" t="s">
        <v>1412</v>
      </c>
      <c r="R347" s="3600" t="s">
        <v>1412</v>
      </c>
      <c r="S347" s="3600" t="s">
        <v>1412</v>
      </c>
      <c r="T347" s="3600" t="s">
        <v>1412</v>
      </c>
      <c r="U347" s="3600" t="s">
        <v>1412</v>
      </c>
      <c r="V347" s="3600" t="s">
        <v>1412</v>
      </c>
      <c r="W347" s="3600" t="s">
        <v>1412</v>
      </c>
      <c r="X347" s="3600" t="s">
        <v>1412</v>
      </c>
      <c r="Y347" s="3600" t="s">
        <v>1412</v>
      </c>
      <c r="Z347" s="3600" t="s">
        <v>1412</v>
      </c>
      <c r="AA347" s="3600" t="s">
        <v>1412</v>
      </c>
      <c r="AB347" s="3600" t="s">
        <v>1412</v>
      </c>
      <c r="AC347" s="3600" t="s">
        <v>1412</v>
      </c>
      <c r="AD347" s="3599">
        <v>10</v>
      </c>
      <c r="AE347" s="3601">
        <v>1000</v>
      </c>
      <c r="AF347" s="3602">
        <f>10/1000</f>
        <v>0.01</v>
      </c>
      <c r="AG347" s="3602">
        <v>0.05</v>
      </c>
      <c r="AH347" s="3600" t="s">
        <v>1412</v>
      </c>
      <c r="AI347" s="3600" t="s">
        <v>1412</v>
      </c>
      <c r="AJ347" s="3603" t="s">
        <v>1412</v>
      </c>
      <c r="AK347" s="3524"/>
    </row>
    <row r="348" spans="2:37" s="2393" customFormat="1" x14ac:dyDescent="0.2">
      <c r="B348" s="3558"/>
      <c r="C348" s="3559"/>
      <c r="D348" s="3560"/>
      <c r="E348" s="3560"/>
      <c r="F348" s="3560"/>
      <c r="G348" s="3560"/>
      <c r="H348" s="3559"/>
      <c r="I348" s="3561"/>
      <c r="J348" s="3561"/>
      <c r="K348" s="3561"/>
      <c r="L348" s="3561"/>
      <c r="M348" s="3559"/>
      <c r="N348" s="3561"/>
      <c r="O348" s="3561"/>
      <c r="P348" s="3561"/>
      <c r="Q348" s="3561"/>
      <c r="R348" s="3561"/>
      <c r="S348" s="3559"/>
      <c r="T348" s="3562"/>
      <c r="U348" s="3562"/>
      <c r="V348" s="3562"/>
      <c r="W348" s="3562"/>
      <c r="X348" s="3562"/>
      <c r="Y348" s="3562"/>
      <c r="Z348" s="3562"/>
      <c r="AA348" s="3562"/>
      <c r="AB348" s="3562"/>
      <c r="AC348" s="3562"/>
      <c r="AD348" s="3562"/>
      <c r="AE348" s="3562"/>
      <c r="AF348" s="3562"/>
      <c r="AG348" s="3562"/>
      <c r="AH348" s="3562"/>
      <c r="AI348" s="3562"/>
      <c r="AJ348" s="3562"/>
      <c r="AK348" s="3524"/>
    </row>
    <row r="349" spans="2:37" s="2393" customFormat="1" x14ac:dyDescent="0.2">
      <c r="B349" s="5693" t="s">
        <v>4985</v>
      </c>
      <c r="C349" s="6240"/>
      <c r="D349" s="6241" t="s">
        <v>5166</v>
      </c>
      <c r="E349" s="6241"/>
      <c r="F349" s="6241"/>
      <c r="G349" s="6241"/>
      <c r="H349" s="6241"/>
      <c r="I349" s="6241"/>
      <c r="J349" s="6241"/>
      <c r="K349" s="6241"/>
      <c r="L349" s="6241"/>
      <c r="M349" s="6241"/>
      <c r="N349" s="6241"/>
      <c r="O349" s="6241"/>
      <c r="P349" s="6241"/>
      <c r="Q349" s="6241"/>
      <c r="R349" s="6241"/>
      <c r="S349" s="6241"/>
      <c r="T349" s="6241"/>
      <c r="U349" s="6241"/>
      <c r="V349" s="6241"/>
      <c r="W349" s="6241"/>
      <c r="X349" s="6241"/>
      <c r="Y349" s="6241"/>
      <c r="Z349" s="6241"/>
      <c r="AA349" s="6241"/>
      <c r="AB349" s="6241"/>
      <c r="AC349" s="6241"/>
      <c r="AD349" s="6241"/>
      <c r="AE349" s="6241"/>
      <c r="AF349" s="6241"/>
      <c r="AG349" s="6241"/>
      <c r="AH349" s="6241"/>
      <c r="AI349" s="6241"/>
      <c r="AJ349" s="6241"/>
      <c r="AK349" s="3524"/>
    </row>
    <row r="350" spans="2:37" s="2393" customFormat="1" x14ac:dyDescent="0.2">
      <c r="B350" s="5693" t="s">
        <v>4986</v>
      </c>
      <c r="C350" s="6240"/>
      <c r="D350" s="6241" t="s">
        <v>6570</v>
      </c>
      <c r="E350" s="6241"/>
      <c r="F350" s="6241"/>
      <c r="G350" s="6241"/>
      <c r="H350" s="6241"/>
      <c r="I350" s="6241"/>
      <c r="J350" s="6241"/>
      <c r="K350" s="6241"/>
      <c r="L350" s="6241"/>
      <c r="M350" s="6241"/>
      <c r="N350" s="6241"/>
      <c r="O350" s="6241"/>
      <c r="P350" s="6241"/>
      <c r="Q350" s="6241"/>
      <c r="R350" s="6241"/>
      <c r="S350" s="6241"/>
      <c r="T350" s="6241"/>
      <c r="U350" s="6241"/>
      <c r="V350" s="6241"/>
      <c r="W350" s="6241"/>
      <c r="X350" s="6241"/>
      <c r="Y350" s="6241"/>
      <c r="Z350" s="6241"/>
      <c r="AA350" s="6241"/>
      <c r="AB350" s="6241"/>
      <c r="AC350" s="6241"/>
      <c r="AD350" s="6241"/>
      <c r="AE350" s="6241"/>
      <c r="AF350" s="6241"/>
      <c r="AG350" s="6241"/>
      <c r="AH350" s="6241"/>
      <c r="AI350" s="6241"/>
      <c r="AJ350" s="6241"/>
      <c r="AK350" s="3524"/>
    </row>
    <row r="351" spans="2:37" s="2393" customFormat="1" ht="15.75" thickBot="1" x14ac:dyDescent="0.25">
      <c r="B351" s="5697"/>
      <c r="C351" s="5698"/>
      <c r="D351" s="6242"/>
      <c r="E351" s="6242"/>
      <c r="F351" s="6242"/>
      <c r="G351" s="6242"/>
      <c r="H351" s="3563"/>
      <c r="I351" s="3563"/>
      <c r="J351" s="3563"/>
      <c r="K351" s="3563"/>
      <c r="L351" s="3563"/>
      <c r="M351" s="3563"/>
      <c r="N351" s="3563"/>
      <c r="O351" s="3563"/>
      <c r="P351" s="3563"/>
      <c r="Q351" s="3563"/>
      <c r="R351" s="3563"/>
      <c r="S351" s="3563"/>
      <c r="T351" s="3564"/>
      <c r="U351" s="3564"/>
      <c r="V351" s="3564"/>
      <c r="W351" s="3564"/>
      <c r="X351" s="3564"/>
      <c r="Y351" s="3564"/>
      <c r="Z351" s="3564"/>
      <c r="AA351" s="3564"/>
      <c r="AB351" s="3564"/>
      <c r="AC351" s="3564"/>
      <c r="AD351" s="3564"/>
      <c r="AE351" s="3564"/>
      <c r="AF351" s="3564"/>
      <c r="AG351" s="3564"/>
      <c r="AH351" s="3564"/>
      <c r="AI351" s="3564"/>
      <c r="AJ351" s="3564"/>
      <c r="AK351" s="3565"/>
    </row>
    <row r="352" spans="2:37" s="2393" customFormat="1" ht="13.5" thickBot="1" x14ac:dyDescent="0.25">
      <c r="B352" s="3566"/>
      <c r="C352" s="3566"/>
      <c r="D352" s="3567"/>
      <c r="E352" s="3567"/>
      <c r="F352" s="3567"/>
      <c r="G352" s="3568"/>
      <c r="H352" s="3569"/>
      <c r="I352" s="3567"/>
      <c r="J352" s="3567"/>
      <c r="K352" s="1901"/>
      <c r="L352" s="1901"/>
      <c r="M352" s="1901"/>
      <c r="N352" s="1901"/>
      <c r="O352" s="1901"/>
      <c r="P352" s="1901"/>
      <c r="Q352" s="1901"/>
      <c r="R352" s="1901"/>
      <c r="S352" s="1901"/>
      <c r="T352" s="1901"/>
      <c r="U352" s="1901"/>
      <c r="V352" s="1901"/>
      <c r="W352" s="1901"/>
      <c r="X352" s="1901"/>
      <c r="Y352" s="1901"/>
      <c r="Z352" s="1901"/>
      <c r="AA352" s="1901"/>
      <c r="AB352" s="1901"/>
      <c r="AC352" s="1901"/>
      <c r="AD352" s="1901"/>
      <c r="AE352" s="1901"/>
      <c r="AF352" s="1901"/>
      <c r="AG352" s="1901"/>
      <c r="AH352" s="1901"/>
      <c r="AI352" s="1901"/>
      <c r="AJ352" s="1901"/>
      <c r="AK352" s="1901"/>
    </row>
    <row r="353" spans="2:37" s="2393" customFormat="1" ht="20.25" x14ac:dyDescent="0.2">
      <c r="B353" s="5700" t="s">
        <v>6571</v>
      </c>
      <c r="C353" s="5701"/>
      <c r="D353" s="5701"/>
      <c r="E353" s="5701"/>
      <c r="F353" s="5701"/>
      <c r="G353" s="5701"/>
      <c r="H353" s="5701"/>
      <c r="I353" s="5701"/>
      <c r="J353" s="5701"/>
      <c r="K353" s="5701"/>
      <c r="L353" s="5701"/>
      <c r="M353" s="5701"/>
      <c r="N353" s="5701"/>
      <c r="O353" s="5701"/>
      <c r="P353" s="5701"/>
      <c r="Q353" s="5701"/>
      <c r="R353" s="5701"/>
      <c r="S353" s="5701"/>
      <c r="T353" s="5701"/>
      <c r="U353" s="5701"/>
      <c r="V353" s="5701"/>
      <c r="W353" s="5701"/>
      <c r="X353" s="5701"/>
      <c r="Y353" s="5701"/>
      <c r="Z353" s="5701"/>
      <c r="AA353" s="5701"/>
      <c r="AB353" s="5701"/>
      <c r="AC353" s="5701"/>
      <c r="AD353" s="5701"/>
      <c r="AE353" s="5701"/>
      <c r="AF353" s="5702"/>
      <c r="AG353" s="1901"/>
      <c r="AH353" s="1901"/>
      <c r="AI353" s="1901"/>
      <c r="AJ353" s="1901"/>
      <c r="AK353" s="1901"/>
    </row>
    <row r="354" spans="2:37" s="2393" customFormat="1" x14ac:dyDescent="0.2">
      <c r="B354" s="3604"/>
      <c r="C354" s="3522"/>
      <c r="D354" s="3522"/>
      <c r="E354" s="3522"/>
      <c r="F354" s="3522"/>
      <c r="G354" s="3523"/>
      <c r="H354" s="3523"/>
      <c r="I354" s="3523"/>
      <c r="J354" s="3523"/>
      <c r="K354" s="3523"/>
      <c r="L354" s="3523"/>
      <c r="M354" s="3523"/>
      <c r="N354" s="3523"/>
      <c r="O354" s="3523"/>
      <c r="P354" s="3523"/>
      <c r="Q354" s="3523"/>
      <c r="R354" s="3523"/>
      <c r="S354" s="3523"/>
      <c r="T354" s="3523"/>
      <c r="U354" s="3523"/>
      <c r="V354" s="3523"/>
      <c r="W354" s="3523"/>
      <c r="X354" s="3523"/>
      <c r="Y354" s="3523"/>
      <c r="Z354" s="3523"/>
      <c r="AA354" s="3523"/>
      <c r="AB354" s="3523"/>
      <c r="AC354" s="3523"/>
      <c r="AD354" s="3523"/>
      <c r="AE354" s="3523"/>
      <c r="AF354" s="3524"/>
      <c r="AG354" s="1901"/>
      <c r="AH354" s="1901"/>
      <c r="AI354" s="1901"/>
      <c r="AJ354" s="1901"/>
      <c r="AK354" s="1901"/>
    </row>
    <row r="355" spans="2:37" s="2393" customFormat="1" x14ac:dyDescent="0.2">
      <c r="B355" s="3605" t="s">
        <v>6572</v>
      </c>
      <c r="C355" s="3522"/>
      <c r="D355" s="5731" t="s">
        <v>6512</v>
      </c>
      <c r="E355" s="5731"/>
      <c r="F355" s="5731"/>
      <c r="G355" s="3523"/>
      <c r="H355" s="3523"/>
      <c r="I355" s="3523"/>
      <c r="J355" s="3523"/>
      <c r="K355" s="3523"/>
      <c r="L355" s="3523"/>
      <c r="M355" s="3523"/>
      <c r="N355" s="3523"/>
      <c r="O355" s="3523"/>
      <c r="P355" s="3523"/>
      <c r="Q355" s="3523"/>
      <c r="R355" s="3523"/>
      <c r="S355" s="3523"/>
      <c r="T355" s="3523"/>
      <c r="U355" s="3523"/>
      <c r="V355" s="3523"/>
      <c r="W355" s="3523"/>
      <c r="X355" s="3523"/>
      <c r="Y355" s="3523"/>
      <c r="Z355" s="3523"/>
      <c r="AA355" s="3523"/>
      <c r="AB355" s="3523"/>
      <c r="AC355" s="3523"/>
      <c r="AD355" s="3523"/>
      <c r="AE355" s="3523"/>
      <c r="AF355" s="3524"/>
      <c r="AG355" s="1901"/>
      <c r="AH355" s="1901"/>
      <c r="AI355" s="1901"/>
      <c r="AJ355" s="1901"/>
      <c r="AK355" s="1901"/>
    </row>
    <row r="356" spans="2:37" s="2393" customFormat="1" x14ac:dyDescent="0.2">
      <c r="B356" s="5704" t="s">
        <v>4995</v>
      </c>
      <c r="C356" s="5705"/>
      <c r="D356" s="6234">
        <v>41730</v>
      </c>
      <c r="E356" s="6234"/>
      <c r="F356" s="6234"/>
      <c r="G356" s="3523"/>
      <c r="H356" s="3523"/>
      <c r="I356" s="3523"/>
      <c r="J356" s="3523"/>
      <c r="K356" s="3523"/>
      <c r="L356" s="3523"/>
      <c r="M356" s="3523"/>
      <c r="N356" s="3523"/>
      <c r="O356" s="3523"/>
      <c r="P356" s="3523"/>
      <c r="Q356" s="3523"/>
      <c r="R356" s="3523"/>
      <c r="S356" s="3523"/>
      <c r="T356" s="3523"/>
      <c r="U356" s="3523"/>
      <c r="V356" s="3523"/>
      <c r="W356" s="3523"/>
      <c r="X356" s="3523"/>
      <c r="Y356" s="3523"/>
      <c r="Z356" s="3523"/>
      <c r="AA356" s="3523"/>
      <c r="AB356" s="3523"/>
      <c r="AC356" s="3523"/>
      <c r="AD356" s="3523"/>
      <c r="AE356" s="3523"/>
      <c r="AF356" s="3524"/>
      <c r="AG356" s="1901"/>
      <c r="AH356" s="1901"/>
      <c r="AI356" s="1901"/>
      <c r="AJ356" s="1901"/>
      <c r="AK356" s="1901"/>
    </row>
    <row r="357" spans="2:37" s="2393" customFormat="1" ht="13.5" thickBot="1" x14ac:dyDescent="0.25">
      <c r="B357" s="3604"/>
      <c r="C357" s="3522"/>
      <c r="D357" s="3522"/>
      <c r="E357" s="3522"/>
      <c r="F357" s="3522"/>
      <c r="G357" s="3523"/>
      <c r="H357" s="3523"/>
      <c r="I357" s="3523"/>
      <c r="J357" s="3523"/>
      <c r="K357" s="3523"/>
      <c r="L357" s="3523"/>
      <c r="M357" s="3523"/>
      <c r="N357" s="3523"/>
      <c r="O357" s="3523"/>
      <c r="P357" s="3523"/>
      <c r="Q357" s="3523"/>
      <c r="R357" s="3523"/>
      <c r="S357" s="3523"/>
      <c r="T357" s="3523"/>
      <c r="U357" s="3523"/>
      <c r="V357" s="3523"/>
      <c r="W357" s="3523"/>
      <c r="X357" s="3523"/>
      <c r="Y357" s="3523"/>
      <c r="Z357" s="3523"/>
      <c r="AA357" s="3523"/>
      <c r="AB357" s="3523"/>
      <c r="AC357" s="3523"/>
      <c r="AD357" s="3523"/>
      <c r="AE357" s="3523"/>
      <c r="AF357" s="3524"/>
      <c r="AG357" s="1901"/>
      <c r="AH357" s="1901"/>
      <c r="AI357" s="1901"/>
      <c r="AJ357" s="1901"/>
      <c r="AK357" s="1901"/>
    </row>
    <row r="358" spans="2:37" s="2393" customFormat="1" ht="13.5" thickBot="1" x14ac:dyDescent="0.25">
      <c r="B358" s="5706" t="s">
        <v>4996</v>
      </c>
      <c r="C358" s="6235"/>
      <c r="D358" s="5708" t="s">
        <v>6516</v>
      </c>
      <c r="E358" s="5709"/>
      <c r="F358" s="5709"/>
      <c r="G358" s="5709"/>
      <c r="H358" s="5709"/>
      <c r="I358" s="5709"/>
      <c r="J358" s="5709"/>
      <c r="K358" s="5709"/>
      <c r="L358" s="5709"/>
      <c r="M358" s="5709"/>
      <c r="N358" s="5709"/>
      <c r="O358" s="5709"/>
      <c r="P358" s="5709"/>
      <c r="Q358" s="5710"/>
      <c r="R358" s="3523"/>
      <c r="S358" s="3523"/>
      <c r="T358" s="3523"/>
      <c r="U358" s="3523"/>
      <c r="V358" s="3523"/>
      <c r="W358" s="3523"/>
      <c r="X358" s="3523"/>
      <c r="Y358" s="3523"/>
      <c r="Z358" s="3523"/>
      <c r="AA358" s="3523"/>
      <c r="AB358" s="3523"/>
      <c r="AC358" s="3523"/>
      <c r="AD358" s="3523"/>
      <c r="AE358" s="3523"/>
      <c r="AF358" s="3524"/>
      <c r="AG358" s="1901"/>
      <c r="AH358" s="1901"/>
      <c r="AI358" s="1901"/>
      <c r="AJ358" s="1901"/>
      <c r="AK358" s="1901"/>
    </row>
    <row r="359" spans="2:37" s="2393" customFormat="1" ht="13.5" thickBot="1" x14ac:dyDescent="0.25">
      <c r="B359" s="3604"/>
      <c r="C359" s="3522"/>
      <c r="D359" s="3522"/>
      <c r="E359" s="3522"/>
      <c r="F359" s="3522"/>
      <c r="G359" s="3523"/>
      <c r="H359" s="3523"/>
      <c r="I359" s="3523"/>
      <c r="J359" s="3523"/>
      <c r="K359" s="3523"/>
      <c r="L359" s="3523"/>
      <c r="M359" s="3523"/>
      <c r="N359" s="3523"/>
      <c r="O359" s="3523"/>
      <c r="P359" s="3523"/>
      <c r="Q359" s="3523"/>
      <c r="R359" s="3606"/>
      <c r="S359" s="3523"/>
      <c r="T359" s="3523"/>
      <c r="U359" s="3523"/>
      <c r="V359" s="3523"/>
      <c r="W359" s="3523"/>
      <c r="X359" s="3523"/>
      <c r="Y359" s="3523"/>
      <c r="Z359" s="3523"/>
      <c r="AA359" s="3523"/>
      <c r="AB359" s="3523"/>
      <c r="AC359" s="3523"/>
      <c r="AD359" s="3523"/>
      <c r="AE359" s="3523"/>
      <c r="AF359" s="3524"/>
      <c r="AG359" s="1901"/>
      <c r="AH359" s="1901"/>
      <c r="AI359" s="1901"/>
      <c r="AJ359" s="1901"/>
      <c r="AK359" s="1901"/>
    </row>
    <row r="360" spans="2:37" s="2393" customFormat="1" ht="13.5" thickBot="1" x14ac:dyDescent="0.25">
      <c r="B360" s="5714" t="s">
        <v>5062</v>
      </c>
      <c r="C360" s="5715"/>
      <c r="D360" s="5691" t="s">
        <v>5063</v>
      </c>
      <c r="E360" s="5720" t="s">
        <v>224</v>
      </c>
      <c r="F360" s="5721"/>
      <c r="G360" s="5721"/>
      <c r="H360" s="5721"/>
      <c r="I360" s="5721"/>
      <c r="J360" s="5721"/>
      <c r="K360" s="5721"/>
      <c r="L360" s="5721"/>
      <c r="M360" s="5721"/>
      <c r="N360" s="5721"/>
      <c r="O360" s="5721"/>
      <c r="P360" s="5722"/>
      <c r="Q360" s="5720" t="s">
        <v>340</v>
      </c>
      <c r="R360" s="5721"/>
      <c r="S360" s="5721"/>
      <c r="T360" s="5721"/>
      <c r="U360" s="5721"/>
      <c r="V360" s="5721"/>
      <c r="W360" s="5721"/>
      <c r="X360" s="5721"/>
      <c r="Y360" s="5722"/>
      <c r="Z360" s="5720" t="s">
        <v>225</v>
      </c>
      <c r="AA360" s="5721"/>
      <c r="AB360" s="5722"/>
      <c r="AC360" s="5723" t="s">
        <v>4982</v>
      </c>
      <c r="AD360" s="5724"/>
      <c r="AE360" s="5725"/>
      <c r="AF360" s="3524"/>
      <c r="AG360" s="1901"/>
      <c r="AH360" s="1901"/>
      <c r="AI360" s="1901"/>
      <c r="AJ360" s="1901"/>
      <c r="AK360" s="1901"/>
    </row>
    <row r="361" spans="2:37" s="2393" customFormat="1" ht="13.5" thickBot="1" x14ac:dyDescent="0.25">
      <c r="B361" s="5716"/>
      <c r="C361" s="5717"/>
      <c r="D361" s="5719"/>
      <c r="E361" s="5691" t="s">
        <v>5000</v>
      </c>
      <c r="F361" s="5691" t="s">
        <v>5001</v>
      </c>
      <c r="G361" s="5695" t="s">
        <v>5003</v>
      </c>
      <c r="H361" s="5695" t="s">
        <v>5064</v>
      </c>
      <c r="I361" s="5695" t="s">
        <v>5065</v>
      </c>
      <c r="J361" s="5695" t="s">
        <v>5066</v>
      </c>
      <c r="K361" s="5694" t="s">
        <v>5006</v>
      </c>
      <c r="L361" s="5694"/>
      <c r="M361" s="5695" t="s">
        <v>5067</v>
      </c>
      <c r="N361" s="5695" t="s">
        <v>5068</v>
      </c>
      <c r="O361" s="5695" t="s">
        <v>5069</v>
      </c>
      <c r="P361" s="5695" t="s">
        <v>5070</v>
      </c>
      <c r="Q361" s="5691" t="s">
        <v>5012</v>
      </c>
      <c r="R361" s="5691" t="s">
        <v>5013</v>
      </c>
      <c r="S361" s="5691" t="s">
        <v>5014</v>
      </c>
      <c r="T361" s="5691" t="s">
        <v>5071</v>
      </c>
      <c r="U361" s="5691" t="s">
        <v>5072</v>
      </c>
      <c r="V361" s="5691" t="s">
        <v>5017</v>
      </c>
      <c r="W361" s="5691" t="s">
        <v>5019</v>
      </c>
      <c r="X361" s="5695" t="s">
        <v>5073</v>
      </c>
      <c r="Y361" s="5695" t="s">
        <v>5074</v>
      </c>
      <c r="Z361" s="5691" t="s">
        <v>5075</v>
      </c>
      <c r="AA361" s="5691" t="s">
        <v>5076</v>
      </c>
      <c r="AB361" s="5691" t="s">
        <v>5077</v>
      </c>
      <c r="AC361" s="5691" t="s">
        <v>1150</v>
      </c>
      <c r="AD361" s="5691" t="s">
        <v>4983</v>
      </c>
      <c r="AE361" s="5691" t="s">
        <v>4984</v>
      </c>
      <c r="AF361" s="3524"/>
      <c r="AG361" s="1901"/>
      <c r="AH361" s="1901"/>
      <c r="AI361" s="1901"/>
      <c r="AJ361" s="1901"/>
      <c r="AK361" s="1901"/>
    </row>
    <row r="362" spans="2:37" s="2393" customFormat="1" ht="13.5" thickBot="1" x14ac:dyDescent="0.25">
      <c r="B362" s="5718"/>
      <c r="C362" s="5694"/>
      <c r="D362" s="5692"/>
      <c r="E362" s="5692"/>
      <c r="F362" s="5692"/>
      <c r="G362" s="5696"/>
      <c r="H362" s="5696"/>
      <c r="I362" s="5696"/>
      <c r="J362" s="5696"/>
      <c r="K362" s="3526" t="s">
        <v>5026</v>
      </c>
      <c r="L362" s="3527" t="s">
        <v>2793</v>
      </c>
      <c r="M362" s="5696"/>
      <c r="N362" s="5696"/>
      <c r="O362" s="5696"/>
      <c r="P362" s="5696"/>
      <c r="Q362" s="5692"/>
      <c r="R362" s="5692"/>
      <c r="S362" s="5692"/>
      <c r="T362" s="5692"/>
      <c r="U362" s="5692"/>
      <c r="V362" s="5692"/>
      <c r="W362" s="5692"/>
      <c r="X362" s="5696"/>
      <c r="Y362" s="5696"/>
      <c r="Z362" s="5692"/>
      <c r="AA362" s="5692"/>
      <c r="AB362" s="5692"/>
      <c r="AC362" s="5692"/>
      <c r="AD362" s="5692"/>
      <c r="AE362" s="5692"/>
      <c r="AF362" s="3524"/>
      <c r="AG362" s="1901"/>
      <c r="AH362" s="1901"/>
      <c r="AI362" s="1901"/>
      <c r="AJ362" s="1901"/>
      <c r="AK362" s="1901"/>
    </row>
    <row r="363" spans="2:37" s="2393" customFormat="1" ht="26.25" thickBot="1" x14ac:dyDescent="0.25">
      <c r="B363" s="6243" t="s">
        <v>6513</v>
      </c>
      <c r="C363" s="6244"/>
      <c r="D363" s="3607">
        <v>300339</v>
      </c>
      <c r="E363" s="3608" t="s">
        <v>1529</v>
      </c>
      <c r="F363" s="3609" t="s">
        <v>1529</v>
      </c>
      <c r="G363" s="3610" t="s">
        <v>1529</v>
      </c>
      <c r="H363" s="3610" t="s">
        <v>1529</v>
      </c>
      <c r="I363" s="3608">
        <v>0.04</v>
      </c>
      <c r="J363" s="3608" t="s">
        <v>1529</v>
      </c>
      <c r="K363" s="3609" t="s">
        <v>1529</v>
      </c>
      <c r="L363" s="3610" t="s">
        <v>1529</v>
      </c>
      <c r="M363" s="3611" t="s">
        <v>6514</v>
      </c>
      <c r="N363" s="3611" t="s">
        <v>6514</v>
      </c>
      <c r="O363" s="3610" t="s">
        <v>1529</v>
      </c>
      <c r="P363" s="3610" t="s">
        <v>1529</v>
      </c>
      <c r="Q363" s="3610" t="s">
        <v>1529</v>
      </c>
      <c r="R363" s="3610" t="s">
        <v>1529</v>
      </c>
      <c r="S363" s="3610" t="s">
        <v>1529</v>
      </c>
      <c r="T363" s="3611">
        <v>0.05</v>
      </c>
      <c r="U363" s="3610" t="s">
        <v>1529</v>
      </c>
      <c r="V363" s="3610" t="s">
        <v>1529</v>
      </c>
      <c r="W363" s="3610" t="s">
        <v>1529</v>
      </c>
      <c r="X363" s="3611">
        <v>0.06</v>
      </c>
      <c r="Y363" s="3610" t="s">
        <v>1529</v>
      </c>
      <c r="Z363" s="3610" t="s">
        <v>6515</v>
      </c>
      <c r="AA363" s="3611">
        <v>0.05</v>
      </c>
      <c r="AB363" s="3610" t="s">
        <v>1529</v>
      </c>
      <c r="AC363" s="3610" t="s">
        <v>1529</v>
      </c>
      <c r="AD363" s="3610" t="s">
        <v>1529</v>
      </c>
      <c r="AE363" s="3610" t="s">
        <v>1529</v>
      </c>
      <c r="AF363" s="3524"/>
      <c r="AG363" s="1901"/>
      <c r="AH363" s="1901"/>
      <c r="AI363" s="1901"/>
      <c r="AJ363" s="1901"/>
      <c r="AK363" s="1901"/>
    </row>
    <row r="364" spans="2:37" s="2393" customFormat="1" x14ac:dyDescent="0.2">
      <c r="B364" s="3612"/>
      <c r="C364" s="3559"/>
      <c r="D364" s="3559"/>
      <c r="E364" s="3559"/>
      <c r="F364" s="3559"/>
      <c r="G364" s="3561"/>
      <c r="H364" s="3561"/>
      <c r="I364" s="3561"/>
      <c r="J364" s="3561"/>
      <c r="K364" s="3559"/>
      <c r="L364" s="3561"/>
      <c r="M364" s="3561"/>
      <c r="N364" s="3561"/>
      <c r="O364" s="3561"/>
      <c r="P364" s="3561"/>
      <c r="Q364" s="3613"/>
      <c r="R364" s="3613"/>
      <c r="S364" s="3613"/>
      <c r="T364" s="3613"/>
      <c r="U364" s="3613"/>
      <c r="V364" s="3613"/>
      <c r="W364" s="3613"/>
      <c r="X364" s="3613"/>
      <c r="Y364" s="3613"/>
      <c r="Z364" s="3613"/>
      <c r="AA364" s="3613"/>
      <c r="AB364" s="3613"/>
      <c r="AC364" s="3613"/>
      <c r="AD364" s="3613"/>
      <c r="AE364" s="3613"/>
      <c r="AF364" s="3524"/>
      <c r="AG364" s="1901"/>
      <c r="AH364" s="1901"/>
      <c r="AI364" s="1901"/>
      <c r="AJ364" s="1901"/>
      <c r="AK364" s="1901"/>
    </row>
    <row r="365" spans="2:37" s="2393" customFormat="1" x14ac:dyDescent="0.2">
      <c r="B365" s="5728" t="s">
        <v>4985</v>
      </c>
      <c r="C365" s="5729"/>
      <c r="D365" s="6245" t="s">
        <v>5159</v>
      </c>
      <c r="E365" s="6245"/>
      <c r="F365" s="6245"/>
      <c r="G365" s="6245"/>
      <c r="H365" s="6245"/>
      <c r="I365" s="3614"/>
      <c r="J365" s="3614"/>
      <c r="K365" s="3614"/>
      <c r="L365" s="3614"/>
      <c r="M365" s="3614"/>
      <c r="N365" s="3614"/>
      <c r="O365" s="3614"/>
      <c r="P365" s="3614"/>
      <c r="Q365" s="3613"/>
      <c r="R365" s="3613"/>
      <c r="S365" s="3613"/>
      <c r="T365" s="3613"/>
      <c r="U365" s="3613"/>
      <c r="V365" s="3613"/>
      <c r="W365" s="3613"/>
      <c r="X365" s="3613"/>
      <c r="Y365" s="3613"/>
      <c r="Z365" s="3613"/>
      <c r="AA365" s="3613"/>
      <c r="AB365" s="3613"/>
      <c r="AC365" s="3613"/>
      <c r="AD365" s="3613"/>
      <c r="AE365" s="3613"/>
      <c r="AF365" s="3524"/>
      <c r="AG365" s="1901"/>
      <c r="AH365" s="1901"/>
      <c r="AI365" s="1901"/>
      <c r="AJ365" s="1901"/>
      <c r="AK365" s="1901"/>
    </row>
    <row r="366" spans="2:37" s="2393" customFormat="1" x14ac:dyDescent="0.2">
      <c r="B366" s="5728" t="s">
        <v>4986</v>
      </c>
      <c r="C366" s="5729"/>
      <c r="D366" s="6245" t="s">
        <v>5160</v>
      </c>
      <c r="E366" s="6245"/>
      <c r="F366" s="6245"/>
      <c r="G366" s="6245"/>
      <c r="H366" s="6245"/>
      <c r="I366" s="3614"/>
      <c r="J366" s="3614"/>
      <c r="K366" s="3614"/>
      <c r="L366" s="3614"/>
      <c r="M366" s="3614"/>
      <c r="N366" s="3614"/>
      <c r="O366" s="3614"/>
      <c r="P366" s="3614"/>
      <c r="Q366" s="3613"/>
      <c r="R366" s="3613"/>
      <c r="S366" s="3613"/>
      <c r="T366" s="3613"/>
      <c r="U366" s="3613"/>
      <c r="V366" s="3613"/>
      <c r="W366" s="3613"/>
      <c r="X366" s="3613"/>
      <c r="Y366" s="3613"/>
      <c r="Z366" s="3613"/>
      <c r="AA366" s="3613"/>
      <c r="AB366" s="3613"/>
      <c r="AC366" s="3613"/>
      <c r="AD366" s="3613"/>
      <c r="AE366" s="3613"/>
      <c r="AF366" s="3524"/>
      <c r="AG366" s="1901"/>
      <c r="AH366" s="1901"/>
      <c r="AI366" s="1901"/>
      <c r="AJ366" s="1901"/>
      <c r="AK366" s="1901"/>
    </row>
    <row r="367" spans="2:37" s="2393" customFormat="1" ht="13.5" thickBot="1" x14ac:dyDescent="0.25">
      <c r="B367" s="3615"/>
      <c r="C367" s="3616"/>
      <c r="D367" s="3616"/>
      <c r="E367" s="3616"/>
      <c r="F367" s="3616"/>
      <c r="G367" s="3606"/>
      <c r="H367" s="3606"/>
      <c r="I367" s="3606"/>
      <c r="J367" s="3606"/>
      <c r="K367" s="3606"/>
      <c r="L367" s="3606"/>
      <c r="M367" s="3606"/>
      <c r="N367" s="3606"/>
      <c r="O367" s="3606"/>
      <c r="P367" s="3606"/>
      <c r="Q367" s="3606"/>
      <c r="R367" s="3606"/>
      <c r="S367" s="3606"/>
      <c r="T367" s="3606"/>
      <c r="U367" s="3606"/>
      <c r="V367" s="3606"/>
      <c r="W367" s="3606"/>
      <c r="X367" s="3606"/>
      <c r="Y367" s="3606"/>
      <c r="Z367" s="3606"/>
      <c r="AA367" s="3606"/>
      <c r="AB367" s="3606"/>
      <c r="AC367" s="3606"/>
      <c r="AD367" s="3606"/>
      <c r="AE367" s="3606"/>
      <c r="AF367" s="3565"/>
      <c r="AG367" s="1901"/>
      <c r="AH367" s="1901"/>
      <c r="AI367" s="1901"/>
      <c r="AJ367" s="1901"/>
      <c r="AK367" s="1901"/>
    </row>
    <row r="368" spans="2:37" s="2393" customFormat="1" ht="13.5" thickBot="1" x14ac:dyDescent="0.25">
      <c r="B368" s="3152"/>
      <c r="C368" s="3152"/>
      <c r="D368" s="2803"/>
      <c r="E368" s="2803"/>
      <c r="F368" s="2803"/>
      <c r="G368" s="2804"/>
      <c r="H368" s="2805"/>
      <c r="I368" s="2803"/>
      <c r="J368" s="2803"/>
    </row>
    <row r="369" spans="2:37" s="2393" customFormat="1" ht="20.25" x14ac:dyDescent="0.2">
      <c r="B369" s="4169" t="s">
        <v>4994</v>
      </c>
      <c r="C369" s="4170"/>
      <c r="D369" s="4170"/>
      <c r="E369" s="4170"/>
      <c r="F369" s="4170"/>
      <c r="G369" s="4170"/>
      <c r="H369" s="4170"/>
      <c r="I369" s="4170"/>
      <c r="J369" s="4170"/>
      <c r="K369" s="4170"/>
      <c r="L369" s="4170"/>
      <c r="M369" s="4170"/>
      <c r="N369" s="4170"/>
      <c r="O369" s="4170"/>
      <c r="P369" s="4170"/>
      <c r="Q369" s="4170"/>
      <c r="R369" s="4170"/>
      <c r="S369" s="4170"/>
      <c r="T369" s="4170"/>
      <c r="U369" s="4170"/>
      <c r="V369" s="4170"/>
      <c r="W369" s="4170"/>
      <c r="X369" s="4170"/>
      <c r="Y369" s="4170"/>
      <c r="Z369" s="4170"/>
      <c r="AA369" s="4170"/>
      <c r="AB369" s="4170"/>
      <c r="AC369" s="4170"/>
      <c r="AD369" s="4170"/>
      <c r="AE369" s="4170"/>
      <c r="AF369" s="4170"/>
      <c r="AG369" s="4170"/>
      <c r="AH369" s="4170"/>
      <c r="AI369" s="4170"/>
      <c r="AJ369" s="4170"/>
      <c r="AK369" s="4171"/>
    </row>
    <row r="370" spans="2:37" s="2393" customFormat="1" x14ac:dyDescent="0.2">
      <c r="B370" s="2500"/>
      <c r="C370" s="3514"/>
      <c r="D370" s="3514"/>
      <c r="E370" s="3514"/>
      <c r="F370" s="3514"/>
      <c r="G370" s="2501"/>
      <c r="H370" s="2501"/>
      <c r="I370" s="2501"/>
      <c r="J370" s="2501"/>
      <c r="K370" s="2501"/>
      <c r="L370" s="2501"/>
      <c r="M370" s="2501"/>
      <c r="N370" s="2501"/>
      <c r="O370" s="2501"/>
      <c r="P370" s="2501"/>
      <c r="Q370" s="2501"/>
      <c r="R370" s="2501"/>
      <c r="S370" s="2501"/>
      <c r="T370" s="2501"/>
      <c r="U370" s="2501"/>
      <c r="V370" s="2501"/>
      <c r="W370" s="2501"/>
      <c r="X370" s="2501"/>
      <c r="Y370" s="2501"/>
      <c r="Z370" s="2501"/>
      <c r="AA370" s="2501"/>
      <c r="AB370" s="2501"/>
      <c r="AC370" s="2501"/>
      <c r="AD370" s="2501"/>
      <c r="AE370" s="2501"/>
      <c r="AF370" s="2501"/>
      <c r="AG370" s="2501"/>
      <c r="AH370" s="2501"/>
      <c r="AI370" s="2501"/>
      <c r="AJ370" s="2501"/>
      <c r="AK370" s="2502"/>
    </row>
    <row r="371" spans="2:37" s="2393" customFormat="1" x14ac:dyDescent="0.2">
      <c r="B371" s="2500" t="s">
        <v>4981</v>
      </c>
      <c r="C371" s="3514"/>
      <c r="D371" s="4243" t="s">
        <v>6505</v>
      </c>
      <c r="E371" s="4243"/>
      <c r="F371" s="4243"/>
      <c r="G371" s="2501"/>
      <c r="H371" s="2501"/>
      <c r="I371" s="2501"/>
      <c r="J371" s="2501"/>
      <c r="K371" s="2501"/>
      <c r="L371" s="2501"/>
      <c r="M371" s="2501"/>
      <c r="N371" s="2501"/>
      <c r="O371" s="2501"/>
      <c r="P371" s="2501"/>
      <c r="Q371" s="2501"/>
      <c r="R371" s="2501"/>
      <c r="S371" s="2501"/>
      <c r="T371" s="2501"/>
      <c r="U371" s="2501"/>
      <c r="V371" s="2501"/>
      <c r="W371" s="2501"/>
      <c r="X371" s="2501"/>
      <c r="Y371" s="2501"/>
      <c r="Z371" s="2501"/>
      <c r="AA371" s="2501"/>
      <c r="AB371" s="2501"/>
      <c r="AC371" s="2501"/>
      <c r="AD371" s="2501"/>
      <c r="AE371" s="2501"/>
      <c r="AF371" s="2501"/>
      <c r="AG371" s="2501"/>
      <c r="AH371" s="2501"/>
      <c r="AI371" s="2501"/>
      <c r="AJ371" s="2501"/>
      <c r="AK371" s="2502"/>
    </row>
    <row r="372" spans="2:37" s="2393" customFormat="1" ht="13.5" thickBot="1" x14ac:dyDescent="0.25">
      <c r="B372" s="4176" t="s">
        <v>4995</v>
      </c>
      <c r="C372" s="4177"/>
      <c r="D372" s="4175">
        <v>41731</v>
      </c>
      <c r="E372" s="4175"/>
      <c r="F372" s="3514"/>
      <c r="G372" s="2501"/>
      <c r="H372" s="2501"/>
      <c r="I372" s="2501"/>
      <c r="J372" s="2501"/>
      <c r="K372" s="2501"/>
      <c r="L372" s="2501"/>
      <c r="M372" s="2501"/>
      <c r="N372" s="2501"/>
      <c r="O372" s="2501"/>
      <c r="P372" s="2501"/>
      <c r="Q372" s="2501"/>
      <c r="R372" s="2501"/>
      <c r="S372" s="2501"/>
      <c r="T372" s="2501"/>
      <c r="U372" s="2501"/>
      <c r="V372" s="2501"/>
      <c r="W372" s="2501"/>
      <c r="X372" s="2501"/>
      <c r="Y372" s="2501"/>
      <c r="Z372" s="2501"/>
      <c r="AA372" s="2501"/>
      <c r="AB372" s="2501"/>
      <c r="AC372" s="2501"/>
      <c r="AD372" s="2501"/>
      <c r="AE372" s="2501"/>
      <c r="AF372" s="2501"/>
      <c r="AG372" s="2501"/>
      <c r="AH372" s="2501"/>
      <c r="AI372" s="2501"/>
      <c r="AJ372" s="2501"/>
      <c r="AK372" s="2502"/>
    </row>
    <row r="373" spans="2:37" s="2393" customFormat="1" ht="28.5" customHeight="1" thickBot="1" x14ac:dyDescent="0.25">
      <c r="B373" s="4179" t="s">
        <v>4996</v>
      </c>
      <c r="C373" s="4180"/>
      <c r="D373" s="4181" t="s">
        <v>6506</v>
      </c>
      <c r="E373" s="4182"/>
      <c r="F373" s="4182"/>
      <c r="G373" s="4182"/>
      <c r="H373" s="4182"/>
      <c r="I373" s="4182"/>
      <c r="J373" s="4182"/>
      <c r="K373" s="4182"/>
      <c r="L373" s="4182"/>
      <c r="M373" s="4182"/>
      <c r="N373" s="4182"/>
      <c r="O373" s="4182"/>
      <c r="P373" s="4182"/>
      <c r="Q373" s="4183"/>
      <c r="R373" s="2501"/>
      <c r="S373" s="2501"/>
      <c r="T373" s="2501"/>
      <c r="U373" s="2501"/>
      <c r="V373" s="2501"/>
      <c r="W373" s="2501"/>
      <c r="X373" s="2501"/>
      <c r="Y373" s="2501"/>
      <c r="Z373" s="2501"/>
      <c r="AA373" s="2501"/>
      <c r="AB373" s="2501"/>
      <c r="AC373" s="2501"/>
      <c r="AD373" s="2501"/>
      <c r="AE373" s="2501"/>
      <c r="AF373" s="2501"/>
      <c r="AG373" s="2501"/>
      <c r="AH373" s="2501"/>
      <c r="AI373" s="2501"/>
      <c r="AJ373" s="2501"/>
      <c r="AK373" s="2502"/>
    </row>
    <row r="374" spans="2:37" s="2393" customFormat="1" ht="13.5" thickBot="1" x14ac:dyDescent="0.25">
      <c r="B374" s="4245"/>
      <c r="C374" s="4246"/>
      <c r="D374" s="4246"/>
      <c r="E374" s="4246"/>
      <c r="F374" s="4246"/>
      <c r="G374" s="4246"/>
      <c r="H374" s="4246"/>
      <c r="I374" s="4246"/>
      <c r="J374" s="4246"/>
      <c r="K374" s="4246"/>
      <c r="L374" s="4246"/>
      <c r="M374" s="4246"/>
      <c r="N374" s="4246"/>
      <c r="O374" s="4246"/>
      <c r="P374" s="4246"/>
      <c r="Q374" s="4246"/>
      <c r="R374" s="2501"/>
      <c r="S374" s="2501"/>
      <c r="T374" s="2501"/>
      <c r="U374" s="2501"/>
      <c r="V374" s="2501"/>
      <c r="W374" s="2501"/>
      <c r="X374" s="2501"/>
      <c r="Y374" s="2501"/>
      <c r="Z374" s="2501"/>
      <c r="AA374" s="2501"/>
      <c r="AB374" s="2501"/>
      <c r="AC374" s="2501"/>
      <c r="AD374" s="2501"/>
      <c r="AE374" s="2501"/>
      <c r="AF374" s="2501"/>
      <c r="AG374" s="2501"/>
      <c r="AH374" s="2501"/>
      <c r="AI374" s="2501"/>
      <c r="AJ374" s="2501"/>
      <c r="AK374" s="2502"/>
    </row>
    <row r="375" spans="2:37" s="2393" customFormat="1" ht="13.5" thickBot="1" x14ac:dyDescent="0.25">
      <c r="B375" s="4189" t="s">
        <v>4997</v>
      </c>
      <c r="C375" s="4189"/>
      <c r="D375" s="4189" t="s">
        <v>4987</v>
      </c>
      <c r="E375" s="4189" t="s">
        <v>4998</v>
      </c>
      <c r="F375" s="4247" t="s">
        <v>224</v>
      </c>
      <c r="G375" s="4247"/>
      <c r="H375" s="4247"/>
      <c r="I375" s="4247"/>
      <c r="J375" s="4247"/>
      <c r="K375" s="4247"/>
      <c r="L375" s="4247"/>
      <c r="M375" s="4247"/>
      <c r="N375" s="4247"/>
      <c r="O375" s="4247"/>
      <c r="P375" s="4247"/>
      <c r="Q375" s="4247"/>
      <c r="R375" s="4247"/>
      <c r="S375" s="4247" t="s">
        <v>340</v>
      </c>
      <c r="T375" s="4247"/>
      <c r="U375" s="4247"/>
      <c r="V375" s="4247"/>
      <c r="W375" s="4247"/>
      <c r="X375" s="4247"/>
      <c r="Y375" s="4247"/>
      <c r="Z375" s="4247"/>
      <c r="AA375" s="4247"/>
      <c r="AB375" s="4247"/>
      <c r="AC375" s="4247"/>
      <c r="AD375" s="4247" t="s">
        <v>225</v>
      </c>
      <c r="AE375" s="4247"/>
      <c r="AF375" s="4247"/>
      <c r="AG375" s="4247"/>
      <c r="AH375" s="4188" t="s">
        <v>4982</v>
      </c>
      <c r="AI375" s="4188"/>
      <c r="AJ375" s="4188"/>
      <c r="AK375" s="2502"/>
    </row>
    <row r="376" spans="2:37" s="2393" customFormat="1" ht="13.5" thickBot="1" x14ac:dyDescent="0.25">
      <c r="B376" s="4203"/>
      <c r="C376" s="4203"/>
      <c r="D376" s="4203"/>
      <c r="E376" s="4203"/>
      <c r="F376" s="4203" t="s">
        <v>4999</v>
      </c>
      <c r="G376" s="4203" t="s">
        <v>5000</v>
      </c>
      <c r="H376" s="4189" t="s">
        <v>5001</v>
      </c>
      <c r="I376" s="4200" t="s">
        <v>5002</v>
      </c>
      <c r="J376" s="4200" t="s">
        <v>5003</v>
      </c>
      <c r="K376" s="4201" t="s">
        <v>5004</v>
      </c>
      <c r="L376" s="4201" t="s">
        <v>5005</v>
      </c>
      <c r="M376" s="4200" t="s">
        <v>5006</v>
      </c>
      <c r="N376" s="4200"/>
      <c r="O376" s="4201" t="s">
        <v>5007</v>
      </c>
      <c r="P376" s="4201" t="s">
        <v>5008</v>
      </c>
      <c r="Q376" s="4201" t="s">
        <v>5009</v>
      </c>
      <c r="R376" s="4201" t="s">
        <v>5010</v>
      </c>
      <c r="S376" s="4189" t="s">
        <v>5011</v>
      </c>
      <c r="T376" s="4189" t="s">
        <v>5012</v>
      </c>
      <c r="U376" s="4189" t="s">
        <v>5013</v>
      </c>
      <c r="V376" s="4189" t="s">
        <v>5014</v>
      </c>
      <c r="W376" s="4189" t="s">
        <v>5015</v>
      </c>
      <c r="X376" s="4189" t="s">
        <v>5016</v>
      </c>
      <c r="Y376" s="4189" t="s">
        <v>5017</v>
      </c>
      <c r="Z376" s="4189" t="s">
        <v>5018</v>
      </c>
      <c r="AA376" s="4189" t="s">
        <v>5019</v>
      </c>
      <c r="AB376" s="4200" t="s">
        <v>5020</v>
      </c>
      <c r="AC376" s="4200" t="s">
        <v>5021</v>
      </c>
      <c r="AD376" s="4189" t="s">
        <v>5022</v>
      </c>
      <c r="AE376" s="4189" t="s">
        <v>5023</v>
      </c>
      <c r="AF376" s="4189" t="s">
        <v>5024</v>
      </c>
      <c r="AG376" s="4189" t="s">
        <v>5025</v>
      </c>
      <c r="AH376" s="4189" t="s">
        <v>1150</v>
      </c>
      <c r="AI376" s="4189" t="s">
        <v>4983</v>
      </c>
      <c r="AJ376" s="4189" t="s">
        <v>4984</v>
      </c>
      <c r="AK376" s="2502"/>
    </row>
    <row r="377" spans="2:37" s="2393" customFormat="1" ht="13.5" thickBot="1" x14ac:dyDescent="0.25">
      <c r="B377" s="4203"/>
      <c r="C377" s="4203"/>
      <c r="D377" s="4203"/>
      <c r="E377" s="4203"/>
      <c r="F377" s="4203"/>
      <c r="G377" s="4203"/>
      <c r="H377" s="4203"/>
      <c r="I377" s="4201"/>
      <c r="J377" s="4201"/>
      <c r="K377" s="4201"/>
      <c r="L377" s="4201"/>
      <c r="M377" s="3512" t="s">
        <v>5026</v>
      </c>
      <c r="N377" s="3513" t="s">
        <v>2793</v>
      </c>
      <c r="O377" s="4201"/>
      <c r="P377" s="4201"/>
      <c r="Q377" s="4201"/>
      <c r="R377" s="4201"/>
      <c r="S377" s="4203"/>
      <c r="T377" s="4203"/>
      <c r="U377" s="4203"/>
      <c r="V377" s="4203"/>
      <c r="W377" s="4203"/>
      <c r="X377" s="4203"/>
      <c r="Y377" s="4203"/>
      <c r="Z377" s="4203"/>
      <c r="AA377" s="4203"/>
      <c r="AB377" s="4201"/>
      <c r="AC377" s="4201"/>
      <c r="AD377" s="4203"/>
      <c r="AE377" s="4203"/>
      <c r="AF377" s="4203"/>
      <c r="AG377" s="4203"/>
      <c r="AH377" s="4203"/>
      <c r="AI377" s="4203"/>
      <c r="AJ377" s="4203"/>
      <c r="AK377" s="2502"/>
    </row>
    <row r="378" spans="2:37" s="2393" customFormat="1" x14ac:dyDescent="0.2">
      <c r="B378" s="4157" t="s">
        <v>6507</v>
      </c>
      <c r="C378" s="4158"/>
      <c r="D378" s="3233">
        <v>2463</v>
      </c>
      <c r="E378" s="3233">
        <v>9.99</v>
      </c>
      <c r="F378" s="3234" t="s">
        <v>1529</v>
      </c>
      <c r="G378" s="3234" t="s">
        <v>1529</v>
      </c>
      <c r="H378" s="3234" t="s">
        <v>1529</v>
      </c>
      <c r="I378" s="3234" t="s">
        <v>1529</v>
      </c>
      <c r="J378" s="3234" t="s">
        <v>1529</v>
      </c>
      <c r="K378" s="3234" t="s">
        <v>1529</v>
      </c>
      <c r="L378" s="3234" t="s">
        <v>1529</v>
      </c>
      <c r="M378" s="3234" t="s">
        <v>1529</v>
      </c>
      <c r="N378" s="3234" t="s">
        <v>1529</v>
      </c>
      <c r="O378" s="3234" t="s">
        <v>1529</v>
      </c>
      <c r="P378" s="3234" t="s">
        <v>1529</v>
      </c>
      <c r="Q378" s="3234" t="s">
        <v>1529</v>
      </c>
      <c r="R378" s="3234" t="s">
        <v>1529</v>
      </c>
      <c r="S378" s="3234" t="s">
        <v>1529</v>
      </c>
      <c r="T378" s="3234" t="s">
        <v>1529</v>
      </c>
      <c r="U378" s="3234" t="s">
        <v>1529</v>
      </c>
      <c r="V378" s="3234" t="s">
        <v>1529</v>
      </c>
      <c r="W378" s="3234" t="s">
        <v>1529</v>
      </c>
      <c r="X378" s="3234" t="s">
        <v>1529</v>
      </c>
      <c r="Y378" s="3234" t="s">
        <v>1529</v>
      </c>
      <c r="Z378" s="3234" t="s">
        <v>1529</v>
      </c>
      <c r="AA378" s="3234" t="s">
        <v>1529</v>
      </c>
      <c r="AB378" s="3234" t="s">
        <v>1529</v>
      </c>
      <c r="AC378" s="3234" t="s">
        <v>1529</v>
      </c>
      <c r="AD378" s="3233">
        <v>9.99</v>
      </c>
      <c r="AE378" s="2523">
        <v>1000</v>
      </c>
      <c r="AF378" s="3327">
        <f>AD378/AE378</f>
        <v>9.9900000000000006E-3</v>
      </c>
      <c r="AG378" s="3515">
        <v>0.2</v>
      </c>
      <c r="AH378" s="2579" t="s">
        <v>1529</v>
      </c>
      <c r="AI378" s="2579" t="s">
        <v>1529</v>
      </c>
      <c r="AJ378" s="3369" t="s">
        <v>1529</v>
      </c>
      <c r="AK378" s="2502"/>
    </row>
    <row r="379" spans="2:37" s="2393" customFormat="1" x14ac:dyDescent="0.2">
      <c r="B379" s="4161" t="s">
        <v>6508</v>
      </c>
      <c r="C379" s="4160"/>
      <c r="D379" s="3242">
        <v>2464</v>
      </c>
      <c r="E379" s="3242">
        <v>14.99</v>
      </c>
      <c r="F379" s="3243" t="s">
        <v>1529</v>
      </c>
      <c r="G379" s="3243" t="s">
        <v>1529</v>
      </c>
      <c r="H379" s="3243" t="s">
        <v>1529</v>
      </c>
      <c r="I379" s="3243" t="s">
        <v>1529</v>
      </c>
      <c r="J379" s="3243" t="s">
        <v>1529</v>
      </c>
      <c r="K379" s="3243" t="s">
        <v>1529</v>
      </c>
      <c r="L379" s="3243" t="s">
        <v>1529</v>
      </c>
      <c r="M379" s="3243" t="s">
        <v>1529</v>
      </c>
      <c r="N379" s="3243" t="s">
        <v>1529</v>
      </c>
      <c r="O379" s="3243" t="s">
        <v>1529</v>
      </c>
      <c r="P379" s="3243" t="s">
        <v>1529</v>
      </c>
      <c r="Q379" s="3243" t="s">
        <v>1529</v>
      </c>
      <c r="R379" s="3243" t="s">
        <v>1529</v>
      </c>
      <c r="S379" s="3243" t="s">
        <v>1529</v>
      </c>
      <c r="T379" s="3243" t="s">
        <v>1529</v>
      </c>
      <c r="U379" s="3243" t="s">
        <v>1529</v>
      </c>
      <c r="V379" s="3243" t="s">
        <v>1529</v>
      </c>
      <c r="W379" s="3243" t="s">
        <v>1529</v>
      </c>
      <c r="X379" s="3243" t="s">
        <v>1529</v>
      </c>
      <c r="Y379" s="3243" t="s">
        <v>1529</v>
      </c>
      <c r="Z379" s="3243" t="s">
        <v>1529</v>
      </c>
      <c r="AA379" s="3243" t="s">
        <v>1529</v>
      </c>
      <c r="AB379" s="3243" t="s">
        <v>1529</v>
      </c>
      <c r="AC379" s="3243" t="s">
        <v>1529</v>
      </c>
      <c r="AD379" s="3242">
        <v>14.99</v>
      </c>
      <c r="AE379" s="2512">
        <v>1400</v>
      </c>
      <c r="AF379" s="3328">
        <f t="shared" ref="AF379:AF381" si="1">AD379/AE379</f>
        <v>1.0707142857142858E-2</v>
      </c>
      <c r="AG379" s="3516">
        <v>0.2</v>
      </c>
      <c r="AH379" s="2569" t="s">
        <v>1529</v>
      </c>
      <c r="AI379" s="2569" t="s">
        <v>1529</v>
      </c>
      <c r="AJ379" s="3371" t="s">
        <v>1529</v>
      </c>
      <c r="AK379" s="2502"/>
    </row>
    <row r="380" spans="2:37" s="2393" customFormat="1" x14ac:dyDescent="0.2">
      <c r="B380" s="4161" t="s">
        <v>6509</v>
      </c>
      <c r="C380" s="4160"/>
      <c r="D380" s="3242">
        <v>2461</v>
      </c>
      <c r="E380" s="3242">
        <v>19.989999999999998</v>
      </c>
      <c r="F380" s="3243" t="s">
        <v>1529</v>
      </c>
      <c r="G380" s="3243" t="s">
        <v>1529</v>
      </c>
      <c r="H380" s="3243" t="s">
        <v>1529</v>
      </c>
      <c r="I380" s="3243" t="s">
        <v>1529</v>
      </c>
      <c r="J380" s="3243" t="s">
        <v>1529</v>
      </c>
      <c r="K380" s="3243" t="s">
        <v>1529</v>
      </c>
      <c r="L380" s="3243" t="s">
        <v>1529</v>
      </c>
      <c r="M380" s="3243" t="s">
        <v>1529</v>
      </c>
      <c r="N380" s="3243" t="s">
        <v>1529</v>
      </c>
      <c r="O380" s="3243" t="s">
        <v>1529</v>
      </c>
      <c r="P380" s="3243" t="s">
        <v>1529</v>
      </c>
      <c r="Q380" s="3243" t="s">
        <v>1529</v>
      </c>
      <c r="R380" s="3243" t="s">
        <v>1529</v>
      </c>
      <c r="S380" s="3243" t="s">
        <v>1529</v>
      </c>
      <c r="T380" s="3243" t="s">
        <v>1529</v>
      </c>
      <c r="U380" s="3243" t="s">
        <v>1529</v>
      </c>
      <c r="V380" s="3243" t="s">
        <v>1529</v>
      </c>
      <c r="W380" s="3243" t="s">
        <v>1529</v>
      </c>
      <c r="X380" s="3243" t="s">
        <v>1529</v>
      </c>
      <c r="Y380" s="3243" t="s">
        <v>1529</v>
      </c>
      <c r="Z380" s="3243" t="s">
        <v>1529</v>
      </c>
      <c r="AA380" s="3243" t="s">
        <v>1529</v>
      </c>
      <c r="AB380" s="3243" t="s">
        <v>1529</v>
      </c>
      <c r="AC380" s="3243" t="s">
        <v>1529</v>
      </c>
      <c r="AD380" s="3242">
        <v>19.989999999999998</v>
      </c>
      <c r="AE380" s="2512">
        <v>2000</v>
      </c>
      <c r="AF380" s="3328">
        <f t="shared" si="1"/>
        <v>9.9949999999999987E-3</v>
      </c>
      <c r="AG380" s="3516">
        <v>0.2</v>
      </c>
      <c r="AH380" s="2569" t="s">
        <v>1529</v>
      </c>
      <c r="AI380" s="2569" t="s">
        <v>1529</v>
      </c>
      <c r="AJ380" s="3371" t="s">
        <v>1529</v>
      </c>
      <c r="AK380" s="2502"/>
    </row>
    <row r="381" spans="2:37" s="2393" customFormat="1" ht="13.5" thickBot="1" x14ac:dyDescent="0.25">
      <c r="B381" s="4162" t="s">
        <v>6510</v>
      </c>
      <c r="C381" s="4163"/>
      <c r="D381" s="2972">
        <v>2462</v>
      </c>
      <c r="E381" s="2972">
        <v>29.99</v>
      </c>
      <c r="F381" s="2973" t="s">
        <v>1529</v>
      </c>
      <c r="G381" s="2973" t="s">
        <v>1529</v>
      </c>
      <c r="H381" s="2973" t="s">
        <v>1529</v>
      </c>
      <c r="I381" s="2973" t="s">
        <v>1529</v>
      </c>
      <c r="J381" s="2973" t="s">
        <v>1529</v>
      </c>
      <c r="K381" s="2973" t="s">
        <v>1529</v>
      </c>
      <c r="L381" s="2973" t="s">
        <v>1529</v>
      </c>
      <c r="M381" s="2973" t="s">
        <v>1529</v>
      </c>
      <c r="N381" s="2973" t="s">
        <v>1529</v>
      </c>
      <c r="O381" s="2973" t="s">
        <v>1529</v>
      </c>
      <c r="P381" s="2973" t="s">
        <v>1529</v>
      </c>
      <c r="Q381" s="2973" t="s">
        <v>1529</v>
      </c>
      <c r="R381" s="2973" t="s">
        <v>1529</v>
      </c>
      <c r="S381" s="2973" t="s">
        <v>1529</v>
      </c>
      <c r="T381" s="2973" t="s">
        <v>1529</v>
      </c>
      <c r="U381" s="2973" t="s">
        <v>1529</v>
      </c>
      <c r="V381" s="2973" t="s">
        <v>1529</v>
      </c>
      <c r="W381" s="2973" t="s">
        <v>1529</v>
      </c>
      <c r="X381" s="2973" t="s">
        <v>1529</v>
      </c>
      <c r="Y381" s="2973" t="s">
        <v>1529</v>
      </c>
      <c r="Z381" s="2973" t="s">
        <v>1529</v>
      </c>
      <c r="AA381" s="2973" t="s">
        <v>1529</v>
      </c>
      <c r="AB381" s="2973" t="s">
        <v>1529</v>
      </c>
      <c r="AC381" s="2973" t="s">
        <v>1529</v>
      </c>
      <c r="AD381" s="2972">
        <v>29.99</v>
      </c>
      <c r="AE381" s="2554">
        <v>3000</v>
      </c>
      <c r="AF381" s="3329">
        <f t="shared" si="1"/>
        <v>9.9966666666666659E-3</v>
      </c>
      <c r="AG381" s="3517">
        <v>0.2</v>
      </c>
      <c r="AH381" s="2572" t="s">
        <v>1529</v>
      </c>
      <c r="AI381" s="2572" t="s">
        <v>1529</v>
      </c>
      <c r="AJ381" s="3373" t="s">
        <v>1529</v>
      </c>
      <c r="AK381" s="2502"/>
    </row>
    <row r="382" spans="2:37" s="2393" customFormat="1" ht="13.5" thickBot="1" x14ac:dyDescent="0.25">
      <c r="B382" s="2503"/>
      <c r="C382" s="2496"/>
      <c r="D382" s="2835"/>
      <c r="E382" s="2835"/>
      <c r="F382" s="2835"/>
      <c r="G382" s="2835"/>
      <c r="H382" s="2496"/>
      <c r="I382" s="2497"/>
      <c r="J382" s="2497"/>
      <c r="K382" s="2497"/>
      <c r="L382" s="2497"/>
      <c r="M382" s="2496"/>
      <c r="N382" s="2497"/>
      <c r="O382" s="2497"/>
      <c r="P382" s="2497"/>
      <c r="Q382" s="2497"/>
      <c r="R382" s="2497"/>
      <c r="S382" s="2496"/>
      <c r="T382" s="2495"/>
      <c r="U382" s="2495"/>
      <c r="V382" s="2495"/>
      <c r="W382" s="2495"/>
      <c r="X382" s="2495"/>
      <c r="Y382" s="2495"/>
      <c r="Z382" s="2495"/>
      <c r="AA382" s="2495"/>
      <c r="AB382" s="2495"/>
      <c r="AC382" s="2495"/>
      <c r="AD382" s="2495"/>
      <c r="AE382" s="2495"/>
      <c r="AF382" s="2495"/>
      <c r="AG382" s="2495"/>
      <c r="AH382" s="2495"/>
      <c r="AI382" s="2495"/>
      <c r="AJ382" s="2495"/>
      <c r="AK382" s="2502"/>
    </row>
    <row r="383" spans="2:37" s="2393" customFormat="1" ht="13.5" thickBot="1" x14ac:dyDescent="0.25">
      <c r="B383" s="4236" t="s">
        <v>4985</v>
      </c>
      <c r="C383" s="4237"/>
      <c r="D383" s="4216" t="s">
        <v>1412</v>
      </c>
      <c r="E383" s="5742"/>
      <c r="F383" s="5742"/>
      <c r="G383" s="5742"/>
      <c r="H383" s="5742"/>
      <c r="I383" s="5742"/>
      <c r="J383" s="5742"/>
      <c r="K383" s="5742"/>
      <c r="L383" s="5742"/>
      <c r="M383" s="5742"/>
      <c r="N383" s="5742"/>
      <c r="O383" s="5742"/>
      <c r="P383" s="5742"/>
      <c r="Q383" s="5742"/>
      <c r="R383" s="5742"/>
      <c r="S383" s="5742"/>
      <c r="T383" s="5742"/>
      <c r="U383" s="5742"/>
      <c r="V383" s="5742"/>
      <c r="W383" s="5742"/>
      <c r="X383" s="5742"/>
      <c r="Y383" s="5742"/>
      <c r="Z383" s="5742"/>
      <c r="AA383" s="5742"/>
      <c r="AB383" s="5742"/>
      <c r="AC383" s="5742"/>
      <c r="AD383" s="5742"/>
      <c r="AE383" s="5742"/>
      <c r="AF383" s="5742"/>
      <c r="AG383" s="5742"/>
      <c r="AH383" s="5742"/>
      <c r="AI383" s="5742"/>
      <c r="AJ383" s="4217"/>
      <c r="AK383" s="2502"/>
    </row>
    <row r="384" spans="2:37" s="2393" customFormat="1" ht="13.5" thickBot="1" x14ac:dyDescent="0.25">
      <c r="B384" s="4236" t="s">
        <v>4986</v>
      </c>
      <c r="C384" s="4237"/>
      <c r="D384" s="4216" t="s">
        <v>6511</v>
      </c>
      <c r="E384" s="5742"/>
      <c r="F384" s="5742"/>
      <c r="G384" s="5742"/>
      <c r="H384" s="5742"/>
      <c r="I384" s="5742"/>
      <c r="J384" s="5742"/>
      <c r="K384" s="5742"/>
      <c r="L384" s="5742"/>
      <c r="M384" s="5742"/>
      <c r="N384" s="5742"/>
      <c r="O384" s="5742"/>
      <c r="P384" s="5742"/>
      <c r="Q384" s="5742"/>
      <c r="R384" s="5742"/>
      <c r="S384" s="5742"/>
      <c r="T384" s="5742"/>
      <c r="U384" s="5742"/>
      <c r="V384" s="5742"/>
      <c r="W384" s="5742"/>
      <c r="X384" s="5742"/>
      <c r="Y384" s="5742"/>
      <c r="Z384" s="5742"/>
      <c r="AA384" s="5742"/>
      <c r="AB384" s="5742"/>
      <c r="AC384" s="5742"/>
      <c r="AD384" s="5742"/>
      <c r="AE384" s="5742"/>
      <c r="AF384" s="5742"/>
      <c r="AG384" s="5742"/>
      <c r="AH384" s="5742"/>
      <c r="AI384" s="5742"/>
      <c r="AJ384" s="4217"/>
      <c r="AK384" s="2502"/>
    </row>
    <row r="385" spans="2:37" s="2393" customFormat="1" ht="15.75" thickBot="1" x14ac:dyDescent="0.25">
      <c r="B385" s="4270"/>
      <c r="C385" s="4271"/>
      <c r="D385" s="4272"/>
      <c r="E385" s="4272"/>
      <c r="F385" s="4272"/>
      <c r="G385" s="4272"/>
      <c r="H385" s="2504"/>
      <c r="I385" s="2504"/>
      <c r="J385" s="2504"/>
      <c r="K385" s="2504"/>
      <c r="L385" s="2504"/>
      <c r="M385" s="2504"/>
      <c r="N385" s="2504"/>
      <c r="O385" s="2504"/>
      <c r="P385" s="2504"/>
      <c r="Q385" s="2504"/>
      <c r="R385" s="2504"/>
      <c r="S385" s="2504"/>
      <c r="T385" s="2505"/>
      <c r="U385" s="2505"/>
      <c r="V385" s="2505"/>
      <c r="W385" s="2505"/>
      <c r="X385" s="2505"/>
      <c r="Y385" s="2505"/>
      <c r="Z385" s="2505"/>
      <c r="AA385" s="2505"/>
      <c r="AB385" s="2505"/>
      <c r="AC385" s="2505"/>
      <c r="AD385" s="2505"/>
      <c r="AE385" s="2505"/>
      <c r="AF385" s="2505"/>
      <c r="AG385" s="2505"/>
      <c r="AH385" s="2505"/>
      <c r="AI385" s="2505"/>
      <c r="AJ385" s="2505"/>
      <c r="AK385" s="2507"/>
    </row>
    <row r="386" spans="2:37" s="2393" customFormat="1" ht="13.5" thickBot="1" x14ac:dyDescent="0.25">
      <c r="B386" s="3152"/>
      <c r="C386" s="3152"/>
      <c r="D386" s="2803"/>
      <c r="E386" s="2803"/>
      <c r="F386" s="2803"/>
      <c r="G386" s="2804"/>
      <c r="H386" s="2805"/>
      <c r="I386" s="2803"/>
      <c r="J386" s="2803"/>
    </row>
    <row r="387" spans="2:37" s="2393" customFormat="1" ht="20.25" x14ac:dyDescent="0.2">
      <c r="B387" s="4169" t="s">
        <v>4994</v>
      </c>
      <c r="C387" s="4170"/>
      <c r="D387" s="4170"/>
      <c r="E387" s="4170"/>
      <c r="F387" s="4170"/>
      <c r="G387" s="4170"/>
      <c r="H387" s="4170"/>
      <c r="I387" s="4170"/>
      <c r="J387" s="4170"/>
      <c r="K387" s="4170"/>
      <c r="L387" s="4170"/>
      <c r="M387" s="4170"/>
      <c r="N387" s="4170"/>
      <c r="O387" s="4170"/>
      <c r="P387" s="4170"/>
      <c r="Q387" s="4170"/>
      <c r="R387" s="4170"/>
      <c r="S387" s="4170"/>
      <c r="T387" s="4170"/>
      <c r="U387" s="4170"/>
      <c r="V387" s="4170"/>
      <c r="W387" s="4170"/>
      <c r="X387" s="4170"/>
      <c r="Y387" s="4170"/>
      <c r="Z387" s="4170"/>
      <c r="AA387" s="4170"/>
      <c r="AB387" s="4170"/>
      <c r="AC387" s="4170"/>
      <c r="AD387" s="4170"/>
      <c r="AE387" s="4170"/>
      <c r="AF387" s="4170"/>
      <c r="AG387" s="4170"/>
      <c r="AH387" s="4170"/>
      <c r="AI387" s="4170"/>
      <c r="AJ387" s="4170"/>
      <c r="AK387" s="4171"/>
    </row>
    <row r="388" spans="2:37" s="2393" customFormat="1" x14ac:dyDescent="0.2">
      <c r="B388" s="2500"/>
      <c r="C388" s="3446"/>
      <c r="D388" s="3446"/>
      <c r="E388" s="3446"/>
      <c r="F388" s="3446"/>
      <c r="G388" s="2501"/>
      <c r="H388" s="2501"/>
      <c r="I388" s="2501"/>
      <c r="J388" s="2501"/>
      <c r="K388" s="2501"/>
      <c r="L388" s="2501"/>
      <c r="M388" s="2501"/>
      <c r="N388" s="2501"/>
      <c r="O388" s="2501"/>
      <c r="P388" s="2501"/>
      <c r="Q388" s="2501"/>
      <c r="R388" s="2501"/>
      <c r="S388" s="2501"/>
      <c r="T388" s="2501"/>
      <c r="U388" s="2501"/>
      <c r="V388" s="2501"/>
      <c r="W388" s="2501"/>
      <c r="X388" s="2501"/>
      <c r="Y388" s="2501"/>
      <c r="Z388" s="2501"/>
      <c r="AA388" s="2501"/>
      <c r="AB388" s="2501"/>
      <c r="AC388" s="2501"/>
      <c r="AD388" s="2501"/>
      <c r="AE388" s="2501"/>
      <c r="AF388" s="2501"/>
      <c r="AG388" s="2501"/>
      <c r="AH388" s="2501"/>
      <c r="AI388" s="2501"/>
      <c r="AJ388" s="2501"/>
      <c r="AK388" s="2502"/>
    </row>
    <row r="389" spans="2:37" s="2393" customFormat="1" x14ac:dyDescent="0.2">
      <c r="B389" s="2500" t="s">
        <v>4981</v>
      </c>
      <c r="C389" s="3446"/>
      <c r="D389" s="4243" t="s">
        <v>6446</v>
      </c>
      <c r="E389" s="4243"/>
      <c r="F389" s="4243"/>
      <c r="G389" s="2501"/>
      <c r="H389" s="2501"/>
      <c r="I389" s="2501"/>
      <c r="J389" s="2501"/>
      <c r="K389" s="2501"/>
      <c r="L389" s="2501"/>
      <c r="M389" s="2501"/>
      <c r="N389" s="2501"/>
      <c r="O389" s="2501"/>
      <c r="P389" s="2501"/>
      <c r="Q389" s="2501"/>
      <c r="R389" s="2501"/>
      <c r="S389" s="2501"/>
      <c r="T389" s="2501"/>
      <c r="U389" s="2501"/>
      <c r="V389" s="2501"/>
      <c r="W389" s="2501"/>
      <c r="X389" s="2501"/>
      <c r="Y389" s="2501"/>
      <c r="Z389" s="2501"/>
      <c r="AA389" s="2501"/>
      <c r="AB389" s="2501"/>
      <c r="AC389" s="2501"/>
      <c r="AD389" s="2501"/>
      <c r="AE389" s="2501"/>
      <c r="AF389" s="2501"/>
      <c r="AG389" s="2501"/>
      <c r="AH389" s="2501"/>
      <c r="AI389" s="2501"/>
      <c r="AJ389" s="2501"/>
      <c r="AK389" s="2502"/>
    </row>
    <row r="390" spans="2:37" s="2393" customFormat="1" ht="13.5" thickBot="1" x14ac:dyDescent="0.25">
      <c r="B390" s="4176" t="s">
        <v>4995</v>
      </c>
      <c r="C390" s="4177"/>
      <c r="D390" s="4175">
        <v>41729</v>
      </c>
      <c r="E390" s="4175"/>
      <c r="F390" s="3446"/>
      <c r="G390" s="2501"/>
      <c r="H390" s="2501"/>
      <c r="I390" s="2501"/>
      <c r="J390" s="2501"/>
      <c r="K390" s="2501"/>
      <c r="L390" s="2501"/>
      <c r="M390" s="2501"/>
      <c r="N390" s="2501"/>
      <c r="O390" s="2501"/>
      <c r="P390" s="2501"/>
      <c r="Q390" s="2501"/>
      <c r="R390" s="2501"/>
      <c r="S390" s="2501"/>
      <c r="T390" s="2501"/>
      <c r="U390" s="2501"/>
      <c r="V390" s="2501"/>
      <c r="W390" s="2501"/>
      <c r="X390" s="2501"/>
      <c r="Y390" s="2501"/>
      <c r="Z390" s="2501"/>
      <c r="AA390" s="2501"/>
      <c r="AB390" s="2501"/>
      <c r="AC390" s="2501"/>
      <c r="AD390" s="2501"/>
      <c r="AE390" s="2501"/>
      <c r="AF390" s="2501"/>
      <c r="AG390" s="2501"/>
      <c r="AH390" s="2501"/>
      <c r="AI390" s="2501"/>
      <c r="AJ390" s="2501"/>
      <c r="AK390" s="2502"/>
    </row>
    <row r="391" spans="2:37" s="2393" customFormat="1" ht="55.5" customHeight="1" thickBot="1" x14ac:dyDescent="0.25">
      <c r="B391" s="4179" t="s">
        <v>4996</v>
      </c>
      <c r="C391" s="4180"/>
      <c r="D391" s="4181" t="s">
        <v>6447</v>
      </c>
      <c r="E391" s="4182"/>
      <c r="F391" s="4182"/>
      <c r="G391" s="4182"/>
      <c r="H391" s="4182"/>
      <c r="I391" s="4182"/>
      <c r="J391" s="4182"/>
      <c r="K391" s="4182"/>
      <c r="L391" s="4182"/>
      <c r="M391" s="4182"/>
      <c r="N391" s="4182"/>
      <c r="O391" s="4182"/>
      <c r="P391" s="4182"/>
      <c r="Q391" s="4183"/>
      <c r="R391" s="2501"/>
      <c r="S391" s="2501"/>
      <c r="T391" s="2501"/>
      <c r="U391" s="2501"/>
      <c r="V391" s="2501"/>
      <c r="W391" s="2501"/>
      <c r="X391" s="2501"/>
      <c r="Y391" s="2501"/>
      <c r="Z391" s="2501"/>
      <c r="AA391" s="2501"/>
      <c r="AB391" s="2501"/>
      <c r="AC391" s="2501"/>
      <c r="AD391" s="2501"/>
      <c r="AE391" s="2501"/>
      <c r="AF391" s="2501"/>
      <c r="AG391" s="2501"/>
      <c r="AH391" s="2501"/>
      <c r="AI391" s="2501"/>
      <c r="AJ391" s="2501"/>
      <c r="AK391" s="2502"/>
    </row>
    <row r="392" spans="2:37" s="2393" customFormat="1" ht="13.5" thickBot="1" x14ac:dyDescent="0.25">
      <c r="B392" s="4245"/>
      <c r="C392" s="4246"/>
      <c r="D392" s="4246"/>
      <c r="E392" s="4246"/>
      <c r="F392" s="4246"/>
      <c r="G392" s="4246"/>
      <c r="H392" s="4246"/>
      <c r="I392" s="4246"/>
      <c r="J392" s="4246"/>
      <c r="K392" s="4246"/>
      <c r="L392" s="4246"/>
      <c r="M392" s="4246"/>
      <c r="N392" s="4246"/>
      <c r="O392" s="4246"/>
      <c r="P392" s="4246"/>
      <c r="Q392" s="4246"/>
      <c r="R392" s="2501"/>
      <c r="S392" s="2501"/>
      <c r="T392" s="2501"/>
      <c r="U392" s="2501"/>
      <c r="V392" s="2501"/>
      <c r="W392" s="2501"/>
      <c r="X392" s="2501"/>
      <c r="Y392" s="2501"/>
      <c r="Z392" s="2501"/>
      <c r="AA392" s="2501"/>
      <c r="AB392" s="2501"/>
      <c r="AC392" s="2501"/>
      <c r="AD392" s="2501"/>
      <c r="AE392" s="2501"/>
      <c r="AF392" s="2501"/>
      <c r="AG392" s="2501"/>
      <c r="AH392" s="2501"/>
      <c r="AI392" s="2501"/>
      <c r="AJ392" s="2501"/>
      <c r="AK392" s="2502"/>
    </row>
    <row r="393" spans="2:37" s="2393" customFormat="1" ht="13.5" thickBot="1" x14ac:dyDescent="0.25">
      <c r="B393" s="4189" t="s">
        <v>4997</v>
      </c>
      <c r="C393" s="4189"/>
      <c r="D393" s="4189" t="s">
        <v>4987</v>
      </c>
      <c r="E393" s="4189" t="s">
        <v>4998</v>
      </c>
      <c r="F393" s="4247" t="s">
        <v>224</v>
      </c>
      <c r="G393" s="4247"/>
      <c r="H393" s="4247"/>
      <c r="I393" s="4247"/>
      <c r="J393" s="4247"/>
      <c r="K393" s="4247"/>
      <c r="L393" s="4247"/>
      <c r="M393" s="4247"/>
      <c r="N393" s="4247"/>
      <c r="O393" s="4247"/>
      <c r="P393" s="4247"/>
      <c r="Q393" s="4247"/>
      <c r="R393" s="4247"/>
      <c r="S393" s="4247" t="s">
        <v>340</v>
      </c>
      <c r="T393" s="4247"/>
      <c r="U393" s="4247"/>
      <c r="V393" s="4247"/>
      <c r="W393" s="4247"/>
      <c r="X393" s="4247"/>
      <c r="Y393" s="4247"/>
      <c r="Z393" s="4247"/>
      <c r="AA393" s="4247"/>
      <c r="AB393" s="4247"/>
      <c r="AC393" s="4247"/>
      <c r="AD393" s="4247" t="s">
        <v>225</v>
      </c>
      <c r="AE393" s="4247"/>
      <c r="AF393" s="4247"/>
      <c r="AG393" s="4247"/>
      <c r="AH393" s="4188" t="s">
        <v>4982</v>
      </c>
      <c r="AI393" s="4188"/>
      <c r="AJ393" s="4188"/>
      <c r="AK393" s="2502"/>
    </row>
    <row r="394" spans="2:37" s="2393" customFormat="1" ht="13.5" thickBot="1" x14ac:dyDescent="0.25">
      <c r="B394" s="4203"/>
      <c r="C394" s="4203"/>
      <c r="D394" s="4203"/>
      <c r="E394" s="4203"/>
      <c r="F394" s="4203" t="s">
        <v>4999</v>
      </c>
      <c r="G394" s="4203" t="s">
        <v>5000</v>
      </c>
      <c r="H394" s="4189" t="s">
        <v>5001</v>
      </c>
      <c r="I394" s="4200" t="s">
        <v>5002</v>
      </c>
      <c r="J394" s="4200" t="s">
        <v>5003</v>
      </c>
      <c r="K394" s="4201" t="s">
        <v>5004</v>
      </c>
      <c r="L394" s="4201" t="s">
        <v>5005</v>
      </c>
      <c r="M394" s="4200" t="s">
        <v>5006</v>
      </c>
      <c r="N394" s="4200"/>
      <c r="O394" s="4201" t="s">
        <v>5007</v>
      </c>
      <c r="P394" s="4201" t="s">
        <v>5008</v>
      </c>
      <c r="Q394" s="4201" t="s">
        <v>5009</v>
      </c>
      <c r="R394" s="4201" t="s">
        <v>5010</v>
      </c>
      <c r="S394" s="4189" t="s">
        <v>5011</v>
      </c>
      <c r="T394" s="4189" t="s">
        <v>5012</v>
      </c>
      <c r="U394" s="4189" t="s">
        <v>5013</v>
      </c>
      <c r="V394" s="4189" t="s">
        <v>5014</v>
      </c>
      <c r="W394" s="4189" t="s">
        <v>5015</v>
      </c>
      <c r="X394" s="4189" t="s">
        <v>5016</v>
      </c>
      <c r="Y394" s="4189" t="s">
        <v>5017</v>
      </c>
      <c r="Z394" s="4189" t="s">
        <v>5018</v>
      </c>
      <c r="AA394" s="4189" t="s">
        <v>5019</v>
      </c>
      <c r="AB394" s="4200" t="s">
        <v>5020</v>
      </c>
      <c r="AC394" s="4200" t="s">
        <v>5021</v>
      </c>
      <c r="AD394" s="4189" t="s">
        <v>5022</v>
      </c>
      <c r="AE394" s="4189" t="s">
        <v>5023</v>
      </c>
      <c r="AF394" s="4189" t="s">
        <v>5024</v>
      </c>
      <c r="AG394" s="4189" t="s">
        <v>5025</v>
      </c>
      <c r="AH394" s="4189" t="s">
        <v>1150</v>
      </c>
      <c r="AI394" s="4189" t="s">
        <v>4983</v>
      </c>
      <c r="AJ394" s="4189" t="s">
        <v>4984</v>
      </c>
      <c r="AK394" s="2502"/>
    </row>
    <row r="395" spans="2:37" s="2393" customFormat="1" ht="13.5" thickBot="1" x14ac:dyDescent="0.25">
      <c r="B395" s="4203"/>
      <c r="C395" s="4203"/>
      <c r="D395" s="4203"/>
      <c r="E395" s="4203"/>
      <c r="F395" s="4203"/>
      <c r="G395" s="4203"/>
      <c r="H395" s="4203"/>
      <c r="I395" s="4201"/>
      <c r="J395" s="4201"/>
      <c r="K395" s="4201"/>
      <c r="L395" s="4201"/>
      <c r="M395" s="3444" t="s">
        <v>5026</v>
      </c>
      <c r="N395" s="3445" t="s">
        <v>2793</v>
      </c>
      <c r="O395" s="4201"/>
      <c r="P395" s="4201"/>
      <c r="Q395" s="4201"/>
      <c r="R395" s="4201"/>
      <c r="S395" s="4203"/>
      <c r="T395" s="4203"/>
      <c r="U395" s="4203"/>
      <c r="V395" s="4203"/>
      <c r="W395" s="4203"/>
      <c r="X395" s="4203"/>
      <c r="Y395" s="4203"/>
      <c r="Z395" s="4203"/>
      <c r="AA395" s="4203"/>
      <c r="AB395" s="4201"/>
      <c r="AC395" s="4201"/>
      <c r="AD395" s="4203"/>
      <c r="AE395" s="4203"/>
      <c r="AF395" s="4203"/>
      <c r="AG395" s="4203"/>
      <c r="AH395" s="4203"/>
      <c r="AI395" s="4203"/>
      <c r="AJ395" s="4203"/>
      <c r="AK395" s="2502"/>
    </row>
    <row r="396" spans="2:37" s="2393" customFormat="1" ht="77.25" thickBot="1" x14ac:dyDescent="0.25">
      <c r="B396" s="5743" t="s">
        <v>6448</v>
      </c>
      <c r="C396" s="5744"/>
      <c r="D396" s="3111" t="s">
        <v>6449</v>
      </c>
      <c r="E396" s="3459" t="s">
        <v>6450</v>
      </c>
      <c r="F396" s="3161" t="s">
        <v>1412</v>
      </c>
      <c r="G396" s="3460" t="s">
        <v>1412</v>
      </c>
      <c r="H396" s="3461" t="s">
        <v>1412</v>
      </c>
      <c r="I396" s="3461" t="s">
        <v>1412</v>
      </c>
      <c r="J396" s="3461" t="s">
        <v>1412</v>
      </c>
      <c r="K396" s="3460" t="s">
        <v>1412</v>
      </c>
      <c r="L396" s="3462">
        <v>0.08</v>
      </c>
      <c r="M396" s="3160" t="s">
        <v>1412</v>
      </c>
      <c r="N396" s="2655" t="s">
        <v>1412</v>
      </c>
      <c r="O396" s="3117">
        <v>0.08</v>
      </c>
      <c r="P396" s="3117">
        <v>0.08</v>
      </c>
      <c r="Q396" s="3460" t="s">
        <v>1412</v>
      </c>
      <c r="R396" s="3460" t="s">
        <v>1412</v>
      </c>
      <c r="S396" s="2656" t="s">
        <v>1412</v>
      </c>
      <c r="T396" s="3460" t="s">
        <v>1412</v>
      </c>
      <c r="U396" s="3463" t="s">
        <v>1412</v>
      </c>
      <c r="V396" s="3463" t="s">
        <v>1412</v>
      </c>
      <c r="W396" s="3122">
        <v>0.05</v>
      </c>
      <c r="X396" s="3463" t="s">
        <v>1412</v>
      </c>
      <c r="Y396" s="3463" t="s">
        <v>1412</v>
      </c>
      <c r="Z396" s="3463" t="s">
        <v>1412</v>
      </c>
      <c r="AA396" s="3463" t="s">
        <v>1412</v>
      </c>
      <c r="AB396" s="3075">
        <v>0.06</v>
      </c>
      <c r="AC396" s="3463" t="s">
        <v>1412</v>
      </c>
      <c r="AD396" s="3463" t="s">
        <v>1412</v>
      </c>
      <c r="AE396" s="3463" t="s">
        <v>1412</v>
      </c>
      <c r="AF396" s="3463" t="s">
        <v>1412</v>
      </c>
      <c r="AG396" s="3463" t="s">
        <v>1412</v>
      </c>
      <c r="AH396" s="3463" t="s">
        <v>1412</v>
      </c>
      <c r="AI396" s="3463" t="s">
        <v>1412</v>
      </c>
      <c r="AJ396" s="3464" t="s">
        <v>1412</v>
      </c>
      <c r="AK396" s="2502"/>
    </row>
    <row r="397" spans="2:37" s="2393" customFormat="1" ht="13.5" thickBot="1" x14ac:dyDescent="0.25">
      <c r="B397" s="2503"/>
      <c r="C397" s="2496"/>
      <c r="D397" s="2835"/>
      <c r="E397" s="2835"/>
      <c r="F397" s="2835"/>
      <c r="G397" s="2835"/>
      <c r="H397" s="2496"/>
      <c r="I397" s="2497"/>
      <c r="J397" s="2497"/>
      <c r="K397" s="2497"/>
      <c r="L397" s="2497"/>
      <c r="M397" s="2496"/>
      <c r="N397" s="2497"/>
      <c r="O397" s="2497"/>
      <c r="P397" s="2497"/>
      <c r="Q397" s="2497"/>
      <c r="R397" s="2497"/>
      <c r="S397" s="2496"/>
      <c r="T397" s="2495"/>
      <c r="U397" s="2495"/>
      <c r="V397" s="2495"/>
      <c r="W397" s="2495"/>
      <c r="X397" s="2495"/>
      <c r="Y397" s="2495"/>
      <c r="Z397" s="2495"/>
      <c r="AA397" s="2495"/>
      <c r="AB397" s="2495"/>
      <c r="AC397" s="2495"/>
      <c r="AD397" s="2495"/>
      <c r="AE397" s="2495"/>
      <c r="AF397" s="2495"/>
      <c r="AG397" s="2495"/>
      <c r="AH397" s="2495"/>
      <c r="AI397" s="2495"/>
      <c r="AJ397" s="2495"/>
      <c r="AK397" s="2502"/>
    </row>
    <row r="398" spans="2:37" s="2393" customFormat="1" ht="13.5" thickBot="1" x14ac:dyDescent="0.25">
      <c r="B398" s="4236" t="s">
        <v>4985</v>
      </c>
      <c r="C398" s="4237"/>
      <c r="D398" s="4216" t="s">
        <v>6451</v>
      </c>
      <c r="E398" s="5742"/>
      <c r="F398" s="5742"/>
      <c r="G398" s="5742"/>
      <c r="H398" s="5742"/>
      <c r="I398" s="5742"/>
      <c r="J398" s="5742"/>
      <c r="K398" s="5742"/>
      <c r="L398" s="5742"/>
      <c r="M398" s="5742"/>
      <c r="N398" s="5742"/>
      <c r="O398" s="5742"/>
      <c r="P398" s="5742"/>
      <c r="Q398" s="5742"/>
      <c r="R398" s="5742"/>
      <c r="S398" s="5742"/>
      <c r="T398" s="5742"/>
      <c r="U398" s="5742"/>
      <c r="V398" s="5742"/>
      <c r="W398" s="5742"/>
      <c r="X398" s="5742"/>
      <c r="Y398" s="5742"/>
      <c r="Z398" s="5742"/>
      <c r="AA398" s="5742"/>
      <c r="AB398" s="5742"/>
      <c r="AC398" s="5742"/>
      <c r="AD398" s="5742"/>
      <c r="AE398" s="5742"/>
      <c r="AF398" s="5742"/>
      <c r="AG398" s="5742"/>
      <c r="AH398" s="5742"/>
      <c r="AI398" s="5742"/>
      <c r="AJ398" s="4217"/>
      <c r="AK398" s="2502"/>
    </row>
    <row r="399" spans="2:37" s="2393" customFormat="1" ht="13.5" thickBot="1" x14ac:dyDescent="0.25">
      <c r="B399" s="4236" t="s">
        <v>4986</v>
      </c>
      <c r="C399" s="4237"/>
      <c r="D399" s="4216" t="s">
        <v>6451</v>
      </c>
      <c r="E399" s="5742"/>
      <c r="F399" s="5742"/>
      <c r="G399" s="5742"/>
      <c r="H399" s="5742"/>
      <c r="I399" s="5742"/>
      <c r="J399" s="5742"/>
      <c r="K399" s="5742"/>
      <c r="L399" s="5742"/>
      <c r="M399" s="5742"/>
      <c r="N399" s="5742"/>
      <c r="O399" s="5742"/>
      <c r="P399" s="5742"/>
      <c r="Q399" s="5742"/>
      <c r="R399" s="5742"/>
      <c r="S399" s="5742"/>
      <c r="T399" s="5742"/>
      <c r="U399" s="5742"/>
      <c r="V399" s="5742"/>
      <c r="W399" s="5742"/>
      <c r="X399" s="5742"/>
      <c r="Y399" s="5742"/>
      <c r="Z399" s="5742"/>
      <c r="AA399" s="5742"/>
      <c r="AB399" s="5742"/>
      <c r="AC399" s="5742"/>
      <c r="AD399" s="5742"/>
      <c r="AE399" s="5742"/>
      <c r="AF399" s="5742"/>
      <c r="AG399" s="5742"/>
      <c r="AH399" s="5742"/>
      <c r="AI399" s="5742"/>
      <c r="AJ399" s="4217"/>
      <c r="AK399" s="2502"/>
    </row>
    <row r="400" spans="2:37" s="2393" customFormat="1" ht="15.75" thickBot="1" x14ac:dyDescent="0.25">
      <c r="B400" s="4270"/>
      <c r="C400" s="4271"/>
      <c r="D400" s="4272"/>
      <c r="E400" s="4272"/>
      <c r="F400" s="4272"/>
      <c r="G400" s="4272"/>
      <c r="H400" s="2504"/>
      <c r="I400" s="2504"/>
      <c r="J400" s="2504"/>
      <c r="K400" s="2504"/>
      <c r="L400" s="2504"/>
      <c r="M400" s="2504"/>
      <c r="N400" s="2504"/>
      <c r="O400" s="2504"/>
      <c r="P400" s="2504"/>
      <c r="Q400" s="2504"/>
      <c r="R400" s="2504"/>
      <c r="S400" s="2504"/>
      <c r="T400" s="2505"/>
      <c r="U400" s="2505"/>
      <c r="V400" s="2505"/>
      <c r="W400" s="2505"/>
      <c r="X400" s="2505"/>
      <c r="Y400" s="2505"/>
      <c r="Z400" s="2505"/>
      <c r="AA400" s="2505"/>
      <c r="AB400" s="2505"/>
      <c r="AC400" s="2505"/>
      <c r="AD400" s="2505"/>
      <c r="AE400" s="2505"/>
      <c r="AF400" s="2505"/>
      <c r="AG400" s="2505"/>
      <c r="AH400" s="2505"/>
      <c r="AI400" s="2505"/>
      <c r="AJ400" s="2505"/>
      <c r="AK400" s="2507"/>
    </row>
    <row r="401" spans="2:37" s="2393" customFormat="1" ht="13.5" thickBot="1" x14ac:dyDescent="0.25">
      <c r="B401" s="3152"/>
      <c r="C401" s="3152"/>
      <c r="D401" s="2803"/>
      <c r="E401" s="2803"/>
      <c r="F401" s="2803"/>
      <c r="G401" s="2804"/>
      <c r="H401" s="2805"/>
      <c r="I401" s="2803"/>
      <c r="J401" s="2803"/>
    </row>
    <row r="402" spans="2:37" s="2393" customFormat="1" ht="20.25" x14ac:dyDescent="0.2">
      <c r="B402" s="4169" t="s">
        <v>4994</v>
      </c>
      <c r="C402" s="4170"/>
      <c r="D402" s="4170"/>
      <c r="E402" s="4170"/>
      <c r="F402" s="4170"/>
      <c r="G402" s="4170"/>
      <c r="H402" s="4170"/>
      <c r="I402" s="4170"/>
      <c r="J402" s="4170"/>
      <c r="K402" s="4170"/>
      <c r="L402" s="4170"/>
      <c r="M402" s="4170"/>
      <c r="N402" s="4170"/>
      <c r="O402" s="4170"/>
      <c r="P402" s="4170"/>
      <c r="Q402" s="4170"/>
      <c r="R402" s="4170"/>
      <c r="S402" s="4170"/>
      <c r="T402" s="4170"/>
      <c r="U402" s="4170"/>
      <c r="V402" s="4170"/>
      <c r="W402" s="4170"/>
      <c r="X402" s="4170"/>
      <c r="Y402" s="4170"/>
      <c r="Z402" s="4170"/>
      <c r="AA402" s="4170"/>
      <c r="AB402" s="4170"/>
      <c r="AC402" s="4170"/>
      <c r="AD402" s="4170"/>
      <c r="AE402" s="4170"/>
      <c r="AF402" s="4170"/>
      <c r="AG402" s="4170"/>
      <c r="AH402" s="4170"/>
      <c r="AI402" s="4170"/>
      <c r="AJ402" s="4170"/>
      <c r="AK402" s="4171"/>
    </row>
    <row r="403" spans="2:37" s="2393" customFormat="1" x14ac:dyDescent="0.2">
      <c r="B403" s="2500"/>
      <c r="C403" s="3394"/>
      <c r="D403" s="3394"/>
      <c r="E403" s="3394"/>
      <c r="F403" s="3394"/>
      <c r="G403" s="2501"/>
      <c r="H403" s="2501"/>
      <c r="I403" s="2501"/>
      <c r="J403" s="2501"/>
      <c r="K403" s="2501"/>
      <c r="L403" s="2501"/>
      <c r="M403" s="2501"/>
      <c r="N403" s="2501"/>
      <c r="O403" s="2501"/>
      <c r="P403" s="2501"/>
      <c r="Q403" s="2501"/>
      <c r="R403" s="2501"/>
      <c r="S403" s="2501"/>
      <c r="T403" s="2501"/>
      <c r="U403" s="2501"/>
      <c r="V403" s="2501"/>
      <c r="W403" s="2501"/>
      <c r="X403" s="2501"/>
      <c r="Y403" s="2501"/>
      <c r="Z403" s="2501"/>
      <c r="AA403" s="2501"/>
      <c r="AB403" s="2501"/>
      <c r="AC403" s="2501"/>
      <c r="AD403" s="2501"/>
      <c r="AE403" s="2501"/>
      <c r="AF403" s="2501"/>
      <c r="AG403" s="2501"/>
      <c r="AH403" s="2501"/>
      <c r="AI403" s="2501"/>
      <c r="AJ403" s="2501"/>
      <c r="AK403" s="2502"/>
    </row>
    <row r="404" spans="2:37" s="2393" customFormat="1" x14ac:dyDescent="0.2">
      <c r="B404" s="2500" t="s">
        <v>4981</v>
      </c>
      <c r="C404" s="3394"/>
      <c r="D404" s="4243" t="s">
        <v>6321</v>
      </c>
      <c r="E404" s="4243"/>
      <c r="F404" s="4243"/>
      <c r="G404" s="2501"/>
      <c r="H404" s="2501"/>
      <c r="I404" s="2501"/>
      <c r="J404" s="2501"/>
      <c r="K404" s="2501"/>
      <c r="L404" s="2501"/>
      <c r="M404" s="2501"/>
      <c r="N404" s="2501"/>
      <c r="O404" s="2501"/>
      <c r="P404" s="2501"/>
      <c r="Q404" s="2501"/>
      <c r="R404" s="2501"/>
      <c r="S404" s="2501"/>
      <c r="T404" s="2501"/>
      <c r="U404" s="2501"/>
      <c r="V404" s="2501"/>
      <c r="W404" s="2501"/>
      <c r="X404" s="2501"/>
      <c r="Y404" s="2501"/>
      <c r="Z404" s="2501"/>
      <c r="AA404" s="2501"/>
      <c r="AB404" s="2501"/>
      <c r="AC404" s="2501"/>
      <c r="AD404" s="2501"/>
      <c r="AE404" s="2501"/>
      <c r="AF404" s="2501"/>
      <c r="AG404" s="2501"/>
      <c r="AH404" s="2501"/>
      <c r="AI404" s="2501"/>
      <c r="AJ404" s="2501"/>
      <c r="AK404" s="2502"/>
    </row>
    <row r="405" spans="2:37" s="2393" customFormat="1" ht="13.5" thickBot="1" x14ac:dyDescent="0.25">
      <c r="B405" s="4176" t="s">
        <v>4995</v>
      </c>
      <c r="C405" s="4177"/>
      <c r="D405" s="4175">
        <v>41671</v>
      </c>
      <c r="E405" s="4175"/>
      <c r="F405" s="3394"/>
      <c r="G405" s="2501"/>
      <c r="H405" s="2501"/>
      <c r="I405" s="2501"/>
      <c r="J405" s="2501"/>
      <c r="K405" s="2501"/>
      <c r="L405" s="2501"/>
      <c r="M405" s="2501"/>
      <c r="N405" s="2501"/>
      <c r="O405" s="2501"/>
      <c r="P405" s="2501"/>
      <c r="Q405" s="2501"/>
      <c r="R405" s="2501"/>
      <c r="S405" s="2501"/>
      <c r="T405" s="2501"/>
      <c r="U405" s="2501"/>
      <c r="V405" s="2501"/>
      <c r="W405" s="2501"/>
      <c r="X405" s="2501"/>
      <c r="Y405" s="2501"/>
      <c r="Z405" s="2501"/>
      <c r="AA405" s="2501"/>
      <c r="AB405" s="2501"/>
      <c r="AC405" s="2501"/>
      <c r="AD405" s="2501"/>
      <c r="AE405" s="2501"/>
      <c r="AF405" s="2501"/>
      <c r="AG405" s="2501"/>
      <c r="AH405" s="2501"/>
      <c r="AI405" s="2501"/>
      <c r="AJ405" s="2501"/>
      <c r="AK405" s="2502"/>
    </row>
    <row r="406" spans="2:37" s="2393" customFormat="1" ht="94.5" customHeight="1" thickBot="1" x14ac:dyDescent="0.25">
      <c r="B406" s="4179" t="s">
        <v>4996</v>
      </c>
      <c r="C406" s="4180"/>
      <c r="D406" s="4181" t="s">
        <v>6322</v>
      </c>
      <c r="E406" s="4182"/>
      <c r="F406" s="4182"/>
      <c r="G406" s="4182"/>
      <c r="H406" s="4182"/>
      <c r="I406" s="4182"/>
      <c r="J406" s="4182"/>
      <c r="K406" s="4182"/>
      <c r="L406" s="4182"/>
      <c r="M406" s="4182"/>
      <c r="N406" s="4182"/>
      <c r="O406" s="4182"/>
      <c r="P406" s="4182"/>
      <c r="Q406" s="4183"/>
      <c r="R406" s="2501"/>
      <c r="S406" s="2501"/>
      <c r="T406" s="2501"/>
      <c r="U406" s="2501"/>
      <c r="V406" s="2501"/>
      <c r="W406" s="2501"/>
      <c r="X406" s="2501"/>
      <c r="Y406" s="2501"/>
      <c r="Z406" s="2501"/>
      <c r="AA406" s="2501"/>
      <c r="AB406" s="2501"/>
      <c r="AC406" s="2501"/>
      <c r="AD406" s="2501"/>
      <c r="AE406" s="2501"/>
      <c r="AF406" s="2501"/>
      <c r="AG406" s="2501"/>
      <c r="AH406" s="2501"/>
      <c r="AI406" s="2501"/>
      <c r="AJ406" s="2501"/>
      <c r="AK406" s="2502"/>
    </row>
    <row r="407" spans="2:37" s="2393" customFormat="1" ht="13.5" customHeight="1" thickBot="1" x14ac:dyDescent="0.25">
      <c r="B407" s="4245"/>
      <c r="C407" s="4246"/>
      <c r="D407" s="4246"/>
      <c r="E407" s="4246"/>
      <c r="F407" s="4246"/>
      <c r="G407" s="4246"/>
      <c r="H407" s="4246"/>
      <c r="I407" s="4246"/>
      <c r="J407" s="4246"/>
      <c r="K407" s="4246"/>
      <c r="L407" s="4246"/>
      <c r="M407" s="4246"/>
      <c r="N407" s="4246"/>
      <c r="O407" s="4246"/>
      <c r="P407" s="4246"/>
      <c r="Q407" s="4246"/>
      <c r="R407" s="2501"/>
      <c r="S407" s="2501"/>
      <c r="T407" s="2501"/>
      <c r="U407" s="2501"/>
      <c r="V407" s="2501"/>
      <c r="W407" s="2501"/>
      <c r="X407" s="2501"/>
      <c r="Y407" s="2501"/>
      <c r="Z407" s="2501"/>
      <c r="AA407" s="2501"/>
      <c r="AB407" s="2501"/>
      <c r="AC407" s="2501"/>
      <c r="AD407" s="2501"/>
      <c r="AE407" s="2501"/>
      <c r="AF407" s="2501"/>
      <c r="AG407" s="2501"/>
      <c r="AH407" s="2501"/>
      <c r="AI407" s="2501"/>
      <c r="AJ407" s="2501"/>
      <c r="AK407" s="2502"/>
    </row>
    <row r="408" spans="2:37" s="2393" customFormat="1" ht="21.75" customHeight="1" thickBot="1" x14ac:dyDescent="0.25">
      <c r="B408" s="4189" t="s">
        <v>4997</v>
      </c>
      <c r="C408" s="4189"/>
      <c r="D408" s="4189" t="s">
        <v>4987</v>
      </c>
      <c r="E408" s="4189" t="s">
        <v>4998</v>
      </c>
      <c r="F408" s="4247" t="s">
        <v>224</v>
      </c>
      <c r="G408" s="4247"/>
      <c r="H408" s="4247"/>
      <c r="I408" s="4247"/>
      <c r="J408" s="4247"/>
      <c r="K408" s="4247"/>
      <c r="L408" s="4247"/>
      <c r="M408" s="4247"/>
      <c r="N408" s="4247"/>
      <c r="O408" s="4247"/>
      <c r="P408" s="4247"/>
      <c r="Q408" s="4247"/>
      <c r="R408" s="4247"/>
      <c r="S408" s="4247" t="s">
        <v>340</v>
      </c>
      <c r="T408" s="4247"/>
      <c r="U408" s="4247"/>
      <c r="V408" s="4247"/>
      <c r="W408" s="4247"/>
      <c r="X408" s="4247"/>
      <c r="Y408" s="4247"/>
      <c r="Z408" s="4247"/>
      <c r="AA408" s="4247"/>
      <c r="AB408" s="4247"/>
      <c r="AC408" s="4247"/>
      <c r="AD408" s="4247" t="s">
        <v>225</v>
      </c>
      <c r="AE408" s="4247"/>
      <c r="AF408" s="4247"/>
      <c r="AG408" s="4247"/>
      <c r="AH408" s="4188" t="s">
        <v>4982</v>
      </c>
      <c r="AI408" s="4188"/>
      <c r="AJ408" s="4188"/>
      <c r="AK408" s="2502"/>
    </row>
    <row r="409" spans="2:37" s="2393" customFormat="1" ht="21.75" customHeight="1" thickBot="1" x14ac:dyDescent="0.25">
      <c r="B409" s="4203"/>
      <c r="C409" s="4203"/>
      <c r="D409" s="4203"/>
      <c r="E409" s="4203"/>
      <c r="F409" s="4203" t="s">
        <v>4999</v>
      </c>
      <c r="G409" s="4203" t="s">
        <v>5000</v>
      </c>
      <c r="H409" s="4189" t="s">
        <v>5001</v>
      </c>
      <c r="I409" s="4200" t="s">
        <v>5002</v>
      </c>
      <c r="J409" s="4200" t="s">
        <v>5003</v>
      </c>
      <c r="K409" s="4201" t="s">
        <v>5004</v>
      </c>
      <c r="L409" s="4201" t="s">
        <v>5005</v>
      </c>
      <c r="M409" s="4200" t="s">
        <v>5006</v>
      </c>
      <c r="N409" s="4200"/>
      <c r="O409" s="4201" t="s">
        <v>5007</v>
      </c>
      <c r="P409" s="4201" t="s">
        <v>5008</v>
      </c>
      <c r="Q409" s="4201" t="s">
        <v>5009</v>
      </c>
      <c r="R409" s="4201" t="s">
        <v>5010</v>
      </c>
      <c r="S409" s="4189" t="s">
        <v>5011</v>
      </c>
      <c r="T409" s="4189" t="s">
        <v>5012</v>
      </c>
      <c r="U409" s="4189" t="s">
        <v>5013</v>
      </c>
      <c r="V409" s="4189" t="s">
        <v>5014</v>
      </c>
      <c r="W409" s="4189" t="s">
        <v>5015</v>
      </c>
      <c r="X409" s="4189" t="s">
        <v>5016</v>
      </c>
      <c r="Y409" s="4189" t="s">
        <v>5017</v>
      </c>
      <c r="Z409" s="4189" t="s">
        <v>5018</v>
      </c>
      <c r="AA409" s="4189" t="s">
        <v>5019</v>
      </c>
      <c r="AB409" s="4200" t="s">
        <v>5020</v>
      </c>
      <c r="AC409" s="4200" t="s">
        <v>5021</v>
      </c>
      <c r="AD409" s="4189" t="s">
        <v>5022</v>
      </c>
      <c r="AE409" s="4189" t="s">
        <v>5023</v>
      </c>
      <c r="AF409" s="4189" t="s">
        <v>5024</v>
      </c>
      <c r="AG409" s="4189" t="s">
        <v>5025</v>
      </c>
      <c r="AH409" s="4189" t="s">
        <v>1150</v>
      </c>
      <c r="AI409" s="4189" t="s">
        <v>4983</v>
      </c>
      <c r="AJ409" s="4189" t="s">
        <v>4984</v>
      </c>
      <c r="AK409" s="2502"/>
    </row>
    <row r="410" spans="2:37" s="2393" customFormat="1" ht="13.5" customHeight="1" thickBot="1" x14ac:dyDescent="0.25">
      <c r="B410" s="4203"/>
      <c r="C410" s="4203"/>
      <c r="D410" s="4203"/>
      <c r="E410" s="4203"/>
      <c r="F410" s="4203"/>
      <c r="G410" s="4203"/>
      <c r="H410" s="4203"/>
      <c r="I410" s="4201"/>
      <c r="J410" s="4201"/>
      <c r="K410" s="4201"/>
      <c r="L410" s="4201"/>
      <c r="M410" s="3396" t="s">
        <v>5026</v>
      </c>
      <c r="N410" s="3395" t="s">
        <v>2793</v>
      </c>
      <c r="O410" s="4201"/>
      <c r="P410" s="4201"/>
      <c r="Q410" s="4201"/>
      <c r="R410" s="4201"/>
      <c r="S410" s="4203"/>
      <c r="T410" s="4203"/>
      <c r="U410" s="4203"/>
      <c r="V410" s="4203"/>
      <c r="W410" s="4203"/>
      <c r="X410" s="4203"/>
      <c r="Y410" s="4203"/>
      <c r="Z410" s="4203"/>
      <c r="AA410" s="4203"/>
      <c r="AB410" s="4201"/>
      <c r="AC410" s="4201"/>
      <c r="AD410" s="4203"/>
      <c r="AE410" s="4203"/>
      <c r="AF410" s="4203"/>
      <c r="AG410" s="4203"/>
      <c r="AH410" s="4203"/>
      <c r="AI410" s="4203"/>
      <c r="AJ410" s="4203"/>
      <c r="AK410" s="2502"/>
    </row>
    <row r="411" spans="2:37" s="2393" customFormat="1" ht="240.75" customHeight="1" thickBot="1" x14ac:dyDescent="0.25">
      <c r="B411" s="6220" t="s">
        <v>6323</v>
      </c>
      <c r="C411" s="4275"/>
      <c r="D411" s="3265" t="s">
        <v>6324</v>
      </c>
      <c r="E411" s="3169" t="s">
        <v>1529</v>
      </c>
      <c r="F411" s="3169" t="s">
        <v>1529</v>
      </c>
      <c r="G411" s="2929" t="s">
        <v>1529</v>
      </c>
      <c r="H411" s="3070" t="s">
        <v>1529</v>
      </c>
      <c r="I411" s="3070" t="s">
        <v>1529</v>
      </c>
      <c r="J411" s="3070" t="s">
        <v>6325</v>
      </c>
      <c r="K411" s="2929">
        <v>0.08</v>
      </c>
      <c r="L411" s="2929" t="s">
        <v>1529</v>
      </c>
      <c r="M411" s="3265" t="s">
        <v>1529</v>
      </c>
      <c r="N411" s="2905" t="s">
        <v>1529</v>
      </c>
      <c r="O411" s="2929">
        <v>0.22</v>
      </c>
      <c r="P411" s="2929" t="s">
        <v>6326</v>
      </c>
      <c r="Q411" s="2929" t="s">
        <v>1529</v>
      </c>
      <c r="R411" s="2929" t="s">
        <v>1529</v>
      </c>
      <c r="S411" s="3132" t="s">
        <v>1529</v>
      </c>
      <c r="T411" s="2929" t="s">
        <v>1529</v>
      </c>
      <c r="U411" s="2925" t="s">
        <v>1529</v>
      </c>
      <c r="V411" s="2925" t="s">
        <v>6327</v>
      </c>
      <c r="W411" s="2929">
        <v>0.05</v>
      </c>
      <c r="X411" s="2929" t="s">
        <v>1529</v>
      </c>
      <c r="Y411" s="2925" t="s">
        <v>1529</v>
      </c>
      <c r="Z411" s="2925" t="s">
        <v>1529</v>
      </c>
      <c r="AA411" s="2925" t="s">
        <v>1529</v>
      </c>
      <c r="AB411" s="2929">
        <v>0.06</v>
      </c>
      <c r="AC411" s="2929" t="s">
        <v>1529</v>
      </c>
      <c r="AD411" s="3169" t="s">
        <v>1529</v>
      </c>
      <c r="AE411" s="2876">
        <v>10</v>
      </c>
      <c r="AF411" s="2877">
        <v>0.2</v>
      </c>
      <c r="AG411" s="2877" t="s">
        <v>1529</v>
      </c>
      <c r="AH411" s="2878" t="s">
        <v>1529</v>
      </c>
      <c r="AI411" s="2878" t="s">
        <v>1529</v>
      </c>
      <c r="AJ411" s="2928" t="s">
        <v>1529</v>
      </c>
      <c r="AK411" s="2502"/>
    </row>
    <row r="412" spans="2:37" s="2393" customFormat="1" x14ac:dyDescent="0.2">
      <c r="B412" s="2503"/>
      <c r="C412" s="2496"/>
      <c r="D412" s="2835"/>
      <c r="E412" s="2835"/>
      <c r="F412" s="2835"/>
      <c r="G412" s="2835"/>
      <c r="H412" s="2496"/>
      <c r="I412" s="2497"/>
      <c r="J412" s="2497"/>
      <c r="K412" s="2497"/>
      <c r="L412" s="2497"/>
      <c r="M412" s="2496"/>
      <c r="N412" s="2497"/>
      <c r="O412" s="2497"/>
      <c r="P412" s="2497"/>
      <c r="Q412" s="2497"/>
      <c r="R412" s="2497"/>
      <c r="S412" s="2496"/>
      <c r="T412" s="2495"/>
      <c r="U412" s="2495"/>
      <c r="V412" s="2495"/>
      <c r="W412" s="2495"/>
      <c r="X412" s="2495"/>
      <c r="Y412" s="2495"/>
      <c r="Z412" s="2495"/>
      <c r="AA412" s="2495"/>
      <c r="AB412" s="2495"/>
      <c r="AC412" s="2495"/>
      <c r="AD412" s="2495"/>
      <c r="AE412" s="2495"/>
      <c r="AF412" s="2495"/>
      <c r="AG412" s="2495"/>
      <c r="AH412" s="2495"/>
      <c r="AI412" s="2495"/>
      <c r="AJ412" s="2495"/>
      <c r="AK412" s="2502"/>
    </row>
    <row r="413" spans="2:37" s="2393" customFormat="1" x14ac:dyDescent="0.2">
      <c r="B413" s="4236" t="s">
        <v>4985</v>
      </c>
      <c r="C413" s="4237"/>
      <c r="D413" s="4168" t="s">
        <v>5159</v>
      </c>
      <c r="E413" s="4168"/>
      <c r="F413" s="4168"/>
      <c r="G413" s="4168"/>
      <c r="H413" s="4168"/>
      <c r="I413" s="4168"/>
      <c r="J413" s="2499"/>
      <c r="K413" s="2499"/>
      <c r="L413" s="2499"/>
      <c r="M413" s="2499"/>
      <c r="N413" s="2499"/>
      <c r="O413" s="2499"/>
      <c r="P413" s="2499"/>
      <c r="Q413" s="2499"/>
      <c r="R413" s="2499"/>
      <c r="S413" s="2499"/>
      <c r="T413" s="2495"/>
      <c r="U413" s="2495"/>
      <c r="V413" s="2495"/>
      <c r="W413" s="2495"/>
      <c r="X413" s="2495"/>
      <c r="Y413" s="2495"/>
      <c r="Z413" s="2495"/>
      <c r="AA413" s="2495"/>
      <c r="AB413" s="2495"/>
      <c r="AC413" s="2495"/>
      <c r="AD413" s="2495"/>
      <c r="AE413" s="2495"/>
      <c r="AF413" s="2495"/>
      <c r="AG413" s="2495"/>
      <c r="AH413" s="2495"/>
      <c r="AI413" s="2495"/>
      <c r="AJ413" s="2495"/>
      <c r="AK413" s="2502"/>
    </row>
    <row r="414" spans="2:37" s="2393" customFormat="1" x14ac:dyDescent="0.2">
      <c r="B414" s="4236" t="s">
        <v>4986</v>
      </c>
      <c r="C414" s="4237"/>
      <c r="D414" s="5031" t="s">
        <v>5160</v>
      </c>
      <c r="E414" s="5031"/>
      <c r="F414" s="5031"/>
      <c r="G414" s="5031"/>
      <c r="H414" s="5031"/>
      <c r="I414" s="3398"/>
      <c r="J414" s="2499"/>
      <c r="K414" s="2499"/>
      <c r="L414" s="2499"/>
      <c r="M414" s="2499"/>
      <c r="N414" s="2499"/>
      <c r="O414" s="2499"/>
      <c r="P414" s="2499"/>
      <c r="Q414" s="2499"/>
      <c r="R414" s="2499"/>
      <c r="S414" s="2499"/>
      <c r="T414" s="2495"/>
      <c r="U414" s="2495"/>
      <c r="V414" s="2495"/>
      <c r="W414" s="2495"/>
      <c r="X414" s="2495"/>
      <c r="Y414" s="2495"/>
      <c r="Z414" s="2495"/>
      <c r="AA414" s="2495"/>
      <c r="AB414" s="2495"/>
      <c r="AC414" s="2495"/>
      <c r="AD414" s="2495"/>
      <c r="AE414" s="2495"/>
      <c r="AF414" s="2495"/>
      <c r="AG414" s="2495"/>
      <c r="AH414" s="2495"/>
      <c r="AI414" s="2495"/>
      <c r="AJ414" s="2495"/>
      <c r="AK414" s="2502"/>
    </row>
    <row r="415" spans="2:37" s="2393" customFormat="1" ht="15.75" thickBot="1" x14ac:dyDescent="0.25">
      <c r="B415" s="4270"/>
      <c r="C415" s="4271"/>
      <c r="D415" s="4272"/>
      <c r="E415" s="4272"/>
      <c r="F415" s="4272"/>
      <c r="G415" s="4272"/>
      <c r="H415" s="2504"/>
      <c r="I415" s="2504"/>
      <c r="J415" s="2504"/>
      <c r="K415" s="2504"/>
      <c r="L415" s="2504"/>
      <c r="M415" s="2504"/>
      <c r="N415" s="2504"/>
      <c r="O415" s="2504"/>
      <c r="P415" s="2504"/>
      <c r="Q415" s="2504"/>
      <c r="R415" s="2504"/>
      <c r="S415" s="2504"/>
      <c r="T415" s="2505"/>
      <c r="U415" s="2505"/>
      <c r="V415" s="2505"/>
      <c r="W415" s="2505"/>
      <c r="X415" s="2505"/>
      <c r="Y415" s="2505"/>
      <c r="Z415" s="2505"/>
      <c r="AA415" s="2505"/>
      <c r="AB415" s="2505"/>
      <c r="AC415" s="2505"/>
      <c r="AD415" s="2505"/>
      <c r="AE415" s="2505"/>
      <c r="AF415" s="2505"/>
      <c r="AG415" s="2505"/>
      <c r="AH415" s="2505"/>
      <c r="AI415" s="2505"/>
      <c r="AJ415" s="2505"/>
      <c r="AK415" s="2507"/>
    </row>
    <row r="416" spans="2:37" s="2393" customFormat="1" x14ac:dyDescent="0.2">
      <c r="B416" s="4295"/>
      <c r="C416" s="4295"/>
      <c r="D416" s="2803"/>
      <c r="E416" s="2803"/>
      <c r="F416" s="2803"/>
      <c r="G416" s="2804"/>
      <c r="H416" s="2805"/>
      <c r="I416" s="2803"/>
      <c r="J416" s="2803"/>
    </row>
    <row r="417" spans="2:37" s="2393" customFormat="1" ht="13.5" thickBot="1" x14ac:dyDescent="0.25">
      <c r="B417" s="3152"/>
      <c r="C417" s="3152"/>
      <c r="D417" s="2803"/>
      <c r="E417" s="2803"/>
      <c r="F417" s="2803"/>
      <c r="G417" s="2804"/>
      <c r="H417" s="2805"/>
      <c r="I417" s="2803"/>
      <c r="J417" s="2803"/>
    </row>
    <row r="418" spans="2:37" s="2393" customFormat="1" ht="20.25" x14ac:dyDescent="0.2">
      <c r="B418" s="4169" t="s">
        <v>4994</v>
      </c>
      <c r="C418" s="4170"/>
      <c r="D418" s="4170"/>
      <c r="E418" s="4170"/>
      <c r="F418" s="4170"/>
      <c r="G418" s="4170"/>
      <c r="H418" s="4170"/>
      <c r="I418" s="4170"/>
      <c r="J418" s="4170"/>
      <c r="K418" s="4170"/>
      <c r="L418" s="4170"/>
      <c r="M418" s="4170"/>
      <c r="N418" s="4170"/>
      <c r="O418" s="4170"/>
      <c r="P418" s="4170"/>
      <c r="Q418" s="4170"/>
      <c r="R418" s="4170"/>
      <c r="S418" s="4170"/>
      <c r="T418" s="4170"/>
      <c r="U418" s="4170"/>
      <c r="V418" s="4170"/>
      <c r="W418" s="4170"/>
      <c r="X418" s="4170"/>
      <c r="Y418" s="4170"/>
      <c r="Z418" s="4170"/>
      <c r="AA418" s="4170"/>
      <c r="AB418" s="4170"/>
      <c r="AC418" s="4170"/>
      <c r="AD418" s="4170"/>
      <c r="AE418" s="4170"/>
      <c r="AF418" s="4170"/>
      <c r="AG418" s="4170"/>
      <c r="AH418" s="4170"/>
      <c r="AI418" s="4170"/>
      <c r="AJ418" s="4170"/>
      <c r="AK418" s="4171"/>
    </row>
    <row r="419" spans="2:37" s="2393" customFormat="1" x14ac:dyDescent="0.2">
      <c r="B419" s="2500"/>
      <c r="C419" s="3366"/>
      <c r="D419" s="3366"/>
      <c r="E419" s="3366"/>
      <c r="F419" s="3366"/>
      <c r="G419" s="2501"/>
      <c r="H419" s="2501"/>
      <c r="I419" s="2501"/>
      <c r="J419" s="2501"/>
      <c r="K419" s="2501"/>
      <c r="L419" s="2501"/>
      <c r="M419" s="2501"/>
      <c r="N419" s="2501"/>
      <c r="O419" s="2501"/>
      <c r="P419" s="2501"/>
      <c r="Q419" s="2501"/>
      <c r="R419" s="2501"/>
      <c r="S419" s="2501"/>
      <c r="T419" s="2501"/>
      <c r="U419" s="2501"/>
      <c r="V419" s="2501"/>
      <c r="W419" s="2501"/>
      <c r="X419" s="2501"/>
      <c r="Y419" s="2501"/>
      <c r="Z419" s="2501"/>
      <c r="AA419" s="2501"/>
      <c r="AB419" s="2501"/>
      <c r="AC419" s="2501"/>
      <c r="AD419" s="2501"/>
      <c r="AE419" s="2501"/>
      <c r="AF419" s="2501"/>
      <c r="AG419" s="2501"/>
      <c r="AH419" s="2501"/>
      <c r="AI419" s="2501"/>
      <c r="AJ419" s="2501"/>
      <c r="AK419" s="2502"/>
    </row>
    <row r="420" spans="2:37" s="2393" customFormat="1" x14ac:dyDescent="0.2">
      <c r="B420" s="2500" t="s">
        <v>4981</v>
      </c>
      <c r="C420" s="3366"/>
      <c r="D420" s="4243" t="s">
        <v>6205</v>
      </c>
      <c r="E420" s="4243"/>
      <c r="F420" s="4243"/>
      <c r="G420" s="2501"/>
      <c r="H420" s="2501"/>
      <c r="I420" s="2501"/>
      <c r="J420" s="2501"/>
      <c r="K420" s="2501"/>
      <c r="L420" s="2501"/>
      <c r="M420" s="2501"/>
      <c r="N420" s="2501"/>
      <c r="O420" s="2501"/>
      <c r="P420" s="2501"/>
      <c r="Q420" s="2501"/>
      <c r="R420" s="2501"/>
      <c r="S420" s="2501"/>
      <c r="T420" s="2501"/>
      <c r="U420" s="2501"/>
      <c r="V420" s="2501"/>
      <c r="W420" s="2501"/>
      <c r="X420" s="2501"/>
      <c r="Y420" s="2501"/>
      <c r="Z420" s="2501"/>
      <c r="AA420" s="2501"/>
      <c r="AB420" s="2501"/>
      <c r="AC420" s="2501"/>
      <c r="AD420" s="2501"/>
      <c r="AE420" s="2501"/>
      <c r="AF420" s="2501"/>
      <c r="AG420" s="2501"/>
      <c r="AH420" s="2501"/>
      <c r="AI420" s="2501"/>
      <c r="AJ420" s="2501"/>
      <c r="AK420" s="2502"/>
    </row>
    <row r="421" spans="2:37" s="2393" customFormat="1" ht="13.5" thickBot="1" x14ac:dyDescent="0.25">
      <c r="B421" s="4176" t="s">
        <v>4995</v>
      </c>
      <c r="C421" s="4177"/>
      <c r="D421" s="4175">
        <v>41671</v>
      </c>
      <c r="E421" s="4175"/>
      <c r="F421" s="3366"/>
      <c r="G421" s="2501"/>
      <c r="H421" s="2501"/>
      <c r="I421" s="2501"/>
      <c r="J421" s="2501"/>
      <c r="K421" s="2501"/>
      <c r="L421" s="2501"/>
      <c r="M421" s="2501"/>
      <c r="N421" s="2501"/>
      <c r="O421" s="2501"/>
      <c r="P421" s="2501"/>
      <c r="Q421" s="2501"/>
      <c r="R421" s="2501"/>
      <c r="S421" s="2501"/>
      <c r="T421" s="2501"/>
      <c r="U421" s="2501"/>
      <c r="V421" s="2501"/>
      <c r="W421" s="2501"/>
      <c r="X421" s="2501"/>
      <c r="Y421" s="2501"/>
      <c r="Z421" s="2501"/>
      <c r="AA421" s="2501"/>
      <c r="AB421" s="2501"/>
      <c r="AC421" s="2501"/>
      <c r="AD421" s="2501"/>
      <c r="AE421" s="2501"/>
      <c r="AF421" s="2501"/>
      <c r="AG421" s="2501"/>
      <c r="AH421" s="2501"/>
      <c r="AI421" s="2501"/>
      <c r="AJ421" s="2501"/>
      <c r="AK421" s="2502"/>
    </row>
    <row r="422" spans="2:37" s="2393" customFormat="1" ht="124.5" customHeight="1" thickBot="1" x14ac:dyDescent="0.25">
      <c r="B422" s="4179" t="s">
        <v>4996</v>
      </c>
      <c r="C422" s="4180"/>
      <c r="D422" s="4181" t="s">
        <v>6206</v>
      </c>
      <c r="E422" s="4182"/>
      <c r="F422" s="4182"/>
      <c r="G422" s="4182"/>
      <c r="H422" s="4182"/>
      <c r="I422" s="4182"/>
      <c r="J422" s="4182"/>
      <c r="K422" s="4182"/>
      <c r="L422" s="4182"/>
      <c r="M422" s="4182"/>
      <c r="N422" s="4182"/>
      <c r="O422" s="4182"/>
      <c r="P422" s="4182"/>
      <c r="Q422" s="4183"/>
      <c r="R422" s="2501"/>
      <c r="S422" s="2501"/>
      <c r="T422" s="2501"/>
      <c r="U422" s="2501"/>
      <c r="V422" s="2501"/>
      <c r="W422" s="2501"/>
      <c r="X422" s="2501"/>
      <c r="Y422" s="2501"/>
      <c r="Z422" s="2501"/>
      <c r="AA422" s="2501"/>
      <c r="AB422" s="2501"/>
      <c r="AC422" s="2501"/>
      <c r="AD422" s="2501"/>
      <c r="AE422" s="2501"/>
      <c r="AF422" s="2501"/>
      <c r="AG422" s="2501"/>
      <c r="AH422" s="2501"/>
      <c r="AI422" s="2501"/>
      <c r="AJ422" s="2501"/>
      <c r="AK422" s="2502"/>
    </row>
    <row r="423" spans="2:37" s="2393" customFormat="1" ht="13.5" thickBot="1" x14ac:dyDescent="0.25">
      <c r="B423" s="4245"/>
      <c r="C423" s="4246"/>
      <c r="D423" s="4246"/>
      <c r="E423" s="4246"/>
      <c r="F423" s="4246"/>
      <c r="G423" s="4246"/>
      <c r="H423" s="4246"/>
      <c r="I423" s="4246"/>
      <c r="J423" s="4246"/>
      <c r="K423" s="4246"/>
      <c r="L423" s="4246"/>
      <c r="M423" s="4246"/>
      <c r="N423" s="4246"/>
      <c r="O423" s="4246"/>
      <c r="P423" s="4246"/>
      <c r="Q423" s="4246"/>
      <c r="R423" s="2501"/>
      <c r="S423" s="2501"/>
      <c r="T423" s="2501"/>
      <c r="U423" s="2501"/>
      <c r="V423" s="2501"/>
      <c r="W423" s="2501"/>
      <c r="X423" s="2501"/>
      <c r="Y423" s="2501"/>
      <c r="Z423" s="2501"/>
      <c r="AA423" s="2501"/>
      <c r="AB423" s="2501"/>
      <c r="AC423" s="2501"/>
      <c r="AD423" s="2501"/>
      <c r="AE423" s="2501"/>
      <c r="AF423" s="2501"/>
      <c r="AG423" s="2501"/>
      <c r="AH423" s="2501"/>
      <c r="AI423" s="2501"/>
      <c r="AJ423" s="2501"/>
      <c r="AK423" s="2502"/>
    </row>
    <row r="424" spans="2:37" s="2393" customFormat="1" ht="13.5" thickBot="1" x14ac:dyDescent="0.25">
      <c r="B424" s="4189" t="s">
        <v>4997</v>
      </c>
      <c r="C424" s="4189"/>
      <c r="D424" s="4189" t="s">
        <v>4987</v>
      </c>
      <c r="E424" s="4189" t="s">
        <v>4998</v>
      </c>
      <c r="F424" s="4247" t="s">
        <v>224</v>
      </c>
      <c r="G424" s="4247"/>
      <c r="H424" s="4247"/>
      <c r="I424" s="4247"/>
      <c r="J424" s="4247"/>
      <c r="K424" s="4247"/>
      <c r="L424" s="4247"/>
      <c r="M424" s="4247"/>
      <c r="N424" s="4247"/>
      <c r="O424" s="4247"/>
      <c r="P424" s="4247"/>
      <c r="Q424" s="4247"/>
      <c r="R424" s="4247"/>
      <c r="S424" s="4247" t="s">
        <v>340</v>
      </c>
      <c r="T424" s="4247"/>
      <c r="U424" s="4247"/>
      <c r="V424" s="4247"/>
      <c r="W424" s="4247"/>
      <c r="X424" s="4247"/>
      <c r="Y424" s="4247"/>
      <c r="Z424" s="4247"/>
      <c r="AA424" s="4247"/>
      <c r="AB424" s="4247"/>
      <c r="AC424" s="4247"/>
      <c r="AD424" s="4247" t="s">
        <v>225</v>
      </c>
      <c r="AE424" s="4247"/>
      <c r="AF424" s="4247"/>
      <c r="AG424" s="4247"/>
      <c r="AH424" s="4188" t="s">
        <v>4982</v>
      </c>
      <c r="AI424" s="4188"/>
      <c r="AJ424" s="4188"/>
      <c r="AK424" s="2502"/>
    </row>
    <row r="425" spans="2:37" s="2393" customFormat="1" ht="13.5" thickBot="1" x14ac:dyDescent="0.25">
      <c r="B425" s="4203"/>
      <c r="C425" s="4203"/>
      <c r="D425" s="4203"/>
      <c r="E425" s="4203"/>
      <c r="F425" s="4203" t="s">
        <v>4999</v>
      </c>
      <c r="G425" s="4203" t="s">
        <v>5000</v>
      </c>
      <c r="H425" s="4189" t="s">
        <v>5001</v>
      </c>
      <c r="I425" s="4200" t="s">
        <v>5002</v>
      </c>
      <c r="J425" s="4200" t="s">
        <v>5003</v>
      </c>
      <c r="K425" s="4201" t="s">
        <v>5004</v>
      </c>
      <c r="L425" s="4201" t="s">
        <v>5005</v>
      </c>
      <c r="M425" s="4200" t="s">
        <v>5006</v>
      </c>
      <c r="N425" s="4200"/>
      <c r="O425" s="4201" t="s">
        <v>5007</v>
      </c>
      <c r="P425" s="4201" t="s">
        <v>5008</v>
      </c>
      <c r="Q425" s="4201" t="s">
        <v>5009</v>
      </c>
      <c r="R425" s="4201" t="s">
        <v>5010</v>
      </c>
      <c r="S425" s="4189" t="s">
        <v>5011</v>
      </c>
      <c r="T425" s="4189" t="s">
        <v>5012</v>
      </c>
      <c r="U425" s="4189" t="s">
        <v>5013</v>
      </c>
      <c r="V425" s="4189" t="s">
        <v>5014</v>
      </c>
      <c r="W425" s="4189" t="s">
        <v>5015</v>
      </c>
      <c r="X425" s="4189" t="s">
        <v>5016</v>
      </c>
      <c r="Y425" s="4189" t="s">
        <v>5017</v>
      </c>
      <c r="Z425" s="4189" t="s">
        <v>5018</v>
      </c>
      <c r="AA425" s="4189" t="s">
        <v>5019</v>
      </c>
      <c r="AB425" s="4200" t="s">
        <v>5020</v>
      </c>
      <c r="AC425" s="4200" t="s">
        <v>5021</v>
      </c>
      <c r="AD425" s="4189" t="s">
        <v>5022</v>
      </c>
      <c r="AE425" s="4189" t="s">
        <v>5023</v>
      </c>
      <c r="AF425" s="4189" t="s">
        <v>5024</v>
      </c>
      <c r="AG425" s="4189" t="s">
        <v>5025</v>
      </c>
      <c r="AH425" s="4189" t="s">
        <v>1150</v>
      </c>
      <c r="AI425" s="4189" t="s">
        <v>4983</v>
      </c>
      <c r="AJ425" s="4189" t="s">
        <v>4984</v>
      </c>
      <c r="AK425" s="2502"/>
    </row>
    <row r="426" spans="2:37" s="2393" customFormat="1" ht="13.5" thickBot="1" x14ac:dyDescent="0.25">
      <c r="B426" s="4203"/>
      <c r="C426" s="4203"/>
      <c r="D426" s="4203"/>
      <c r="E426" s="4203"/>
      <c r="F426" s="4203"/>
      <c r="G426" s="4203"/>
      <c r="H426" s="4203"/>
      <c r="I426" s="4201"/>
      <c r="J426" s="4201"/>
      <c r="K426" s="4201"/>
      <c r="L426" s="4201"/>
      <c r="M426" s="3364" t="s">
        <v>5026</v>
      </c>
      <c r="N426" s="3365" t="s">
        <v>2793</v>
      </c>
      <c r="O426" s="4201"/>
      <c r="P426" s="4201"/>
      <c r="Q426" s="4201"/>
      <c r="R426" s="4201"/>
      <c r="S426" s="4203"/>
      <c r="T426" s="4203"/>
      <c r="U426" s="4203"/>
      <c r="V426" s="4203"/>
      <c r="W426" s="4203"/>
      <c r="X426" s="4203"/>
      <c r="Y426" s="4203"/>
      <c r="Z426" s="4203"/>
      <c r="AA426" s="4203"/>
      <c r="AB426" s="4201"/>
      <c r="AC426" s="4201"/>
      <c r="AD426" s="4203"/>
      <c r="AE426" s="4203"/>
      <c r="AF426" s="4203"/>
      <c r="AG426" s="4203"/>
      <c r="AH426" s="4203"/>
      <c r="AI426" s="4203"/>
      <c r="AJ426" s="4203"/>
      <c r="AK426" s="2502"/>
    </row>
    <row r="427" spans="2:37" s="2393" customFormat="1" x14ac:dyDescent="0.2">
      <c r="B427" s="4157" t="s">
        <v>6207</v>
      </c>
      <c r="C427" s="6221"/>
      <c r="D427" s="3368">
        <v>300300</v>
      </c>
      <c r="E427" s="3234">
        <v>14</v>
      </c>
      <c r="F427" s="3234" t="s">
        <v>1529</v>
      </c>
      <c r="G427" s="3234" t="s">
        <v>1529</v>
      </c>
      <c r="H427" s="3234" t="s">
        <v>1529</v>
      </c>
      <c r="I427" s="3234" t="s">
        <v>1529</v>
      </c>
      <c r="J427" s="3234" t="s">
        <v>1529</v>
      </c>
      <c r="K427" s="3234" t="s">
        <v>1529</v>
      </c>
      <c r="L427" s="3234" t="s">
        <v>1529</v>
      </c>
      <c r="M427" s="3234" t="s">
        <v>1529</v>
      </c>
      <c r="N427" s="3234" t="s">
        <v>1529</v>
      </c>
      <c r="O427" s="3234" t="s">
        <v>1529</v>
      </c>
      <c r="P427" s="3234" t="s">
        <v>1529</v>
      </c>
      <c r="Q427" s="3234" t="s">
        <v>1529</v>
      </c>
      <c r="R427" s="3234" t="s">
        <v>1529</v>
      </c>
      <c r="S427" s="3234" t="s">
        <v>1529</v>
      </c>
      <c r="T427" s="3234" t="s">
        <v>1529</v>
      </c>
      <c r="U427" s="3234" t="s">
        <v>1529</v>
      </c>
      <c r="V427" s="3234" t="s">
        <v>1529</v>
      </c>
      <c r="W427" s="3234" t="s">
        <v>1529</v>
      </c>
      <c r="X427" s="3234" t="s">
        <v>1529</v>
      </c>
      <c r="Y427" s="3234" t="s">
        <v>1529</v>
      </c>
      <c r="Z427" s="3234" t="s">
        <v>1529</v>
      </c>
      <c r="AA427" s="3234" t="s">
        <v>1529</v>
      </c>
      <c r="AB427" s="3234" t="s">
        <v>1529</v>
      </c>
      <c r="AC427" s="3234" t="s">
        <v>1529</v>
      </c>
      <c r="AD427" s="3234">
        <v>14</v>
      </c>
      <c r="AE427" s="2579" t="s">
        <v>1529</v>
      </c>
      <c r="AF427" s="2579" t="s">
        <v>1529</v>
      </c>
      <c r="AG427" s="2579" t="s">
        <v>1529</v>
      </c>
      <c r="AH427" s="2579" t="s">
        <v>1529</v>
      </c>
      <c r="AI427" s="2579" t="s">
        <v>1529</v>
      </c>
      <c r="AJ427" s="3369" t="s">
        <v>1529</v>
      </c>
      <c r="AK427" s="2502"/>
    </row>
    <row r="428" spans="2:37" s="2393" customFormat="1" x14ac:dyDescent="0.2">
      <c r="B428" s="4161" t="s">
        <v>6208</v>
      </c>
      <c r="C428" s="6222"/>
      <c r="D428" s="3370">
        <v>300299</v>
      </c>
      <c r="E428" s="3243">
        <v>27</v>
      </c>
      <c r="F428" s="3243" t="s">
        <v>1529</v>
      </c>
      <c r="G428" s="3243" t="s">
        <v>1529</v>
      </c>
      <c r="H428" s="3243" t="s">
        <v>1529</v>
      </c>
      <c r="I428" s="3243" t="s">
        <v>1529</v>
      </c>
      <c r="J428" s="3243" t="s">
        <v>1529</v>
      </c>
      <c r="K428" s="3243" t="s">
        <v>1529</v>
      </c>
      <c r="L428" s="3243" t="s">
        <v>1529</v>
      </c>
      <c r="M428" s="3243" t="s">
        <v>1529</v>
      </c>
      <c r="N428" s="3243" t="s">
        <v>1529</v>
      </c>
      <c r="O428" s="3243" t="s">
        <v>1529</v>
      </c>
      <c r="P428" s="3243" t="s">
        <v>1529</v>
      </c>
      <c r="Q428" s="3243" t="s">
        <v>1529</v>
      </c>
      <c r="R428" s="3243" t="s">
        <v>1529</v>
      </c>
      <c r="S428" s="3243" t="s">
        <v>1529</v>
      </c>
      <c r="T428" s="3243" t="s">
        <v>1529</v>
      </c>
      <c r="U428" s="3243" t="s">
        <v>1529</v>
      </c>
      <c r="V428" s="3243" t="s">
        <v>1529</v>
      </c>
      <c r="W428" s="3243" t="s">
        <v>1529</v>
      </c>
      <c r="X428" s="3243" t="s">
        <v>1529</v>
      </c>
      <c r="Y428" s="3243" t="s">
        <v>1529</v>
      </c>
      <c r="Z428" s="3243" t="s">
        <v>1529</v>
      </c>
      <c r="AA428" s="3243" t="s">
        <v>1529</v>
      </c>
      <c r="AB428" s="3243" t="s">
        <v>1529</v>
      </c>
      <c r="AC428" s="3243" t="s">
        <v>1529</v>
      </c>
      <c r="AD428" s="3243">
        <v>27</v>
      </c>
      <c r="AE428" s="2512">
        <v>1000</v>
      </c>
      <c r="AF428" s="3328">
        <f>AD428/1000</f>
        <v>2.7E-2</v>
      </c>
      <c r="AG428" s="2569" t="s">
        <v>1529</v>
      </c>
      <c r="AH428" s="2569" t="s">
        <v>1529</v>
      </c>
      <c r="AI428" s="2569" t="s">
        <v>1529</v>
      </c>
      <c r="AJ428" s="3371" t="s">
        <v>1529</v>
      </c>
      <c r="AK428" s="2502"/>
    </row>
    <row r="429" spans="2:37" s="2393" customFormat="1" x14ac:dyDescent="0.2">
      <c r="B429" s="4161" t="s">
        <v>6209</v>
      </c>
      <c r="C429" s="6222"/>
      <c r="D429" s="3370">
        <v>300301</v>
      </c>
      <c r="E429" s="3243">
        <v>49</v>
      </c>
      <c r="F429" s="3243" t="s">
        <v>1529</v>
      </c>
      <c r="G429" s="3243" t="s">
        <v>1529</v>
      </c>
      <c r="H429" s="3243" t="s">
        <v>1529</v>
      </c>
      <c r="I429" s="3243" t="s">
        <v>1529</v>
      </c>
      <c r="J429" s="3243" t="s">
        <v>1529</v>
      </c>
      <c r="K429" s="3243" t="s">
        <v>1529</v>
      </c>
      <c r="L429" s="3243" t="s">
        <v>1529</v>
      </c>
      <c r="M429" s="3243" t="s">
        <v>1529</v>
      </c>
      <c r="N429" s="3243" t="s">
        <v>1529</v>
      </c>
      <c r="O429" s="3243" t="s">
        <v>1529</v>
      </c>
      <c r="P429" s="3243" t="s">
        <v>1529</v>
      </c>
      <c r="Q429" s="3243" t="s">
        <v>1529</v>
      </c>
      <c r="R429" s="3243" t="s">
        <v>1529</v>
      </c>
      <c r="S429" s="3243" t="s">
        <v>1529</v>
      </c>
      <c r="T429" s="3243" t="s">
        <v>1529</v>
      </c>
      <c r="U429" s="3243" t="s">
        <v>1529</v>
      </c>
      <c r="V429" s="3243" t="s">
        <v>1529</v>
      </c>
      <c r="W429" s="3243" t="s">
        <v>1529</v>
      </c>
      <c r="X429" s="3243" t="s">
        <v>1529</v>
      </c>
      <c r="Y429" s="3243" t="s">
        <v>1529</v>
      </c>
      <c r="Z429" s="3243" t="s">
        <v>1529</v>
      </c>
      <c r="AA429" s="3243" t="s">
        <v>1529</v>
      </c>
      <c r="AB429" s="3243" t="s">
        <v>1529</v>
      </c>
      <c r="AC429" s="3243" t="s">
        <v>1529</v>
      </c>
      <c r="AD429" s="3243">
        <v>49</v>
      </c>
      <c r="AE429" s="2512">
        <v>3000</v>
      </c>
      <c r="AF429" s="3328">
        <f>AD429/3000</f>
        <v>1.6333333333333332E-2</v>
      </c>
      <c r="AG429" s="2569" t="s">
        <v>1529</v>
      </c>
      <c r="AH429" s="2569" t="s">
        <v>1529</v>
      </c>
      <c r="AI429" s="2569" t="s">
        <v>1529</v>
      </c>
      <c r="AJ429" s="3371" t="s">
        <v>1529</v>
      </c>
      <c r="AK429" s="2502"/>
    </row>
    <row r="430" spans="2:37" s="2393" customFormat="1" ht="13.5" thickBot="1" x14ac:dyDescent="0.25">
      <c r="B430" s="4162" t="s">
        <v>6210</v>
      </c>
      <c r="C430" s="6223"/>
      <c r="D430" s="3372">
        <v>300302</v>
      </c>
      <c r="E430" s="2973">
        <v>59.99</v>
      </c>
      <c r="F430" s="2973" t="s">
        <v>1529</v>
      </c>
      <c r="G430" s="2973" t="s">
        <v>1529</v>
      </c>
      <c r="H430" s="2973" t="s">
        <v>1529</v>
      </c>
      <c r="I430" s="2973" t="s">
        <v>1529</v>
      </c>
      <c r="J430" s="2973" t="s">
        <v>1529</v>
      </c>
      <c r="K430" s="2973" t="s">
        <v>1529</v>
      </c>
      <c r="L430" s="2973" t="s">
        <v>1529</v>
      </c>
      <c r="M430" s="2973" t="s">
        <v>1529</v>
      </c>
      <c r="N430" s="2973" t="s">
        <v>1529</v>
      </c>
      <c r="O430" s="2973" t="s">
        <v>1529</v>
      </c>
      <c r="P430" s="2973" t="s">
        <v>1529</v>
      </c>
      <c r="Q430" s="2973" t="s">
        <v>1529</v>
      </c>
      <c r="R430" s="2973" t="s">
        <v>1529</v>
      </c>
      <c r="S430" s="2973" t="s">
        <v>1529</v>
      </c>
      <c r="T430" s="2973" t="s">
        <v>1529</v>
      </c>
      <c r="U430" s="2973" t="s">
        <v>1529</v>
      </c>
      <c r="V430" s="2973" t="s">
        <v>1529</v>
      </c>
      <c r="W430" s="2973" t="s">
        <v>1529</v>
      </c>
      <c r="X430" s="2973" t="s">
        <v>1529</v>
      </c>
      <c r="Y430" s="2973" t="s">
        <v>1529</v>
      </c>
      <c r="Z430" s="2973" t="s">
        <v>1529</v>
      </c>
      <c r="AA430" s="2973" t="s">
        <v>1529</v>
      </c>
      <c r="AB430" s="2973" t="s">
        <v>1529</v>
      </c>
      <c r="AC430" s="2973" t="s">
        <v>1529</v>
      </c>
      <c r="AD430" s="2973">
        <v>59.99</v>
      </c>
      <c r="AE430" s="2554">
        <v>5000</v>
      </c>
      <c r="AF430" s="3329">
        <f>AD430/4000</f>
        <v>1.49975E-2</v>
      </c>
      <c r="AG430" s="2572" t="s">
        <v>1529</v>
      </c>
      <c r="AH430" s="2572" t="s">
        <v>1529</v>
      </c>
      <c r="AI430" s="2572" t="s">
        <v>1529</v>
      </c>
      <c r="AJ430" s="3373" t="s">
        <v>1529</v>
      </c>
      <c r="AK430" s="2502"/>
    </row>
    <row r="431" spans="2:37" s="2393" customFormat="1" x14ac:dyDescent="0.2">
      <c r="B431" s="2503"/>
      <c r="C431" s="2496"/>
      <c r="D431" s="2835"/>
      <c r="E431" s="2835"/>
      <c r="F431" s="2835"/>
      <c r="G431" s="2835"/>
      <c r="H431" s="2496"/>
      <c r="I431" s="2497"/>
      <c r="J431" s="2497"/>
      <c r="K431" s="2497"/>
      <c r="L431" s="2497"/>
      <c r="M431" s="2496"/>
      <c r="N431" s="2497"/>
      <c r="O431" s="2497"/>
      <c r="P431" s="2497"/>
      <c r="Q431" s="2497"/>
      <c r="R431" s="2497"/>
      <c r="S431" s="2496"/>
      <c r="T431" s="2495"/>
      <c r="U431" s="2495"/>
      <c r="V431" s="2495"/>
      <c r="W431" s="2495"/>
      <c r="X431" s="2495"/>
      <c r="Y431" s="2495"/>
      <c r="Z431" s="2495"/>
      <c r="AA431" s="2495"/>
      <c r="AB431" s="2495"/>
      <c r="AC431" s="2495"/>
      <c r="AD431" s="2495"/>
      <c r="AE431" s="2495"/>
      <c r="AF431" s="2495"/>
      <c r="AG431" s="2495"/>
      <c r="AH431" s="2495"/>
      <c r="AI431" s="2495"/>
      <c r="AJ431" s="2495"/>
      <c r="AK431" s="2502"/>
    </row>
    <row r="432" spans="2:37" s="2393" customFormat="1" x14ac:dyDescent="0.2">
      <c r="B432" s="4236" t="s">
        <v>4985</v>
      </c>
      <c r="C432" s="4237"/>
      <c r="D432" s="4168" t="s">
        <v>1529</v>
      </c>
      <c r="E432" s="4168"/>
      <c r="F432" s="4168"/>
      <c r="G432" s="4168"/>
      <c r="H432" s="4168"/>
      <c r="I432" s="4168"/>
      <c r="J432" s="2499"/>
      <c r="K432" s="2499"/>
      <c r="L432" s="2499"/>
      <c r="M432" s="2499"/>
      <c r="N432" s="2499"/>
      <c r="O432" s="2499"/>
      <c r="P432" s="2499"/>
      <c r="Q432" s="2499"/>
      <c r="R432" s="2499"/>
      <c r="S432" s="2499"/>
      <c r="T432" s="2495"/>
      <c r="U432" s="2495"/>
      <c r="V432" s="2495"/>
      <c r="W432" s="2495"/>
      <c r="X432" s="2495"/>
      <c r="Y432" s="2495"/>
      <c r="Z432" s="2495"/>
      <c r="AA432" s="2495"/>
      <c r="AB432" s="2495"/>
      <c r="AC432" s="2495"/>
      <c r="AD432" s="2495"/>
      <c r="AE432" s="2495"/>
      <c r="AF432" s="2495"/>
      <c r="AG432" s="2495"/>
      <c r="AH432" s="2495"/>
      <c r="AI432" s="2495"/>
      <c r="AJ432" s="2495"/>
      <c r="AK432" s="2502"/>
    </row>
    <row r="433" spans="2:37" s="2393" customFormat="1" x14ac:dyDescent="0.2">
      <c r="B433" s="4236" t="s">
        <v>4986</v>
      </c>
      <c r="C433" s="4237"/>
      <c r="D433" s="5031" t="s">
        <v>6</v>
      </c>
      <c r="E433" s="5031"/>
      <c r="F433" s="5031"/>
      <c r="G433" s="5031"/>
      <c r="H433" s="5031"/>
      <c r="I433" s="3367"/>
      <c r="J433" s="2499"/>
      <c r="K433" s="2499"/>
      <c r="L433" s="2499"/>
      <c r="M433" s="2499"/>
      <c r="N433" s="2499"/>
      <c r="O433" s="2499"/>
      <c r="P433" s="2499"/>
      <c r="Q433" s="2499"/>
      <c r="R433" s="2499"/>
      <c r="S433" s="2499"/>
      <c r="T433" s="2495"/>
      <c r="U433" s="2495"/>
      <c r="V433" s="2495"/>
      <c r="W433" s="2495"/>
      <c r="X433" s="2495"/>
      <c r="Y433" s="2495"/>
      <c r="Z433" s="2495"/>
      <c r="AA433" s="2495"/>
      <c r="AB433" s="2495"/>
      <c r="AC433" s="2495"/>
      <c r="AD433" s="2495"/>
      <c r="AE433" s="2495"/>
      <c r="AF433" s="2495"/>
      <c r="AG433" s="2495"/>
      <c r="AH433" s="2495"/>
      <c r="AI433" s="2495"/>
      <c r="AJ433" s="2495"/>
      <c r="AK433" s="2502"/>
    </row>
    <row r="434" spans="2:37" s="2393" customFormat="1" ht="15.75" thickBot="1" x14ac:dyDescent="0.25">
      <c r="B434" s="4270"/>
      <c r="C434" s="4271"/>
      <c r="D434" s="4272"/>
      <c r="E434" s="4272"/>
      <c r="F434" s="4272"/>
      <c r="G434" s="4272"/>
      <c r="H434" s="2504"/>
      <c r="I434" s="2504"/>
      <c r="J434" s="2504"/>
      <c r="K434" s="2504"/>
      <c r="L434" s="2504"/>
      <c r="M434" s="2504"/>
      <c r="N434" s="2504"/>
      <c r="O434" s="2504"/>
      <c r="P434" s="2504"/>
      <c r="Q434" s="2504"/>
      <c r="R434" s="2504"/>
      <c r="S434" s="2504"/>
      <c r="T434" s="2505"/>
      <c r="U434" s="2505"/>
      <c r="V434" s="2505"/>
      <c r="W434" s="2505"/>
      <c r="X434" s="2505"/>
      <c r="Y434" s="2505"/>
      <c r="Z434" s="2505"/>
      <c r="AA434" s="2505"/>
      <c r="AB434" s="2505"/>
      <c r="AC434" s="2505"/>
      <c r="AD434" s="2505"/>
      <c r="AE434" s="2505"/>
      <c r="AF434" s="2505"/>
      <c r="AG434" s="2505"/>
      <c r="AH434" s="2505"/>
      <c r="AI434" s="2505"/>
      <c r="AJ434" s="2505"/>
      <c r="AK434" s="2507"/>
    </row>
    <row r="435" spans="2:37" s="2393" customFormat="1" ht="13.5" thickBot="1" x14ac:dyDescent="0.25">
      <c r="B435" s="3152"/>
      <c r="C435" s="3152"/>
      <c r="D435" s="2803"/>
      <c r="E435" s="2803"/>
      <c r="F435" s="2803"/>
      <c r="G435" s="2804"/>
      <c r="H435" s="2805"/>
      <c r="I435" s="2803"/>
      <c r="J435" s="2803"/>
    </row>
    <row r="436" spans="2:37" s="2393" customFormat="1" ht="20.25" x14ac:dyDescent="0.2">
      <c r="B436" s="4169" t="s">
        <v>4994</v>
      </c>
      <c r="C436" s="4170"/>
      <c r="D436" s="4170"/>
      <c r="E436" s="4170"/>
      <c r="F436" s="4170"/>
      <c r="G436" s="4170"/>
      <c r="H436" s="4170"/>
      <c r="I436" s="4170"/>
      <c r="J436" s="4170"/>
      <c r="K436" s="4170"/>
      <c r="L436" s="4170"/>
      <c r="M436" s="4170"/>
      <c r="N436" s="4170"/>
      <c r="O436" s="4170"/>
      <c r="P436" s="4170"/>
      <c r="Q436" s="4170"/>
      <c r="R436" s="4170"/>
      <c r="S436" s="4170"/>
      <c r="T436" s="4170"/>
      <c r="U436" s="4170"/>
      <c r="V436" s="4170"/>
      <c r="W436" s="4170"/>
      <c r="X436" s="4170"/>
      <c r="Y436" s="4170"/>
      <c r="Z436" s="4170"/>
      <c r="AA436" s="4170"/>
      <c r="AB436" s="4170"/>
      <c r="AC436" s="4170"/>
      <c r="AD436" s="4170"/>
      <c r="AE436" s="4170"/>
      <c r="AF436" s="4170"/>
      <c r="AG436" s="4170"/>
      <c r="AH436" s="4170"/>
      <c r="AI436" s="4170"/>
      <c r="AJ436" s="4170"/>
      <c r="AK436" s="4171"/>
    </row>
    <row r="437" spans="2:37" s="2393" customFormat="1" x14ac:dyDescent="0.2">
      <c r="B437" s="2500"/>
      <c r="C437" s="3338"/>
      <c r="D437" s="3338"/>
      <c r="E437" s="3338"/>
      <c r="F437" s="3338"/>
      <c r="G437" s="2501"/>
      <c r="H437" s="2501"/>
      <c r="I437" s="2501"/>
      <c r="J437" s="2501"/>
      <c r="K437" s="2501"/>
      <c r="L437" s="2501"/>
      <c r="M437" s="2501"/>
      <c r="N437" s="2501"/>
      <c r="O437" s="2501"/>
      <c r="P437" s="2501"/>
      <c r="Q437" s="2501"/>
      <c r="R437" s="2501"/>
      <c r="S437" s="2501"/>
      <c r="T437" s="2501"/>
      <c r="U437" s="2501"/>
      <c r="V437" s="2501"/>
      <c r="W437" s="2501"/>
      <c r="X437" s="2501"/>
      <c r="Y437" s="2501"/>
      <c r="Z437" s="2501"/>
      <c r="AA437" s="2501"/>
      <c r="AB437" s="2501"/>
      <c r="AC437" s="2501"/>
      <c r="AD437" s="2501"/>
      <c r="AE437" s="2501"/>
      <c r="AF437" s="2501"/>
      <c r="AG437" s="2501"/>
      <c r="AH437" s="2501"/>
      <c r="AI437" s="2501"/>
      <c r="AJ437" s="2501"/>
      <c r="AK437" s="2502"/>
    </row>
    <row r="438" spans="2:37" s="2393" customFormat="1" x14ac:dyDescent="0.2">
      <c r="B438" s="2500" t="s">
        <v>4981</v>
      </c>
      <c r="C438" s="3338"/>
      <c r="D438" s="4243" t="s">
        <v>6138</v>
      </c>
      <c r="E438" s="4243"/>
      <c r="F438" s="4243"/>
      <c r="G438" s="2501"/>
      <c r="H438" s="2501"/>
      <c r="I438" s="2501"/>
      <c r="J438" s="2501"/>
      <c r="K438" s="2501"/>
      <c r="L438" s="2501"/>
      <c r="M438" s="2501"/>
      <c r="N438" s="2501"/>
      <c r="O438" s="2501"/>
      <c r="P438" s="2501"/>
      <c r="Q438" s="2501"/>
      <c r="R438" s="2501"/>
      <c r="S438" s="2501"/>
      <c r="T438" s="2501"/>
      <c r="U438" s="2501"/>
      <c r="V438" s="2501"/>
      <c r="W438" s="2501"/>
      <c r="X438" s="2501"/>
      <c r="Y438" s="2501"/>
      <c r="Z438" s="2501"/>
      <c r="AA438" s="2501"/>
      <c r="AB438" s="2501"/>
      <c r="AC438" s="2501"/>
      <c r="AD438" s="2501"/>
      <c r="AE438" s="2501"/>
      <c r="AF438" s="2501"/>
      <c r="AG438" s="2501"/>
      <c r="AH438" s="2501"/>
      <c r="AI438" s="2501"/>
      <c r="AJ438" s="2501"/>
      <c r="AK438" s="2502"/>
    </row>
    <row r="439" spans="2:37" s="2393" customFormat="1" ht="13.5" thickBot="1" x14ac:dyDescent="0.25">
      <c r="B439" s="4176" t="s">
        <v>4995</v>
      </c>
      <c r="C439" s="4177"/>
      <c r="D439" s="4175">
        <v>41620</v>
      </c>
      <c r="E439" s="4175"/>
      <c r="F439" s="3338"/>
      <c r="G439" s="2501"/>
      <c r="H439" s="2501"/>
      <c r="I439" s="2501"/>
      <c r="J439" s="2501"/>
      <c r="K439" s="2501"/>
      <c r="L439" s="2501"/>
      <c r="M439" s="2501"/>
      <c r="N439" s="2501"/>
      <c r="O439" s="2501"/>
      <c r="P439" s="2501"/>
      <c r="Q439" s="2501"/>
      <c r="R439" s="2501"/>
      <c r="S439" s="2501"/>
      <c r="T439" s="2501"/>
      <c r="U439" s="2501"/>
      <c r="V439" s="2501"/>
      <c r="W439" s="2501"/>
      <c r="X439" s="2501"/>
      <c r="Y439" s="2501"/>
      <c r="Z439" s="2501"/>
      <c r="AA439" s="2501"/>
      <c r="AB439" s="2501"/>
      <c r="AC439" s="2501"/>
      <c r="AD439" s="2501"/>
      <c r="AE439" s="2501"/>
      <c r="AF439" s="2501"/>
      <c r="AG439" s="2501"/>
      <c r="AH439" s="2501"/>
      <c r="AI439" s="2501"/>
      <c r="AJ439" s="2501"/>
      <c r="AK439" s="2502"/>
    </row>
    <row r="440" spans="2:37" s="2393" customFormat="1" ht="97.5" customHeight="1" thickBot="1" x14ac:dyDescent="0.25">
      <c r="B440" s="4179" t="s">
        <v>4996</v>
      </c>
      <c r="C440" s="4180"/>
      <c r="D440" s="4181" t="s">
        <v>6139</v>
      </c>
      <c r="E440" s="4182"/>
      <c r="F440" s="4182"/>
      <c r="G440" s="4182"/>
      <c r="H440" s="4182"/>
      <c r="I440" s="4182"/>
      <c r="J440" s="4182"/>
      <c r="K440" s="4182"/>
      <c r="L440" s="4182"/>
      <c r="M440" s="4182"/>
      <c r="N440" s="4182"/>
      <c r="O440" s="4182"/>
      <c r="P440" s="4182"/>
      <c r="Q440" s="4183"/>
      <c r="R440" s="2501"/>
      <c r="S440" s="2501"/>
      <c r="T440" s="2501"/>
      <c r="U440" s="2501"/>
      <c r="V440" s="2501"/>
      <c r="W440" s="2501"/>
      <c r="X440" s="2501"/>
      <c r="Y440" s="2501"/>
      <c r="Z440" s="2501"/>
      <c r="AA440" s="2501"/>
      <c r="AB440" s="2501"/>
      <c r="AC440" s="2501"/>
      <c r="AD440" s="2501"/>
      <c r="AE440" s="2501"/>
      <c r="AF440" s="2501"/>
      <c r="AG440" s="2501"/>
      <c r="AH440" s="2501"/>
      <c r="AI440" s="2501"/>
      <c r="AJ440" s="2501"/>
      <c r="AK440" s="2502"/>
    </row>
    <row r="441" spans="2:37" s="2393" customFormat="1" ht="13.5" thickBot="1" x14ac:dyDescent="0.25">
      <c r="B441" s="4245"/>
      <c r="C441" s="4246"/>
      <c r="D441" s="4246"/>
      <c r="E441" s="4246"/>
      <c r="F441" s="4246"/>
      <c r="G441" s="4246"/>
      <c r="H441" s="4246"/>
      <c r="I441" s="4246"/>
      <c r="J441" s="4246"/>
      <c r="K441" s="4246"/>
      <c r="L441" s="4246"/>
      <c r="M441" s="4246"/>
      <c r="N441" s="4246"/>
      <c r="O441" s="4246"/>
      <c r="P441" s="4246"/>
      <c r="Q441" s="4246"/>
      <c r="R441" s="2501"/>
      <c r="S441" s="2501"/>
      <c r="T441" s="2501"/>
      <c r="U441" s="2501"/>
      <c r="V441" s="2501"/>
      <c r="W441" s="2501"/>
      <c r="X441" s="2501"/>
      <c r="Y441" s="2501"/>
      <c r="Z441" s="2501"/>
      <c r="AA441" s="2501"/>
      <c r="AB441" s="2501"/>
      <c r="AC441" s="2501"/>
      <c r="AD441" s="2501"/>
      <c r="AE441" s="2501"/>
      <c r="AF441" s="2501"/>
      <c r="AG441" s="2501"/>
      <c r="AH441" s="2501"/>
      <c r="AI441" s="2501"/>
      <c r="AJ441" s="2501"/>
      <c r="AK441" s="2502"/>
    </row>
    <row r="442" spans="2:37" s="2393" customFormat="1" ht="13.5" thickBot="1" x14ac:dyDescent="0.25">
      <c r="B442" s="4189" t="s">
        <v>4997</v>
      </c>
      <c r="C442" s="4189"/>
      <c r="D442" s="4189" t="s">
        <v>4987</v>
      </c>
      <c r="E442" s="4189" t="s">
        <v>4998</v>
      </c>
      <c r="F442" s="4247" t="s">
        <v>224</v>
      </c>
      <c r="G442" s="4247"/>
      <c r="H442" s="4247"/>
      <c r="I442" s="4247"/>
      <c r="J442" s="4247"/>
      <c r="K442" s="4247"/>
      <c r="L442" s="4247"/>
      <c r="M442" s="4247"/>
      <c r="N442" s="4247"/>
      <c r="O442" s="4247"/>
      <c r="P442" s="4247"/>
      <c r="Q442" s="4247"/>
      <c r="R442" s="4247"/>
      <c r="S442" s="4247" t="s">
        <v>340</v>
      </c>
      <c r="T442" s="4247"/>
      <c r="U442" s="4247"/>
      <c r="V442" s="4247"/>
      <c r="W442" s="4247"/>
      <c r="X442" s="4247"/>
      <c r="Y442" s="4247"/>
      <c r="Z442" s="4247"/>
      <c r="AA442" s="4247"/>
      <c r="AB442" s="4247"/>
      <c r="AC442" s="4247"/>
      <c r="AD442" s="4247" t="s">
        <v>225</v>
      </c>
      <c r="AE442" s="4247"/>
      <c r="AF442" s="4247"/>
      <c r="AG442" s="4247"/>
      <c r="AH442" s="4188" t="s">
        <v>4982</v>
      </c>
      <c r="AI442" s="4188"/>
      <c r="AJ442" s="4188"/>
      <c r="AK442" s="2502"/>
    </row>
    <row r="443" spans="2:37" s="2393" customFormat="1" ht="13.5" thickBot="1" x14ac:dyDescent="0.25">
      <c r="B443" s="4203"/>
      <c r="C443" s="4203"/>
      <c r="D443" s="4203"/>
      <c r="E443" s="4203"/>
      <c r="F443" s="4203" t="s">
        <v>4999</v>
      </c>
      <c r="G443" s="4203" t="s">
        <v>5000</v>
      </c>
      <c r="H443" s="4189" t="s">
        <v>5001</v>
      </c>
      <c r="I443" s="4200" t="s">
        <v>5002</v>
      </c>
      <c r="J443" s="4200" t="s">
        <v>5003</v>
      </c>
      <c r="K443" s="4201" t="s">
        <v>5004</v>
      </c>
      <c r="L443" s="4201" t="s">
        <v>5005</v>
      </c>
      <c r="M443" s="4200" t="s">
        <v>5006</v>
      </c>
      <c r="N443" s="4200"/>
      <c r="O443" s="4201" t="s">
        <v>5007</v>
      </c>
      <c r="P443" s="4201" t="s">
        <v>5008</v>
      </c>
      <c r="Q443" s="4201" t="s">
        <v>5009</v>
      </c>
      <c r="R443" s="4201" t="s">
        <v>5010</v>
      </c>
      <c r="S443" s="4189" t="s">
        <v>5011</v>
      </c>
      <c r="T443" s="4189" t="s">
        <v>5012</v>
      </c>
      <c r="U443" s="4189" t="s">
        <v>5013</v>
      </c>
      <c r="V443" s="4189" t="s">
        <v>5014</v>
      </c>
      <c r="W443" s="4189" t="s">
        <v>5015</v>
      </c>
      <c r="X443" s="4189" t="s">
        <v>5016</v>
      </c>
      <c r="Y443" s="4189" t="s">
        <v>5017</v>
      </c>
      <c r="Z443" s="4189" t="s">
        <v>5018</v>
      </c>
      <c r="AA443" s="4189" t="s">
        <v>5019</v>
      </c>
      <c r="AB443" s="4200" t="s">
        <v>5020</v>
      </c>
      <c r="AC443" s="4200" t="s">
        <v>5021</v>
      </c>
      <c r="AD443" s="4189" t="s">
        <v>5022</v>
      </c>
      <c r="AE443" s="4189" t="s">
        <v>5023</v>
      </c>
      <c r="AF443" s="4189" t="s">
        <v>5024</v>
      </c>
      <c r="AG443" s="4189" t="s">
        <v>5025</v>
      </c>
      <c r="AH443" s="4189" t="s">
        <v>1150</v>
      </c>
      <c r="AI443" s="4189" t="s">
        <v>4983</v>
      </c>
      <c r="AJ443" s="4189" t="s">
        <v>4984</v>
      </c>
      <c r="AK443" s="2502"/>
    </row>
    <row r="444" spans="2:37" s="2393" customFormat="1" ht="13.5" thickBot="1" x14ac:dyDescent="0.25">
      <c r="B444" s="4203"/>
      <c r="C444" s="4203"/>
      <c r="D444" s="4203"/>
      <c r="E444" s="4203"/>
      <c r="F444" s="4203"/>
      <c r="G444" s="4203"/>
      <c r="H444" s="4203"/>
      <c r="I444" s="4201"/>
      <c r="J444" s="4201"/>
      <c r="K444" s="4201"/>
      <c r="L444" s="4201"/>
      <c r="M444" s="3336" t="s">
        <v>5026</v>
      </c>
      <c r="N444" s="3337" t="s">
        <v>2793</v>
      </c>
      <c r="O444" s="4201"/>
      <c r="P444" s="4201"/>
      <c r="Q444" s="4201"/>
      <c r="R444" s="4201"/>
      <c r="S444" s="4203"/>
      <c r="T444" s="4203"/>
      <c r="U444" s="4203"/>
      <c r="V444" s="4203"/>
      <c r="W444" s="4203"/>
      <c r="X444" s="4203"/>
      <c r="Y444" s="4203"/>
      <c r="Z444" s="4203"/>
      <c r="AA444" s="4203"/>
      <c r="AB444" s="4201"/>
      <c r="AC444" s="4201"/>
      <c r="AD444" s="4203"/>
      <c r="AE444" s="4203"/>
      <c r="AF444" s="4203"/>
      <c r="AG444" s="4203"/>
      <c r="AH444" s="4203"/>
      <c r="AI444" s="4203"/>
      <c r="AJ444" s="4203"/>
      <c r="AK444" s="2502"/>
    </row>
    <row r="445" spans="2:37" s="2393" customFormat="1" x14ac:dyDescent="0.2">
      <c r="B445" s="4157" t="s">
        <v>6140</v>
      </c>
      <c r="C445" s="4158"/>
      <c r="D445" s="3077">
        <v>300318</v>
      </c>
      <c r="E445" s="3071" t="s">
        <v>1412</v>
      </c>
      <c r="F445" s="3071" t="s">
        <v>1412</v>
      </c>
      <c r="G445" s="3071" t="s">
        <v>1412</v>
      </c>
      <c r="H445" s="3071" t="s">
        <v>1412</v>
      </c>
      <c r="I445" s="3071" t="s">
        <v>1412</v>
      </c>
      <c r="J445" s="3071" t="s">
        <v>1412</v>
      </c>
      <c r="K445" s="3071" t="s">
        <v>1412</v>
      </c>
      <c r="L445" s="3071" t="s">
        <v>1412</v>
      </c>
      <c r="M445" s="3071" t="s">
        <v>1412</v>
      </c>
      <c r="N445" s="3071" t="s">
        <v>1412</v>
      </c>
      <c r="O445" s="3071" t="s">
        <v>1412</v>
      </c>
      <c r="P445" s="3071" t="s">
        <v>1412</v>
      </c>
      <c r="Q445" s="3071" t="s">
        <v>1412</v>
      </c>
      <c r="R445" s="3071" t="s">
        <v>1412</v>
      </c>
      <c r="S445" s="3071" t="s">
        <v>1412</v>
      </c>
      <c r="T445" s="3071" t="s">
        <v>1412</v>
      </c>
      <c r="U445" s="3071" t="s">
        <v>1412</v>
      </c>
      <c r="V445" s="3071" t="s">
        <v>1412</v>
      </c>
      <c r="W445" s="3071" t="s">
        <v>1412</v>
      </c>
      <c r="X445" s="3071" t="s">
        <v>1412</v>
      </c>
      <c r="Y445" s="3071" t="s">
        <v>1412</v>
      </c>
      <c r="Z445" s="3071" t="s">
        <v>1412</v>
      </c>
      <c r="AA445" s="3071" t="s">
        <v>1412</v>
      </c>
      <c r="AB445" s="3071" t="s">
        <v>1412</v>
      </c>
      <c r="AC445" s="3071" t="s">
        <v>1412</v>
      </c>
      <c r="AD445" s="3071" t="s">
        <v>1412</v>
      </c>
      <c r="AE445" s="3057">
        <v>0</v>
      </c>
      <c r="AF445" s="3071" t="s">
        <v>1412</v>
      </c>
      <c r="AG445" s="3071" t="s">
        <v>1412</v>
      </c>
      <c r="AH445" s="3071" t="s">
        <v>1412</v>
      </c>
      <c r="AI445" s="3071" t="s">
        <v>1412</v>
      </c>
      <c r="AJ445" s="3137" t="s">
        <v>1412</v>
      </c>
      <c r="AK445" s="2502"/>
    </row>
    <row r="446" spans="2:37" s="2393" customFormat="1" x14ac:dyDescent="0.2">
      <c r="B446" s="4161" t="s">
        <v>6141</v>
      </c>
      <c r="C446" s="4160"/>
      <c r="D446" s="3341">
        <v>2061</v>
      </c>
      <c r="E446" s="3153">
        <v>2.5</v>
      </c>
      <c r="F446" s="3153" t="s">
        <v>1412</v>
      </c>
      <c r="G446" s="3153" t="s">
        <v>1412</v>
      </c>
      <c r="H446" s="3153" t="s">
        <v>1412</v>
      </c>
      <c r="I446" s="3153" t="s">
        <v>1412</v>
      </c>
      <c r="J446" s="3153" t="s">
        <v>1412</v>
      </c>
      <c r="K446" s="3153" t="s">
        <v>1412</v>
      </c>
      <c r="L446" s="3153" t="s">
        <v>1412</v>
      </c>
      <c r="M446" s="3153" t="s">
        <v>1412</v>
      </c>
      <c r="N446" s="3153" t="s">
        <v>1412</v>
      </c>
      <c r="O446" s="3153" t="s">
        <v>1412</v>
      </c>
      <c r="P446" s="3153" t="s">
        <v>1412</v>
      </c>
      <c r="Q446" s="3153" t="s">
        <v>1412</v>
      </c>
      <c r="R446" s="3153" t="s">
        <v>1412</v>
      </c>
      <c r="S446" s="3153" t="s">
        <v>1412</v>
      </c>
      <c r="T446" s="3153" t="s">
        <v>1412</v>
      </c>
      <c r="U446" s="3153" t="s">
        <v>1412</v>
      </c>
      <c r="V446" s="3153" t="s">
        <v>1412</v>
      </c>
      <c r="W446" s="3153" t="s">
        <v>1412</v>
      </c>
      <c r="X446" s="3153" t="s">
        <v>1412</v>
      </c>
      <c r="Y446" s="3153" t="s">
        <v>1412</v>
      </c>
      <c r="Z446" s="3153" t="s">
        <v>1412</v>
      </c>
      <c r="AA446" s="3153" t="s">
        <v>1412</v>
      </c>
      <c r="AB446" s="3153" t="s">
        <v>1412</v>
      </c>
      <c r="AC446" s="3153" t="s">
        <v>1412</v>
      </c>
      <c r="AD446" s="3153">
        <v>2.5</v>
      </c>
      <c r="AE446" s="3052">
        <v>10</v>
      </c>
      <c r="AF446" s="3153">
        <v>0.25</v>
      </c>
      <c r="AG446" s="3153">
        <v>0.2</v>
      </c>
      <c r="AH446" s="3153" t="s">
        <v>1412</v>
      </c>
      <c r="AI446" s="3153" t="s">
        <v>1412</v>
      </c>
      <c r="AJ446" s="3342" t="s">
        <v>1412</v>
      </c>
      <c r="AK446" s="2502"/>
    </row>
    <row r="447" spans="2:37" s="2393" customFormat="1" x14ac:dyDescent="0.2">
      <c r="B447" s="4161" t="s">
        <v>6142</v>
      </c>
      <c r="C447" s="4160"/>
      <c r="D447" s="3085">
        <v>2062</v>
      </c>
      <c r="E447" s="3153">
        <v>8</v>
      </c>
      <c r="F447" s="3153" t="s">
        <v>1412</v>
      </c>
      <c r="G447" s="3153" t="s">
        <v>1412</v>
      </c>
      <c r="H447" s="3153" t="s">
        <v>1412</v>
      </c>
      <c r="I447" s="3153" t="s">
        <v>1412</v>
      </c>
      <c r="J447" s="3153" t="s">
        <v>1412</v>
      </c>
      <c r="K447" s="3153" t="s">
        <v>1412</v>
      </c>
      <c r="L447" s="3153" t="s">
        <v>1412</v>
      </c>
      <c r="M447" s="3153" t="s">
        <v>1412</v>
      </c>
      <c r="N447" s="3153" t="s">
        <v>1412</v>
      </c>
      <c r="O447" s="3153" t="s">
        <v>1412</v>
      </c>
      <c r="P447" s="3153" t="s">
        <v>1412</v>
      </c>
      <c r="Q447" s="3153" t="s">
        <v>1412</v>
      </c>
      <c r="R447" s="3153" t="s">
        <v>1412</v>
      </c>
      <c r="S447" s="3153" t="s">
        <v>1412</v>
      </c>
      <c r="T447" s="3153" t="s">
        <v>1412</v>
      </c>
      <c r="U447" s="3153" t="s">
        <v>1412</v>
      </c>
      <c r="V447" s="3153" t="s">
        <v>1412</v>
      </c>
      <c r="W447" s="3153" t="s">
        <v>1412</v>
      </c>
      <c r="X447" s="3153" t="s">
        <v>1412</v>
      </c>
      <c r="Y447" s="3153" t="s">
        <v>1412</v>
      </c>
      <c r="Z447" s="3153" t="s">
        <v>1412</v>
      </c>
      <c r="AA447" s="3153" t="s">
        <v>1412</v>
      </c>
      <c r="AB447" s="3153" t="s">
        <v>1412</v>
      </c>
      <c r="AC447" s="3153" t="s">
        <v>1412</v>
      </c>
      <c r="AD447" s="3153">
        <v>8</v>
      </c>
      <c r="AE447" s="3052">
        <v>100</v>
      </c>
      <c r="AF447" s="3153">
        <v>0.08</v>
      </c>
      <c r="AG447" s="3153">
        <v>0.2</v>
      </c>
      <c r="AH447" s="3153" t="s">
        <v>1412</v>
      </c>
      <c r="AI447" s="3153" t="s">
        <v>1412</v>
      </c>
      <c r="AJ447" s="3342" t="s">
        <v>1412</v>
      </c>
      <c r="AK447" s="2502"/>
    </row>
    <row r="448" spans="2:37" s="2393" customFormat="1" x14ac:dyDescent="0.2">
      <c r="B448" s="4161" t="s">
        <v>6143</v>
      </c>
      <c r="C448" s="4160"/>
      <c r="D448" s="3085">
        <v>2063</v>
      </c>
      <c r="E448" s="3153">
        <v>4</v>
      </c>
      <c r="F448" s="3153" t="s">
        <v>1412</v>
      </c>
      <c r="G448" s="3153" t="s">
        <v>1412</v>
      </c>
      <c r="H448" s="3153" t="s">
        <v>1412</v>
      </c>
      <c r="I448" s="3153" t="s">
        <v>1412</v>
      </c>
      <c r="J448" s="3153" t="s">
        <v>1412</v>
      </c>
      <c r="K448" s="3153" t="s">
        <v>1412</v>
      </c>
      <c r="L448" s="3153" t="s">
        <v>1412</v>
      </c>
      <c r="M448" s="3153" t="s">
        <v>1412</v>
      </c>
      <c r="N448" s="3153" t="s">
        <v>1412</v>
      </c>
      <c r="O448" s="3153" t="s">
        <v>1412</v>
      </c>
      <c r="P448" s="3153" t="s">
        <v>1412</v>
      </c>
      <c r="Q448" s="3153" t="s">
        <v>1412</v>
      </c>
      <c r="R448" s="3153" t="s">
        <v>1412</v>
      </c>
      <c r="S448" s="3153" t="s">
        <v>1412</v>
      </c>
      <c r="T448" s="3153" t="s">
        <v>1412</v>
      </c>
      <c r="U448" s="3153" t="s">
        <v>1412</v>
      </c>
      <c r="V448" s="3153" t="s">
        <v>1412</v>
      </c>
      <c r="W448" s="3153" t="s">
        <v>1412</v>
      </c>
      <c r="X448" s="3153" t="s">
        <v>1412</v>
      </c>
      <c r="Y448" s="3153" t="s">
        <v>1412</v>
      </c>
      <c r="Z448" s="3153" t="s">
        <v>1412</v>
      </c>
      <c r="AA448" s="3153" t="s">
        <v>1412</v>
      </c>
      <c r="AB448" s="3153" t="s">
        <v>1412</v>
      </c>
      <c r="AC448" s="3153" t="s">
        <v>1412</v>
      </c>
      <c r="AD448" s="3153">
        <v>4</v>
      </c>
      <c r="AE448" s="3052">
        <v>20</v>
      </c>
      <c r="AF448" s="3153">
        <v>0.2</v>
      </c>
      <c r="AG448" s="3153">
        <v>0.2</v>
      </c>
      <c r="AH448" s="3153" t="s">
        <v>1412</v>
      </c>
      <c r="AI448" s="3153" t="s">
        <v>1412</v>
      </c>
      <c r="AJ448" s="3342" t="s">
        <v>1412</v>
      </c>
      <c r="AK448" s="2502"/>
    </row>
    <row r="449" spans="2:37" s="2393" customFormat="1" x14ac:dyDescent="0.2">
      <c r="B449" s="4161" t="s">
        <v>6144</v>
      </c>
      <c r="C449" s="4160"/>
      <c r="D449" s="3085">
        <v>2064</v>
      </c>
      <c r="E449" s="3153">
        <v>1.5</v>
      </c>
      <c r="F449" s="3153" t="s">
        <v>1412</v>
      </c>
      <c r="G449" s="3153" t="s">
        <v>1412</v>
      </c>
      <c r="H449" s="3153" t="s">
        <v>1412</v>
      </c>
      <c r="I449" s="3153" t="s">
        <v>1412</v>
      </c>
      <c r="J449" s="3153" t="s">
        <v>1412</v>
      </c>
      <c r="K449" s="3153" t="s">
        <v>1412</v>
      </c>
      <c r="L449" s="3153" t="s">
        <v>1412</v>
      </c>
      <c r="M449" s="3153" t="s">
        <v>1412</v>
      </c>
      <c r="N449" s="3153" t="s">
        <v>1412</v>
      </c>
      <c r="O449" s="3153" t="s">
        <v>1412</v>
      </c>
      <c r="P449" s="3153" t="s">
        <v>1412</v>
      </c>
      <c r="Q449" s="3153" t="s">
        <v>1412</v>
      </c>
      <c r="R449" s="3153" t="s">
        <v>1412</v>
      </c>
      <c r="S449" s="3153" t="s">
        <v>1412</v>
      </c>
      <c r="T449" s="3153" t="s">
        <v>1412</v>
      </c>
      <c r="U449" s="3153" t="s">
        <v>1412</v>
      </c>
      <c r="V449" s="3153" t="s">
        <v>1412</v>
      </c>
      <c r="W449" s="3153" t="s">
        <v>1412</v>
      </c>
      <c r="X449" s="3153" t="s">
        <v>1412</v>
      </c>
      <c r="Y449" s="3153" t="s">
        <v>1412</v>
      </c>
      <c r="Z449" s="3153" t="s">
        <v>1412</v>
      </c>
      <c r="AA449" s="3153" t="s">
        <v>1412</v>
      </c>
      <c r="AB449" s="3153" t="s">
        <v>1412</v>
      </c>
      <c r="AC449" s="3153" t="s">
        <v>1412</v>
      </c>
      <c r="AD449" s="3153">
        <v>1.5</v>
      </c>
      <c r="AE449" s="3052">
        <v>5</v>
      </c>
      <c r="AF449" s="3153">
        <v>0.3</v>
      </c>
      <c r="AG449" s="3153">
        <v>0.2</v>
      </c>
      <c r="AH449" s="3153" t="s">
        <v>1412</v>
      </c>
      <c r="AI449" s="3153" t="s">
        <v>1412</v>
      </c>
      <c r="AJ449" s="3342" t="s">
        <v>1412</v>
      </c>
      <c r="AK449" s="2502"/>
    </row>
    <row r="450" spans="2:37" s="2393" customFormat="1" x14ac:dyDescent="0.2">
      <c r="B450" s="4161" t="s">
        <v>6145</v>
      </c>
      <c r="C450" s="4160"/>
      <c r="D450" s="3085">
        <v>2065</v>
      </c>
      <c r="E450" s="3153">
        <v>6</v>
      </c>
      <c r="F450" s="3153" t="s">
        <v>1412</v>
      </c>
      <c r="G450" s="3153" t="s">
        <v>1412</v>
      </c>
      <c r="H450" s="3153" t="s">
        <v>1412</v>
      </c>
      <c r="I450" s="3153" t="s">
        <v>1412</v>
      </c>
      <c r="J450" s="3153" t="s">
        <v>1412</v>
      </c>
      <c r="K450" s="3153" t="s">
        <v>1412</v>
      </c>
      <c r="L450" s="3153" t="s">
        <v>1412</v>
      </c>
      <c r="M450" s="3153" t="s">
        <v>1412</v>
      </c>
      <c r="N450" s="3153" t="s">
        <v>1412</v>
      </c>
      <c r="O450" s="3153" t="s">
        <v>1412</v>
      </c>
      <c r="P450" s="3153" t="s">
        <v>1412</v>
      </c>
      <c r="Q450" s="3153" t="s">
        <v>1412</v>
      </c>
      <c r="R450" s="3153" t="s">
        <v>1412</v>
      </c>
      <c r="S450" s="3153" t="s">
        <v>1412</v>
      </c>
      <c r="T450" s="3153" t="s">
        <v>1412</v>
      </c>
      <c r="U450" s="3153" t="s">
        <v>1412</v>
      </c>
      <c r="V450" s="3153" t="s">
        <v>1412</v>
      </c>
      <c r="W450" s="3153" t="s">
        <v>1412</v>
      </c>
      <c r="X450" s="3153" t="s">
        <v>1412</v>
      </c>
      <c r="Y450" s="3153" t="s">
        <v>1412</v>
      </c>
      <c r="Z450" s="3153" t="s">
        <v>1412</v>
      </c>
      <c r="AA450" s="3153" t="s">
        <v>1412</v>
      </c>
      <c r="AB450" s="3153" t="s">
        <v>1412</v>
      </c>
      <c r="AC450" s="3153" t="s">
        <v>1412</v>
      </c>
      <c r="AD450" s="3153">
        <v>6</v>
      </c>
      <c r="AE450" s="3052">
        <v>50</v>
      </c>
      <c r="AF450" s="3153">
        <v>0.12</v>
      </c>
      <c r="AG450" s="3153">
        <v>0.2</v>
      </c>
      <c r="AH450" s="3153" t="s">
        <v>1412</v>
      </c>
      <c r="AI450" s="3153" t="s">
        <v>1412</v>
      </c>
      <c r="AJ450" s="3342" t="s">
        <v>1412</v>
      </c>
      <c r="AK450" s="2502"/>
    </row>
    <row r="451" spans="2:37" s="2393" customFormat="1" x14ac:dyDescent="0.2">
      <c r="B451" s="4161" t="s">
        <v>6146</v>
      </c>
      <c r="C451" s="4160"/>
      <c r="D451" s="3085">
        <v>300317</v>
      </c>
      <c r="E451" s="3153" t="s">
        <v>1412</v>
      </c>
      <c r="F451" s="3153" t="s">
        <v>1412</v>
      </c>
      <c r="G451" s="3153" t="s">
        <v>1412</v>
      </c>
      <c r="H451" s="3153" t="s">
        <v>1412</v>
      </c>
      <c r="I451" s="3153" t="s">
        <v>1412</v>
      </c>
      <c r="J451" s="3153" t="s">
        <v>1412</v>
      </c>
      <c r="K451" s="3153" t="s">
        <v>1412</v>
      </c>
      <c r="L451" s="3153" t="s">
        <v>1412</v>
      </c>
      <c r="M451" s="3153" t="s">
        <v>1412</v>
      </c>
      <c r="N451" s="3153" t="s">
        <v>1412</v>
      </c>
      <c r="O451" s="3153" t="s">
        <v>1412</v>
      </c>
      <c r="P451" s="3153" t="s">
        <v>1412</v>
      </c>
      <c r="Q451" s="3153" t="s">
        <v>1412</v>
      </c>
      <c r="R451" s="3153" t="s">
        <v>1412</v>
      </c>
      <c r="S451" s="3153" t="s">
        <v>1412</v>
      </c>
      <c r="T451" s="3153" t="s">
        <v>1412</v>
      </c>
      <c r="U451" s="3153" t="s">
        <v>1412</v>
      </c>
      <c r="V451" s="3153" t="s">
        <v>1412</v>
      </c>
      <c r="W451" s="3153" t="s">
        <v>1412</v>
      </c>
      <c r="X451" s="3153" t="s">
        <v>1412</v>
      </c>
      <c r="Y451" s="3153" t="s">
        <v>1412</v>
      </c>
      <c r="Z451" s="3153" t="s">
        <v>1412</v>
      </c>
      <c r="AA451" s="3153" t="s">
        <v>1412</v>
      </c>
      <c r="AB451" s="3153" t="s">
        <v>1412</v>
      </c>
      <c r="AC451" s="3153" t="s">
        <v>1412</v>
      </c>
      <c r="AD451" s="3153" t="s">
        <v>1412</v>
      </c>
      <c r="AE451" s="3052">
        <v>0</v>
      </c>
      <c r="AF451" s="3153" t="s">
        <v>1412</v>
      </c>
      <c r="AG451" s="3153">
        <v>0.2</v>
      </c>
      <c r="AH451" s="3153" t="s">
        <v>1412</v>
      </c>
      <c r="AI451" s="3153" t="s">
        <v>1412</v>
      </c>
      <c r="AJ451" s="3342" t="s">
        <v>1412</v>
      </c>
      <c r="AK451" s="2502"/>
    </row>
    <row r="452" spans="2:37" s="2393" customFormat="1" x14ac:dyDescent="0.2">
      <c r="B452" s="4161" t="s">
        <v>6147</v>
      </c>
      <c r="C452" s="4160"/>
      <c r="D452" s="3085">
        <v>2066</v>
      </c>
      <c r="E452" s="3153">
        <v>2.5</v>
      </c>
      <c r="F452" s="3153" t="s">
        <v>1412</v>
      </c>
      <c r="G452" s="3153" t="s">
        <v>1412</v>
      </c>
      <c r="H452" s="3153" t="s">
        <v>1412</v>
      </c>
      <c r="I452" s="3153" t="s">
        <v>1412</v>
      </c>
      <c r="J452" s="3153" t="s">
        <v>1412</v>
      </c>
      <c r="K452" s="3153" t="s">
        <v>1412</v>
      </c>
      <c r="L452" s="3153" t="s">
        <v>1412</v>
      </c>
      <c r="M452" s="3153" t="s">
        <v>1412</v>
      </c>
      <c r="N452" s="3153" t="s">
        <v>1412</v>
      </c>
      <c r="O452" s="3153" t="s">
        <v>1412</v>
      </c>
      <c r="P452" s="3153" t="s">
        <v>1412</v>
      </c>
      <c r="Q452" s="3153" t="s">
        <v>1412</v>
      </c>
      <c r="R452" s="3153" t="s">
        <v>1412</v>
      </c>
      <c r="S452" s="3153" t="s">
        <v>1412</v>
      </c>
      <c r="T452" s="3153" t="s">
        <v>1412</v>
      </c>
      <c r="U452" s="3153" t="s">
        <v>1412</v>
      </c>
      <c r="V452" s="3153" t="s">
        <v>1412</v>
      </c>
      <c r="W452" s="3153" t="s">
        <v>1412</v>
      </c>
      <c r="X452" s="3153" t="s">
        <v>1412</v>
      </c>
      <c r="Y452" s="3153" t="s">
        <v>1412</v>
      </c>
      <c r="Z452" s="3153" t="s">
        <v>1412</v>
      </c>
      <c r="AA452" s="3153" t="s">
        <v>1412</v>
      </c>
      <c r="AB452" s="3153" t="s">
        <v>1412</v>
      </c>
      <c r="AC452" s="3153" t="s">
        <v>1412</v>
      </c>
      <c r="AD452" s="3153">
        <v>2.5</v>
      </c>
      <c r="AE452" s="3052">
        <v>10</v>
      </c>
      <c r="AF452" s="3153">
        <v>0.25</v>
      </c>
      <c r="AG452" s="3153">
        <v>0.2</v>
      </c>
      <c r="AH452" s="3153" t="s">
        <v>1412</v>
      </c>
      <c r="AI452" s="3153" t="s">
        <v>1412</v>
      </c>
      <c r="AJ452" s="3342" t="s">
        <v>1412</v>
      </c>
      <c r="AK452" s="2502"/>
    </row>
    <row r="453" spans="2:37" s="2393" customFormat="1" x14ac:dyDescent="0.2">
      <c r="B453" s="4161" t="s">
        <v>6148</v>
      </c>
      <c r="C453" s="4160"/>
      <c r="D453" s="3085">
        <v>2067</v>
      </c>
      <c r="E453" s="3153">
        <v>8</v>
      </c>
      <c r="F453" s="3153" t="s">
        <v>1412</v>
      </c>
      <c r="G453" s="3153" t="s">
        <v>1412</v>
      </c>
      <c r="H453" s="3153" t="s">
        <v>1412</v>
      </c>
      <c r="I453" s="3153" t="s">
        <v>1412</v>
      </c>
      <c r="J453" s="3153" t="s">
        <v>1412</v>
      </c>
      <c r="K453" s="3153" t="s">
        <v>1412</v>
      </c>
      <c r="L453" s="3153" t="s">
        <v>1412</v>
      </c>
      <c r="M453" s="3153" t="s">
        <v>1412</v>
      </c>
      <c r="N453" s="3153" t="s">
        <v>1412</v>
      </c>
      <c r="O453" s="3153" t="s">
        <v>1412</v>
      </c>
      <c r="P453" s="3153" t="s">
        <v>1412</v>
      </c>
      <c r="Q453" s="3153" t="s">
        <v>1412</v>
      </c>
      <c r="R453" s="3153" t="s">
        <v>1412</v>
      </c>
      <c r="S453" s="3153" t="s">
        <v>1412</v>
      </c>
      <c r="T453" s="3153" t="s">
        <v>1412</v>
      </c>
      <c r="U453" s="3153" t="s">
        <v>1412</v>
      </c>
      <c r="V453" s="3153" t="s">
        <v>1412</v>
      </c>
      <c r="W453" s="3153" t="s">
        <v>1412</v>
      </c>
      <c r="X453" s="3153" t="s">
        <v>1412</v>
      </c>
      <c r="Y453" s="3153" t="s">
        <v>1412</v>
      </c>
      <c r="Z453" s="3153" t="s">
        <v>1412</v>
      </c>
      <c r="AA453" s="3153" t="s">
        <v>1412</v>
      </c>
      <c r="AB453" s="3153" t="s">
        <v>1412</v>
      </c>
      <c r="AC453" s="3153" t="s">
        <v>1412</v>
      </c>
      <c r="AD453" s="3153">
        <v>8</v>
      </c>
      <c r="AE453" s="3052">
        <v>100</v>
      </c>
      <c r="AF453" s="3153">
        <v>0.08</v>
      </c>
      <c r="AG453" s="3153">
        <v>0.2</v>
      </c>
      <c r="AH453" s="3153" t="s">
        <v>1412</v>
      </c>
      <c r="AI453" s="3153" t="s">
        <v>1412</v>
      </c>
      <c r="AJ453" s="3342" t="s">
        <v>1412</v>
      </c>
      <c r="AK453" s="2502"/>
    </row>
    <row r="454" spans="2:37" s="2393" customFormat="1" x14ac:dyDescent="0.2">
      <c r="B454" s="4161" t="s">
        <v>6149</v>
      </c>
      <c r="C454" s="4160"/>
      <c r="D454" s="3085">
        <v>2068</v>
      </c>
      <c r="E454" s="3153">
        <v>4</v>
      </c>
      <c r="F454" s="3153" t="s">
        <v>1412</v>
      </c>
      <c r="G454" s="3153" t="s">
        <v>1412</v>
      </c>
      <c r="H454" s="3153" t="s">
        <v>1412</v>
      </c>
      <c r="I454" s="3153" t="s">
        <v>1412</v>
      </c>
      <c r="J454" s="3153" t="s">
        <v>1412</v>
      </c>
      <c r="K454" s="3153" t="s">
        <v>1412</v>
      </c>
      <c r="L454" s="3153" t="s">
        <v>1412</v>
      </c>
      <c r="M454" s="3153" t="s">
        <v>1412</v>
      </c>
      <c r="N454" s="3153" t="s">
        <v>1412</v>
      </c>
      <c r="O454" s="3153" t="s">
        <v>1412</v>
      </c>
      <c r="P454" s="3153" t="s">
        <v>1412</v>
      </c>
      <c r="Q454" s="3153" t="s">
        <v>1412</v>
      </c>
      <c r="R454" s="3153" t="s">
        <v>1412</v>
      </c>
      <c r="S454" s="3153" t="s">
        <v>1412</v>
      </c>
      <c r="T454" s="3153" t="s">
        <v>1412</v>
      </c>
      <c r="U454" s="3153" t="s">
        <v>1412</v>
      </c>
      <c r="V454" s="3153" t="s">
        <v>1412</v>
      </c>
      <c r="W454" s="3153" t="s">
        <v>1412</v>
      </c>
      <c r="X454" s="3153" t="s">
        <v>1412</v>
      </c>
      <c r="Y454" s="3153" t="s">
        <v>1412</v>
      </c>
      <c r="Z454" s="3153" t="s">
        <v>1412</v>
      </c>
      <c r="AA454" s="3153" t="s">
        <v>1412</v>
      </c>
      <c r="AB454" s="3153" t="s">
        <v>1412</v>
      </c>
      <c r="AC454" s="3153" t="s">
        <v>1412</v>
      </c>
      <c r="AD454" s="3153">
        <v>4</v>
      </c>
      <c r="AE454" s="3052">
        <v>20</v>
      </c>
      <c r="AF454" s="3153">
        <v>0.2</v>
      </c>
      <c r="AG454" s="3153">
        <v>0.2</v>
      </c>
      <c r="AH454" s="3153" t="s">
        <v>1412</v>
      </c>
      <c r="AI454" s="3153" t="s">
        <v>1412</v>
      </c>
      <c r="AJ454" s="3342" t="s">
        <v>1412</v>
      </c>
      <c r="AK454" s="2502"/>
    </row>
    <row r="455" spans="2:37" s="2393" customFormat="1" x14ac:dyDescent="0.2">
      <c r="B455" s="4161" t="s">
        <v>6150</v>
      </c>
      <c r="C455" s="4160"/>
      <c r="D455" s="3085">
        <v>2069</v>
      </c>
      <c r="E455" s="3153">
        <v>1.5</v>
      </c>
      <c r="F455" s="3153" t="s">
        <v>1412</v>
      </c>
      <c r="G455" s="3153" t="s">
        <v>1412</v>
      </c>
      <c r="H455" s="3153" t="s">
        <v>1412</v>
      </c>
      <c r="I455" s="3153" t="s">
        <v>1412</v>
      </c>
      <c r="J455" s="3153" t="s">
        <v>1412</v>
      </c>
      <c r="K455" s="3153" t="s">
        <v>1412</v>
      </c>
      <c r="L455" s="3153" t="s">
        <v>1412</v>
      </c>
      <c r="M455" s="3153" t="s">
        <v>1412</v>
      </c>
      <c r="N455" s="3153" t="s">
        <v>1412</v>
      </c>
      <c r="O455" s="3153" t="s">
        <v>1412</v>
      </c>
      <c r="P455" s="3153" t="s">
        <v>1412</v>
      </c>
      <c r="Q455" s="3153" t="s">
        <v>1412</v>
      </c>
      <c r="R455" s="3153" t="s">
        <v>1412</v>
      </c>
      <c r="S455" s="3153" t="s">
        <v>1412</v>
      </c>
      <c r="T455" s="3153" t="s">
        <v>1412</v>
      </c>
      <c r="U455" s="3153" t="s">
        <v>1412</v>
      </c>
      <c r="V455" s="3153" t="s">
        <v>1412</v>
      </c>
      <c r="W455" s="3153" t="s">
        <v>1412</v>
      </c>
      <c r="X455" s="3153" t="s">
        <v>1412</v>
      </c>
      <c r="Y455" s="3153" t="s">
        <v>1412</v>
      </c>
      <c r="Z455" s="3153" t="s">
        <v>1412</v>
      </c>
      <c r="AA455" s="3153" t="s">
        <v>1412</v>
      </c>
      <c r="AB455" s="3153" t="s">
        <v>1412</v>
      </c>
      <c r="AC455" s="3153" t="s">
        <v>1412</v>
      </c>
      <c r="AD455" s="3153">
        <v>1.5</v>
      </c>
      <c r="AE455" s="3052">
        <v>5</v>
      </c>
      <c r="AF455" s="3153">
        <v>0.3</v>
      </c>
      <c r="AG455" s="3153">
        <v>0.2</v>
      </c>
      <c r="AH455" s="3153" t="s">
        <v>1412</v>
      </c>
      <c r="AI455" s="3153" t="s">
        <v>1412</v>
      </c>
      <c r="AJ455" s="3342" t="s">
        <v>1412</v>
      </c>
      <c r="AK455" s="2502"/>
    </row>
    <row r="456" spans="2:37" s="2393" customFormat="1" ht="13.5" thickBot="1" x14ac:dyDescent="0.25">
      <c r="B456" s="4162" t="s">
        <v>6151</v>
      </c>
      <c r="C456" s="4163"/>
      <c r="D456" s="3092">
        <v>2070</v>
      </c>
      <c r="E456" s="3072">
        <v>6</v>
      </c>
      <c r="F456" s="3072" t="s">
        <v>1412</v>
      </c>
      <c r="G456" s="3072" t="s">
        <v>1412</v>
      </c>
      <c r="H456" s="3072" t="s">
        <v>1412</v>
      </c>
      <c r="I456" s="3072" t="s">
        <v>1412</v>
      </c>
      <c r="J456" s="3072" t="s">
        <v>1412</v>
      </c>
      <c r="K456" s="3072" t="s">
        <v>1412</v>
      </c>
      <c r="L456" s="3072" t="s">
        <v>1412</v>
      </c>
      <c r="M456" s="3072" t="s">
        <v>1412</v>
      </c>
      <c r="N456" s="3072" t="s">
        <v>1412</v>
      </c>
      <c r="O456" s="3072" t="s">
        <v>1412</v>
      </c>
      <c r="P456" s="3072" t="s">
        <v>1412</v>
      </c>
      <c r="Q456" s="3072" t="s">
        <v>1412</v>
      </c>
      <c r="R456" s="3072" t="s">
        <v>1412</v>
      </c>
      <c r="S456" s="3072" t="s">
        <v>1412</v>
      </c>
      <c r="T456" s="3072" t="s">
        <v>1412</v>
      </c>
      <c r="U456" s="3072" t="s">
        <v>1412</v>
      </c>
      <c r="V456" s="3072" t="s">
        <v>1412</v>
      </c>
      <c r="W456" s="3072" t="s">
        <v>1412</v>
      </c>
      <c r="X456" s="3072" t="s">
        <v>1412</v>
      </c>
      <c r="Y456" s="3072" t="s">
        <v>1412</v>
      </c>
      <c r="Z456" s="3072" t="s">
        <v>1412</v>
      </c>
      <c r="AA456" s="3072" t="s">
        <v>1412</v>
      </c>
      <c r="AB456" s="3072" t="s">
        <v>1412</v>
      </c>
      <c r="AC456" s="3072" t="s">
        <v>1412</v>
      </c>
      <c r="AD456" s="3072">
        <v>6</v>
      </c>
      <c r="AE456" s="3061">
        <v>50</v>
      </c>
      <c r="AF456" s="3072">
        <v>0.12</v>
      </c>
      <c r="AG456" s="3072">
        <v>0.2</v>
      </c>
      <c r="AH456" s="3072" t="s">
        <v>1412</v>
      </c>
      <c r="AI456" s="3072" t="s">
        <v>1412</v>
      </c>
      <c r="AJ456" s="3343" t="s">
        <v>1412</v>
      </c>
      <c r="AK456" s="2502"/>
    </row>
    <row r="457" spans="2:37" s="2393" customFormat="1" x14ac:dyDescent="0.2">
      <c r="B457" s="2503"/>
      <c r="C457" s="2496"/>
      <c r="D457" s="2835"/>
      <c r="E457" s="2835"/>
      <c r="F457" s="2835"/>
      <c r="G457" s="2835"/>
      <c r="H457" s="2496"/>
      <c r="I457" s="2497"/>
      <c r="J457" s="2497"/>
      <c r="K457" s="2497"/>
      <c r="L457" s="2497"/>
      <c r="M457" s="2496"/>
      <c r="N457" s="2497"/>
      <c r="O457" s="2497"/>
      <c r="P457" s="2497"/>
      <c r="Q457" s="2497"/>
      <c r="R457" s="2497"/>
      <c r="S457" s="2496"/>
      <c r="T457" s="2495"/>
      <c r="U457" s="2495"/>
      <c r="V457" s="2495"/>
      <c r="W457" s="2495"/>
      <c r="X457" s="2495"/>
      <c r="Y457" s="2495"/>
      <c r="Z457" s="2495"/>
      <c r="AA457" s="2495"/>
      <c r="AB457" s="2495"/>
      <c r="AC457" s="2495"/>
      <c r="AD457" s="2495"/>
      <c r="AE457" s="2495"/>
      <c r="AF457" s="2495"/>
      <c r="AG457" s="2495"/>
      <c r="AH457" s="2495"/>
      <c r="AI457" s="2495"/>
      <c r="AJ457" s="2495"/>
      <c r="AK457" s="2502"/>
    </row>
    <row r="458" spans="2:37" s="2393" customFormat="1" x14ac:dyDescent="0.2">
      <c r="B458" s="4236" t="s">
        <v>4985</v>
      </c>
      <c r="C458" s="4237"/>
      <c r="D458" s="4168" t="s">
        <v>5166</v>
      </c>
      <c r="E458" s="4168"/>
      <c r="F458" s="4168"/>
      <c r="G458" s="4168"/>
      <c r="H458" s="4168"/>
      <c r="I458" s="4168"/>
      <c r="J458" s="2499"/>
      <c r="K458" s="2499"/>
      <c r="L458" s="2499"/>
      <c r="M458" s="2499"/>
      <c r="N458" s="2499"/>
      <c r="O458" s="2499"/>
      <c r="P458" s="2499"/>
      <c r="Q458" s="2499"/>
      <c r="R458" s="2499"/>
      <c r="S458" s="2499"/>
      <c r="T458" s="2495"/>
      <c r="U458" s="2495"/>
      <c r="V458" s="2495"/>
      <c r="W458" s="2495"/>
      <c r="X458" s="2495"/>
      <c r="Y458" s="2495"/>
      <c r="Z458" s="2495"/>
      <c r="AA458" s="2495"/>
      <c r="AB458" s="2495"/>
      <c r="AC458" s="2495"/>
      <c r="AD458" s="2495"/>
      <c r="AE458" s="2495"/>
      <c r="AF458" s="2495"/>
      <c r="AG458" s="2495"/>
      <c r="AH458" s="2495"/>
      <c r="AI458" s="2495"/>
      <c r="AJ458" s="2495"/>
      <c r="AK458" s="2502"/>
    </row>
    <row r="459" spans="2:37" s="2393" customFormat="1" x14ac:dyDescent="0.2">
      <c r="B459" s="4236" t="s">
        <v>4986</v>
      </c>
      <c r="C459" s="4237"/>
      <c r="D459" s="5031" t="s">
        <v>6152</v>
      </c>
      <c r="E459" s="5031"/>
      <c r="F459" s="5031"/>
      <c r="G459" s="5031"/>
      <c r="H459" s="5031"/>
      <c r="I459" s="3340"/>
      <c r="J459" s="2499"/>
      <c r="K459" s="2499"/>
      <c r="L459" s="2499"/>
      <c r="M459" s="2499"/>
      <c r="N459" s="2499"/>
      <c r="O459" s="2499"/>
      <c r="P459" s="2499"/>
      <c r="Q459" s="2499"/>
      <c r="R459" s="2499"/>
      <c r="S459" s="2499"/>
      <c r="T459" s="2495"/>
      <c r="U459" s="2495"/>
      <c r="V459" s="2495"/>
      <c r="W459" s="2495"/>
      <c r="X459" s="2495"/>
      <c r="Y459" s="2495"/>
      <c r="Z459" s="2495"/>
      <c r="AA459" s="2495"/>
      <c r="AB459" s="2495"/>
      <c r="AC459" s="2495"/>
      <c r="AD459" s="2495"/>
      <c r="AE459" s="2495"/>
      <c r="AF459" s="2495"/>
      <c r="AG459" s="2495"/>
      <c r="AH459" s="2495"/>
      <c r="AI459" s="2495"/>
      <c r="AJ459" s="2495"/>
      <c r="AK459" s="2502"/>
    </row>
    <row r="460" spans="2:37" s="2393" customFormat="1" ht="15.75" thickBot="1" x14ac:dyDescent="0.25">
      <c r="B460" s="4270"/>
      <c r="C460" s="4271"/>
      <c r="D460" s="4272"/>
      <c r="E460" s="4272"/>
      <c r="F460" s="4272"/>
      <c r="G460" s="4272"/>
      <c r="H460" s="2504"/>
      <c r="I460" s="2504"/>
      <c r="J460" s="2504"/>
      <c r="K460" s="2504"/>
      <c r="L460" s="2504"/>
      <c r="M460" s="2504"/>
      <c r="N460" s="2504"/>
      <c r="O460" s="2504"/>
      <c r="P460" s="2504"/>
      <c r="Q460" s="2504"/>
      <c r="R460" s="2504"/>
      <c r="S460" s="2504"/>
      <c r="T460" s="2505"/>
      <c r="U460" s="2505"/>
      <c r="V460" s="2505"/>
      <c r="W460" s="2505"/>
      <c r="X460" s="2505"/>
      <c r="Y460" s="2505"/>
      <c r="Z460" s="2505"/>
      <c r="AA460" s="2505"/>
      <c r="AB460" s="2505"/>
      <c r="AC460" s="2505"/>
      <c r="AD460" s="2505"/>
      <c r="AE460" s="2505"/>
      <c r="AF460" s="2505"/>
      <c r="AG460" s="2505"/>
      <c r="AH460" s="2505"/>
      <c r="AI460" s="2505"/>
      <c r="AJ460" s="2505"/>
      <c r="AK460" s="2507"/>
    </row>
    <row r="461" spans="2:37" s="2393" customFormat="1" ht="13.5" thickBot="1" x14ac:dyDescent="0.25">
      <c r="B461" s="3152"/>
      <c r="C461" s="3152"/>
      <c r="D461" s="2803"/>
      <c r="E461" s="2803"/>
      <c r="F461" s="2803"/>
      <c r="G461" s="2804"/>
      <c r="H461" s="2805"/>
      <c r="I461" s="2803"/>
      <c r="J461" s="2803"/>
    </row>
    <row r="462" spans="2:37" s="2393" customFormat="1" ht="20.25" x14ac:dyDescent="0.2">
      <c r="B462" s="4169" t="s">
        <v>4994</v>
      </c>
      <c r="C462" s="4170"/>
      <c r="D462" s="4170"/>
      <c r="E462" s="4170"/>
      <c r="F462" s="4170"/>
      <c r="G462" s="4170"/>
      <c r="H462" s="4170"/>
      <c r="I462" s="4170"/>
      <c r="J462" s="4170"/>
      <c r="K462" s="4170"/>
      <c r="L462" s="4170"/>
      <c r="M462" s="4170"/>
      <c r="N462" s="4170"/>
      <c r="O462" s="4170"/>
      <c r="P462" s="4170"/>
      <c r="Q462" s="4170"/>
      <c r="R462" s="4170"/>
      <c r="S462" s="4170"/>
      <c r="T462" s="4170"/>
      <c r="U462" s="4170"/>
      <c r="V462" s="4170"/>
      <c r="W462" s="4170"/>
      <c r="X462" s="4170"/>
      <c r="Y462" s="4170"/>
      <c r="Z462" s="4170"/>
      <c r="AA462" s="4170"/>
      <c r="AB462" s="4170"/>
      <c r="AC462" s="4170"/>
      <c r="AD462" s="4170"/>
      <c r="AE462" s="4170"/>
      <c r="AF462" s="4170"/>
      <c r="AG462" s="4170"/>
      <c r="AH462" s="4170"/>
      <c r="AI462" s="4170"/>
      <c r="AJ462" s="4170"/>
      <c r="AK462" s="4171"/>
    </row>
    <row r="463" spans="2:37" s="2393" customFormat="1" ht="13.5" customHeight="1" x14ac:dyDescent="0.2">
      <c r="B463" s="2500"/>
      <c r="C463" s="3299"/>
      <c r="D463" s="3299"/>
      <c r="E463" s="3299"/>
      <c r="F463" s="3299"/>
      <c r="G463" s="2501"/>
      <c r="H463" s="2501"/>
      <c r="I463" s="2501"/>
      <c r="J463" s="2501"/>
      <c r="K463" s="2501"/>
      <c r="L463" s="2501"/>
      <c r="M463" s="2501"/>
      <c r="N463" s="2501"/>
      <c r="O463" s="2501"/>
      <c r="P463" s="2501"/>
      <c r="Q463" s="2501"/>
      <c r="R463" s="2501"/>
      <c r="S463" s="2501"/>
      <c r="T463" s="2501"/>
      <c r="U463" s="2501"/>
      <c r="V463" s="2501"/>
      <c r="W463" s="2501"/>
      <c r="X463" s="2501"/>
      <c r="Y463" s="2501"/>
      <c r="Z463" s="2501"/>
      <c r="AA463" s="2501"/>
      <c r="AB463" s="2501"/>
      <c r="AC463" s="2501"/>
      <c r="AD463" s="2501"/>
      <c r="AE463" s="2501"/>
      <c r="AF463" s="2501"/>
      <c r="AG463" s="2501"/>
      <c r="AH463" s="2501"/>
      <c r="AI463" s="2501"/>
      <c r="AJ463" s="2501"/>
      <c r="AK463" s="2502"/>
    </row>
    <row r="464" spans="2:37" s="2393" customFormat="1" ht="13.5" customHeight="1" x14ac:dyDescent="0.2">
      <c r="B464" s="2500" t="s">
        <v>4981</v>
      </c>
      <c r="C464" s="3299"/>
      <c r="D464" s="4243" t="s">
        <v>6125</v>
      </c>
      <c r="E464" s="4243"/>
      <c r="F464" s="4243"/>
      <c r="G464" s="2501"/>
      <c r="H464" s="2501"/>
      <c r="I464" s="2501"/>
      <c r="J464" s="2501"/>
      <c r="K464" s="2501"/>
      <c r="L464" s="2501"/>
      <c r="M464" s="2501"/>
      <c r="N464" s="2501"/>
      <c r="O464" s="2501"/>
      <c r="P464" s="2501"/>
      <c r="Q464" s="2501"/>
      <c r="R464" s="2501"/>
      <c r="S464" s="2501"/>
      <c r="T464" s="2501"/>
      <c r="U464" s="2501"/>
      <c r="V464" s="2501"/>
      <c r="W464" s="2501"/>
      <c r="X464" s="2501"/>
      <c r="Y464" s="2501"/>
      <c r="Z464" s="2501"/>
      <c r="AA464" s="2501"/>
      <c r="AB464" s="2501"/>
      <c r="AC464" s="2501"/>
      <c r="AD464" s="2501"/>
      <c r="AE464" s="2501"/>
      <c r="AF464" s="2501"/>
      <c r="AG464" s="2501"/>
      <c r="AH464" s="2501"/>
      <c r="AI464" s="2501"/>
      <c r="AJ464" s="2501"/>
      <c r="AK464" s="2502"/>
    </row>
    <row r="465" spans="2:37" s="2393" customFormat="1" ht="13.5" thickBot="1" x14ac:dyDescent="0.25">
      <c r="B465" s="4176" t="s">
        <v>4995</v>
      </c>
      <c r="C465" s="4177"/>
      <c r="D465" s="4175">
        <v>41594</v>
      </c>
      <c r="E465" s="4175"/>
      <c r="F465" s="3299"/>
      <c r="G465" s="2501"/>
      <c r="H465" s="2501"/>
      <c r="I465" s="2501"/>
      <c r="J465" s="2501"/>
      <c r="K465" s="2501"/>
      <c r="L465" s="2501"/>
      <c r="M465" s="2501"/>
      <c r="N465" s="2501"/>
      <c r="O465" s="2501"/>
      <c r="P465" s="2501"/>
      <c r="Q465" s="2501"/>
      <c r="R465" s="2501"/>
      <c r="S465" s="2501"/>
      <c r="T465" s="2501"/>
      <c r="U465" s="2501"/>
      <c r="V465" s="2501"/>
      <c r="W465" s="2501"/>
      <c r="X465" s="2501"/>
      <c r="Y465" s="2501"/>
      <c r="Z465" s="2501"/>
      <c r="AA465" s="2501"/>
      <c r="AB465" s="2501"/>
      <c r="AC465" s="2501"/>
      <c r="AD465" s="2501"/>
      <c r="AE465" s="2501"/>
      <c r="AF465" s="2501"/>
      <c r="AG465" s="2501"/>
      <c r="AH465" s="2501"/>
      <c r="AI465" s="2501"/>
      <c r="AJ465" s="2501"/>
      <c r="AK465" s="2502"/>
    </row>
    <row r="466" spans="2:37" s="2393" customFormat="1" ht="77.25" customHeight="1" thickBot="1" x14ac:dyDescent="0.25">
      <c r="B466" s="4179" t="s">
        <v>4996</v>
      </c>
      <c r="C466" s="4180"/>
      <c r="D466" s="4181" t="s">
        <v>6126</v>
      </c>
      <c r="E466" s="4182"/>
      <c r="F466" s="4182"/>
      <c r="G466" s="4182"/>
      <c r="H466" s="4182"/>
      <c r="I466" s="4182"/>
      <c r="J466" s="4182"/>
      <c r="K466" s="4182"/>
      <c r="L466" s="4182"/>
      <c r="M466" s="4182"/>
      <c r="N466" s="4182"/>
      <c r="O466" s="4182"/>
      <c r="P466" s="4182"/>
      <c r="Q466" s="4183"/>
      <c r="R466" s="2501"/>
      <c r="S466" s="2501"/>
      <c r="T466" s="2501"/>
      <c r="U466" s="2501"/>
      <c r="V466" s="2501"/>
      <c r="W466" s="2501"/>
      <c r="X466" s="2501"/>
      <c r="Y466" s="2501"/>
      <c r="Z466" s="2501"/>
      <c r="AA466" s="2501"/>
      <c r="AB466" s="2501"/>
      <c r="AC466" s="2501"/>
      <c r="AD466" s="2501"/>
      <c r="AE466" s="2501"/>
      <c r="AF466" s="2501"/>
      <c r="AG466" s="2501"/>
      <c r="AH466" s="2501"/>
      <c r="AI466" s="2501"/>
      <c r="AJ466" s="2501"/>
      <c r="AK466" s="2502"/>
    </row>
    <row r="467" spans="2:37" s="2393" customFormat="1" ht="13.5" customHeight="1" thickBot="1" x14ac:dyDescent="0.25">
      <c r="B467" s="4245"/>
      <c r="C467" s="4246"/>
      <c r="D467" s="4246"/>
      <c r="E467" s="4246"/>
      <c r="F467" s="4246"/>
      <c r="G467" s="4246"/>
      <c r="H467" s="4246"/>
      <c r="I467" s="4246"/>
      <c r="J467" s="4246"/>
      <c r="K467" s="4246"/>
      <c r="L467" s="4246"/>
      <c r="M467" s="4246"/>
      <c r="N467" s="4246"/>
      <c r="O467" s="4246"/>
      <c r="P467" s="4246"/>
      <c r="Q467" s="4246"/>
      <c r="R467" s="2501"/>
      <c r="S467" s="2501"/>
      <c r="T467" s="2501"/>
      <c r="U467" s="2501"/>
      <c r="V467" s="2501"/>
      <c r="W467" s="2501"/>
      <c r="X467" s="2501"/>
      <c r="Y467" s="2501"/>
      <c r="Z467" s="2501"/>
      <c r="AA467" s="2501"/>
      <c r="AB467" s="2501"/>
      <c r="AC467" s="2501"/>
      <c r="AD467" s="2501"/>
      <c r="AE467" s="2501"/>
      <c r="AF467" s="2501"/>
      <c r="AG467" s="2501"/>
      <c r="AH467" s="2501"/>
      <c r="AI467" s="2501"/>
      <c r="AJ467" s="2501"/>
      <c r="AK467" s="2502"/>
    </row>
    <row r="468" spans="2:37" s="2393" customFormat="1" ht="13.5" thickBot="1" x14ac:dyDescent="0.25">
      <c r="B468" s="4189" t="s">
        <v>4997</v>
      </c>
      <c r="C468" s="4189"/>
      <c r="D468" s="4189" t="s">
        <v>4987</v>
      </c>
      <c r="E468" s="4189" t="s">
        <v>4998</v>
      </c>
      <c r="F468" s="4247" t="s">
        <v>224</v>
      </c>
      <c r="G468" s="4247"/>
      <c r="H468" s="4247"/>
      <c r="I468" s="4247"/>
      <c r="J468" s="4247"/>
      <c r="K468" s="4247"/>
      <c r="L468" s="4247"/>
      <c r="M468" s="4247"/>
      <c r="N468" s="4247"/>
      <c r="O468" s="4247"/>
      <c r="P468" s="4247"/>
      <c r="Q468" s="4247"/>
      <c r="R468" s="4247"/>
      <c r="S468" s="4247" t="s">
        <v>340</v>
      </c>
      <c r="T468" s="4247"/>
      <c r="U468" s="4247"/>
      <c r="V468" s="4247"/>
      <c r="W468" s="4247"/>
      <c r="X468" s="4247"/>
      <c r="Y468" s="4247"/>
      <c r="Z468" s="4247"/>
      <c r="AA468" s="4247"/>
      <c r="AB468" s="4247"/>
      <c r="AC468" s="4247"/>
      <c r="AD468" s="4247" t="s">
        <v>225</v>
      </c>
      <c r="AE468" s="4247"/>
      <c r="AF468" s="4247"/>
      <c r="AG468" s="4247"/>
      <c r="AH468" s="4188" t="s">
        <v>4982</v>
      </c>
      <c r="AI468" s="4188"/>
      <c r="AJ468" s="4188"/>
      <c r="AK468" s="2502"/>
    </row>
    <row r="469" spans="2:37" s="2393" customFormat="1" ht="13.5" thickBot="1" x14ac:dyDescent="0.25">
      <c r="B469" s="4203"/>
      <c r="C469" s="4203"/>
      <c r="D469" s="4203"/>
      <c r="E469" s="4203"/>
      <c r="F469" s="4203" t="s">
        <v>4999</v>
      </c>
      <c r="G469" s="4203" t="s">
        <v>5000</v>
      </c>
      <c r="H469" s="4189" t="s">
        <v>5001</v>
      </c>
      <c r="I469" s="4200" t="s">
        <v>5002</v>
      </c>
      <c r="J469" s="4200" t="s">
        <v>5003</v>
      </c>
      <c r="K469" s="4201" t="s">
        <v>5004</v>
      </c>
      <c r="L469" s="4201" t="s">
        <v>5005</v>
      </c>
      <c r="M469" s="4200" t="s">
        <v>5006</v>
      </c>
      <c r="N469" s="4200"/>
      <c r="O469" s="4201" t="s">
        <v>5007</v>
      </c>
      <c r="P469" s="4201" t="s">
        <v>5008</v>
      </c>
      <c r="Q469" s="4201" t="s">
        <v>5009</v>
      </c>
      <c r="R469" s="4201" t="s">
        <v>5010</v>
      </c>
      <c r="S469" s="4189" t="s">
        <v>5011</v>
      </c>
      <c r="T469" s="4189" t="s">
        <v>5012</v>
      </c>
      <c r="U469" s="4189" t="s">
        <v>5013</v>
      </c>
      <c r="V469" s="4189" t="s">
        <v>5014</v>
      </c>
      <c r="W469" s="4189" t="s">
        <v>5015</v>
      </c>
      <c r="X469" s="4189" t="s">
        <v>5016</v>
      </c>
      <c r="Y469" s="4189" t="s">
        <v>5017</v>
      </c>
      <c r="Z469" s="4189" t="s">
        <v>5018</v>
      </c>
      <c r="AA469" s="4189" t="s">
        <v>5019</v>
      </c>
      <c r="AB469" s="4200" t="s">
        <v>5020</v>
      </c>
      <c r="AC469" s="4200" t="s">
        <v>5021</v>
      </c>
      <c r="AD469" s="4189" t="s">
        <v>5022</v>
      </c>
      <c r="AE469" s="4189" t="s">
        <v>5023</v>
      </c>
      <c r="AF469" s="4189" t="s">
        <v>5024</v>
      </c>
      <c r="AG469" s="4189" t="s">
        <v>5025</v>
      </c>
      <c r="AH469" s="4189" t="s">
        <v>1150</v>
      </c>
      <c r="AI469" s="4189" t="s">
        <v>4983</v>
      </c>
      <c r="AJ469" s="4189" t="s">
        <v>4984</v>
      </c>
      <c r="AK469" s="2502"/>
    </row>
    <row r="470" spans="2:37" s="2393" customFormat="1" ht="13.5" thickBot="1" x14ac:dyDescent="0.25">
      <c r="B470" s="4203"/>
      <c r="C470" s="4203"/>
      <c r="D470" s="4203"/>
      <c r="E470" s="4203"/>
      <c r="F470" s="4203"/>
      <c r="G470" s="4203"/>
      <c r="H470" s="4203"/>
      <c r="I470" s="4201"/>
      <c r="J470" s="4201"/>
      <c r="K470" s="4201"/>
      <c r="L470" s="4201"/>
      <c r="M470" s="3300" t="s">
        <v>5026</v>
      </c>
      <c r="N470" s="3301" t="s">
        <v>2793</v>
      </c>
      <c r="O470" s="4201"/>
      <c r="P470" s="4201"/>
      <c r="Q470" s="4201"/>
      <c r="R470" s="4201"/>
      <c r="S470" s="4203"/>
      <c r="T470" s="4203"/>
      <c r="U470" s="4203"/>
      <c r="V470" s="4203"/>
      <c r="W470" s="4203"/>
      <c r="X470" s="4203"/>
      <c r="Y470" s="4203"/>
      <c r="Z470" s="4203"/>
      <c r="AA470" s="4203"/>
      <c r="AB470" s="4201"/>
      <c r="AC470" s="4201"/>
      <c r="AD470" s="4203"/>
      <c r="AE470" s="4203"/>
      <c r="AF470" s="4203"/>
      <c r="AG470" s="4203"/>
      <c r="AH470" s="4203"/>
      <c r="AI470" s="4203"/>
      <c r="AJ470" s="4203"/>
      <c r="AK470" s="2502"/>
    </row>
    <row r="471" spans="2:37" s="2393" customFormat="1" x14ac:dyDescent="0.2">
      <c r="B471" s="4157" t="s">
        <v>6127</v>
      </c>
      <c r="C471" s="4158"/>
      <c r="D471" s="3330">
        <v>300335</v>
      </c>
      <c r="E471" s="3234">
        <v>29</v>
      </c>
      <c r="F471" s="3071" t="s">
        <v>1529</v>
      </c>
      <c r="G471" s="3058" t="s">
        <v>1529</v>
      </c>
      <c r="H471" s="3058" t="s">
        <v>1529</v>
      </c>
      <c r="I471" s="3058" t="s">
        <v>1529</v>
      </c>
      <c r="J471" s="3058" t="s">
        <v>1529</v>
      </c>
      <c r="K471" s="3058" t="s">
        <v>1529</v>
      </c>
      <c r="L471" s="3235" t="s">
        <v>1529</v>
      </c>
      <c r="M471" s="3099" t="s">
        <v>1529</v>
      </c>
      <c r="N471" s="3099" t="s">
        <v>1529</v>
      </c>
      <c r="O471" s="3058" t="s">
        <v>1529</v>
      </c>
      <c r="P471" s="3058" t="s">
        <v>1529</v>
      </c>
      <c r="Q471" s="3058" t="s">
        <v>1529</v>
      </c>
      <c r="R471" s="3058" t="s">
        <v>1529</v>
      </c>
      <c r="S471" s="2626" t="s">
        <v>1529</v>
      </c>
      <c r="T471" s="2626" t="s">
        <v>1529</v>
      </c>
      <c r="U471" s="2626" t="s">
        <v>1529</v>
      </c>
      <c r="V471" s="2626" t="s">
        <v>1529</v>
      </c>
      <c r="W471" s="2626" t="s">
        <v>1529</v>
      </c>
      <c r="X471" s="2626" t="s">
        <v>1529</v>
      </c>
      <c r="Y471" s="2626" t="s">
        <v>1529</v>
      </c>
      <c r="Z471" s="2626" t="s">
        <v>1529</v>
      </c>
      <c r="AA471" s="2626" t="s">
        <v>1529</v>
      </c>
      <c r="AB471" s="2626" t="s">
        <v>1529</v>
      </c>
      <c r="AC471" s="2626" t="s">
        <v>1529</v>
      </c>
      <c r="AD471" s="3234">
        <v>29</v>
      </c>
      <c r="AE471" s="3331" t="s">
        <v>6128</v>
      </c>
      <c r="AF471" s="2634" t="s">
        <v>1529</v>
      </c>
      <c r="AG471" s="2634">
        <v>0.1</v>
      </c>
      <c r="AH471" s="2627"/>
      <c r="AI471" s="2627"/>
      <c r="AJ471" s="3308"/>
      <c r="AK471" s="2502"/>
    </row>
    <row r="472" spans="2:37" s="2393" customFormat="1" x14ac:dyDescent="0.2">
      <c r="B472" s="4161" t="s">
        <v>6129</v>
      </c>
      <c r="C472" s="4160"/>
      <c r="D472" s="3332">
        <v>300335</v>
      </c>
      <c r="E472" s="3243">
        <v>39</v>
      </c>
      <c r="F472" s="3153" t="s">
        <v>1529</v>
      </c>
      <c r="G472" s="2960" t="s">
        <v>1529</v>
      </c>
      <c r="H472" s="2960" t="s">
        <v>1529</v>
      </c>
      <c r="I472" s="2960" t="s">
        <v>1529</v>
      </c>
      <c r="J472" s="2960" t="s">
        <v>1529</v>
      </c>
      <c r="K472" s="2960" t="s">
        <v>1529</v>
      </c>
      <c r="L472" s="3244" t="s">
        <v>1529</v>
      </c>
      <c r="M472" s="3104" t="s">
        <v>1529</v>
      </c>
      <c r="N472" s="3104" t="s">
        <v>1529</v>
      </c>
      <c r="O472" s="2960" t="s">
        <v>1529</v>
      </c>
      <c r="P472" s="2960" t="s">
        <v>1529</v>
      </c>
      <c r="Q472" s="2960" t="s">
        <v>1529</v>
      </c>
      <c r="R472" s="2960" t="s">
        <v>1529</v>
      </c>
      <c r="S472" s="2542" t="s">
        <v>1529</v>
      </c>
      <c r="T472" s="2542" t="s">
        <v>1529</v>
      </c>
      <c r="U472" s="2542" t="s">
        <v>1529</v>
      </c>
      <c r="V472" s="2542" t="s">
        <v>1529</v>
      </c>
      <c r="W472" s="2542" t="s">
        <v>1529</v>
      </c>
      <c r="X472" s="2542" t="s">
        <v>1529</v>
      </c>
      <c r="Y472" s="2542" t="s">
        <v>1529</v>
      </c>
      <c r="Z472" s="2542" t="s">
        <v>1529</v>
      </c>
      <c r="AA472" s="2542" t="s">
        <v>1529</v>
      </c>
      <c r="AB472" s="2542" t="s">
        <v>1529</v>
      </c>
      <c r="AC472" s="2542" t="s">
        <v>1529</v>
      </c>
      <c r="AD472" s="3243">
        <v>39</v>
      </c>
      <c r="AE472" s="3333" t="s">
        <v>6130</v>
      </c>
      <c r="AF472" s="2639" t="s">
        <v>1529</v>
      </c>
      <c r="AG472" s="2639">
        <v>0.1</v>
      </c>
      <c r="AH472" s="2632"/>
      <c r="AI472" s="2632"/>
      <c r="AJ472" s="3322"/>
      <c r="AK472" s="2502"/>
    </row>
    <row r="473" spans="2:37" s="2393" customFormat="1" x14ac:dyDescent="0.2">
      <c r="B473" s="4161" t="s">
        <v>6131</v>
      </c>
      <c r="C473" s="4160"/>
      <c r="D473" s="3332">
        <v>300335</v>
      </c>
      <c r="E473" s="3243">
        <v>49</v>
      </c>
      <c r="F473" s="3153" t="s">
        <v>1529</v>
      </c>
      <c r="G473" s="2960" t="s">
        <v>1529</v>
      </c>
      <c r="H473" s="2960" t="s">
        <v>1529</v>
      </c>
      <c r="I473" s="2960" t="s">
        <v>1529</v>
      </c>
      <c r="J473" s="2960" t="s">
        <v>1529</v>
      </c>
      <c r="K473" s="2960" t="s">
        <v>1529</v>
      </c>
      <c r="L473" s="3244" t="s">
        <v>1529</v>
      </c>
      <c r="M473" s="3104" t="s">
        <v>1529</v>
      </c>
      <c r="N473" s="3104" t="s">
        <v>1529</v>
      </c>
      <c r="O473" s="2960" t="s">
        <v>1529</v>
      </c>
      <c r="P473" s="2960" t="s">
        <v>1529</v>
      </c>
      <c r="Q473" s="2960" t="s">
        <v>1529</v>
      </c>
      <c r="R473" s="2960" t="s">
        <v>1529</v>
      </c>
      <c r="S473" s="2542" t="s">
        <v>1529</v>
      </c>
      <c r="T473" s="2542" t="s">
        <v>1529</v>
      </c>
      <c r="U473" s="2542" t="s">
        <v>1529</v>
      </c>
      <c r="V473" s="2542" t="s">
        <v>1529</v>
      </c>
      <c r="W473" s="2542" t="s">
        <v>1529</v>
      </c>
      <c r="X473" s="2542" t="s">
        <v>1529</v>
      </c>
      <c r="Y473" s="2542" t="s">
        <v>1529</v>
      </c>
      <c r="Z473" s="2542" t="s">
        <v>1529</v>
      </c>
      <c r="AA473" s="2542" t="s">
        <v>1529</v>
      </c>
      <c r="AB473" s="2542" t="s">
        <v>1529</v>
      </c>
      <c r="AC473" s="2542" t="s">
        <v>1529</v>
      </c>
      <c r="AD473" s="3243">
        <v>49</v>
      </c>
      <c r="AE473" s="3333" t="s">
        <v>6132</v>
      </c>
      <c r="AF473" s="2639" t="s">
        <v>1529</v>
      </c>
      <c r="AG473" s="2639">
        <v>0.1</v>
      </c>
      <c r="AH473" s="2632"/>
      <c r="AI473" s="2632"/>
      <c r="AJ473" s="3322"/>
      <c r="AK473" s="2502"/>
    </row>
    <row r="474" spans="2:37" s="2393" customFormat="1" x14ac:dyDescent="0.2">
      <c r="B474" s="4161" t="s">
        <v>6133</v>
      </c>
      <c r="C474" s="4160"/>
      <c r="D474" s="3332">
        <v>300335</v>
      </c>
      <c r="E474" s="3243">
        <v>95</v>
      </c>
      <c r="F474" s="3153" t="s">
        <v>1529</v>
      </c>
      <c r="G474" s="2960" t="s">
        <v>1529</v>
      </c>
      <c r="H474" s="2960" t="s">
        <v>1529</v>
      </c>
      <c r="I474" s="2960" t="s">
        <v>1529</v>
      </c>
      <c r="J474" s="2960" t="s">
        <v>1529</v>
      </c>
      <c r="K474" s="2960" t="s">
        <v>1529</v>
      </c>
      <c r="L474" s="3244" t="s">
        <v>1529</v>
      </c>
      <c r="M474" s="3104" t="s">
        <v>1529</v>
      </c>
      <c r="N474" s="3104" t="s">
        <v>1529</v>
      </c>
      <c r="O474" s="2960" t="s">
        <v>1529</v>
      </c>
      <c r="P474" s="2960" t="s">
        <v>1529</v>
      </c>
      <c r="Q474" s="2960" t="s">
        <v>1529</v>
      </c>
      <c r="R474" s="2960" t="s">
        <v>1529</v>
      </c>
      <c r="S474" s="2542" t="s">
        <v>1529</v>
      </c>
      <c r="T474" s="2542" t="s">
        <v>1529</v>
      </c>
      <c r="U474" s="2542" t="s">
        <v>1529</v>
      </c>
      <c r="V474" s="2542" t="s">
        <v>1529</v>
      </c>
      <c r="W474" s="2542" t="s">
        <v>1529</v>
      </c>
      <c r="X474" s="2542" t="s">
        <v>1529</v>
      </c>
      <c r="Y474" s="2542" t="s">
        <v>1529</v>
      </c>
      <c r="Z474" s="2542" t="s">
        <v>1529</v>
      </c>
      <c r="AA474" s="2542" t="s">
        <v>1529</v>
      </c>
      <c r="AB474" s="2542" t="s">
        <v>1529</v>
      </c>
      <c r="AC474" s="2542" t="s">
        <v>1529</v>
      </c>
      <c r="AD474" s="3243">
        <v>95</v>
      </c>
      <c r="AE474" s="3333" t="s">
        <v>6134</v>
      </c>
      <c r="AF474" s="2639" t="s">
        <v>1529</v>
      </c>
      <c r="AG474" s="2639">
        <v>0.1</v>
      </c>
      <c r="AH474" s="2632"/>
      <c r="AI474" s="2632"/>
      <c r="AJ474" s="3322"/>
      <c r="AK474" s="2502"/>
    </row>
    <row r="475" spans="2:37" s="2393" customFormat="1" ht="13.5" thickBot="1" x14ac:dyDescent="0.25">
      <c r="B475" s="4162" t="s">
        <v>6135</v>
      </c>
      <c r="C475" s="4163"/>
      <c r="D475" s="3334">
        <v>300335</v>
      </c>
      <c r="E475" s="2973">
        <v>140</v>
      </c>
      <c r="F475" s="3072" t="s">
        <v>1529</v>
      </c>
      <c r="G475" s="3062" t="s">
        <v>1529</v>
      </c>
      <c r="H475" s="3062" t="s">
        <v>1529</v>
      </c>
      <c r="I475" s="3062" t="s">
        <v>1529</v>
      </c>
      <c r="J475" s="3062" t="s">
        <v>1529</v>
      </c>
      <c r="K475" s="3062" t="s">
        <v>1529</v>
      </c>
      <c r="L475" s="2975" t="s">
        <v>1529</v>
      </c>
      <c r="M475" s="3259" t="s">
        <v>1529</v>
      </c>
      <c r="N475" s="3259" t="s">
        <v>1529</v>
      </c>
      <c r="O475" s="3062" t="s">
        <v>1529</v>
      </c>
      <c r="P475" s="3062" t="s">
        <v>1529</v>
      </c>
      <c r="Q475" s="3062" t="s">
        <v>1529</v>
      </c>
      <c r="R475" s="3062" t="s">
        <v>1529</v>
      </c>
      <c r="S475" s="2727" t="s">
        <v>1529</v>
      </c>
      <c r="T475" s="2727" t="s">
        <v>1529</v>
      </c>
      <c r="U475" s="2727" t="s">
        <v>1529</v>
      </c>
      <c r="V475" s="2727" t="s">
        <v>1529</v>
      </c>
      <c r="W475" s="2727" t="s">
        <v>1529</v>
      </c>
      <c r="X475" s="2727" t="s">
        <v>1529</v>
      </c>
      <c r="Y475" s="2727" t="s">
        <v>1529</v>
      </c>
      <c r="Z475" s="2727" t="s">
        <v>1529</v>
      </c>
      <c r="AA475" s="2727" t="s">
        <v>1529</v>
      </c>
      <c r="AB475" s="2727" t="s">
        <v>1529</v>
      </c>
      <c r="AC475" s="2727" t="s">
        <v>1529</v>
      </c>
      <c r="AD475" s="2973">
        <v>140</v>
      </c>
      <c r="AE475" s="3335" t="s">
        <v>6136</v>
      </c>
      <c r="AF475" s="3261" t="s">
        <v>1529</v>
      </c>
      <c r="AG475" s="3261">
        <v>0.1</v>
      </c>
      <c r="AH475" s="2556"/>
      <c r="AI475" s="2556"/>
      <c r="AJ475" s="3316"/>
      <c r="AK475" s="2502"/>
    </row>
    <row r="476" spans="2:37" s="2393" customFormat="1" x14ac:dyDescent="0.2">
      <c r="B476" s="2503"/>
      <c r="C476" s="2496"/>
      <c r="D476" s="2835"/>
      <c r="E476" s="2835"/>
      <c r="F476" s="2835"/>
      <c r="G476" s="2835"/>
      <c r="H476" s="2496"/>
      <c r="I476" s="2497"/>
      <c r="J476" s="2497"/>
      <c r="K476" s="2497"/>
      <c r="L476" s="2497"/>
      <c r="M476" s="2496"/>
      <c r="N476" s="2497"/>
      <c r="O476" s="2497"/>
      <c r="P476" s="2497"/>
      <c r="Q476" s="2497"/>
      <c r="R476" s="2497"/>
      <c r="S476" s="2496"/>
      <c r="T476" s="2495"/>
      <c r="U476" s="2495"/>
      <c r="V476" s="2495"/>
      <c r="W476" s="2495"/>
      <c r="X476" s="2495"/>
      <c r="Y476" s="2495"/>
      <c r="Z476" s="2495"/>
      <c r="AA476" s="2495"/>
      <c r="AB476" s="2495"/>
      <c r="AC476" s="2495"/>
      <c r="AD476" s="2495"/>
      <c r="AE476" s="2495"/>
      <c r="AF476" s="2495"/>
      <c r="AG476" s="2495"/>
      <c r="AH476" s="2495"/>
      <c r="AI476" s="2495"/>
      <c r="AJ476" s="2495"/>
      <c r="AK476" s="2502"/>
    </row>
    <row r="477" spans="2:37" s="2393" customFormat="1" x14ac:dyDescent="0.2">
      <c r="B477" s="4236" t="s">
        <v>4985</v>
      </c>
      <c r="C477" s="4237"/>
      <c r="D477" s="4168" t="s">
        <v>1866</v>
      </c>
      <c r="E477" s="4168"/>
      <c r="F477" s="4168"/>
      <c r="G477" s="4168"/>
      <c r="H477" s="4168"/>
      <c r="I477" s="4168"/>
      <c r="J477" s="2499"/>
      <c r="K477" s="2499"/>
      <c r="L477" s="2499"/>
      <c r="M477" s="2499"/>
      <c r="N477" s="2499"/>
      <c r="O477" s="2499"/>
      <c r="P477" s="2499"/>
      <c r="Q477" s="2499"/>
      <c r="R477" s="2499"/>
      <c r="S477" s="2499"/>
      <c r="T477" s="2495"/>
      <c r="U477" s="2495"/>
      <c r="V477" s="2495"/>
      <c r="W477" s="2495"/>
      <c r="X477" s="2495"/>
      <c r="Y477" s="2495"/>
      <c r="Z477" s="2495"/>
      <c r="AA477" s="2495"/>
      <c r="AB477" s="2495"/>
      <c r="AC477" s="2495"/>
      <c r="AD477" s="2495"/>
      <c r="AE477" s="2495"/>
      <c r="AF477" s="2495"/>
      <c r="AG477" s="2495"/>
      <c r="AH477" s="2495"/>
      <c r="AI477" s="2495"/>
      <c r="AJ477" s="2495"/>
      <c r="AK477" s="2502"/>
    </row>
    <row r="478" spans="2:37" s="2393" customFormat="1" x14ac:dyDescent="0.2">
      <c r="B478" s="4236" t="s">
        <v>4986</v>
      </c>
      <c r="C478" s="4237"/>
      <c r="D478" s="5031" t="s">
        <v>6137</v>
      </c>
      <c r="E478" s="5031"/>
      <c r="F478" s="5031"/>
      <c r="G478" s="5031"/>
      <c r="H478" s="5031"/>
      <c r="I478" s="3302"/>
      <c r="J478" s="2499"/>
      <c r="K478" s="2499"/>
      <c r="L478" s="2499"/>
      <c r="M478" s="2499"/>
      <c r="N478" s="2499"/>
      <c r="O478" s="2499"/>
      <c r="P478" s="2499"/>
      <c r="Q478" s="2499"/>
      <c r="R478" s="2499"/>
      <c r="S478" s="2499"/>
      <c r="T478" s="2495"/>
      <c r="U478" s="2495"/>
      <c r="V478" s="2495"/>
      <c r="W478" s="2495"/>
      <c r="X478" s="2495"/>
      <c r="Y478" s="2495"/>
      <c r="Z478" s="2495"/>
      <c r="AA478" s="2495"/>
      <c r="AB478" s="2495"/>
      <c r="AC478" s="2495"/>
      <c r="AD478" s="2495"/>
      <c r="AE478" s="2495"/>
      <c r="AF478" s="2495"/>
      <c r="AG478" s="2495"/>
      <c r="AH478" s="2495"/>
      <c r="AI478" s="2495"/>
      <c r="AJ478" s="2495"/>
      <c r="AK478" s="2502"/>
    </row>
    <row r="479" spans="2:37" s="2393" customFormat="1" ht="15.75" thickBot="1" x14ac:dyDescent="0.25">
      <c r="B479" s="4270"/>
      <c r="C479" s="4271"/>
      <c r="D479" s="4272"/>
      <c r="E479" s="4272"/>
      <c r="F479" s="4272"/>
      <c r="G479" s="4272"/>
      <c r="H479" s="2504"/>
      <c r="I479" s="2504"/>
      <c r="J479" s="2504"/>
      <c r="K479" s="2504"/>
      <c r="L479" s="2504"/>
      <c r="M479" s="2504"/>
      <c r="N479" s="2504"/>
      <c r="O479" s="2504"/>
      <c r="P479" s="2504"/>
      <c r="Q479" s="2504"/>
      <c r="R479" s="2504"/>
      <c r="S479" s="2504"/>
      <c r="T479" s="2505"/>
      <c r="U479" s="2505"/>
      <c r="V479" s="2505"/>
      <c r="W479" s="2505"/>
      <c r="X479" s="2505"/>
      <c r="Y479" s="2505"/>
      <c r="Z479" s="2505"/>
      <c r="AA479" s="2505"/>
      <c r="AB479" s="2505"/>
      <c r="AC479" s="2505"/>
      <c r="AD479" s="2505"/>
      <c r="AE479" s="2505"/>
      <c r="AF479" s="2505"/>
      <c r="AG479" s="2505"/>
      <c r="AH479" s="2505"/>
      <c r="AI479" s="2505"/>
      <c r="AJ479" s="2505"/>
      <c r="AK479" s="2507"/>
    </row>
    <row r="480" spans="2:37" s="2393" customFormat="1" ht="13.5" thickBot="1" x14ac:dyDescent="0.25">
      <c r="B480" s="3152"/>
      <c r="C480" s="3152"/>
      <c r="D480" s="2803"/>
      <c r="E480" s="2803"/>
      <c r="F480" s="2803"/>
      <c r="G480" s="2804"/>
      <c r="H480" s="2805"/>
      <c r="I480" s="2803"/>
      <c r="J480" s="2803"/>
    </row>
    <row r="481" spans="2:37" s="2393" customFormat="1" ht="20.25" x14ac:dyDescent="0.2">
      <c r="B481" s="4169" t="s">
        <v>4994</v>
      </c>
      <c r="C481" s="4170"/>
      <c r="D481" s="4170"/>
      <c r="E481" s="4170"/>
      <c r="F481" s="4170"/>
      <c r="G481" s="4170"/>
      <c r="H481" s="4170"/>
      <c r="I481" s="4170"/>
      <c r="J481" s="4170"/>
      <c r="K481" s="4170"/>
      <c r="L481" s="4170"/>
      <c r="M481" s="4170"/>
      <c r="N481" s="4170"/>
      <c r="O481" s="4170"/>
      <c r="P481" s="4170"/>
      <c r="Q481" s="4170"/>
      <c r="R481" s="4170"/>
      <c r="S481" s="4170"/>
      <c r="T481" s="4170"/>
      <c r="U481" s="4170"/>
      <c r="V481" s="4170"/>
      <c r="W481" s="4170"/>
      <c r="X481" s="4170"/>
      <c r="Y481" s="4170"/>
      <c r="Z481" s="4170"/>
      <c r="AA481" s="4170"/>
      <c r="AB481" s="4170"/>
      <c r="AC481" s="4170"/>
      <c r="AD481" s="4170"/>
      <c r="AE481" s="4170"/>
      <c r="AF481" s="4170"/>
      <c r="AG481" s="4170"/>
      <c r="AH481" s="4170"/>
      <c r="AI481" s="4170"/>
      <c r="AJ481" s="4170"/>
      <c r="AK481" s="4171"/>
    </row>
    <row r="482" spans="2:37" s="2393" customFormat="1" x14ac:dyDescent="0.2">
      <c r="B482" s="2500"/>
      <c r="C482" s="3299"/>
      <c r="D482" s="3299"/>
      <c r="E482" s="3299"/>
      <c r="F482" s="3299"/>
      <c r="G482" s="2501"/>
      <c r="H482" s="2501"/>
      <c r="I482" s="2501"/>
      <c r="J482" s="2501"/>
      <c r="K482" s="2501"/>
      <c r="L482" s="2501"/>
      <c r="M482" s="2501"/>
      <c r="N482" s="2501"/>
      <c r="O482" s="2501"/>
      <c r="P482" s="2501"/>
      <c r="Q482" s="2501"/>
      <c r="R482" s="2501"/>
      <c r="S482" s="2501"/>
      <c r="T482" s="2501"/>
      <c r="U482" s="2501"/>
      <c r="V482" s="2501"/>
      <c r="W482" s="2501"/>
      <c r="X482" s="2501"/>
      <c r="Y482" s="2501"/>
      <c r="Z482" s="2501"/>
      <c r="AA482" s="2501"/>
      <c r="AB482" s="2501"/>
      <c r="AC482" s="2501"/>
      <c r="AD482" s="2501"/>
      <c r="AE482" s="2501"/>
      <c r="AF482" s="2501"/>
      <c r="AG482" s="2501"/>
      <c r="AH482" s="2501"/>
      <c r="AI482" s="2501"/>
      <c r="AJ482" s="2501"/>
      <c r="AK482" s="2502"/>
    </row>
    <row r="483" spans="2:37" s="2393" customFormat="1" x14ac:dyDescent="0.2">
      <c r="B483" s="2500" t="s">
        <v>4981</v>
      </c>
      <c r="C483" s="3299"/>
      <c r="D483" s="4243" t="s">
        <v>6121</v>
      </c>
      <c r="E483" s="4243"/>
      <c r="F483" s="4243"/>
      <c r="G483" s="2501"/>
      <c r="H483" s="2501"/>
      <c r="I483" s="2501"/>
      <c r="J483" s="2501"/>
      <c r="K483" s="2501"/>
      <c r="L483" s="2501"/>
      <c r="M483" s="2501"/>
      <c r="N483" s="2501"/>
      <c r="O483" s="2501"/>
      <c r="P483" s="2501"/>
      <c r="Q483" s="2501"/>
      <c r="R483" s="2501"/>
      <c r="S483" s="2501"/>
      <c r="T483" s="2501"/>
      <c r="U483" s="2501"/>
      <c r="V483" s="2501"/>
      <c r="W483" s="2501"/>
      <c r="X483" s="2501"/>
      <c r="Y483" s="2501"/>
      <c r="Z483" s="2501"/>
      <c r="AA483" s="2501"/>
      <c r="AB483" s="2501"/>
      <c r="AC483" s="2501"/>
      <c r="AD483" s="2501"/>
      <c r="AE483" s="2501"/>
      <c r="AF483" s="2501"/>
      <c r="AG483" s="2501"/>
      <c r="AH483" s="2501"/>
      <c r="AI483" s="2501"/>
      <c r="AJ483" s="2501"/>
      <c r="AK483" s="2502"/>
    </row>
    <row r="484" spans="2:37" s="2393" customFormat="1" ht="13.5" thickBot="1" x14ac:dyDescent="0.25">
      <c r="B484" s="4176" t="s">
        <v>4995</v>
      </c>
      <c r="C484" s="4177"/>
      <c r="D484" s="4175">
        <v>41603</v>
      </c>
      <c r="E484" s="4175"/>
      <c r="F484" s="3299"/>
      <c r="G484" s="2501"/>
      <c r="H484" s="2501"/>
      <c r="I484" s="2501"/>
      <c r="J484" s="2501"/>
      <c r="K484" s="2501"/>
      <c r="L484" s="2501"/>
      <c r="M484" s="2501"/>
      <c r="N484" s="2501"/>
      <c r="O484" s="2501"/>
      <c r="P484" s="2501"/>
      <c r="Q484" s="2501"/>
      <c r="R484" s="2501"/>
      <c r="S484" s="2501"/>
      <c r="T484" s="2501"/>
      <c r="U484" s="2501"/>
      <c r="V484" s="2501"/>
      <c r="W484" s="2501"/>
      <c r="X484" s="2501"/>
      <c r="Y484" s="2501"/>
      <c r="Z484" s="2501"/>
      <c r="AA484" s="2501"/>
      <c r="AB484" s="2501"/>
      <c r="AC484" s="2501"/>
      <c r="AD484" s="2501"/>
      <c r="AE484" s="2501"/>
      <c r="AF484" s="2501"/>
      <c r="AG484" s="2501"/>
      <c r="AH484" s="2501"/>
      <c r="AI484" s="2501"/>
      <c r="AJ484" s="2501"/>
      <c r="AK484" s="2502"/>
    </row>
    <row r="485" spans="2:37" s="2393" customFormat="1" ht="127.5" customHeight="1" thickBot="1" x14ac:dyDescent="0.25">
      <c r="B485" s="4179" t="s">
        <v>4996</v>
      </c>
      <c r="C485" s="4180"/>
      <c r="D485" s="4181" t="s">
        <v>6122</v>
      </c>
      <c r="E485" s="4182"/>
      <c r="F485" s="4182"/>
      <c r="G485" s="4182"/>
      <c r="H485" s="4182"/>
      <c r="I485" s="4182"/>
      <c r="J485" s="4182"/>
      <c r="K485" s="4182"/>
      <c r="L485" s="4182"/>
      <c r="M485" s="4182"/>
      <c r="N485" s="4182"/>
      <c r="O485" s="4182"/>
      <c r="P485" s="4182"/>
      <c r="Q485" s="4183"/>
      <c r="R485" s="2501"/>
      <c r="S485" s="2501"/>
      <c r="T485" s="2501"/>
      <c r="U485" s="2501"/>
      <c r="V485" s="2501"/>
      <c r="W485" s="2501"/>
      <c r="X485" s="2501"/>
      <c r="Y485" s="2501"/>
      <c r="Z485" s="2501"/>
      <c r="AA485" s="2501"/>
      <c r="AB485" s="2501"/>
      <c r="AC485" s="2501"/>
      <c r="AD485" s="2501"/>
      <c r="AE485" s="2501"/>
      <c r="AF485" s="2501"/>
      <c r="AG485" s="2501"/>
      <c r="AH485" s="2501"/>
      <c r="AI485" s="2501"/>
      <c r="AJ485" s="2501"/>
      <c r="AK485" s="2502"/>
    </row>
    <row r="486" spans="2:37" s="2393" customFormat="1" ht="13.5" thickBot="1" x14ac:dyDescent="0.25">
      <c r="B486" s="4245"/>
      <c r="C486" s="4246"/>
      <c r="D486" s="4246"/>
      <c r="E486" s="4246"/>
      <c r="F486" s="4246"/>
      <c r="G486" s="4246"/>
      <c r="H486" s="4246"/>
      <c r="I486" s="4246"/>
      <c r="J486" s="4246"/>
      <c r="K486" s="4246"/>
      <c r="L486" s="4246"/>
      <c r="M486" s="4246"/>
      <c r="N486" s="4246"/>
      <c r="O486" s="4246"/>
      <c r="P486" s="4246"/>
      <c r="Q486" s="4246"/>
      <c r="R486" s="2501"/>
      <c r="S486" s="2501"/>
      <c r="T486" s="2501"/>
      <c r="U486" s="2501"/>
      <c r="V486" s="2501"/>
      <c r="W486" s="2501"/>
      <c r="X486" s="2501"/>
      <c r="Y486" s="2501"/>
      <c r="Z486" s="2501"/>
      <c r="AA486" s="2501"/>
      <c r="AB486" s="2501"/>
      <c r="AC486" s="2501"/>
      <c r="AD486" s="2501"/>
      <c r="AE486" s="2501"/>
      <c r="AF486" s="2501"/>
      <c r="AG486" s="2501"/>
      <c r="AH486" s="2501"/>
      <c r="AI486" s="2501"/>
      <c r="AJ486" s="2501"/>
      <c r="AK486" s="2502"/>
    </row>
    <row r="487" spans="2:37" s="2393" customFormat="1" ht="13.5" thickBot="1" x14ac:dyDescent="0.25">
      <c r="B487" s="4189" t="s">
        <v>4997</v>
      </c>
      <c r="C487" s="4189"/>
      <c r="D487" s="4189" t="s">
        <v>4987</v>
      </c>
      <c r="E487" s="4189" t="s">
        <v>4998</v>
      </c>
      <c r="F487" s="4247" t="s">
        <v>224</v>
      </c>
      <c r="G487" s="4247"/>
      <c r="H487" s="4247"/>
      <c r="I487" s="4247"/>
      <c r="J487" s="4247"/>
      <c r="K487" s="4247"/>
      <c r="L487" s="4247"/>
      <c r="M487" s="4247"/>
      <c r="N487" s="4247"/>
      <c r="O487" s="4247"/>
      <c r="P487" s="4247"/>
      <c r="Q487" s="4247"/>
      <c r="R487" s="4247"/>
      <c r="S487" s="4247" t="s">
        <v>340</v>
      </c>
      <c r="T487" s="4247"/>
      <c r="U487" s="4247"/>
      <c r="V487" s="4247"/>
      <c r="W487" s="4247"/>
      <c r="X487" s="4247"/>
      <c r="Y487" s="4247"/>
      <c r="Z487" s="4247"/>
      <c r="AA487" s="4247"/>
      <c r="AB487" s="4247"/>
      <c r="AC487" s="4247"/>
      <c r="AD487" s="4247" t="s">
        <v>225</v>
      </c>
      <c r="AE487" s="4247"/>
      <c r="AF487" s="4247"/>
      <c r="AG487" s="4247"/>
      <c r="AH487" s="4188" t="s">
        <v>4982</v>
      </c>
      <c r="AI487" s="4188"/>
      <c r="AJ487" s="4188"/>
      <c r="AK487" s="2502"/>
    </row>
    <row r="488" spans="2:37" s="2393" customFormat="1" ht="13.5" thickBot="1" x14ac:dyDescent="0.25">
      <c r="B488" s="4203"/>
      <c r="C488" s="4203"/>
      <c r="D488" s="4203"/>
      <c r="E488" s="4203"/>
      <c r="F488" s="4203" t="s">
        <v>4999</v>
      </c>
      <c r="G488" s="4203" t="s">
        <v>5000</v>
      </c>
      <c r="H488" s="4189" t="s">
        <v>5001</v>
      </c>
      <c r="I488" s="4200" t="s">
        <v>5002</v>
      </c>
      <c r="J488" s="4200" t="s">
        <v>5003</v>
      </c>
      <c r="K488" s="4201" t="s">
        <v>5004</v>
      </c>
      <c r="L488" s="4201" t="s">
        <v>5005</v>
      </c>
      <c r="M488" s="4200" t="s">
        <v>5006</v>
      </c>
      <c r="N488" s="4200"/>
      <c r="O488" s="4201" t="s">
        <v>5007</v>
      </c>
      <c r="P488" s="4201" t="s">
        <v>5008</v>
      </c>
      <c r="Q488" s="4201" t="s">
        <v>5009</v>
      </c>
      <c r="R488" s="4201" t="s">
        <v>5010</v>
      </c>
      <c r="S488" s="4189" t="s">
        <v>5011</v>
      </c>
      <c r="T488" s="4189" t="s">
        <v>5012</v>
      </c>
      <c r="U488" s="4189" t="s">
        <v>5013</v>
      </c>
      <c r="V488" s="4189" t="s">
        <v>5014</v>
      </c>
      <c r="W488" s="4189" t="s">
        <v>5015</v>
      </c>
      <c r="X488" s="4189" t="s">
        <v>5016</v>
      </c>
      <c r="Y488" s="4189" t="s">
        <v>5017</v>
      </c>
      <c r="Z488" s="4189" t="s">
        <v>5018</v>
      </c>
      <c r="AA488" s="4189" t="s">
        <v>5019</v>
      </c>
      <c r="AB488" s="4200" t="s">
        <v>5020</v>
      </c>
      <c r="AC488" s="4200" t="s">
        <v>5021</v>
      </c>
      <c r="AD488" s="4189" t="s">
        <v>5022</v>
      </c>
      <c r="AE488" s="4189" t="s">
        <v>5023</v>
      </c>
      <c r="AF488" s="4189" t="s">
        <v>5024</v>
      </c>
      <c r="AG488" s="4189" t="s">
        <v>5025</v>
      </c>
      <c r="AH488" s="4189" t="s">
        <v>1150</v>
      </c>
      <c r="AI488" s="4189" t="s">
        <v>4983</v>
      </c>
      <c r="AJ488" s="4189" t="s">
        <v>4984</v>
      </c>
      <c r="AK488" s="2502"/>
    </row>
    <row r="489" spans="2:37" s="2393" customFormat="1" ht="13.5" thickBot="1" x14ac:dyDescent="0.25">
      <c r="B489" s="4203"/>
      <c r="C489" s="4203"/>
      <c r="D489" s="4203"/>
      <c r="E489" s="4203"/>
      <c r="F489" s="4203"/>
      <c r="G489" s="4203"/>
      <c r="H489" s="4203"/>
      <c r="I489" s="4201"/>
      <c r="J489" s="4201"/>
      <c r="K489" s="4201"/>
      <c r="L489" s="4201"/>
      <c r="M489" s="3300" t="s">
        <v>5026</v>
      </c>
      <c r="N489" s="3301" t="s">
        <v>2793</v>
      </c>
      <c r="O489" s="4201"/>
      <c r="P489" s="4201"/>
      <c r="Q489" s="4201"/>
      <c r="R489" s="4201"/>
      <c r="S489" s="4203"/>
      <c r="T489" s="4203"/>
      <c r="U489" s="4203"/>
      <c r="V489" s="4203"/>
      <c r="W489" s="4203"/>
      <c r="X489" s="4203"/>
      <c r="Y489" s="4203"/>
      <c r="Z489" s="4203"/>
      <c r="AA489" s="4203"/>
      <c r="AB489" s="4201"/>
      <c r="AC489" s="4201"/>
      <c r="AD489" s="4203"/>
      <c r="AE489" s="4203"/>
      <c r="AF489" s="4203"/>
      <c r="AG489" s="4203"/>
      <c r="AH489" s="4203"/>
      <c r="AI489" s="4203"/>
      <c r="AJ489" s="4203"/>
      <c r="AK489" s="2502"/>
    </row>
    <row r="490" spans="2:37" s="2393" customFormat="1" ht="39" thickBot="1" x14ac:dyDescent="0.25">
      <c r="B490" s="4274" t="s">
        <v>6123</v>
      </c>
      <c r="C490" s="4275"/>
      <c r="D490" s="2919">
        <v>300328</v>
      </c>
      <c r="E490" s="3162">
        <v>10</v>
      </c>
      <c r="F490" s="3162" t="s">
        <v>1529</v>
      </c>
      <c r="G490" s="3162" t="s">
        <v>1529</v>
      </c>
      <c r="H490" s="3162" t="s">
        <v>1529</v>
      </c>
      <c r="I490" s="3162" t="s">
        <v>1529</v>
      </c>
      <c r="J490" s="3162" t="s">
        <v>1529</v>
      </c>
      <c r="K490" s="3162" t="s">
        <v>1529</v>
      </c>
      <c r="L490" s="3162" t="s">
        <v>1529</v>
      </c>
      <c r="M490" s="3162" t="s">
        <v>1529</v>
      </c>
      <c r="N490" s="3162" t="s">
        <v>1529</v>
      </c>
      <c r="O490" s="3162" t="s">
        <v>1529</v>
      </c>
      <c r="P490" s="3162" t="s">
        <v>1529</v>
      </c>
      <c r="Q490" s="3162" t="s">
        <v>1529</v>
      </c>
      <c r="R490" s="3162" t="s">
        <v>1529</v>
      </c>
      <c r="S490" s="3162" t="s">
        <v>1529</v>
      </c>
      <c r="T490" s="3162" t="s">
        <v>1529</v>
      </c>
      <c r="U490" s="3162" t="s">
        <v>1529</v>
      </c>
      <c r="V490" s="3162" t="s">
        <v>1529</v>
      </c>
      <c r="W490" s="3162" t="s">
        <v>1529</v>
      </c>
      <c r="X490" s="3162">
        <v>0.05</v>
      </c>
      <c r="Y490" s="3162" t="s">
        <v>1529</v>
      </c>
      <c r="Z490" s="3162" t="s">
        <v>1529</v>
      </c>
      <c r="AA490" s="3162" t="s">
        <v>1529</v>
      </c>
      <c r="AB490" s="3162" t="s">
        <v>1529</v>
      </c>
      <c r="AC490" s="3162">
        <v>0.06</v>
      </c>
      <c r="AD490" s="3162" t="s">
        <v>1529</v>
      </c>
      <c r="AE490" s="2876" t="s">
        <v>6124</v>
      </c>
      <c r="AF490" s="3129" t="s">
        <v>6112</v>
      </c>
      <c r="AG490" s="3130">
        <v>0.2</v>
      </c>
      <c r="AH490" s="3036"/>
      <c r="AI490" s="3036"/>
      <c r="AJ490" s="3311"/>
      <c r="AK490" s="2502"/>
    </row>
    <row r="491" spans="2:37" s="2393" customFormat="1" x14ac:dyDescent="0.2">
      <c r="B491" s="2503"/>
      <c r="C491" s="2496"/>
      <c r="D491" s="2835"/>
      <c r="E491" s="2835"/>
      <c r="F491" s="2835"/>
      <c r="G491" s="2835"/>
      <c r="H491" s="2496"/>
      <c r="I491" s="2497"/>
      <c r="J491" s="2497"/>
      <c r="K491" s="2497"/>
      <c r="L491" s="2497"/>
      <c r="M491" s="2496"/>
      <c r="N491" s="2497"/>
      <c r="O491" s="2497"/>
      <c r="P491" s="2497"/>
      <c r="Q491" s="2497"/>
      <c r="R491" s="2497"/>
      <c r="S491" s="2496"/>
      <c r="T491" s="2495"/>
      <c r="U491" s="2495"/>
      <c r="V491" s="2495"/>
      <c r="W491" s="2495"/>
      <c r="X491" s="2495"/>
      <c r="Y491" s="2495"/>
      <c r="Z491" s="2495"/>
      <c r="AA491" s="2495"/>
      <c r="AB491" s="2495"/>
      <c r="AC491" s="2495"/>
      <c r="AD491" s="2495"/>
      <c r="AE491" s="2495"/>
      <c r="AF491" s="2495"/>
      <c r="AG491" s="2495"/>
      <c r="AH491" s="2495"/>
      <c r="AI491" s="2495"/>
      <c r="AJ491" s="2495"/>
      <c r="AK491" s="2502"/>
    </row>
    <row r="492" spans="2:37" s="2393" customFormat="1" x14ac:dyDescent="0.2">
      <c r="B492" s="4236" t="s">
        <v>4985</v>
      </c>
      <c r="C492" s="4237"/>
      <c r="D492" s="4168" t="s">
        <v>1866</v>
      </c>
      <c r="E492" s="4168"/>
      <c r="F492" s="4168"/>
      <c r="G492" s="4168"/>
      <c r="H492" s="4168"/>
      <c r="I492" s="4168"/>
      <c r="J492" s="2499"/>
      <c r="K492" s="2499"/>
      <c r="L492" s="2499"/>
      <c r="M492" s="2499"/>
      <c r="N492" s="2499"/>
      <c r="O492" s="2499"/>
      <c r="P492" s="2499"/>
      <c r="Q492" s="2499"/>
      <c r="R492" s="2499"/>
      <c r="S492" s="2499"/>
      <c r="T492" s="2495"/>
      <c r="U492" s="2495"/>
      <c r="V492" s="2495"/>
      <c r="W492" s="2495"/>
      <c r="X492" s="2495"/>
      <c r="Y492" s="2495"/>
      <c r="Z492" s="2495"/>
      <c r="AA492" s="2495"/>
      <c r="AB492" s="2495"/>
      <c r="AC492" s="2495"/>
      <c r="AD492" s="2495"/>
      <c r="AE492" s="2495"/>
      <c r="AF492" s="2495"/>
      <c r="AG492" s="2495"/>
      <c r="AH492" s="2495"/>
      <c r="AI492" s="2495"/>
      <c r="AJ492" s="2495"/>
      <c r="AK492" s="2502"/>
    </row>
    <row r="493" spans="2:37" s="2393" customFormat="1" x14ac:dyDescent="0.2">
      <c r="B493" s="4236" t="s">
        <v>4986</v>
      </c>
      <c r="C493" s="4237"/>
      <c r="D493" s="5031" t="s">
        <v>6113</v>
      </c>
      <c r="E493" s="5031"/>
      <c r="F493" s="5031"/>
      <c r="G493" s="5031"/>
      <c r="H493" s="5031"/>
      <c r="I493" s="3302"/>
      <c r="J493" s="2499"/>
      <c r="K493" s="2499"/>
      <c r="L493" s="2499"/>
      <c r="M493" s="2499"/>
      <c r="N493" s="2499"/>
      <c r="O493" s="2499"/>
      <c r="P493" s="2499"/>
      <c r="Q493" s="2499"/>
      <c r="R493" s="2499"/>
      <c r="S493" s="2499"/>
      <c r="T493" s="2495"/>
      <c r="U493" s="2495"/>
      <c r="V493" s="2495"/>
      <c r="W493" s="2495"/>
      <c r="X493" s="2495"/>
      <c r="Y493" s="2495"/>
      <c r="Z493" s="2495"/>
      <c r="AA493" s="2495"/>
      <c r="AB493" s="2495"/>
      <c r="AC493" s="2495"/>
      <c r="AD493" s="2495"/>
      <c r="AE493" s="2495"/>
      <c r="AF493" s="2495"/>
      <c r="AG493" s="2495"/>
      <c r="AH493" s="2495"/>
      <c r="AI493" s="2495"/>
      <c r="AJ493" s="2495"/>
      <c r="AK493" s="2502"/>
    </row>
    <row r="494" spans="2:37" s="2393" customFormat="1" ht="15.75" thickBot="1" x14ac:dyDescent="0.25">
      <c r="B494" s="4270"/>
      <c r="C494" s="4271"/>
      <c r="D494" s="4272"/>
      <c r="E494" s="4272"/>
      <c r="F494" s="4272"/>
      <c r="G494" s="4272"/>
      <c r="H494" s="2504"/>
      <c r="I494" s="2504"/>
      <c r="J494" s="2504"/>
      <c r="K494" s="2504"/>
      <c r="L494" s="2504"/>
      <c r="M494" s="2504"/>
      <c r="N494" s="2504"/>
      <c r="O494" s="2504"/>
      <c r="P494" s="2504"/>
      <c r="Q494" s="2504"/>
      <c r="R494" s="2504"/>
      <c r="S494" s="2504"/>
      <c r="T494" s="2505"/>
      <c r="U494" s="2505"/>
      <c r="V494" s="2505"/>
      <c r="W494" s="2505"/>
      <c r="X494" s="2505"/>
      <c r="Y494" s="2505"/>
      <c r="Z494" s="2505"/>
      <c r="AA494" s="2505"/>
      <c r="AB494" s="2505"/>
      <c r="AC494" s="2505"/>
      <c r="AD494" s="2505"/>
      <c r="AE494" s="2505"/>
      <c r="AF494" s="2505"/>
      <c r="AG494" s="2505"/>
      <c r="AH494" s="2505"/>
      <c r="AI494" s="2505"/>
      <c r="AJ494" s="2505"/>
      <c r="AK494" s="2507"/>
    </row>
    <row r="495" spans="2:37" s="2393" customFormat="1" ht="13.5" thickBot="1" x14ac:dyDescent="0.25">
      <c r="B495" s="3152"/>
      <c r="C495" s="3152"/>
      <c r="D495" s="2803"/>
      <c r="E495" s="2803"/>
      <c r="F495" s="2803"/>
      <c r="G495" s="2804"/>
      <c r="H495" s="2805"/>
      <c r="I495" s="2803"/>
      <c r="J495" s="2803"/>
    </row>
    <row r="496" spans="2:37" s="2393" customFormat="1" ht="20.25" x14ac:dyDescent="0.2">
      <c r="B496" s="4169" t="s">
        <v>4994</v>
      </c>
      <c r="C496" s="4170"/>
      <c r="D496" s="4170"/>
      <c r="E496" s="4170"/>
      <c r="F496" s="4170"/>
      <c r="G496" s="4170"/>
      <c r="H496" s="4170"/>
      <c r="I496" s="4170"/>
      <c r="J496" s="4170"/>
      <c r="K496" s="4170"/>
      <c r="L496" s="4170"/>
      <c r="M496" s="4170"/>
      <c r="N496" s="4170"/>
      <c r="O496" s="4170"/>
      <c r="P496" s="4170"/>
      <c r="Q496" s="4170"/>
      <c r="R496" s="4170"/>
      <c r="S496" s="4170"/>
      <c r="T496" s="4170"/>
      <c r="U496" s="4170"/>
      <c r="V496" s="4170"/>
      <c r="W496" s="4170"/>
      <c r="X496" s="4170"/>
      <c r="Y496" s="4170"/>
      <c r="Z496" s="4170"/>
      <c r="AA496" s="4170"/>
      <c r="AB496" s="4170"/>
      <c r="AC496" s="4170"/>
      <c r="AD496" s="4170"/>
      <c r="AE496" s="4170"/>
      <c r="AF496" s="4170"/>
      <c r="AG496" s="4170"/>
      <c r="AH496" s="4170"/>
      <c r="AI496" s="4170"/>
      <c r="AJ496" s="4170"/>
      <c r="AK496" s="4171"/>
    </row>
    <row r="497" spans="2:37" s="2393" customFormat="1" x14ac:dyDescent="0.2">
      <c r="B497" s="2500"/>
      <c r="C497" s="3299"/>
      <c r="D497" s="3299"/>
      <c r="E497" s="3299"/>
      <c r="F497" s="3299"/>
      <c r="G497" s="2501"/>
      <c r="H497" s="2501"/>
      <c r="I497" s="2501"/>
      <c r="J497" s="2501"/>
      <c r="K497" s="2501"/>
      <c r="L497" s="2501"/>
      <c r="M497" s="2501"/>
      <c r="N497" s="2501"/>
      <c r="O497" s="2501"/>
      <c r="P497" s="2501"/>
      <c r="Q497" s="2501"/>
      <c r="R497" s="2501"/>
      <c r="S497" s="2501"/>
      <c r="T497" s="2501"/>
      <c r="U497" s="2501"/>
      <c r="V497" s="2501"/>
      <c r="W497" s="2501"/>
      <c r="X497" s="2501"/>
      <c r="Y497" s="2501"/>
      <c r="Z497" s="2501"/>
      <c r="AA497" s="2501"/>
      <c r="AB497" s="2501"/>
      <c r="AC497" s="2501"/>
      <c r="AD497" s="2501"/>
      <c r="AE497" s="2501"/>
      <c r="AF497" s="2501"/>
      <c r="AG497" s="2501"/>
      <c r="AH497" s="2501"/>
      <c r="AI497" s="2501"/>
      <c r="AJ497" s="2501"/>
      <c r="AK497" s="2502"/>
    </row>
    <row r="498" spans="2:37" s="2393" customFormat="1" x14ac:dyDescent="0.2">
      <c r="B498" s="2500" t="s">
        <v>4981</v>
      </c>
      <c r="C498" s="3299"/>
      <c r="D498" s="4243" t="s">
        <v>6114</v>
      </c>
      <c r="E498" s="4243"/>
      <c r="F498" s="4243"/>
      <c r="G498" s="2501"/>
      <c r="H498" s="2501"/>
      <c r="I498" s="2501"/>
      <c r="J498" s="2501"/>
      <c r="K498" s="2501"/>
      <c r="L498" s="2501"/>
      <c r="M498" s="2501"/>
      <c r="N498" s="2501"/>
      <c r="O498" s="2501"/>
      <c r="P498" s="2501"/>
      <c r="Q498" s="2501"/>
      <c r="R498" s="2501"/>
      <c r="S498" s="2501"/>
      <c r="T498" s="2501"/>
      <c r="U498" s="2501"/>
      <c r="V498" s="2501"/>
      <c r="W498" s="2501"/>
      <c r="X498" s="2501"/>
      <c r="Y498" s="2501"/>
      <c r="Z498" s="2501"/>
      <c r="AA498" s="2501"/>
      <c r="AB498" s="2501"/>
      <c r="AC498" s="2501"/>
      <c r="AD498" s="2501"/>
      <c r="AE498" s="2501"/>
      <c r="AF498" s="2501"/>
      <c r="AG498" s="2501"/>
      <c r="AH498" s="2501"/>
      <c r="AI498" s="2501"/>
      <c r="AJ498" s="2501"/>
      <c r="AK498" s="2502"/>
    </row>
    <row r="499" spans="2:37" s="2393" customFormat="1" ht="13.5" thickBot="1" x14ac:dyDescent="0.25">
      <c r="B499" s="4176" t="s">
        <v>4995</v>
      </c>
      <c r="C499" s="4177"/>
      <c r="D499" s="4175">
        <v>41582</v>
      </c>
      <c r="E499" s="4175"/>
      <c r="F499" s="3299"/>
      <c r="G499" s="2501"/>
      <c r="H499" s="2501"/>
      <c r="I499" s="2501"/>
      <c r="J499" s="2501"/>
      <c r="K499" s="2501"/>
      <c r="L499" s="2501"/>
      <c r="M499" s="2501"/>
      <c r="N499" s="2501"/>
      <c r="O499" s="2501"/>
      <c r="P499" s="2501"/>
      <c r="Q499" s="2501"/>
      <c r="R499" s="2501"/>
      <c r="S499" s="2501"/>
      <c r="T499" s="2501"/>
      <c r="U499" s="2501"/>
      <c r="V499" s="2501"/>
      <c r="W499" s="2501"/>
      <c r="X499" s="2501"/>
      <c r="Y499" s="2501"/>
      <c r="Z499" s="2501"/>
      <c r="AA499" s="2501"/>
      <c r="AB499" s="2501"/>
      <c r="AC499" s="2501"/>
      <c r="AD499" s="2501"/>
      <c r="AE499" s="2501"/>
      <c r="AF499" s="2501"/>
      <c r="AG499" s="2501"/>
      <c r="AH499" s="2501"/>
      <c r="AI499" s="2501"/>
      <c r="AJ499" s="2501"/>
      <c r="AK499" s="2502"/>
    </row>
    <row r="500" spans="2:37" s="2393" customFormat="1" ht="122.25" customHeight="1" thickBot="1" x14ac:dyDescent="0.25">
      <c r="B500" s="4179" t="s">
        <v>4996</v>
      </c>
      <c r="C500" s="4180"/>
      <c r="D500" s="4181" t="s">
        <v>6196</v>
      </c>
      <c r="E500" s="4182"/>
      <c r="F500" s="4182"/>
      <c r="G500" s="4182"/>
      <c r="H500" s="4182"/>
      <c r="I500" s="4182"/>
      <c r="J500" s="4182"/>
      <c r="K500" s="4182"/>
      <c r="L500" s="4182"/>
      <c r="M500" s="4182"/>
      <c r="N500" s="4182"/>
      <c r="O500" s="4182"/>
      <c r="P500" s="4182"/>
      <c r="Q500" s="4183"/>
      <c r="R500" s="2501"/>
      <c r="S500" s="2501"/>
      <c r="T500" s="2501"/>
      <c r="U500" s="2501"/>
      <c r="V500" s="2501"/>
      <c r="W500" s="2501"/>
      <c r="X500" s="2501"/>
      <c r="Y500" s="2501"/>
      <c r="Z500" s="2501"/>
      <c r="AA500" s="2501"/>
      <c r="AB500" s="2501"/>
      <c r="AC500" s="2501"/>
      <c r="AD500" s="2501"/>
      <c r="AE500" s="2501"/>
      <c r="AF500" s="2501"/>
      <c r="AG500" s="2501"/>
      <c r="AH500" s="2501"/>
      <c r="AI500" s="2501"/>
      <c r="AJ500" s="2501"/>
      <c r="AK500" s="2502"/>
    </row>
    <row r="501" spans="2:37" s="2393" customFormat="1" ht="13.5" thickBot="1" x14ac:dyDescent="0.25">
      <c r="B501" s="4245"/>
      <c r="C501" s="4246"/>
      <c r="D501" s="4246"/>
      <c r="E501" s="4246"/>
      <c r="F501" s="4246"/>
      <c r="G501" s="4246"/>
      <c r="H501" s="4246"/>
      <c r="I501" s="4246"/>
      <c r="J501" s="4246"/>
      <c r="K501" s="4246"/>
      <c r="L501" s="4246"/>
      <c r="M501" s="4246"/>
      <c r="N501" s="4246"/>
      <c r="O501" s="4246"/>
      <c r="P501" s="4246"/>
      <c r="Q501" s="4246"/>
      <c r="R501" s="2501"/>
      <c r="S501" s="2501"/>
      <c r="T501" s="2501"/>
      <c r="U501" s="2501"/>
      <c r="V501" s="2501"/>
      <c r="W501" s="2501"/>
      <c r="X501" s="2501"/>
      <c r="Y501" s="2501"/>
      <c r="Z501" s="2501"/>
      <c r="AA501" s="2501"/>
      <c r="AB501" s="2501"/>
      <c r="AC501" s="2501"/>
      <c r="AD501" s="2501"/>
      <c r="AE501" s="2501"/>
      <c r="AF501" s="2501"/>
      <c r="AG501" s="2501"/>
      <c r="AH501" s="2501"/>
      <c r="AI501" s="2501"/>
      <c r="AJ501" s="2501"/>
      <c r="AK501" s="2502"/>
    </row>
    <row r="502" spans="2:37" s="2393" customFormat="1" ht="13.5" thickBot="1" x14ac:dyDescent="0.25">
      <c r="B502" s="4189" t="s">
        <v>4997</v>
      </c>
      <c r="C502" s="4189"/>
      <c r="D502" s="4189" t="s">
        <v>4987</v>
      </c>
      <c r="E502" s="4189" t="s">
        <v>4998</v>
      </c>
      <c r="F502" s="4247" t="s">
        <v>224</v>
      </c>
      <c r="G502" s="4247"/>
      <c r="H502" s="4247"/>
      <c r="I502" s="4247"/>
      <c r="J502" s="4247"/>
      <c r="K502" s="4247"/>
      <c r="L502" s="4247"/>
      <c r="M502" s="4247"/>
      <c r="N502" s="4247"/>
      <c r="O502" s="4247"/>
      <c r="P502" s="4247"/>
      <c r="Q502" s="4247"/>
      <c r="R502" s="4247"/>
      <c r="S502" s="4247" t="s">
        <v>340</v>
      </c>
      <c r="T502" s="4247"/>
      <c r="U502" s="4247"/>
      <c r="V502" s="4247"/>
      <c r="W502" s="4247"/>
      <c r="X502" s="4247"/>
      <c r="Y502" s="4247"/>
      <c r="Z502" s="4247"/>
      <c r="AA502" s="4247"/>
      <c r="AB502" s="4247"/>
      <c r="AC502" s="4247"/>
      <c r="AD502" s="4247" t="s">
        <v>225</v>
      </c>
      <c r="AE502" s="4247"/>
      <c r="AF502" s="4247"/>
      <c r="AG502" s="4247"/>
      <c r="AH502" s="4188" t="s">
        <v>4982</v>
      </c>
      <c r="AI502" s="4188"/>
      <c r="AJ502" s="4188"/>
      <c r="AK502" s="2502"/>
    </row>
    <row r="503" spans="2:37" s="2393" customFormat="1" ht="13.5" thickBot="1" x14ac:dyDescent="0.25">
      <c r="B503" s="4203"/>
      <c r="C503" s="4203"/>
      <c r="D503" s="4203"/>
      <c r="E503" s="4203"/>
      <c r="F503" s="4203" t="s">
        <v>4999</v>
      </c>
      <c r="G503" s="4203" t="s">
        <v>5000</v>
      </c>
      <c r="H503" s="4189" t="s">
        <v>5001</v>
      </c>
      <c r="I503" s="4200" t="s">
        <v>5002</v>
      </c>
      <c r="J503" s="4200" t="s">
        <v>5003</v>
      </c>
      <c r="K503" s="4201" t="s">
        <v>5004</v>
      </c>
      <c r="L503" s="4201" t="s">
        <v>5005</v>
      </c>
      <c r="M503" s="4200" t="s">
        <v>5006</v>
      </c>
      <c r="N503" s="4200"/>
      <c r="O503" s="4201" t="s">
        <v>5007</v>
      </c>
      <c r="P503" s="4201" t="s">
        <v>5008</v>
      </c>
      <c r="Q503" s="4201" t="s">
        <v>5009</v>
      </c>
      <c r="R503" s="4201" t="s">
        <v>5010</v>
      </c>
      <c r="S503" s="4189" t="s">
        <v>5011</v>
      </c>
      <c r="T503" s="4189" t="s">
        <v>5012</v>
      </c>
      <c r="U503" s="4189" t="s">
        <v>5013</v>
      </c>
      <c r="V503" s="4189" t="s">
        <v>5014</v>
      </c>
      <c r="W503" s="4189" t="s">
        <v>5015</v>
      </c>
      <c r="X503" s="4189" t="s">
        <v>5016</v>
      </c>
      <c r="Y503" s="4189" t="s">
        <v>5017</v>
      </c>
      <c r="Z503" s="4189" t="s">
        <v>5018</v>
      </c>
      <c r="AA503" s="4189" t="s">
        <v>5019</v>
      </c>
      <c r="AB503" s="4200" t="s">
        <v>5020</v>
      </c>
      <c r="AC503" s="4200" t="s">
        <v>5021</v>
      </c>
      <c r="AD503" s="4189" t="s">
        <v>5022</v>
      </c>
      <c r="AE503" s="4189" t="s">
        <v>5023</v>
      </c>
      <c r="AF503" s="4189" t="s">
        <v>5024</v>
      </c>
      <c r="AG503" s="4189" t="s">
        <v>5025</v>
      </c>
      <c r="AH503" s="4189" t="s">
        <v>1150</v>
      </c>
      <c r="AI503" s="4189" t="s">
        <v>4983</v>
      </c>
      <c r="AJ503" s="4189" t="s">
        <v>4984</v>
      </c>
      <c r="AK503" s="2502"/>
    </row>
    <row r="504" spans="2:37" s="2393" customFormat="1" ht="13.5" thickBot="1" x14ac:dyDescent="0.25">
      <c r="B504" s="4203"/>
      <c r="C504" s="4203"/>
      <c r="D504" s="4203"/>
      <c r="E504" s="4203"/>
      <c r="F504" s="4203"/>
      <c r="G504" s="4203"/>
      <c r="H504" s="4203"/>
      <c r="I504" s="4201"/>
      <c r="J504" s="4201"/>
      <c r="K504" s="4201"/>
      <c r="L504" s="4201"/>
      <c r="M504" s="3300" t="s">
        <v>5026</v>
      </c>
      <c r="N504" s="3301" t="s">
        <v>2793</v>
      </c>
      <c r="O504" s="4201"/>
      <c r="P504" s="4201"/>
      <c r="Q504" s="4201"/>
      <c r="R504" s="4201"/>
      <c r="S504" s="4203"/>
      <c r="T504" s="4203"/>
      <c r="U504" s="4203"/>
      <c r="V504" s="4203"/>
      <c r="W504" s="4203"/>
      <c r="X504" s="4203"/>
      <c r="Y504" s="4203"/>
      <c r="Z504" s="4203"/>
      <c r="AA504" s="4203"/>
      <c r="AB504" s="4201"/>
      <c r="AC504" s="4201"/>
      <c r="AD504" s="4203"/>
      <c r="AE504" s="4203"/>
      <c r="AF504" s="4203"/>
      <c r="AG504" s="4203"/>
      <c r="AH504" s="4203"/>
      <c r="AI504" s="4203"/>
      <c r="AJ504" s="4203"/>
      <c r="AK504" s="2502"/>
    </row>
    <row r="505" spans="2:37" s="2393" customFormat="1" x14ac:dyDescent="0.2">
      <c r="B505" s="4157" t="s">
        <v>6115</v>
      </c>
      <c r="C505" s="4158"/>
      <c r="D505" s="3233">
        <v>300324</v>
      </c>
      <c r="E505" s="3234">
        <v>10</v>
      </c>
      <c r="F505" s="3234" t="s">
        <v>1529</v>
      </c>
      <c r="G505" s="3234" t="s">
        <v>1529</v>
      </c>
      <c r="H505" s="3234" t="s">
        <v>1529</v>
      </c>
      <c r="I505" s="3234" t="s">
        <v>1529</v>
      </c>
      <c r="J505" s="3234" t="s">
        <v>1529</v>
      </c>
      <c r="K505" s="3234" t="s">
        <v>1529</v>
      </c>
      <c r="L505" s="3234" t="s">
        <v>1529</v>
      </c>
      <c r="M505" s="3234" t="s">
        <v>1529</v>
      </c>
      <c r="N505" s="3234" t="s">
        <v>1529</v>
      </c>
      <c r="O505" s="3234" t="s">
        <v>1529</v>
      </c>
      <c r="P505" s="3234" t="s">
        <v>1529</v>
      </c>
      <c r="Q505" s="3234" t="s">
        <v>1529</v>
      </c>
      <c r="R505" s="3234" t="s">
        <v>1529</v>
      </c>
      <c r="S505" s="3234" t="s">
        <v>1529</v>
      </c>
      <c r="T505" s="3234" t="s">
        <v>1529</v>
      </c>
      <c r="U505" s="3234" t="s">
        <v>1529</v>
      </c>
      <c r="V505" s="3234" t="s">
        <v>1529</v>
      </c>
      <c r="W505" s="3234" t="s">
        <v>1529</v>
      </c>
      <c r="X505" s="3234" t="s">
        <v>1529</v>
      </c>
      <c r="Y505" s="3234" t="s">
        <v>1529</v>
      </c>
      <c r="Z505" s="3234" t="s">
        <v>1529</v>
      </c>
      <c r="AA505" s="3234" t="s">
        <v>1529</v>
      </c>
      <c r="AB505" s="3234" t="s">
        <v>1529</v>
      </c>
      <c r="AC505" s="3234" t="s">
        <v>1529</v>
      </c>
      <c r="AD505" s="3234">
        <v>10</v>
      </c>
      <c r="AE505" s="2523">
        <v>700</v>
      </c>
      <c r="AF505" s="3327">
        <f>AD505/1000</f>
        <v>0.01</v>
      </c>
      <c r="AG505" s="2579" t="s">
        <v>1529</v>
      </c>
      <c r="AH505" s="2627"/>
      <c r="AI505" s="2627"/>
      <c r="AJ505" s="3308"/>
      <c r="AK505" s="2502"/>
    </row>
    <row r="506" spans="2:37" s="2393" customFormat="1" x14ac:dyDescent="0.2">
      <c r="B506" s="4161" t="s">
        <v>6116</v>
      </c>
      <c r="C506" s="4160"/>
      <c r="D506" s="3242">
        <v>300324</v>
      </c>
      <c r="E506" s="3243">
        <v>15</v>
      </c>
      <c r="F506" s="3243" t="s">
        <v>1529</v>
      </c>
      <c r="G506" s="3243" t="s">
        <v>1529</v>
      </c>
      <c r="H506" s="3243" t="s">
        <v>1529</v>
      </c>
      <c r="I506" s="3243" t="s">
        <v>1529</v>
      </c>
      <c r="J506" s="3243" t="s">
        <v>1529</v>
      </c>
      <c r="K506" s="3243" t="s">
        <v>1529</v>
      </c>
      <c r="L506" s="3243" t="s">
        <v>1529</v>
      </c>
      <c r="M506" s="3243" t="s">
        <v>1529</v>
      </c>
      <c r="N506" s="3243" t="s">
        <v>1529</v>
      </c>
      <c r="O506" s="3243" t="s">
        <v>1529</v>
      </c>
      <c r="P506" s="3243" t="s">
        <v>1529</v>
      </c>
      <c r="Q506" s="3243" t="s">
        <v>1529</v>
      </c>
      <c r="R506" s="3243" t="s">
        <v>1529</v>
      </c>
      <c r="S506" s="3243" t="s">
        <v>1529</v>
      </c>
      <c r="T506" s="3243" t="s">
        <v>1529</v>
      </c>
      <c r="U506" s="3243" t="s">
        <v>1529</v>
      </c>
      <c r="V506" s="3243" t="s">
        <v>1529</v>
      </c>
      <c r="W506" s="3243" t="s">
        <v>1529</v>
      </c>
      <c r="X506" s="3243" t="s">
        <v>1529</v>
      </c>
      <c r="Y506" s="3243" t="s">
        <v>1529</v>
      </c>
      <c r="Z506" s="3243" t="s">
        <v>1529</v>
      </c>
      <c r="AA506" s="3243" t="s">
        <v>1529</v>
      </c>
      <c r="AB506" s="3243" t="s">
        <v>1529</v>
      </c>
      <c r="AC506" s="3243" t="s">
        <v>1529</v>
      </c>
      <c r="AD506" s="3243">
        <v>15</v>
      </c>
      <c r="AE506" s="2512">
        <v>900</v>
      </c>
      <c r="AF506" s="3328">
        <f>AD506/1000</f>
        <v>1.4999999999999999E-2</v>
      </c>
      <c r="AG506" s="2569" t="s">
        <v>1529</v>
      </c>
      <c r="AH506" s="2632"/>
      <c r="AI506" s="2632"/>
      <c r="AJ506" s="3322"/>
      <c r="AK506" s="2502"/>
    </row>
    <row r="507" spans="2:37" s="2393" customFormat="1" x14ac:dyDescent="0.2">
      <c r="B507" s="4161" t="s">
        <v>6117</v>
      </c>
      <c r="C507" s="4160"/>
      <c r="D507" s="3242">
        <v>300324</v>
      </c>
      <c r="E507" s="3243">
        <v>19</v>
      </c>
      <c r="F507" s="3243" t="s">
        <v>1529</v>
      </c>
      <c r="G507" s="3243" t="s">
        <v>1529</v>
      </c>
      <c r="H507" s="3243" t="s">
        <v>1529</v>
      </c>
      <c r="I507" s="3243" t="s">
        <v>1529</v>
      </c>
      <c r="J507" s="3243" t="s">
        <v>1529</v>
      </c>
      <c r="K507" s="3243" t="s">
        <v>1529</v>
      </c>
      <c r="L507" s="3243" t="s">
        <v>1529</v>
      </c>
      <c r="M507" s="3243" t="s">
        <v>1529</v>
      </c>
      <c r="N507" s="3243" t="s">
        <v>1529</v>
      </c>
      <c r="O507" s="3243" t="s">
        <v>1529</v>
      </c>
      <c r="P507" s="3243" t="s">
        <v>1529</v>
      </c>
      <c r="Q507" s="3243" t="s">
        <v>1529</v>
      </c>
      <c r="R507" s="3243" t="s">
        <v>1529</v>
      </c>
      <c r="S507" s="3243" t="s">
        <v>1529</v>
      </c>
      <c r="T507" s="3243" t="s">
        <v>1529</v>
      </c>
      <c r="U507" s="3243" t="s">
        <v>1529</v>
      </c>
      <c r="V507" s="3243" t="s">
        <v>1529</v>
      </c>
      <c r="W507" s="3243" t="s">
        <v>1529</v>
      </c>
      <c r="X507" s="3243" t="s">
        <v>1529</v>
      </c>
      <c r="Y507" s="3243" t="s">
        <v>1529</v>
      </c>
      <c r="Z507" s="3243" t="s">
        <v>1529</v>
      </c>
      <c r="AA507" s="3243" t="s">
        <v>1529</v>
      </c>
      <c r="AB507" s="3243" t="s">
        <v>1529</v>
      </c>
      <c r="AC507" s="3243" t="s">
        <v>1529</v>
      </c>
      <c r="AD507" s="3243">
        <v>19</v>
      </c>
      <c r="AE507" s="3298">
        <v>1200</v>
      </c>
      <c r="AF507" s="3328">
        <f t="shared" ref="AF507:AF510" si="2">AD507/1000</f>
        <v>1.9E-2</v>
      </c>
      <c r="AG507" s="2569" t="s">
        <v>1529</v>
      </c>
      <c r="AH507" s="2632"/>
      <c r="AI507" s="2632"/>
      <c r="AJ507" s="3322"/>
      <c r="AK507" s="2502"/>
    </row>
    <row r="508" spans="2:37" s="2393" customFormat="1" x14ac:dyDescent="0.2">
      <c r="B508" s="4161" t="s">
        <v>6118</v>
      </c>
      <c r="C508" s="4160"/>
      <c r="D508" s="3242">
        <v>300324</v>
      </c>
      <c r="E508" s="3243">
        <v>29</v>
      </c>
      <c r="F508" s="3243" t="s">
        <v>1529</v>
      </c>
      <c r="G508" s="3243" t="s">
        <v>1529</v>
      </c>
      <c r="H508" s="3243" t="s">
        <v>1529</v>
      </c>
      <c r="I508" s="3243" t="s">
        <v>1529</v>
      </c>
      <c r="J508" s="3243" t="s">
        <v>1529</v>
      </c>
      <c r="K508" s="3243" t="s">
        <v>1529</v>
      </c>
      <c r="L508" s="3243" t="s">
        <v>1529</v>
      </c>
      <c r="M508" s="3243" t="s">
        <v>1529</v>
      </c>
      <c r="N508" s="3243" t="s">
        <v>1529</v>
      </c>
      <c r="O508" s="3243" t="s">
        <v>1529</v>
      </c>
      <c r="P508" s="3243" t="s">
        <v>1529</v>
      </c>
      <c r="Q508" s="3243" t="s">
        <v>1529</v>
      </c>
      <c r="R508" s="3243" t="s">
        <v>1529</v>
      </c>
      <c r="S508" s="3243" t="s">
        <v>1529</v>
      </c>
      <c r="T508" s="3243" t="s">
        <v>1529</v>
      </c>
      <c r="U508" s="3243" t="s">
        <v>1529</v>
      </c>
      <c r="V508" s="3243" t="s">
        <v>1529</v>
      </c>
      <c r="W508" s="3243" t="s">
        <v>1529</v>
      </c>
      <c r="X508" s="3243" t="s">
        <v>1529</v>
      </c>
      <c r="Y508" s="3243" t="s">
        <v>1529</v>
      </c>
      <c r="Z508" s="3243" t="s">
        <v>1529</v>
      </c>
      <c r="AA508" s="3243" t="s">
        <v>1529</v>
      </c>
      <c r="AB508" s="3243" t="s">
        <v>1529</v>
      </c>
      <c r="AC508" s="3243" t="s">
        <v>1529</v>
      </c>
      <c r="AD508" s="3243">
        <v>29</v>
      </c>
      <c r="AE508" s="2512">
        <v>2500</v>
      </c>
      <c r="AF508" s="3328">
        <f t="shared" si="2"/>
        <v>2.9000000000000001E-2</v>
      </c>
      <c r="AG508" s="2569" t="s">
        <v>1529</v>
      </c>
      <c r="AH508" s="2632"/>
      <c r="AI508" s="2632"/>
      <c r="AJ508" s="3322"/>
      <c r="AK508" s="2502"/>
    </row>
    <row r="509" spans="2:37" s="2393" customFormat="1" x14ac:dyDescent="0.2">
      <c r="B509" s="4161" t="s">
        <v>6119</v>
      </c>
      <c r="C509" s="4160"/>
      <c r="D509" s="3242">
        <v>300324</v>
      </c>
      <c r="E509" s="3243">
        <v>39</v>
      </c>
      <c r="F509" s="3243" t="s">
        <v>1529</v>
      </c>
      <c r="G509" s="3243" t="s">
        <v>1529</v>
      </c>
      <c r="H509" s="3243" t="s">
        <v>1529</v>
      </c>
      <c r="I509" s="3243" t="s">
        <v>1529</v>
      </c>
      <c r="J509" s="3243" t="s">
        <v>1529</v>
      </c>
      <c r="K509" s="3243" t="s">
        <v>1529</v>
      </c>
      <c r="L509" s="3243" t="s">
        <v>1529</v>
      </c>
      <c r="M509" s="3243" t="s">
        <v>1529</v>
      </c>
      <c r="N509" s="3243" t="s">
        <v>1529</v>
      </c>
      <c r="O509" s="3243" t="s">
        <v>1529</v>
      </c>
      <c r="P509" s="3243" t="s">
        <v>1529</v>
      </c>
      <c r="Q509" s="3243" t="s">
        <v>1529</v>
      </c>
      <c r="R509" s="3243" t="s">
        <v>1529</v>
      </c>
      <c r="S509" s="3243" t="s">
        <v>1529</v>
      </c>
      <c r="T509" s="3243" t="s">
        <v>1529</v>
      </c>
      <c r="U509" s="3243" t="s">
        <v>1529</v>
      </c>
      <c r="V509" s="3243" t="s">
        <v>1529</v>
      </c>
      <c r="W509" s="3243" t="s">
        <v>1529</v>
      </c>
      <c r="X509" s="3243" t="s">
        <v>1529</v>
      </c>
      <c r="Y509" s="3243" t="s">
        <v>1529</v>
      </c>
      <c r="Z509" s="3243" t="s">
        <v>1529</v>
      </c>
      <c r="AA509" s="3243" t="s">
        <v>1529</v>
      </c>
      <c r="AB509" s="3243" t="s">
        <v>1529</v>
      </c>
      <c r="AC509" s="3243" t="s">
        <v>1529</v>
      </c>
      <c r="AD509" s="3243">
        <v>39</v>
      </c>
      <c r="AE509" s="2512">
        <v>4000</v>
      </c>
      <c r="AF509" s="3328">
        <f t="shared" si="2"/>
        <v>3.9E-2</v>
      </c>
      <c r="AG509" s="2569" t="s">
        <v>1529</v>
      </c>
      <c r="AH509" s="2632"/>
      <c r="AI509" s="2632"/>
      <c r="AJ509" s="3322"/>
      <c r="AK509" s="2502"/>
    </row>
    <row r="510" spans="2:37" s="2393" customFormat="1" ht="13.5" thickBot="1" x14ac:dyDescent="0.25">
      <c r="B510" s="4162" t="s">
        <v>6120</v>
      </c>
      <c r="C510" s="4163"/>
      <c r="D510" s="2972">
        <v>300324</v>
      </c>
      <c r="E510" s="2973">
        <v>49</v>
      </c>
      <c r="F510" s="2973" t="s">
        <v>1529</v>
      </c>
      <c r="G510" s="2973" t="s">
        <v>1529</v>
      </c>
      <c r="H510" s="2973" t="s">
        <v>1529</v>
      </c>
      <c r="I510" s="2973" t="s">
        <v>1529</v>
      </c>
      <c r="J510" s="2973" t="s">
        <v>1529</v>
      </c>
      <c r="K510" s="2973" t="s">
        <v>1529</v>
      </c>
      <c r="L510" s="2973" t="s">
        <v>1529</v>
      </c>
      <c r="M510" s="2973" t="s">
        <v>1529</v>
      </c>
      <c r="N510" s="2973" t="s">
        <v>1529</v>
      </c>
      <c r="O510" s="2973" t="s">
        <v>1529</v>
      </c>
      <c r="P510" s="2973" t="s">
        <v>1529</v>
      </c>
      <c r="Q510" s="2973" t="s">
        <v>1529</v>
      </c>
      <c r="R510" s="2973" t="s">
        <v>1529</v>
      </c>
      <c r="S510" s="2973" t="s">
        <v>1529</v>
      </c>
      <c r="T510" s="2973" t="s">
        <v>1529</v>
      </c>
      <c r="U510" s="2973" t="s">
        <v>1529</v>
      </c>
      <c r="V510" s="2973" t="s">
        <v>1529</v>
      </c>
      <c r="W510" s="2973" t="s">
        <v>1529</v>
      </c>
      <c r="X510" s="2973" t="s">
        <v>1529</v>
      </c>
      <c r="Y510" s="2973" t="s">
        <v>1529</v>
      </c>
      <c r="Z510" s="2973" t="s">
        <v>1529</v>
      </c>
      <c r="AA510" s="2973" t="s">
        <v>1529</v>
      </c>
      <c r="AB510" s="2973" t="s">
        <v>1529</v>
      </c>
      <c r="AC510" s="2973" t="s">
        <v>1529</v>
      </c>
      <c r="AD510" s="2973">
        <v>49</v>
      </c>
      <c r="AE510" s="2554">
        <v>5000</v>
      </c>
      <c r="AF510" s="3329">
        <f t="shared" si="2"/>
        <v>4.9000000000000002E-2</v>
      </c>
      <c r="AG510" s="2572" t="s">
        <v>1529</v>
      </c>
      <c r="AH510" s="2556"/>
      <c r="AI510" s="2556"/>
      <c r="AJ510" s="3316"/>
      <c r="AK510" s="2502"/>
    </row>
    <row r="511" spans="2:37" s="2393" customFormat="1" x14ac:dyDescent="0.2">
      <c r="B511" s="2503"/>
      <c r="C511" s="2496"/>
      <c r="D511" s="2835"/>
      <c r="E511" s="2835"/>
      <c r="F511" s="2835"/>
      <c r="G511" s="2835"/>
      <c r="H511" s="2496"/>
      <c r="I511" s="2497"/>
      <c r="J511" s="2497"/>
      <c r="K511" s="2497"/>
      <c r="L511" s="2497"/>
      <c r="M511" s="2496"/>
      <c r="N511" s="2497"/>
      <c r="O511" s="2497"/>
      <c r="P511" s="2497"/>
      <c r="Q511" s="2497"/>
      <c r="R511" s="2497"/>
      <c r="S511" s="2496"/>
      <c r="T511" s="2495"/>
      <c r="U511" s="2495"/>
      <c r="V511" s="2495"/>
      <c r="W511" s="2495"/>
      <c r="X511" s="2495"/>
      <c r="Y511" s="2495"/>
      <c r="Z511" s="2495"/>
      <c r="AA511" s="2495"/>
      <c r="AB511" s="2495"/>
      <c r="AC511" s="2495"/>
      <c r="AD511" s="2495"/>
      <c r="AE511" s="2495"/>
      <c r="AF511" s="2495"/>
      <c r="AG511" s="2495"/>
      <c r="AH511" s="2495"/>
      <c r="AI511" s="2495"/>
      <c r="AJ511" s="2495"/>
      <c r="AK511" s="2502"/>
    </row>
    <row r="512" spans="2:37" s="2393" customFormat="1" x14ac:dyDescent="0.2">
      <c r="B512" s="4236" t="s">
        <v>4985</v>
      </c>
      <c r="C512" s="4237"/>
      <c r="D512" s="4168" t="s">
        <v>1866</v>
      </c>
      <c r="E512" s="4168"/>
      <c r="F512" s="4168"/>
      <c r="G512" s="4168"/>
      <c r="H512" s="4168"/>
      <c r="I512" s="4168"/>
      <c r="J512" s="2499"/>
      <c r="K512" s="2499"/>
      <c r="L512" s="2499"/>
      <c r="M512" s="2499"/>
      <c r="N512" s="2499"/>
      <c r="O512" s="2499"/>
      <c r="P512" s="2499"/>
      <c r="Q512" s="2499"/>
      <c r="R512" s="2499"/>
      <c r="S512" s="2499"/>
      <c r="T512" s="2495"/>
      <c r="U512" s="2495"/>
      <c r="V512" s="2495"/>
      <c r="W512" s="2495"/>
      <c r="X512" s="2495"/>
      <c r="Y512" s="2495"/>
      <c r="Z512" s="2495"/>
      <c r="AA512" s="2495"/>
      <c r="AB512" s="2495"/>
      <c r="AC512" s="2495"/>
      <c r="AD512" s="2495"/>
      <c r="AE512" s="2495"/>
      <c r="AF512" s="2495"/>
      <c r="AG512" s="2495"/>
      <c r="AH512" s="2495"/>
      <c r="AI512" s="2495"/>
      <c r="AJ512" s="2495"/>
      <c r="AK512" s="2502"/>
    </row>
    <row r="513" spans="2:37" s="2393" customFormat="1" x14ac:dyDescent="0.2">
      <c r="B513" s="4236" t="s">
        <v>4986</v>
      </c>
      <c r="C513" s="4237"/>
      <c r="D513" s="5031" t="s">
        <v>6113</v>
      </c>
      <c r="E513" s="5031"/>
      <c r="F513" s="5031"/>
      <c r="G513" s="5031"/>
      <c r="H513" s="5031"/>
      <c r="I513" s="3302"/>
      <c r="J513" s="2499"/>
      <c r="K513" s="2499"/>
      <c r="L513" s="2499"/>
      <c r="M513" s="2499"/>
      <c r="N513" s="2499"/>
      <c r="O513" s="2499"/>
      <c r="P513" s="2499"/>
      <c r="Q513" s="2499"/>
      <c r="R513" s="2499"/>
      <c r="S513" s="2499"/>
      <c r="T513" s="2495"/>
      <c r="U513" s="2495"/>
      <c r="V513" s="2495"/>
      <c r="W513" s="2495"/>
      <c r="X513" s="2495"/>
      <c r="Y513" s="2495"/>
      <c r="Z513" s="2495"/>
      <c r="AA513" s="2495"/>
      <c r="AB513" s="2495"/>
      <c r="AC513" s="2495"/>
      <c r="AD513" s="2495"/>
      <c r="AE513" s="2495"/>
      <c r="AF513" s="2495"/>
      <c r="AG513" s="2495"/>
      <c r="AH513" s="2495"/>
      <c r="AI513" s="2495"/>
      <c r="AJ513" s="2495"/>
      <c r="AK513" s="2502"/>
    </row>
    <row r="514" spans="2:37" s="2393" customFormat="1" ht="15.75" thickBot="1" x14ac:dyDescent="0.25">
      <c r="B514" s="4270"/>
      <c r="C514" s="4271"/>
      <c r="D514" s="4272"/>
      <c r="E514" s="4272"/>
      <c r="F514" s="4272"/>
      <c r="G514" s="4272"/>
      <c r="H514" s="2504"/>
      <c r="I514" s="2504"/>
      <c r="J514" s="2504"/>
      <c r="K514" s="2504"/>
      <c r="L514" s="2504"/>
      <c r="M514" s="2504"/>
      <c r="N514" s="2504"/>
      <c r="O514" s="2504"/>
      <c r="P514" s="2504"/>
      <c r="Q514" s="2504"/>
      <c r="R514" s="2504"/>
      <c r="S514" s="2504"/>
      <c r="T514" s="2505"/>
      <c r="U514" s="2505"/>
      <c r="V514" s="2505"/>
      <c r="W514" s="2505"/>
      <c r="X514" s="2505"/>
      <c r="Y514" s="2505"/>
      <c r="Z514" s="2505"/>
      <c r="AA514" s="2505"/>
      <c r="AB514" s="2505"/>
      <c r="AC514" s="2505"/>
      <c r="AD514" s="2505"/>
      <c r="AE514" s="2505"/>
      <c r="AF514" s="2505"/>
      <c r="AG514" s="2505"/>
      <c r="AH514" s="2505"/>
      <c r="AI514" s="2505"/>
      <c r="AJ514" s="2505"/>
      <c r="AK514" s="2507"/>
    </row>
    <row r="515" spans="2:37" s="2393" customFormat="1" ht="13.5" thickBot="1" x14ac:dyDescent="0.25">
      <c r="B515" s="3152"/>
      <c r="C515" s="3152"/>
      <c r="D515" s="2803"/>
      <c r="E515" s="2803"/>
      <c r="F515" s="2803"/>
      <c r="G515" s="2804"/>
      <c r="H515" s="2805"/>
      <c r="I515" s="2803"/>
      <c r="J515" s="2803"/>
    </row>
    <row r="516" spans="2:37" s="2393" customFormat="1" ht="20.25" x14ac:dyDescent="0.2">
      <c r="B516" s="4169" t="s">
        <v>4994</v>
      </c>
      <c r="C516" s="4170"/>
      <c r="D516" s="4170"/>
      <c r="E516" s="4170"/>
      <c r="F516" s="4170"/>
      <c r="G516" s="4170"/>
      <c r="H516" s="4170"/>
      <c r="I516" s="4170"/>
      <c r="J516" s="4170"/>
      <c r="K516" s="4170"/>
      <c r="L516" s="4170"/>
      <c r="M516" s="4170"/>
      <c r="N516" s="4170"/>
      <c r="O516" s="4170"/>
      <c r="P516" s="4170"/>
      <c r="Q516" s="4170"/>
      <c r="R516" s="4170"/>
      <c r="S516" s="4170"/>
      <c r="T516" s="4170"/>
      <c r="U516" s="4170"/>
      <c r="V516" s="4170"/>
      <c r="W516" s="4170"/>
      <c r="X516" s="4170"/>
      <c r="Y516" s="4170"/>
      <c r="Z516" s="4170"/>
      <c r="AA516" s="4170"/>
      <c r="AB516" s="4170"/>
      <c r="AC516" s="4170"/>
      <c r="AD516" s="4170"/>
      <c r="AE516" s="4170"/>
      <c r="AF516" s="4170"/>
      <c r="AG516" s="4170"/>
      <c r="AH516" s="4170"/>
      <c r="AI516" s="4170"/>
      <c r="AJ516" s="4170"/>
      <c r="AK516" s="4171"/>
    </row>
    <row r="517" spans="2:37" s="2393" customFormat="1" x14ac:dyDescent="0.2">
      <c r="B517" s="2500"/>
      <c r="C517" s="3299"/>
      <c r="D517" s="3299"/>
      <c r="E517" s="3299"/>
      <c r="F517" s="3299"/>
      <c r="G517" s="2501"/>
      <c r="H517" s="2501"/>
      <c r="I517" s="2501"/>
      <c r="J517" s="2501"/>
      <c r="K517" s="2501"/>
      <c r="L517" s="2501"/>
      <c r="M517" s="2501"/>
      <c r="N517" s="2501"/>
      <c r="O517" s="2501"/>
      <c r="P517" s="2501"/>
      <c r="Q517" s="2501"/>
      <c r="R517" s="2501"/>
      <c r="S517" s="2501"/>
      <c r="T517" s="2501"/>
      <c r="U517" s="2501"/>
      <c r="V517" s="2501"/>
      <c r="W517" s="2501"/>
      <c r="X517" s="2501"/>
      <c r="Y517" s="2501"/>
      <c r="Z517" s="2501"/>
      <c r="AA517" s="2501"/>
      <c r="AB517" s="2501"/>
      <c r="AC517" s="2501"/>
      <c r="AD517" s="2501"/>
      <c r="AE517" s="2501"/>
      <c r="AF517" s="2501"/>
      <c r="AG517" s="2501"/>
      <c r="AH517" s="2501"/>
      <c r="AI517" s="2501"/>
      <c r="AJ517" s="2501"/>
      <c r="AK517" s="2502"/>
    </row>
    <row r="518" spans="2:37" s="2393" customFormat="1" ht="17.25" customHeight="1" x14ac:dyDescent="0.2">
      <c r="B518" s="2500" t="s">
        <v>4981</v>
      </c>
      <c r="C518" s="3299"/>
      <c r="D518" s="4243" t="s">
        <v>6109</v>
      </c>
      <c r="E518" s="4243"/>
      <c r="F518" s="4243"/>
      <c r="G518" s="3152"/>
      <c r="H518" s="3152"/>
      <c r="I518" s="3152"/>
      <c r="J518" s="3152"/>
      <c r="K518" s="3152"/>
      <c r="L518" s="2501"/>
      <c r="M518" s="2501"/>
      <c r="N518" s="2501"/>
      <c r="O518" s="2501"/>
      <c r="P518" s="2501"/>
      <c r="Q518" s="2501"/>
      <c r="R518" s="2501"/>
      <c r="S518" s="2501"/>
      <c r="T518" s="2501"/>
      <c r="U518" s="2501"/>
      <c r="V518" s="2501"/>
      <c r="W518" s="2501"/>
      <c r="X518" s="2501"/>
      <c r="Y518" s="2501"/>
      <c r="Z518" s="2501"/>
      <c r="AA518" s="2501"/>
      <c r="AB518" s="2501"/>
      <c r="AC518" s="2501"/>
      <c r="AD518" s="2501"/>
      <c r="AE518" s="2501"/>
      <c r="AF518" s="2501"/>
      <c r="AG518" s="2501"/>
      <c r="AH518" s="2501"/>
      <c r="AI518" s="2501"/>
      <c r="AJ518" s="2501"/>
      <c r="AK518" s="2502"/>
    </row>
    <row r="519" spans="2:37" s="2393" customFormat="1" ht="13.5" thickBot="1" x14ac:dyDescent="0.25">
      <c r="B519" s="4176" t="s">
        <v>4995</v>
      </c>
      <c r="C519" s="4177"/>
      <c r="D519" s="4175">
        <v>41603</v>
      </c>
      <c r="E519" s="4175"/>
      <c r="F519" s="3299"/>
      <c r="G519" s="2501"/>
      <c r="H519" s="2501"/>
      <c r="I519" s="2501"/>
      <c r="J519" s="2501"/>
      <c r="K519" s="2501"/>
      <c r="L519" s="2501"/>
      <c r="M519" s="2501"/>
      <c r="N519" s="2501"/>
      <c r="O519" s="2501"/>
      <c r="P519" s="2501"/>
      <c r="Q519" s="2501"/>
      <c r="R519" s="2501"/>
      <c r="S519" s="2501"/>
      <c r="T519" s="2501"/>
      <c r="U519" s="2501"/>
      <c r="V519" s="2501"/>
      <c r="W519" s="2501"/>
      <c r="X519" s="2501"/>
      <c r="Y519" s="2501"/>
      <c r="Z519" s="2501"/>
      <c r="AA519" s="2501"/>
      <c r="AB519" s="2501"/>
      <c r="AC519" s="2501"/>
      <c r="AD519" s="2501"/>
      <c r="AE519" s="2501"/>
      <c r="AF519" s="2501"/>
      <c r="AG519" s="2501"/>
      <c r="AH519" s="2501"/>
      <c r="AI519" s="2501"/>
      <c r="AJ519" s="2501"/>
      <c r="AK519" s="2502"/>
    </row>
    <row r="520" spans="2:37" s="2393" customFormat="1" ht="157.5" customHeight="1" thickBot="1" x14ac:dyDescent="0.25">
      <c r="B520" s="4179" t="s">
        <v>4996</v>
      </c>
      <c r="C520" s="4180"/>
      <c r="D520" s="4181" t="s">
        <v>6110</v>
      </c>
      <c r="E520" s="4182"/>
      <c r="F520" s="4182"/>
      <c r="G520" s="4182"/>
      <c r="H520" s="4182"/>
      <c r="I520" s="4182"/>
      <c r="J520" s="4182"/>
      <c r="K520" s="4182"/>
      <c r="L520" s="4182"/>
      <c r="M520" s="4182"/>
      <c r="N520" s="4182"/>
      <c r="O520" s="4182"/>
      <c r="P520" s="4182"/>
      <c r="Q520" s="4183"/>
      <c r="R520" s="2501"/>
      <c r="S520" s="2501"/>
      <c r="T520" s="2501"/>
      <c r="U520" s="2501"/>
      <c r="V520" s="2501"/>
      <c r="W520" s="2501"/>
      <c r="X520" s="2501"/>
      <c r="Y520" s="2501"/>
      <c r="Z520" s="2501"/>
      <c r="AA520" s="2501"/>
      <c r="AB520" s="2501"/>
      <c r="AC520" s="2501"/>
      <c r="AD520" s="2501"/>
      <c r="AE520" s="2501"/>
      <c r="AF520" s="2501"/>
      <c r="AG520" s="2501"/>
      <c r="AH520" s="2501"/>
      <c r="AI520" s="2501"/>
      <c r="AJ520" s="2501"/>
      <c r="AK520" s="2502"/>
    </row>
    <row r="521" spans="2:37" s="2393" customFormat="1" ht="13.5" thickBot="1" x14ac:dyDescent="0.25">
      <c r="B521" s="4245"/>
      <c r="C521" s="4246"/>
      <c r="D521" s="4246"/>
      <c r="E521" s="4246"/>
      <c r="F521" s="4246"/>
      <c r="G521" s="4246"/>
      <c r="H521" s="4246"/>
      <c r="I521" s="4246"/>
      <c r="J521" s="4246"/>
      <c r="K521" s="4246"/>
      <c r="L521" s="4246"/>
      <c r="M521" s="4246"/>
      <c r="N521" s="4246"/>
      <c r="O521" s="4246"/>
      <c r="P521" s="4246"/>
      <c r="Q521" s="4246"/>
      <c r="R521" s="2501"/>
      <c r="S521" s="2501"/>
      <c r="T521" s="2501"/>
      <c r="U521" s="2501"/>
      <c r="V521" s="2501"/>
      <c r="W521" s="2501"/>
      <c r="X521" s="2501"/>
      <c r="Y521" s="2501"/>
      <c r="Z521" s="2501"/>
      <c r="AA521" s="2501"/>
      <c r="AB521" s="2501"/>
      <c r="AC521" s="2501"/>
      <c r="AD521" s="2501"/>
      <c r="AE521" s="2501"/>
      <c r="AF521" s="2501"/>
      <c r="AG521" s="2501"/>
      <c r="AH521" s="2501"/>
      <c r="AI521" s="2501"/>
      <c r="AJ521" s="2501"/>
      <c r="AK521" s="2502"/>
    </row>
    <row r="522" spans="2:37" s="2393" customFormat="1" ht="13.5" thickBot="1" x14ac:dyDescent="0.25">
      <c r="B522" s="4189" t="s">
        <v>4997</v>
      </c>
      <c r="C522" s="4189"/>
      <c r="D522" s="4189" t="s">
        <v>4987</v>
      </c>
      <c r="E522" s="4189" t="s">
        <v>4998</v>
      </c>
      <c r="F522" s="4247" t="s">
        <v>224</v>
      </c>
      <c r="G522" s="4247"/>
      <c r="H522" s="4247"/>
      <c r="I522" s="4247"/>
      <c r="J522" s="4247"/>
      <c r="K522" s="4247"/>
      <c r="L522" s="4247"/>
      <c r="M522" s="4247"/>
      <c r="N522" s="4247"/>
      <c r="O522" s="4247"/>
      <c r="P522" s="4247"/>
      <c r="Q522" s="4247"/>
      <c r="R522" s="4247"/>
      <c r="S522" s="4247" t="s">
        <v>340</v>
      </c>
      <c r="T522" s="4247"/>
      <c r="U522" s="4247"/>
      <c r="V522" s="4247"/>
      <c r="W522" s="4247"/>
      <c r="X522" s="4247"/>
      <c r="Y522" s="4247"/>
      <c r="Z522" s="4247"/>
      <c r="AA522" s="4247"/>
      <c r="AB522" s="4247"/>
      <c r="AC522" s="4247"/>
      <c r="AD522" s="4247" t="s">
        <v>225</v>
      </c>
      <c r="AE522" s="4247"/>
      <c r="AF522" s="4247"/>
      <c r="AG522" s="4247"/>
      <c r="AH522" s="4188" t="s">
        <v>4982</v>
      </c>
      <c r="AI522" s="4188"/>
      <c r="AJ522" s="4188"/>
      <c r="AK522" s="2502"/>
    </row>
    <row r="523" spans="2:37" s="2393" customFormat="1" ht="13.5" thickBot="1" x14ac:dyDescent="0.25">
      <c r="B523" s="4203"/>
      <c r="C523" s="4203"/>
      <c r="D523" s="4203"/>
      <c r="E523" s="4203"/>
      <c r="F523" s="4203" t="s">
        <v>4999</v>
      </c>
      <c r="G523" s="4203" t="s">
        <v>5000</v>
      </c>
      <c r="H523" s="4189" t="s">
        <v>5001</v>
      </c>
      <c r="I523" s="4200" t="s">
        <v>5002</v>
      </c>
      <c r="J523" s="4200" t="s">
        <v>5003</v>
      </c>
      <c r="K523" s="4201" t="s">
        <v>5004</v>
      </c>
      <c r="L523" s="4201" t="s">
        <v>5005</v>
      </c>
      <c r="M523" s="4200" t="s">
        <v>5006</v>
      </c>
      <c r="N523" s="4200"/>
      <c r="O523" s="4201" t="s">
        <v>5007</v>
      </c>
      <c r="P523" s="4201" t="s">
        <v>5008</v>
      </c>
      <c r="Q523" s="4201" t="s">
        <v>5009</v>
      </c>
      <c r="R523" s="4201" t="s">
        <v>5010</v>
      </c>
      <c r="S523" s="4189" t="s">
        <v>5011</v>
      </c>
      <c r="T523" s="4189" t="s">
        <v>5012</v>
      </c>
      <c r="U523" s="4189" t="s">
        <v>5013</v>
      </c>
      <c r="V523" s="4189" t="s">
        <v>5014</v>
      </c>
      <c r="W523" s="4189" t="s">
        <v>5015</v>
      </c>
      <c r="X523" s="4189" t="s">
        <v>5016</v>
      </c>
      <c r="Y523" s="4189" t="s">
        <v>5017</v>
      </c>
      <c r="Z523" s="4189" t="s">
        <v>5018</v>
      </c>
      <c r="AA523" s="4189" t="s">
        <v>5019</v>
      </c>
      <c r="AB523" s="4200" t="s">
        <v>5020</v>
      </c>
      <c r="AC523" s="4200" t="s">
        <v>5021</v>
      </c>
      <c r="AD523" s="4189" t="s">
        <v>5022</v>
      </c>
      <c r="AE523" s="4189" t="s">
        <v>5023</v>
      </c>
      <c r="AF523" s="4189" t="s">
        <v>5024</v>
      </c>
      <c r="AG523" s="4189" t="s">
        <v>5025</v>
      </c>
      <c r="AH523" s="4189" t="s">
        <v>1150</v>
      </c>
      <c r="AI523" s="4189" t="s">
        <v>4983</v>
      </c>
      <c r="AJ523" s="4189" t="s">
        <v>4984</v>
      </c>
      <c r="AK523" s="2502"/>
    </row>
    <row r="524" spans="2:37" s="2393" customFormat="1" ht="13.5" thickBot="1" x14ac:dyDescent="0.25">
      <c r="B524" s="4203"/>
      <c r="C524" s="4203"/>
      <c r="D524" s="4203"/>
      <c r="E524" s="4203"/>
      <c r="F524" s="4203"/>
      <c r="G524" s="4203"/>
      <c r="H524" s="4203"/>
      <c r="I524" s="4201"/>
      <c r="J524" s="4201"/>
      <c r="K524" s="4201"/>
      <c r="L524" s="4201"/>
      <c r="M524" s="3300" t="s">
        <v>5026</v>
      </c>
      <c r="N524" s="3301" t="s">
        <v>2793</v>
      </c>
      <c r="O524" s="4201"/>
      <c r="P524" s="4201"/>
      <c r="Q524" s="4201"/>
      <c r="R524" s="4201"/>
      <c r="S524" s="4203"/>
      <c r="T524" s="4203"/>
      <c r="U524" s="4203"/>
      <c r="V524" s="4203"/>
      <c r="W524" s="4203"/>
      <c r="X524" s="4203"/>
      <c r="Y524" s="4203"/>
      <c r="Z524" s="4203"/>
      <c r="AA524" s="4203"/>
      <c r="AB524" s="4201"/>
      <c r="AC524" s="4201"/>
      <c r="AD524" s="4203"/>
      <c r="AE524" s="4203"/>
      <c r="AF524" s="4203"/>
      <c r="AG524" s="4203"/>
      <c r="AH524" s="4203"/>
      <c r="AI524" s="4203"/>
      <c r="AJ524" s="4203"/>
      <c r="AK524" s="2502"/>
    </row>
    <row r="525" spans="2:37" s="2393" customFormat="1" ht="13.5" thickBot="1" x14ac:dyDescent="0.25">
      <c r="B525" s="4274" t="s">
        <v>6111</v>
      </c>
      <c r="C525" s="4275"/>
      <c r="D525" s="2919">
        <v>300330</v>
      </c>
      <c r="E525" s="3162">
        <v>90</v>
      </c>
      <c r="F525" s="3162" t="s">
        <v>1529</v>
      </c>
      <c r="G525" s="3162" t="s">
        <v>1529</v>
      </c>
      <c r="H525" s="3162" t="s">
        <v>1529</v>
      </c>
      <c r="I525" s="3162" t="s">
        <v>1529</v>
      </c>
      <c r="J525" s="3162" t="s">
        <v>1529</v>
      </c>
      <c r="K525" s="3162" t="s">
        <v>1529</v>
      </c>
      <c r="L525" s="3162" t="s">
        <v>1529</v>
      </c>
      <c r="M525" s="3162" t="s">
        <v>1529</v>
      </c>
      <c r="N525" s="3162" t="s">
        <v>1529</v>
      </c>
      <c r="O525" s="3162" t="s">
        <v>1529</v>
      </c>
      <c r="P525" s="3162" t="s">
        <v>1529</v>
      </c>
      <c r="Q525" s="3162" t="s">
        <v>1529</v>
      </c>
      <c r="R525" s="3162" t="s">
        <v>1529</v>
      </c>
      <c r="S525" s="3162" t="s">
        <v>1529</v>
      </c>
      <c r="T525" s="3162" t="s">
        <v>1529</v>
      </c>
      <c r="U525" s="3162" t="s">
        <v>1529</v>
      </c>
      <c r="V525" s="3162" t="s">
        <v>1529</v>
      </c>
      <c r="W525" s="3162" t="s">
        <v>1529</v>
      </c>
      <c r="X525" s="3162">
        <v>0.05</v>
      </c>
      <c r="Y525" s="3162" t="s">
        <v>1529</v>
      </c>
      <c r="Z525" s="3162" t="s">
        <v>1529</v>
      </c>
      <c r="AA525" s="3162" t="s">
        <v>1529</v>
      </c>
      <c r="AB525" s="3162" t="s">
        <v>1529</v>
      </c>
      <c r="AC525" s="3162">
        <v>0.06</v>
      </c>
      <c r="AD525" s="3162" t="s">
        <v>1529</v>
      </c>
      <c r="AE525" s="2876">
        <v>6000</v>
      </c>
      <c r="AF525" s="3129" t="s">
        <v>6112</v>
      </c>
      <c r="AG525" s="3130">
        <v>0.2</v>
      </c>
      <c r="AH525" s="3036"/>
      <c r="AI525" s="3036"/>
      <c r="AJ525" s="3311"/>
      <c r="AK525" s="2502"/>
    </row>
    <row r="526" spans="2:37" s="2393" customFormat="1" x14ac:dyDescent="0.2">
      <c r="B526" s="2503"/>
      <c r="C526" s="2496"/>
      <c r="D526" s="2835"/>
      <c r="E526" s="2835"/>
      <c r="F526" s="2835"/>
      <c r="G526" s="2835"/>
      <c r="H526" s="2496"/>
      <c r="I526" s="2497"/>
      <c r="J526" s="2497"/>
      <c r="K526" s="2497"/>
      <c r="L526" s="2497"/>
      <c r="M526" s="2496"/>
      <c r="N526" s="2497"/>
      <c r="O526" s="2497"/>
      <c r="P526" s="2497"/>
      <c r="Q526" s="2497"/>
      <c r="R526" s="2497"/>
      <c r="S526" s="2496"/>
      <c r="T526" s="2495"/>
      <c r="U526" s="2495"/>
      <c r="V526" s="2495"/>
      <c r="W526" s="2495"/>
      <c r="X526" s="2495"/>
      <c r="Y526" s="2495"/>
      <c r="Z526" s="2495"/>
      <c r="AA526" s="2495"/>
      <c r="AB526" s="2495"/>
      <c r="AC526" s="2495"/>
      <c r="AD526" s="2495"/>
      <c r="AE526" s="2495"/>
      <c r="AF526" s="2495"/>
      <c r="AG526" s="2495"/>
      <c r="AH526" s="2495"/>
      <c r="AI526" s="2495"/>
      <c r="AJ526" s="2495"/>
      <c r="AK526" s="2502"/>
    </row>
    <row r="527" spans="2:37" s="2393" customFormat="1" x14ac:dyDescent="0.2">
      <c r="B527" s="4236" t="s">
        <v>4985</v>
      </c>
      <c r="C527" s="4237"/>
      <c r="D527" s="4168" t="s">
        <v>1866</v>
      </c>
      <c r="E527" s="4168"/>
      <c r="F527" s="4168"/>
      <c r="G527" s="4168"/>
      <c r="H527" s="4168"/>
      <c r="I527" s="4168"/>
      <c r="J527" s="2499"/>
      <c r="K527" s="2499"/>
      <c r="L527" s="2499"/>
      <c r="M527" s="2499"/>
      <c r="N527" s="2499"/>
      <c r="O527" s="2499"/>
      <c r="P527" s="2499"/>
      <c r="Q527" s="2499"/>
      <c r="R527" s="2499"/>
      <c r="S527" s="2499"/>
      <c r="T527" s="2495"/>
      <c r="U527" s="2495"/>
      <c r="V527" s="2495"/>
      <c r="W527" s="2495"/>
      <c r="X527" s="2495"/>
      <c r="Y527" s="2495"/>
      <c r="Z527" s="2495"/>
      <c r="AA527" s="2495"/>
      <c r="AB527" s="2495"/>
      <c r="AC527" s="2495"/>
      <c r="AD527" s="2495"/>
      <c r="AE527" s="2495"/>
      <c r="AF527" s="2495"/>
      <c r="AG527" s="2495"/>
      <c r="AH527" s="2495"/>
      <c r="AI527" s="2495"/>
      <c r="AJ527" s="2495"/>
      <c r="AK527" s="2502"/>
    </row>
    <row r="528" spans="2:37" s="2393" customFormat="1" x14ac:dyDescent="0.2">
      <c r="B528" s="4236" t="s">
        <v>4986</v>
      </c>
      <c r="C528" s="4237"/>
      <c r="D528" s="5031" t="s">
        <v>6113</v>
      </c>
      <c r="E528" s="5031"/>
      <c r="F528" s="5031"/>
      <c r="G528" s="5031"/>
      <c r="H528" s="5031"/>
      <c r="I528" s="3302"/>
      <c r="J528" s="2499"/>
      <c r="K528" s="2499"/>
      <c r="L528" s="2499"/>
      <c r="M528" s="2499"/>
      <c r="N528" s="2499"/>
      <c r="O528" s="2499"/>
      <c r="P528" s="2499"/>
      <c r="Q528" s="2499"/>
      <c r="R528" s="2499"/>
      <c r="S528" s="2499"/>
      <c r="T528" s="2495"/>
      <c r="U528" s="2495"/>
      <c r="V528" s="2495"/>
      <c r="W528" s="2495"/>
      <c r="X528" s="2495"/>
      <c r="Y528" s="2495"/>
      <c r="Z528" s="2495"/>
      <c r="AA528" s="2495"/>
      <c r="AB528" s="2495"/>
      <c r="AC528" s="2495"/>
      <c r="AD528" s="2495"/>
      <c r="AE528" s="2495"/>
      <c r="AF528" s="2495"/>
      <c r="AG528" s="2495"/>
      <c r="AH528" s="2495"/>
      <c r="AI528" s="2495"/>
      <c r="AJ528" s="2495"/>
      <c r="AK528" s="2502"/>
    </row>
    <row r="529" spans="2:37" s="2393" customFormat="1" ht="15.75" thickBot="1" x14ac:dyDescent="0.25">
      <c r="B529" s="4270"/>
      <c r="C529" s="4271"/>
      <c r="D529" s="4272"/>
      <c r="E529" s="4272"/>
      <c r="F529" s="4272"/>
      <c r="G529" s="4272"/>
      <c r="H529" s="2504"/>
      <c r="I529" s="2504"/>
      <c r="J529" s="2504"/>
      <c r="K529" s="2504"/>
      <c r="L529" s="2504"/>
      <c r="M529" s="2504"/>
      <c r="N529" s="2504"/>
      <c r="O529" s="2504"/>
      <c r="P529" s="2504"/>
      <c r="Q529" s="2504"/>
      <c r="R529" s="2504"/>
      <c r="S529" s="2504"/>
      <c r="T529" s="2505"/>
      <c r="U529" s="2505"/>
      <c r="V529" s="2505"/>
      <c r="W529" s="2505"/>
      <c r="X529" s="2505"/>
      <c r="Y529" s="2505"/>
      <c r="Z529" s="2505"/>
      <c r="AA529" s="2505"/>
      <c r="AB529" s="2505"/>
      <c r="AC529" s="2505"/>
      <c r="AD529" s="2505"/>
      <c r="AE529" s="2505"/>
      <c r="AF529" s="2505"/>
      <c r="AG529" s="2505"/>
      <c r="AH529" s="2505"/>
      <c r="AI529" s="2505"/>
      <c r="AJ529" s="2505"/>
      <c r="AK529" s="2507"/>
    </row>
    <row r="530" spans="2:37" s="2393" customFormat="1" ht="13.5" thickBot="1" x14ac:dyDescent="0.25">
      <c r="B530" s="3152"/>
      <c r="C530" s="3152"/>
      <c r="D530" s="2803"/>
      <c r="E530" s="2803"/>
      <c r="F530" s="2803"/>
      <c r="G530" s="2804"/>
      <c r="H530" s="2805"/>
      <c r="I530" s="2803"/>
      <c r="J530" s="2803"/>
    </row>
    <row r="531" spans="2:37" s="2393" customFormat="1" ht="20.25" x14ac:dyDescent="0.2">
      <c r="B531" s="4169" t="s">
        <v>4994</v>
      </c>
      <c r="C531" s="4170"/>
      <c r="D531" s="4170"/>
      <c r="E531" s="4170"/>
      <c r="F531" s="4170"/>
      <c r="G531" s="4170"/>
      <c r="H531" s="4170"/>
      <c r="I531" s="4170"/>
      <c r="J531" s="4170"/>
      <c r="K531" s="4170"/>
      <c r="L531" s="4170"/>
      <c r="M531" s="4170"/>
      <c r="N531" s="4170"/>
      <c r="O531" s="4170"/>
      <c r="P531" s="4170"/>
      <c r="Q531" s="4170"/>
      <c r="R531" s="4170"/>
      <c r="S531" s="4170"/>
      <c r="T531" s="4170"/>
      <c r="U531" s="4170"/>
      <c r="V531" s="4170"/>
      <c r="W531" s="4170"/>
      <c r="X531" s="4170"/>
      <c r="Y531" s="4170"/>
      <c r="Z531" s="4170"/>
      <c r="AA531" s="4170"/>
      <c r="AB531" s="4170"/>
      <c r="AC531" s="4170"/>
      <c r="AD531" s="4170"/>
      <c r="AE531" s="4170"/>
      <c r="AF531" s="4170"/>
      <c r="AG531" s="4170"/>
      <c r="AH531" s="4170"/>
      <c r="AI531" s="4170"/>
      <c r="AJ531" s="4170"/>
      <c r="AK531" s="4171"/>
    </row>
    <row r="532" spans="2:37" s="2393" customFormat="1" x14ac:dyDescent="0.2">
      <c r="B532" s="2500"/>
      <c r="C532" s="3299"/>
      <c r="D532" s="3299"/>
      <c r="E532" s="3299"/>
      <c r="F532" s="3299"/>
      <c r="G532" s="2501"/>
      <c r="H532" s="2501"/>
      <c r="I532" s="2501"/>
      <c r="J532" s="2501"/>
      <c r="K532" s="2501"/>
      <c r="L532" s="2501"/>
      <c r="M532" s="2501"/>
      <c r="N532" s="2501"/>
      <c r="O532" s="2501"/>
      <c r="P532" s="2501"/>
      <c r="Q532" s="2501"/>
      <c r="R532" s="2501"/>
      <c r="S532" s="2501"/>
      <c r="T532" s="2501"/>
      <c r="U532" s="2501"/>
      <c r="V532" s="2501"/>
      <c r="W532" s="2501"/>
      <c r="X532" s="2501"/>
      <c r="Y532" s="2501"/>
      <c r="Z532" s="2501"/>
      <c r="AA532" s="2501"/>
      <c r="AB532" s="2501"/>
      <c r="AC532" s="2501"/>
      <c r="AD532" s="2501"/>
      <c r="AE532" s="2501"/>
      <c r="AF532" s="2501"/>
      <c r="AG532" s="2501"/>
      <c r="AH532" s="2501"/>
      <c r="AI532" s="2501"/>
      <c r="AJ532" s="2501"/>
      <c r="AK532" s="2502"/>
    </row>
    <row r="533" spans="2:37" s="2393" customFormat="1" ht="13.5" customHeight="1" x14ac:dyDescent="0.2">
      <c r="B533" s="2500" t="s">
        <v>4981</v>
      </c>
      <c r="C533" s="3299"/>
      <c r="D533" s="4243" t="s">
        <v>6099</v>
      </c>
      <c r="E533" s="4243"/>
      <c r="F533" s="4243"/>
      <c r="G533" s="2501"/>
      <c r="H533" s="2501"/>
      <c r="I533" s="2501"/>
      <c r="J533" s="2501"/>
      <c r="K533" s="2501"/>
      <c r="L533" s="2501"/>
      <c r="M533" s="2501"/>
      <c r="N533" s="2501"/>
      <c r="O533" s="2501"/>
      <c r="P533" s="2501"/>
      <c r="Q533" s="2501"/>
      <c r="R533" s="2501"/>
      <c r="S533" s="2501"/>
      <c r="T533" s="2501"/>
      <c r="U533" s="2501"/>
      <c r="V533" s="2501"/>
      <c r="W533" s="2501"/>
      <c r="X533" s="2501"/>
      <c r="Y533" s="2501"/>
      <c r="Z533" s="2501"/>
      <c r="AA533" s="2501"/>
      <c r="AB533" s="2501"/>
      <c r="AC533" s="2501"/>
      <c r="AD533" s="2501"/>
      <c r="AE533" s="2501"/>
      <c r="AF533" s="2501"/>
      <c r="AG533" s="2501"/>
      <c r="AH533" s="2501"/>
      <c r="AI533" s="2501"/>
      <c r="AJ533" s="2501"/>
      <c r="AK533" s="2502"/>
    </row>
    <row r="534" spans="2:37" s="2393" customFormat="1" ht="13.5" customHeight="1" thickBot="1" x14ac:dyDescent="0.25">
      <c r="B534" s="4176" t="s">
        <v>4995</v>
      </c>
      <c r="C534" s="4177"/>
      <c r="D534" s="4175">
        <v>41607</v>
      </c>
      <c r="E534" s="4175"/>
      <c r="F534" s="3299"/>
      <c r="G534" s="2501"/>
      <c r="H534" s="2501"/>
      <c r="I534" s="2501"/>
      <c r="J534" s="2501"/>
      <c r="K534" s="2501"/>
      <c r="L534" s="2501"/>
      <c r="M534" s="2501"/>
      <c r="N534" s="2501"/>
      <c r="O534" s="2501"/>
      <c r="P534" s="2501"/>
      <c r="Q534" s="2501"/>
      <c r="R534" s="2501"/>
      <c r="S534" s="2501"/>
      <c r="T534" s="2501"/>
      <c r="U534" s="2501"/>
      <c r="V534" s="2501"/>
      <c r="W534" s="2501"/>
      <c r="X534" s="2501"/>
      <c r="Y534" s="2501"/>
      <c r="Z534" s="2501"/>
      <c r="AA534" s="2501"/>
      <c r="AB534" s="2501"/>
      <c r="AC534" s="2501"/>
      <c r="AD534" s="2501"/>
      <c r="AE534" s="2501"/>
      <c r="AF534" s="2501"/>
      <c r="AG534" s="2501"/>
      <c r="AH534" s="2501"/>
      <c r="AI534" s="2501"/>
      <c r="AJ534" s="2501"/>
      <c r="AK534" s="2502"/>
    </row>
    <row r="535" spans="2:37" s="2393" customFormat="1" ht="87" customHeight="1" thickBot="1" x14ac:dyDescent="0.25">
      <c r="B535" s="4179" t="s">
        <v>4996</v>
      </c>
      <c r="C535" s="4180"/>
      <c r="D535" s="4181" t="s">
        <v>6100</v>
      </c>
      <c r="E535" s="4182"/>
      <c r="F535" s="4182"/>
      <c r="G535" s="4182"/>
      <c r="H535" s="4182"/>
      <c r="I535" s="4182"/>
      <c r="J535" s="4182"/>
      <c r="K535" s="4182"/>
      <c r="L535" s="4182"/>
      <c r="M535" s="4182"/>
      <c r="N535" s="4182"/>
      <c r="O535" s="4182"/>
      <c r="P535" s="4182"/>
      <c r="Q535" s="4183"/>
      <c r="R535" s="2501"/>
      <c r="S535" s="2501"/>
      <c r="T535" s="2501"/>
      <c r="U535" s="2501"/>
      <c r="V535" s="2501"/>
      <c r="W535" s="2501"/>
      <c r="X535" s="2501"/>
      <c r="Y535" s="2501"/>
      <c r="Z535" s="2501"/>
      <c r="AA535" s="2501"/>
      <c r="AB535" s="2501"/>
      <c r="AC535" s="2501"/>
      <c r="AD535" s="2501"/>
      <c r="AE535" s="2501"/>
      <c r="AF535" s="2501"/>
      <c r="AG535" s="2501"/>
      <c r="AH535" s="2501"/>
      <c r="AI535" s="2501"/>
      <c r="AJ535" s="2501"/>
      <c r="AK535" s="2502"/>
    </row>
    <row r="536" spans="2:37" s="2393" customFormat="1" ht="13.5" customHeight="1" thickBot="1" x14ac:dyDescent="0.25">
      <c r="B536" s="4245"/>
      <c r="C536" s="4246"/>
      <c r="D536" s="4246"/>
      <c r="E536" s="4246"/>
      <c r="F536" s="4246"/>
      <c r="G536" s="4246"/>
      <c r="H536" s="4246"/>
      <c r="I536" s="4246"/>
      <c r="J536" s="4246"/>
      <c r="K536" s="4246"/>
      <c r="L536" s="4246"/>
      <c r="M536" s="4246"/>
      <c r="N536" s="4246"/>
      <c r="O536" s="4246"/>
      <c r="P536" s="4246"/>
      <c r="Q536" s="4246"/>
      <c r="R536" s="2501"/>
      <c r="S536" s="2501"/>
      <c r="T536" s="2501"/>
      <c r="U536" s="2501"/>
      <c r="V536" s="2501"/>
      <c r="W536" s="2501"/>
      <c r="X536" s="2501"/>
      <c r="Y536" s="2501"/>
      <c r="Z536" s="2501"/>
      <c r="AA536" s="2501"/>
      <c r="AB536" s="2501"/>
      <c r="AC536" s="2501"/>
      <c r="AD536" s="2501"/>
      <c r="AE536" s="2501"/>
      <c r="AF536" s="2501"/>
      <c r="AG536" s="2501"/>
      <c r="AH536" s="2501"/>
      <c r="AI536" s="2501"/>
      <c r="AJ536" s="2501"/>
      <c r="AK536" s="2502"/>
    </row>
    <row r="537" spans="2:37" s="2393" customFormat="1" ht="13.5" customHeight="1" thickBot="1" x14ac:dyDescent="0.25">
      <c r="B537" s="4189" t="s">
        <v>4997</v>
      </c>
      <c r="C537" s="4189"/>
      <c r="D537" s="4189" t="s">
        <v>4987</v>
      </c>
      <c r="E537" s="4189" t="s">
        <v>4998</v>
      </c>
      <c r="F537" s="4247" t="s">
        <v>224</v>
      </c>
      <c r="G537" s="4247"/>
      <c r="H537" s="4247"/>
      <c r="I537" s="4247"/>
      <c r="J537" s="4247"/>
      <c r="K537" s="4247"/>
      <c r="L537" s="4247"/>
      <c r="M537" s="4247"/>
      <c r="N537" s="4247"/>
      <c r="O537" s="4247"/>
      <c r="P537" s="4247"/>
      <c r="Q537" s="4247"/>
      <c r="R537" s="4247"/>
      <c r="S537" s="4247" t="s">
        <v>340</v>
      </c>
      <c r="T537" s="4247"/>
      <c r="U537" s="4247"/>
      <c r="V537" s="4247"/>
      <c r="W537" s="4247"/>
      <c r="X537" s="4247"/>
      <c r="Y537" s="4247"/>
      <c r="Z537" s="4247"/>
      <c r="AA537" s="4247"/>
      <c r="AB537" s="4247"/>
      <c r="AC537" s="4247"/>
      <c r="AD537" s="4247" t="s">
        <v>225</v>
      </c>
      <c r="AE537" s="4247"/>
      <c r="AF537" s="4247"/>
      <c r="AG537" s="4247"/>
      <c r="AH537" s="4188" t="s">
        <v>4982</v>
      </c>
      <c r="AI537" s="4188"/>
      <c r="AJ537" s="4188"/>
      <c r="AK537" s="2502"/>
    </row>
    <row r="538" spans="2:37" s="2393" customFormat="1" ht="13.5" customHeight="1" thickBot="1" x14ac:dyDescent="0.25">
      <c r="B538" s="4203"/>
      <c r="C538" s="4203"/>
      <c r="D538" s="4203"/>
      <c r="E538" s="4203"/>
      <c r="F538" s="4203" t="s">
        <v>4999</v>
      </c>
      <c r="G538" s="4203" t="s">
        <v>5000</v>
      </c>
      <c r="H538" s="4189" t="s">
        <v>5001</v>
      </c>
      <c r="I538" s="4200" t="s">
        <v>5002</v>
      </c>
      <c r="J538" s="4200" t="s">
        <v>5003</v>
      </c>
      <c r="K538" s="4201" t="s">
        <v>5004</v>
      </c>
      <c r="L538" s="4201" t="s">
        <v>5005</v>
      </c>
      <c r="M538" s="4200" t="s">
        <v>5006</v>
      </c>
      <c r="N538" s="4200"/>
      <c r="O538" s="4201" t="s">
        <v>5007</v>
      </c>
      <c r="P538" s="4201" t="s">
        <v>5008</v>
      </c>
      <c r="Q538" s="4201" t="s">
        <v>5009</v>
      </c>
      <c r="R538" s="4201" t="s">
        <v>5010</v>
      </c>
      <c r="S538" s="4189" t="s">
        <v>5011</v>
      </c>
      <c r="T538" s="4189" t="s">
        <v>5012</v>
      </c>
      <c r="U538" s="4189" t="s">
        <v>5013</v>
      </c>
      <c r="V538" s="4189" t="s">
        <v>5014</v>
      </c>
      <c r="W538" s="4189" t="s">
        <v>5015</v>
      </c>
      <c r="X538" s="4189" t="s">
        <v>5016</v>
      </c>
      <c r="Y538" s="4189" t="s">
        <v>5017</v>
      </c>
      <c r="Z538" s="4189" t="s">
        <v>5018</v>
      </c>
      <c r="AA538" s="4189" t="s">
        <v>5019</v>
      </c>
      <c r="AB538" s="4200" t="s">
        <v>5020</v>
      </c>
      <c r="AC538" s="4200" t="s">
        <v>5021</v>
      </c>
      <c r="AD538" s="4189" t="s">
        <v>5022</v>
      </c>
      <c r="AE538" s="4189" t="s">
        <v>5023</v>
      </c>
      <c r="AF538" s="4189" t="s">
        <v>5024</v>
      </c>
      <c r="AG538" s="4189" t="s">
        <v>5025</v>
      </c>
      <c r="AH538" s="4189" t="s">
        <v>1150</v>
      </c>
      <c r="AI538" s="4189" t="s">
        <v>4983</v>
      </c>
      <c r="AJ538" s="4189" t="s">
        <v>4984</v>
      </c>
      <c r="AK538" s="2502"/>
    </row>
    <row r="539" spans="2:37" s="2393" customFormat="1" ht="13.5" customHeight="1" thickBot="1" x14ac:dyDescent="0.25">
      <c r="B539" s="4203"/>
      <c r="C539" s="4203"/>
      <c r="D539" s="4203"/>
      <c r="E539" s="4203"/>
      <c r="F539" s="4203"/>
      <c r="G539" s="4203"/>
      <c r="H539" s="4203"/>
      <c r="I539" s="4201"/>
      <c r="J539" s="4201"/>
      <c r="K539" s="4201"/>
      <c r="L539" s="4201"/>
      <c r="M539" s="3300" t="s">
        <v>5026</v>
      </c>
      <c r="N539" s="3301" t="s">
        <v>2793</v>
      </c>
      <c r="O539" s="4201"/>
      <c r="P539" s="4201"/>
      <c r="Q539" s="4201"/>
      <c r="R539" s="4201"/>
      <c r="S539" s="4203"/>
      <c r="T539" s="4203"/>
      <c r="U539" s="4203"/>
      <c r="V539" s="4203"/>
      <c r="W539" s="4203"/>
      <c r="X539" s="4203"/>
      <c r="Y539" s="4203"/>
      <c r="Z539" s="4203"/>
      <c r="AA539" s="4203"/>
      <c r="AB539" s="4201"/>
      <c r="AC539" s="4201"/>
      <c r="AD539" s="4203"/>
      <c r="AE539" s="4203"/>
      <c r="AF539" s="4203"/>
      <c r="AG539" s="4203"/>
      <c r="AH539" s="4203"/>
      <c r="AI539" s="4203"/>
      <c r="AJ539" s="4203"/>
      <c r="AK539" s="2502"/>
    </row>
    <row r="540" spans="2:37" s="2393" customFormat="1" x14ac:dyDescent="0.2">
      <c r="B540" s="4157" t="s">
        <v>6101</v>
      </c>
      <c r="C540" s="4158"/>
      <c r="D540" s="3077">
        <v>9050</v>
      </c>
      <c r="E540" s="3234">
        <v>1.5</v>
      </c>
      <c r="F540" s="3234" t="s">
        <v>1412</v>
      </c>
      <c r="G540" s="3234" t="s">
        <v>1412</v>
      </c>
      <c r="H540" s="3234" t="s">
        <v>1412</v>
      </c>
      <c r="I540" s="3234" t="s">
        <v>1412</v>
      </c>
      <c r="J540" s="3234" t="s">
        <v>1412</v>
      </c>
      <c r="K540" s="3234" t="s">
        <v>1412</v>
      </c>
      <c r="L540" s="3234" t="s">
        <v>1412</v>
      </c>
      <c r="M540" s="3234" t="s">
        <v>1412</v>
      </c>
      <c r="N540" s="3234" t="s">
        <v>1412</v>
      </c>
      <c r="O540" s="3234" t="s">
        <v>1412</v>
      </c>
      <c r="P540" s="3234" t="s">
        <v>1412</v>
      </c>
      <c r="Q540" s="3234" t="s">
        <v>1412</v>
      </c>
      <c r="R540" s="3234" t="s">
        <v>1412</v>
      </c>
      <c r="S540" s="3234" t="s">
        <v>1412</v>
      </c>
      <c r="T540" s="3234" t="s">
        <v>1412</v>
      </c>
      <c r="U540" s="3234" t="s">
        <v>1412</v>
      </c>
      <c r="V540" s="3234" t="s">
        <v>1412</v>
      </c>
      <c r="W540" s="3234" t="s">
        <v>1412</v>
      </c>
      <c r="X540" s="3234" t="s">
        <v>1412</v>
      </c>
      <c r="Y540" s="3234" t="s">
        <v>1412</v>
      </c>
      <c r="Z540" s="3234" t="s">
        <v>1412</v>
      </c>
      <c r="AA540" s="3234" t="s">
        <v>1412</v>
      </c>
      <c r="AB540" s="3234" t="s">
        <v>1412</v>
      </c>
      <c r="AC540" s="3234" t="s">
        <v>1412</v>
      </c>
      <c r="AD540" s="3234" t="s">
        <v>1412</v>
      </c>
      <c r="AE540" s="3234" t="s">
        <v>1412</v>
      </c>
      <c r="AF540" s="3234" t="s">
        <v>1412</v>
      </c>
      <c r="AG540" s="3234" t="s">
        <v>1412</v>
      </c>
      <c r="AH540" s="3234" t="s">
        <v>1412</v>
      </c>
      <c r="AI540" s="3234" t="s">
        <v>1412</v>
      </c>
      <c r="AJ540" s="3100" t="s">
        <v>1412</v>
      </c>
      <c r="AK540" s="2502"/>
    </row>
    <row r="541" spans="2:37" s="2393" customFormat="1" x14ac:dyDescent="0.2">
      <c r="B541" s="4161" t="s">
        <v>6102</v>
      </c>
      <c r="C541" s="4160"/>
      <c r="D541" s="3085">
        <v>9050</v>
      </c>
      <c r="E541" s="3243">
        <v>1.5</v>
      </c>
      <c r="F541" s="3243" t="s">
        <v>1412</v>
      </c>
      <c r="G541" s="3243" t="s">
        <v>1412</v>
      </c>
      <c r="H541" s="3243" t="s">
        <v>1412</v>
      </c>
      <c r="I541" s="3243" t="s">
        <v>1412</v>
      </c>
      <c r="J541" s="3243" t="s">
        <v>1412</v>
      </c>
      <c r="K541" s="3243" t="s">
        <v>1412</v>
      </c>
      <c r="L541" s="3243" t="s">
        <v>1412</v>
      </c>
      <c r="M541" s="3243" t="s">
        <v>1412</v>
      </c>
      <c r="N541" s="3243" t="s">
        <v>1412</v>
      </c>
      <c r="O541" s="3243" t="s">
        <v>1412</v>
      </c>
      <c r="P541" s="3243" t="s">
        <v>1412</v>
      </c>
      <c r="Q541" s="3243" t="s">
        <v>1412</v>
      </c>
      <c r="R541" s="3243" t="s">
        <v>1412</v>
      </c>
      <c r="S541" s="3243" t="s">
        <v>1412</v>
      </c>
      <c r="T541" s="3243" t="s">
        <v>1412</v>
      </c>
      <c r="U541" s="3243" t="s">
        <v>1412</v>
      </c>
      <c r="V541" s="3243" t="s">
        <v>1412</v>
      </c>
      <c r="W541" s="3243" t="s">
        <v>1412</v>
      </c>
      <c r="X541" s="3243" t="s">
        <v>1412</v>
      </c>
      <c r="Y541" s="3243" t="s">
        <v>1412</v>
      </c>
      <c r="Z541" s="3243" t="s">
        <v>1412</v>
      </c>
      <c r="AA541" s="3243" t="s">
        <v>1412</v>
      </c>
      <c r="AB541" s="3243" t="s">
        <v>1412</v>
      </c>
      <c r="AC541" s="3243" t="s">
        <v>1412</v>
      </c>
      <c r="AD541" s="3243" t="s">
        <v>1412</v>
      </c>
      <c r="AE541" s="3243" t="s">
        <v>1412</v>
      </c>
      <c r="AF541" s="3243" t="s">
        <v>1412</v>
      </c>
      <c r="AG541" s="3243" t="s">
        <v>1412</v>
      </c>
      <c r="AH541" s="3243" t="s">
        <v>1412</v>
      </c>
      <c r="AI541" s="3243" t="s">
        <v>1412</v>
      </c>
      <c r="AJ541" s="3325" t="s">
        <v>1412</v>
      </c>
      <c r="AK541" s="2502"/>
    </row>
    <row r="542" spans="2:37" s="2393" customFormat="1" x14ac:dyDescent="0.2">
      <c r="B542" s="4161" t="s">
        <v>6103</v>
      </c>
      <c r="C542" s="4160"/>
      <c r="D542" s="3085">
        <v>9050</v>
      </c>
      <c r="E542" s="3243">
        <v>2.5</v>
      </c>
      <c r="F542" s="3243" t="s">
        <v>1412</v>
      </c>
      <c r="G542" s="3243" t="s">
        <v>1412</v>
      </c>
      <c r="H542" s="3243" t="s">
        <v>1412</v>
      </c>
      <c r="I542" s="3243" t="s">
        <v>1412</v>
      </c>
      <c r="J542" s="3243" t="s">
        <v>1412</v>
      </c>
      <c r="K542" s="3243" t="s">
        <v>1412</v>
      </c>
      <c r="L542" s="3243" t="s">
        <v>1412</v>
      </c>
      <c r="M542" s="3243" t="s">
        <v>1412</v>
      </c>
      <c r="N542" s="3243" t="s">
        <v>1412</v>
      </c>
      <c r="O542" s="3243" t="s">
        <v>1412</v>
      </c>
      <c r="P542" s="3243" t="s">
        <v>1412</v>
      </c>
      <c r="Q542" s="3243" t="s">
        <v>1412</v>
      </c>
      <c r="R542" s="3243" t="s">
        <v>1412</v>
      </c>
      <c r="S542" s="3243" t="s">
        <v>1412</v>
      </c>
      <c r="T542" s="3243" t="s">
        <v>1412</v>
      </c>
      <c r="U542" s="3243" t="s">
        <v>1412</v>
      </c>
      <c r="V542" s="3243" t="s">
        <v>1412</v>
      </c>
      <c r="W542" s="3243" t="s">
        <v>1412</v>
      </c>
      <c r="X542" s="3243" t="s">
        <v>1412</v>
      </c>
      <c r="Y542" s="3243" t="s">
        <v>1412</v>
      </c>
      <c r="Z542" s="3243" t="s">
        <v>1412</v>
      </c>
      <c r="AA542" s="3243" t="s">
        <v>1412</v>
      </c>
      <c r="AB542" s="3243" t="s">
        <v>1412</v>
      </c>
      <c r="AC542" s="3243" t="s">
        <v>1412</v>
      </c>
      <c r="AD542" s="3243" t="s">
        <v>1412</v>
      </c>
      <c r="AE542" s="3243" t="s">
        <v>1412</v>
      </c>
      <c r="AF542" s="3243" t="s">
        <v>1412</v>
      </c>
      <c r="AG542" s="3243" t="s">
        <v>1412</v>
      </c>
      <c r="AH542" s="3243" t="s">
        <v>1412</v>
      </c>
      <c r="AI542" s="3243" t="s">
        <v>1412</v>
      </c>
      <c r="AJ542" s="3325" t="s">
        <v>1412</v>
      </c>
      <c r="AK542" s="2502"/>
    </row>
    <row r="543" spans="2:37" s="2393" customFormat="1" x14ac:dyDescent="0.2">
      <c r="B543" s="4161" t="s">
        <v>6104</v>
      </c>
      <c r="C543" s="4160"/>
      <c r="D543" s="3085">
        <v>9050</v>
      </c>
      <c r="E543" s="3324" t="s">
        <v>6105</v>
      </c>
      <c r="F543" s="3243" t="s">
        <v>1412</v>
      </c>
      <c r="G543" s="3243" t="s">
        <v>1412</v>
      </c>
      <c r="H543" s="3243" t="s">
        <v>1412</v>
      </c>
      <c r="I543" s="3243" t="s">
        <v>1412</v>
      </c>
      <c r="J543" s="3243" t="s">
        <v>1412</v>
      </c>
      <c r="K543" s="3243" t="s">
        <v>1412</v>
      </c>
      <c r="L543" s="3243" t="s">
        <v>1412</v>
      </c>
      <c r="M543" s="3243" t="s">
        <v>1412</v>
      </c>
      <c r="N543" s="3243" t="s">
        <v>1412</v>
      </c>
      <c r="O543" s="3243" t="s">
        <v>1412</v>
      </c>
      <c r="P543" s="3243" t="s">
        <v>1412</v>
      </c>
      <c r="Q543" s="3243" t="s">
        <v>1412</v>
      </c>
      <c r="R543" s="3243" t="s">
        <v>1412</v>
      </c>
      <c r="S543" s="3243" t="s">
        <v>1412</v>
      </c>
      <c r="T543" s="3243" t="s">
        <v>1412</v>
      </c>
      <c r="U543" s="3243" t="s">
        <v>1412</v>
      </c>
      <c r="V543" s="3243" t="s">
        <v>1412</v>
      </c>
      <c r="W543" s="3243" t="s">
        <v>1412</v>
      </c>
      <c r="X543" s="3243" t="s">
        <v>1412</v>
      </c>
      <c r="Y543" s="3243" t="s">
        <v>1412</v>
      </c>
      <c r="Z543" s="3243" t="s">
        <v>1412</v>
      </c>
      <c r="AA543" s="3243" t="s">
        <v>1412</v>
      </c>
      <c r="AB543" s="3243" t="s">
        <v>1412</v>
      </c>
      <c r="AC543" s="3243" t="s">
        <v>1412</v>
      </c>
      <c r="AD543" s="3243" t="s">
        <v>1412</v>
      </c>
      <c r="AE543" s="3243" t="s">
        <v>1412</v>
      </c>
      <c r="AF543" s="3243" t="s">
        <v>1412</v>
      </c>
      <c r="AG543" s="3243" t="s">
        <v>1412</v>
      </c>
      <c r="AH543" s="3243" t="s">
        <v>1412</v>
      </c>
      <c r="AI543" s="3243" t="s">
        <v>1412</v>
      </c>
      <c r="AJ543" s="3325" t="s">
        <v>1412</v>
      </c>
      <c r="AK543" s="2502"/>
    </row>
    <row r="544" spans="2:37" s="2393" customFormat="1" x14ac:dyDescent="0.2">
      <c r="B544" s="4161" t="s">
        <v>6106</v>
      </c>
      <c r="C544" s="4160"/>
      <c r="D544" s="3085">
        <v>9050</v>
      </c>
      <c r="E544" s="3243">
        <v>0.4</v>
      </c>
      <c r="F544" s="3243" t="s">
        <v>1412</v>
      </c>
      <c r="G544" s="3243" t="s">
        <v>1412</v>
      </c>
      <c r="H544" s="3243" t="s">
        <v>1412</v>
      </c>
      <c r="I544" s="3243" t="s">
        <v>1412</v>
      </c>
      <c r="J544" s="3243" t="s">
        <v>1412</v>
      </c>
      <c r="K544" s="3243" t="s">
        <v>1412</v>
      </c>
      <c r="L544" s="3243" t="s">
        <v>1412</v>
      </c>
      <c r="M544" s="3243" t="s">
        <v>1412</v>
      </c>
      <c r="N544" s="3243" t="s">
        <v>1412</v>
      </c>
      <c r="O544" s="3243" t="s">
        <v>1412</v>
      </c>
      <c r="P544" s="3243" t="s">
        <v>1412</v>
      </c>
      <c r="Q544" s="3243" t="s">
        <v>1412</v>
      </c>
      <c r="R544" s="3243" t="s">
        <v>1412</v>
      </c>
      <c r="S544" s="3243" t="s">
        <v>1412</v>
      </c>
      <c r="T544" s="3243" t="s">
        <v>1412</v>
      </c>
      <c r="U544" s="3243" t="s">
        <v>1412</v>
      </c>
      <c r="V544" s="3243" t="s">
        <v>1412</v>
      </c>
      <c r="W544" s="3243" t="s">
        <v>1412</v>
      </c>
      <c r="X544" s="3243" t="s">
        <v>1412</v>
      </c>
      <c r="Y544" s="3243" t="s">
        <v>1412</v>
      </c>
      <c r="Z544" s="3243" t="s">
        <v>1412</v>
      </c>
      <c r="AA544" s="3243" t="s">
        <v>1412</v>
      </c>
      <c r="AB544" s="3243" t="s">
        <v>1412</v>
      </c>
      <c r="AC544" s="3243" t="s">
        <v>1412</v>
      </c>
      <c r="AD544" s="3243" t="s">
        <v>1412</v>
      </c>
      <c r="AE544" s="3243" t="s">
        <v>1412</v>
      </c>
      <c r="AF544" s="3243" t="s">
        <v>1412</v>
      </c>
      <c r="AG544" s="3243" t="s">
        <v>1412</v>
      </c>
      <c r="AH544" s="3243" t="s">
        <v>1412</v>
      </c>
      <c r="AI544" s="3243" t="s">
        <v>1412</v>
      </c>
      <c r="AJ544" s="3325" t="s">
        <v>1412</v>
      </c>
      <c r="AK544" s="2502"/>
    </row>
    <row r="545" spans="2:37" s="2393" customFormat="1" ht="13.5" thickBot="1" x14ac:dyDescent="0.25">
      <c r="B545" s="4162" t="s">
        <v>6107</v>
      </c>
      <c r="C545" s="4163"/>
      <c r="D545" s="3092">
        <v>9050</v>
      </c>
      <c r="E545" s="2973">
        <v>0</v>
      </c>
      <c r="F545" s="2973" t="s">
        <v>1412</v>
      </c>
      <c r="G545" s="2973" t="s">
        <v>1412</v>
      </c>
      <c r="H545" s="2973" t="s">
        <v>1412</v>
      </c>
      <c r="I545" s="2973" t="s">
        <v>1412</v>
      </c>
      <c r="J545" s="2973" t="s">
        <v>1412</v>
      </c>
      <c r="K545" s="2973" t="s">
        <v>1412</v>
      </c>
      <c r="L545" s="2973" t="s">
        <v>1412</v>
      </c>
      <c r="M545" s="2973" t="s">
        <v>1412</v>
      </c>
      <c r="N545" s="2973" t="s">
        <v>1412</v>
      </c>
      <c r="O545" s="2973" t="s">
        <v>1412</v>
      </c>
      <c r="P545" s="2973" t="s">
        <v>1412</v>
      </c>
      <c r="Q545" s="2973" t="s">
        <v>1412</v>
      </c>
      <c r="R545" s="2973" t="s">
        <v>1412</v>
      </c>
      <c r="S545" s="2973" t="s">
        <v>1412</v>
      </c>
      <c r="T545" s="2973" t="s">
        <v>1412</v>
      </c>
      <c r="U545" s="2973" t="s">
        <v>1412</v>
      </c>
      <c r="V545" s="2973" t="s">
        <v>1412</v>
      </c>
      <c r="W545" s="2973" t="s">
        <v>1412</v>
      </c>
      <c r="X545" s="2973" t="s">
        <v>1412</v>
      </c>
      <c r="Y545" s="2973" t="s">
        <v>1412</v>
      </c>
      <c r="Z545" s="2973" t="s">
        <v>1412</v>
      </c>
      <c r="AA545" s="2973" t="s">
        <v>1412</v>
      </c>
      <c r="AB545" s="2973" t="s">
        <v>1412</v>
      </c>
      <c r="AC545" s="2973" t="s">
        <v>1412</v>
      </c>
      <c r="AD545" s="2973" t="s">
        <v>1412</v>
      </c>
      <c r="AE545" s="2973" t="s">
        <v>1412</v>
      </c>
      <c r="AF545" s="2973" t="s">
        <v>1412</v>
      </c>
      <c r="AG545" s="2973" t="s">
        <v>1412</v>
      </c>
      <c r="AH545" s="2973" t="s">
        <v>1412</v>
      </c>
      <c r="AI545" s="2973" t="s">
        <v>1412</v>
      </c>
      <c r="AJ545" s="3326" t="s">
        <v>1412</v>
      </c>
      <c r="AK545" s="2502"/>
    </row>
    <row r="546" spans="2:37" s="2393" customFormat="1" x14ac:dyDescent="0.2">
      <c r="B546" s="2503"/>
      <c r="C546" s="2496"/>
      <c r="D546" s="2835"/>
      <c r="E546" s="2835"/>
      <c r="F546" s="2835"/>
      <c r="G546" s="2835"/>
      <c r="H546" s="2496"/>
      <c r="I546" s="2497"/>
      <c r="J546" s="2497"/>
      <c r="K546" s="2497"/>
      <c r="L546" s="2497"/>
      <c r="M546" s="2496"/>
      <c r="N546" s="2497"/>
      <c r="O546" s="2497"/>
      <c r="P546" s="2497"/>
      <c r="Q546" s="2497"/>
      <c r="R546" s="2497"/>
      <c r="S546" s="2496"/>
      <c r="T546" s="2495"/>
      <c r="U546" s="2495"/>
      <c r="V546" s="2495"/>
      <c r="W546" s="2495"/>
      <c r="X546" s="2495"/>
      <c r="Y546" s="2495"/>
      <c r="Z546" s="2495"/>
      <c r="AA546" s="2495"/>
      <c r="AB546" s="2495"/>
      <c r="AC546" s="2495"/>
      <c r="AD546" s="2495"/>
      <c r="AE546" s="2495"/>
      <c r="AF546" s="2495"/>
      <c r="AG546" s="2495"/>
      <c r="AH546" s="2495"/>
      <c r="AI546" s="2495"/>
      <c r="AJ546" s="2495"/>
      <c r="AK546" s="2502"/>
    </row>
    <row r="547" spans="2:37" s="2393" customFormat="1" ht="12.75" customHeight="1" x14ac:dyDescent="0.2">
      <c r="B547" s="4236" t="s">
        <v>4985</v>
      </c>
      <c r="C547" s="4237"/>
      <c r="D547" s="4168" t="s">
        <v>1866</v>
      </c>
      <c r="E547" s="4168"/>
      <c r="F547" s="4168"/>
      <c r="G547" s="4168"/>
      <c r="H547" s="4168"/>
      <c r="I547" s="4168"/>
      <c r="J547" s="2499"/>
      <c r="K547" s="2499"/>
      <c r="L547" s="2499"/>
      <c r="M547" s="2499"/>
      <c r="N547" s="2499"/>
      <c r="O547" s="2499"/>
      <c r="P547" s="2499"/>
      <c r="Q547" s="2499"/>
      <c r="R547" s="2499"/>
      <c r="S547" s="2499"/>
      <c r="T547" s="2495"/>
      <c r="U547" s="2495"/>
      <c r="V547" s="2495"/>
      <c r="W547" s="2495"/>
      <c r="X547" s="2495"/>
      <c r="Y547" s="2495"/>
      <c r="Z547" s="2495"/>
      <c r="AA547" s="2495"/>
      <c r="AB547" s="2495"/>
      <c r="AC547" s="2495"/>
      <c r="AD547" s="2495"/>
      <c r="AE547" s="2495"/>
      <c r="AF547" s="2495"/>
      <c r="AG547" s="2495"/>
      <c r="AH547" s="2495"/>
      <c r="AI547" s="2495"/>
      <c r="AJ547" s="2495"/>
      <c r="AK547" s="2502"/>
    </row>
    <row r="548" spans="2:37" s="2393" customFormat="1" ht="13.5" customHeight="1" x14ac:dyDescent="0.2">
      <c r="B548" s="4236" t="s">
        <v>4986</v>
      </c>
      <c r="C548" s="4237"/>
      <c r="D548" s="5031" t="s">
        <v>6108</v>
      </c>
      <c r="E548" s="5031"/>
      <c r="F548" s="5031"/>
      <c r="G548" s="5031"/>
      <c r="H548" s="5031"/>
      <c r="I548" s="3302"/>
      <c r="J548" s="2499"/>
      <c r="K548" s="2499"/>
      <c r="L548" s="2499"/>
      <c r="M548" s="2499"/>
      <c r="N548" s="2499"/>
      <c r="O548" s="2499"/>
      <c r="P548" s="2499"/>
      <c r="Q548" s="2499"/>
      <c r="R548" s="2499"/>
      <c r="S548" s="2499"/>
      <c r="T548" s="2495"/>
      <c r="U548" s="2495"/>
      <c r="V548" s="2495"/>
      <c r="W548" s="2495"/>
      <c r="X548" s="2495"/>
      <c r="Y548" s="2495"/>
      <c r="Z548" s="2495"/>
      <c r="AA548" s="2495"/>
      <c r="AB548" s="2495"/>
      <c r="AC548" s="2495"/>
      <c r="AD548" s="2495"/>
      <c r="AE548" s="2495"/>
      <c r="AF548" s="2495"/>
      <c r="AG548" s="2495"/>
      <c r="AH548" s="2495"/>
      <c r="AI548" s="2495"/>
      <c r="AJ548" s="2495"/>
      <c r="AK548" s="2502"/>
    </row>
    <row r="549" spans="2:37" s="2393" customFormat="1" ht="13.5" customHeight="1" thickBot="1" x14ac:dyDescent="0.25">
      <c r="B549" s="4270"/>
      <c r="C549" s="4271"/>
      <c r="D549" s="4272"/>
      <c r="E549" s="4272"/>
      <c r="F549" s="4272"/>
      <c r="G549" s="4272"/>
      <c r="H549" s="2504"/>
      <c r="I549" s="2504"/>
      <c r="J549" s="2504"/>
      <c r="K549" s="2504"/>
      <c r="L549" s="2504"/>
      <c r="M549" s="2504"/>
      <c r="N549" s="2504"/>
      <c r="O549" s="2504"/>
      <c r="P549" s="2504"/>
      <c r="Q549" s="2504"/>
      <c r="R549" s="2504"/>
      <c r="S549" s="2504"/>
      <c r="T549" s="2505"/>
      <c r="U549" s="2505"/>
      <c r="V549" s="2505"/>
      <c r="W549" s="2505"/>
      <c r="X549" s="2505"/>
      <c r="Y549" s="2505"/>
      <c r="Z549" s="2505"/>
      <c r="AA549" s="2505"/>
      <c r="AB549" s="2505"/>
      <c r="AC549" s="2505"/>
      <c r="AD549" s="2505"/>
      <c r="AE549" s="2505"/>
      <c r="AF549" s="2505"/>
      <c r="AG549" s="2505"/>
      <c r="AH549" s="2505"/>
      <c r="AI549" s="2505"/>
      <c r="AJ549" s="2505"/>
      <c r="AK549" s="2507"/>
    </row>
    <row r="550" spans="2:37" s="2393" customFormat="1" ht="13.5" thickBot="1" x14ac:dyDescent="0.25">
      <c r="B550" s="3152"/>
      <c r="C550" s="3152"/>
      <c r="D550" s="2803"/>
      <c r="E550" s="2803"/>
      <c r="F550" s="2803"/>
      <c r="G550" s="2804"/>
      <c r="H550" s="2805"/>
      <c r="I550" s="2803"/>
      <c r="J550" s="2803"/>
    </row>
    <row r="551" spans="2:37" s="2393" customFormat="1" ht="13.5" customHeight="1" x14ac:dyDescent="0.2">
      <c r="B551" s="4169" t="s">
        <v>4994</v>
      </c>
      <c r="C551" s="4170"/>
      <c r="D551" s="4170"/>
      <c r="E551" s="4170"/>
      <c r="F551" s="4170"/>
      <c r="G551" s="4170"/>
      <c r="H551" s="4170"/>
      <c r="I551" s="4170"/>
      <c r="J551" s="4170"/>
      <c r="K551" s="4170"/>
      <c r="L551" s="4170"/>
      <c r="M551" s="4170"/>
      <c r="N551" s="4170"/>
      <c r="O551" s="4170"/>
      <c r="P551" s="4170"/>
      <c r="Q551" s="4170"/>
      <c r="R551" s="4170"/>
      <c r="S551" s="4170"/>
      <c r="T551" s="4170"/>
      <c r="U551" s="4170"/>
      <c r="V551" s="4170"/>
      <c r="W551" s="4170"/>
      <c r="X551" s="4170"/>
      <c r="Y551" s="4170"/>
      <c r="Z551" s="4170"/>
      <c r="AA551" s="4170"/>
      <c r="AB551" s="4170"/>
      <c r="AC551" s="4170"/>
      <c r="AD551" s="4170"/>
      <c r="AE551" s="4170"/>
      <c r="AF551" s="4170"/>
      <c r="AG551" s="4170"/>
      <c r="AH551" s="4170"/>
      <c r="AI551" s="4170"/>
      <c r="AJ551" s="4170"/>
      <c r="AK551" s="4171"/>
    </row>
    <row r="552" spans="2:37" s="2393" customFormat="1" x14ac:dyDescent="0.2">
      <c r="B552" s="2500"/>
      <c r="C552" s="3299"/>
      <c r="D552" s="3299"/>
      <c r="E552" s="3299"/>
      <c r="F552" s="3299"/>
      <c r="G552" s="2501"/>
      <c r="H552" s="2501"/>
      <c r="I552" s="2501"/>
      <c r="J552" s="2501"/>
      <c r="K552" s="2501"/>
      <c r="L552" s="2501"/>
      <c r="M552" s="2501"/>
      <c r="N552" s="2501"/>
      <c r="O552" s="2501"/>
      <c r="P552" s="2501"/>
      <c r="Q552" s="2501"/>
      <c r="R552" s="2501"/>
      <c r="S552" s="2501"/>
      <c r="T552" s="2501"/>
      <c r="U552" s="2501"/>
      <c r="V552" s="2501"/>
      <c r="W552" s="2501"/>
      <c r="X552" s="2501"/>
      <c r="Y552" s="2501"/>
      <c r="Z552" s="2501"/>
      <c r="AA552" s="2501"/>
      <c r="AB552" s="2501"/>
      <c r="AC552" s="2501"/>
      <c r="AD552" s="2501"/>
      <c r="AE552" s="2501"/>
      <c r="AF552" s="2501"/>
      <c r="AG552" s="2501"/>
      <c r="AH552" s="2501"/>
      <c r="AI552" s="2501"/>
      <c r="AJ552" s="2501"/>
      <c r="AK552" s="2502"/>
    </row>
    <row r="553" spans="2:37" s="2393" customFormat="1" x14ac:dyDescent="0.2">
      <c r="B553" s="2500" t="s">
        <v>4981</v>
      </c>
      <c r="C553" s="3299"/>
      <c r="D553" s="4243" t="s">
        <v>6095</v>
      </c>
      <c r="E553" s="4243"/>
      <c r="F553" s="4243"/>
      <c r="G553" s="2501"/>
      <c r="H553" s="2501"/>
      <c r="I553" s="2501"/>
      <c r="J553" s="2501"/>
      <c r="K553" s="2501"/>
      <c r="L553" s="2501"/>
      <c r="M553" s="2501"/>
      <c r="N553" s="2501"/>
      <c r="O553" s="2501"/>
      <c r="P553" s="2501"/>
      <c r="Q553" s="2501"/>
      <c r="R553" s="2501"/>
      <c r="S553" s="2501"/>
      <c r="T553" s="2501"/>
      <c r="U553" s="2501"/>
      <c r="V553" s="2501"/>
      <c r="W553" s="2501"/>
      <c r="X553" s="2501"/>
      <c r="Y553" s="2501"/>
      <c r="Z553" s="2501"/>
      <c r="AA553" s="2501"/>
      <c r="AB553" s="2501"/>
      <c r="AC553" s="2501"/>
      <c r="AD553" s="2501"/>
      <c r="AE553" s="2501"/>
      <c r="AF553" s="2501"/>
      <c r="AG553" s="2501"/>
      <c r="AH553" s="2501"/>
      <c r="AI553" s="2501"/>
      <c r="AJ553" s="2501"/>
      <c r="AK553" s="2502"/>
    </row>
    <row r="554" spans="2:37" s="2393" customFormat="1" ht="13.5" thickBot="1" x14ac:dyDescent="0.25">
      <c r="B554" s="4176" t="s">
        <v>4995</v>
      </c>
      <c r="C554" s="4177"/>
      <c r="D554" s="4175">
        <v>41594</v>
      </c>
      <c r="E554" s="4175"/>
      <c r="F554" s="3299"/>
      <c r="G554" s="2501"/>
      <c r="H554" s="2501"/>
      <c r="I554" s="2501"/>
      <c r="J554" s="2501"/>
      <c r="K554" s="2501"/>
      <c r="L554" s="2501"/>
      <c r="M554" s="2501"/>
      <c r="N554" s="2501"/>
      <c r="O554" s="2501"/>
      <c r="P554" s="2501"/>
      <c r="Q554" s="2501"/>
      <c r="R554" s="2501"/>
      <c r="S554" s="2501"/>
      <c r="T554" s="2501"/>
      <c r="U554" s="2501"/>
      <c r="V554" s="2501"/>
      <c r="W554" s="2501"/>
      <c r="X554" s="2501"/>
      <c r="Y554" s="2501"/>
      <c r="Z554" s="2501"/>
      <c r="AA554" s="2501"/>
      <c r="AB554" s="2501"/>
      <c r="AC554" s="2501"/>
      <c r="AD554" s="2501"/>
      <c r="AE554" s="2501"/>
      <c r="AF554" s="2501"/>
      <c r="AG554" s="2501"/>
      <c r="AH554" s="2501"/>
      <c r="AI554" s="2501"/>
      <c r="AJ554" s="2501"/>
      <c r="AK554" s="2502"/>
    </row>
    <row r="555" spans="2:37" s="2393" customFormat="1" ht="64.5" customHeight="1" thickBot="1" x14ac:dyDescent="0.25">
      <c r="B555" s="4179" t="s">
        <v>4996</v>
      </c>
      <c r="C555" s="4180"/>
      <c r="D555" s="4181" t="s">
        <v>6096</v>
      </c>
      <c r="E555" s="4182"/>
      <c r="F555" s="4182"/>
      <c r="G555" s="4182"/>
      <c r="H555" s="4182"/>
      <c r="I555" s="4182"/>
      <c r="J555" s="4182"/>
      <c r="K555" s="4182"/>
      <c r="L555" s="4182"/>
      <c r="M555" s="4182"/>
      <c r="N555" s="4182"/>
      <c r="O555" s="4182"/>
      <c r="P555" s="4182"/>
      <c r="Q555" s="4183"/>
      <c r="R555" s="2501"/>
      <c r="S555" s="2501"/>
      <c r="T555" s="2501"/>
      <c r="U555" s="2501"/>
      <c r="V555" s="2501"/>
      <c r="W555" s="2501"/>
      <c r="X555" s="2501"/>
      <c r="Y555" s="2501"/>
      <c r="Z555" s="2501"/>
      <c r="AA555" s="2501"/>
      <c r="AB555" s="2501"/>
      <c r="AC555" s="2501"/>
      <c r="AD555" s="2501"/>
      <c r="AE555" s="2501"/>
      <c r="AF555" s="2501"/>
      <c r="AG555" s="2501"/>
      <c r="AH555" s="2501"/>
      <c r="AI555" s="2501"/>
      <c r="AJ555" s="2501"/>
      <c r="AK555" s="2502"/>
    </row>
    <row r="556" spans="2:37" s="2393" customFormat="1" ht="13.5" thickBot="1" x14ac:dyDescent="0.25">
      <c r="B556" s="4245"/>
      <c r="C556" s="4246"/>
      <c r="D556" s="4246"/>
      <c r="E556" s="4246"/>
      <c r="F556" s="4246"/>
      <c r="G556" s="4246"/>
      <c r="H556" s="4246"/>
      <c r="I556" s="4246"/>
      <c r="J556" s="4246"/>
      <c r="K556" s="4246"/>
      <c r="L556" s="4246"/>
      <c r="M556" s="4246"/>
      <c r="N556" s="4246"/>
      <c r="O556" s="4246"/>
      <c r="P556" s="4246"/>
      <c r="Q556" s="4246"/>
      <c r="R556" s="2501"/>
      <c r="S556" s="2501"/>
      <c r="T556" s="2501"/>
      <c r="U556" s="2501"/>
      <c r="V556" s="2501"/>
      <c r="W556" s="2501"/>
      <c r="X556" s="2501"/>
      <c r="Y556" s="2501"/>
      <c r="Z556" s="2501"/>
      <c r="AA556" s="2501"/>
      <c r="AB556" s="2501"/>
      <c r="AC556" s="2501"/>
      <c r="AD556" s="2501"/>
      <c r="AE556" s="2501"/>
      <c r="AF556" s="2501"/>
      <c r="AG556" s="2501"/>
      <c r="AH556" s="2501"/>
      <c r="AI556" s="2501"/>
      <c r="AJ556" s="2501"/>
      <c r="AK556" s="2502"/>
    </row>
    <row r="557" spans="2:37" s="2393" customFormat="1" ht="12.75" customHeight="1" thickBot="1" x14ac:dyDescent="0.25">
      <c r="B557" s="4189" t="s">
        <v>4997</v>
      </c>
      <c r="C557" s="4189"/>
      <c r="D557" s="4189" t="s">
        <v>4987</v>
      </c>
      <c r="E557" s="4189" t="s">
        <v>4998</v>
      </c>
      <c r="F557" s="4247" t="s">
        <v>224</v>
      </c>
      <c r="G557" s="4247"/>
      <c r="H557" s="4247"/>
      <c r="I557" s="4247"/>
      <c r="J557" s="4247"/>
      <c r="K557" s="4247"/>
      <c r="L557" s="4247"/>
      <c r="M557" s="4247"/>
      <c r="N557" s="4247"/>
      <c r="O557" s="4247"/>
      <c r="P557" s="4247"/>
      <c r="Q557" s="4247"/>
      <c r="R557" s="4247"/>
      <c r="S557" s="4247" t="s">
        <v>340</v>
      </c>
      <c r="T557" s="4247"/>
      <c r="U557" s="4247"/>
      <c r="V557" s="4247"/>
      <c r="W557" s="4247"/>
      <c r="X557" s="4247"/>
      <c r="Y557" s="4247"/>
      <c r="Z557" s="4247"/>
      <c r="AA557" s="4247"/>
      <c r="AB557" s="4247"/>
      <c r="AC557" s="4247"/>
      <c r="AD557" s="4247" t="s">
        <v>225</v>
      </c>
      <c r="AE557" s="4247"/>
      <c r="AF557" s="4247"/>
      <c r="AG557" s="4247"/>
      <c r="AH557" s="4188" t="s">
        <v>4982</v>
      </c>
      <c r="AI557" s="4188"/>
      <c r="AJ557" s="4188"/>
      <c r="AK557" s="2502"/>
    </row>
    <row r="558" spans="2:37" s="2393" customFormat="1" ht="13.5" thickBot="1" x14ac:dyDescent="0.25">
      <c r="B558" s="4203"/>
      <c r="C558" s="4203"/>
      <c r="D558" s="4203"/>
      <c r="E558" s="4203"/>
      <c r="F558" s="4203" t="s">
        <v>4999</v>
      </c>
      <c r="G558" s="4203" t="s">
        <v>5000</v>
      </c>
      <c r="H558" s="4189" t="s">
        <v>5001</v>
      </c>
      <c r="I558" s="4200" t="s">
        <v>5002</v>
      </c>
      <c r="J558" s="4200" t="s">
        <v>5003</v>
      </c>
      <c r="K558" s="4201" t="s">
        <v>5004</v>
      </c>
      <c r="L558" s="4201" t="s">
        <v>5005</v>
      </c>
      <c r="M558" s="4200" t="s">
        <v>5006</v>
      </c>
      <c r="N558" s="4200"/>
      <c r="O558" s="4201" t="s">
        <v>5007</v>
      </c>
      <c r="P558" s="4201" t="s">
        <v>5008</v>
      </c>
      <c r="Q558" s="4201" t="s">
        <v>5009</v>
      </c>
      <c r="R558" s="4201" t="s">
        <v>5010</v>
      </c>
      <c r="S558" s="4189" t="s">
        <v>5011</v>
      </c>
      <c r="T558" s="4189" t="s">
        <v>5012</v>
      </c>
      <c r="U558" s="4189" t="s">
        <v>5013</v>
      </c>
      <c r="V558" s="4189" t="s">
        <v>5014</v>
      </c>
      <c r="W558" s="4189" t="s">
        <v>5015</v>
      </c>
      <c r="X558" s="4189" t="s">
        <v>5016</v>
      </c>
      <c r="Y558" s="4189" t="s">
        <v>5017</v>
      </c>
      <c r="Z558" s="4189" t="s">
        <v>5018</v>
      </c>
      <c r="AA558" s="4189" t="s">
        <v>5019</v>
      </c>
      <c r="AB558" s="4200" t="s">
        <v>5020</v>
      </c>
      <c r="AC558" s="4200" t="s">
        <v>5021</v>
      </c>
      <c r="AD558" s="4189" t="s">
        <v>5022</v>
      </c>
      <c r="AE558" s="4189" t="s">
        <v>5023</v>
      </c>
      <c r="AF558" s="4189" t="s">
        <v>5024</v>
      </c>
      <c r="AG558" s="4189" t="s">
        <v>5025</v>
      </c>
      <c r="AH558" s="4189" t="s">
        <v>1150</v>
      </c>
      <c r="AI558" s="4189" t="s">
        <v>4983</v>
      </c>
      <c r="AJ558" s="4189" t="s">
        <v>4984</v>
      </c>
      <c r="AK558" s="2502"/>
    </row>
    <row r="559" spans="2:37" s="2393" customFormat="1" ht="13.5" thickBot="1" x14ac:dyDescent="0.25">
      <c r="B559" s="4203"/>
      <c r="C559" s="4203"/>
      <c r="D559" s="4203"/>
      <c r="E559" s="4203"/>
      <c r="F559" s="4203"/>
      <c r="G559" s="4203"/>
      <c r="H559" s="4203"/>
      <c r="I559" s="4201"/>
      <c r="J559" s="4201"/>
      <c r="K559" s="4201"/>
      <c r="L559" s="4201"/>
      <c r="M559" s="3300" t="s">
        <v>5026</v>
      </c>
      <c r="N559" s="3301" t="s">
        <v>2793</v>
      </c>
      <c r="O559" s="4201"/>
      <c r="P559" s="4201"/>
      <c r="Q559" s="4201"/>
      <c r="R559" s="4201"/>
      <c r="S559" s="4203"/>
      <c r="T559" s="4203"/>
      <c r="U559" s="4203"/>
      <c r="V559" s="4203"/>
      <c r="W559" s="4203"/>
      <c r="X559" s="4203"/>
      <c r="Y559" s="4203"/>
      <c r="Z559" s="4203"/>
      <c r="AA559" s="4203"/>
      <c r="AB559" s="4201"/>
      <c r="AC559" s="4201"/>
      <c r="AD559" s="4203"/>
      <c r="AE559" s="4203"/>
      <c r="AF559" s="4203"/>
      <c r="AG559" s="4203"/>
      <c r="AH559" s="4203"/>
      <c r="AI559" s="4203"/>
      <c r="AJ559" s="4203"/>
      <c r="AK559" s="2502"/>
    </row>
    <row r="560" spans="2:37" s="2393" customFormat="1" ht="13.5" thickBot="1" x14ac:dyDescent="0.25">
      <c r="B560" s="4274" t="s">
        <v>6097</v>
      </c>
      <c r="C560" s="4275"/>
      <c r="D560" s="3323">
        <v>300337</v>
      </c>
      <c r="E560" s="3162"/>
      <c r="F560" s="3169" t="s">
        <v>1529</v>
      </c>
      <c r="G560" s="3169" t="s">
        <v>1529</v>
      </c>
      <c r="H560" s="3169" t="s">
        <v>1529</v>
      </c>
      <c r="I560" s="3169" t="s">
        <v>1529</v>
      </c>
      <c r="J560" s="3169" t="s">
        <v>1529</v>
      </c>
      <c r="K560" s="3169" t="s">
        <v>1529</v>
      </c>
      <c r="L560" s="3169" t="s">
        <v>1529</v>
      </c>
      <c r="M560" s="3169" t="s">
        <v>1529</v>
      </c>
      <c r="N560" s="3169" t="s">
        <v>1529</v>
      </c>
      <c r="O560" s="3169" t="s">
        <v>1529</v>
      </c>
      <c r="P560" s="3169" t="s">
        <v>1529</v>
      </c>
      <c r="Q560" s="3169" t="s">
        <v>1529</v>
      </c>
      <c r="R560" s="3169" t="s">
        <v>1529</v>
      </c>
      <c r="S560" s="3169" t="s">
        <v>1529</v>
      </c>
      <c r="T560" s="3169" t="s">
        <v>1529</v>
      </c>
      <c r="U560" s="3169" t="s">
        <v>1529</v>
      </c>
      <c r="V560" s="3169" t="s">
        <v>1529</v>
      </c>
      <c r="W560" s="3169" t="s">
        <v>1529</v>
      </c>
      <c r="X560" s="3169" t="s">
        <v>1529</v>
      </c>
      <c r="Y560" s="3169" t="s">
        <v>1529</v>
      </c>
      <c r="Z560" s="3169" t="s">
        <v>1529</v>
      </c>
      <c r="AA560" s="3169" t="s">
        <v>1529</v>
      </c>
      <c r="AB560" s="3169" t="s">
        <v>1529</v>
      </c>
      <c r="AC560" s="3169" t="s">
        <v>1529</v>
      </c>
      <c r="AD560" s="3169" t="s">
        <v>1529</v>
      </c>
      <c r="AE560" s="3169" t="s">
        <v>623</v>
      </c>
      <c r="AF560" s="3169" t="s">
        <v>1529</v>
      </c>
      <c r="AG560" s="3169">
        <v>0.1</v>
      </c>
      <c r="AH560" s="3169" t="s">
        <v>1529</v>
      </c>
      <c r="AI560" s="3169" t="s">
        <v>1529</v>
      </c>
      <c r="AJ560" s="3143" t="s">
        <v>1529</v>
      </c>
      <c r="AK560" s="2502"/>
    </row>
    <row r="561" spans="2:37" s="2393" customFormat="1" x14ac:dyDescent="0.2">
      <c r="B561" s="2503"/>
      <c r="C561" s="2496"/>
      <c r="D561" s="2835"/>
      <c r="E561" s="2835"/>
      <c r="F561" s="2835"/>
      <c r="G561" s="2835"/>
      <c r="H561" s="2496"/>
      <c r="I561" s="2497"/>
      <c r="J561" s="2497"/>
      <c r="K561" s="2497"/>
      <c r="L561" s="2497"/>
      <c r="M561" s="2496"/>
      <c r="N561" s="2497"/>
      <c r="O561" s="2497"/>
      <c r="P561" s="2497"/>
      <c r="Q561" s="2497"/>
      <c r="R561" s="2497"/>
      <c r="S561" s="2496"/>
      <c r="T561" s="2495"/>
      <c r="U561" s="2495"/>
      <c r="V561" s="2495"/>
      <c r="W561" s="2495"/>
      <c r="X561" s="2495"/>
      <c r="Y561" s="2495"/>
      <c r="Z561" s="2495"/>
      <c r="AA561" s="2495"/>
      <c r="AB561" s="2495"/>
      <c r="AC561" s="2495"/>
      <c r="AD561" s="2495"/>
      <c r="AE561" s="2495"/>
      <c r="AF561" s="2495"/>
      <c r="AG561" s="2495"/>
      <c r="AH561" s="2495"/>
      <c r="AI561" s="2495"/>
      <c r="AJ561" s="2495"/>
      <c r="AK561" s="2502"/>
    </row>
    <row r="562" spans="2:37" s="2393" customFormat="1" x14ac:dyDescent="0.2">
      <c r="B562" s="4236" t="s">
        <v>4985</v>
      </c>
      <c r="C562" s="4237"/>
      <c r="D562" s="4168" t="s">
        <v>1866</v>
      </c>
      <c r="E562" s="4168"/>
      <c r="F562" s="4168"/>
      <c r="G562" s="4168"/>
      <c r="H562" s="4168"/>
      <c r="I562" s="4168"/>
      <c r="J562" s="2499"/>
      <c r="K562" s="2499"/>
      <c r="L562" s="2499"/>
      <c r="M562" s="2499"/>
      <c r="N562" s="2499"/>
      <c r="O562" s="2499"/>
      <c r="P562" s="2499"/>
      <c r="Q562" s="2499"/>
      <c r="R562" s="2499"/>
      <c r="S562" s="2499"/>
      <c r="T562" s="2495"/>
      <c r="U562" s="2495"/>
      <c r="V562" s="2495"/>
      <c r="W562" s="2495"/>
      <c r="X562" s="2495"/>
      <c r="Y562" s="2495"/>
      <c r="Z562" s="2495"/>
      <c r="AA562" s="2495"/>
      <c r="AB562" s="2495"/>
      <c r="AC562" s="2495"/>
      <c r="AD562" s="2495"/>
      <c r="AE562" s="2495"/>
      <c r="AF562" s="2495"/>
      <c r="AG562" s="2495"/>
      <c r="AH562" s="2495"/>
      <c r="AI562" s="2495"/>
      <c r="AJ562" s="2495"/>
      <c r="AK562" s="2502"/>
    </row>
    <row r="563" spans="2:37" s="2393" customFormat="1" x14ac:dyDescent="0.2">
      <c r="B563" s="4236" t="s">
        <v>4986</v>
      </c>
      <c r="C563" s="4237"/>
      <c r="D563" s="5031" t="s">
        <v>6098</v>
      </c>
      <c r="E563" s="5031"/>
      <c r="F563" s="5031"/>
      <c r="G563" s="5031"/>
      <c r="H563" s="5031"/>
      <c r="I563" s="3302"/>
      <c r="J563" s="2499"/>
      <c r="K563" s="2499"/>
      <c r="L563" s="2499"/>
      <c r="M563" s="2499"/>
      <c r="N563" s="2499"/>
      <c r="O563" s="2499"/>
      <c r="P563" s="2499"/>
      <c r="Q563" s="2499"/>
      <c r="R563" s="2499"/>
      <c r="S563" s="2499"/>
      <c r="T563" s="2495"/>
      <c r="U563" s="2495"/>
      <c r="V563" s="2495"/>
      <c r="W563" s="2495"/>
      <c r="X563" s="2495"/>
      <c r="Y563" s="2495"/>
      <c r="Z563" s="2495"/>
      <c r="AA563" s="2495"/>
      <c r="AB563" s="2495"/>
      <c r="AC563" s="2495"/>
      <c r="AD563" s="2495"/>
      <c r="AE563" s="2495"/>
      <c r="AF563" s="2495"/>
      <c r="AG563" s="2495"/>
      <c r="AH563" s="2495"/>
      <c r="AI563" s="2495"/>
      <c r="AJ563" s="2495"/>
      <c r="AK563" s="2502"/>
    </row>
    <row r="564" spans="2:37" s="2393" customFormat="1" ht="15.75" thickBot="1" x14ac:dyDescent="0.25">
      <c r="B564" s="4270"/>
      <c r="C564" s="4271"/>
      <c r="D564" s="4272"/>
      <c r="E564" s="4272"/>
      <c r="F564" s="4272"/>
      <c r="G564" s="4272"/>
      <c r="H564" s="2504"/>
      <c r="I564" s="2504"/>
      <c r="J564" s="2504"/>
      <c r="K564" s="2504"/>
      <c r="L564" s="2504"/>
      <c r="M564" s="2504"/>
      <c r="N564" s="2504"/>
      <c r="O564" s="2504"/>
      <c r="P564" s="2504"/>
      <c r="Q564" s="2504"/>
      <c r="R564" s="2504"/>
      <c r="S564" s="2504"/>
      <c r="T564" s="2505"/>
      <c r="U564" s="2505"/>
      <c r="V564" s="2505"/>
      <c r="W564" s="2505"/>
      <c r="X564" s="2505"/>
      <c r="Y564" s="2505"/>
      <c r="Z564" s="2505"/>
      <c r="AA564" s="2505"/>
      <c r="AB564" s="2505"/>
      <c r="AC564" s="2505"/>
      <c r="AD564" s="2505"/>
      <c r="AE564" s="2505"/>
      <c r="AF564" s="2505"/>
      <c r="AG564" s="2505"/>
      <c r="AH564" s="2505"/>
      <c r="AI564" s="2505"/>
      <c r="AJ564" s="2505"/>
      <c r="AK564" s="2507"/>
    </row>
    <row r="565" spans="2:37" s="2393" customFormat="1" ht="13.5" thickBot="1" x14ac:dyDescent="0.25">
      <c r="B565" s="3152"/>
      <c r="C565" s="3152"/>
      <c r="D565" s="2803"/>
      <c r="E565" s="2803"/>
      <c r="F565" s="2803"/>
      <c r="G565" s="2804"/>
      <c r="H565" s="2805"/>
      <c r="I565" s="2803"/>
      <c r="J565" s="2803"/>
    </row>
    <row r="566" spans="2:37" s="2393" customFormat="1" ht="20.25" x14ac:dyDescent="0.2">
      <c r="B566" s="4169" t="s">
        <v>4994</v>
      </c>
      <c r="C566" s="4170"/>
      <c r="D566" s="4170"/>
      <c r="E566" s="4170"/>
      <c r="F566" s="4170"/>
      <c r="G566" s="4170"/>
      <c r="H566" s="4170"/>
      <c r="I566" s="4170"/>
      <c r="J566" s="4170"/>
      <c r="K566" s="4170"/>
      <c r="L566" s="4170"/>
      <c r="M566" s="4170"/>
      <c r="N566" s="4170"/>
      <c r="O566" s="4170"/>
      <c r="P566" s="4170"/>
      <c r="Q566" s="4170"/>
      <c r="R566" s="4170"/>
      <c r="S566" s="4170"/>
      <c r="T566" s="4170"/>
      <c r="U566" s="4170"/>
      <c r="V566" s="4170"/>
      <c r="W566" s="4170"/>
      <c r="X566" s="4170"/>
      <c r="Y566" s="4170"/>
      <c r="Z566" s="4170"/>
      <c r="AA566" s="4170"/>
      <c r="AB566" s="4170"/>
      <c r="AC566" s="4170"/>
      <c r="AD566" s="4170"/>
      <c r="AE566" s="4170"/>
      <c r="AF566" s="4170"/>
      <c r="AG566" s="4170"/>
      <c r="AH566" s="4170"/>
      <c r="AI566" s="4170"/>
      <c r="AJ566" s="4170"/>
      <c r="AK566" s="4171"/>
    </row>
    <row r="567" spans="2:37" s="2393" customFormat="1" x14ac:dyDescent="0.2">
      <c r="B567" s="2500"/>
      <c r="C567" s="2915"/>
      <c r="D567" s="2915"/>
      <c r="E567" s="2915"/>
      <c r="F567" s="2915"/>
      <c r="G567" s="2501"/>
      <c r="H567" s="2501"/>
      <c r="I567" s="2501"/>
      <c r="J567" s="2501"/>
      <c r="K567" s="2501"/>
      <c r="L567" s="2501"/>
      <c r="M567" s="2501"/>
      <c r="N567" s="2501"/>
      <c r="O567" s="2501"/>
      <c r="P567" s="2501"/>
      <c r="Q567" s="2501"/>
      <c r="R567" s="2501"/>
      <c r="S567" s="2501"/>
      <c r="T567" s="2501"/>
      <c r="U567" s="2501"/>
      <c r="V567" s="2501"/>
      <c r="W567" s="2501"/>
      <c r="X567" s="2501"/>
      <c r="Y567" s="2501"/>
      <c r="Z567" s="2501"/>
      <c r="AA567" s="2501"/>
      <c r="AB567" s="2501"/>
      <c r="AC567" s="2501"/>
      <c r="AD567" s="2501"/>
      <c r="AE567" s="2501"/>
      <c r="AF567" s="2501"/>
      <c r="AG567" s="2501"/>
      <c r="AH567" s="2501"/>
      <c r="AI567" s="2501"/>
      <c r="AJ567" s="2501"/>
      <c r="AK567" s="2502"/>
    </row>
    <row r="568" spans="2:37" s="2393" customFormat="1" x14ac:dyDescent="0.2">
      <c r="B568" s="2500" t="s">
        <v>4981</v>
      </c>
      <c r="C568" s="2915"/>
      <c r="D568" s="4243" t="s">
        <v>5184</v>
      </c>
      <c r="E568" s="4243"/>
      <c r="F568" s="4243"/>
      <c r="G568" s="2501"/>
      <c r="H568" s="2501"/>
      <c r="I568" s="2501"/>
      <c r="J568" s="2501"/>
      <c r="K568" s="2501"/>
      <c r="L568" s="2501"/>
      <c r="M568" s="2501"/>
      <c r="N568" s="2501"/>
      <c r="O568" s="2501"/>
      <c r="P568" s="2501"/>
      <c r="Q568" s="2501"/>
      <c r="R568" s="2501"/>
      <c r="S568" s="2501"/>
      <c r="T568" s="2501"/>
      <c r="U568" s="2501"/>
      <c r="V568" s="2501"/>
      <c r="W568" s="2501"/>
      <c r="X568" s="2501"/>
      <c r="Y568" s="2501"/>
      <c r="Z568" s="2501"/>
      <c r="AA568" s="2501"/>
      <c r="AB568" s="2501"/>
      <c r="AC568" s="2501"/>
      <c r="AD568" s="2501"/>
      <c r="AE568" s="2501"/>
      <c r="AF568" s="2501"/>
      <c r="AG568" s="2501"/>
      <c r="AH568" s="2501"/>
      <c r="AI568" s="2501"/>
      <c r="AJ568" s="2501"/>
      <c r="AK568" s="2502"/>
    </row>
    <row r="569" spans="2:37" s="2393" customFormat="1" ht="13.5" thickBot="1" x14ac:dyDescent="0.25">
      <c r="B569" s="4176" t="s">
        <v>4995</v>
      </c>
      <c r="C569" s="4177"/>
      <c r="D569" s="4175">
        <v>41547</v>
      </c>
      <c r="E569" s="4175"/>
      <c r="F569" s="2915"/>
      <c r="G569" s="2501"/>
      <c r="H569" s="2501"/>
      <c r="I569" s="2501"/>
      <c r="J569" s="2501"/>
      <c r="K569" s="2501"/>
      <c r="L569" s="2501"/>
      <c r="M569" s="2501"/>
      <c r="N569" s="2501"/>
      <c r="O569" s="2501"/>
      <c r="P569" s="2501"/>
      <c r="Q569" s="2501"/>
      <c r="R569" s="2501"/>
      <c r="S569" s="2501"/>
      <c r="T569" s="2501"/>
      <c r="U569" s="2501"/>
      <c r="V569" s="2501"/>
      <c r="W569" s="2501"/>
      <c r="X569" s="2501"/>
      <c r="Y569" s="2501"/>
      <c r="Z569" s="2501"/>
      <c r="AA569" s="2501"/>
      <c r="AB569" s="2501"/>
      <c r="AC569" s="2501"/>
      <c r="AD569" s="2501"/>
      <c r="AE569" s="2501"/>
      <c r="AF569" s="2501"/>
      <c r="AG569" s="2501"/>
      <c r="AH569" s="2501"/>
      <c r="AI569" s="2501"/>
      <c r="AJ569" s="2501"/>
      <c r="AK569" s="2502"/>
    </row>
    <row r="570" spans="2:37" s="2393" customFormat="1" ht="78.75" customHeight="1" thickBot="1" x14ac:dyDescent="0.25">
      <c r="B570" s="4179" t="s">
        <v>4996</v>
      </c>
      <c r="C570" s="4180"/>
      <c r="D570" s="4291" t="s">
        <v>5861</v>
      </c>
      <c r="E570" s="4292"/>
      <c r="F570" s="4292"/>
      <c r="G570" s="4292"/>
      <c r="H570" s="4292"/>
      <c r="I570" s="4292"/>
      <c r="J570" s="4292"/>
      <c r="K570" s="4292"/>
      <c r="L570" s="4292"/>
      <c r="M570" s="4292"/>
      <c r="N570" s="4292"/>
      <c r="O570" s="4292"/>
      <c r="P570" s="4292"/>
      <c r="Q570" s="4293"/>
      <c r="R570" s="2501"/>
      <c r="S570" s="2501"/>
      <c r="T570" s="2501"/>
      <c r="U570" s="2501"/>
      <c r="V570" s="2501"/>
      <c r="W570" s="2501"/>
      <c r="X570" s="2501"/>
      <c r="Y570" s="2501"/>
      <c r="Z570" s="2501"/>
      <c r="AA570" s="2501"/>
      <c r="AB570" s="2501"/>
      <c r="AC570" s="2501"/>
      <c r="AD570" s="2501"/>
      <c r="AE570" s="2501"/>
      <c r="AF570" s="2501"/>
      <c r="AG570" s="2501"/>
      <c r="AH570" s="2501"/>
      <c r="AI570" s="2501"/>
      <c r="AJ570" s="2501"/>
      <c r="AK570" s="2502"/>
    </row>
    <row r="571" spans="2:37" s="2393" customFormat="1" ht="13.5" thickBot="1" x14ac:dyDescent="0.25">
      <c r="B571" s="4245"/>
      <c r="C571" s="4246"/>
      <c r="D571" s="4246"/>
      <c r="E571" s="4246"/>
      <c r="F571" s="4246"/>
      <c r="G571" s="4246"/>
      <c r="H571" s="4246"/>
      <c r="I571" s="4246"/>
      <c r="J571" s="4246"/>
      <c r="K571" s="4246"/>
      <c r="L571" s="4246"/>
      <c r="M571" s="4246"/>
      <c r="N571" s="4246"/>
      <c r="O571" s="4246"/>
      <c r="P571" s="4246"/>
      <c r="Q571" s="4246"/>
      <c r="R571" s="2501"/>
      <c r="S571" s="2501"/>
      <c r="T571" s="2501"/>
      <c r="U571" s="2501"/>
      <c r="V571" s="2501"/>
      <c r="W571" s="2501"/>
      <c r="X571" s="2501"/>
      <c r="Y571" s="2501"/>
      <c r="Z571" s="2501"/>
      <c r="AA571" s="2501"/>
      <c r="AB571" s="2501"/>
      <c r="AC571" s="2501"/>
      <c r="AD571" s="2501"/>
      <c r="AE571" s="2501"/>
      <c r="AF571" s="2501"/>
      <c r="AG571" s="2501"/>
      <c r="AH571" s="2501"/>
      <c r="AI571" s="2501"/>
      <c r="AJ571" s="2501"/>
      <c r="AK571" s="2502"/>
    </row>
    <row r="572" spans="2:37" s="2393" customFormat="1" ht="19.5" customHeight="1" thickBot="1" x14ac:dyDescent="0.25">
      <c r="B572" s="4189" t="s">
        <v>4997</v>
      </c>
      <c r="C572" s="4189"/>
      <c r="D572" s="4189" t="s">
        <v>4987</v>
      </c>
      <c r="E572" s="4189" t="s">
        <v>4998</v>
      </c>
      <c r="F572" s="4247" t="s">
        <v>224</v>
      </c>
      <c r="G572" s="4247"/>
      <c r="H572" s="4247"/>
      <c r="I572" s="4247"/>
      <c r="J572" s="4247"/>
      <c r="K572" s="4247"/>
      <c r="L572" s="4247"/>
      <c r="M572" s="4247"/>
      <c r="N572" s="4247"/>
      <c r="O572" s="4247"/>
      <c r="P572" s="4247"/>
      <c r="Q572" s="4247"/>
      <c r="R572" s="4247"/>
      <c r="S572" s="4247" t="s">
        <v>340</v>
      </c>
      <c r="T572" s="4247"/>
      <c r="U572" s="4247"/>
      <c r="V572" s="4247"/>
      <c r="W572" s="4247"/>
      <c r="X572" s="4247"/>
      <c r="Y572" s="4247"/>
      <c r="Z572" s="4247"/>
      <c r="AA572" s="4247"/>
      <c r="AB572" s="4247"/>
      <c r="AC572" s="4247"/>
      <c r="AD572" s="4247" t="s">
        <v>225</v>
      </c>
      <c r="AE572" s="4247"/>
      <c r="AF572" s="4247"/>
      <c r="AG572" s="4247"/>
      <c r="AH572" s="4188" t="s">
        <v>4982</v>
      </c>
      <c r="AI572" s="4188"/>
      <c r="AJ572" s="4188"/>
      <c r="AK572" s="2502"/>
    </row>
    <row r="573" spans="2:37" s="2393" customFormat="1" ht="19.5" customHeight="1" thickBot="1" x14ac:dyDescent="0.25">
      <c r="B573" s="4203"/>
      <c r="C573" s="4203"/>
      <c r="D573" s="4203"/>
      <c r="E573" s="4203"/>
      <c r="F573" s="4203" t="s">
        <v>4999</v>
      </c>
      <c r="G573" s="4203" t="s">
        <v>5000</v>
      </c>
      <c r="H573" s="4189" t="s">
        <v>5001</v>
      </c>
      <c r="I573" s="4200" t="s">
        <v>5002</v>
      </c>
      <c r="J573" s="4200" t="s">
        <v>5003</v>
      </c>
      <c r="K573" s="4201" t="s">
        <v>5004</v>
      </c>
      <c r="L573" s="4201" t="s">
        <v>5005</v>
      </c>
      <c r="M573" s="4200" t="s">
        <v>5006</v>
      </c>
      <c r="N573" s="4200"/>
      <c r="O573" s="4201" t="s">
        <v>5007</v>
      </c>
      <c r="P573" s="4201" t="s">
        <v>5008</v>
      </c>
      <c r="Q573" s="4201" t="s">
        <v>5009</v>
      </c>
      <c r="R573" s="4201" t="s">
        <v>5010</v>
      </c>
      <c r="S573" s="4189" t="s">
        <v>5011</v>
      </c>
      <c r="T573" s="4189" t="s">
        <v>5012</v>
      </c>
      <c r="U573" s="4189" t="s">
        <v>5013</v>
      </c>
      <c r="V573" s="4189" t="s">
        <v>5014</v>
      </c>
      <c r="W573" s="4189" t="s">
        <v>5015</v>
      </c>
      <c r="X573" s="4189" t="s">
        <v>5016</v>
      </c>
      <c r="Y573" s="4189" t="s">
        <v>5017</v>
      </c>
      <c r="Z573" s="4189" t="s">
        <v>5018</v>
      </c>
      <c r="AA573" s="4189" t="s">
        <v>5019</v>
      </c>
      <c r="AB573" s="4200" t="s">
        <v>5020</v>
      </c>
      <c r="AC573" s="4200" t="s">
        <v>5021</v>
      </c>
      <c r="AD573" s="4189" t="s">
        <v>5022</v>
      </c>
      <c r="AE573" s="4189" t="s">
        <v>5023</v>
      </c>
      <c r="AF573" s="4189" t="s">
        <v>5024</v>
      </c>
      <c r="AG573" s="4189" t="s">
        <v>5025</v>
      </c>
      <c r="AH573" s="4189" t="s">
        <v>1150</v>
      </c>
      <c r="AI573" s="4189" t="s">
        <v>4983</v>
      </c>
      <c r="AJ573" s="4189" t="s">
        <v>4984</v>
      </c>
      <c r="AK573" s="2502"/>
    </row>
    <row r="574" spans="2:37" s="2393" customFormat="1" ht="19.5" customHeight="1" thickBot="1" x14ac:dyDescent="0.25">
      <c r="B574" s="4203"/>
      <c r="C574" s="4203"/>
      <c r="D574" s="4203"/>
      <c r="E574" s="4203"/>
      <c r="F574" s="4203"/>
      <c r="G574" s="4203"/>
      <c r="H574" s="4203"/>
      <c r="I574" s="4201"/>
      <c r="J574" s="4201"/>
      <c r="K574" s="4201"/>
      <c r="L574" s="4201"/>
      <c r="M574" s="2914" t="s">
        <v>5026</v>
      </c>
      <c r="N574" s="2913" t="s">
        <v>2793</v>
      </c>
      <c r="O574" s="4201"/>
      <c r="P574" s="4201"/>
      <c r="Q574" s="4201"/>
      <c r="R574" s="4201"/>
      <c r="S574" s="4203"/>
      <c r="T574" s="4203"/>
      <c r="U574" s="4203"/>
      <c r="V574" s="4203"/>
      <c r="W574" s="4203"/>
      <c r="X574" s="4203"/>
      <c r="Y574" s="4203"/>
      <c r="Z574" s="4203"/>
      <c r="AA574" s="4203"/>
      <c r="AB574" s="4201"/>
      <c r="AC574" s="4201"/>
      <c r="AD574" s="4203"/>
      <c r="AE574" s="4203"/>
      <c r="AF574" s="4203"/>
      <c r="AG574" s="4203"/>
      <c r="AH574" s="4203"/>
      <c r="AI574" s="4203"/>
      <c r="AJ574" s="4203"/>
      <c r="AK574" s="2502"/>
    </row>
    <row r="575" spans="2:37" s="2393" customFormat="1" ht="64.5" thickBot="1" x14ac:dyDescent="0.25">
      <c r="B575" s="5746" t="s">
        <v>5862</v>
      </c>
      <c r="C575" s="5747"/>
      <c r="D575" s="2693" t="s">
        <v>5863</v>
      </c>
      <c r="E575" s="3133">
        <v>12</v>
      </c>
      <c r="F575" s="3071" t="s">
        <v>1412</v>
      </c>
      <c r="G575" s="3071" t="s">
        <v>1412</v>
      </c>
      <c r="H575" s="3071" t="s">
        <v>1412</v>
      </c>
      <c r="I575" s="3071" t="s">
        <v>1412</v>
      </c>
      <c r="J575" s="3071" t="s">
        <v>1412</v>
      </c>
      <c r="K575" s="3134" t="s">
        <v>5864</v>
      </c>
      <c r="L575" s="3071" t="s">
        <v>1412</v>
      </c>
      <c r="M575" s="3071" t="s">
        <v>1412</v>
      </c>
      <c r="N575" s="3071" t="s">
        <v>1412</v>
      </c>
      <c r="O575" s="3135">
        <v>0.15</v>
      </c>
      <c r="P575" s="3135">
        <v>0.15</v>
      </c>
      <c r="Q575" s="3071" t="s">
        <v>1412</v>
      </c>
      <c r="R575" s="3071" t="s">
        <v>1412</v>
      </c>
      <c r="S575" s="3071" t="s">
        <v>1412</v>
      </c>
      <c r="T575" s="3071" t="s">
        <v>1412</v>
      </c>
      <c r="U575" s="3071" t="s">
        <v>1412</v>
      </c>
      <c r="V575" s="3071" t="s">
        <v>1412</v>
      </c>
      <c r="W575" s="3136">
        <v>0.05</v>
      </c>
      <c r="X575" s="3071" t="s">
        <v>1412</v>
      </c>
      <c r="Y575" s="3071" t="s">
        <v>1412</v>
      </c>
      <c r="Z575" s="3071" t="s">
        <v>1412</v>
      </c>
      <c r="AA575" s="3071" t="s">
        <v>1412</v>
      </c>
      <c r="AB575" s="2605">
        <v>0.06</v>
      </c>
      <c r="AC575" s="3071" t="s">
        <v>1412</v>
      </c>
      <c r="AD575" s="3071" t="s">
        <v>1412</v>
      </c>
      <c r="AE575" s="3071" t="s">
        <v>1412</v>
      </c>
      <c r="AF575" s="3071" t="s">
        <v>1412</v>
      </c>
      <c r="AG575" s="3071" t="s">
        <v>1412</v>
      </c>
      <c r="AH575" s="3071" t="s">
        <v>1412</v>
      </c>
      <c r="AI575" s="3071" t="s">
        <v>1412</v>
      </c>
      <c r="AJ575" s="3137" t="s">
        <v>1412</v>
      </c>
      <c r="AK575" s="2502"/>
    </row>
    <row r="576" spans="2:37" s="2393" customFormat="1" ht="64.5" thickBot="1" x14ac:dyDescent="0.25">
      <c r="B576" s="4161"/>
      <c r="C576" s="4160"/>
      <c r="D576" s="2693" t="s">
        <v>5865</v>
      </c>
      <c r="E576" s="3133">
        <v>12</v>
      </c>
      <c r="F576" s="3071" t="s">
        <v>1412</v>
      </c>
      <c r="G576" s="3071" t="s">
        <v>1412</v>
      </c>
      <c r="H576" s="3071" t="s">
        <v>1412</v>
      </c>
      <c r="I576" s="3071" t="s">
        <v>1412</v>
      </c>
      <c r="J576" s="3071" t="s">
        <v>1412</v>
      </c>
      <c r="K576" s="3134" t="s">
        <v>5864</v>
      </c>
      <c r="L576" s="3071" t="s">
        <v>1412</v>
      </c>
      <c r="M576" s="3071" t="s">
        <v>1412</v>
      </c>
      <c r="N576" s="3071" t="s">
        <v>1412</v>
      </c>
      <c r="O576" s="3135">
        <v>0.15</v>
      </c>
      <c r="P576" s="3135">
        <v>0.15</v>
      </c>
      <c r="Q576" s="3071" t="s">
        <v>1412</v>
      </c>
      <c r="R576" s="3071" t="s">
        <v>1412</v>
      </c>
      <c r="S576" s="3071" t="s">
        <v>1412</v>
      </c>
      <c r="T576" s="3071" t="s">
        <v>1412</v>
      </c>
      <c r="U576" s="3071" t="s">
        <v>1412</v>
      </c>
      <c r="V576" s="3071" t="s">
        <v>1412</v>
      </c>
      <c r="W576" s="3136">
        <v>0.05</v>
      </c>
      <c r="X576" s="3071" t="s">
        <v>1412</v>
      </c>
      <c r="Y576" s="3071" t="s">
        <v>1412</v>
      </c>
      <c r="Z576" s="3071" t="s">
        <v>1412</v>
      </c>
      <c r="AA576" s="3071" t="s">
        <v>1412</v>
      </c>
      <c r="AB576" s="2605">
        <v>0.06</v>
      </c>
      <c r="AC576" s="3071" t="s">
        <v>1412</v>
      </c>
      <c r="AD576" s="3071" t="s">
        <v>1412</v>
      </c>
      <c r="AE576" s="3071" t="s">
        <v>1412</v>
      </c>
      <c r="AF576" s="3071" t="s">
        <v>1412</v>
      </c>
      <c r="AG576" s="3071" t="s">
        <v>1412</v>
      </c>
      <c r="AH576" s="3071" t="s">
        <v>1412</v>
      </c>
      <c r="AI576" s="3071" t="s">
        <v>1412</v>
      </c>
      <c r="AJ576" s="3137" t="s">
        <v>1412</v>
      </c>
      <c r="AK576" s="2502"/>
    </row>
    <row r="577" spans="2:37" s="2393" customFormat="1" ht="64.5" thickBot="1" x14ac:dyDescent="0.25">
      <c r="B577" s="4162"/>
      <c r="C577" s="4163"/>
      <c r="D577" s="3111" t="s">
        <v>5866</v>
      </c>
      <c r="E577" s="3138">
        <v>12</v>
      </c>
      <c r="F577" s="3139" t="s">
        <v>1412</v>
      </c>
      <c r="G577" s="3139" t="s">
        <v>1412</v>
      </c>
      <c r="H577" s="3139" t="s">
        <v>1412</v>
      </c>
      <c r="I577" s="3139" t="s">
        <v>1412</v>
      </c>
      <c r="J577" s="3139" t="s">
        <v>1412</v>
      </c>
      <c r="K577" s="3140" t="s">
        <v>5864</v>
      </c>
      <c r="L577" s="3139" t="s">
        <v>1412</v>
      </c>
      <c r="M577" s="3139" t="s">
        <v>1412</v>
      </c>
      <c r="N577" s="3139" t="s">
        <v>1412</v>
      </c>
      <c r="O577" s="3141">
        <v>0.15</v>
      </c>
      <c r="P577" s="3141">
        <v>0.15</v>
      </c>
      <c r="Q577" s="3139" t="s">
        <v>1412</v>
      </c>
      <c r="R577" s="3139" t="s">
        <v>1412</v>
      </c>
      <c r="S577" s="3139" t="s">
        <v>1412</v>
      </c>
      <c r="T577" s="3139" t="s">
        <v>1412</v>
      </c>
      <c r="U577" s="3139" t="s">
        <v>1412</v>
      </c>
      <c r="V577" s="3139" t="s">
        <v>1412</v>
      </c>
      <c r="W577" s="3142">
        <v>0.05</v>
      </c>
      <c r="X577" s="3139" t="s">
        <v>1412</v>
      </c>
      <c r="Y577" s="3139" t="s">
        <v>1412</v>
      </c>
      <c r="Z577" s="3139" t="s">
        <v>1412</v>
      </c>
      <c r="AA577" s="3139" t="s">
        <v>1412</v>
      </c>
      <c r="AB577" s="3075">
        <v>0.06</v>
      </c>
      <c r="AC577" s="3139" t="s">
        <v>1412</v>
      </c>
      <c r="AD577" s="3139" t="s">
        <v>1412</v>
      </c>
      <c r="AE577" s="3139" t="s">
        <v>1412</v>
      </c>
      <c r="AF577" s="3139" t="s">
        <v>1412</v>
      </c>
      <c r="AG577" s="3139" t="s">
        <v>1412</v>
      </c>
      <c r="AH577" s="3139" t="s">
        <v>1412</v>
      </c>
      <c r="AI577" s="3139" t="s">
        <v>1412</v>
      </c>
      <c r="AJ577" s="3143" t="s">
        <v>1412</v>
      </c>
      <c r="AK577" s="2502"/>
    </row>
    <row r="578" spans="2:37" s="2393" customFormat="1" x14ac:dyDescent="0.2">
      <c r="B578" s="2503"/>
      <c r="C578" s="2496"/>
      <c r="D578" s="2835"/>
      <c r="E578" s="2835"/>
      <c r="F578" s="2835"/>
      <c r="G578" s="2835"/>
      <c r="H578" s="2496"/>
      <c r="I578" s="2497"/>
      <c r="J578" s="2497"/>
      <c r="K578" s="2497"/>
      <c r="L578" s="2497"/>
      <c r="M578" s="2496"/>
      <c r="N578" s="2497"/>
      <c r="O578" s="2497"/>
      <c r="P578" s="2497"/>
      <c r="Q578" s="2497"/>
      <c r="R578" s="2497"/>
      <c r="S578" s="2496"/>
      <c r="T578" s="2495"/>
      <c r="U578" s="2495"/>
      <c r="V578" s="2495"/>
      <c r="W578" s="2495"/>
      <c r="X578" s="2495"/>
      <c r="Y578" s="2495"/>
      <c r="Z578" s="2495"/>
      <c r="AA578" s="2495"/>
      <c r="AB578" s="2495"/>
      <c r="AC578" s="2495"/>
      <c r="AD578" s="2495"/>
      <c r="AE578" s="2495"/>
      <c r="AF578" s="2495"/>
      <c r="AG578" s="2495"/>
      <c r="AH578" s="2495"/>
      <c r="AI578" s="2495"/>
      <c r="AJ578" s="2495"/>
      <c r="AK578" s="2502"/>
    </row>
    <row r="579" spans="2:37" s="2393" customFormat="1" x14ac:dyDescent="0.2">
      <c r="B579" s="4236" t="s">
        <v>4985</v>
      </c>
      <c r="C579" s="4237"/>
      <c r="D579" s="4168" t="s">
        <v>5187</v>
      </c>
      <c r="E579" s="4168"/>
      <c r="F579" s="4168"/>
      <c r="G579" s="4168"/>
      <c r="H579" s="4168"/>
      <c r="I579" s="4168"/>
      <c r="J579" s="2499"/>
      <c r="K579" s="2499"/>
      <c r="L579" s="2499"/>
      <c r="M579" s="2499"/>
      <c r="N579" s="2499"/>
      <c r="O579" s="2499"/>
      <c r="P579" s="2499"/>
      <c r="Q579" s="2499"/>
      <c r="R579" s="2499"/>
      <c r="S579" s="2499"/>
      <c r="T579" s="2495"/>
      <c r="U579" s="2495"/>
      <c r="V579" s="2495"/>
      <c r="W579" s="2495"/>
      <c r="X579" s="2495"/>
      <c r="Y579" s="2495"/>
      <c r="Z579" s="2495"/>
      <c r="AA579" s="2495"/>
      <c r="AB579" s="2495"/>
      <c r="AC579" s="2495"/>
      <c r="AD579" s="2495"/>
      <c r="AE579" s="2495"/>
      <c r="AF579" s="2495"/>
      <c r="AG579" s="2495"/>
      <c r="AH579" s="2495"/>
      <c r="AI579" s="2495"/>
      <c r="AJ579" s="2495"/>
      <c r="AK579" s="2502"/>
    </row>
    <row r="580" spans="2:37" s="2393" customFormat="1" x14ac:dyDescent="0.2">
      <c r="B580" s="4236" t="s">
        <v>4986</v>
      </c>
      <c r="C580" s="4237"/>
      <c r="D580" s="5031" t="s">
        <v>5176</v>
      </c>
      <c r="E580" s="5031"/>
      <c r="F580" s="5031"/>
      <c r="G580" s="5031"/>
      <c r="H580" s="5031"/>
      <c r="I580" s="3042"/>
      <c r="J580" s="2499"/>
      <c r="K580" s="2499"/>
      <c r="L580" s="2499"/>
      <c r="M580" s="2499"/>
      <c r="N580" s="2499"/>
      <c r="O580" s="2499"/>
      <c r="P580" s="2499"/>
      <c r="Q580" s="2499"/>
      <c r="R580" s="2499"/>
      <c r="S580" s="2499"/>
      <c r="T580" s="2495"/>
      <c r="U580" s="2495"/>
      <c r="V580" s="2495"/>
      <c r="W580" s="2495"/>
      <c r="X580" s="2495"/>
      <c r="Y580" s="2495"/>
      <c r="Z580" s="2495"/>
      <c r="AA580" s="2495"/>
      <c r="AB580" s="2495"/>
      <c r="AC580" s="2495"/>
      <c r="AD580" s="2495"/>
      <c r="AE580" s="2495"/>
      <c r="AF580" s="2495"/>
      <c r="AG580" s="2495"/>
      <c r="AH580" s="2495"/>
      <c r="AI580" s="2495"/>
      <c r="AJ580" s="2495"/>
      <c r="AK580" s="2502"/>
    </row>
    <row r="581" spans="2:37" s="2393" customFormat="1" ht="15.75" thickBot="1" x14ac:dyDescent="0.25">
      <c r="B581" s="4270"/>
      <c r="C581" s="4271"/>
      <c r="D581" s="4272"/>
      <c r="E581" s="4272"/>
      <c r="F581" s="4272"/>
      <c r="G581" s="4272"/>
      <c r="H581" s="2504"/>
      <c r="I581" s="2504"/>
      <c r="J581" s="2504"/>
      <c r="K581" s="2504"/>
      <c r="L581" s="2504"/>
      <c r="M581" s="2504"/>
      <c r="N581" s="2504"/>
      <c r="O581" s="2504"/>
      <c r="P581" s="2504"/>
      <c r="Q581" s="2504"/>
      <c r="R581" s="2504"/>
      <c r="S581" s="2504"/>
      <c r="T581" s="2505"/>
      <c r="U581" s="2505"/>
      <c r="V581" s="2505"/>
      <c r="W581" s="2505"/>
      <c r="X581" s="2505"/>
      <c r="Y581" s="2505"/>
      <c r="Z581" s="2505"/>
      <c r="AA581" s="2505"/>
      <c r="AB581" s="2505"/>
      <c r="AC581" s="2505"/>
      <c r="AD581" s="2505"/>
      <c r="AE581" s="2505"/>
      <c r="AF581" s="2505"/>
      <c r="AG581" s="2505"/>
      <c r="AH581" s="2505"/>
      <c r="AI581" s="2505"/>
      <c r="AJ581" s="2505"/>
      <c r="AK581" s="2507"/>
    </row>
    <row r="582" spans="2:37" s="2393" customFormat="1" ht="13.5" thickBot="1" x14ac:dyDescent="0.25">
      <c r="B582" s="2703"/>
      <c r="C582" s="2803"/>
      <c r="D582" s="2803"/>
      <c r="E582" s="2803"/>
      <c r="F582" s="2803"/>
      <c r="G582" s="2804"/>
      <c r="H582" s="2805"/>
      <c r="I582" s="2803"/>
      <c r="J582" s="2803"/>
    </row>
    <row r="583" spans="2:37" s="2349" customFormat="1" ht="20.25" x14ac:dyDescent="0.2">
      <c r="B583" s="4169" t="s">
        <v>4994</v>
      </c>
      <c r="C583" s="4170"/>
      <c r="D583" s="4170"/>
      <c r="E583" s="4170"/>
      <c r="F583" s="4170"/>
      <c r="G583" s="4170"/>
      <c r="H583" s="4170"/>
      <c r="I583" s="4170"/>
      <c r="J583" s="4170"/>
      <c r="K583" s="4170"/>
      <c r="L583" s="4170"/>
      <c r="M583" s="4170"/>
      <c r="N583" s="4170"/>
      <c r="O583" s="4170"/>
      <c r="P583" s="4170"/>
      <c r="Q583" s="4170"/>
      <c r="R583" s="4170"/>
      <c r="S583" s="4170"/>
      <c r="T583" s="4170"/>
      <c r="U583" s="4170"/>
      <c r="V583" s="4170"/>
      <c r="W583" s="4170"/>
      <c r="X583" s="4170"/>
      <c r="Y583" s="4170"/>
      <c r="Z583" s="4170"/>
      <c r="AA583" s="4170"/>
      <c r="AB583" s="4170"/>
      <c r="AC583" s="4170"/>
      <c r="AD583" s="4170"/>
      <c r="AE583" s="4170"/>
      <c r="AF583" s="4170"/>
      <c r="AG583" s="4170"/>
      <c r="AH583" s="4170"/>
      <c r="AI583" s="4170"/>
      <c r="AJ583" s="4170"/>
      <c r="AK583" s="4171"/>
    </row>
    <row r="584" spans="2:37" s="2349" customFormat="1" x14ac:dyDescent="0.2">
      <c r="B584" s="2500"/>
      <c r="C584" s="2721"/>
      <c r="D584" s="2721"/>
      <c r="E584" s="2721"/>
      <c r="F584" s="2721"/>
      <c r="G584" s="2501"/>
      <c r="H584" s="2501"/>
      <c r="I584" s="2501"/>
      <c r="J584" s="2501"/>
      <c r="K584" s="2501"/>
      <c r="L584" s="2501"/>
      <c r="M584" s="2501"/>
      <c r="N584" s="2501"/>
      <c r="O584" s="2501"/>
      <c r="P584" s="2501"/>
      <c r="Q584" s="2501"/>
      <c r="R584" s="2501"/>
      <c r="S584" s="2501"/>
      <c r="T584" s="2501"/>
      <c r="U584" s="2501"/>
      <c r="V584" s="2501"/>
      <c r="W584" s="2501"/>
      <c r="X584" s="2501"/>
      <c r="Y584" s="2501"/>
      <c r="Z584" s="2501"/>
      <c r="AA584" s="2501"/>
      <c r="AB584" s="2501"/>
      <c r="AC584" s="2501"/>
      <c r="AD584" s="2501"/>
      <c r="AE584" s="2501"/>
      <c r="AF584" s="2501"/>
      <c r="AG584" s="2501"/>
      <c r="AH584" s="2501"/>
      <c r="AI584" s="2501"/>
      <c r="AJ584" s="2501"/>
      <c r="AK584" s="2502"/>
    </row>
    <row r="585" spans="2:37" s="2349" customFormat="1" x14ac:dyDescent="0.2">
      <c r="B585" s="2500" t="s">
        <v>4981</v>
      </c>
      <c r="C585" s="2721"/>
      <c r="D585" s="4294" t="s">
        <v>5471</v>
      </c>
      <c r="E585" s="4294"/>
      <c r="F585" s="4294"/>
      <c r="G585" s="2501"/>
      <c r="H585" s="2501"/>
      <c r="I585" s="2501"/>
      <c r="J585" s="2501"/>
      <c r="K585" s="2501"/>
      <c r="L585" s="2501"/>
      <c r="M585" s="2501"/>
      <c r="N585" s="2501"/>
      <c r="O585" s="2501"/>
      <c r="P585" s="2501"/>
      <c r="Q585" s="2501"/>
      <c r="R585" s="2501"/>
      <c r="S585" s="2501"/>
      <c r="T585" s="2501"/>
      <c r="U585" s="2501"/>
      <c r="V585" s="2501"/>
      <c r="W585" s="2501"/>
      <c r="X585" s="2501"/>
      <c r="Y585" s="2501"/>
      <c r="Z585" s="2501"/>
      <c r="AA585" s="2501"/>
      <c r="AB585" s="2501"/>
      <c r="AC585" s="2501"/>
      <c r="AD585" s="2501"/>
      <c r="AE585" s="2501"/>
      <c r="AF585" s="2501"/>
      <c r="AG585" s="2501"/>
      <c r="AH585" s="2501"/>
      <c r="AI585" s="2501"/>
      <c r="AJ585" s="2501"/>
      <c r="AK585" s="2502"/>
    </row>
    <row r="586" spans="2:37" s="2349" customFormat="1" ht="13.5" thickBot="1" x14ac:dyDescent="0.25">
      <c r="B586" s="4176" t="s">
        <v>4995</v>
      </c>
      <c r="C586" s="4177"/>
      <c r="D586" s="4314">
        <v>41480</v>
      </c>
      <c r="E586" s="4315"/>
      <c r="F586" s="2721"/>
      <c r="G586" s="2501"/>
      <c r="H586" s="2501"/>
      <c r="I586" s="2501"/>
      <c r="J586" s="2501"/>
      <c r="K586" s="2501"/>
      <c r="L586" s="2501"/>
      <c r="M586" s="2501"/>
      <c r="N586" s="2501"/>
      <c r="O586" s="2501"/>
      <c r="P586" s="2501"/>
      <c r="Q586" s="2501"/>
      <c r="R586" s="2501"/>
      <c r="S586" s="2501"/>
      <c r="T586" s="2501"/>
      <c r="U586" s="2501"/>
      <c r="V586" s="2501"/>
      <c r="W586" s="2501"/>
      <c r="X586" s="2501"/>
      <c r="Y586" s="2501"/>
      <c r="Z586" s="2501"/>
      <c r="AA586" s="2501"/>
      <c r="AB586" s="2501"/>
      <c r="AC586" s="2501"/>
      <c r="AD586" s="2501"/>
      <c r="AE586" s="2501"/>
      <c r="AF586" s="2501"/>
      <c r="AG586" s="2501"/>
      <c r="AH586" s="2501"/>
      <c r="AI586" s="2501"/>
      <c r="AJ586" s="2501"/>
      <c r="AK586" s="2502"/>
    </row>
    <row r="587" spans="2:37" s="2349" customFormat="1" ht="93.75" customHeight="1" thickBot="1" x14ac:dyDescent="0.25">
      <c r="B587" s="4179" t="s">
        <v>4996</v>
      </c>
      <c r="C587" s="4180"/>
      <c r="D587" s="4291" t="s">
        <v>5472</v>
      </c>
      <c r="E587" s="4292"/>
      <c r="F587" s="4292"/>
      <c r="G587" s="4292"/>
      <c r="H587" s="4292"/>
      <c r="I587" s="4292"/>
      <c r="J587" s="4292"/>
      <c r="K587" s="4292"/>
      <c r="L587" s="4292"/>
      <c r="M587" s="4292"/>
      <c r="N587" s="4292"/>
      <c r="O587" s="4292"/>
      <c r="P587" s="4292"/>
      <c r="Q587" s="4293"/>
      <c r="R587" s="2501"/>
      <c r="S587" s="2501"/>
      <c r="T587" s="2501"/>
      <c r="U587" s="2501"/>
      <c r="V587" s="2501"/>
      <c r="W587" s="2501"/>
      <c r="X587" s="2501"/>
      <c r="Y587" s="2501"/>
      <c r="Z587" s="2501"/>
      <c r="AA587" s="2501"/>
      <c r="AB587" s="2501"/>
      <c r="AC587" s="2501"/>
      <c r="AD587" s="2501"/>
      <c r="AE587" s="2501"/>
      <c r="AF587" s="2501"/>
      <c r="AG587" s="2501"/>
      <c r="AH587" s="2501"/>
      <c r="AI587" s="2501"/>
      <c r="AJ587" s="2501"/>
      <c r="AK587" s="2502"/>
    </row>
    <row r="588" spans="2:37" s="2349" customFormat="1" ht="13.5" thickBot="1" x14ac:dyDescent="0.25">
      <c r="B588" s="4245"/>
      <c r="C588" s="4246"/>
      <c r="D588" s="4246"/>
      <c r="E588" s="4246"/>
      <c r="F588" s="4246"/>
      <c r="G588" s="4246"/>
      <c r="H588" s="4246"/>
      <c r="I588" s="4246"/>
      <c r="J588" s="4246"/>
      <c r="K588" s="4246"/>
      <c r="L588" s="4246"/>
      <c r="M588" s="4246"/>
      <c r="N588" s="4246"/>
      <c r="O588" s="4246"/>
      <c r="P588" s="4246"/>
      <c r="Q588" s="4246"/>
      <c r="R588" s="2501"/>
      <c r="S588" s="2501"/>
      <c r="T588" s="2501"/>
      <c r="U588" s="2501"/>
      <c r="V588" s="2501"/>
      <c r="W588" s="2501"/>
      <c r="X588" s="2501"/>
      <c r="Y588" s="2501"/>
      <c r="Z588" s="2501"/>
      <c r="AA588" s="2501"/>
      <c r="AB588" s="2501"/>
      <c r="AC588" s="2501"/>
      <c r="AD588" s="2501"/>
      <c r="AE588" s="2501"/>
      <c r="AF588" s="2501"/>
      <c r="AG588" s="2501"/>
      <c r="AH588" s="2501"/>
      <c r="AI588" s="2501"/>
      <c r="AJ588" s="2501"/>
      <c r="AK588" s="2502"/>
    </row>
    <row r="589" spans="2:37" s="2349" customFormat="1" ht="24" customHeight="1" thickBot="1" x14ac:dyDescent="0.25">
      <c r="B589" s="4189" t="s">
        <v>4997</v>
      </c>
      <c r="C589" s="4189"/>
      <c r="D589" s="4189" t="s">
        <v>4987</v>
      </c>
      <c r="E589" s="4189" t="s">
        <v>4998</v>
      </c>
      <c r="F589" s="4247" t="s">
        <v>224</v>
      </c>
      <c r="G589" s="4247"/>
      <c r="H589" s="4247"/>
      <c r="I589" s="4247"/>
      <c r="J589" s="4247"/>
      <c r="K589" s="4247"/>
      <c r="L589" s="4247"/>
      <c r="M589" s="4247"/>
      <c r="N589" s="4247"/>
      <c r="O589" s="4247"/>
      <c r="P589" s="4247"/>
      <c r="Q589" s="4247"/>
      <c r="R589" s="4247"/>
      <c r="S589" s="4247" t="s">
        <v>340</v>
      </c>
      <c r="T589" s="4247"/>
      <c r="U589" s="4247"/>
      <c r="V589" s="4247"/>
      <c r="W589" s="4247"/>
      <c r="X589" s="4247"/>
      <c r="Y589" s="4247"/>
      <c r="Z589" s="4247"/>
      <c r="AA589" s="4247"/>
      <c r="AB589" s="4247"/>
      <c r="AC589" s="4247"/>
      <c r="AD589" s="4247" t="s">
        <v>225</v>
      </c>
      <c r="AE589" s="4247"/>
      <c r="AF589" s="4247"/>
      <c r="AG589" s="4247"/>
      <c r="AH589" s="4188" t="s">
        <v>4982</v>
      </c>
      <c r="AI589" s="4188"/>
      <c r="AJ589" s="4188"/>
      <c r="AK589" s="2502"/>
    </row>
    <row r="590" spans="2:37" s="2349" customFormat="1" ht="36" customHeight="1" thickBot="1" x14ac:dyDescent="0.25">
      <c r="B590" s="4203"/>
      <c r="C590" s="4203"/>
      <c r="D590" s="4203"/>
      <c r="E590" s="4203"/>
      <c r="F590" s="4203" t="s">
        <v>4999</v>
      </c>
      <c r="G590" s="4203" t="s">
        <v>5000</v>
      </c>
      <c r="H590" s="4189" t="s">
        <v>5001</v>
      </c>
      <c r="I590" s="4200" t="s">
        <v>5002</v>
      </c>
      <c r="J590" s="4200" t="s">
        <v>5003</v>
      </c>
      <c r="K590" s="4201" t="s">
        <v>5004</v>
      </c>
      <c r="L590" s="4201" t="s">
        <v>5005</v>
      </c>
      <c r="M590" s="4200" t="s">
        <v>5006</v>
      </c>
      <c r="N590" s="4200"/>
      <c r="O590" s="4201" t="s">
        <v>5007</v>
      </c>
      <c r="P590" s="4201" t="s">
        <v>5008</v>
      </c>
      <c r="Q590" s="4201" t="s">
        <v>5009</v>
      </c>
      <c r="R590" s="4201" t="s">
        <v>5010</v>
      </c>
      <c r="S590" s="4189" t="s">
        <v>5011</v>
      </c>
      <c r="T590" s="4189" t="s">
        <v>5012</v>
      </c>
      <c r="U590" s="4189" t="s">
        <v>5013</v>
      </c>
      <c r="V590" s="4189" t="s">
        <v>5014</v>
      </c>
      <c r="W590" s="4189" t="s">
        <v>5015</v>
      </c>
      <c r="X590" s="4189" t="s">
        <v>5016</v>
      </c>
      <c r="Y590" s="4189" t="s">
        <v>5017</v>
      </c>
      <c r="Z590" s="4189" t="s">
        <v>5018</v>
      </c>
      <c r="AA590" s="4189" t="s">
        <v>5019</v>
      </c>
      <c r="AB590" s="4200" t="s">
        <v>5020</v>
      </c>
      <c r="AC590" s="4200" t="s">
        <v>5021</v>
      </c>
      <c r="AD590" s="4189" t="s">
        <v>5022</v>
      </c>
      <c r="AE590" s="4189" t="s">
        <v>5023</v>
      </c>
      <c r="AF590" s="4189" t="s">
        <v>5024</v>
      </c>
      <c r="AG590" s="4189" t="s">
        <v>5025</v>
      </c>
      <c r="AH590" s="4189" t="s">
        <v>1150</v>
      </c>
      <c r="AI590" s="4189" t="s">
        <v>4983</v>
      </c>
      <c r="AJ590" s="4189" t="s">
        <v>4984</v>
      </c>
      <c r="AK590" s="2502"/>
    </row>
    <row r="591" spans="2:37" s="2349" customFormat="1" ht="25.5" customHeight="1" thickBot="1" x14ac:dyDescent="0.25">
      <c r="B591" s="4203"/>
      <c r="C591" s="4203"/>
      <c r="D591" s="4203"/>
      <c r="E591" s="4203"/>
      <c r="F591" s="4203"/>
      <c r="G591" s="4203"/>
      <c r="H591" s="4203"/>
      <c r="I591" s="4201"/>
      <c r="J591" s="4201"/>
      <c r="K591" s="4201"/>
      <c r="L591" s="4201"/>
      <c r="M591" s="2719" t="s">
        <v>5026</v>
      </c>
      <c r="N591" s="2720" t="s">
        <v>2793</v>
      </c>
      <c r="O591" s="4201"/>
      <c r="P591" s="4201"/>
      <c r="Q591" s="4201"/>
      <c r="R591" s="4201"/>
      <c r="S591" s="4203"/>
      <c r="T591" s="4203"/>
      <c r="U591" s="4203"/>
      <c r="V591" s="4203"/>
      <c r="W591" s="4203"/>
      <c r="X591" s="4203"/>
      <c r="Y591" s="4203"/>
      <c r="Z591" s="4203"/>
      <c r="AA591" s="4203"/>
      <c r="AB591" s="4201"/>
      <c r="AC591" s="4201"/>
      <c r="AD591" s="4203"/>
      <c r="AE591" s="4203"/>
      <c r="AF591" s="4203"/>
      <c r="AG591" s="4203"/>
      <c r="AH591" s="4203"/>
      <c r="AI591" s="4203"/>
      <c r="AJ591" s="4203"/>
      <c r="AK591" s="2502"/>
    </row>
    <row r="592" spans="2:37" s="2349" customFormat="1" ht="122.25" customHeight="1" x14ac:dyDescent="0.2">
      <c r="B592" s="5748" t="s">
        <v>5473</v>
      </c>
      <c r="C592" s="5749"/>
      <c r="D592" s="2508" t="s">
        <v>5474</v>
      </c>
      <c r="E592" s="2573" t="s">
        <v>1529</v>
      </c>
      <c r="F592" s="2573" t="s">
        <v>1529</v>
      </c>
      <c r="G592" s="2530" t="s">
        <v>1529</v>
      </c>
      <c r="H592" s="2570" t="s">
        <v>1529</v>
      </c>
      <c r="I592" s="2570" t="s">
        <v>1529</v>
      </c>
      <c r="J592" s="2570" t="s">
        <v>1529</v>
      </c>
      <c r="K592" s="2530">
        <v>0.04</v>
      </c>
      <c r="L592" s="2530" t="s">
        <v>1529</v>
      </c>
      <c r="M592" s="2570" t="s">
        <v>1529</v>
      </c>
      <c r="N592" s="2570" t="s">
        <v>1529</v>
      </c>
      <c r="O592" s="2530">
        <v>0.15</v>
      </c>
      <c r="P592" s="2530">
        <v>0.15</v>
      </c>
      <c r="Q592" s="2530" t="s">
        <v>1529</v>
      </c>
      <c r="R592" s="2530" t="s">
        <v>1529</v>
      </c>
      <c r="S592" s="2634" t="s">
        <v>1529</v>
      </c>
      <c r="T592" s="2530" t="s">
        <v>1529</v>
      </c>
      <c r="U592" s="2531" t="s">
        <v>1529</v>
      </c>
      <c r="V592" s="2531" t="s">
        <v>1529</v>
      </c>
      <c r="W592" s="2530">
        <v>0.03</v>
      </c>
      <c r="X592" s="2530" t="s">
        <v>1529</v>
      </c>
      <c r="Y592" s="2570" t="s">
        <v>1529</v>
      </c>
      <c r="Z592" s="2531" t="s">
        <v>1529</v>
      </c>
      <c r="AA592" s="2570" t="s">
        <v>1529</v>
      </c>
      <c r="AB592" s="2530">
        <v>0.06</v>
      </c>
      <c r="AC592" s="2530" t="s">
        <v>1529</v>
      </c>
      <c r="AD592" s="2573" t="s">
        <v>1529</v>
      </c>
      <c r="AE592" s="2570" t="s">
        <v>1529</v>
      </c>
      <c r="AF592" s="2530">
        <v>0.2</v>
      </c>
      <c r="AG592" s="2635" t="s">
        <v>1529</v>
      </c>
      <c r="AH592" s="2570" t="s">
        <v>1529</v>
      </c>
      <c r="AI592" s="2570" t="s">
        <v>1529</v>
      </c>
      <c r="AJ592" s="2636" t="s">
        <v>1529</v>
      </c>
      <c r="AK592" s="2502"/>
    </row>
    <row r="593" spans="2:37" s="2349" customFormat="1" ht="13.5" thickBot="1" x14ac:dyDescent="0.25">
      <c r="B593" s="4162"/>
      <c r="C593" s="4163"/>
      <c r="D593" s="2532"/>
      <c r="E593" s="2533"/>
      <c r="F593" s="2533"/>
      <c r="G593" s="2534"/>
      <c r="H593" s="2534"/>
      <c r="I593" s="2534"/>
      <c r="J593" s="2535"/>
      <c r="K593" s="2534"/>
      <c r="L593" s="2534"/>
      <c r="M593" s="2535"/>
      <c r="N593" s="2535"/>
      <c r="O593" s="2534"/>
      <c r="P593" s="2534"/>
      <c r="Q593" s="2534"/>
      <c r="R593" s="2534"/>
      <c r="S593" s="2536"/>
      <c r="T593" s="2536"/>
      <c r="U593" s="2536"/>
      <c r="V593" s="2536"/>
      <c r="W593" s="2536"/>
      <c r="X593" s="2534"/>
      <c r="Y593" s="2537"/>
      <c r="Z593" s="2537"/>
      <c r="AA593" s="2537"/>
      <c r="AB593" s="2537"/>
      <c r="AC593" s="2534"/>
      <c r="AD593" s="2537"/>
      <c r="AE593" s="2537"/>
      <c r="AF593" s="2537"/>
      <c r="AG593" s="2538"/>
      <c r="AH593" s="2537"/>
      <c r="AI593" s="2537"/>
      <c r="AJ593" s="2539"/>
      <c r="AK593" s="2502"/>
    </row>
    <row r="594" spans="2:37" s="2349" customFormat="1" x14ac:dyDescent="0.2">
      <c r="B594" s="2503"/>
      <c r="C594" s="2496"/>
      <c r="D594" s="2835"/>
      <c r="E594" s="2835"/>
      <c r="F594" s="2835"/>
      <c r="G594" s="2835"/>
      <c r="H594" s="2496"/>
      <c r="I594" s="2497"/>
      <c r="J594" s="2497"/>
      <c r="K594" s="2497"/>
      <c r="L594" s="2497"/>
      <c r="M594" s="2496"/>
      <c r="N594" s="2497"/>
      <c r="O594" s="2497"/>
      <c r="P594" s="2497"/>
      <c r="Q594" s="2497"/>
      <c r="R594" s="2497"/>
      <c r="S594" s="2496"/>
      <c r="T594" s="2495"/>
      <c r="U594" s="2495"/>
      <c r="V594" s="2495"/>
      <c r="W594" s="2495"/>
      <c r="X594" s="2495"/>
      <c r="Y594" s="2495"/>
      <c r="Z594" s="2495"/>
      <c r="AA594" s="2495"/>
      <c r="AB594" s="2495"/>
      <c r="AC594" s="2495"/>
      <c r="AD594" s="2495"/>
      <c r="AE594" s="2495"/>
      <c r="AF594" s="2495"/>
      <c r="AG594" s="2495"/>
      <c r="AH594" s="2495"/>
      <c r="AI594" s="2495"/>
      <c r="AJ594" s="2495"/>
      <c r="AK594" s="2502"/>
    </row>
    <row r="595" spans="2:37" s="2349" customFormat="1" x14ac:dyDescent="0.2">
      <c r="B595" s="4236" t="s">
        <v>4985</v>
      </c>
      <c r="C595" s="4237"/>
      <c r="D595" s="4249" t="s">
        <v>5159</v>
      </c>
      <c r="E595" s="4249"/>
      <c r="F595" s="4249"/>
      <c r="G595" s="4249"/>
      <c r="H595" s="2499"/>
      <c r="I595" s="2499"/>
      <c r="J595" s="2499"/>
      <c r="K595" s="2499"/>
      <c r="L595" s="2499"/>
      <c r="M595" s="2499"/>
      <c r="N595" s="2499"/>
      <c r="O595" s="2499"/>
      <c r="P595" s="2499"/>
      <c r="Q595" s="2499"/>
      <c r="R595" s="2499"/>
      <c r="S595" s="2499"/>
      <c r="T595" s="2495"/>
      <c r="U595" s="2495"/>
      <c r="V595" s="2495"/>
      <c r="W595" s="2495"/>
      <c r="X595" s="2495"/>
      <c r="Y595" s="2495"/>
      <c r="Z595" s="2495"/>
      <c r="AA595" s="2495"/>
      <c r="AB595" s="2495"/>
      <c r="AC595" s="2495"/>
      <c r="AD595" s="2495"/>
      <c r="AE595" s="2495"/>
      <c r="AF595" s="2495"/>
      <c r="AG595" s="2495"/>
      <c r="AH595" s="2495"/>
      <c r="AI595" s="2495"/>
      <c r="AJ595" s="2495"/>
      <c r="AK595" s="2502"/>
    </row>
    <row r="596" spans="2:37" s="2349" customFormat="1" x14ac:dyDescent="0.2">
      <c r="B596" s="4236" t="s">
        <v>4986</v>
      </c>
      <c r="C596" s="4237"/>
      <c r="D596" s="4249" t="s">
        <v>5160</v>
      </c>
      <c r="E596" s="4249"/>
      <c r="F596" s="4249"/>
      <c r="G596" s="4249"/>
      <c r="H596" s="2499"/>
      <c r="I596" s="2499"/>
      <c r="J596" s="2499"/>
      <c r="K596" s="2499"/>
      <c r="L596" s="2499"/>
      <c r="M596" s="2499"/>
      <c r="N596" s="2499"/>
      <c r="O596" s="2499"/>
      <c r="P596" s="2499"/>
      <c r="Q596" s="2499"/>
      <c r="R596" s="2499"/>
      <c r="S596" s="2499"/>
      <c r="T596" s="2495"/>
      <c r="U596" s="2495"/>
      <c r="V596" s="2495"/>
      <c r="W596" s="2495"/>
      <c r="X596" s="2495"/>
      <c r="Y596" s="2495"/>
      <c r="Z596" s="2495"/>
      <c r="AA596" s="2495"/>
      <c r="AB596" s="2495"/>
      <c r="AC596" s="2495"/>
      <c r="AD596" s="2495"/>
      <c r="AE596" s="2495"/>
      <c r="AF596" s="2495"/>
      <c r="AG596" s="2495"/>
      <c r="AH596" s="2495"/>
      <c r="AI596" s="2495"/>
      <c r="AJ596" s="2495"/>
      <c r="AK596" s="2502"/>
    </row>
    <row r="597" spans="2:37" s="2349" customFormat="1" ht="15.75" thickBot="1" x14ac:dyDescent="0.25">
      <c r="B597" s="4270"/>
      <c r="C597" s="4271"/>
      <c r="D597" s="4272"/>
      <c r="E597" s="4272"/>
      <c r="F597" s="4272"/>
      <c r="G597" s="4272"/>
      <c r="H597" s="2504"/>
      <c r="I597" s="2504"/>
      <c r="J597" s="2504"/>
      <c r="K597" s="2504"/>
      <c r="L597" s="2504"/>
      <c r="M597" s="2504"/>
      <c r="N597" s="2504"/>
      <c r="O597" s="2504"/>
      <c r="P597" s="2504"/>
      <c r="Q597" s="2504"/>
      <c r="R597" s="2504"/>
      <c r="S597" s="2504"/>
      <c r="T597" s="2505"/>
      <c r="U597" s="2505"/>
      <c r="V597" s="2505"/>
      <c r="W597" s="2505"/>
      <c r="X597" s="2505"/>
      <c r="Y597" s="2505"/>
      <c r="Z597" s="2505"/>
      <c r="AA597" s="2505"/>
      <c r="AB597" s="2505"/>
      <c r="AC597" s="2505"/>
      <c r="AD597" s="2505"/>
      <c r="AE597" s="2505"/>
      <c r="AF597" s="2505"/>
      <c r="AG597" s="2505"/>
      <c r="AH597" s="2505"/>
      <c r="AI597" s="2505"/>
      <c r="AJ597" s="2505"/>
      <c r="AK597" s="2507"/>
    </row>
    <row r="598" spans="2:37" s="2393" customFormat="1" ht="13.5" thickBot="1" x14ac:dyDescent="0.25">
      <c r="B598" s="5143"/>
      <c r="C598" s="5143"/>
      <c r="D598" s="2803"/>
      <c r="E598" s="2803"/>
      <c r="F598" s="2803"/>
      <c r="G598" s="2804"/>
      <c r="H598" s="2805"/>
      <c r="I598" s="2803"/>
      <c r="J598" s="2803"/>
    </row>
    <row r="599" spans="2:37" s="2349" customFormat="1" ht="20.25" x14ac:dyDescent="0.2">
      <c r="B599" s="4169" t="s">
        <v>4994</v>
      </c>
      <c r="C599" s="4170"/>
      <c r="D599" s="4170"/>
      <c r="E599" s="4170"/>
      <c r="F599" s="4170"/>
      <c r="G599" s="4170"/>
      <c r="H599" s="4170"/>
      <c r="I599" s="4170"/>
      <c r="J599" s="4170"/>
      <c r="K599" s="4170"/>
      <c r="L599" s="4170"/>
      <c r="M599" s="4170"/>
      <c r="N599" s="4170"/>
      <c r="O599" s="4170"/>
      <c r="P599" s="4170"/>
      <c r="Q599" s="4170"/>
      <c r="R599" s="4170"/>
      <c r="S599" s="4170"/>
      <c r="T599" s="4170"/>
      <c r="U599" s="4170"/>
      <c r="V599" s="4170"/>
      <c r="W599" s="4170"/>
      <c r="X599" s="4170"/>
      <c r="Y599" s="4170"/>
      <c r="Z599" s="4170"/>
      <c r="AA599" s="4170"/>
      <c r="AB599" s="4170"/>
      <c r="AC599" s="4170"/>
      <c r="AD599" s="4170"/>
      <c r="AE599" s="4170"/>
      <c r="AF599" s="4170"/>
      <c r="AG599" s="4170"/>
      <c r="AH599" s="4170"/>
      <c r="AI599" s="4170"/>
      <c r="AJ599" s="4170"/>
      <c r="AK599" s="4171"/>
    </row>
    <row r="600" spans="2:37" s="2349" customFormat="1" x14ac:dyDescent="0.2">
      <c r="B600" s="2500"/>
      <c r="C600" s="2721"/>
      <c r="D600" s="2721"/>
      <c r="E600" s="2721"/>
      <c r="F600" s="2721"/>
      <c r="G600" s="2501"/>
      <c r="H600" s="2501"/>
      <c r="I600" s="2501"/>
      <c r="J600" s="2501"/>
      <c r="K600" s="2501"/>
      <c r="L600" s="2501"/>
      <c r="M600" s="2501"/>
      <c r="N600" s="2501"/>
      <c r="O600" s="2501"/>
      <c r="P600" s="2501"/>
      <c r="Q600" s="2501"/>
      <c r="R600" s="2501"/>
      <c r="S600" s="2501"/>
      <c r="T600" s="2501"/>
      <c r="U600" s="2501"/>
      <c r="V600" s="2501"/>
      <c r="W600" s="2501"/>
      <c r="X600" s="2501"/>
      <c r="Y600" s="2501"/>
      <c r="Z600" s="2501"/>
      <c r="AA600" s="2501"/>
      <c r="AB600" s="2501"/>
      <c r="AC600" s="2501"/>
      <c r="AD600" s="2501"/>
      <c r="AE600" s="2501"/>
      <c r="AF600" s="2501"/>
      <c r="AG600" s="2501"/>
      <c r="AH600" s="2501"/>
      <c r="AI600" s="2501"/>
      <c r="AJ600" s="2501"/>
      <c r="AK600" s="2502"/>
    </row>
    <row r="601" spans="2:37" s="2349" customFormat="1" x14ac:dyDescent="0.2">
      <c r="B601" s="2500" t="s">
        <v>4981</v>
      </c>
      <c r="C601" s="2721"/>
      <c r="D601" s="4294" t="s">
        <v>5451</v>
      </c>
      <c r="E601" s="4294"/>
      <c r="F601" s="4294"/>
      <c r="G601" s="2501"/>
      <c r="H601" s="2501"/>
      <c r="I601" s="2501"/>
      <c r="J601" s="2501"/>
      <c r="K601" s="2501"/>
      <c r="L601" s="2501"/>
      <c r="M601" s="2501"/>
      <c r="N601" s="2501"/>
      <c r="O601" s="2501"/>
      <c r="P601" s="2501"/>
      <c r="Q601" s="2501"/>
      <c r="R601" s="2501"/>
      <c r="S601" s="2501"/>
      <c r="T601" s="2501"/>
      <c r="U601" s="2501"/>
      <c r="V601" s="2501"/>
      <c r="W601" s="2501"/>
      <c r="X601" s="2501"/>
      <c r="Y601" s="2501"/>
      <c r="Z601" s="2501"/>
      <c r="AA601" s="2501"/>
      <c r="AB601" s="2501"/>
      <c r="AC601" s="2501"/>
      <c r="AD601" s="2501"/>
      <c r="AE601" s="2501"/>
      <c r="AF601" s="2501"/>
      <c r="AG601" s="2501"/>
      <c r="AH601" s="2501"/>
      <c r="AI601" s="2501"/>
      <c r="AJ601" s="2501"/>
      <c r="AK601" s="2502"/>
    </row>
    <row r="602" spans="2:37" s="2349" customFormat="1" ht="13.5" thickBot="1" x14ac:dyDescent="0.25">
      <c r="B602" s="4176" t="s">
        <v>4995</v>
      </c>
      <c r="C602" s="4177"/>
      <c r="D602" s="4314">
        <v>41463</v>
      </c>
      <c r="E602" s="4315"/>
      <c r="F602" s="2721"/>
      <c r="G602" s="2501"/>
      <c r="H602" s="2501"/>
      <c r="I602" s="2501"/>
      <c r="J602" s="2501"/>
      <c r="K602" s="2501"/>
      <c r="L602" s="2501"/>
      <c r="M602" s="2501"/>
      <c r="N602" s="2501"/>
      <c r="O602" s="2501"/>
      <c r="P602" s="2501"/>
      <c r="Q602" s="2501"/>
      <c r="R602" s="2501"/>
      <c r="S602" s="2501"/>
      <c r="T602" s="2501"/>
      <c r="U602" s="2501"/>
      <c r="V602" s="2501"/>
      <c r="W602" s="2501"/>
      <c r="X602" s="2501"/>
      <c r="Y602" s="2501"/>
      <c r="Z602" s="2501"/>
      <c r="AA602" s="2501"/>
      <c r="AB602" s="2501"/>
      <c r="AC602" s="2501"/>
      <c r="AD602" s="2501"/>
      <c r="AE602" s="2501"/>
      <c r="AF602" s="2501"/>
      <c r="AG602" s="2501"/>
      <c r="AH602" s="2501"/>
      <c r="AI602" s="2501"/>
      <c r="AJ602" s="2501"/>
      <c r="AK602" s="2502"/>
    </row>
    <row r="603" spans="2:37" s="2349" customFormat="1" ht="123" customHeight="1" thickBot="1" x14ac:dyDescent="0.25">
      <c r="B603" s="4179" t="s">
        <v>4996</v>
      </c>
      <c r="C603" s="4180"/>
      <c r="D603" s="4291" t="s">
        <v>5452</v>
      </c>
      <c r="E603" s="4292"/>
      <c r="F603" s="4292"/>
      <c r="G603" s="4292"/>
      <c r="H603" s="4292"/>
      <c r="I603" s="4292"/>
      <c r="J603" s="4292"/>
      <c r="K603" s="4292"/>
      <c r="L603" s="4292"/>
      <c r="M603" s="4292"/>
      <c r="N603" s="4292"/>
      <c r="O603" s="4292"/>
      <c r="P603" s="4292"/>
      <c r="Q603" s="4293"/>
      <c r="R603" s="2501"/>
      <c r="S603" s="2501"/>
      <c r="T603" s="2501"/>
      <c r="U603" s="2501"/>
      <c r="V603" s="2501"/>
      <c r="W603" s="2501"/>
      <c r="X603" s="2501"/>
      <c r="Y603" s="2501"/>
      <c r="Z603" s="2501"/>
      <c r="AA603" s="2501"/>
      <c r="AB603" s="2501"/>
      <c r="AC603" s="2501"/>
      <c r="AD603" s="2501"/>
      <c r="AE603" s="2501"/>
      <c r="AF603" s="2501"/>
      <c r="AG603" s="2501"/>
      <c r="AH603" s="2501"/>
      <c r="AI603" s="2501"/>
      <c r="AJ603" s="2501"/>
      <c r="AK603" s="2502"/>
    </row>
    <row r="604" spans="2:37" s="2349" customFormat="1" ht="13.5" thickBot="1" x14ac:dyDescent="0.25">
      <c r="B604" s="4245"/>
      <c r="C604" s="4246"/>
      <c r="D604" s="4246"/>
      <c r="E604" s="4246"/>
      <c r="F604" s="4246"/>
      <c r="G604" s="4246"/>
      <c r="H604" s="4246"/>
      <c r="I604" s="4246"/>
      <c r="J604" s="4246"/>
      <c r="K604" s="4246"/>
      <c r="L604" s="4246"/>
      <c r="M604" s="4246"/>
      <c r="N604" s="4246"/>
      <c r="O604" s="4246"/>
      <c r="P604" s="4246"/>
      <c r="Q604" s="4246"/>
      <c r="R604" s="2501"/>
      <c r="S604" s="2501"/>
      <c r="T604" s="2501"/>
      <c r="U604" s="2501"/>
      <c r="V604" s="2501"/>
      <c r="W604" s="2501"/>
      <c r="X604" s="2501"/>
      <c r="Y604" s="2501"/>
      <c r="Z604" s="2501"/>
      <c r="AA604" s="2501"/>
      <c r="AB604" s="2501"/>
      <c r="AC604" s="2501"/>
      <c r="AD604" s="2501"/>
      <c r="AE604" s="2501"/>
      <c r="AF604" s="2501"/>
      <c r="AG604" s="2501"/>
      <c r="AH604" s="2501"/>
      <c r="AI604" s="2501"/>
      <c r="AJ604" s="2501"/>
      <c r="AK604" s="2502"/>
    </row>
    <row r="605" spans="2:37" s="2349" customFormat="1" ht="24" customHeight="1" thickBot="1" x14ac:dyDescent="0.25">
      <c r="B605" s="4189" t="s">
        <v>4997</v>
      </c>
      <c r="C605" s="4189"/>
      <c r="D605" s="4189" t="s">
        <v>4987</v>
      </c>
      <c r="E605" s="4189" t="s">
        <v>4998</v>
      </c>
      <c r="F605" s="4247" t="s">
        <v>224</v>
      </c>
      <c r="G605" s="4247"/>
      <c r="H605" s="4247"/>
      <c r="I605" s="4247"/>
      <c r="J605" s="4247"/>
      <c r="K605" s="4247"/>
      <c r="L605" s="4247"/>
      <c r="M605" s="4247"/>
      <c r="N605" s="4247"/>
      <c r="O605" s="4247"/>
      <c r="P605" s="4247"/>
      <c r="Q605" s="4247"/>
      <c r="R605" s="4247"/>
      <c r="S605" s="4247" t="s">
        <v>340</v>
      </c>
      <c r="T605" s="4247"/>
      <c r="U605" s="4247"/>
      <c r="V605" s="4247"/>
      <c r="W605" s="4247"/>
      <c r="X605" s="4247"/>
      <c r="Y605" s="4247"/>
      <c r="Z605" s="4247"/>
      <c r="AA605" s="4247"/>
      <c r="AB605" s="4247"/>
      <c r="AC605" s="4247"/>
      <c r="AD605" s="4247" t="s">
        <v>225</v>
      </c>
      <c r="AE605" s="4247"/>
      <c r="AF605" s="4247"/>
      <c r="AG605" s="4247"/>
      <c r="AH605" s="4188" t="s">
        <v>4982</v>
      </c>
      <c r="AI605" s="4188"/>
      <c r="AJ605" s="4188"/>
      <c r="AK605" s="2502"/>
    </row>
    <row r="606" spans="2:37" s="2349" customFormat="1" ht="36" customHeight="1" thickBot="1" x14ac:dyDescent="0.25">
      <c r="B606" s="4203"/>
      <c r="C606" s="4203"/>
      <c r="D606" s="4203"/>
      <c r="E606" s="4203"/>
      <c r="F606" s="4203" t="s">
        <v>4999</v>
      </c>
      <c r="G606" s="4203" t="s">
        <v>5000</v>
      </c>
      <c r="H606" s="4189" t="s">
        <v>5001</v>
      </c>
      <c r="I606" s="4200" t="s">
        <v>5002</v>
      </c>
      <c r="J606" s="4200" t="s">
        <v>5003</v>
      </c>
      <c r="K606" s="4201" t="s">
        <v>5004</v>
      </c>
      <c r="L606" s="4201" t="s">
        <v>5005</v>
      </c>
      <c r="M606" s="4200" t="s">
        <v>5006</v>
      </c>
      <c r="N606" s="4200"/>
      <c r="O606" s="4201" t="s">
        <v>5007</v>
      </c>
      <c r="P606" s="4201" t="s">
        <v>5008</v>
      </c>
      <c r="Q606" s="4201" t="s">
        <v>5009</v>
      </c>
      <c r="R606" s="4201" t="s">
        <v>5010</v>
      </c>
      <c r="S606" s="4189" t="s">
        <v>5011</v>
      </c>
      <c r="T606" s="4189" t="s">
        <v>5012</v>
      </c>
      <c r="U606" s="4189" t="s">
        <v>5013</v>
      </c>
      <c r="V606" s="4189" t="s">
        <v>5014</v>
      </c>
      <c r="W606" s="4189" t="s">
        <v>5015</v>
      </c>
      <c r="X606" s="4189" t="s">
        <v>5016</v>
      </c>
      <c r="Y606" s="4189" t="s">
        <v>5017</v>
      </c>
      <c r="Z606" s="4189" t="s">
        <v>5018</v>
      </c>
      <c r="AA606" s="4189" t="s">
        <v>5019</v>
      </c>
      <c r="AB606" s="4200" t="s">
        <v>5020</v>
      </c>
      <c r="AC606" s="4200" t="s">
        <v>5021</v>
      </c>
      <c r="AD606" s="4189" t="s">
        <v>5022</v>
      </c>
      <c r="AE606" s="4189" t="s">
        <v>5023</v>
      </c>
      <c r="AF606" s="4189" t="s">
        <v>5024</v>
      </c>
      <c r="AG606" s="4189" t="s">
        <v>5025</v>
      </c>
      <c r="AH606" s="4189" t="s">
        <v>1150</v>
      </c>
      <c r="AI606" s="4189" t="s">
        <v>4983</v>
      </c>
      <c r="AJ606" s="4189" t="s">
        <v>4984</v>
      </c>
      <c r="AK606" s="2502"/>
    </row>
    <row r="607" spans="2:37" s="2349" customFormat="1" ht="25.5" customHeight="1" thickBot="1" x14ac:dyDescent="0.25">
      <c r="B607" s="4203"/>
      <c r="C607" s="4203"/>
      <c r="D607" s="4203"/>
      <c r="E607" s="4203"/>
      <c r="F607" s="4203"/>
      <c r="G607" s="4203"/>
      <c r="H607" s="4203"/>
      <c r="I607" s="4201"/>
      <c r="J607" s="4201"/>
      <c r="K607" s="4201"/>
      <c r="L607" s="4201"/>
      <c r="M607" s="2719" t="s">
        <v>5026</v>
      </c>
      <c r="N607" s="2720" t="s">
        <v>2793</v>
      </c>
      <c r="O607" s="4201"/>
      <c r="P607" s="4201"/>
      <c r="Q607" s="4201"/>
      <c r="R607" s="4201"/>
      <c r="S607" s="4203"/>
      <c r="T607" s="4203"/>
      <c r="U607" s="4203"/>
      <c r="V607" s="4203"/>
      <c r="W607" s="4203"/>
      <c r="X607" s="4203"/>
      <c r="Y607" s="4203"/>
      <c r="Z607" s="4203"/>
      <c r="AA607" s="4203"/>
      <c r="AB607" s="4201"/>
      <c r="AC607" s="4201"/>
      <c r="AD607" s="4203"/>
      <c r="AE607" s="4203"/>
      <c r="AF607" s="4203"/>
      <c r="AG607" s="4203"/>
      <c r="AH607" s="4203"/>
      <c r="AI607" s="4203"/>
      <c r="AJ607" s="4203"/>
      <c r="AK607" s="2502"/>
    </row>
    <row r="608" spans="2:37" s="2349" customFormat="1" ht="48" x14ac:dyDescent="0.2">
      <c r="B608" s="5750" t="s">
        <v>5453</v>
      </c>
      <c r="C608" s="5751"/>
      <c r="D608" s="2811">
        <v>300279</v>
      </c>
      <c r="E608" s="2806">
        <v>10</v>
      </c>
      <c r="F608" s="2671" t="s">
        <v>1412</v>
      </c>
      <c r="G608" s="2671" t="s">
        <v>1412</v>
      </c>
      <c r="H608" s="2671" t="s">
        <v>1412</v>
      </c>
      <c r="I608" s="2671" t="s">
        <v>1412</v>
      </c>
      <c r="J608" s="2812">
        <v>50</v>
      </c>
      <c r="K608" s="2813">
        <v>0.02</v>
      </c>
      <c r="L608" s="2813">
        <v>0.02</v>
      </c>
      <c r="M608" s="2671" t="s">
        <v>1412</v>
      </c>
      <c r="N608" s="2671" t="s">
        <v>1412</v>
      </c>
      <c r="O608" s="2814">
        <v>0.15</v>
      </c>
      <c r="P608" s="2815" t="s">
        <v>5454</v>
      </c>
      <c r="Q608" s="2814">
        <v>0.15</v>
      </c>
      <c r="R608" s="2815" t="s">
        <v>5454</v>
      </c>
      <c r="S608" s="2671" t="s">
        <v>1412</v>
      </c>
      <c r="T608" s="2671" t="s">
        <v>1412</v>
      </c>
      <c r="U608" s="2671" t="s">
        <v>1412</v>
      </c>
      <c r="V608" s="2671" t="s">
        <v>1412</v>
      </c>
      <c r="W608" s="2816">
        <v>0.05</v>
      </c>
      <c r="X608" s="2815">
        <v>0.06</v>
      </c>
      <c r="Y608" s="2671" t="s">
        <v>1412</v>
      </c>
      <c r="Z608" s="2671" t="s">
        <v>1412</v>
      </c>
      <c r="AA608" s="2671" t="s">
        <v>1412</v>
      </c>
      <c r="AB608" s="2817">
        <v>0.06</v>
      </c>
      <c r="AC608" s="2817">
        <v>0.06</v>
      </c>
      <c r="AD608" s="2671" t="s">
        <v>1412</v>
      </c>
      <c r="AE608" s="2671" t="s">
        <v>1412</v>
      </c>
      <c r="AF608" s="2671" t="s">
        <v>1412</v>
      </c>
      <c r="AG608" s="2818">
        <v>0.1</v>
      </c>
      <c r="AH608" s="2671" t="s">
        <v>1412</v>
      </c>
      <c r="AI608" s="2671" t="s">
        <v>1412</v>
      </c>
      <c r="AJ608" s="2682" t="s">
        <v>1412</v>
      </c>
      <c r="AK608" s="2502"/>
    </row>
    <row r="609" spans="2:37" s="2349" customFormat="1" ht="48" x14ac:dyDescent="0.2">
      <c r="B609" s="5122" t="s">
        <v>5455</v>
      </c>
      <c r="C609" s="5123"/>
      <c r="D609" s="2819">
        <v>300282</v>
      </c>
      <c r="E609" s="2807">
        <v>15</v>
      </c>
      <c r="F609" s="2675" t="s">
        <v>1412</v>
      </c>
      <c r="G609" s="2675" t="s">
        <v>1412</v>
      </c>
      <c r="H609" s="2675" t="s">
        <v>1412</v>
      </c>
      <c r="I609" s="2675" t="s">
        <v>1412</v>
      </c>
      <c r="J609" s="2820">
        <v>50</v>
      </c>
      <c r="K609" s="2821">
        <v>0.02</v>
      </c>
      <c r="L609" s="2821">
        <v>0.02</v>
      </c>
      <c r="M609" s="2675" t="s">
        <v>1412</v>
      </c>
      <c r="N609" s="2675" t="s">
        <v>1412</v>
      </c>
      <c r="O609" s="2822">
        <v>0.15</v>
      </c>
      <c r="P609" s="2823" t="s">
        <v>5454</v>
      </c>
      <c r="Q609" s="2822">
        <v>0.15</v>
      </c>
      <c r="R609" s="2823" t="s">
        <v>5454</v>
      </c>
      <c r="S609" s="2675" t="s">
        <v>1412</v>
      </c>
      <c r="T609" s="2675" t="s">
        <v>1412</v>
      </c>
      <c r="U609" s="2675" t="s">
        <v>1412</v>
      </c>
      <c r="V609" s="2675" t="s">
        <v>1412</v>
      </c>
      <c r="W609" s="2824">
        <v>0.05</v>
      </c>
      <c r="X609" s="2823">
        <v>0.06</v>
      </c>
      <c r="Y609" s="2675" t="s">
        <v>1412</v>
      </c>
      <c r="Z609" s="2675" t="s">
        <v>1412</v>
      </c>
      <c r="AA609" s="2675" t="s">
        <v>1412</v>
      </c>
      <c r="AB609" s="2825">
        <v>0.06</v>
      </c>
      <c r="AC609" s="2825">
        <v>0.06</v>
      </c>
      <c r="AD609" s="2675" t="s">
        <v>1412</v>
      </c>
      <c r="AE609" s="2675" t="s">
        <v>1412</v>
      </c>
      <c r="AF609" s="2675" t="s">
        <v>1412</v>
      </c>
      <c r="AG609" s="2826">
        <v>0.1</v>
      </c>
      <c r="AH609" s="2675" t="s">
        <v>1412</v>
      </c>
      <c r="AI609" s="2675" t="s">
        <v>1412</v>
      </c>
      <c r="AJ609" s="2683" t="s">
        <v>1412</v>
      </c>
      <c r="AK609" s="2502"/>
    </row>
    <row r="610" spans="2:37" s="2349" customFormat="1" ht="48" x14ac:dyDescent="0.2">
      <c r="B610" s="5122" t="s">
        <v>5456</v>
      </c>
      <c r="C610" s="5123"/>
      <c r="D610" s="2819">
        <v>300280</v>
      </c>
      <c r="E610" s="2807">
        <v>20</v>
      </c>
      <c r="F610" s="2675" t="s">
        <v>1412</v>
      </c>
      <c r="G610" s="2675" t="s">
        <v>1412</v>
      </c>
      <c r="H610" s="2675" t="s">
        <v>1412</v>
      </c>
      <c r="I610" s="2675" t="s">
        <v>1412</v>
      </c>
      <c r="J610" s="2820">
        <v>60</v>
      </c>
      <c r="K610" s="2821">
        <v>0.02</v>
      </c>
      <c r="L610" s="2821">
        <v>0.02</v>
      </c>
      <c r="M610" s="2675" t="s">
        <v>1412</v>
      </c>
      <c r="N610" s="2675" t="s">
        <v>1412</v>
      </c>
      <c r="O610" s="2822">
        <v>0.15</v>
      </c>
      <c r="P610" s="2823" t="s">
        <v>5454</v>
      </c>
      <c r="Q610" s="2822">
        <v>0.15</v>
      </c>
      <c r="R610" s="2823" t="s">
        <v>5454</v>
      </c>
      <c r="S610" s="2675" t="s">
        <v>1412</v>
      </c>
      <c r="T610" s="2675" t="s">
        <v>1412</v>
      </c>
      <c r="U610" s="2675" t="s">
        <v>1412</v>
      </c>
      <c r="V610" s="2675" t="s">
        <v>1412</v>
      </c>
      <c r="W610" s="2824">
        <v>0.05</v>
      </c>
      <c r="X610" s="2823">
        <v>0.06</v>
      </c>
      <c r="Y610" s="2675" t="s">
        <v>1412</v>
      </c>
      <c r="Z610" s="2675" t="s">
        <v>1412</v>
      </c>
      <c r="AA610" s="2675" t="s">
        <v>1412</v>
      </c>
      <c r="AB610" s="2825">
        <v>0.06</v>
      </c>
      <c r="AC610" s="2825">
        <v>0.06</v>
      </c>
      <c r="AD610" s="2675" t="s">
        <v>1412</v>
      </c>
      <c r="AE610" s="2675" t="s">
        <v>1412</v>
      </c>
      <c r="AF610" s="2675" t="s">
        <v>1412</v>
      </c>
      <c r="AG610" s="2826">
        <v>0.1</v>
      </c>
      <c r="AH610" s="2675" t="s">
        <v>1412</v>
      </c>
      <c r="AI610" s="2675" t="s">
        <v>1412</v>
      </c>
      <c r="AJ610" s="2683" t="s">
        <v>1412</v>
      </c>
      <c r="AK610" s="2502"/>
    </row>
    <row r="611" spans="2:37" s="2349" customFormat="1" ht="48" x14ac:dyDescent="0.2">
      <c r="B611" s="5122" t="s">
        <v>5457</v>
      </c>
      <c r="C611" s="5123"/>
      <c r="D611" s="2819">
        <v>300278</v>
      </c>
      <c r="E611" s="2807">
        <v>25</v>
      </c>
      <c r="F611" s="2675" t="s">
        <v>1412</v>
      </c>
      <c r="G611" s="2675" t="s">
        <v>1412</v>
      </c>
      <c r="H611" s="2675" t="s">
        <v>1412</v>
      </c>
      <c r="I611" s="2675" t="s">
        <v>1412</v>
      </c>
      <c r="J611" s="2820">
        <v>60</v>
      </c>
      <c r="K611" s="2821">
        <v>0.02</v>
      </c>
      <c r="L611" s="2821">
        <v>0.02</v>
      </c>
      <c r="M611" s="2675" t="s">
        <v>1412</v>
      </c>
      <c r="N611" s="2675" t="s">
        <v>1412</v>
      </c>
      <c r="O611" s="2822">
        <v>0.15</v>
      </c>
      <c r="P611" s="2823" t="s">
        <v>5454</v>
      </c>
      <c r="Q611" s="2822">
        <v>0.15</v>
      </c>
      <c r="R611" s="2823" t="s">
        <v>5454</v>
      </c>
      <c r="S611" s="2675" t="s">
        <v>1412</v>
      </c>
      <c r="T611" s="2675" t="s">
        <v>1412</v>
      </c>
      <c r="U611" s="2675" t="s">
        <v>1412</v>
      </c>
      <c r="V611" s="2675" t="s">
        <v>1412</v>
      </c>
      <c r="W611" s="2824">
        <v>0.05</v>
      </c>
      <c r="X611" s="2823">
        <v>0.06</v>
      </c>
      <c r="Y611" s="2675" t="s">
        <v>1412</v>
      </c>
      <c r="Z611" s="2675" t="s">
        <v>1412</v>
      </c>
      <c r="AA611" s="2675" t="s">
        <v>1412</v>
      </c>
      <c r="AB611" s="2825">
        <v>0.06</v>
      </c>
      <c r="AC611" s="2825">
        <v>0.06</v>
      </c>
      <c r="AD611" s="2675" t="s">
        <v>1412</v>
      </c>
      <c r="AE611" s="2675" t="s">
        <v>1412</v>
      </c>
      <c r="AF611" s="2675" t="s">
        <v>1412</v>
      </c>
      <c r="AG611" s="2826">
        <v>0.1</v>
      </c>
      <c r="AH611" s="2675" t="s">
        <v>1412</v>
      </c>
      <c r="AI611" s="2675" t="s">
        <v>1412</v>
      </c>
      <c r="AJ611" s="2683" t="s">
        <v>1412</v>
      </c>
      <c r="AK611" s="2502"/>
    </row>
    <row r="612" spans="2:37" s="2349" customFormat="1" ht="48" x14ac:dyDescent="0.2">
      <c r="B612" s="5122" t="s">
        <v>5458</v>
      </c>
      <c r="C612" s="5123"/>
      <c r="D612" s="2819">
        <v>300276</v>
      </c>
      <c r="E612" s="2807">
        <v>30</v>
      </c>
      <c r="F612" s="2675" t="s">
        <v>1412</v>
      </c>
      <c r="G612" s="2675" t="s">
        <v>1412</v>
      </c>
      <c r="H612" s="2675" t="s">
        <v>1412</v>
      </c>
      <c r="I612" s="2675" t="s">
        <v>1412</v>
      </c>
      <c r="J612" s="2820">
        <v>60</v>
      </c>
      <c r="K612" s="2821">
        <v>0.02</v>
      </c>
      <c r="L612" s="2821">
        <v>0.02</v>
      </c>
      <c r="M612" s="2675" t="s">
        <v>1412</v>
      </c>
      <c r="N612" s="2675" t="s">
        <v>1412</v>
      </c>
      <c r="O612" s="2822">
        <v>0.15</v>
      </c>
      <c r="P612" s="2823" t="s">
        <v>5454</v>
      </c>
      <c r="Q612" s="2822">
        <v>0.15</v>
      </c>
      <c r="R612" s="2823" t="s">
        <v>5454</v>
      </c>
      <c r="S612" s="2675" t="s">
        <v>1412</v>
      </c>
      <c r="T612" s="2675" t="s">
        <v>1412</v>
      </c>
      <c r="U612" s="2675" t="s">
        <v>1412</v>
      </c>
      <c r="V612" s="2675" t="s">
        <v>1412</v>
      </c>
      <c r="W612" s="2824">
        <v>0.05</v>
      </c>
      <c r="X612" s="2823">
        <v>0.06</v>
      </c>
      <c r="Y612" s="2675" t="s">
        <v>1412</v>
      </c>
      <c r="Z612" s="2675" t="s">
        <v>1412</v>
      </c>
      <c r="AA612" s="2675" t="s">
        <v>1412</v>
      </c>
      <c r="AB612" s="2825">
        <v>0.06</v>
      </c>
      <c r="AC612" s="2825">
        <v>0.06</v>
      </c>
      <c r="AD612" s="2675" t="s">
        <v>1412</v>
      </c>
      <c r="AE612" s="2675" t="s">
        <v>1412</v>
      </c>
      <c r="AF612" s="2675" t="s">
        <v>1412</v>
      </c>
      <c r="AG612" s="2826">
        <v>0.1</v>
      </c>
      <c r="AH612" s="2675" t="s">
        <v>1412</v>
      </c>
      <c r="AI612" s="2675" t="s">
        <v>1412</v>
      </c>
      <c r="AJ612" s="2683" t="s">
        <v>1412</v>
      </c>
      <c r="AK612" s="2502"/>
    </row>
    <row r="613" spans="2:37" s="2349" customFormat="1" ht="48" x14ac:dyDescent="0.2">
      <c r="B613" s="5122" t="s">
        <v>5459</v>
      </c>
      <c r="C613" s="5123"/>
      <c r="D613" s="2819">
        <v>300274</v>
      </c>
      <c r="E613" s="2807">
        <v>40</v>
      </c>
      <c r="F613" s="2675" t="s">
        <v>1412</v>
      </c>
      <c r="G613" s="2675" t="s">
        <v>1412</v>
      </c>
      <c r="H613" s="2675" t="s">
        <v>1412</v>
      </c>
      <c r="I613" s="2675" t="s">
        <v>1412</v>
      </c>
      <c r="J613" s="2820">
        <v>80</v>
      </c>
      <c r="K613" s="2821">
        <v>0.02</v>
      </c>
      <c r="L613" s="2821">
        <v>0.02</v>
      </c>
      <c r="M613" s="2675" t="s">
        <v>1412</v>
      </c>
      <c r="N613" s="2675" t="s">
        <v>1412</v>
      </c>
      <c r="O613" s="2822">
        <v>0.15</v>
      </c>
      <c r="P613" s="2823" t="s">
        <v>5454</v>
      </c>
      <c r="Q613" s="2822">
        <v>0.15</v>
      </c>
      <c r="R613" s="2823" t="s">
        <v>5454</v>
      </c>
      <c r="S613" s="2675" t="s">
        <v>1412</v>
      </c>
      <c r="T613" s="2675" t="s">
        <v>1412</v>
      </c>
      <c r="U613" s="2675" t="s">
        <v>1412</v>
      </c>
      <c r="V613" s="2675" t="s">
        <v>1412</v>
      </c>
      <c r="W613" s="2824">
        <v>0.05</v>
      </c>
      <c r="X613" s="2823">
        <v>0.06</v>
      </c>
      <c r="Y613" s="2675" t="s">
        <v>1412</v>
      </c>
      <c r="Z613" s="2675" t="s">
        <v>1412</v>
      </c>
      <c r="AA613" s="2675" t="s">
        <v>1412</v>
      </c>
      <c r="AB613" s="2825">
        <v>0.06</v>
      </c>
      <c r="AC613" s="2825">
        <v>0.06</v>
      </c>
      <c r="AD613" s="2675" t="s">
        <v>1412</v>
      </c>
      <c r="AE613" s="2675" t="s">
        <v>1412</v>
      </c>
      <c r="AF613" s="2675" t="s">
        <v>1412</v>
      </c>
      <c r="AG613" s="2826">
        <v>0.1</v>
      </c>
      <c r="AH613" s="2675" t="s">
        <v>1412</v>
      </c>
      <c r="AI613" s="2675" t="s">
        <v>1412</v>
      </c>
      <c r="AJ613" s="2683" t="s">
        <v>1412</v>
      </c>
      <c r="AK613" s="2502"/>
    </row>
    <row r="614" spans="2:37" s="2349" customFormat="1" ht="48" x14ac:dyDescent="0.2">
      <c r="B614" s="5122" t="s">
        <v>5460</v>
      </c>
      <c r="C614" s="5123"/>
      <c r="D614" s="2819">
        <v>300272</v>
      </c>
      <c r="E614" s="2807">
        <v>50</v>
      </c>
      <c r="F614" s="2675" t="s">
        <v>1412</v>
      </c>
      <c r="G614" s="2675" t="s">
        <v>1412</v>
      </c>
      <c r="H614" s="2675" t="s">
        <v>1412</v>
      </c>
      <c r="I614" s="2675" t="s">
        <v>1412</v>
      </c>
      <c r="J614" s="2820">
        <v>80</v>
      </c>
      <c r="K614" s="2821">
        <v>0.02</v>
      </c>
      <c r="L614" s="2821">
        <v>0.02</v>
      </c>
      <c r="M614" s="2675" t="s">
        <v>1412</v>
      </c>
      <c r="N614" s="2675" t="s">
        <v>1412</v>
      </c>
      <c r="O614" s="2822">
        <v>0.15</v>
      </c>
      <c r="P614" s="2823" t="s">
        <v>5454</v>
      </c>
      <c r="Q614" s="2822">
        <v>0.15</v>
      </c>
      <c r="R614" s="2823" t="s">
        <v>5454</v>
      </c>
      <c r="S614" s="2675" t="s">
        <v>1412</v>
      </c>
      <c r="T614" s="2675" t="s">
        <v>1412</v>
      </c>
      <c r="U614" s="2675" t="s">
        <v>1412</v>
      </c>
      <c r="V614" s="2675" t="s">
        <v>1412</v>
      </c>
      <c r="W614" s="2824">
        <v>0.05</v>
      </c>
      <c r="X614" s="2823">
        <v>0.06</v>
      </c>
      <c r="Y614" s="2675" t="s">
        <v>1412</v>
      </c>
      <c r="Z614" s="2675" t="s">
        <v>1412</v>
      </c>
      <c r="AA614" s="2675" t="s">
        <v>1412</v>
      </c>
      <c r="AB614" s="2825">
        <v>0.06</v>
      </c>
      <c r="AC614" s="2825">
        <v>0.06</v>
      </c>
      <c r="AD614" s="2675" t="s">
        <v>1412</v>
      </c>
      <c r="AE614" s="2675" t="s">
        <v>1412</v>
      </c>
      <c r="AF614" s="2675" t="s">
        <v>1412</v>
      </c>
      <c r="AG614" s="2826">
        <v>0.1</v>
      </c>
      <c r="AH614" s="2675" t="s">
        <v>1412</v>
      </c>
      <c r="AI614" s="2675" t="s">
        <v>1412</v>
      </c>
      <c r="AJ614" s="2683" t="s">
        <v>1412</v>
      </c>
      <c r="AK614" s="2502"/>
    </row>
    <row r="615" spans="2:37" s="2349" customFormat="1" ht="48" x14ac:dyDescent="0.2">
      <c r="B615" s="5122" t="s">
        <v>5461</v>
      </c>
      <c r="C615" s="5123"/>
      <c r="D615" s="2819">
        <v>300270</v>
      </c>
      <c r="E615" s="2807">
        <v>60</v>
      </c>
      <c r="F615" s="2675" t="s">
        <v>1412</v>
      </c>
      <c r="G615" s="2675" t="s">
        <v>1412</v>
      </c>
      <c r="H615" s="2675" t="s">
        <v>1412</v>
      </c>
      <c r="I615" s="2675" t="s">
        <v>1412</v>
      </c>
      <c r="J615" s="2820">
        <v>80</v>
      </c>
      <c r="K615" s="2821">
        <v>0.02</v>
      </c>
      <c r="L615" s="2821">
        <v>0.02</v>
      </c>
      <c r="M615" s="2675" t="s">
        <v>1412</v>
      </c>
      <c r="N615" s="2675" t="s">
        <v>1412</v>
      </c>
      <c r="O615" s="2822">
        <v>0.15</v>
      </c>
      <c r="P615" s="2823" t="s">
        <v>5454</v>
      </c>
      <c r="Q615" s="2822">
        <v>0.15</v>
      </c>
      <c r="R615" s="2823" t="s">
        <v>5454</v>
      </c>
      <c r="S615" s="2675" t="s">
        <v>1412</v>
      </c>
      <c r="T615" s="2675" t="s">
        <v>1412</v>
      </c>
      <c r="U615" s="2675" t="s">
        <v>1412</v>
      </c>
      <c r="V615" s="2675" t="s">
        <v>1412</v>
      </c>
      <c r="W615" s="2824">
        <v>0.05</v>
      </c>
      <c r="X615" s="2823">
        <v>0.06</v>
      </c>
      <c r="Y615" s="2675" t="s">
        <v>1412</v>
      </c>
      <c r="Z615" s="2675" t="s">
        <v>1412</v>
      </c>
      <c r="AA615" s="2675" t="s">
        <v>1412</v>
      </c>
      <c r="AB615" s="2825">
        <v>0.06</v>
      </c>
      <c r="AC615" s="2825">
        <v>0.06</v>
      </c>
      <c r="AD615" s="2675" t="s">
        <v>1412</v>
      </c>
      <c r="AE615" s="2675" t="s">
        <v>1412</v>
      </c>
      <c r="AF615" s="2675" t="s">
        <v>1412</v>
      </c>
      <c r="AG615" s="2826">
        <v>0.1</v>
      </c>
      <c r="AH615" s="2675" t="s">
        <v>1412</v>
      </c>
      <c r="AI615" s="2675" t="s">
        <v>1412</v>
      </c>
      <c r="AJ615" s="2683" t="s">
        <v>1412</v>
      </c>
      <c r="AK615" s="2502"/>
    </row>
    <row r="616" spans="2:37" s="2349" customFormat="1" ht="48" x14ac:dyDescent="0.2">
      <c r="B616" s="5122" t="s">
        <v>5462</v>
      </c>
      <c r="C616" s="5123"/>
      <c r="D616" s="2819">
        <v>300268</v>
      </c>
      <c r="E616" s="2807">
        <v>75</v>
      </c>
      <c r="F616" s="2675" t="s">
        <v>1412</v>
      </c>
      <c r="G616" s="2675" t="s">
        <v>1412</v>
      </c>
      <c r="H616" s="2675" t="s">
        <v>1412</v>
      </c>
      <c r="I616" s="2675" t="s">
        <v>1412</v>
      </c>
      <c r="J616" s="2820">
        <v>100</v>
      </c>
      <c r="K616" s="2821">
        <v>0.02</v>
      </c>
      <c r="L616" s="2821">
        <v>0.02</v>
      </c>
      <c r="M616" s="2675" t="s">
        <v>1412</v>
      </c>
      <c r="N616" s="2675" t="s">
        <v>1412</v>
      </c>
      <c r="O616" s="2822">
        <v>0.15</v>
      </c>
      <c r="P616" s="2823" t="s">
        <v>5454</v>
      </c>
      <c r="Q616" s="2822">
        <v>0.15</v>
      </c>
      <c r="R616" s="2823" t="s">
        <v>5454</v>
      </c>
      <c r="S616" s="2675" t="s">
        <v>1412</v>
      </c>
      <c r="T616" s="2675" t="s">
        <v>1412</v>
      </c>
      <c r="U616" s="2675" t="s">
        <v>1412</v>
      </c>
      <c r="V616" s="2675" t="s">
        <v>1412</v>
      </c>
      <c r="W616" s="2824">
        <v>0.05</v>
      </c>
      <c r="X616" s="2823">
        <v>0.06</v>
      </c>
      <c r="Y616" s="2675" t="s">
        <v>1412</v>
      </c>
      <c r="Z616" s="2675" t="s">
        <v>1412</v>
      </c>
      <c r="AA616" s="2675" t="s">
        <v>1412</v>
      </c>
      <c r="AB616" s="2825">
        <v>0.06</v>
      </c>
      <c r="AC616" s="2825">
        <v>0.06</v>
      </c>
      <c r="AD616" s="2675" t="s">
        <v>1412</v>
      </c>
      <c r="AE616" s="2675" t="s">
        <v>1412</v>
      </c>
      <c r="AF616" s="2675" t="s">
        <v>1412</v>
      </c>
      <c r="AG616" s="2826">
        <v>0.1</v>
      </c>
      <c r="AH616" s="2675" t="s">
        <v>1412</v>
      </c>
      <c r="AI616" s="2675" t="s">
        <v>1412</v>
      </c>
      <c r="AJ616" s="2683" t="s">
        <v>1412</v>
      </c>
      <c r="AK616" s="2502"/>
    </row>
    <row r="617" spans="2:37" s="2349" customFormat="1" ht="48" x14ac:dyDescent="0.2">
      <c r="B617" s="5122" t="s">
        <v>5463</v>
      </c>
      <c r="C617" s="5123"/>
      <c r="D617" s="2819">
        <v>300266</v>
      </c>
      <c r="E617" s="2807">
        <v>100</v>
      </c>
      <c r="F617" s="2675" t="s">
        <v>1412</v>
      </c>
      <c r="G617" s="2675" t="s">
        <v>1412</v>
      </c>
      <c r="H617" s="2675" t="s">
        <v>1412</v>
      </c>
      <c r="I617" s="2675" t="s">
        <v>1412</v>
      </c>
      <c r="J617" s="2820">
        <v>100</v>
      </c>
      <c r="K617" s="2821">
        <v>0.02</v>
      </c>
      <c r="L617" s="2821">
        <v>0.02</v>
      </c>
      <c r="M617" s="2675" t="s">
        <v>1412</v>
      </c>
      <c r="N617" s="2675" t="s">
        <v>1412</v>
      </c>
      <c r="O617" s="2822">
        <v>0.15</v>
      </c>
      <c r="P617" s="2823" t="s">
        <v>5454</v>
      </c>
      <c r="Q617" s="2822">
        <v>0.15</v>
      </c>
      <c r="R617" s="2823" t="s">
        <v>5454</v>
      </c>
      <c r="S617" s="2675" t="s">
        <v>1412</v>
      </c>
      <c r="T617" s="2675" t="s">
        <v>1412</v>
      </c>
      <c r="U617" s="2675" t="s">
        <v>1412</v>
      </c>
      <c r="V617" s="2675" t="s">
        <v>1412</v>
      </c>
      <c r="W617" s="2824">
        <v>0.05</v>
      </c>
      <c r="X617" s="2823">
        <v>0.06</v>
      </c>
      <c r="Y617" s="2675" t="s">
        <v>1412</v>
      </c>
      <c r="Z617" s="2675" t="s">
        <v>1412</v>
      </c>
      <c r="AA617" s="2675" t="s">
        <v>1412</v>
      </c>
      <c r="AB617" s="2825">
        <v>0.06</v>
      </c>
      <c r="AC617" s="2825">
        <v>0.06</v>
      </c>
      <c r="AD617" s="2675" t="s">
        <v>1412</v>
      </c>
      <c r="AE617" s="2675" t="s">
        <v>1412</v>
      </c>
      <c r="AF617" s="2675" t="s">
        <v>1412</v>
      </c>
      <c r="AG617" s="2826">
        <v>0.1</v>
      </c>
      <c r="AH617" s="2675" t="s">
        <v>1412</v>
      </c>
      <c r="AI617" s="2675" t="s">
        <v>1412</v>
      </c>
      <c r="AJ617" s="2683" t="s">
        <v>1412</v>
      </c>
      <c r="AK617" s="2502"/>
    </row>
    <row r="618" spans="2:37" s="2349" customFormat="1" ht="48" x14ac:dyDescent="0.2">
      <c r="B618" s="5122" t="s">
        <v>5464</v>
      </c>
      <c r="C618" s="5123"/>
      <c r="D618" s="2819">
        <v>300264</v>
      </c>
      <c r="E618" s="2808">
        <v>120</v>
      </c>
      <c r="F618" s="2675" t="s">
        <v>1412</v>
      </c>
      <c r="G618" s="2675" t="s">
        <v>1412</v>
      </c>
      <c r="H618" s="2675" t="s">
        <v>1412</v>
      </c>
      <c r="I618" s="2675" t="s">
        <v>1412</v>
      </c>
      <c r="J618" s="2820">
        <v>100</v>
      </c>
      <c r="K618" s="2821">
        <v>0.02</v>
      </c>
      <c r="L618" s="2821">
        <v>0.02</v>
      </c>
      <c r="M618" s="2675" t="s">
        <v>1412</v>
      </c>
      <c r="N618" s="2675" t="s">
        <v>1412</v>
      </c>
      <c r="O618" s="2822">
        <v>0.15</v>
      </c>
      <c r="P618" s="2823" t="s">
        <v>5454</v>
      </c>
      <c r="Q618" s="2822">
        <v>0.15</v>
      </c>
      <c r="R618" s="2823" t="s">
        <v>5454</v>
      </c>
      <c r="S618" s="2675" t="s">
        <v>1412</v>
      </c>
      <c r="T618" s="2675" t="s">
        <v>1412</v>
      </c>
      <c r="U618" s="2675" t="s">
        <v>1412</v>
      </c>
      <c r="V618" s="2675" t="s">
        <v>1412</v>
      </c>
      <c r="W618" s="2824">
        <v>0.05</v>
      </c>
      <c r="X618" s="2823">
        <v>0.06</v>
      </c>
      <c r="Y618" s="2675" t="s">
        <v>1412</v>
      </c>
      <c r="Z618" s="2675" t="s">
        <v>1412</v>
      </c>
      <c r="AA618" s="2675" t="s">
        <v>1412</v>
      </c>
      <c r="AB618" s="2825">
        <v>0.06</v>
      </c>
      <c r="AC618" s="2825">
        <v>0.06</v>
      </c>
      <c r="AD618" s="2675" t="s">
        <v>1412</v>
      </c>
      <c r="AE618" s="2675" t="s">
        <v>1412</v>
      </c>
      <c r="AF618" s="2675" t="s">
        <v>1412</v>
      </c>
      <c r="AG618" s="2826">
        <v>0.1</v>
      </c>
      <c r="AH618" s="2675" t="s">
        <v>1412</v>
      </c>
      <c r="AI618" s="2675" t="s">
        <v>1412</v>
      </c>
      <c r="AJ618" s="2683" t="s">
        <v>1412</v>
      </c>
      <c r="AK618" s="2502"/>
    </row>
    <row r="619" spans="2:37" s="2349" customFormat="1" ht="48" x14ac:dyDescent="0.2">
      <c r="B619" s="5122" t="s">
        <v>5465</v>
      </c>
      <c r="C619" s="5123"/>
      <c r="D619" s="2819">
        <v>300262</v>
      </c>
      <c r="E619" s="2809">
        <v>125</v>
      </c>
      <c r="F619" s="2675" t="s">
        <v>1412</v>
      </c>
      <c r="G619" s="2675" t="s">
        <v>1412</v>
      </c>
      <c r="H619" s="2675" t="s">
        <v>1412</v>
      </c>
      <c r="I619" s="2675" t="s">
        <v>1412</v>
      </c>
      <c r="J619" s="2820">
        <v>120</v>
      </c>
      <c r="K619" s="2821">
        <v>0.02</v>
      </c>
      <c r="L619" s="2821">
        <v>0.02</v>
      </c>
      <c r="M619" s="2675" t="s">
        <v>1412</v>
      </c>
      <c r="N619" s="2675" t="s">
        <v>1412</v>
      </c>
      <c r="O619" s="2822">
        <v>0.15</v>
      </c>
      <c r="P619" s="2823" t="s">
        <v>5454</v>
      </c>
      <c r="Q619" s="2822">
        <v>0.15</v>
      </c>
      <c r="R619" s="2823" t="s">
        <v>5454</v>
      </c>
      <c r="S619" s="2675" t="s">
        <v>1412</v>
      </c>
      <c r="T619" s="2675" t="s">
        <v>1412</v>
      </c>
      <c r="U619" s="2675" t="s">
        <v>1412</v>
      </c>
      <c r="V619" s="2675" t="s">
        <v>1412</v>
      </c>
      <c r="W619" s="2824">
        <v>0.05</v>
      </c>
      <c r="X619" s="2823">
        <v>0.06</v>
      </c>
      <c r="Y619" s="2675" t="s">
        <v>1412</v>
      </c>
      <c r="Z619" s="2675" t="s">
        <v>1412</v>
      </c>
      <c r="AA619" s="2675" t="s">
        <v>1412</v>
      </c>
      <c r="AB619" s="2825">
        <v>0.06</v>
      </c>
      <c r="AC619" s="2825">
        <v>0.06</v>
      </c>
      <c r="AD619" s="2675" t="s">
        <v>1412</v>
      </c>
      <c r="AE619" s="2675" t="s">
        <v>1412</v>
      </c>
      <c r="AF619" s="2675" t="s">
        <v>1412</v>
      </c>
      <c r="AG619" s="2826">
        <v>0.1</v>
      </c>
      <c r="AH619" s="2675" t="s">
        <v>1412</v>
      </c>
      <c r="AI619" s="2675" t="s">
        <v>1412</v>
      </c>
      <c r="AJ619" s="2683" t="s">
        <v>1412</v>
      </c>
      <c r="AK619" s="2502"/>
    </row>
    <row r="620" spans="2:37" s="2349" customFormat="1" ht="48" x14ac:dyDescent="0.2">
      <c r="B620" s="5122" t="s">
        <v>5466</v>
      </c>
      <c r="C620" s="5123"/>
      <c r="D620" s="2819">
        <v>300260</v>
      </c>
      <c r="E620" s="2808">
        <v>150</v>
      </c>
      <c r="F620" s="2675" t="s">
        <v>1412</v>
      </c>
      <c r="G620" s="2675" t="s">
        <v>1412</v>
      </c>
      <c r="H620" s="2675" t="s">
        <v>1412</v>
      </c>
      <c r="I620" s="2675" t="s">
        <v>1412</v>
      </c>
      <c r="J620" s="2820">
        <v>120</v>
      </c>
      <c r="K620" s="2821">
        <v>0.02</v>
      </c>
      <c r="L620" s="2821">
        <v>0.02</v>
      </c>
      <c r="M620" s="2675" t="s">
        <v>1412</v>
      </c>
      <c r="N620" s="2675" t="s">
        <v>1412</v>
      </c>
      <c r="O620" s="2822">
        <v>0.15</v>
      </c>
      <c r="P620" s="2823" t="s">
        <v>5454</v>
      </c>
      <c r="Q620" s="2822">
        <v>0.15</v>
      </c>
      <c r="R620" s="2823" t="s">
        <v>5454</v>
      </c>
      <c r="S620" s="2675" t="s">
        <v>1412</v>
      </c>
      <c r="T620" s="2675" t="s">
        <v>1412</v>
      </c>
      <c r="U620" s="2675" t="s">
        <v>1412</v>
      </c>
      <c r="V620" s="2675" t="s">
        <v>1412</v>
      </c>
      <c r="W620" s="2824">
        <v>0.05</v>
      </c>
      <c r="X620" s="2823">
        <v>0.06</v>
      </c>
      <c r="Y620" s="2675" t="s">
        <v>1412</v>
      </c>
      <c r="Z620" s="2675" t="s">
        <v>1412</v>
      </c>
      <c r="AA620" s="2675" t="s">
        <v>1412</v>
      </c>
      <c r="AB620" s="2825">
        <v>0.06</v>
      </c>
      <c r="AC620" s="2825">
        <v>0.06</v>
      </c>
      <c r="AD620" s="2675" t="s">
        <v>1412</v>
      </c>
      <c r="AE620" s="2675" t="s">
        <v>1412</v>
      </c>
      <c r="AF620" s="2675" t="s">
        <v>1412</v>
      </c>
      <c r="AG620" s="2826">
        <v>0.1</v>
      </c>
      <c r="AH620" s="2675" t="s">
        <v>1412</v>
      </c>
      <c r="AI620" s="2675" t="s">
        <v>1412</v>
      </c>
      <c r="AJ620" s="2683" t="s">
        <v>1412</v>
      </c>
      <c r="AK620" s="2502"/>
    </row>
    <row r="621" spans="2:37" s="2349" customFormat="1" ht="48" x14ac:dyDescent="0.2">
      <c r="B621" s="5122" t="s">
        <v>5467</v>
      </c>
      <c r="C621" s="5123"/>
      <c r="D621" s="2819">
        <v>300258</v>
      </c>
      <c r="E621" s="2808">
        <v>175</v>
      </c>
      <c r="F621" s="2675" t="s">
        <v>1412</v>
      </c>
      <c r="G621" s="2675" t="s">
        <v>1412</v>
      </c>
      <c r="H621" s="2675" t="s">
        <v>1412</v>
      </c>
      <c r="I621" s="2675" t="s">
        <v>1412</v>
      </c>
      <c r="J621" s="2820">
        <v>120</v>
      </c>
      <c r="K621" s="2821">
        <v>0.02</v>
      </c>
      <c r="L621" s="2821">
        <v>0.02</v>
      </c>
      <c r="M621" s="2675" t="s">
        <v>1412</v>
      </c>
      <c r="N621" s="2675" t="s">
        <v>1412</v>
      </c>
      <c r="O621" s="2822">
        <v>0.15</v>
      </c>
      <c r="P621" s="2823" t="s">
        <v>5454</v>
      </c>
      <c r="Q621" s="2822">
        <v>0.15</v>
      </c>
      <c r="R621" s="2823" t="s">
        <v>5454</v>
      </c>
      <c r="S621" s="2675" t="s">
        <v>1412</v>
      </c>
      <c r="T621" s="2675" t="s">
        <v>1412</v>
      </c>
      <c r="U621" s="2675" t="s">
        <v>1412</v>
      </c>
      <c r="V621" s="2675" t="s">
        <v>1412</v>
      </c>
      <c r="W621" s="2824">
        <v>0.05</v>
      </c>
      <c r="X621" s="2823">
        <v>0.06</v>
      </c>
      <c r="Y621" s="2675" t="s">
        <v>1412</v>
      </c>
      <c r="Z621" s="2675" t="s">
        <v>1412</v>
      </c>
      <c r="AA621" s="2675" t="s">
        <v>1412</v>
      </c>
      <c r="AB621" s="2825">
        <v>0.06</v>
      </c>
      <c r="AC621" s="2825">
        <v>0.06</v>
      </c>
      <c r="AD621" s="2675" t="s">
        <v>1412</v>
      </c>
      <c r="AE621" s="2675" t="s">
        <v>1412</v>
      </c>
      <c r="AF621" s="2675" t="s">
        <v>1412</v>
      </c>
      <c r="AG621" s="2826">
        <v>0.1</v>
      </c>
      <c r="AH621" s="2675" t="s">
        <v>1412</v>
      </c>
      <c r="AI621" s="2675" t="s">
        <v>1412</v>
      </c>
      <c r="AJ621" s="2683" t="s">
        <v>1412</v>
      </c>
      <c r="AK621" s="2502"/>
    </row>
    <row r="622" spans="2:37" s="2349" customFormat="1" ht="48" x14ac:dyDescent="0.2">
      <c r="B622" s="5122" t="s">
        <v>5468</v>
      </c>
      <c r="C622" s="5123"/>
      <c r="D622" s="2819">
        <v>300256</v>
      </c>
      <c r="E622" s="2808">
        <v>200</v>
      </c>
      <c r="F622" s="2675" t="s">
        <v>1412</v>
      </c>
      <c r="G622" s="2675" t="s">
        <v>1412</v>
      </c>
      <c r="H622" s="2675" t="s">
        <v>1412</v>
      </c>
      <c r="I622" s="2675" t="s">
        <v>1412</v>
      </c>
      <c r="J622" s="2820">
        <v>150</v>
      </c>
      <c r="K622" s="2821">
        <v>0.02</v>
      </c>
      <c r="L622" s="2821">
        <v>0.02</v>
      </c>
      <c r="M622" s="2675" t="s">
        <v>1412</v>
      </c>
      <c r="N622" s="2675" t="s">
        <v>1412</v>
      </c>
      <c r="O622" s="2822">
        <v>0.15</v>
      </c>
      <c r="P622" s="2823" t="s">
        <v>5454</v>
      </c>
      <c r="Q622" s="2822">
        <v>0.15</v>
      </c>
      <c r="R622" s="2823" t="s">
        <v>5454</v>
      </c>
      <c r="S622" s="2675" t="s">
        <v>1412</v>
      </c>
      <c r="T622" s="2675" t="s">
        <v>1412</v>
      </c>
      <c r="U622" s="2675" t="s">
        <v>1412</v>
      </c>
      <c r="V622" s="2675" t="s">
        <v>1412</v>
      </c>
      <c r="W622" s="2824">
        <v>0.05</v>
      </c>
      <c r="X622" s="2823">
        <v>0.06</v>
      </c>
      <c r="Y622" s="2675" t="s">
        <v>1412</v>
      </c>
      <c r="Z622" s="2675" t="s">
        <v>1412</v>
      </c>
      <c r="AA622" s="2675" t="s">
        <v>1412</v>
      </c>
      <c r="AB622" s="2825">
        <v>0.06</v>
      </c>
      <c r="AC622" s="2825">
        <v>0.06</v>
      </c>
      <c r="AD622" s="2675" t="s">
        <v>1412</v>
      </c>
      <c r="AE622" s="2675" t="s">
        <v>1412</v>
      </c>
      <c r="AF622" s="2675" t="s">
        <v>1412</v>
      </c>
      <c r="AG622" s="2826">
        <v>0.1</v>
      </c>
      <c r="AH622" s="2675" t="s">
        <v>1412</v>
      </c>
      <c r="AI622" s="2675" t="s">
        <v>1412</v>
      </c>
      <c r="AJ622" s="2683" t="s">
        <v>1412</v>
      </c>
      <c r="AK622" s="2502"/>
    </row>
    <row r="623" spans="2:37" s="2349" customFormat="1" ht="48" x14ac:dyDescent="0.2">
      <c r="B623" s="5122" t="s">
        <v>5469</v>
      </c>
      <c r="C623" s="5123"/>
      <c r="D623" s="2819">
        <v>300254</v>
      </c>
      <c r="E623" s="2808">
        <v>300</v>
      </c>
      <c r="F623" s="2675" t="s">
        <v>1412</v>
      </c>
      <c r="G623" s="2675" t="s">
        <v>1412</v>
      </c>
      <c r="H623" s="2675" t="s">
        <v>1412</v>
      </c>
      <c r="I623" s="2675" t="s">
        <v>1412</v>
      </c>
      <c r="J623" s="2820">
        <v>150</v>
      </c>
      <c r="K623" s="2821">
        <v>0.02</v>
      </c>
      <c r="L623" s="2821">
        <v>0.02</v>
      </c>
      <c r="M623" s="2675" t="s">
        <v>1412</v>
      </c>
      <c r="N623" s="2675" t="s">
        <v>1412</v>
      </c>
      <c r="O623" s="2822">
        <v>0.15</v>
      </c>
      <c r="P623" s="2823" t="s">
        <v>5454</v>
      </c>
      <c r="Q623" s="2822">
        <v>0.15</v>
      </c>
      <c r="R623" s="2823" t="s">
        <v>5454</v>
      </c>
      <c r="S623" s="2675" t="s">
        <v>1412</v>
      </c>
      <c r="T623" s="2675" t="s">
        <v>1412</v>
      </c>
      <c r="U623" s="2675" t="s">
        <v>1412</v>
      </c>
      <c r="V623" s="2675" t="s">
        <v>1412</v>
      </c>
      <c r="W623" s="2824">
        <v>0.05</v>
      </c>
      <c r="X623" s="2823">
        <v>0.06</v>
      </c>
      <c r="Y623" s="2675" t="s">
        <v>1412</v>
      </c>
      <c r="Z623" s="2675" t="s">
        <v>1412</v>
      </c>
      <c r="AA623" s="2675" t="s">
        <v>1412</v>
      </c>
      <c r="AB623" s="2825">
        <v>0.06</v>
      </c>
      <c r="AC623" s="2825">
        <v>0.06</v>
      </c>
      <c r="AD623" s="2675" t="s">
        <v>1412</v>
      </c>
      <c r="AE623" s="2675" t="s">
        <v>1412</v>
      </c>
      <c r="AF623" s="2675" t="s">
        <v>1412</v>
      </c>
      <c r="AG623" s="2826">
        <v>0.1</v>
      </c>
      <c r="AH623" s="2675" t="s">
        <v>1412</v>
      </c>
      <c r="AI623" s="2675" t="s">
        <v>1412</v>
      </c>
      <c r="AJ623" s="2683" t="s">
        <v>1412</v>
      </c>
      <c r="AK623" s="2502"/>
    </row>
    <row r="624" spans="2:37" s="2349" customFormat="1" ht="48.75" thickBot="1" x14ac:dyDescent="0.25">
      <c r="B624" s="5752" t="s">
        <v>5470</v>
      </c>
      <c r="C624" s="5753"/>
      <c r="D624" s="2827">
        <v>300252</v>
      </c>
      <c r="E624" s="2810">
        <v>400</v>
      </c>
      <c r="F624" s="2685" t="s">
        <v>1412</v>
      </c>
      <c r="G624" s="2685" t="s">
        <v>1412</v>
      </c>
      <c r="H624" s="2685" t="s">
        <v>1412</v>
      </c>
      <c r="I624" s="2685" t="s">
        <v>1412</v>
      </c>
      <c r="J624" s="2828">
        <v>150</v>
      </c>
      <c r="K624" s="2829">
        <v>0.02</v>
      </c>
      <c r="L624" s="2829">
        <v>0.02</v>
      </c>
      <c r="M624" s="2685" t="s">
        <v>1412</v>
      </c>
      <c r="N624" s="2685" t="s">
        <v>1412</v>
      </c>
      <c r="O624" s="2830">
        <v>0.15</v>
      </c>
      <c r="P624" s="2831" t="s">
        <v>5454</v>
      </c>
      <c r="Q624" s="2830">
        <v>0.15</v>
      </c>
      <c r="R624" s="2831" t="s">
        <v>5454</v>
      </c>
      <c r="S624" s="2685" t="s">
        <v>1412</v>
      </c>
      <c r="T624" s="2685" t="s">
        <v>1412</v>
      </c>
      <c r="U624" s="2685" t="s">
        <v>1412</v>
      </c>
      <c r="V624" s="2685" t="s">
        <v>1412</v>
      </c>
      <c r="W624" s="2832">
        <v>0.05</v>
      </c>
      <c r="X624" s="2831">
        <v>0.06</v>
      </c>
      <c r="Y624" s="2685" t="s">
        <v>1412</v>
      </c>
      <c r="Z624" s="2685" t="s">
        <v>1412</v>
      </c>
      <c r="AA624" s="2685" t="s">
        <v>1412</v>
      </c>
      <c r="AB624" s="2833">
        <v>0.06</v>
      </c>
      <c r="AC624" s="2833">
        <v>0.06</v>
      </c>
      <c r="AD624" s="2685" t="s">
        <v>1412</v>
      </c>
      <c r="AE624" s="2685" t="s">
        <v>1412</v>
      </c>
      <c r="AF624" s="2685" t="s">
        <v>1412</v>
      </c>
      <c r="AG624" s="2834">
        <v>0.1</v>
      </c>
      <c r="AH624" s="2685" t="s">
        <v>1412</v>
      </c>
      <c r="AI624" s="2685" t="s">
        <v>1412</v>
      </c>
      <c r="AJ624" s="2689" t="s">
        <v>1412</v>
      </c>
      <c r="AK624" s="2502"/>
    </row>
    <row r="625" spans="2:45" s="2349" customFormat="1" x14ac:dyDescent="0.2">
      <c r="B625" s="2503"/>
      <c r="C625" s="2496"/>
      <c r="D625" s="2496"/>
      <c r="E625" s="2496"/>
      <c r="F625" s="2496"/>
      <c r="G625" s="2496"/>
      <c r="H625" s="2496"/>
      <c r="I625" s="2497"/>
      <c r="J625" s="2497"/>
      <c r="K625" s="2497"/>
      <c r="L625" s="2497"/>
      <c r="M625" s="2496"/>
      <c r="N625" s="2497"/>
      <c r="O625" s="2497"/>
      <c r="P625" s="2497"/>
      <c r="Q625" s="2497"/>
      <c r="R625" s="2497"/>
      <c r="S625" s="2496"/>
      <c r="T625" s="2495"/>
      <c r="U625" s="2495"/>
      <c r="V625" s="2495"/>
      <c r="W625" s="2495"/>
      <c r="X625" s="2495"/>
      <c r="Y625" s="2495"/>
      <c r="Z625" s="2495"/>
      <c r="AA625" s="2495"/>
      <c r="AB625" s="2495"/>
      <c r="AC625" s="2495"/>
      <c r="AD625" s="2495"/>
      <c r="AE625" s="2495"/>
      <c r="AF625" s="2495"/>
      <c r="AG625" s="2495"/>
      <c r="AH625" s="2495"/>
      <c r="AI625" s="2495"/>
      <c r="AJ625" s="2495"/>
      <c r="AK625" s="2502"/>
    </row>
    <row r="626" spans="2:45" s="2349" customFormat="1" x14ac:dyDescent="0.2">
      <c r="B626" s="4236" t="s">
        <v>4985</v>
      </c>
      <c r="C626" s="4237"/>
      <c r="D626" s="4168" t="s">
        <v>5187</v>
      </c>
      <c r="E626" s="4168"/>
      <c r="F626" s="4168"/>
      <c r="G626" s="4168"/>
      <c r="H626" s="4168"/>
      <c r="I626" s="4168"/>
      <c r="J626" s="4168"/>
      <c r="K626" s="4168"/>
      <c r="L626" s="4168"/>
      <c r="M626" s="4168"/>
      <c r="N626" s="4168"/>
      <c r="O626" s="4168"/>
      <c r="P626" s="4168"/>
      <c r="Q626" s="4168"/>
      <c r="R626" s="4168"/>
      <c r="S626" s="4168"/>
      <c r="T626" s="4168"/>
      <c r="U626" s="4168"/>
      <c r="V626" s="4168"/>
      <c r="W626" s="4168"/>
      <c r="X626" s="4168"/>
      <c r="Y626" s="4168"/>
      <c r="Z626" s="4168"/>
      <c r="AA626" s="4168"/>
      <c r="AB626" s="4168"/>
      <c r="AC626" s="4168"/>
      <c r="AD626" s="4168"/>
      <c r="AE626" s="4168"/>
      <c r="AF626" s="4168"/>
      <c r="AG626" s="4168"/>
      <c r="AH626" s="4168"/>
      <c r="AI626" s="4168"/>
      <c r="AJ626" s="4168"/>
      <c r="AK626" s="4168"/>
      <c r="AL626" s="4168"/>
      <c r="AM626" s="4168"/>
      <c r="AN626" s="4168"/>
      <c r="AO626" s="4168"/>
      <c r="AP626" s="4168"/>
      <c r="AQ626" s="4168"/>
      <c r="AR626" s="4168"/>
      <c r="AS626" s="4168"/>
    </row>
    <row r="627" spans="2:45" s="2349" customFormat="1" x14ac:dyDescent="0.2">
      <c r="B627" s="4236" t="s">
        <v>4986</v>
      </c>
      <c r="C627" s="4237"/>
      <c r="D627" s="4168" t="s">
        <v>5176</v>
      </c>
      <c r="E627" s="4168"/>
      <c r="F627" s="4168"/>
      <c r="G627" s="4168"/>
      <c r="H627" s="4168"/>
      <c r="I627" s="4168"/>
      <c r="J627" s="4168"/>
      <c r="K627" s="4168"/>
      <c r="L627" s="4168"/>
      <c r="M627" s="4168"/>
      <c r="N627" s="4168"/>
      <c r="O627" s="4168"/>
      <c r="P627" s="4168"/>
      <c r="Q627" s="4168"/>
      <c r="R627" s="4168"/>
      <c r="S627" s="4168"/>
      <c r="T627" s="4168"/>
      <c r="U627" s="4168"/>
      <c r="V627" s="4168"/>
      <c r="W627" s="4168"/>
      <c r="X627" s="4168"/>
      <c r="Y627" s="4168"/>
      <c r="Z627" s="4168"/>
      <c r="AA627" s="4168"/>
      <c r="AB627" s="4168"/>
      <c r="AC627" s="4168"/>
      <c r="AD627" s="4168"/>
      <c r="AE627" s="4168"/>
      <c r="AF627" s="4168"/>
      <c r="AG627" s="4168"/>
      <c r="AH627" s="4168"/>
      <c r="AI627" s="4168"/>
      <c r="AJ627" s="4168"/>
      <c r="AK627" s="4168"/>
      <c r="AL627" s="4168"/>
      <c r="AM627" s="4168"/>
      <c r="AN627" s="4168"/>
      <c r="AO627" s="4168"/>
      <c r="AP627" s="4168"/>
      <c r="AQ627" s="4168"/>
      <c r="AR627" s="4168"/>
      <c r="AS627" s="4168"/>
    </row>
    <row r="628" spans="2:45" s="2349" customFormat="1" ht="15.75" thickBot="1" x14ac:dyDescent="0.25">
      <c r="B628" s="4270"/>
      <c r="C628" s="4271"/>
      <c r="D628" s="4272"/>
      <c r="E628" s="4272"/>
      <c r="F628" s="4272"/>
      <c r="G628" s="4272"/>
      <c r="H628" s="2504"/>
      <c r="I628" s="2504"/>
      <c r="J628" s="2504"/>
      <c r="K628" s="2504"/>
      <c r="L628" s="2504"/>
      <c r="M628" s="2504"/>
      <c r="N628" s="2504"/>
      <c r="O628" s="2504"/>
      <c r="P628" s="2504"/>
      <c r="Q628" s="2504"/>
      <c r="R628" s="2504"/>
      <c r="S628" s="2504"/>
      <c r="T628" s="2505"/>
      <c r="U628" s="2505"/>
      <c r="V628" s="2505"/>
      <c r="W628" s="2505"/>
      <c r="X628" s="2505"/>
      <c r="Y628" s="2505"/>
      <c r="Z628" s="2505"/>
      <c r="AA628" s="2505"/>
      <c r="AB628" s="2505"/>
      <c r="AC628" s="2505"/>
      <c r="AD628" s="2505"/>
      <c r="AE628" s="2505"/>
      <c r="AF628" s="2505"/>
      <c r="AG628" s="2505"/>
      <c r="AH628" s="2505"/>
      <c r="AI628" s="2505"/>
      <c r="AJ628" s="2505"/>
      <c r="AK628" s="2507"/>
    </row>
    <row r="629" spans="2:45" s="2393" customFormat="1" ht="13.5" thickBot="1" x14ac:dyDescent="0.25">
      <c r="B629" s="4295"/>
      <c r="C629" s="4295"/>
      <c r="D629" s="2803"/>
      <c r="E629" s="2803"/>
      <c r="F629" s="2803"/>
      <c r="G629" s="2804"/>
      <c r="H629" s="2805"/>
      <c r="I629" s="2803"/>
      <c r="J629" s="2803"/>
    </row>
    <row r="630" spans="2:45" s="2349" customFormat="1" ht="13.5" customHeight="1" x14ac:dyDescent="0.2">
      <c r="B630" s="4169" t="s">
        <v>4994</v>
      </c>
      <c r="C630" s="4170"/>
      <c r="D630" s="4170"/>
      <c r="E630" s="4170"/>
      <c r="F630" s="4170"/>
      <c r="G630" s="4170"/>
      <c r="H630" s="4170"/>
      <c r="I630" s="4170"/>
      <c r="J630" s="4170"/>
      <c r="K630" s="4170"/>
      <c r="L630" s="4170"/>
      <c r="M630" s="4170"/>
      <c r="N630" s="4170"/>
      <c r="O630" s="4170"/>
      <c r="P630" s="4170"/>
      <c r="Q630" s="4170"/>
      <c r="R630" s="4170"/>
      <c r="S630" s="4170"/>
      <c r="T630" s="4170"/>
      <c r="U630" s="4170"/>
      <c r="V630" s="4170"/>
      <c r="W630" s="4170"/>
      <c r="X630" s="4170"/>
      <c r="Y630" s="4170"/>
      <c r="Z630" s="4170"/>
      <c r="AA630" s="4170"/>
      <c r="AB630" s="4170"/>
      <c r="AC630" s="4170"/>
      <c r="AD630" s="4170"/>
      <c r="AE630" s="4170"/>
      <c r="AF630" s="4170"/>
      <c r="AG630" s="4170"/>
      <c r="AH630" s="4170"/>
      <c r="AI630" s="4170"/>
      <c r="AJ630" s="4170"/>
      <c r="AK630" s="4171"/>
    </row>
    <row r="631" spans="2:45" s="2349" customFormat="1" ht="13.5" customHeight="1" x14ac:dyDescent="0.2">
      <c r="B631" s="2500"/>
      <c r="C631" s="2589"/>
      <c r="D631" s="2589"/>
      <c r="E631" s="2589"/>
      <c r="F631" s="2589"/>
      <c r="G631" s="2501"/>
      <c r="H631" s="2501"/>
      <c r="I631" s="2501"/>
      <c r="J631" s="2501"/>
      <c r="K631" s="2501"/>
      <c r="L631" s="2501"/>
      <c r="M631" s="2501"/>
      <c r="N631" s="2501"/>
      <c r="O631" s="2501"/>
      <c r="P631" s="2501"/>
      <c r="Q631" s="2501"/>
      <c r="R631" s="2501"/>
      <c r="S631" s="2501"/>
      <c r="T631" s="2501"/>
      <c r="U631" s="2501"/>
      <c r="V631" s="2501"/>
      <c r="W631" s="2501"/>
      <c r="X631" s="2501"/>
      <c r="Y631" s="2501"/>
      <c r="Z631" s="2501"/>
      <c r="AA631" s="2501"/>
      <c r="AB631" s="2501"/>
      <c r="AC631" s="2501"/>
      <c r="AD631" s="2501"/>
      <c r="AE631" s="2501"/>
      <c r="AF631" s="2501"/>
      <c r="AG631" s="2501"/>
      <c r="AH631" s="2501"/>
      <c r="AI631" s="2501"/>
      <c r="AJ631" s="2501"/>
      <c r="AK631" s="2502"/>
    </row>
    <row r="632" spans="2:45" s="2349" customFormat="1" ht="13.5" customHeight="1" x14ac:dyDescent="0.2">
      <c r="B632" s="2500" t="s">
        <v>4981</v>
      </c>
      <c r="C632" s="2589"/>
      <c r="D632" s="4294" t="s">
        <v>5154</v>
      </c>
      <c r="E632" s="4294"/>
      <c r="F632" s="4294"/>
      <c r="G632" s="2501"/>
      <c r="H632" s="2501"/>
      <c r="I632" s="2501"/>
      <c r="J632" s="2501"/>
      <c r="K632" s="2501"/>
      <c r="L632" s="2501"/>
      <c r="M632" s="2501"/>
      <c r="N632" s="2501"/>
      <c r="O632" s="2501"/>
      <c r="P632" s="2501"/>
      <c r="Q632" s="2501"/>
      <c r="R632" s="2501"/>
      <c r="S632" s="2501"/>
      <c r="T632" s="2501"/>
      <c r="U632" s="2501"/>
      <c r="V632" s="2501"/>
      <c r="W632" s="2501"/>
      <c r="X632" s="2501"/>
      <c r="Y632" s="2501"/>
      <c r="Z632" s="2501"/>
      <c r="AA632" s="2501"/>
      <c r="AB632" s="2501"/>
      <c r="AC632" s="2501"/>
      <c r="AD632" s="2501"/>
      <c r="AE632" s="2501"/>
      <c r="AF632" s="2501"/>
      <c r="AG632" s="2501"/>
      <c r="AH632" s="2501"/>
      <c r="AI632" s="2501"/>
      <c r="AJ632" s="2501"/>
      <c r="AK632" s="2502"/>
    </row>
    <row r="633" spans="2:45" s="2349" customFormat="1" ht="24" customHeight="1" thickBot="1" x14ac:dyDescent="0.25">
      <c r="B633" s="4176" t="s">
        <v>4995</v>
      </c>
      <c r="C633" s="4177"/>
      <c r="D633" s="4314">
        <v>41388</v>
      </c>
      <c r="E633" s="4315"/>
      <c r="F633" s="2589"/>
      <c r="G633" s="2501"/>
      <c r="H633" s="2501"/>
      <c r="I633" s="2501"/>
      <c r="J633" s="2501"/>
      <c r="K633" s="2501"/>
      <c r="L633" s="2501"/>
      <c r="M633" s="2501"/>
      <c r="N633" s="2501"/>
      <c r="O633" s="2501"/>
      <c r="P633" s="2501"/>
      <c r="Q633" s="2501"/>
      <c r="R633" s="2501"/>
      <c r="S633" s="2501"/>
      <c r="T633" s="2501"/>
      <c r="U633" s="2501"/>
      <c r="V633" s="2501"/>
      <c r="W633" s="2501"/>
      <c r="X633" s="2501"/>
      <c r="Y633" s="2501"/>
      <c r="Z633" s="2501"/>
      <c r="AA633" s="2501"/>
      <c r="AB633" s="2501"/>
      <c r="AC633" s="2501"/>
      <c r="AD633" s="2501"/>
      <c r="AE633" s="2501"/>
      <c r="AF633" s="2501"/>
      <c r="AG633" s="2501"/>
      <c r="AH633" s="2501"/>
      <c r="AI633" s="2501"/>
      <c r="AJ633" s="2501"/>
      <c r="AK633" s="2502"/>
    </row>
    <row r="634" spans="2:45" s="2349" customFormat="1" ht="119.25" customHeight="1" thickBot="1" x14ac:dyDescent="0.25">
      <c r="B634" s="4179" t="s">
        <v>4996</v>
      </c>
      <c r="C634" s="4180"/>
      <c r="D634" s="4291" t="s">
        <v>5168</v>
      </c>
      <c r="E634" s="4292"/>
      <c r="F634" s="4292"/>
      <c r="G634" s="4292"/>
      <c r="H634" s="4292"/>
      <c r="I634" s="4292"/>
      <c r="J634" s="4292"/>
      <c r="K634" s="4292"/>
      <c r="L634" s="4292"/>
      <c r="M634" s="4292"/>
      <c r="N634" s="4292"/>
      <c r="O634" s="4292"/>
      <c r="P634" s="4292"/>
      <c r="Q634" s="4293"/>
      <c r="R634" s="2501"/>
      <c r="S634" s="2501"/>
      <c r="T634" s="2501"/>
      <c r="U634" s="2501"/>
      <c r="V634" s="2501"/>
      <c r="W634" s="2501"/>
      <c r="X634" s="2501"/>
      <c r="Y634" s="2501"/>
      <c r="Z634" s="2501"/>
      <c r="AA634" s="2501"/>
      <c r="AB634" s="2501"/>
      <c r="AC634" s="2501"/>
      <c r="AD634" s="2501"/>
      <c r="AE634" s="2501"/>
      <c r="AF634" s="2501"/>
      <c r="AG634" s="2501"/>
      <c r="AH634" s="2501"/>
      <c r="AI634" s="2501"/>
      <c r="AJ634" s="2501"/>
      <c r="AK634" s="2502"/>
    </row>
    <row r="635" spans="2:45" s="2349" customFormat="1" ht="13.5" customHeight="1" thickBot="1" x14ac:dyDescent="0.25">
      <c r="B635" s="4245"/>
      <c r="C635" s="4246"/>
      <c r="D635" s="4246"/>
      <c r="E635" s="4246"/>
      <c r="F635" s="4246"/>
      <c r="G635" s="4246"/>
      <c r="H635" s="4246"/>
      <c r="I635" s="4246"/>
      <c r="J635" s="4246"/>
      <c r="K635" s="4246"/>
      <c r="L635" s="4246"/>
      <c r="M635" s="4246"/>
      <c r="N635" s="4246"/>
      <c r="O635" s="4246"/>
      <c r="P635" s="4246"/>
      <c r="Q635" s="4246"/>
      <c r="R635" s="2501"/>
      <c r="S635" s="2501"/>
      <c r="T635" s="2501"/>
      <c r="U635" s="2501"/>
      <c r="V635" s="2501"/>
      <c r="W635" s="2501"/>
      <c r="X635" s="2501"/>
      <c r="Y635" s="2501"/>
      <c r="Z635" s="2501"/>
      <c r="AA635" s="2501"/>
      <c r="AB635" s="2501"/>
      <c r="AC635" s="2501"/>
      <c r="AD635" s="2501"/>
      <c r="AE635" s="2501"/>
      <c r="AF635" s="2501"/>
      <c r="AG635" s="2501"/>
      <c r="AH635" s="2501"/>
      <c r="AI635" s="2501"/>
      <c r="AJ635" s="2501"/>
      <c r="AK635" s="2502"/>
    </row>
    <row r="636" spans="2:45" s="2349" customFormat="1" ht="13.5" customHeight="1" thickBot="1" x14ac:dyDescent="0.25">
      <c r="B636" s="4189" t="s">
        <v>4997</v>
      </c>
      <c r="C636" s="4189"/>
      <c r="D636" s="4189" t="s">
        <v>4987</v>
      </c>
      <c r="E636" s="4189" t="s">
        <v>4998</v>
      </c>
      <c r="F636" s="4247" t="s">
        <v>224</v>
      </c>
      <c r="G636" s="4247"/>
      <c r="H636" s="4247"/>
      <c r="I636" s="4247"/>
      <c r="J636" s="4247"/>
      <c r="K636" s="4247"/>
      <c r="L636" s="4247"/>
      <c r="M636" s="4247"/>
      <c r="N636" s="4247"/>
      <c r="O636" s="4247"/>
      <c r="P636" s="4247"/>
      <c r="Q636" s="4247"/>
      <c r="R636" s="4247"/>
      <c r="S636" s="4247" t="s">
        <v>340</v>
      </c>
      <c r="T636" s="4247"/>
      <c r="U636" s="4247"/>
      <c r="V636" s="4247"/>
      <c r="W636" s="4247"/>
      <c r="X636" s="4247"/>
      <c r="Y636" s="4247"/>
      <c r="Z636" s="4247"/>
      <c r="AA636" s="4247"/>
      <c r="AB636" s="4247"/>
      <c r="AC636" s="4247"/>
      <c r="AD636" s="4247" t="s">
        <v>225</v>
      </c>
      <c r="AE636" s="4247"/>
      <c r="AF636" s="4247"/>
      <c r="AG636" s="4247"/>
      <c r="AH636" s="4188" t="s">
        <v>4982</v>
      </c>
      <c r="AI636" s="4188"/>
      <c r="AJ636" s="4188"/>
      <c r="AK636" s="2502"/>
    </row>
    <row r="637" spans="2:45" s="2349" customFormat="1" ht="27.75" customHeight="1" thickBot="1" x14ac:dyDescent="0.25">
      <c r="B637" s="4203"/>
      <c r="C637" s="4203"/>
      <c r="D637" s="4203"/>
      <c r="E637" s="4203"/>
      <c r="F637" s="4203" t="s">
        <v>4999</v>
      </c>
      <c r="G637" s="4203" t="s">
        <v>5000</v>
      </c>
      <c r="H637" s="4189" t="s">
        <v>5001</v>
      </c>
      <c r="I637" s="4200" t="s">
        <v>5002</v>
      </c>
      <c r="J637" s="4200" t="s">
        <v>5003</v>
      </c>
      <c r="K637" s="4201" t="s">
        <v>5004</v>
      </c>
      <c r="L637" s="4201" t="s">
        <v>5005</v>
      </c>
      <c r="M637" s="4200" t="s">
        <v>5006</v>
      </c>
      <c r="N637" s="4200"/>
      <c r="O637" s="4201" t="s">
        <v>5007</v>
      </c>
      <c r="P637" s="4201" t="s">
        <v>5008</v>
      </c>
      <c r="Q637" s="4201" t="s">
        <v>5009</v>
      </c>
      <c r="R637" s="4201" t="s">
        <v>5010</v>
      </c>
      <c r="S637" s="4189" t="s">
        <v>5011</v>
      </c>
      <c r="T637" s="4189" t="s">
        <v>5012</v>
      </c>
      <c r="U637" s="4189" t="s">
        <v>5013</v>
      </c>
      <c r="V637" s="4189" t="s">
        <v>5014</v>
      </c>
      <c r="W637" s="4189" t="s">
        <v>5015</v>
      </c>
      <c r="X637" s="4189" t="s">
        <v>5016</v>
      </c>
      <c r="Y637" s="4189" t="s">
        <v>5017</v>
      </c>
      <c r="Z637" s="4189" t="s">
        <v>5018</v>
      </c>
      <c r="AA637" s="4189" t="s">
        <v>5019</v>
      </c>
      <c r="AB637" s="4200" t="s">
        <v>5020</v>
      </c>
      <c r="AC637" s="4200" t="s">
        <v>5021</v>
      </c>
      <c r="AD637" s="4189" t="s">
        <v>5022</v>
      </c>
      <c r="AE637" s="4189" t="s">
        <v>5023</v>
      </c>
      <c r="AF637" s="4189" t="s">
        <v>5024</v>
      </c>
      <c r="AG637" s="4189" t="s">
        <v>5025</v>
      </c>
      <c r="AH637" s="4189" t="s">
        <v>1150</v>
      </c>
      <c r="AI637" s="4189" t="s">
        <v>4983</v>
      </c>
      <c r="AJ637" s="4189" t="s">
        <v>4984</v>
      </c>
      <c r="AK637" s="2502"/>
    </row>
    <row r="638" spans="2:45" s="2349" customFormat="1" ht="31.5" customHeight="1" thickBot="1" x14ac:dyDescent="0.25">
      <c r="B638" s="4203"/>
      <c r="C638" s="4203"/>
      <c r="D638" s="4203"/>
      <c r="E638" s="4203"/>
      <c r="F638" s="4203"/>
      <c r="G638" s="4203"/>
      <c r="H638" s="4203"/>
      <c r="I638" s="4201"/>
      <c r="J638" s="4201"/>
      <c r="K638" s="4201"/>
      <c r="L638" s="4201"/>
      <c r="M638" s="2586" t="s">
        <v>5026</v>
      </c>
      <c r="N638" s="2585" t="s">
        <v>2793</v>
      </c>
      <c r="O638" s="4201"/>
      <c r="P638" s="4201"/>
      <c r="Q638" s="4201"/>
      <c r="R638" s="4201"/>
      <c r="S638" s="4203"/>
      <c r="T638" s="4203"/>
      <c r="U638" s="4203"/>
      <c r="V638" s="4203"/>
      <c r="W638" s="4203"/>
      <c r="X638" s="4203"/>
      <c r="Y638" s="4203"/>
      <c r="Z638" s="4203"/>
      <c r="AA638" s="4203"/>
      <c r="AB638" s="4201"/>
      <c r="AC638" s="4201"/>
      <c r="AD638" s="4203"/>
      <c r="AE638" s="4203"/>
      <c r="AF638" s="4203"/>
      <c r="AG638" s="4203"/>
      <c r="AH638" s="4203"/>
      <c r="AI638" s="4203"/>
      <c r="AJ638" s="4203"/>
      <c r="AK638" s="2502"/>
    </row>
    <row r="639" spans="2:45" s="2349" customFormat="1" ht="13.5" customHeight="1" x14ac:dyDescent="0.2">
      <c r="B639" s="4157" t="s">
        <v>5169</v>
      </c>
      <c r="C639" s="4158"/>
      <c r="D639" s="2670">
        <v>300305</v>
      </c>
      <c r="E639" s="2509">
        <v>15</v>
      </c>
      <c r="F639" s="2671" t="s">
        <v>1412</v>
      </c>
      <c r="G639" s="2671" t="s">
        <v>1412</v>
      </c>
      <c r="H639" s="2671" t="s">
        <v>1412</v>
      </c>
      <c r="I639" s="2671" t="s">
        <v>1412</v>
      </c>
      <c r="J639" s="2671" t="s">
        <v>1412</v>
      </c>
      <c r="K639" s="2614">
        <v>0.04</v>
      </c>
      <c r="L639" s="2671" t="s">
        <v>1412</v>
      </c>
      <c r="M639" s="2671" t="s">
        <v>1412</v>
      </c>
      <c r="N639" s="2671" t="s">
        <v>1412</v>
      </c>
      <c r="O639" s="2679">
        <v>0.15</v>
      </c>
      <c r="P639" s="2679">
        <v>0.15</v>
      </c>
      <c r="Q639" s="2671" t="s">
        <v>1412</v>
      </c>
      <c r="R639" s="2671" t="s">
        <v>1412</v>
      </c>
      <c r="S639" s="2671" t="s">
        <v>1412</v>
      </c>
      <c r="T639" s="2671" t="s">
        <v>1412</v>
      </c>
      <c r="U639" s="2671" t="s">
        <v>1412</v>
      </c>
      <c r="V639" s="2671" t="s">
        <v>1412</v>
      </c>
      <c r="W639" s="2680">
        <v>0.05</v>
      </c>
      <c r="X639" s="2671" t="s">
        <v>1412</v>
      </c>
      <c r="Y639" s="2671" t="s">
        <v>1412</v>
      </c>
      <c r="Z639" s="2671" t="s">
        <v>1412</v>
      </c>
      <c r="AA639" s="2671" t="s">
        <v>1412</v>
      </c>
      <c r="AB639" s="2681">
        <v>0.06</v>
      </c>
      <c r="AC639" s="2671" t="s">
        <v>1412</v>
      </c>
      <c r="AD639" s="2671" t="s">
        <v>1412</v>
      </c>
      <c r="AE639" s="2671" t="s">
        <v>1412</v>
      </c>
      <c r="AF639" s="2671" t="s">
        <v>1412</v>
      </c>
      <c r="AG639" s="2671">
        <v>0.1</v>
      </c>
      <c r="AH639" s="2671" t="s">
        <v>1412</v>
      </c>
      <c r="AI639" s="2671" t="s">
        <v>1412</v>
      </c>
      <c r="AJ639" s="2682" t="s">
        <v>1412</v>
      </c>
      <c r="AK639" s="2502"/>
    </row>
    <row r="640" spans="2:45" s="2349" customFormat="1" ht="13.5" customHeight="1" x14ac:dyDescent="0.2">
      <c r="B640" s="4161" t="s">
        <v>5170</v>
      </c>
      <c r="C640" s="4160"/>
      <c r="D640" s="2674">
        <v>300305</v>
      </c>
      <c r="E640" s="2486">
        <v>20</v>
      </c>
      <c r="F640" s="2675" t="s">
        <v>1412</v>
      </c>
      <c r="G640" s="2675" t="s">
        <v>1412</v>
      </c>
      <c r="H640" s="2675" t="s">
        <v>1412</v>
      </c>
      <c r="I640" s="2675" t="s">
        <v>1412</v>
      </c>
      <c r="J640" s="2675" t="s">
        <v>1412</v>
      </c>
      <c r="K640" s="2487">
        <v>0.04</v>
      </c>
      <c r="L640" s="2675" t="s">
        <v>1412</v>
      </c>
      <c r="M640" s="2675" t="s">
        <v>1412</v>
      </c>
      <c r="N640" s="2675" t="s">
        <v>1412</v>
      </c>
      <c r="O640" s="2676">
        <v>0.15</v>
      </c>
      <c r="P640" s="2676">
        <v>0.15</v>
      </c>
      <c r="Q640" s="2675" t="s">
        <v>1412</v>
      </c>
      <c r="R640" s="2675" t="s">
        <v>1412</v>
      </c>
      <c r="S640" s="2675" t="s">
        <v>1412</v>
      </c>
      <c r="T640" s="2675" t="s">
        <v>1412</v>
      </c>
      <c r="U640" s="2675" t="s">
        <v>1412</v>
      </c>
      <c r="V640" s="2675" t="s">
        <v>1412</v>
      </c>
      <c r="W640" s="2677">
        <v>0.05</v>
      </c>
      <c r="X640" s="2675" t="s">
        <v>1412</v>
      </c>
      <c r="Y640" s="2675" t="s">
        <v>1412</v>
      </c>
      <c r="Z640" s="2675" t="s">
        <v>1412</v>
      </c>
      <c r="AA640" s="2675" t="s">
        <v>1412</v>
      </c>
      <c r="AB640" s="2678">
        <v>0.06</v>
      </c>
      <c r="AC640" s="2675" t="s">
        <v>1412</v>
      </c>
      <c r="AD640" s="2675" t="s">
        <v>1412</v>
      </c>
      <c r="AE640" s="2675" t="s">
        <v>1412</v>
      </c>
      <c r="AF640" s="2675" t="s">
        <v>1412</v>
      </c>
      <c r="AG640" s="2675">
        <v>0.1</v>
      </c>
      <c r="AH640" s="2675" t="s">
        <v>1412</v>
      </c>
      <c r="AI640" s="2675" t="s">
        <v>1412</v>
      </c>
      <c r="AJ640" s="2683" t="s">
        <v>1412</v>
      </c>
      <c r="AK640" s="2502"/>
    </row>
    <row r="641" spans="2:37" s="2349" customFormat="1" ht="13.5" customHeight="1" x14ac:dyDescent="0.2">
      <c r="B641" s="4161" t="s">
        <v>5171</v>
      </c>
      <c r="C641" s="4160"/>
      <c r="D641" s="2674">
        <v>300305</v>
      </c>
      <c r="E641" s="2486">
        <v>30</v>
      </c>
      <c r="F641" s="2675" t="s">
        <v>1412</v>
      </c>
      <c r="G641" s="2675" t="s">
        <v>1412</v>
      </c>
      <c r="H641" s="2675" t="s">
        <v>1412</v>
      </c>
      <c r="I641" s="2675" t="s">
        <v>1412</v>
      </c>
      <c r="J641" s="2675" t="s">
        <v>1412</v>
      </c>
      <c r="K641" s="2487">
        <v>0.04</v>
      </c>
      <c r="L641" s="2675" t="s">
        <v>1412</v>
      </c>
      <c r="M641" s="2675" t="s">
        <v>1412</v>
      </c>
      <c r="N641" s="2675" t="s">
        <v>1412</v>
      </c>
      <c r="O641" s="2676">
        <v>0.15</v>
      </c>
      <c r="P641" s="2676">
        <v>0.15</v>
      </c>
      <c r="Q641" s="2675" t="s">
        <v>1412</v>
      </c>
      <c r="R641" s="2675" t="s">
        <v>1412</v>
      </c>
      <c r="S641" s="2675" t="s">
        <v>1412</v>
      </c>
      <c r="T641" s="2675" t="s">
        <v>1412</v>
      </c>
      <c r="U641" s="2675" t="s">
        <v>1412</v>
      </c>
      <c r="V641" s="2675" t="s">
        <v>1412</v>
      </c>
      <c r="W641" s="2677">
        <v>0.05</v>
      </c>
      <c r="X641" s="2675" t="s">
        <v>1412</v>
      </c>
      <c r="Y641" s="2675" t="s">
        <v>1412</v>
      </c>
      <c r="Z641" s="2675" t="s">
        <v>1412</v>
      </c>
      <c r="AA641" s="2675" t="s">
        <v>1412</v>
      </c>
      <c r="AB641" s="2678">
        <v>0.06</v>
      </c>
      <c r="AC641" s="2675" t="s">
        <v>1412</v>
      </c>
      <c r="AD641" s="2675" t="s">
        <v>1412</v>
      </c>
      <c r="AE641" s="2675" t="s">
        <v>1412</v>
      </c>
      <c r="AF641" s="2675" t="s">
        <v>1412</v>
      </c>
      <c r="AG641" s="2675">
        <v>0.1</v>
      </c>
      <c r="AH641" s="2675" t="s">
        <v>1412</v>
      </c>
      <c r="AI641" s="2675" t="s">
        <v>1412</v>
      </c>
      <c r="AJ641" s="2683" t="s">
        <v>1412</v>
      </c>
      <c r="AK641" s="2502"/>
    </row>
    <row r="642" spans="2:37" s="2349" customFormat="1" ht="13.5" customHeight="1" x14ac:dyDescent="0.2">
      <c r="B642" s="4161" t="s">
        <v>5172</v>
      </c>
      <c r="C642" s="4160"/>
      <c r="D642" s="2674">
        <v>300306</v>
      </c>
      <c r="E642" s="2486">
        <v>50</v>
      </c>
      <c r="F642" s="2675" t="s">
        <v>1412</v>
      </c>
      <c r="G642" s="2675" t="s">
        <v>1412</v>
      </c>
      <c r="H642" s="2675" t="s">
        <v>1412</v>
      </c>
      <c r="I642" s="2675" t="s">
        <v>1412</v>
      </c>
      <c r="J642" s="2675" t="s">
        <v>1412</v>
      </c>
      <c r="K642" s="2487">
        <v>0.04</v>
      </c>
      <c r="L642" s="2675" t="s">
        <v>1412</v>
      </c>
      <c r="M642" s="2675" t="s">
        <v>1412</v>
      </c>
      <c r="N642" s="2675" t="s">
        <v>1412</v>
      </c>
      <c r="O642" s="2676">
        <v>0.15</v>
      </c>
      <c r="P642" s="2676">
        <v>0.15</v>
      </c>
      <c r="Q642" s="2675" t="s">
        <v>1412</v>
      </c>
      <c r="R642" s="2675" t="s">
        <v>1412</v>
      </c>
      <c r="S642" s="2675" t="s">
        <v>1412</v>
      </c>
      <c r="T642" s="2675" t="s">
        <v>1412</v>
      </c>
      <c r="U642" s="2675" t="s">
        <v>1412</v>
      </c>
      <c r="V642" s="2675" t="s">
        <v>1412</v>
      </c>
      <c r="W642" s="2677">
        <v>0.05</v>
      </c>
      <c r="X642" s="2675" t="s">
        <v>1412</v>
      </c>
      <c r="Y642" s="2675" t="s">
        <v>1412</v>
      </c>
      <c r="Z642" s="2675" t="s">
        <v>1412</v>
      </c>
      <c r="AA642" s="2675" t="s">
        <v>1412</v>
      </c>
      <c r="AB642" s="2678">
        <v>0.06</v>
      </c>
      <c r="AC642" s="2675" t="s">
        <v>1412</v>
      </c>
      <c r="AD642" s="2675" t="s">
        <v>1412</v>
      </c>
      <c r="AE642" s="2675" t="s">
        <v>1412</v>
      </c>
      <c r="AF642" s="2675" t="s">
        <v>1412</v>
      </c>
      <c r="AG642" s="2675">
        <v>0.1</v>
      </c>
      <c r="AH642" s="2675" t="s">
        <v>1412</v>
      </c>
      <c r="AI642" s="2675" t="s">
        <v>1412</v>
      </c>
      <c r="AJ642" s="2683" t="s">
        <v>1412</v>
      </c>
      <c r="AK642" s="2502"/>
    </row>
    <row r="643" spans="2:37" s="2349" customFormat="1" ht="13.5" customHeight="1" x14ac:dyDescent="0.2">
      <c r="B643" s="4161" t="s">
        <v>5173</v>
      </c>
      <c r="C643" s="4160"/>
      <c r="D643" s="2674">
        <v>300307</v>
      </c>
      <c r="E643" s="2486">
        <v>80</v>
      </c>
      <c r="F643" s="2675" t="s">
        <v>1412</v>
      </c>
      <c r="G643" s="2675" t="s">
        <v>1412</v>
      </c>
      <c r="H643" s="2675" t="s">
        <v>1412</v>
      </c>
      <c r="I643" s="2675" t="s">
        <v>1412</v>
      </c>
      <c r="J643" s="2675" t="s">
        <v>1412</v>
      </c>
      <c r="K643" s="2487">
        <v>0.04</v>
      </c>
      <c r="L643" s="2675" t="s">
        <v>1412</v>
      </c>
      <c r="M643" s="2675" t="s">
        <v>1412</v>
      </c>
      <c r="N643" s="2675" t="s">
        <v>1412</v>
      </c>
      <c r="O643" s="2676">
        <v>0.15</v>
      </c>
      <c r="P643" s="2676">
        <v>0.15</v>
      </c>
      <c r="Q643" s="2675" t="s">
        <v>1412</v>
      </c>
      <c r="R643" s="2675" t="s">
        <v>1412</v>
      </c>
      <c r="S643" s="2675" t="s">
        <v>1412</v>
      </c>
      <c r="T643" s="2675" t="s">
        <v>1412</v>
      </c>
      <c r="U643" s="2675" t="s">
        <v>1412</v>
      </c>
      <c r="V643" s="2675" t="s">
        <v>1412</v>
      </c>
      <c r="W643" s="2677">
        <v>0.05</v>
      </c>
      <c r="X643" s="2675" t="s">
        <v>1412</v>
      </c>
      <c r="Y643" s="2675" t="s">
        <v>1412</v>
      </c>
      <c r="Z643" s="2675" t="s">
        <v>1412</v>
      </c>
      <c r="AA643" s="2675" t="s">
        <v>1412</v>
      </c>
      <c r="AB643" s="2678">
        <v>0.06</v>
      </c>
      <c r="AC643" s="2675" t="s">
        <v>1412</v>
      </c>
      <c r="AD643" s="2675" t="s">
        <v>1412</v>
      </c>
      <c r="AE643" s="2675" t="s">
        <v>1412</v>
      </c>
      <c r="AF643" s="2675" t="s">
        <v>1412</v>
      </c>
      <c r="AG643" s="2675">
        <v>0.1</v>
      </c>
      <c r="AH643" s="2675" t="s">
        <v>1412</v>
      </c>
      <c r="AI643" s="2675" t="s">
        <v>1412</v>
      </c>
      <c r="AJ643" s="2683" t="s">
        <v>1412</v>
      </c>
      <c r="AK643" s="2502"/>
    </row>
    <row r="644" spans="2:37" s="2349" customFormat="1" ht="13.5" customHeight="1" thickBot="1" x14ac:dyDescent="0.25">
      <c r="B644" s="4162" t="s">
        <v>5174</v>
      </c>
      <c r="C644" s="4163"/>
      <c r="D644" s="2684">
        <v>30038</v>
      </c>
      <c r="E644" s="2533">
        <v>100</v>
      </c>
      <c r="F644" s="2685" t="s">
        <v>1412</v>
      </c>
      <c r="G644" s="2685" t="s">
        <v>1412</v>
      </c>
      <c r="H644" s="2685" t="s">
        <v>1412</v>
      </c>
      <c r="I644" s="2685" t="s">
        <v>1412</v>
      </c>
      <c r="J644" s="2685" t="s">
        <v>1412</v>
      </c>
      <c r="K644" s="2534">
        <v>0.04</v>
      </c>
      <c r="L644" s="2685" t="s">
        <v>1412</v>
      </c>
      <c r="M644" s="2685" t="s">
        <v>1412</v>
      </c>
      <c r="N644" s="2685" t="s">
        <v>1412</v>
      </c>
      <c r="O644" s="2686">
        <v>0.15</v>
      </c>
      <c r="P644" s="2686">
        <v>0.15</v>
      </c>
      <c r="Q644" s="2685" t="s">
        <v>1412</v>
      </c>
      <c r="R644" s="2685" t="s">
        <v>1412</v>
      </c>
      <c r="S644" s="2685" t="s">
        <v>1412</v>
      </c>
      <c r="T644" s="2685" t="s">
        <v>1412</v>
      </c>
      <c r="U644" s="2685" t="s">
        <v>1412</v>
      </c>
      <c r="V644" s="2685" t="s">
        <v>1412</v>
      </c>
      <c r="W644" s="2687">
        <v>0.05</v>
      </c>
      <c r="X644" s="2685" t="s">
        <v>1412</v>
      </c>
      <c r="Y644" s="2685" t="s">
        <v>1412</v>
      </c>
      <c r="Z644" s="2685" t="s">
        <v>1412</v>
      </c>
      <c r="AA644" s="2685" t="s">
        <v>1412</v>
      </c>
      <c r="AB644" s="2688">
        <v>0.06</v>
      </c>
      <c r="AC644" s="2685" t="s">
        <v>1412</v>
      </c>
      <c r="AD644" s="2685" t="s">
        <v>1412</v>
      </c>
      <c r="AE644" s="2685" t="s">
        <v>1412</v>
      </c>
      <c r="AF644" s="2685" t="s">
        <v>1412</v>
      </c>
      <c r="AG644" s="2685">
        <v>0.1</v>
      </c>
      <c r="AH644" s="2685" t="s">
        <v>1412</v>
      </c>
      <c r="AI644" s="2685" t="s">
        <v>1412</v>
      </c>
      <c r="AJ644" s="2689" t="s">
        <v>1412</v>
      </c>
      <c r="AK644" s="2502"/>
    </row>
    <row r="645" spans="2:37" s="2349" customFormat="1" ht="13.5" customHeight="1" x14ac:dyDescent="0.2">
      <c r="B645" s="2503"/>
      <c r="C645" s="2496"/>
      <c r="D645" s="2496"/>
      <c r="E645" s="2496"/>
      <c r="F645" s="2496"/>
      <c r="G645" s="2496"/>
      <c r="H645" s="2496"/>
      <c r="I645" s="2497"/>
      <c r="J645" s="2497"/>
      <c r="K645" s="2497"/>
      <c r="L645" s="2497"/>
      <c r="M645" s="2496"/>
      <c r="N645" s="2497"/>
      <c r="O645" s="2497"/>
      <c r="P645" s="2497"/>
      <c r="Q645" s="2497"/>
      <c r="R645" s="2497"/>
      <c r="S645" s="2496"/>
      <c r="T645" s="2495"/>
      <c r="U645" s="2495"/>
      <c r="V645" s="2495"/>
      <c r="W645" s="2495"/>
      <c r="X645" s="2495"/>
      <c r="Y645" s="2495"/>
      <c r="Z645" s="2495"/>
      <c r="AA645" s="2495"/>
      <c r="AB645" s="2495"/>
      <c r="AC645" s="2495"/>
      <c r="AD645" s="2495"/>
      <c r="AE645" s="2495"/>
      <c r="AF645" s="2495"/>
      <c r="AG645" s="2495"/>
      <c r="AH645" s="2495"/>
      <c r="AI645" s="2495"/>
      <c r="AJ645" s="2498"/>
      <c r="AK645" s="2502"/>
    </row>
    <row r="646" spans="2:37" s="2349" customFormat="1" ht="13.5" customHeight="1" x14ac:dyDescent="0.2">
      <c r="B646" s="4236" t="s">
        <v>4985</v>
      </c>
      <c r="C646" s="4237"/>
      <c r="D646" s="4249" t="s">
        <v>5175</v>
      </c>
      <c r="E646" s="4249"/>
      <c r="F646" s="4249"/>
      <c r="G646" s="4249"/>
      <c r="H646" s="2499"/>
      <c r="I646" s="2499"/>
      <c r="J646" s="2499"/>
      <c r="K646" s="2499"/>
      <c r="L646" s="2499"/>
      <c r="M646" s="2499"/>
      <c r="N646" s="2499"/>
      <c r="O646" s="2499"/>
      <c r="P646" s="2499"/>
      <c r="Q646" s="2499"/>
      <c r="R646" s="2499"/>
      <c r="S646" s="2499"/>
      <c r="T646" s="2495"/>
      <c r="U646" s="2495"/>
      <c r="V646" s="2495"/>
      <c r="W646" s="2495"/>
      <c r="X646" s="2495"/>
      <c r="Y646" s="2495"/>
      <c r="Z646" s="2495"/>
      <c r="AA646" s="2495"/>
      <c r="AB646" s="2495"/>
      <c r="AC646" s="2495"/>
      <c r="AD646" s="2495"/>
      <c r="AE646" s="2495"/>
      <c r="AF646" s="2495"/>
      <c r="AG646" s="2495"/>
      <c r="AH646" s="2495"/>
      <c r="AI646" s="2495"/>
      <c r="AJ646" s="2498"/>
      <c r="AK646" s="2502"/>
    </row>
    <row r="647" spans="2:37" s="2349" customFormat="1" ht="13.5" customHeight="1" x14ac:dyDescent="0.2">
      <c r="B647" s="4236" t="s">
        <v>4986</v>
      </c>
      <c r="C647" s="4237"/>
      <c r="D647" s="4354" t="s">
        <v>5176</v>
      </c>
      <c r="E647" s="4354"/>
      <c r="F647" s="4354"/>
      <c r="G647" s="4354"/>
      <c r="H647" s="2499"/>
      <c r="I647" s="2499"/>
      <c r="J647" s="2499"/>
      <c r="K647" s="2499"/>
      <c r="L647" s="2499"/>
      <c r="M647" s="2499"/>
      <c r="N647" s="2499"/>
      <c r="O647" s="2499"/>
      <c r="P647" s="2499"/>
      <c r="Q647" s="2499"/>
      <c r="R647" s="2499"/>
      <c r="S647" s="2499"/>
      <c r="T647" s="2495"/>
      <c r="U647" s="2495"/>
      <c r="V647" s="2495"/>
      <c r="W647" s="2495"/>
      <c r="X647" s="2495"/>
      <c r="Y647" s="2495"/>
      <c r="Z647" s="2495"/>
      <c r="AA647" s="2495"/>
      <c r="AB647" s="2495"/>
      <c r="AC647" s="2495"/>
      <c r="AD647" s="2495"/>
      <c r="AE647" s="2495"/>
      <c r="AF647" s="2495"/>
      <c r="AG647" s="2495"/>
      <c r="AH647" s="2495"/>
      <c r="AI647" s="2495"/>
      <c r="AJ647" s="2498"/>
      <c r="AK647" s="2502"/>
    </row>
    <row r="648" spans="2:37" s="2349" customFormat="1" ht="13.5" customHeight="1" thickBot="1" x14ac:dyDescent="0.25">
      <c r="B648" s="4270"/>
      <c r="C648" s="4271"/>
      <c r="D648" s="4272"/>
      <c r="E648" s="4272"/>
      <c r="F648" s="4272"/>
      <c r="G648" s="4272"/>
      <c r="H648" s="2504"/>
      <c r="I648" s="2504"/>
      <c r="J648" s="2504"/>
      <c r="K648" s="2504"/>
      <c r="L648" s="2504"/>
      <c r="M648" s="2504"/>
      <c r="N648" s="2504"/>
      <c r="O648" s="2504"/>
      <c r="P648" s="2504"/>
      <c r="Q648" s="2504"/>
      <c r="R648" s="2504"/>
      <c r="S648" s="2504"/>
      <c r="T648" s="2505"/>
      <c r="U648" s="2505"/>
      <c r="V648" s="2505"/>
      <c r="W648" s="2505"/>
      <c r="X648" s="2505"/>
      <c r="Y648" s="2505"/>
      <c r="Z648" s="2505"/>
      <c r="AA648" s="2505"/>
      <c r="AB648" s="2505"/>
      <c r="AC648" s="2505"/>
      <c r="AD648" s="2505"/>
      <c r="AE648" s="2505"/>
      <c r="AF648" s="2505"/>
      <c r="AG648" s="2505"/>
      <c r="AH648" s="2505"/>
      <c r="AI648" s="2505"/>
      <c r="AJ648" s="2506"/>
      <c r="AK648" s="2507"/>
    </row>
    <row r="649" spans="2:37" s="2349" customFormat="1" ht="13.5" customHeight="1" thickBot="1" x14ac:dyDescent="0.25">
      <c r="B649" s="5155"/>
      <c r="C649" s="5155"/>
    </row>
    <row r="650" spans="2:37" s="2349" customFormat="1" ht="13.5" customHeight="1" x14ac:dyDescent="0.2">
      <c r="B650" s="4169" t="s">
        <v>4994</v>
      </c>
      <c r="C650" s="4170"/>
      <c r="D650" s="4170"/>
      <c r="E650" s="4170"/>
      <c r="F650" s="4170"/>
      <c r="G650" s="4170"/>
      <c r="H650" s="4170"/>
      <c r="I650" s="4170"/>
      <c r="J650" s="4170"/>
      <c r="K650" s="4170"/>
      <c r="L650" s="4170"/>
      <c r="M650" s="4170"/>
      <c r="N650" s="4170"/>
      <c r="O650" s="4170"/>
      <c r="P650" s="4170"/>
      <c r="Q650" s="4170"/>
      <c r="R650" s="4170"/>
      <c r="S650" s="4170"/>
      <c r="T650" s="4170"/>
      <c r="U650" s="4170"/>
      <c r="V650" s="4170"/>
      <c r="W650" s="4170"/>
      <c r="X650" s="4170"/>
      <c r="Y650" s="4170"/>
      <c r="Z650" s="4170"/>
      <c r="AA650" s="4170"/>
      <c r="AB650" s="4170"/>
      <c r="AC650" s="4170"/>
      <c r="AD650" s="4170"/>
      <c r="AE650" s="4170"/>
      <c r="AF650" s="4170"/>
      <c r="AG650" s="4170"/>
      <c r="AH650" s="4170"/>
      <c r="AI650" s="4170"/>
      <c r="AJ650" s="4170"/>
      <c r="AK650" s="4171"/>
    </row>
    <row r="651" spans="2:37" s="2349" customFormat="1" ht="13.5" customHeight="1" x14ac:dyDescent="0.2">
      <c r="B651" s="2500"/>
      <c r="C651" s="2589"/>
      <c r="D651" s="2589"/>
      <c r="E651" s="2589"/>
      <c r="F651" s="2589"/>
      <c r="G651" s="2501"/>
      <c r="H651" s="2501"/>
      <c r="I651" s="2501"/>
      <c r="J651" s="2501"/>
      <c r="K651" s="2501"/>
      <c r="L651" s="2501"/>
      <c r="M651" s="2501"/>
      <c r="N651" s="2501"/>
      <c r="O651" s="2501"/>
      <c r="P651" s="2501"/>
      <c r="Q651" s="2501"/>
      <c r="R651" s="2501"/>
      <c r="S651" s="2501"/>
      <c r="T651" s="2501"/>
      <c r="U651" s="2501"/>
      <c r="V651" s="2501"/>
      <c r="W651" s="2501"/>
      <c r="X651" s="2501"/>
      <c r="Y651" s="2501"/>
      <c r="Z651" s="2501"/>
      <c r="AA651" s="2501"/>
      <c r="AB651" s="2501"/>
      <c r="AC651" s="2501"/>
      <c r="AD651" s="2501"/>
      <c r="AE651" s="2501"/>
      <c r="AF651" s="2501"/>
      <c r="AG651" s="2501"/>
      <c r="AH651" s="2501"/>
      <c r="AI651" s="2501"/>
      <c r="AJ651" s="2501"/>
      <c r="AK651" s="2502"/>
    </row>
    <row r="652" spans="2:37" s="2349" customFormat="1" ht="13.5" customHeight="1" x14ac:dyDescent="0.2">
      <c r="B652" s="2500" t="s">
        <v>4981</v>
      </c>
      <c r="C652" s="2589"/>
      <c r="D652" s="4294" t="s">
        <v>5161</v>
      </c>
      <c r="E652" s="4294"/>
      <c r="F652" s="4294"/>
      <c r="G652" s="2501"/>
      <c r="H652" s="2501"/>
      <c r="I652" s="2501"/>
      <c r="J652" s="2501"/>
      <c r="K652" s="2501"/>
      <c r="L652" s="2501"/>
      <c r="M652" s="2501"/>
      <c r="N652" s="2501"/>
      <c r="O652" s="2501"/>
      <c r="P652" s="2501"/>
      <c r="Q652" s="2501"/>
      <c r="R652" s="2501"/>
      <c r="S652" s="2501"/>
      <c r="T652" s="2501"/>
      <c r="U652" s="2501"/>
      <c r="V652" s="2501"/>
      <c r="W652" s="2501"/>
      <c r="X652" s="2501"/>
      <c r="Y652" s="2501"/>
      <c r="Z652" s="2501"/>
      <c r="AA652" s="2501"/>
      <c r="AB652" s="2501"/>
      <c r="AC652" s="2501"/>
      <c r="AD652" s="2501"/>
      <c r="AE652" s="2501"/>
      <c r="AF652" s="2501"/>
      <c r="AG652" s="2501"/>
      <c r="AH652" s="2501"/>
      <c r="AI652" s="2501"/>
      <c r="AJ652" s="2501"/>
      <c r="AK652" s="2502"/>
    </row>
    <row r="653" spans="2:37" s="2349" customFormat="1" ht="13.5" customHeight="1" thickBot="1" x14ac:dyDescent="0.25">
      <c r="B653" s="4176" t="s">
        <v>4995</v>
      </c>
      <c r="C653" s="4177"/>
      <c r="D653" s="4314">
        <v>41443</v>
      </c>
      <c r="E653" s="4315"/>
      <c r="F653" s="2589"/>
      <c r="G653" s="2501"/>
      <c r="H653" s="2501"/>
      <c r="I653" s="2501"/>
      <c r="J653" s="2501"/>
      <c r="K653" s="2501"/>
      <c r="L653" s="2501"/>
      <c r="M653" s="2501"/>
      <c r="N653" s="2501"/>
      <c r="O653" s="2501"/>
      <c r="P653" s="2501"/>
      <c r="Q653" s="2501"/>
      <c r="R653" s="2501"/>
      <c r="S653" s="2501"/>
      <c r="T653" s="2501"/>
      <c r="U653" s="2501"/>
      <c r="V653" s="2501"/>
      <c r="W653" s="2501"/>
      <c r="X653" s="2501"/>
      <c r="Y653" s="2501"/>
      <c r="Z653" s="2501"/>
      <c r="AA653" s="2501"/>
      <c r="AB653" s="2501"/>
      <c r="AC653" s="2501"/>
      <c r="AD653" s="2501"/>
      <c r="AE653" s="2501"/>
      <c r="AF653" s="2501"/>
      <c r="AG653" s="2501"/>
      <c r="AH653" s="2501"/>
      <c r="AI653" s="2501"/>
      <c r="AJ653" s="2501"/>
      <c r="AK653" s="2502"/>
    </row>
    <row r="654" spans="2:37" s="2349" customFormat="1" ht="90.75" customHeight="1" thickBot="1" x14ac:dyDescent="0.25">
      <c r="B654" s="4179" t="s">
        <v>4996</v>
      </c>
      <c r="C654" s="4180"/>
      <c r="D654" s="4291" t="s">
        <v>5162</v>
      </c>
      <c r="E654" s="4292"/>
      <c r="F654" s="4292"/>
      <c r="G654" s="4292"/>
      <c r="H654" s="4292"/>
      <c r="I654" s="4292"/>
      <c r="J654" s="4292"/>
      <c r="K654" s="4292"/>
      <c r="L654" s="4292"/>
      <c r="M654" s="4292"/>
      <c r="N654" s="4292"/>
      <c r="O654" s="4292"/>
      <c r="P654" s="4292"/>
      <c r="Q654" s="4293"/>
      <c r="R654" s="2501"/>
      <c r="S654" s="2501"/>
      <c r="T654" s="2501"/>
      <c r="U654" s="2501"/>
      <c r="V654" s="2501"/>
      <c r="W654" s="2501"/>
      <c r="X654" s="2501"/>
      <c r="Y654" s="2501"/>
      <c r="Z654" s="2501"/>
      <c r="AA654" s="2501"/>
      <c r="AB654" s="2501"/>
      <c r="AC654" s="2501"/>
      <c r="AD654" s="2501"/>
      <c r="AE654" s="2501"/>
      <c r="AF654" s="2501"/>
      <c r="AG654" s="2501"/>
      <c r="AH654" s="2501"/>
      <c r="AI654" s="2501"/>
      <c r="AJ654" s="2501"/>
      <c r="AK654" s="2502"/>
    </row>
    <row r="655" spans="2:37" s="2349" customFormat="1" ht="13.5" customHeight="1" thickBot="1" x14ac:dyDescent="0.25">
      <c r="B655" s="4245"/>
      <c r="C655" s="4246"/>
      <c r="D655" s="4246"/>
      <c r="E655" s="4246"/>
      <c r="F655" s="4246"/>
      <c r="G655" s="4246"/>
      <c r="H655" s="4246"/>
      <c r="I655" s="4246"/>
      <c r="J655" s="4246"/>
      <c r="K655" s="4246"/>
      <c r="L655" s="4246"/>
      <c r="M655" s="4246"/>
      <c r="N655" s="4246"/>
      <c r="O655" s="4246"/>
      <c r="P655" s="4246"/>
      <c r="Q655" s="4246"/>
      <c r="R655" s="2501"/>
      <c r="S655" s="2501"/>
      <c r="T655" s="2501"/>
      <c r="U655" s="2501"/>
      <c r="V655" s="2501"/>
      <c r="W655" s="2501"/>
      <c r="X655" s="2501"/>
      <c r="Y655" s="2501"/>
      <c r="Z655" s="2501"/>
      <c r="AA655" s="2501"/>
      <c r="AB655" s="2501"/>
      <c r="AC655" s="2501"/>
      <c r="AD655" s="2501"/>
      <c r="AE655" s="2501"/>
      <c r="AF655" s="2501"/>
      <c r="AG655" s="2501"/>
      <c r="AH655" s="2501"/>
      <c r="AI655" s="2501"/>
      <c r="AJ655" s="2501"/>
      <c r="AK655" s="2502"/>
    </row>
    <row r="656" spans="2:37" s="2349" customFormat="1" ht="13.5" customHeight="1" thickBot="1" x14ac:dyDescent="0.25">
      <c r="B656" s="4189" t="s">
        <v>4997</v>
      </c>
      <c r="C656" s="4189"/>
      <c r="D656" s="4189" t="s">
        <v>4987</v>
      </c>
      <c r="E656" s="4189" t="s">
        <v>4998</v>
      </c>
      <c r="F656" s="4247" t="s">
        <v>224</v>
      </c>
      <c r="G656" s="4247"/>
      <c r="H656" s="4247"/>
      <c r="I656" s="4247"/>
      <c r="J656" s="4247"/>
      <c r="K656" s="4247"/>
      <c r="L656" s="4247"/>
      <c r="M656" s="4247"/>
      <c r="N656" s="4247"/>
      <c r="O656" s="4247"/>
      <c r="P656" s="4247"/>
      <c r="Q656" s="4247"/>
      <c r="R656" s="4247"/>
      <c r="S656" s="4247" t="s">
        <v>340</v>
      </c>
      <c r="T656" s="4247"/>
      <c r="U656" s="4247"/>
      <c r="V656" s="4247"/>
      <c r="W656" s="4247"/>
      <c r="X656" s="4247"/>
      <c r="Y656" s="4247"/>
      <c r="Z656" s="4247"/>
      <c r="AA656" s="4247"/>
      <c r="AB656" s="4247"/>
      <c r="AC656" s="4247"/>
      <c r="AD656" s="4247" t="s">
        <v>225</v>
      </c>
      <c r="AE656" s="4247"/>
      <c r="AF656" s="4247"/>
      <c r="AG656" s="4247"/>
      <c r="AH656" s="4188" t="s">
        <v>4982</v>
      </c>
      <c r="AI656" s="4188"/>
      <c r="AJ656" s="4188"/>
      <c r="AK656" s="2502"/>
    </row>
    <row r="657" spans="2:37" s="2349" customFormat="1" ht="13.5" customHeight="1" thickBot="1" x14ac:dyDescent="0.25">
      <c r="B657" s="4203"/>
      <c r="C657" s="4203"/>
      <c r="D657" s="4203"/>
      <c r="E657" s="4203"/>
      <c r="F657" s="4203" t="s">
        <v>4999</v>
      </c>
      <c r="G657" s="4203" t="s">
        <v>5000</v>
      </c>
      <c r="H657" s="4189" t="s">
        <v>5001</v>
      </c>
      <c r="I657" s="4200" t="s">
        <v>5002</v>
      </c>
      <c r="J657" s="4200" t="s">
        <v>5003</v>
      </c>
      <c r="K657" s="4201" t="s">
        <v>5004</v>
      </c>
      <c r="L657" s="4201" t="s">
        <v>5005</v>
      </c>
      <c r="M657" s="4200" t="s">
        <v>5006</v>
      </c>
      <c r="N657" s="4200"/>
      <c r="O657" s="4201" t="s">
        <v>5007</v>
      </c>
      <c r="P657" s="4201" t="s">
        <v>5008</v>
      </c>
      <c r="Q657" s="4201" t="s">
        <v>5009</v>
      </c>
      <c r="R657" s="4201" t="s">
        <v>5010</v>
      </c>
      <c r="S657" s="4189" t="s">
        <v>5011</v>
      </c>
      <c r="T657" s="4189" t="s">
        <v>5012</v>
      </c>
      <c r="U657" s="4189" t="s">
        <v>5013</v>
      </c>
      <c r="V657" s="4189" t="s">
        <v>5014</v>
      </c>
      <c r="W657" s="4189" t="s">
        <v>5015</v>
      </c>
      <c r="X657" s="4189" t="s">
        <v>5016</v>
      </c>
      <c r="Y657" s="4189" t="s">
        <v>5017</v>
      </c>
      <c r="Z657" s="4189" t="s">
        <v>5018</v>
      </c>
      <c r="AA657" s="4189" t="s">
        <v>5019</v>
      </c>
      <c r="AB657" s="4200" t="s">
        <v>5020</v>
      </c>
      <c r="AC657" s="4200" t="s">
        <v>5021</v>
      </c>
      <c r="AD657" s="4189" t="s">
        <v>5022</v>
      </c>
      <c r="AE657" s="4189" t="s">
        <v>5023</v>
      </c>
      <c r="AF657" s="4189" t="s">
        <v>5024</v>
      </c>
      <c r="AG657" s="4189" t="s">
        <v>5025</v>
      </c>
      <c r="AH657" s="4189" t="s">
        <v>1150</v>
      </c>
      <c r="AI657" s="4189" t="s">
        <v>4983</v>
      </c>
      <c r="AJ657" s="4189" t="s">
        <v>4984</v>
      </c>
      <c r="AK657" s="2502"/>
    </row>
    <row r="658" spans="2:37" s="2349" customFormat="1" ht="24" customHeight="1" thickBot="1" x14ac:dyDescent="0.25">
      <c r="B658" s="4203"/>
      <c r="C658" s="4203"/>
      <c r="D658" s="4203"/>
      <c r="E658" s="4203"/>
      <c r="F658" s="4203"/>
      <c r="G658" s="4203"/>
      <c r="H658" s="4203"/>
      <c r="I658" s="4201"/>
      <c r="J658" s="4201"/>
      <c r="K658" s="4201"/>
      <c r="L658" s="4201"/>
      <c r="M658" s="2586" t="s">
        <v>5026</v>
      </c>
      <c r="N658" s="2585" t="s">
        <v>2793</v>
      </c>
      <c r="O658" s="4201"/>
      <c r="P658" s="4201"/>
      <c r="Q658" s="4201"/>
      <c r="R658" s="4201"/>
      <c r="S658" s="4203"/>
      <c r="T658" s="4203"/>
      <c r="U658" s="4203"/>
      <c r="V658" s="4203"/>
      <c r="W658" s="4203"/>
      <c r="X658" s="4203"/>
      <c r="Y658" s="4203"/>
      <c r="Z658" s="4203"/>
      <c r="AA658" s="4203"/>
      <c r="AB658" s="4201"/>
      <c r="AC658" s="4201"/>
      <c r="AD658" s="4203"/>
      <c r="AE658" s="4203"/>
      <c r="AF658" s="4203"/>
      <c r="AG658" s="4203"/>
      <c r="AH658" s="4203"/>
      <c r="AI658" s="4203"/>
      <c r="AJ658" s="4203"/>
      <c r="AK658" s="2502"/>
    </row>
    <row r="659" spans="2:37" s="2349" customFormat="1" ht="13.5" customHeight="1" x14ac:dyDescent="0.2">
      <c r="B659" s="4157" t="s">
        <v>5163</v>
      </c>
      <c r="C659" s="4158"/>
      <c r="D659" s="2508">
        <v>1826</v>
      </c>
      <c r="E659" s="2509">
        <v>4.99</v>
      </c>
      <c r="F659" s="2509" t="s">
        <v>1412</v>
      </c>
      <c r="G659" s="2509" t="s">
        <v>1412</v>
      </c>
      <c r="H659" s="2509" t="s">
        <v>1412</v>
      </c>
      <c r="I659" s="2509" t="s">
        <v>1412</v>
      </c>
      <c r="J659" s="2509" t="s">
        <v>1412</v>
      </c>
      <c r="K659" s="2509" t="s">
        <v>1412</v>
      </c>
      <c r="L659" s="2509" t="s">
        <v>1412</v>
      </c>
      <c r="M659" s="2509" t="s">
        <v>1412</v>
      </c>
      <c r="N659" s="2509" t="s">
        <v>1412</v>
      </c>
      <c r="O659" s="2509" t="s">
        <v>1412</v>
      </c>
      <c r="P659" s="2509" t="s">
        <v>1412</v>
      </c>
      <c r="Q659" s="2509" t="s">
        <v>1412</v>
      </c>
      <c r="R659" s="2509" t="s">
        <v>1412</v>
      </c>
      <c r="S659" s="2509" t="s">
        <v>1412</v>
      </c>
      <c r="T659" s="2509" t="s">
        <v>1412</v>
      </c>
      <c r="U659" s="2509" t="s">
        <v>1412</v>
      </c>
      <c r="V659" s="2509" t="s">
        <v>1412</v>
      </c>
      <c r="W659" s="2509" t="s">
        <v>1412</v>
      </c>
      <c r="X659" s="2509" t="s">
        <v>1412</v>
      </c>
      <c r="Y659" s="2509" t="s">
        <v>1412</v>
      </c>
      <c r="Z659" s="2509" t="s">
        <v>1412</v>
      </c>
      <c r="AA659" s="2509" t="s">
        <v>1412</v>
      </c>
      <c r="AB659" s="2509" t="s">
        <v>1412</v>
      </c>
      <c r="AC659" s="2509" t="s">
        <v>1412</v>
      </c>
      <c r="AD659" s="2509" t="s">
        <v>1412</v>
      </c>
      <c r="AE659" s="2523">
        <v>500</v>
      </c>
      <c r="AF659" s="2669">
        <f>4.99/500</f>
        <v>9.980000000000001E-3</v>
      </c>
      <c r="AG659" s="2509" t="s">
        <v>1412</v>
      </c>
      <c r="AH659" s="2509" t="s">
        <v>1412</v>
      </c>
      <c r="AI659" s="2509" t="s">
        <v>1412</v>
      </c>
      <c r="AJ659" s="2525" t="s">
        <v>1412</v>
      </c>
      <c r="AK659" s="2502"/>
    </row>
    <row r="660" spans="2:37" s="2349" customFormat="1" ht="13.5" customHeight="1" x14ac:dyDescent="0.2">
      <c r="B660" s="4161" t="s">
        <v>5164</v>
      </c>
      <c r="C660" s="4160"/>
      <c r="D660" s="2485">
        <v>1824</v>
      </c>
      <c r="E660" s="2486">
        <v>9.99</v>
      </c>
      <c r="F660" s="2486" t="s">
        <v>1412</v>
      </c>
      <c r="G660" s="2486" t="s">
        <v>1412</v>
      </c>
      <c r="H660" s="2486" t="s">
        <v>1412</v>
      </c>
      <c r="I660" s="2486" t="s">
        <v>1412</v>
      </c>
      <c r="J660" s="2486" t="s">
        <v>1412</v>
      </c>
      <c r="K660" s="2486" t="s">
        <v>1412</v>
      </c>
      <c r="L660" s="2486" t="s">
        <v>1412</v>
      </c>
      <c r="M660" s="2486" t="s">
        <v>1412</v>
      </c>
      <c r="N660" s="2486" t="s">
        <v>1412</v>
      </c>
      <c r="O660" s="2486" t="s">
        <v>1412</v>
      </c>
      <c r="P660" s="2486" t="s">
        <v>1412</v>
      </c>
      <c r="Q660" s="2486" t="s">
        <v>1412</v>
      </c>
      <c r="R660" s="2486" t="s">
        <v>1412</v>
      </c>
      <c r="S660" s="2486" t="s">
        <v>1412</v>
      </c>
      <c r="T660" s="2486" t="s">
        <v>1412</v>
      </c>
      <c r="U660" s="2486" t="s">
        <v>1412</v>
      </c>
      <c r="V660" s="2486" t="s">
        <v>1412</v>
      </c>
      <c r="W660" s="2486" t="s">
        <v>1412</v>
      </c>
      <c r="X660" s="2486" t="s">
        <v>1412</v>
      </c>
      <c r="Y660" s="2486" t="s">
        <v>1412</v>
      </c>
      <c r="Z660" s="2486" t="s">
        <v>1412</v>
      </c>
      <c r="AA660" s="2486" t="s">
        <v>1412</v>
      </c>
      <c r="AB660" s="2486" t="s">
        <v>1412</v>
      </c>
      <c r="AC660" s="2486" t="s">
        <v>1412</v>
      </c>
      <c r="AD660" s="2486" t="s">
        <v>1412</v>
      </c>
      <c r="AE660" s="2512">
        <v>1000</v>
      </c>
      <c r="AF660" s="3108">
        <f>9.99/1000</f>
        <v>9.9900000000000006E-3</v>
      </c>
      <c r="AG660" s="2486" t="s">
        <v>1412</v>
      </c>
      <c r="AH660" s="2486" t="s">
        <v>1412</v>
      </c>
      <c r="AI660" s="2486" t="s">
        <v>1412</v>
      </c>
      <c r="AJ660" s="2545" t="s">
        <v>1412</v>
      </c>
      <c r="AK660" s="2502"/>
    </row>
    <row r="661" spans="2:37" s="2349" customFormat="1" ht="13.5" customHeight="1" thickBot="1" x14ac:dyDescent="0.25">
      <c r="B661" s="4162" t="s">
        <v>5165</v>
      </c>
      <c r="C661" s="4163"/>
      <c r="D661" s="2532">
        <v>1825</v>
      </c>
      <c r="E661" s="2533">
        <v>15.99</v>
      </c>
      <c r="F661" s="2533" t="s">
        <v>1412</v>
      </c>
      <c r="G661" s="2533" t="s">
        <v>1412</v>
      </c>
      <c r="H661" s="2533" t="s">
        <v>1412</v>
      </c>
      <c r="I661" s="2533" t="s">
        <v>1412</v>
      </c>
      <c r="J661" s="2533" t="s">
        <v>1412</v>
      </c>
      <c r="K661" s="2533" t="s">
        <v>1412</v>
      </c>
      <c r="L661" s="2533" t="s">
        <v>1412</v>
      </c>
      <c r="M661" s="2533" t="s">
        <v>1412</v>
      </c>
      <c r="N661" s="2533" t="s">
        <v>1412</v>
      </c>
      <c r="O661" s="2533" t="s">
        <v>1412</v>
      </c>
      <c r="P661" s="2533" t="s">
        <v>1412</v>
      </c>
      <c r="Q661" s="2533" t="s">
        <v>1412</v>
      </c>
      <c r="R661" s="2533" t="s">
        <v>1412</v>
      </c>
      <c r="S661" s="2533" t="s">
        <v>1412</v>
      </c>
      <c r="T661" s="2533" t="s">
        <v>1412</v>
      </c>
      <c r="U661" s="2533" t="s">
        <v>1412</v>
      </c>
      <c r="V661" s="2533" t="s">
        <v>1412</v>
      </c>
      <c r="W661" s="2533" t="s">
        <v>1412</v>
      </c>
      <c r="X661" s="2533" t="s">
        <v>1412</v>
      </c>
      <c r="Y661" s="2533" t="s">
        <v>1412</v>
      </c>
      <c r="Z661" s="2533" t="s">
        <v>1412</v>
      </c>
      <c r="AA661" s="2533" t="s">
        <v>1412</v>
      </c>
      <c r="AB661" s="2533" t="s">
        <v>1412</v>
      </c>
      <c r="AC661" s="2533" t="s">
        <v>1412</v>
      </c>
      <c r="AD661" s="2533" t="s">
        <v>1412</v>
      </c>
      <c r="AE661" s="2554">
        <v>2000</v>
      </c>
      <c r="AF661" s="3109">
        <f>15.99/2000</f>
        <v>7.9950000000000004E-3</v>
      </c>
      <c r="AG661" s="2533" t="s">
        <v>1412</v>
      </c>
      <c r="AH661" s="2533" t="s">
        <v>1412</v>
      </c>
      <c r="AI661" s="2533" t="s">
        <v>1412</v>
      </c>
      <c r="AJ661" s="2557" t="s">
        <v>1412</v>
      </c>
      <c r="AK661" s="2502"/>
    </row>
    <row r="662" spans="2:37" s="2349" customFormat="1" ht="13.5" customHeight="1" x14ac:dyDescent="0.2">
      <c r="B662" s="2503"/>
      <c r="C662" s="2496"/>
      <c r="D662" s="4249" t="s">
        <v>5166</v>
      </c>
      <c r="E662" s="4249"/>
      <c r="F662" s="4249"/>
      <c r="G662" s="4249"/>
      <c r="H662" s="2496"/>
      <c r="I662" s="2497"/>
      <c r="J662" s="2497"/>
      <c r="K662" s="2497"/>
      <c r="L662" s="2497"/>
      <c r="M662" s="2496"/>
      <c r="N662" s="2497"/>
      <c r="O662" s="2497"/>
      <c r="P662" s="2497"/>
      <c r="Q662" s="2497"/>
      <c r="R662" s="2497"/>
      <c r="S662" s="2496"/>
      <c r="T662" s="2495"/>
      <c r="U662" s="2495"/>
      <c r="V662" s="2495"/>
      <c r="W662" s="2495"/>
      <c r="X662" s="2495"/>
      <c r="Y662" s="2495"/>
      <c r="Z662" s="2495"/>
      <c r="AA662" s="2495"/>
      <c r="AB662" s="2495"/>
      <c r="AC662" s="2495"/>
      <c r="AD662" s="2495"/>
      <c r="AE662" s="2495"/>
      <c r="AF662" s="2495"/>
      <c r="AG662" s="2495"/>
      <c r="AH662" s="2495"/>
      <c r="AI662" s="2495"/>
      <c r="AJ662" s="2498"/>
      <c r="AK662" s="2502"/>
    </row>
    <row r="663" spans="2:37" s="2349" customFormat="1" ht="13.5" customHeight="1" x14ac:dyDescent="0.2">
      <c r="B663" s="4236" t="s">
        <v>4985</v>
      </c>
      <c r="C663" s="4237"/>
      <c r="D663" s="4249" t="s">
        <v>5167</v>
      </c>
      <c r="E663" s="4249"/>
      <c r="F663" s="4249"/>
      <c r="G663" s="4249"/>
      <c r="H663" s="2499"/>
      <c r="I663" s="2499"/>
      <c r="J663" s="2499"/>
      <c r="K663" s="2499"/>
      <c r="L663" s="2499"/>
      <c r="M663" s="2499"/>
      <c r="N663" s="2499"/>
      <c r="O663" s="2499"/>
      <c r="P663" s="2499"/>
      <c r="Q663" s="2499"/>
      <c r="R663" s="2499"/>
      <c r="S663" s="2499"/>
      <c r="T663" s="2495"/>
      <c r="U663" s="2495"/>
      <c r="V663" s="2495"/>
      <c r="W663" s="2495"/>
      <c r="X663" s="2495"/>
      <c r="Y663" s="2495"/>
      <c r="Z663" s="2495"/>
      <c r="AA663" s="2495"/>
      <c r="AB663" s="2495"/>
      <c r="AC663" s="2495"/>
      <c r="AD663" s="2495"/>
      <c r="AE663" s="2495"/>
      <c r="AF663" s="2495"/>
      <c r="AG663" s="2495"/>
      <c r="AH663" s="2495"/>
      <c r="AI663" s="2495"/>
      <c r="AJ663" s="2498"/>
      <c r="AK663" s="2502"/>
    </row>
    <row r="664" spans="2:37" s="2349" customFormat="1" ht="13.5" customHeight="1" x14ac:dyDescent="0.2">
      <c r="B664" s="4236" t="s">
        <v>4986</v>
      </c>
      <c r="C664" s="4237"/>
      <c r="D664" s="2621"/>
      <c r="E664" s="2621"/>
      <c r="F664" s="2621"/>
      <c r="G664" s="2621"/>
      <c r="H664" s="2499"/>
      <c r="I664" s="2499"/>
      <c r="J664" s="2499"/>
      <c r="K664" s="2499"/>
      <c r="L664" s="2499"/>
      <c r="M664" s="2499"/>
      <c r="N664" s="2499"/>
      <c r="O664" s="2499"/>
      <c r="P664" s="2499"/>
      <c r="Q664" s="2499"/>
      <c r="R664" s="2499"/>
      <c r="S664" s="2499"/>
      <c r="T664" s="2495"/>
      <c r="U664" s="2495"/>
      <c r="V664" s="2495"/>
      <c r="W664" s="2495"/>
      <c r="X664" s="2495"/>
      <c r="Y664" s="2495"/>
      <c r="Z664" s="2495"/>
      <c r="AA664" s="2495"/>
      <c r="AB664" s="2495"/>
      <c r="AC664" s="2495"/>
      <c r="AD664" s="2495"/>
      <c r="AE664" s="2495"/>
      <c r="AF664" s="2495"/>
      <c r="AG664" s="2495"/>
      <c r="AH664" s="2495"/>
      <c r="AI664" s="2495"/>
      <c r="AJ664" s="2498"/>
      <c r="AK664" s="2502"/>
    </row>
    <row r="665" spans="2:37" s="2349" customFormat="1" ht="13.5" customHeight="1" thickBot="1" x14ac:dyDescent="0.25">
      <c r="B665" s="4270"/>
      <c r="C665" s="4271"/>
      <c r="D665" s="4272"/>
      <c r="E665" s="4272"/>
      <c r="F665" s="4272"/>
      <c r="G665" s="4272"/>
      <c r="H665" s="2504"/>
      <c r="I665" s="2504"/>
      <c r="J665" s="2504"/>
      <c r="K665" s="2504"/>
      <c r="L665" s="2504"/>
      <c r="M665" s="2504"/>
      <c r="N665" s="2504"/>
      <c r="O665" s="2504"/>
      <c r="P665" s="2504"/>
      <c r="Q665" s="2504"/>
      <c r="R665" s="2504"/>
      <c r="S665" s="2504"/>
      <c r="T665" s="2505"/>
      <c r="U665" s="2505"/>
      <c r="V665" s="2505"/>
      <c r="W665" s="2505"/>
      <c r="X665" s="2505"/>
      <c r="Y665" s="2505"/>
      <c r="Z665" s="2505"/>
      <c r="AA665" s="2505"/>
      <c r="AB665" s="2505"/>
      <c r="AC665" s="2505"/>
      <c r="AD665" s="2505"/>
      <c r="AE665" s="2505"/>
      <c r="AF665" s="2505"/>
      <c r="AG665" s="2505"/>
      <c r="AH665" s="2505"/>
      <c r="AI665" s="2505"/>
      <c r="AJ665" s="2506"/>
      <c r="AK665" s="2507"/>
    </row>
    <row r="666" spans="2:37" s="2349" customFormat="1" ht="13.5" customHeight="1" thickBot="1" x14ac:dyDescent="0.25">
      <c r="B666" s="5155"/>
      <c r="C666" s="5155"/>
    </row>
    <row r="667" spans="2:37" s="2349" customFormat="1" ht="13.5" customHeight="1" x14ac:dyDescent="0.2">
      <c r="B667" s="4169" t="s">
        <v>4994</v>
      </c>
      <c r="C667" s="4170"/>
      <c r="D667" s="4170"/>
      <c r="E667" s="4170"/>
      <c r="F667" s="4170"/>
      <c r="G667" s="4170"/>
      <c r="H667" s="4170"/>
      <c r="I667" s="4170"/>
      <c r="J667" s="4170"/>
      <c r="K667" s="4170"/>
      <c r="L667" s="4170"/>
      <c r="M667" s="4170"/>
      <c r="N667" s="4170"/>
      <c r="O667" s="4170"/>
      <c r="P667" s="4170"/>
      <c r="Q667" s="4170"/>
      <c r="R667" s="4170"/>
      <c r="S667" s="4170"/>
      <c r="T667" s="4170"/>
      <c r="U667" s="4170"/>
      <c r="V667" s="4170"/>
      <c r="W667" s="4170"/>
      <c r="X667" s="4170"/>
      <c r="Y667" s="4170"/>
      <c r="Z667" s="4170"/>
      <c r="AA667" s="4170"/>
      <c r="AB667" s="4170"/>
      <c r="AC667" s="4170"/>
      <c r="AD667" s="4170"/>
      <c r="AE667" s="4170"/>
      <c r="AF667" s="4170"/>
      <c r="AG667" s="4170"/>
      <c r="AH667" s="4170"/>
      <c r="AI667" s="4170"/>
      <c r="AJ667" s="4170"/>
      <c r="AK667" s="4171"/>
    </row>
    <row r="668" spans="2:37" s="2349" customFormat="1" ht="13.5" customHeight="1" x14ac:dyDescent="0.2">
      <c r="B668" s="2500"/>
      <c r="C668" s="2589"/>
      <c r="D668" s="2589"/>
      <c r="E668" s="2589"/>
      <c r="F668" s="2589"/>
      <c r="G668" s="2501"/>
      <c r="H668" s="2501"/>
      <c r="I668" s="2501"/>
      <c r="J668" s="2501"/>
      <c r="K668" s="2501"/>
      <c r="L668" s="2501"/>
      <c r="M668" s="2501"/>
      <c r="N668" s="2501"/>
      <c r="O668" s="2501"/>
      <c r="P668" s="2501"/>
      <c r="Q668" s="2501"/>
      <c r="R668" s="2501"/>
      <c r="S668" s="2501"/>
      <c r="T668" s="2501"/>
      <c r="U668" s="2501"/>
      <c r="V668" s="2501"/>
      <c r="W668" s="2501"/>
      <c r="X668" s="2501"/>
      <c r="Y668" s="2501"/>
      <c r="Z668" s="2501"/>
      <c r="AA668" s="2501"/>
      <c r="AB668" s="2501"/>
      <c r="AC668" s="2501"/>
      <c r="AD668" s="2501"/>
      <c r="AE668" s="2501"/>
      <c r="AF668" s="2501"/>
      <c r="AG668" s="2501"/>
      <c r="AH668" s="2501"/>
      <c r="AI668" s="2501"/>
      <c r="AJ668" s="2501"/>
      <c r="AK668" s="2502"/>
    </row>
    <row r="669" spans="2:37" s="2349" customFormat="1" ht="13.5" customHeight="1" x14ac:dyDescent="0.2">
      <c r="B669" s="2500" t="s">
        <v>4981</v>
      </c>
      <c r="C669" s="2589"/>
      <c r="D669" s="4294" t="s">
        <v>5154</v>
      </c>
      <c r="E669" s="4294"/>
      <c r="F669" s="4294"/>
      <c r="G669" s="2501"/>
      <c r="H669" s="2501"/>
      <c r="I669" s="2501"/>
      <c r="J669" s="2501"/>
      <c r="K669" s="2501"/>
      <c r="L669" s="2501"/>
      <c r="M669" s="2501"/>
      <c r="N669" s="2501"/>
      <c r="O669" s="2501"/>
      <c r="P669" s="2501"/>
      <c r="Q669" s="2501"/>
      <c r="R669" s="2501"/>
      <c r="S669" s="2501"/>
      <c r="T669" s="2501"/>
      <c r="U669" s="2501"/>
      <c r="V669" s="2501"/>
      <c r="W669" s="2501"/>
      <c r="X669" s="2501"/>
      <c r="Y669" s="2501"/>
      <c r="Z669" s="2501"/>
      <c r="AA669" s="2501"/>
      <c r="AB669" s="2501"/>
      <c r="AC669" s="2501"/>
      <c r="AD669" s="2501"/>
      <c r="AE669" s="2501"/>
      <c r="AF669" s="2501"/>
      <c r="AG669" s="2501"/>
      <c r="AH669" s="2501"/>
      <c r="AI669" s="2501"/>
      <c r="AJ669" s="2501"/>
      <c r="AK669" s="2502"/>
    </row>
    <row r="670" spans="2:37" s="2349" customFormat="1" ht="27.75" customHeight="1" thickBot="1" x14ac:dyDescent="0.25">
      <c r="B670" s="4176" t="s">
        <v>4995</v>
      </c>
      <c r="C670" s="4177"/>
      <c r="D670" s="4314">
        <v>41431</v>
      </c>
      <c r="E670" s="4315"/>
      <c r="F670" s="2589"/>
      <c r="G670" s="2501"/>
      <c r="H670" s="2501"/>
      <c r="I670" s="2501"/>
      <c r="J670" s="2501"/>
      <c r="K670" s="2501"/>
      <c r="L670" s="2501"/>
      <c r="M670" s="2501"/>
      <c r="N670" s="2501"/>
      <c r="O670" s="2501"/>
      <c r="P670" s="2501"/>
      <c r="Q670" s="2501"/>
      <c r="R670" s="2501"/>
      <c r="S670" s="2501"/>
      <c r="T670" s="2501"/>
      <c r="U670" s="2501"/>
      <c r="V670" s="2501"/>
      <c r="W670" s="2501"/>
      <c r="X670" s="2501"/>
      <c r="Y670" s="2501"/>
      <c r="Z670" s="2501"/>
      <c r="AA670" s="2501"/>
      <c r="AB670" s="2501"/>
      <c r="AC670" s="2501"/>
      <c r="AD670" s="2501"/>
      <c r="AE670" s="2501"/>
      <c r="AF670" s="2501"/>
      <c r="AG670" s="2501"/>
      <c r="AH670" s="2501"/>
      <c r="AI670" s="2501"/>
      <c r="AJ670" s="2501"/>
      <c r="AK670" s="2502"/>
    </row>
    <row r="671" spans="2:37" s="2349" customFormat="1" ht="102.75" customHeight="1" thickBot="1" x14ac:dyDescent="0.25">
      <c r="B671" s="4179" t="s">
        <v>4996</v>
      </c>
      <c r="C671" s="4180"/>
      <c r="D671" s="4291" t="s">
        <v>5155</v>
      </c>
      <c r="E671" s="4292"/>
      <c r="F671" s="4292"/>
      <c r="G671" s="4292"/>
      <c r="H671" s="4292"/>
      <c r="I671" s="4292"/>
      <c r="J671" s="4292"/>
      <c r="K671" s="4292"/>
      <c r="L671" s="4292"/>
      <c r="M671" s="4292"/>
      <c r="N671" s="4292"/>
      <c r="O671" s="4292"/>
      <c r="P671" s="4292"/>
      <c r="Q671" s="4293"/>
      <c r="R671" s="2501"/>
      <c r="S671" s="2501"/>
      <c r="T671" s="2501"/>
      <c r="U671" s="2501"/>
      <c r="V671" s="2501"/>
      <c r="W671" s="2501"/>
      <c r="X671" s="2501"/>
      <c r="Y671" s="2501"/>
      <c r="Z671" s="2501"/>
      <c r="AA671" s="2501"/>
      <c r="AB671" s="2501"/>
      <c r="AC671" s="2501"/>
      <c r="AD671" s="2501"/>
      <c r="AE671" s="2501"/>
      <c r="AF671" s="2501"/>
      <c r="AG671" s="2501"/>
      <c r="AH671" s="2501"/>
      <c r="AI671" s="2501"/>
      <c r="AJ671" s="2501"/>
      <c r="AK671" s="2502"/>
    </row>
    <row r="672" spans="2:37" s="2349" customFormat="1" ht="13.5" customHeight="1" thickBot="1" x14ac:dyDescent="0.25">
      <c r="B672" s="4245"/>
      <c r="C672" s="4246"/>
      <c r="D672" s="4246"/>
      <c r="E672" s="4246"/>
      <c r="F672" s="4246"/>
      <c r="G672" s="4246"/>
      <c r="H672" s="4246"/>
      <c r="I672" s="4246"/>
      <c r="J672" s="4246"/>
      <c r="K672" s="4246"/>
      <c r="L672" s="4246"/>
      <c r="M672" s="4246"/>
      <c r="N672" s="4246"/>
      <c r="O672" s="4246"/>
      <c r="P672" s="4246"/>
      <c r="Q672" s="4246"/>
      <c r="R672" s="2501"/>
      <c r="S672" s="2501"/>
      <c r="T672" s="2501"/>
      <c r="U672" s="2501"/>
      <c r="V672" s="2501"/>
      <c r="W672" s="2501"/>
      <c r="X672" s="2501"/>
      <c r="Y672" s="2501"/>
      <c r="Z672" s="2501"/>
      <c r="AA672" s="2501"/>
      <c r="AB672" s="2501"/>
      <c r="AC672" s="2501"/>
      <c r="AD672" s="2501"/>
      <c r="AE672" s="2501"/>
      <c r="AF672" s="2501"/>
      <c r="AG672" s="2501"/>
      <c r="AH672" s="2501"/>
      <c r="AI672" s="2501"/>
      <c r="AJ672" s="2501"/>
      <c r="AK672" s="2502"/>
    </row>
    <row r="673" spans="2:37" s="2349" customFormat="1" ht="13.5" customHeight="1" thickBot="1" x14ac:dyDescent="0.25">
      <c r="B673" s="4189" t="s">
        <v>4997</v>
      </c>
      <c r="C673" s="4189"/>
      <c r="D673" s="4189" t="s">
        <v>4987</v>
      </c>
      <c r="E673" s="4189" t="s">
        <v>4998</v>
      </c>
      <c r="F673" s="4247" t="s">
        <v>224</v>
      </c>
      <c r="G673" s="4247"/>
      <c r="H673" s="4247"/>
      <c r="I673" s="4247"/>
      <c r="J673" s="4247"/>
      <c r="K673" s="4247"/>
      <c r="L673" s="4247"/>
      <c r="M673" s="4247"/>
      <c r="N673" s="4247"/>
      <c r="O673" s="4247"/>
      <c r="P673" s="4247"/>
      <c r="Q673" s="4247"/>
      <c r="R673" s="4247"/>
      <c r="S673" s="4247" t="s">
        <v>340</v>
      </c>
      <c r="T673" s="4247"/>
      <c r="U673" s="4247"/>
      <c r="V673" s="4247"/>
      <c r="W673" s="4247"/>
      <c r="X673" s="4247"/>
      <c r="Y673" s="4247"/>
      <c r="Z673" s="4247"/>
      <c r="AA673" s="4247"/>
      <c r="AB673" s="4247"/>
      <c r="AC673" s="4247"/>
      <c r="AD673" s="4247" t="s">
        <v>225</v>
      </c>
      <c r="AE673" s="4247"/>
      <c r="AF673" s="4247"/>
      <c r="AG673" s="4247"/>
      <c r="AH673" s="4188" t="s">
        <v>4982</v>
      </c>
      <c r="AI673" s="4188"/>
      <c r="AJ673" s="4188"/>
      <c r="AK673" s="2502"/>
    </row>
    <row r="674" spans="2:37" s="2349" customFormat="1" ht="13.5" customHeight="1" thickBot="1" x14ac:dyDescent="0.25">
      <c r="B674" s="4203"/>
      <c r="C674" s="4203"/>
      <c r="D674" s="4203"/>
      <c r="E674" s="4203"/>
      <c r="F674" s="4203" t="s">
        <v>4999</v>
      </c>
      <c r="G674" s="4203" t="s">
        <v>5000</v>
      </c>
      <c r="H674" s="4189" t="s">
        <v>5001</v>
      </c>
      <c r="I674" s="4200" t="s">
        <v>5002</v>
      </c>
      <c r="J674" s="4200" t="s">
        <v>5003</v>
      </c>
      <c r="K674" s="4201" t="s">
        <v>5004</v>
      </c>
      <c r="L674" s="4201" t="s">
        <v>5005</v>
      </c>
      <c r="M674" s="4200" t="s">
        <v>5006</v>
      </c>
      <c r="N674" s="4200"/>
      <c r="O674" s="4201" t="s">
        <v>5007</v>
      </c>
      <c r="P674" s="4201" t="s">
        <v>5008</v>
      </c>
      <c r="Q674" s="4201" t="s">
        <v>5009</v>
      </c>
      <c r="R674" s="4201" t="s">
        <v>5010</v>
      </c>
      <c r="S674" s="4189" t="s">
        <v>5011</v>
      </c>
      <c r="T674" s="4189" t="s">
        <v>5012</v>
      </c>
      <c r="U674" s="4189" t="s">
        <v>5013</v>
      </c>
      <c r="V674" s="4189" t="s">
        <v>5014</v>
      </c>
      <c r="W674" s="4189" t="s">
        <v>5015</v>
      </c>
      <c r="X674" s="4189" t="s">
        <v>5016</v>
      </c>
      <c r="Y674" s="4189" t="s">
        <v>5017</v>
      </c>
      <c r="Z674" s="4189" t="s">
        <v>5018</v>
      </c>
      <c r="AA674" s="4189" t="s">
        <v>5019</v>
      </c>
      <c r="AB674" s="4200" t="s">
        <v>5020</v>
      </c>
      <c r="AC674" s="4200" t="s">
        <v>5021</v>
      </c>
      <c r="AD674" s="4189" t="s">
        <v>5022</v>
      </c>
      <c r="AE674" s="4189" t="s">
        <v>5023</v>
      </c>
      <c r="AF674" s="4189" t="s">
        <v>5024</v>
      </c>
      <c r="AG674" s="4189" t="s">
        <v>5025</v>
      </c>
      <c r="AH674" s="4189" t="s">
        <v>1150</v>
      </c>
      <c r="AI674" s="4189" t="s">
        <v>4983</v>
      </c>
      <c r="AJ674" s="4189" t="s">
        <v>4984</v>
      </c>
      <c r="AK674" s="2502"/>
    </row>
    <row r="675" spans="2:37" s="2349" customFormat="1" ht="13.5" customHeight="1" thickBot="1" x14ac:dyDescent="0.25">
      <c r="B675" s="4203"/>
      <c r="C675" s="4203"/>
      <c r="D675" s="4203"/>
      <c r="E675" s="4203"/>
      <c r="F675" s="4203"/>
      <c r="G675" s="4203"/>
      <c r="H675" s="4203"/>
      <c r="I675" s="4201"/>
      <c r="J675" s="4201"/>
      <c r="K675" s="4201"/>
      <c r="L675" s="4201"/>
      <c r="M675" s="2586" t="s">
        <v>5026</v>
      </c>
      <c r="N675" s="2585" t="s">
        <v>2793</v>
      </c>
      <c r="O675" s="4201"/>
      <c r="P675" s="4201"/>
      <c r="Q675" s="4201"/>
      <c r="R675" s="4201"/>
      <c r="S675" s="4203"/>
      <c r="T675" s="4203"/>
      <c r="U675" s="4203"/>
      <c r="V675" s="4203"/>
      <c r="W675" s="4203"/>
      <c r="X675" s="4203"/>
      <c r="Y675" s="4203"/>
      <c r="Z675" s="4203"/>
      <c r="AA675" s="4203"/>
      <c r="AB675" s="4201"/>
      <c r="AC675" s="4201"/>
      <c r="AD675" s="4203"/>
      <c r="AE675" s="4203"/>
      <c r="AF675" s="4203"/>
      <c r="AG675" s="4203"/>
      <c r="AH675" s="4203"/>
      <c r="AI675" s="4203"/>
      <c r="AJ675" s="4203"/>
      <c r="AK675" s="2502"/>
    </row>
    <row r="676" spans="2:37" s="2349" customFormat="1" ht="171.75" customHeight="1" thickBot="1" x14ac:dyDescent="0.25">
      <c r="B676" s="5099" t="s">
        <v>5156</v>
      </c>
      <c r="C676" s="5100"/>
      <c r="D676" s="2526" t="s">
        <v>5157</v>
      </c>
      <c r="E676" s="2875" t="s">
        <v>1529</v>
      </c>
      <c r="F676" s="2875" t="s">
        <v>1529</v>
      </c>
      <c r="G676" s="2903" t="s">
        <v>1529</v>
      </c>
      <c r="H676" s="2904" t="s">
        <v>1529</v>
      </c>
      <c r="I676" s="2904" t="s">
        <v>1529</v>
      </c>
      <c r="J676" s="2904" t="s">
        <v>1529</v>
      </c>
      <c r="K676" s="2903">
        <v>0.1</v>
      </c>
      <c r="L676" s="2903" t="s">
        <v>1529</v>
      </c>
      <c r="M676" s="2904" t="s">
        <v>1529</v>
      </c>
      <c r="N676" s="2904" t="s">
        <v>1529</v>
      </c>
      <c r="O676" s="2903">
        <v>0.1</v>
      </c>
      <c r="P676" s="2903">
        <v>0.1</v>
      </c>
      <c r="Q676" s="2903" t="s">
        <v>1529</v>
      </c>
      <c r="R676" s="2903" t="s">
        <v>1529</v>
      </c>
      <c r="S676" s="3132" t="s">
        <v>1529</v>
      </c>
      <c r="T676" s="2903" t="s">
        <v>1529</v>
      </c>
      <c r="U676" s="2658" t="s">
        <v>1529</v>
      </c>
      <c r="V676" s="2658" t="s">
        <v>1529</v>
      </c>
      <c r="W676" s="2903">
        <v>0.05</v>
      </c>
      <c r="X676" s="2903" t="s">
        <v>1529</v>
      </c>
      <c r="Y676" s="2904" t="s">
        <v>1529</v>
      </c>
      <c r="Z676" s="2658" t="s">
        <v>1529</v>
      </c>
      <c r="AA676" s="2904" t="s">
        <v>1529</v>
      </c>
      <c r="AB676" s="2903">
        <v>0.06</v>
      </c>
      <c r="AC676" s="2903" t="s">
        <v>1529</v>
      </c>
      <c r="AD676" s="2875" t="s">
        <v>1529</v>
      </c>
      <c r="AE676" s="2904" t="s">
        <v>1529</v>
      </c>
      <c r="AF676" s="2903" t="s">
        <v>5158</v>
      </c>
      <c r="AG676" s="2877" t="s">
        <v>1529</v>
      </c>
      <c r="AH676" s="2904" t="s">
        <v>1529</v>
      </c>
      <c r="AI676" s="2904" t="s">
        <v>1529</v>
      </c>
      <c r="AJ676" s="3041" t="s">
        <v>1529</v>
      </c>
      <c r="AK676" s="2502"/>
    </row>
    <row r="677" spans="2:37" s="2349" customFormat="1" ht="13.5" customHeight="1" x14ac:dyDescent="0.2">
      <c r="B677" s="2503"/>
      <c r="C677" s="2496"/>
      <c r="D677" s="2496"/>
      <c r="E677" s="2496"/>
      <c r="F677" s="2496"/>
      <c r="G677" s="2496"/>
      <c r="H677" s="2496"/>
      <c r="I677" s="2497"/>
      <c r="J677" s="2497"/>
      <c r="K677" s="2497"/>
      <c r="L677" s="2497"/>
      <c r="M677" s="2496"/>
      <c r="N677" s="2497"/>
      <c r="O677" s="2497"/>
      <c r="P677" s="2497"/>
      <c r="Q677" s="2497"/>
      <c r="R677" s="2497"/>
      <c r="S677" s="2496"/>
      <c r="T677" s="2495"/>
      <c r="U677" s="2495"/>
      <c r="V677" s="2495"/>
      <c r="W677" s="2495"/>
      <c r="X677" s="2495"/>
      <c r="Y677" s="2495"/>
      <c r="Z677" s="2495"/>
      <c r="AA677" s="2495"/>
      <c r="AB677" s="2495"/>
      <c r="AC677" s="2495"/>
      <c r="AD677" s="2495"/>
      <c r="AE677" s="2495"/>
      <c r="AF677" s="2495"/>
      <c r="AG677" s="2495"/>
      <c r="AH677" s="2495"/>
      <c r="AI677" s="2495"/>
      <c r="AJ677" s="2498"/>
      <c r="AK677" s="2502"/>
    </row>
    <row r="678" spans="2:37" s="2349" customFormat="1" ht="13.5" customHeight="1" x14ac:dyDescent="0.2">
      <c r="B678" s="4236" t="s">
        <v>4985</v>
      </c>
      <c r="C678" s="4237"/>
      <c r="D678" s="4249" t="s">
        <v>5159</v>
      </c>
      <c r="E678" s="4249"/>
      <c r="F678" s="4249"/>
      <c r="G678" s="4249"/>
      <c r="H678" s="2499"/>
      <c r="I678" s="2499"/>
      <c r="J678" s="2499"/>
      <c r="K678" s="2499"/>
      <c r="L678" s="2499"/>
      <c r="M678" s="2499"/>
      <c r="N678" s="2499"/>
      <c r="O678" s="2499"/>
      <c r="P678" s="2499"/>
      <c r="Q678" s="2499"/>
      <c r="R678" s="2499"/>
      <c r="S678" s="2499"/>
      <c r="T678" s="2495"/>
      <c r="U678" s="2495"/>
      <c r="V678" s="2495"/>
      <c r="W678" s="2495"/>
      <c r="X678" s="2495"/>
      <c r="Y678" s="2495"/>
      <c r="Z678" s="2495"/>
      <c r="AA678" s="2495"/>
      <c r="AB678" s="2495"/>
      <c r="AC678" s="2495"/>
      <c r="AD678" s="2495"/>
      <c r="AE678" s="2495"/>
      <c r="AF678" s="2495"/>
      <c r="AG678" s="2495"/>
      <c r="AH678" s="2495"/>
      <c r="AI678" s="2495"/>
      <c r="AJ678" s="2498"/>
      <c r="AK678" s="2502"/>
    </row>
    <row r="679" spans="2:37" s="2349" customFormat="1" ht="13.5" customHeight="1" x14ac:dyDescent="0.2">
      <c r="B679" s="4236" t="s">
        <v>4986</v>
      </c>
      <c r="C679" s="4237"/>
      <c r="D679" s="4249" t="s">
        <v>5160</v>
      </c>
      <c r="E679" s="4249"/>
      <c r="F679" s="4249"/>
      <c r="G679" s="4249"/>
      <c r="H679" s="2499"/>
      <c r="I679" s="2499"/>
      <c r="J679" s="2499"/>
      <c r="K679" s="2499"/>
      <c r="L679" s="2499"/>
      <c r="M679" s="2499"/>
      <c r="N679" s="2499"/>
      <c r="O679" s="2499"/>
      <c r="P679" s="2499"/>
      <c r="Q679" s="2499"/>
      <c r="R679" s="2499"/>
      <c r="S679" s="2499"/>
      <c r="T679" s="2495"/>
      <c r="U679" s="2495"/>
      <c r="V679" s="2495"/>
      <c r="W679" s="2495"/>
      <c r="X679" s="2495"/>
      <c r="Y679" s="2495"/>
      <c r="Z679" s="2495"/>
      <c r="AA679" s="2495"/>
      <c r="AB679" s="2495"/>
      <c r="AC679" s="2495"/>
      <c r="AD679" s="2495"/>
      <c r="AE679" s="2495"/>
      <c r="AF679" s="2495"/>
      <c r="AG679" s="2495"/>
      <c r="AH679" s="2495"/>
      <c r="AI679" s="2495"/>
      <c r="AJ679" s="2498"/>
      <c r="AK679" s="2502"/>
    </row>
    <row r="680" spans="2:37" s="2349" customFormat="1" ht="13.5" customHeight="1" thickBot="1" x14ac:dyDescent="0.25">
      <c r="B680" s="4270"/>
      <c r="C680" s="4271"/>
      <c r="D680" s="4272"/>
      <c r="E680" s="4272"/>
      <c r="F680" s="4272"/>
      <c r="G680" s="4272"/>
      <c r="H680" s="2504"/>
      <c r="I680" s="2504"/>
      <c r="J680" s="2504"/>
      <c r="K680" s="2504"/>
      <c r="L680" s="2504"/>
      <c r="M680" s="2504"/>
      <c r="N680" s="2504"/>
      <c r="O680" s="2504"/>
      <c r="P680" s="2504"/>
      <c r="Q680" s="2504"/>
      <c r="R680" s="2504"/>
      <c r="S680" s="2504"/>
      <c r="T680" s="2505"/>
      <c r="U680" s="2505"/>
      <c r="V680" s="2505"/>
      <c r="W680" s="2505"/>
      <c r="X680" s="2505"/>
      <c r="Y680" s="2505"/>
      <c r="Z680" s="2505"/>
      <c r="AA680" s="2505"/>
      <c r="AB680" s="2505"/>
      <c r="AC680" s="2505"/>
      <c r="AD680" s="2505"/>
      <c r="AE680" s="2505"/>
      <c r="AF680" s="2505"/>
      <c r="AG680" s="2505"/>
      <c r="AH680" s="2505"/>
      <c r="AI680" s="2505"/>
      <c r="AJ680" s="2506"/>
      <c r="AK680" s="2507"/>
    </row>
    <row r="681" spans="2:37" s="2349" customFormat="1" ht="14.25" customHeight="1" thickBot="1" x14ac:dyDescent="0.25">
      <c r="B681" s="5155"/>
      <c r="C681" s="5155"/>
    </row>
    <row r="682" spans="2:37" s="2349" customFormat="1" ht="31.5" customHeight="1" x14ac:dyDescent="0.2">
      <c r="B682" s="4169" t="s">
        <v>4994</v>
      </c>
      <c r="C682" s="4170"/>
      <c r="D682" s="4170"/>
      <c r="E682" s="4170"/>
      <c r="F682" s="4170"/>
      <c r="G682" s="4170"/>
      <c r="H682" s="4170"/>
      <c r="I682" s="4170"/>
      <c r="J682" s="4170"/>
      <c r="K682" s="4170"/>
      <c r="L682" s="4170"/>
      <c r="M682" s="4170"/>
      <c r="N682" s="4170"/>
      <c r="O682" s="4170"/>
      <c r="P682" s="4170"/>
      <c r="Q682" s="4170"/>
      <c r="R682" s="4170"/>
      <c r="S682" s="4170"/>
      <c r="T682" s="4170"/>
      <c r="U682" s="4170"/>
      <c r="V682" s="4170"/>
      <c r="W682" s="4170"/>
      <c r="X682" s="4170"/>
      <c r="Y682" s="4170"/>
      <c r="Z682" s="4170"/>
      <c r="AA682" s="4170"/>
      <c r="AB682" s="4170"/>
      <c r="AC682" s="4170"/>
      <c r="AD682" s="4170"/>
      <c r="AE682" s="4170"/>
      <c r="AF682" s="4170"/>
      <c r="AG682" s="4170"/>
      <c r="AH682" s="4170"/>
      <c r="AI682" s="4170"/>
      <c r="AJ682" s="4170"/>
      <c r="AK682" s="4171"/>
    </row>
    <row r="683" spans="2:37" s="2349" customFormat="1" ht="13.5" customHeight="1" x14ac:dyDescent="0.2">
      <c r="B683" s="2500"/>
      <c r="C683" s="2589"/>
      <c r="D683" s="2589"/>
      <c r="E683" s="2589"/>
      <c r="F683" s="2589"/>
      <c r="G683" s="2501"/>
      <c r="H683" s="2501"/>
      <c r="I683" s="2501"/>
      <c r="J683" s="2501"/>
      <c r="K683" s="2501"/>
      <c r="L683" s="2501"/>
      <c r="M683" s="2501"/>
      <c r="N683" s="2501"/>
      <c r="O683" s="2501"/>
      <c r="P683" s="2501"/>
      <c r="Q683" s="2501"/>
      <c r="R683" s="2501"/>
      <c r="S683" s="2501"/>
      <c r="T683" s="2501"/>
      <c r="U683" s="2501"/>
      <c r="V683" s="2501"/>
      <c r="W683" s="2501"/>
      <c r="X683" s="2501"/>
      <c r="Y683" s="2501"/>
      <c r="Z683" s="2501"/>
      <c r="AA683" s="2501"/>
      <c r="AB683" s="2501"/>
      <c r="AC683" s="2501"/>
      <c r="AD683" s="2501"/>
      <c r="AE683" s="2501"/>
      <c r="AF683" s="2501"/>
      <c r="AG683" s="2501"/>
      <c r="AH683" s="2501"/>
      <c r="AI683" s="2501"/>
      <c r="AJ683" s="2501"/>
      <c r="AK683" s="2502"/>
    </row>
    <row r="684" spans="2:37" s="2349" customFormat="1" ht="13.5" customHeight="1" x14ac:dyDescent="0.2">
      <c r="B684" s="2500" t="s">
        <v>4981</v>
      </c>
      <c r="C684" s="2589"/>
      <c r="D684" s="4294" t="s">
        <v>5177</v>
      </c>
      <c r="E684" s="4294"/>
      <c r="F684" s="4294"/>
      <c r="G684" s="2501"/>
      <c r="H684" s="2501"/>
      <c r="I684" s="2501"/>
      <c r="J684" s="2501"/>
      <c r="K684" s="2501"/>
      <c r="L684" s="2501"/>
      <c r="M684" s="2501"/>
      <c r="N684" s="2501"/>
      <c r="O684" s="2501"/>
      <c r="P684" s="2501"/>
      <c r="Q684" s="2501"/>
      <c r="R684" s="2501"/>
      <c r="S684" s="2501"/>
      <c r="T684" s="2501"/>
      <c r="U684" s="2501"/>
      <c r="V684" s="2501"/>
      <c r="W684" s="2501"/>
      <c r="X684" s="2501"/>
      <c r="Y684" s="2501"/>
      <c r="Z684" s="2501"/>
      <c r="AA684" s="2501"/>
      <c r="AB684" s="2501"/>
      <c r="AC684" s="2501"/>
      <c r="AD684" s="2501"/>
      <c r="AE684" s="2501"/>
      <c r="AF684" s="2501"/>
      <c r="AG684" s="2501"/>
      <c r="AH684" s="2501"/>
      <c r="AI684" s="2501"/>
      <c r="AJ684" s="2501"/>
      <c r="AK684" s="2502"/>
    </row>
    <row r="685" spans="2:37" s="2349" customFormat="1" ht="13.5" customHeight="1" thickBot="1" x14ac:dyDescent="0.25">
      <c r="B685" s="4176" t="s">
        <v>4995</v>
      </c>
      <c r="C685" s="4177"/>
      <c r="D685" s="4314">
        <v>41414</v>
      </c>
      <c r="E685" s="4315"/>
      <c r="F685" s="2589"/>
      <c r="G685" s="2501"/>
      <c r="H685" s="2501"/>
      <c r="I685" s="2501"/>
      <c r="J685" s="2501"/>
      <c r="K685" s="2501"/>
      <c r="L685" s="2501"/>
      <c r="M685" s="2501"/>
      <c r="N685" s="2501"/>
      <c r="O685" s="2501"/>
      <c r="P685" s="2501"/>
      <c r="Q685" s="2501"/>
      <c r="R685" s="2501"/>
      <c r="S685" s="2501"/>
      <c r="T685" s="2501"/>
      <c r="U685" s="2501"/>
      <c r="V685" s="2501"/>
      <c r="W685" s="2501"/>
      <c r="X685" s="2501"/>
      <c r="Y685" s="2501"/>
      <c r="Z685" s="2501"/>
      <c r="AA685" s="2501"/>
      <c r="AB685" s="2501"/>
      <c r="AC685" s="2501"/>
      <c r="AD685" s="2501"/>
      <c r="AE685" s="2501"/>
      <c r="AF685" s="2501"/>
      <c r="AG685" s="2501"/>
      <c r="AH685" s="2501"/>
      <c r="AI685" s="2501"/>
      <c r="AJ685" s="2501"/>
      <c r="AK685" s="2502"/>
    </row>
    <row r="686" spans="2:37" s="2349" customFormat="1" ht="147" customHeight="1" thickBot="1" x14ac:dyDescent="0.25">
      <c r="B686" s="4179" t="s">
        <v>4996</v>
      </c>
      <c r="C686" s="4180"/>
      <c r="D686" s="4291" t="s">
        <v>5858</v>
      </c>
      <c r="E686" s="4292"/>
      <c r="F686" s="4292"/>
      <c r="G686" s="4292"/>
      <c r="H686" s="4292"/>
      <c r="I686" s="4292"/>
      <c r="J686" s="4292"/>
      <c r="K686" s="4292"/>
      <c r="L686" s="4292"/>
      <c r="M686" s="4292"/>
      <c r="N686" s="4292"/>
      <c r="O686" s="4292"/>
      <c r="P686" s="4292"/>
      <c r="Q686" s="4293"/>
      <c r="R686" s="2501"/>
      <c r="S686" s="2501"/>
      <c r="T686" s="2501"/>
      <c r="U686" s="2501"/>
      <c r="V686" s="2501"/>
      <c r="W686" s="2501"/>
      <c r="X686" s="2501"/>
      <c r="Y686" s="2501"/>
      <c r="Z686" s="2501"/>
      <c r="AA686" s="2501"/>
      <c r="AB686" s="2501"/>
      <c r="AC686" s="2501"/>
      <c r="AD686" s="2501"/>
      <c r="AE686" s="2501"/>
      <c r="AF686" s="2501"/>
      <c r="AG686" s="2501"/>
      <c r="AH686" s="2501"/>
      <c r="AI686" s="2501"/>
      <c r="AJ686" s="2501"/>
      <c r="AK686" s="2502"/>
    </row>
    <row r="687" spans="2:37" s="2349" customFormat="1" ht="13.5" customHeight="1" thickBot="1" x14ac:dyDescent="0.25">
      <c r="B687" s="4245"/>
      <c r="C687" s="4246"/>
      <c r="D687" s="4246"/>
      <c r="E687" s="4246"/>
      <c r="F687" s="4246"/>
      <c r="G687" s="4246"/>
      <c r="H687" s="4246"/>
      <c r="I687" s="4246"/>
      <c r="J687" s="4246"/>
      <c r="K687" s="4246"/>
      <c r="L687" s="4246"/>
      <c r="M687" s="4246"/>
      <c r="N687" s="4246"/>
      <c r="O687" s="4246"/>
      <c r="P687" s="4246"/>
      <c r="Q687" s="4246"/>
      <c r="R687" s="2501"/>
      <c r="S687" s="2501"/>
      <c r="T687" s="2501"/>
      <c r="U687" s="2501"/>
      <c r="V687" s="2501"/>
      <c r="W687" s="2501"/>
      <c r="X687" s="2501"/>
      <c r="Y687" s="2501"/>
      <c r="Z687" s="2501"/>
      <c r="AA687" s="2501"/>
      <c r="AB687" s="2501"/>
      <c r="AC687" s="2501"/>
      <c r="AD687" s="2501"/>
      <c r="AE687" s="2501"/>
      <c r="AF687" s="2501"/>
      <c r="AG687" s="2501"/>
      <c r="AH687" s="2501"/>
      <c r="AI687" s="2501"/>
      <c r="AJ687" s="2501"/>
      <c r="AK687" s="2502"/>
    </row>
    <row r="688" spans="2:37" s="2349" customFormat="1" ht="13.5" customHeight="1" thickBot="1" x14ac:dyDescent="0.25">
      <c r="B688" s="4189" t="s">
        <v>4997</v>
      </c>
      <c r="C688" s="4189"/>
      <c r="D688" s="4189" t="s">
        <v>4987</v>
      </c>
      <c r="E688" s="4189" t="s">
        <v>4998</v>
      </c>
      <c r="F688" s="4247" t="s">
        <v>224</v>
      </c>
      <c r="G688" s="4247"/>
      <c r="H688" s="4247"/>
      <c r="I688" s="4247"/>
      <c r="J688" s="4247"/>
      <c r="K688" s="4247"/>
      <c r="L688" s="4247"/>
      <c r="M688" s="4247"/>
      <c r="N688" s="4247"/>
      <c r="O688" s="4247"/>
      <c r="P688" s="4247"/>
      <c r="Q688" s="4247"/>
      <c r="R688" s="4247"/>
      <c r="S688" s="4247" t="s">
        <v>340</v>
      </c>
      <c r="T688" s="4247"/>
      <c r="U688" s="4247"/>
      <c r="V688" s="4247"/>
      <c r="W688" s="4247"/>
      <c r="X688" s="4247"/>
      <c r="Y688" s="4247"/>
      <c r="Z688" s="4247"/>
      <c r="AA688" s="4247"/>
      <c r="AB688" s="4247"/>
      <c r="AC688" s="4247"/>
      <c r="AD688" s="4247" t="s">
        <v>225</v>
      </c>
      <c r="AE688" s="4247"/>
      <c r="AF688" s="4247"/>
      <c r="AG688" s="4247"/>
      <c r="AH688" s="4188" t="s">
        <v>4982</v>
      </c>
      <c r="AI688" s="4188"/>
      <c r="AJ688" s="4188"/>
      <c r="AK688" s="2502"/>
    </row>
    <row r="689" spans="2:37" s="2349" customFormat="1" ht="13.5" customHeight="1" thickBot="1" x14ac:dyDescent="0.25">
      <c r="B689" s="4203"/>
      <c r="C689" s="4203"/>
      <c r="D689" s="4203"/>
      <c r="E689" s="4203"/>
      <c r="F689" s="4203" t="s">
        <v>4999</v>
      </c>
      <c r="G689" s="4203" t="s">
        <v>5000</v>
      </c>
      <c r="H689" s="4189" t="s">
        <v>5001</v>
      </c>
      <c r="I689" s="4200" t="s">
        <v>5002</v>
      </c>
      <c r="J689" s="4200" t="s">
        <v>5003</v>
      </c>
      <c r="K689" s="4201" t="s">
        <v>5004</v>
      </c>
      <c r="L689" s="4201" t="s">
        <v>5005</v>
      </c>
      <c r="M689" s="4200" t="s">
        <v>5006</v>
      </c>
      <c r="N689" s="4200"/>
      <c r="O689" s="4201" t="s">
        <v>5007</v>
      </c>
      <c r="P689" s="4201" t="s">
        <v>5008</v>
      </c>
      <c r="Q689" s="4201" t="s">
        <v>5009</v>
      </c>
      <c r="R689" s="4201" t="s">
        <v>5010</v>
      </c>
      <c r="S689" s="4189" t="s">
        <v>5011</v>
      </c>
      <c r="T689" s="4189" t="s">
        <v>5012</v>
      </c>
      <c r="U689" s="4189" t="s">
        <v>5013</v>
      </c>
      <c r="V689" s="4189" t="s">
        <v>5014</v>
      </c>
      <c r="W689" s="4189" t="s">
        <v>5015</v>
      </c>
      <c r="X689" s="4189" t="s">
        <v>5016</v>
      </c>
      <c r="Y689" s="4189" t="s">
        <v>5017</v>
      </c>
      <c r="Z689" s="4189" t="s">
        <v>5018</v>
      </c>
      <c r="AA689" s="4189" t="s">
        <v>5019</v>
      </c>
      <c r="AB689" s="4200" t="s">
        <v>5020</v>
      </c>
      <c r="AC689" s="4200" t="s">
        <v>5021</v>
      </c>
      <c r="AD689" s="4189" t="s">
        <v>5022</v>
      </c>
      <c r="AE689" s="4189" t="s">
        <v>5023</v>
      </c>
      <c r="AF689" s="4189" t="s">
        <v>5024</v>
      </c>
      <c r="AG689" s="4189" t="s">
        <v>5025</v>
      </c>
      <c r="AH689" s="4189" t="s">
        <v>1150</v>
      </c>
      <c r="AI689" s="4189" t="s">
        <v>4983</v>
      </c>
      <c r="AJ689" s="4189" t="s">
        <v>4984</v>
      </c>
      <c r="AK689" s="2502"/>
    </row>
    <row r="690" spans="2:37" s="2349" customFormat="1" ht="13.5" customHeight="1" thickBot="1" x14ac:dyDescent="0.25">
      <c r="B690" s="4203"/>
      <c r="C690" s="4203"/>
      <c r="D690" s="4203"/>
      <c r="E690" s="4203"/>
      <c r="F690" s="4203"/>
      <c r="G690" s="4203"/>
      <c r="H690" s="4203"/>
      <c r="I690" s="4201"/>
      <c r="J690" s="4201"/>
      <c r="K690" s="4201"/>
      <c r="L690" s="4201"/>
      <c r="M690" s="2586" t="s">
        <v>5026</v>
      </c>
      <c r="N690" s="2585" t="s">
        <v>2793</v>
      </c>
      <c r="O690" s="4201"/>
      <c r="P690" s="4201"/>
      <c r="Q690" s="4201"/>
      <c r="R690" s="4201"/>
      <c r="S690" s="4203"/>
      <c r="T690" s="4203"/>
      <c r="U690" s="4203"/>
      <c r="V690" s="4203"/>
      <c r="W690" s="4203"/>
      <c r="X690" s="4203"/>
      <c r="Y690" s="4203"/>
      <c r="Z690" s="4203"/>
      <c r="AA690" s="4203"/>
      <c r="AB690" s="4201"/>
      <c r="AC690" s="4201"/>
      <c r="AD690" s="4203"/>
      <c r="AE690" s="4203"/>
      <c r="AF690" s="4203"/>
      <c r="AG690" s="4203"/>
      <c r="AH690" s="4203"/>
      <c r="AI690" s="4203"/>
      <c r="AJ690" s="4203"/>
      <c r="AK690" s="2502"/>
    </row>
    <row r="691" spans="2:37" s="2349" customFormat="1" ht="13.5" customHeight="1" thickBot="1" x14ac:dyDescent="0.25">
      <c r="B691" s="4274" t="s">
        <v>5178</v>
      </c>
      <c r="C691" s="4275"/>
      <c r="D691" s="2526">
        <v>300304</v>
      </c>
      <c r="E691" s="2527">
        <v>44.99</v>
      </c>
      <c r="F691" s="2527" t="s">
        <v>1529</v>
      </c>
      <c r="G691" s="2527" t="s">
        <v>1529</v>
      </c>
      <c r="H691" s="2527" t="s">
        <v>1529</v>
      </c>
      <c r="I691" s="2527" t="s">
        <v>1529</v>
      </c>
      <c r="J691" s="2527" t="s">
        <v>1529</v>
      </c>
      <c r="K691" s="2527" t="s">
        <v>1529</v>
      </c>
      <c r="L691" s="2527" t="s">
        <v>1529</v>
      </c>
      <c r="M691" s="2527" t="s">
        <v>1529</v>
      </c>
      <c r="N691" s="2527" t="s">
        <v>1529</v>
      </c>
      <c r="O691" s="2527" t="s">
        <v>1529</v>
      </c>
      <c r="P691" s="2527" t="s">
        <v>1529</v>
      </c>
      <c r="Q691" s="2527" t="s">
        <v>1529</v>
      </c>
      <c r="R691" s="2527" t="s">
        <v>1529</v>
      </c>
      <c r="S691" s="2527" t="s">
        <v>1529</v>
      </c>
      <c r="T691" s="2527" t="s">
        <v>1529</v>
      </c>
      <c r="U691" s="2527" t="s">
        <v>1529</v>
      </c>
      <c r="V691" s="2527" t="s">
        <v>1529</v>
      </c>
      <c r="W691" s="2527" t="s">
        <v>1529</v>
      </c>
      <c r="X691" s="2527" t="s">
        <v>1529</v>
      </c>
      <c r="Y691" s="2527" t="s">
        <v>1529</v>
      </c>
      <c r="Z691" s="2527" t="s">
        <v>1529</v>
      </c>
      <c r="AA691" s="2527" t="s">
        <v>1529</v>
      </c>
      <c r="AB691" s="2527" t="s">
        <v>1529</v>
      </c>
      <c r="AC691" s="2527" t="s">
        <v>1529</v>
      </c>
      <c r="AD691" s="2527">
        <v>44.99</v>
      </c>
      <c r="AE691" s="2876">
        <v>5000</v>
      </c>
      <c r="AF691" s="3129">
        <f>AD691/AE691</f>
        <v>8.9980000000000008E-3</v>
      </c>
      <c r="AG691" s="3130">
        <v>0.1</v>
      </c>
      <c r="AH691" s="3036"/>
      <c r="AI691" s="3036"/>
      <c r="AJ691" s="3131"/>
      <c r="AK691" s="2502"/>
    </row>
    <row r="692" spans="2:37" s="2349" customFormat="1" ht="13.5" customHeight="1" x14ac:dyDescent="0.2">
      <c r="B692" s="2503"/>
      <c r="C692" s="2496"/>
      <c r="D692" s="2496"/>
      <c r="E692" s="2496"/>
      <c r="F692" s="2496"/>
      <c r="G692" s="2496"/>
      <c r="H692" s="2496"/>
      <c r="I692" s="2497"/>
      <c r="J692" s="2497"/>
      <c r="K692" s="2497"/>
      <c r="L692" s="2497"/>
      <c r="M692" s="2496"/>
      <c r="N692" s="2497"/>
      <c r="O692" s="2497"/>
      <c r="P692" s="2497"/>
      <c r="Q692" s="2497"/>
      <c r="R692" s="2497"/>
      <c r="S692" s="2496"/>
      <c r="T692" s="2495"/>
      <c r="U692" s="2495"/>
      <c r="V692" s="2495"/>
      <c r="W692" s="2495"/>
      <c r="X692" s="2495"/>
      <c r="Y692" s="2495"/>
      <c r="Z692" s="2495"/>
      <c r="AA692" s="2495"/>
      <c r="AB692" s="2495"/>
      <c r="AC692" s="2495"/>
      <c r="AD692" s="2495"/>
      <c r="AE692" s="2495"/>
      <c r="AF692" s="2495"/>
      <c r="AG692" s="2495"/>
      <c r="AH692" s="2495"/>
      <c r="AI692" s="2495"/>
      <c r="AJ692" s="2498"/>
      <c r="AK692" s="2502"/>
    </row>
    <row r="693" spans="2:37" s="2349" customFormat="1" ht="13.5" customHeight="1" x14ac:dyDescent="0.2">
      <c r="B693" s="4236" t="s">
        <v>4985</v>
      </c>
      <c r="C693" s="4237"/>
      <c r="D693" s="4249" t="s">
        <v>5166</v>
      </c>
      <c r="E693" s="4249"/>
      <c r="F693" s="4249"/>
      <c r="G693" s="4249"/>
      <c r="H693" s="2499"/>
      <c r="I693" s="2499"/>
      <c r="J693" s="2499"/>
      <c r="K693" s="2499"/>
      <c r="L693" s="2499"/>
      <c r="M693" s="2499"/>
      <c r="N693" s="2499"/>
      <c r="O693" s="2499"/>
      <c r="P693" s="2499"/>
      <c r="Q693" s="2499"/>
      <c r="R693" s="2499"/>
      <c r="S693" s="2499"/>
      <c r="T693" s="2495"/>
      <c r="U693" s="2495"/>
      <c r="V693" s="2495"/>
      <c r="W693" s="2495"/>
      <c r="X693" s="2495"/>
      <c r="Y693" s="2495"/>
      <c r="Z693" s="2495"/>
      <c r="AA693" s="2495"/>
      <c r="AB693" s="2495"/>
      <c r="AC693" s="2495"/>
      <c r="AD693" s="2495"/>
      <c r="AE693" s="2495"/>
      <c r="AF693" s="2495"/>
      <c r="AG693" s="2495"/>
      <c r="AH693" s="2495"/>
      <c r="AI693" s="2495"/>
      <c r="AJ693" s="2498"/>
      <c r="AK693" s="2502"/>
    </row>
    <row r="694" spans="2:37" s="2349" customFormat="1" ht="13.5" customHeight="1" x14ac:dyDescent="0.2">
      <c r="B694" s="4236" t="s">
        <v>4986</v>
      </c>
      <c r="C694" s="4237"/>
      <c r="D694" s="4249" t="s">
        <v>5166</v>
      </c>
      <c r="E694" s="4249"/>
      <c r="F694" s="4249"/>
      <c r="G694" s="4249"/>
      <c r="H694" s="2499"/>
      <c r="I694" s="2499"/>
      <c r="J694" s="2499"/>
      <c r="K694" s="2499"/>
      <c r="L694" s="2499"/>
      <c r="M694" s="2499"/>
      <c r="N694" s="2499"/>
      <c r="O694" s="2499"/>
      <c r="P694" s="2499"/>
      <c r="Q694" s="2499"/>
      <c r="R694" s="2499"/>
      <c r="S694" s="2499"/>
      <c r="T694" s="2495"/>
      <c r="U694" s="2495"/>
      <c r="V694" s="2495"/>
      <c r="W694" s="2495"/>
      <c r="X694" s="2495"/>
      <c r="Y694" s="2495"/>
      <c r="Z694" s="2495"/>
      <c r="AA694" s="2495"/>
      <c r="AB694" s="2495"/>
      <c r="AC694" s="2495"/>
      <c r="AD694" s="2495"/>
      <c r="AE694" s="2495"/>
      <c r="AF694" s="2495"/>
      <c r="AG694" s="2495"/>
      <c r="AH694" s="2495"/>
      <c r="AI694" s="2495"/>
      <c r="AJ694" s="2498"/>
      <c r="AK694" s="2502"/>
    </row>
    <row r="695" spans="2:37" s="2349" customFormat="1" ht="13.5" customHeight="1" thickBot="1" x14ac:dyDescent="0.25">
      <c r="B695" s="4270"/>
      <c r="C695" s="4271"/>
      <c r="D695" s="4272"/>
      <c r="E695" s="4272"/>
      <c r="F695" s="4272"/>
      <c r="G695" s="4272"/>
      <c r="H695" s="2504"/>
      <c r="I695" s="2504"/>
      <c r="J695" s="2504"/>
      <c r="K695" s="2504"/>
      <c r="L695" s="2504"/>
      <c r="M695" s="2504"/>
      <c r="N695" s="2504"/>
      <c r="O695" s="2504"/>
      <c r="P695" s="2504"/>
      <c r="Q695" s="2504"/>
      <c r="R695" s="2504"/>
      <c r="S695" s="2504"/>
      <c r="T695" s="2505"/>
      <c r="U695" s="2505"/>
      <c r="V695" s="2505"/>
      <c r="W695" s="2505"/>
      <c r="X695" s="2505"/>
      <c r="Y695" s="2505"/>
      <c r="Z695" s="2505"/>
      <c r="AA695" s="2505"/>
      <c r="AB695" s="2505"/>
      <c r="AC695" s="2505"/>
      <c r="AD695" s="2505"/>
      <c r="AE695" s="2505"/>
      <c r="AF695" s="2505"/>
      <c r="AG695" s="2505"/>
      <c r="AH695" s="2505"/>
      <c r="AI695" s="2505"/>
      <c r="AJ695" s="2506"/>
      <c r="AK695" s="2507"/>
    </row>
    <row r="696" spans="2:37" s="2349" customFormat="1" ht="13.5" customHeight="1" thickBot="1" x14ac:dyDescent="0.25">
      <c r="B696" s="2596"/>
    </row>
    <row r="697" spans="2:37" s="2349" customFormat="1" ht="21.75" customHeight="1" x14ac:dyDescent="0.2">
      <c r="B697" s="4169" t="s">
        <v>4994</v>
      </c>
      <c r="C697" s="4170"/>
      <c r="D697" s="4170"/>
      <c r="E697" s="4170"/>
      <c r="F697" s="4170"/>
      <c r="G697" s="4170"/>
      <c r="H697" s="4170"/>
      <c r="I697" s="4170"/>
      <c r="J697" s="4170"/>
      <c r="K697" s="4170"/>
      <c r="L697" s="4170"/>
      <c r="M697" s="4170"/>
      <c r="N697" s="4170"/>
      <c r="O697" s="4170"/>
      <c r="P697" s="4170"/>
      <c r="Q697" s="4170"/>
      <c r="R697" s="4170"/>
      <c r="S697" s="4170"/>
      <c r="T697" s="4170"/>
      <c r="U697" s="4170"/>
      <c r="V697" s="4170"/>
      <c r="W697" s="4170"/>
      <c r="X697" s="4170"/>
      <c r="Y697" s="4170"/>
      <c r="Z697" s="4170"/>
      <c r="AA697" s="4170"/>
      <c r="AB697" s="4170"/>
      <c r="AC697" s="4170"/>
      <c r="AD697" s="4170"/>
      <c r="AE697" s="4170"/>
      <c r="AF697" s="4170"/>
      <c r="AG697" s="4170"/>
      <c r="AH697" s="4170"/>
      <c r="AI697" s="4170"/>
      <c r="AJ697" s="4170"/>
      <c r="AK697" s="4171"/>
    </row>
    <row r="698" spans="2:37" s="2349" customFormat="1" ht="13.5" customHeight="1" x14ac:dyDescent="0.2">
      <c r="B698" s="2500"/>
      <c r="C698" s="2589"/>
      <c r="D698" s="2589"/>
      <c r="E698" s="2589"/>
      <c r="F698" s="2589"/>
      <c r="G698" s="2501"/>
      <c r="H698" s="2501"/>
      <c r="I698" s="2501"/>
      <c r="J698" s="2501"/>
      <c r="K698" s="2501"/>
      <c r="L698" s="2501"/>
      <c r="M698" s="2501"/>
      <c r="N698" s="2501"/>
      <c r="O698" s="2501"/>
      <c r="P698" s="2501"/>
      <c r="Q698" s="2501"/>
      <c r="R698" s="2501"/>
      <c r="S698" s="2501"/>
      <c r="T698" s="2501"/>
      <c r="U698" s="2501"/>
      <c r="V698" s="2501"/>
      <c r="W698" s="2501"/>
      <c r="X698" s="2501"/>
      <c r="Y698" s="2501"/>
      <c r="Z698" s="2501"/>
      <c r="AA698" s="2501"/>
      <c r="AB698" s="2501"/>
      <c r="AC698" s="2501"/>
      <c r="AD698" s="2501"/>
      <c r="AE698" s="2501"/>
      <c r="AF698" s="2501"/>
      <c r="AG698" s="2501"/>
      <c r="AH698" s="2501"/>
      <c r="AI698" s="2501"/>
      <c r="AJ698" s="2501"/>
      <c r="AK698" s="2502"/>
    </row>
    <row r="699" spans="2:37" s="2349" customFormat="1" ht="13.5" customHeight="1" x14ac:dyDescent="0.2">
      <c r="B699" s="2500" t="s">
        <v>4981</v>
      </c>
      <c r="C699" s="2589"/>
      <c r="D699" s="4294" t="s">
        <v>5179</v>
      </c>
      <c r="E699" s="4294"/>
      <c r="F699" s="4294"/>
      <c r="G699" s="2501"/>
      <c r="H699" s="2501"/>
      <c r="I699" s="2501"/>
      <c r="J699" s="2501"/>
      <c r="K699" s="2501"/>
      <c r="L699" s="2501"/>
      <c r="M699" s="2501"/>
      <c r="N699" s="2501"/>
      <c r="O699" s="2501"/>
      <c r="P699" s="2501"/>
      <c r="Q699" s="2501"/>
      <c r="R699" s="2501"/>
      <c r="S699" s="2501"/>
      <c r="T699" s="2501"/>
      <c r="U699" s="2501"/>
      <c r="V699" s="2501"/>
      <c r="W699" s="2501"/>
      <c r="X699" s="2501"/>
      <c r="Y699" s="2501"/>
      <c r="Z699" s="2501"/>
      <c r="AA699" s="2501"/>
      <c r="AB699" s="2501"/>
      <c r="AC699" s="2501"/>
      <c r="AD699" s="2501"/>
      <c r="AE699" s="2501"/>
      <c r="AF699" s="2501"/>
      <c r="AG699" s="2501"/>
      <c r="AH699" s="2501"/>
      <c r="AI699" s="2501"/>
      <c r="AJ699" s="2501"/>
      <c r="AK699" s="2502"/>
    </row>
    <row r="700" spans="2:37" s="2349" customFormat="1" ht="13.5" customHeight="1" thickBot="1" x14ac:dyDescent="0.25">
      <c r="B700" s="4176" t="s">
        <v>4995</v>
      </c>
      <c r="C700" s="4177"/>
      <c r="D700" s="4314">
        <v>41382</v>
      </c>
      <c r="E700" s="4315"/>
      <c r="F700" s="2589"/>
      <c r="G700" s="2501"/>
      <c r="H700" s="2501"/>
      <c r="I700" s="2501"/>
      <c r="J700" s="2501"/>
      <c r="K700" s="2501"/>
      <c r="L700" s="2501"/>
      <c r="M700" s="2501"/>
      <c r="N700" s="2501"/>
      <c r="O700" s="2501"/>
      <c r="P700" s="2501"/>
      <c r="Q700" s="2501"/>
      <c r="R700" s="2501"/>
      <c r="S700" s="2501"/>
      <c r="T700" s="2501"/>
      <c r="U700" s="2501"/>
      <c r="V700" s="2501"/>
      <c r="W700" s="2501"/>
      <c r="X700" s="2501"/>
      <c r="Y700" s="2501"/>
      <c r="Z700" s="2501"/>
      <c r="AA700" s="2501"/>
      <c r="AB700" s="2501"/>
      <c r="AC700" s="2501"/>
      <c r="AD700" s="2501"/>
      <c r="AE700" s="2501"/>
      <c r="AF700" s="2501"/>
      <c r="AG700" s="2501"/>
      <c r="AH700" s="2501"/>
      <c r="AI700" s="2501"/>
      <c r="AJ700" s="2501"/>
      <c r="AK700" s="2502"/>
    </row>
    <row r="701" spans="2:37" s="2349" customFormat="1" ht="82.5" customHeight="1" thickBot="1" x14ac:dyDescent="0.25">
      <c r="B701" s="4179" t="s">
        <v>4996</v>
      </c>
      <c r="C701" s="4180"/>
      <c r="D701" s="4291" t="s">
        <v>5860</v>
      </c>
      <c r="E701" s="4292"/>
      <c r="F701" s="4292"/>
      <c r="G701" s="4292"/>
      <c r="H701" s="4292"/>
      <c r="I701" s="4292"/>
      <c r="J701" s="4292"/>
      <c r="K701" s="4292"/>
      <c r="L701" s="4292"/>
      <c r="M701" s="4292"/>
      <c r="N701" s="4292"/>
      <c r="O701" s="4292"/>
      <c r="P701" s="4292"/>
      <c r="Q701" s="4293"/>
      <c r="R701" s="2501"/>
      <c r="S701" s="2501"/>
      <c r="T701" s="2501"/>
      <c r="U701" s="2501"/>
      <c r="V701" s="2501"/>
      <c r="W701" s="2501"/>
      <c r="X701" s="2501"/>
      <c r="Y701" s="2501"/>
      <c r="Z701" s="2501"/>
      <c r="AA701" s="2501"/>
      <c r="AB701" s="2501"/>
      <c r="AC701" s="2501"/>
      <c r="AD701" s="2501"/>
      <c r="AE701" s="2501"/>
      <c r="AF701" s="2501"/>
      <c r="AG701" s="2501"/>
      <c r="AH701" s="2501"/>
      <c r="AI701" s="2501"/>
      <c r="AJ701" s="2501"/>
      <c r="AK701" s="2502"/>
    </row>
    <row r="702" spans="2:37" s="2349" customFormat="1" ht="13.5" customHeight="1" thickBot="1" x14ac:dyDescent="0.25">
      <c r="B702" s="4245"/>
      <c r="C702" s="4246"/>
      <c r="D702" s="4246"/>
      <c r="E702" s="4246"/>
      <c r="F702" s="4246"/>
      <c r="G702" s="4246"/>
      <c r="H702" s="4246"/>
      <c r="I702" s="4246"/>
      <c r="J702" s="4246"/>
      <c r="K702" s="4246"/>
      <c r="L702" s="4246"/>
      <c r="M702" s="4246"/>
      <c r="N702" s="4246"/>
      <c r="O702" s="4246"/>
      <c r="P702" s="4246"/>
      <c r="Q702" s="4246"/>
      <c r="R702" s="2501"/>
      <c r="S702" s="2501"/>
      <c r="T702" s="2501"/>
      <c r="U702" s="2501"/>
      <c r="V702" s="2501"/>
      <c r="W702" s="2501"/>
      <c r="X702" s="2501"/>
      <c r="Y702" s="2501"/>
      <c r="Z702" s="2501"/>
      <c r="AA702" s="2501"/>
      <c r="AB702" s="2501"/>
      <c r="AC702" s="2501"/>
      <c r="AD702" s="2501"/>
      <c r="AE702" s="2501"/>
      <c r="AF702" s="2501"/>
      <c r="AG702" s="2501"/>
      <c r="AH702" s="2501"/>
      <c r="AI702" s="2501"/>
      <c r="AJ702" s="2501"/>
      <c r="AK702" s="2502"/>
    </row>
    <row r="703" spans="2:37" s="2349" customFormat="1" ht="13.5" customHeight="1" thickBot="1" x14ac:dyDescent="0.25">
      <c r="B703" s="4189" t="s">
        <v>4997</v>
      </c>
      <c r="C703" s="4189"/>
      <c r="D703" s="4189" t="s">
        <v>4987</v>
      </c>
      <c r="E703" s="4189" t="s">
        <v>4998</v>
      </c>
      <c r="F703" s="4247" t="s">
        <v>224</v>
      </c>
      <c r="G703" s="4247"/>
      <c r="H703" s="4247"/>
      <c r="I703" s="4247"/>
      <c r="J703" s="4247"/>
      <c r="K703" s="4247"/>
      <c r="L703" s="4247"/>
      <c r="M703" s="4247"/>
      <c r="N703" s="4247"/>
      <c r="O703" s="4247"/>
      <c r="P703" s="4247"/>
      <c r="Q703" s="4247"/>
      <c r="R703" s="4247"/>
      <c r="S703" s="4247" t="s">
        <v>340</v>
      </c>
      <c r="T703" s="4247"/>
      <c r="U703" s="4247"/>
      <c r="V703" s="4247"/>
      <c r="W703" s="4247"/>
      <c r="X703" s="4247"/>
      <c r="Y703" s="4247"/>
      <c r="Z703" s="4247"/>
      <c r="AA703" s="4247"/>
      <c r="AB703" s="4247"/>
      <c r="AC703" s="4247"/>
      <c r="AD703" s="4247" t="s">
        <v>225</v>
      </c>
      <c r="AE703" s="4247"/>
      <c r="AF703" s="4247"/>
      <c r="AG703" s="4247"/>
      <c r="AH703" s="4188" t="s">
        <v>4982</v>
      </c>
      <c r="AI703" s="4188"/>
      <c r="AJ703" s="4188"/>
      <c r="AK703" s="2502"/>
    </row>
    <row r="704" spans="2:37" s="2349" customFormat="1" ht="13.5" customHeight="1" thickBot="1" x14ac:dyDescent="0.25">
      <c r="B704" s="4203"/>
      <c r="C704" s="4203"/>
      <c r="D704" s="4203"/>
      <c r="E704" s="4203"/>
      <c r="F704" s="4203" t="s">
        <v>4999</v>
      </c>
      <c r="G704" s="4203" t="s">
        <v>5000</v>
      </c>
      <c r="H704" s="4189" t="s">
        <v>5001</v>
      </c>
      <c r="I704" s="4200" t="s">
        <v>5002</v>
      </c>
      <c r="J704" s="4200" t="s">
        <v>5003</v>
      </c>
      <c r="K704" s="4201" t="s">
        <v>5004</v>
      </c>
      <c r="L704" s="4201" t="s">
        <v>5005</v>
      </c>
      <c r="M704" s="4200" t="s">
        <v>5006</v>
      </c>
      <c r="N704" s="4200"/>
      <c r="O704" s="4201" t="s">
        <v>5007</v>
      </c>
      <c r="P704" s="4201" t="s">
        <v>5008</v>
      </c>
      <c r="Q704" s="4201" t="s">
        <v>5009</v>
      </c>
      <c r="R704" s="4201" t="s">
        <v>5010</v>
      </c>
      <c r="S704" s="4189" t="s">
        <v>5011</v>
      </c>
      <c r="T704" s="4189" t="s">
        <v>5012</v>
      </c>
      <c r="U704" s="4189" t="s">
        <v>5013</v>
      </c>
      <c r="V704" s="4189" t="s">
        <v>5014</v>
      </c>
      <c r="W704" s="4189" t="s">
        <v>5015</v>
      </c>
      <c r="X704" s="4189" t="s">
        <v>5016</v>
      </c>
      <c r="Y704" s="4189" t="s">
        <v>5017</v>
      </c>
      <c r="Z704" s="4189" t="s">
        <v>5018</v>
      </c>
      <c r="AA704" s="4189" t="s">
        <v>5019</v>
      </c>
      <c r="AB704" s="4200" t="s">
        <v>5020</v>
      </c>
      <c r="AC704" s="4200" t="s">
        <v>5021</v>
      </c>
      <c r="AD704" s="4189" t="s">
        <v>5022</v>
      </c>
      <c r="AE704" s="4189" t="s">
        <v>5023</v>
      </c>
      <c r="AF704" s="4189" t="s">
        <v>5024</v>
      </c>
      <c r="AG704" s="4189" t="s">
        <v>5025</v>
      </c>
      <c r="AH704" s="4189" t="s">
        <v>1150</v>
      </c>
      <c r="AI704" s="4189" t="s">
        <v>4983</v>
      </c>
      <c r="AJ704" s="4189" t="s">
        <v>4984</v>
      </c>
      <c r="AK704" s="2502"/>
    </row>
    <row r="705" spans="2:37" s="2349" customFormat="1" ht="13.5" customHeight="1" thickBot="1" x14ac:dyDescent="0.25">
      <c r="B705" s="4203"/>
      <c r="C705" s="4203"/>
      <c r="D705" s="4203"/>
      <c r="E705" s="4203"/>
      <c r="F705" s="4203"/>
      <c r="G705" s="4203"/>
      <c r="H705" s="4203"/>
      <c r="I705" s="4201"/>
      <c r="J705" s="4201"/>
      <c r="K705" s="4201"/>
      <c r="L705" s="4201"/>
      <c r="M705" s="2586" t="s">
        <v>5026</v>
      </c>
      <c r="N705" s="2585" t="s">
        <v>2793</v>
      </c>
      <c r="O705" s="4201"/>
      <c r="P705" s="4201"/>
      <c r="Q705" s="4201"/>
      <c r="R705" s="4201"/>
      <c r="S705" s="4203"/>
      <c r="T705" s="4203"/>
      <c r="U705" s="4203"/>
      <c r="V705" s="4203"/>
      <c r="W705" s="4203"/>
      <c r="X705" s="4203"/>
      <c r="Y705" s="4203"/>
      <c r="Z705" s="4203"/>
      <c r="AA705" s="4203"/>
      <c r="AB705" s="4201"/>
      <c r="AC705" s="4201"/>
      <c r="AD705" s="4203"/>
      <c r="AE705" s="4203"/>
      <c r="AF705" s="4203"/>
      <c r="AG705" s="4203"/>
      <c r="AH705" s="4203"/>
      <c r="AI705" s="4203"/>
      <c r="AJ705" s="4203"/>
      <c r="AK705" s="2502"/>
    </row>
    <row r="706" spans="2:37" s="2349" customFormat="1" ht="57.75" customHeight="1" thickBot="1" x14ac:dyDescent="0.25">
      <c r="B706" s="4274" t="s">
        <v>5179</v>
      </c>
      <c r="C706" s="4275"/>
      <c r="D706" s="3127" t="s">
        <v>5180</v>
      </c>
      <c r="E706" s="2527" t="s">
        <v>1412</v>
      </c>
      <c r="F706" s="2527" t="s">
        <v>1412</v>
      </c>
      <c r="G706" s="2527" t="s">
        <v>1412</v>
      </c>
      <c r="H706" s="2527" t="s">
        <v>1412</v>
      </c>
      <c r="I706" s="2527" t="s">
        <v>1412</v>
      </c>
      <c r="J706" s="2527" t="s">
        <v>1412</v>
      </c>
      <c r="K706" s="2527" t="s">
        <v>1412</v>
      </c>
      <c r="L706" s="2527" t="s">
        <v>1412</v>
      </c>
      <c r="M706" s="2527" t="s">
        <v>1412</v>
      </c>
      <c r="N706" s="2527" t="s">
        <v>1412</v>
      </c>
      <c r="O706" s="2527" t="s">
        <v>1412</v>
      </c>
      <c r="P706" s="2527" t="s">
        <v>1412</v>
      </c>
      <c r="Q706" s="2527" t="s">
        <v>1412</v>
      </c>
      <c r="R706" s="2527" t="s">
        <v>1412</v>
      </c>
      <c r="S706" s="2527" t="s">
        <v>1412</v>
      </c>
      <c r="T706" s="2527" t="s">
        <v>1412</v>
      </c>
      <c r="U706" s="2527" t="s">
        <v>1412</v>
      </c>
      <c r="V706" s="2527" t="s">
        <v>1412</v>
      </c>
      <c r="W706" s="2527" t="s">
        <v>1412</v>
      </c>
      <c r="X706" s="2527" t="s">
        <v>1412</v>
      </c>
      <c r="Y706" s="2527" t="s">
        <v>1412</v>
      </c>
      <c r="Z706" s="2527" t="s">
        <v>1412</v>
      </c>
      <c r="AA706" s="2527" t="s">
        <v>1412</v>
      </c>
      <c r="AB706" s="2527" t="s">
        <v>1412</v>
      </c>
      <c r="AC706" s="2527" t="s">
        <v>1412</v>
      </c>
      <c r="AD706" s="2527">
        <v>59.99</v>
      </c>
      <c r="AE706" s="2515">
        <v>5000</v>
      </c>
      <c r="AF706" s="3128" t="s">
        <v>5181</v>
      </c>
      <c r="AG706" s="2527" t="s">
        <v>1412</v>
      </c>
      <c r="AH706" s="2527" t="s">
        <v>1412</v>
      </c>
      <c r="AI706" s="2527" t="s">
        <v>1412</v>
      </c>
      <c r="AJ706" s="2514" t="s">
        <v>1412</v>
      </c>
      <c r="AK706" s="2502"/>
    </row>
    <row r="707" spans="2:37" s="2349" customFormat="1" ht="13.5" customHeight="1" x14ac:dyDescent="0.2">
      <c r="B707" s="2503"/>
      <c r="C707" s="2496"/>
      <c r="D707" s="2496"/>
      <c r="E707" s="2496"/>
      <c r="F707" s="2496"/>
      <c r="G707" s="2496"/>
      <c r="H707" s="2496"/>
      <c r="I707" s="2497"/>
      <c r="J707" s="2497"/>
      <c r="K707" s="2497"/>
      <c r="L707" s="2497"/>
      <c r="M707" s="2496"/>
      <c r="N707" s="2497"/>
      <c r="O707" s="2497"/>
      <c r="P707" s="2497"/>
      <c r="Q707" s="2497"/>
      <c r="R707" s="2497"/>
      <c r="S707" s="2496"/>
      <c r="T707" s="2495"/>
      <c r="U707" s="2495"/>
      <c r="V707" s="2495"/>
      <c r="W707" s="2495"/>
      <c r="X707" s="2495"/>
      <c r="Y707" s="2495"/>
      <c r="Z707" s="2495"/>
      <c r="AA707" s="2495"/>
      <c r="AB707" s="2495"/>
      <c r="AC707" s="2495"/>
      <c r="AD707" s="2495"/>
      <c r="AE707" s="2495"/>
      <c r="AF707" s="2495"/>
      <c r="AG707" s="2495"/>
      <c r="AH707" s="2495"/>
      <c r="AI707" s="2495"/>
      <c r="AJ707" s="2498"/>
      <c r="AK707" s="2502"/>
    </row>
    <row r="708" spans="2:37" s="2349" customFormat="1" ht="13.5" customHeight="1" x14ac:dyDescent="0.2">
      <c r="B708" s="4236" t="s">
        <v>4985</v>
      </c>
      <c r="C708" s="4237"/>
      <c r="D708" s="4249" t="s">
        <v>5182</v>
      </c>
      <c r="E708" s="4249"/>
      <c r="F708" s="4249"/>
      <c r="G708" s="4249"/>
      <c r="H708" s="2499"/>
      <c r="I708" s="2499"/>
      <c r="J708" s="2499"/>
      <c r="K708" s="2499"/>
      <c r="L708" s="2499"/>
      <c r="M708" s="2499"/>
      <c r="N708" s="2499"/>
      <c r="O708" s="2499"/>
      <c r="P708" s="2499"/>
      <c r="Q708" s="2499"/>
      <c r="R708" s="2499"/>
      <c r="S708" s="2499"/>
      <c r="T708" s="2495"/>
      <c r="U708" s="2495"/>
      <c r="V708" s="2495"/>
      <c r="W708" s="2495"/>
      <c r="X708" s="2495"/>
      <c r="Y708" s="2495"/>
      <c r="Z708" s="2495"/>
      <c r="AA708" s="2495"/>
      <c r="AB708" s="2495"/>
      <c r="AC708" s="2495"/>
      <c r="AD708" s="2495"/>
      <c r="AE708" s="2495"/>
      <c r="AF708" s="2495"/>
      <c r="AG708" s="2495"/>
      <c r="AH708" s="2495"/>
      <c r="AI708" s="2495"/>
      <c r="AJ708" s="2498"/>
      <c r="AK708" s="2502"/>
    </row>
    <row r="709" spans="2:37" s="2349" customFormat="1" ht="13.5" customHeight="1" x14ac:dyDescent="0.2">
      <c r="B709" s="4236" t="s">
        <v>4986</v>
      </c>
      <c r="C709" s="4237"/>
      <c r="D709" s="4354" t="s">
        <v>5183</v>
      </c>
      <c r="E709" s="4354"/>
      <c r="F709" s="4354"/>
      <c r="G709" s="4354"/>
      <c r="H709" s="2499"/>
      <c r="I709" s="2499"/>
      <c r="J709" s="2499"/>
      <c r="K709" s="2499"/>
      <c r="L709" s="2499"/>
      <c r="M709" s="2499"/>
      <c r="N709" s="2499"/>
      <c r="O709" s="2499"/>
      <c r="P709" s="2499"/>
      <c r="Q709" s="2499"/>
      <c r="R709" s="2499"/>
      <c r="S709" s="2499"/>
      <c r="T709" s="2495"/>
      <c r="U709" s="2495"/>
      <c r="V709" s="2495"/>
      <c r="W709" s="2495"/>
      <c r="X709" s="2495"/>
      <c r="Y709" s="2495"/>
      <c r="Z709" s="2495"/>
      <c r="AA709" s="2495"/>
      <c r="AB709" s="2495"/>
      <c r="AC709" s="2495"/>
      <c r="AD709" s="2495"/>
      <c r="AE709" s="2495"/>
      <c r="AF709" s="2495"/>
      <c r="AG709" s="2495"/>
      <c r="AH709" s="2495"/>
      <c r="AI709" s="2495"/>
      <c r="AJ709" s="2498"/>
      <c r="AK709" s="2502"/>
    </row>
    <row r="710" spans="2:37" s="2349" customFormat="1" ht="13.5" customHeight="1" thickBot="1" x14ac:dyDescent="0.25">
      <c r="B710" s="4270"/>
      <c r="C710" s="4271"/>
      <c r="D710" s="4272"/>
      <c r="E710" s="4272"/>
      <c r="F710" s="4272"/>
      <c r="G710" s="4272"/>
      <c r="H710" s="2504"/>
      <c r="I710" s="2504"/>
      <c r="J710" s="2504"/>
      <c r="K710" s="2504"/>
      <c r="L710" s="2504"/>
      <c r="M710" s="2504"/>
      <c r="N710" s="2504"/>
      <c r="O710" s="2504"/>
      <c r="P710" s="2504"/>
      <c r="Q710" s="2504"/>
      <c r="R710" s="2504"/>
      <c r="S710" s="2504"/>
      <c r="T710" s="2505"/>
      <c r="U710" s="2505"/>
      <c r="V710" s="2505"/>
      <c r="W710" s="2505"/>
      <c r="X710" s="2505"/>
      <c r="Y710" s="2505"/>
      <c r="Z710" s="2505"/>
      <c r="AA710" s="2505"/>
      <c r="AB710" s="2505"/>
      <c r="AC710" s="2505"/>
      <c r="AD710" s="2505"/>
      <c r="AE710" s="2505"/>
      <c r="AF710" s="2505"/>
      <c r="AG710" s="2505"/>
      <c r="AH710" s="2505"/>
      <c r="AI710" s="2505"/>
      <c r="AJ710" s="2506"/>
      <c r="AK710" s="2507"/>
    </row>
    <row r="711" spans="2:37" s="2349" customFormat="1" ht="13.5" customHeight="1" thickBot="1" x14ac:dyDescent="0.25">
      <c r="B711" s="2596"/>
    </row>
    <row r="712" spans="2:37" s="2349" customFormat="1" ht="28.5" customHeight="1" x14ac:dyDescent="0.2">
      <c r="B712" s="4169" t="s">
        <v>4994</v>
      </c>
      <c r="C712" s="4170"/>
      <c r="D712" s="4170"/>
      <c r="E712" s="4170"/>
      <c r="F712" s="4170"/>
      <c r="G712" s="4170"/>
      <c r="H712" s="4170"/>
      <c r="I712" s="4170"/>
      <c r="J712" s="4170"/>
      <c r="K712" s="4170"/>
      <c r="L712" s="4170"/>
      <c r="M712" s="4170"/>
      <c r="N712" s="4170"/>
      <c r="O712" s="4170"/>
      <c r="P712" s="4170"/>
      <c r="Q712" s="4170"/>
      <c r="R712" s="4170"/>
      <c r="S712" s="4170"/>
      <c r="T712" s="4170"/>
      <c r="U712" s="4170"/>
      <c r="V712" s="4170"/>
      <c r="W712" s="4170"/>
      <c r="X712" s="4170"/>
      <c r="Y712" s="4170"/>
      <c r="Z712" s="4170"/>
      <c r="AA712" s="4170"/>
      <c r="AB712" s="4170"/>
      <c r="AC712" s="4170"/>
      <c r="AD712" s="4170"/>
      <c r="AE712" s="4170"/>
      <c r="AF712" s="4170"/>
      <c r="AG712" s="4170"/>
      <c r="AH712" s="4170"/>
      <c r="AI712" s="4170"/>
      <c r="AJ712" s="4170"/>
      <c r="AK712" s="4171"/>
    </row>
    <row r="713" spans="2:37" s="2349" customFormat="1" ht="13.5" customHeight="1" x14ac:dyDescent="0.2">
      <c r="B713" s="2500"/>
      <c r="C713" s="2589"/>
      <c r="D713" s="2589"/>
      <c r="E713" s="2589"/>
      <c r="F713" s="2589"/>
      <c r="G713" s="2501"/>
      <c r="H713" s="2501"/>
      <c r="I713" s="2501"/>
      <c r="J713" s="2501"/>
      <c r="K713" s="2501"/>
      <c r="L713" s="2501"/>
      <c r="M713" s="2501"/>
      <c r="N713" s="2501"/>
      <c r="O713" s="2501"/>
      <c r="P713" s="2501"/>
      <c r="Q713" s="2501"/>
      <c r="R713" s="2501"/>
      <c r="S713" s="2501"/>
      <c r="T713" s="2501"/>
      <c r="U713" s="2501"/>
      <c r="V713" s="2501"/>
      <c r="W713" s="2501"/>
      <c r="X713" s="2501"/>
      <c r="Y713" s="2501"/>
      <c r="Z713" s="2501"/>
      <c r="AA713" s="2501"/>
      <c r="AB713" s="2501"/>
      <c r="AC713" s="2501"/>
      <c r="AD713" s="2501"/>
      <c r="AE713" s="2501"/>
      <c r="AF713" s="2501"/>
      <c r="AG713" s="2501"/>
      <c r="AH713" s="2501"/>
      <c r="AI713" s="2501"/>
      <c r="AJ713" s="2501"/>
      <c r="AK713" s="2502"/>
    </row>
    <row r="714" spans="2:37" s="2349" customFormat="1" ht="13.5" customHeight="1" x14ac:dyDescent="0.2">
      <c r="B714" s="2500" t="s">
        <v>4981</v>
      </c>
      <c r="C714" s="2589"/>
      <c r="D714" s="4294" t="s">
        <v>5184</v>
      </c>
      <c r="E714" s="4294"/>
      <c r="F714" s="4294"/>
      <c r="G714" s="2501"/>
      <c r="H714" s="2501"/>
      <c r="I714" s="2501"/>
      <c r="J714" s="2501"/>
      <c r="K714" s="2501"/>
      <c r="L714" s="2501"/>
      <c r="M714" s="2501"/>
      <c r="N714" s="2501"/>
      <c r="O714" s="2501"/>
      <c r="P714" s="2501"/>
      <c r="Q714" s="2501"/>
      <c r="R714" s="2501"/>
      <c r="S714" s="2501"/>
      <c r="T714" s="2501"/>
      <c r="U714" s="2501"/>
      <c r="V714" s="2501"/>
      <c r="W714" s="2501"/>
      <c r="X714" s="2501"/>
      <c r="Y714" s="2501"/>
      <c r="Z714" s="2501"/>
      <c r="AA714" s="2501"/>
      <c r="AB714" s="2501"/>
      <c r="AC714" s="2501"/>
      <c r="AD714" s="2501"/>
      <c r="AE714" s="2501"/>
      <c r="AF714" s="2501"/>
      <c r="AG714" s="2501"/>
      <c r="AH714" s="2501"/>
      <c r="AI714" s="2501"/>
      <c r="AJ714" s="2501"/>
      <c r="AK714" s="2502"/>
    </row>
    <row r="715" spans="2:37" s="2349" customFormat="1" ht="13.5" customHeight="1" thickBot="1" x14ac:dyDescent="0.25">
      <c r="B715" s="4176" t="s">
        <v>4995</v>
      </c>
      <c r="C715" s="4177"/>
      <c r="D715" s="4314">
        <v>41304</v>
      </c>
      <c r="E715" s="4315"/>
      <c r="F715" s="2589"/>
      <c r="G715" s="2501"/>
      <c r="H715" s="2501"/>
      <c r="I715" s="2501"/>
      <c r="J715" s="2501"/>
      <c r="K715" s="2501"/>
      <c r="L715" s="2501"/>
      <c r="M715" s="2501"/>
      <c r="N715" s="2501"/>
      <c r="O715" s="2501"/>
      <c r="P715" s="2501"/>
      <c r="Q715" s="2501"/>
      <c r="R715" s="2501"/>
      <c r="S715" s="2501"/>
      <c r="T715" s="2501"/>
      <c r="U715" s="2501"/>
      <c r="V715" s="2501"/>
      <c r="W715" s="2501"/>
      <c r="X715" s="2501"/>
      <c r="Y715" s="2501"/>
      <c r="Z715" s="2501"/>
      <c r="AA715" s="2501"/>
      <c r="AB715" s="2501"/>
      <c r="AC715" s="2501"/>
      <c r="AD715" s="2501"/>
      <c r="AE715" s="2501"/>
      <c r="AF715" s="2501"/>
      <c r="AG715" s="2501"/>
      <c r="AH715" s="2501"/>
      <c r="AI715" s="2501"/>
      <c r="AJ715" s="2501"/>
      <c r="AK715" s="2502"/>
    </row>
    <row r="716" spans="2:37" s="2349" customFormat="1" ht="78" customHeight="1" thickBot="1" x14ac:dyDescent="0.25">
      <c r="B716" s="4179" t="s">
        <v>4996</v>
      </c>
      <c r="C716" s="4180"/>
      <c r="D716" s="4291" t="s">
        <v>5859</v>
      </c>
      <c r="E716" s="4292"/>
      <c r="F716" s="4292"/>
      <c r="G716" s="4292"/>
      <c r="H716" s="4292"/>
      <c r="I716" s="4292"/>
      <c r="J716" s="4292"/>
      <c r="K716" s="4292"/>
      <c r="L716" s="4292"/>
      <c r="M716" s="4292"/>
      <c r="N716" s="4292"/>
      <c r="O716" s="4292"/>
      <c r="P716" s="4292"/>
      <c r="Q716" s="4293"/>
      <c r="R716" s="2501"/>
      <c r="S716" s="2501"/>
      <c r="T716" s="2501"/>
      <c r="U716" s="2501"/>
      <c r="V716" s="2501"/>
      <c r="W716" s="2501"/>
      <c r="X716" s="2501"/>
      <c r="Y716" s="2501"/>
      <c r="Z716" s="2501"/>
      <c r="AA716" s="2501"/>
      <c r="AB716" s="2501"/>
      <c r="AC716" s="2501"/>
      <c r="AD716" s="2501"/>
      <c r="AE716" s="2501"/>
      <c r="AF716" s="2501"/>
      <c r="AG716" s="2501"/>
      <c r="AH716" s="2501"/>
      <c r="AI716" s="2501"/>
      <c r="AJ716" s="2501"/>
      <c r="AK716" s="2502"/>
    </row>
    <row r="717" spans="2:37" s="2349" customFormat="1" ht="13.5" customHeight="1" thickBot="1" x14ac:dyDescent="0.25">
      <c r="B717" s="4245"/>
      <c r="C717" s="4246"/>
      <c r="D717" s="4246"/>
      <c r="E717" s="4246"/>
      <c r="F717" s="4246"/>
      <c r="G717" s="4246"/>
      <c r="H717" s="4246"/>
      <c r="I717" s="4246"/>
      <c r="J717" s="4246"/>
      <c r="K717" s="4246"/>
      <c r="L717" s="4246"/>
      <c r="M717" s="4246"/>
      <c r="N717" s="4246"/>
      <c r="O717" s="4246"/>
      <c r="P717" s="4246"/>
      <c r="Q717" s="4246"/>
      <c r="R717" s="2501"/>
      <c r="S717" s="2501"/>
      <c r="T717" s="2501"/>
      <c r="U717" s="2501"/>
      <c r="V717" s="2501"/>
      <c r="W717" s="2501"/>
      <c r="X717" s="2501"/>
      <c r="Y717" s="2501"/>
      <c r="Z717" s="2501"/>
      <c r="AA717" s="2501"/>
      <c r="AB717" s="2501"/>
      <c r="AC717" s="2501"/>
      <c r="AD717" s="2501"/>
      <c r="AE717" s="2501"/>
      <c r="AF717" s="2501"/>
      <c r="AG717" s="2501"/>
      <c r="AH717" s="2501"/>
      <c r="AI717" s="2501"/>
      <c r="AJ717" s="2501"/>
      <c r="AK717" s="2502"/>
    </row>
    <row r="718" spans="2:37" s="2349" customFormat="1" ht="13.5" customHeight="1" thickBot="1" x14ac:dyDescent="0.25">
      <c r="B718" s="4189" t="s">
        <v>4997</v>
      </c>
      <c r="C718" s="4189"/>
      <c r="D718" s="4189" t="s">
        <v>4987</v>
      </c>
      <c r="E718" s="4189" t="s">
        <v>4998</v>
      </c>
      <c r="F718" s="4247" t="s">
        <v>224</v>
      </c>
      <c r="G718" s="4247"/>
      <c r="H718" s="4247"/>
      <c r="I718" s="4247"/>
      <c r="J718" s="4247"/>
      <c r="K718" s="4247"/>
      <c r="L718" s="4247"/>
      <c r="M718" s="4247"/>
      <c r="N718" s="4247"/>
      <c r="O718" s="4247"/>
      <c r="P718" s="4247"/>
      <c r="Q718" s="4247"/>
      <c r="R718" s="4247"/>
      <c r="S718" s="4247" t="s">
        <v>340</v>
      </c>
      <c r="T718" s="4247"/>
      <c r="U718" s="4247"/>
      <c r="V718" s="4247"/>
      <c r="W718" s="4247"/>
      <c r="X718" s="4247"/>
      <c r="Y718" s="4247"/>
      <c r="Z718" s="4247"/>
      <c r="AA718" s="4247"/>
      <c r="AB718" s="4247"/>
      <c r="AC718" s="4247"/>
      <c r="AD718" s="4247" t="s">
        <v>225</v>
      </c>
      <c r="AE718" s="4247"/>
      <c r="AF718" s="4247"/>
      <c r="AG718" s="4247"/>
      <c r="AH718" s="4188" t="s">
        <v>4982</v>
      </c>
      <c r="AI718" s="4188"/>
      <c r="AJ718" s="4188"/>
      <c r="AK718" s="2502"/>
    </row>
    <row r="719" spans="2:37" s="2349" customFormat="1" ht="13.5" customHeight="1" thickBot="1" x14ac:dyDescent="0.25">
      <c r="B719" s="4203"/>
      <c r="C719" s="4203"/>
      <c r="D719" s="4203"/>
      <c r="E719" s="4203"/>
      <c r="F719" s="4203" t="s">
        <v>4999</v>
      </c>
      <c r="G719" s="4203" t="s">
        <v>5000</v>
      </c>
      <c r="H719" s="4189" t="s">
        <v>5001</v>
      </c>
      <c r="I719" s="4200" t="s">
        <v>5002</v>
      </c>
      <c r="J719" s="4200" t="s">
        <v>5003</v>
      </c>
      <c r="K719" s="4201" t="s">
        <v>5004</v>
      </c>
      <c r="L719" s="4201" t="s">
        <v>5005</v>
      </c>
      <c r="M719" s="4200" t="s">
        <v>5006</v>
      </c>
      <c r="N719" s="4200"/>
      <c r="O719" s="4201" t="s">
        <v>5007</v>
      </c>
      <c r="P719" s="4201" t="s">
        <v>5008</v>
      </c>
      <c r="Q719" s="4201" t="s">
        <v>5009</v>
      </c>
      <c r="R719" s="4201" t="s">
        <v>5010</v>
      </c>
      <c r="S719" s="4189" t="s">
        <v>5011</v>
      </c>
      <c r="T719" s="4189" t="s">
        <v>5012</v>
      </c>
      <c r="U719" s="4189" t="s">
        <v>5013</v>
      </c>
      <c r="V719" s="4189" t="s">
        <v>5014</v>
      </c>
      <c r="W719" s="4189" t="s">
        <v>5015</v>
      </c>
      <c r="X719" s="4189" t="s">
        <v>5016</v>
      </c>
      <c r="Y719" s="4189" t="s">
        <v>5017</v>
      </c>
      <c r="Z719" s="4189" t="s">
        <v>5018</v>
      </c>
      <c r="AA719" s="4189" t="s">
        <v>5019</v>
      </c>
      <c r="AB719" s="4200" t="s">
        <v>5020</v>
      </c>
      <c r="AC719" s="4200" t="s">
        <v>5021</v>
      </c>
      <c r="AD719" s="4189" t="s">
        <v>5022</v>
      </c>
      <c r="AE719" s="4189" t="s">
        <v>5023</v>
      </c>
      <c r="AF719" s="4189" t="s">
        <v>5024</v>
      </c>
      <c r="AG719" s="4189" t="s">
        <v>5025</v>
      </c>
      <c r="AH719" s="4189" t="s">
        <v>1150</v>
      </c>
      <c r="AI719" s="4189" t="s">
        <v>4983</v>
      </c>
      <c r="AJ719" s="4189" t="s">
        <v>4984</v>
      </c>
      <c r="AK719" s="2502"/>
    </row>
    <row r="720" spans="2:37" s="2349" customFormat="1" ht="42.75" customHeight="1" thickBot="1" x14ac:dyDescent="0.25">
      <c r="B720" s="4203"/>
      <c r="C720" s="4203"/>
      <c r="D720" s="4203"/>
      <c r="E720" s="4203"/>
      <c r="F720" s="4203"/>
      <c r="G720" s="4203"/>
      <c r="H720" s="4203"/>
      <c r="I720" s="4201"/>
      <c r="J720" s="4201"/>
      <c r="K720" s="4201"/>
      <c r="L720" s="4201"/>
      <c r="M720" s="2586" t="s">
        <v>5026</v>
      </c>
      <c r="N720" s="2585" t="s">
        <v>2793</v>
      </c>
      <c r="O720" s="4201"/>
      <c r="P720" s="4201"/>
      <c r="Q720" s="4201"/>
      <c r="R720" s="4201"/>
      <c r="S720" s="4203"/>
      <c r="T720" s="4203"/>
      <c r="U720" s="4203"/>
      <c r="V720" s="4203"/>
      <c r="W720" s="4203"/>
      <c r="X720" s="4203"/>
      <c r="Y720" s="4203"/>
      <c r="Z720" s="4203"/>
      <c r="AA720" s="4203"/>
      <c r="AB720" s="4201"/>
      <c r="AC720" s="4201"/>
      <c r="AD720" s="4203"/>
      <c r="AE720" s="4203"/>
      <c r="AF720" s="4203"/>
      <c r="AG720" s="4203"/>
      <c r="AH720" s="4203"/>
      <c r="AI720" s="4203"/>
      <c r="AJ720" s="4203"/>
      <c r="AK720" s="2502"/>
    </row>
    <row r="721" spans="2:39" s="2349" customFormat="1" ht="72.75" customHeight="1" thickBot="1" x14ac:dyDescent="0.25">
      <c r="B721" s="5042" t="s">
        <v>5185</v>
      </c>
      <c r="C721" s="5136"/>
      <c r="D721" s="3111" t="s">
        <v>5186</v>
      </c>
      <c r="E721" s="3112">
        <v>12</v>
      </c>
      <c r="F721" s="3113"/>
      <c r="G721" s="3113"/>
      <c r="H721" s="3113"/>
      <c r="I721" s="3114">
        <v>0.04</v>
      </c>
      <c r="J721" s="3115"/>
      <c r="K721" s="3116"/>
      <c r="L721" s="3116"/>
      <c r="M721" s="3117">
        <v>0.15</v>
      </c>
      <c r="N721" s="3117">
        <v>0.15</v>
      </c>
      <c r="O721" s="3117"/>
      <c r="P721" s="3117"/>
      <c r="Q721" s="3118"/>
      <c r="R721" s="3119"/>
      <c r="S721" s="3120"/>
      <c r="T721" s="3121"/>
      <c r="U721" s="3122">
        <v>0.05</v>
      </c>
      <c r="V721" s="3075"/>
      <c r="W721" s="3121"/>
      <c r="X721" s="3121"/>
      <c r="Y721" s="3075">
        <v>0.06</v>
      </c>
      <c r="Z721" s="3075"/>
      <c r="AA721" s="3075"/>
      <c r="AB721" s="3075"/>
      <c r="AC721" s="3123"/>
      <c r="AD721" s="3121"/>
      <c r="AE721" s="3075"/>
      <c r="AF721" s="3075"/>
      <c r="AG721" s="3124"/>
      <c r="AH721" s="3125"/>
      <c r="AI721" s="3075"/>
      <c r="AJ721" s="3126"/>
      <c r="AK721" s="2502"/>
    </row>
    <row r="722" spans="2:39" s="2349" customFormat="1" ht="13.5" customHeight="1" x14ac:dyDescent="0.2">
      <c r="B722" s="2503"/>
      <c r="C722" s="2496"/>
      <c r="D722" s="2496"/>
      <c r="E722" s="2496"/>
      <c r="F722" s="2496"/>
      <c r="G722" s="2496"/>
      <c r="I722" s="2497"/>
      <c r="J722" s="2497"/>
      <c r="K722" s="2497"/>
      <c r="L722" s="2497"/>
      <c r="M722" s="2496"/>
      <c r="N722" s="2497"/>
      <c r="O722" s="2497"/>
      <c r="P722" s="2497"/>
      <c r="Q722" s="2497"/>
      <c r="R722" s="2497"/>
      <c r="S722" s="2496"/>
      <c r="T722" s="2495"/>
      <c r="U722" s="2495"/>
      <c r="V722" s="2495"/>
      <c r="W722" s="2495"/>
      <c r="X722" s="2495"/>
      <c r="Y722" s="2495"/>
      <c r="Z722" s="2495"/>
      <c r="AA722" s="2495"/>
      <c r="AB722" s="2495"/>
      <c r="AC722" s="2495"/>
      <c r="AD722" s="2495"/>
      <c r="AE722" s="2495"/>
      <c r="AF722" s="2495"/>
      <c r="AG722" s="2495"/>
      <c r="AH722" s="2495"/>
      <c r="AI722" s="2495"/>
      <c r="AJ722" s="2498"/>
      <c r="AK722" s="2502"/>
    </row>
    <row r="723" spans="2:39" s="2349" customFormat="1" ht="13.5" customHeight="1" x14ac:dyDescent="0.2">
      <c r="B723" s="4236" t="s">
        <v>4985</v>
      </c>
      <c r="C723" s="4237"/>
      <c r="D723" s="4168" t="s">
        <v>5187</v>
      </c>
      <c r="E723" s="4168"/>
      <c r="F723" s="4168"/>
      <c r="G723" s="4168"/>
      <c r="H723" s="2496"/>
      <c r="I723" s="2496"/>
      <c r="J723" s="2496"/>
      <c r="K723" s="2496"/>
      <c r="L723" s="2496"/>
      <c r="M723" s="2496"/>
      <c r="N723" s="2496"/>
      <c r="O723" s="2496"/>
      <c r="P723" s="2496"/>
      <c r="Q723" s="2496"/>
      <c r="R723" s="2496"/>
      <c r="S723" s="2496"/>
      <c r="T723" s="2496"/>
      <c r="U723" s="2496"/>
      <c r="V723" s="2496"/>
      <c r="W723" s="2496"/>
      <c r="X723" s="2496"/>
      <c r="Y723" s="2496"/>
      <c r="Z723" s="2496"/>
      <c r="AA723" s="2496"/>
      <c r="AB723" s="2496"/>
      <c r="AC723" s="2496"/>
      <c r="AD723" s="2496"/>
      <c r="AE723" s="2496"/>
      <c r="AF723" s="2496"/>
      <c r="AG723" s="2496"/>
      <c r="AH723" s="2496"/>
      <c r="AI723" s="2496"/>
      <c r="AJ723" s="2498"/>
      <c r="AK723" s="2502"/>
      <c r="AL723" s="2496"/>
      <c r="AM723" s="2496"/>
    </row>
    <row r="724" spans="2:39" s="2349" customFormat="1" ht="13.5" customHeight="1" x14ac:dyDescent="0.2">
      <c r="B724" s="4236" t="s">
        <v>4986</v>
      </c>
      <c r="C724" s="4237"/>
      <c r="D724" s="5031" t="s">
        <v>5176</v>
      </c>
      <c r="E724" s="5031"/>
      <c r="F724" s="5031"/>
      <c r="G724" s="5031"/>
      <c r="H724" s="2496"/>
      <c r="I724" s="2496"/>
      <c r="J724" s="2496"/>
      <c r="K724" s="2496"/>
      <c r="L724" s="2496"/>
      <c r="M724" s="2496"/>
      <c r="N724" s="2496"/>
      <c r="O724" s="2496"/>
      <c r="P724" s="2496"/>
      <c r="Q724" s="2496"/>
      <c r="R724" s="2496"/>
      <c r="S724" s="2496"/>
      <c r="T724" s="2496"/>
      <c r="U724" s="2496"/>
      <c r="V724" s="2496"/>
      <c r="W724" s="2496"/>
      <c r="X724" s="2496"/>
      <c r="Y724" s="2496"/>
      <c r="Z724" s="2496"/>
      <c r="AA724" s="2496"/>
      <c r="AB724" s="2496"/>
      <c r="AC724" s="2496"/>
      <c r="AD724" s="2496"/>
      <c r="AE724" s="2496"/>
      <c r="AF724" s="2496"/>
      <c r="AG724" s="2496"/>
      <c r="AH724" s="2496"/>
      <c r="AI724" s="2496"/>
      <c r="AJ724" s="2498"/>
      <c r="AK724" s="2502"/>
      <c r="AL724" s="2496"/>
      <c r="AM724" s="2496"/>
    </row>
    <row r="725" spans="2:39" s="2349" customFormat="1" ht="13.5" customHeight="1" thickBot="1" x14ac:dyDescent="0.25">
      <c r="B725" s="4270"/>
      <c r="C725" s="4271"/>
      <c r="D725" s="4272"/>
      <c r="E725" s="4272"/>
      <c r="F725" s="4272"/>
      <c r="G725" s="4272"/>
      <c r="H725" s="2504"/>
      <c r="I725" s="2504"/>
      <c r="J725" s="2504"/>
      <c r="K725" s="2504"/>
      <c r="L725" s="2504"/>
      <c r="M725" s="2504"/>
      <c r="N725" s="2504"/>
      <c r="O725" s="2504"/>
      <c r="P725" s="2504"/>
      <c r="Q725" s="2504"/>
      <c r="R725" s="2504"/>
      <c r="S725" s="2504"/>
      <c r="T725" s="2505"/>
      <c r="U725" s="2505"/>
      <c r="V725" s="2505"/>
      <c r="W725" s="2505"/>
      <c r="X725" s="2505"/>
      <c r="Y725" s="2505"/>
      <c r="Z725" s="2505"/>
      <c r="AA725" s="2505"/>
      <c r="AB725" s="2505"/>
      <c r="AC725" s="2505"/>
      <c r="AD725" s="2505"/>
      <c r="AE725" s="2505"/>
      <c r="AF725" s="2505"/>
      <c r="AG725" s="2505"/>
      <c r="AH725" s="2505"/>
      <c r="AI725" s="2505"/>
      <c r="AJ725" s="2506"/>
      <c r="AK725" s="2507"/>
    </row>
    <row r="726" spans="2:39" s="2349" customFormat="1" ht="13.5" customHeight="1" thickBot="1" x14ac:dyDescent="0.25"/>
    <row r="727" spans="2:39" s="2349" customFormat="1" ht="13.5" customHeight="1" x14ac:dyDescent="0.2">
      <c r="B727" s="4169" t="s">
        <v>4994</v>
      </c>
      <c r="C727" s="4170"/>
      <c r="D727" s="4170"/>
      <c r="E727" s="4170"/>
      <c r="F727" s="4170"/>
      <c r="G727" s="4170"/>
      <c r="H727" s="4170"/>
      <c r="I727" s="4170"/>
      <c r="J727" s="4170"/>
      <c r="K727" s="4170"/>
      <c r="L727" s="4170"/>
      <c r="M727" s="4170"/>
      <c r="N727" s="4170"/>
      <c r="O727" s="4170"/>
      <c r="P727" s="4170"/>
      <c r="Q727" s="4170"/>
      <c r="R727" s="4170"/>
      <c r="S727" s="4170"/>
      <c r="T727" s="4170"/>
      <c r="U727" s="4170"/>
      <c r="V727" s="4170"/>
      <c r="W727" s="4170"/>
      <c r="X727" s="4170"/>
      <c r="Y727" s="4170"/>
      <c r="Z727" s="4170"/>
      <c r="AA727" s="4170"/>
      <c r="AB727" s="4170"/>
      <c r="AC727" s="4170"/>
      <c r="AD727" s="4170"/>
      <c r="AE727" s="4170"/>
      <c r="AF727" s="4170"/>
      <c r="AG727" s="4170"/>
      <c r="AH727" s="4170"/>
      <c r="AI727" s="4170"/>
      <c r="AJ727" s="4170"/>
      <c r="AK727" s="4171"/>
    </row>
    <row r="728" spans="2:39" s="2349" customFormat="1" ht="13.5" customHeight="1" x14ac:dyDescent="0.2">
      <c r="B728" s="2500"/>
      <c r="C728" s="2589"/>
      <c r="D728" s="2589"/>
      <c r="E728" s="2589"/>
      <c r="F728" s="2589"/>
      <c r="G728" s="2501"/>
      <c r="H728" s="2501"/>
      <c r="I728" s="2501"/>
      <c r="J728" s="2501"/>
      <c r="K728" s="2501"/>
      <c r="L728" s="2501"/>
      <c r="M728" s="2501"/>
      <c r="N728" s="2501"/>
      <c r="O728" s="2501"/>
      <c r="P728" s="2501"/>
      <c r="Q728" s="2501"/>
      <c r="R728" s="2501"/>
      <c r="S728" s="2501"/>
      <c r="T728" s="2501"/>
      <c r="U728" s="2501"/>
      <c r="V728" s="2501"/>
      <c r="W728" s="2501"/>
      <c r="X728" s="2501"/>
      <c r="Y728" s="2501"/>
      <c r="Z728" s="2501"/>
      <c r="AA728" s="2501"/>
      <c r="AB728" s="2501"/>
      <c r="AC728" s="2501"/>
      <c r="AD728" s="2501"/>
      <c r="AE728" s="2501"/>
      <c r="AF728" s="2501"/>
      <c r="AG728" s="2501"/>
      <c r="AH728" s="2501"/>
      <c r="AI728" s="2501"/>
      <c r="AJ728" s="2501"/>
      <c r="AK728" s="2502"/>
    </row>
    <row r="729" spans="2:39" s="2349" customFormat="1" ht="13.5" customHeight="1" x14ac:dyDescent="0.2">
      <c r="B729" s="2500" t="s">
        <v>4981</v>
      </c>
      <c r="C729" s="2589"/>
      <c r="D729" s="4294" t="s">
        <v>5188</v>
      </c>
      <c r="E729" s="4294"/>
      <c r="F729" s="4294"/>
      <c r="G729" s="2501"/>
      <c r="H729" s="2501"/>
      <c r="I729" s="2501"/>
      <c r="J729" s="2501"/>
      <c r="K729" s="2501"/>
      <c r="L729" s="2501"/>
      <c r="M729" s="2501"/>
      <c r="N729" s="2501"/>
      <c r="O729" s="2501"/>
      <c r="P729" s="2501"/>
      <c r="Q729" s="2501"/>
      <c r="R729" s="2501"/>
      <c r="S729" s="2501"/>
      <c r="T729" s="2501"/>
      <c r="U729" s="2501"/>
      <c r="V729" s="2501"/>
      <c r="W729" s="2501"/>
      <c r="X729" s="2501"/>
      <c r="Y729" s="2501"/>
      <c r="Z729" s="2501"/>
      <c r="AA729" s="2501"/>
      <c r="AB729" s="2501"/>
      <c r="AC729" s="2501"/>
      <c r="AD729" s="2501"/>
      <c r="AE729" s="2501"/>
      <c r="AF729" s="2501"/>
      <c r="AG729" s="2501"/>
      <c r="AH729" s="2501"/>
      <c r="AI729" s="2501"/>
      <c r="AJ729" s="2501"/>
      <c r="AK729" s="2502"/>
    </row>
    <row r="730" spans="2:39" s="2349" customFormat="1" ht="27.75" customHeight="1" thickBot="1" x14ac:dyDescent="0.25">
      <c r="B730" s="4176" t="s">
        <v>4995</v>
      </c>
      <c r="C730" s="4177"/>
      <c r="D730" s="4314">
        <v>41327</v>
      </c>
      <c r="E730" s="4315"/>
      <c r="F730" s="2589"/>
      <c r="G730" s="2501"/>
      <c r="H730" s="2501"/>
      <c r="I730" s="2501"/>
      <c r="J730" s="2501"/>
      <c r="K730" s="2501"/>
      <c r="L730" s="2501"/>
      <c r="M730" s="2501"/>
      <c r="N730" s="2501"/>
      <c r="O730" s="2501"/>
      <c r="P730" s="2501"/>
      <c r="Q730" s="2501"/>
      <c r="R730" s="2501"/>
      <c r="S730" s="2501"/>
      <c r="T730" s="2501"/>
      <c r="U730" s="2501"/>
      <c r="V730" s="2501"/>
      <c r="W730" s="2501"/>
      <c r="X730" s="2501"/>
      <c r="Y730" s="2501"/>
      <c r="Z730" s="2501"/>
      <c r="AA730" s="2501"/>
      <c r="AB730" s="2501"/>
      <c r="AC730" s="2501"/>
      <c r="AD730" s="2501"/>
      <c r="AE730" s="2501"/>
      <c r="AF730" s="2501"/>
      <c r="AG730" s="2501"/>
      <c r="AH730" s="2501"/>
      <c r="AI730" s="2501"/>
      <c r="AJ730" s="2501"/>
      <c r="AK730" s="2502"/>
    </row>
    <row r="731" spans="2:39" s="2349" customFormat="1" ht="130.5" customHeight="1" thickBot="1" x14ac:dyDescent="0.25">
      <c r="B731" s="4179" t="s">
        <v>4996</v>
      </c>
      <c r="C731" s="4180"/>
      <c r="D731" s="4291" t="s">
        <v>5576</v>
      </c>
      <c r="E731" s="4292"/>
      <c r="F731" s="4292"/>
      <c r="G731" s="4292"/>
      <c r="H731" s="4292"/>
      <c r="I731" s="4292"/>
      <c r="J731" s="4292"/>
      <c r="K731" s="4292"/>
      <c r="L731" s="4292"/>
      <c r="M731" s="4292"/>
      <c r="N731" s="4292"/>
      <c r="O731" s="4292"/>
      <c r="P731" s="4292"/>
      <c r="Q731" s="4293"/>
      <c r="R731" s="2501"/>
      <c r="S731" s="2501"/>
      <c r="T731" s="2501"/>
      <c r="U731" s="2501"/>
      <c r="V731" s="2501"/>
      <c r="W731" s="2501"/>
      <c r="X731" s="2501"/>
      <c r="Y731" s="2501"/>
      <c r="Z731" s="2501"/>
      <c r="AA731" s="2501"/>
      <c r="AB731" s="2501"/>
      <c r="AC731" s="2501"/>
      <c r="AD731" s="2501"/>
      <c r="AE731" s="2501"/>
      <c r="AF731" s="2501"/>
      <c r="AG731" s="2501"/>
      <c r="AH731" s="2501"/>
      <c r="AI731" s="2501"/>
      <c r="AJ731" s="2501"/>
      <c r="AK731" s="2502"/>
    </row>
    <row r="732" spans="2:39" s="2349" customFormat="1" ht="13.5" customHeight="1" thickBot="1" x14ac:dyDescent="0.25">
      <c r="B732" s="4245"/>
      <c r="C732" s="4246"/>
      <c r="D732" s="4246"/>
      <c r="E732" s="4246"/>
      <c r="F732" s="4246"/>
      <c r="G732" s="4246"/>
      <c r="H732" s="4246"/>
      <c r="I732" s="4246"/>
      <c r="J732" s="4246"/>
      <c r="K732" s="4246"/>
      <c r="L732" s="4246"/>
      <c r="M732" s="4246"/>
      <c r="N732" s="4246"/>
      <c r="O732" s="4246"/>
      <c r="P732" s="4246"/>
      <c r="Q732" s="4246"/>
      <c r="R732" s="2501"/>
      <c r="S732" s="2501"/>
      <c r="T732" s="2501"/>
      <c r="U732" s="2501"/>
      <c r="V732" s="2501"/>
      <c r="W732" s="2501"/>
      <c r="X732" s="2501"/>
      <c r="Y732" s="2501"/>
      <c r="Z732" s="2501"/>
      <c r="AA732" s="2501"/>
      <c r="AB732" s="2501"/>
      <c r="AC732" s="2501"/>
      <c r="AD732" s="2501"/>
      <c r="AE732" s="2501"/>
      <c r="AF732" s="2501"/>
      <c r="AG732" s="2501"/>
      <c r="AH732" s="2501"/>
      <c r="AI732" s="2501"/>
      <c r="AJ732" s="2501"/>
      <c r="AK732" s="2502"/>
    </row>
    <row r="733" spans="2:39" s="2349" customFormat="1" ht="22.5" customHeight="1" thickBot="1" x14ac:dyDescent="0.25">
      <c r="B733" s="4189" t="s">
        <v>4997</v>
      </c>
      <c r="C733" s="4189"/>
      <c r="D733" s="4189" t="s">
        <v>4987</v>
      </c>
      <c r="E733" s="4189" t="s">
        <v>4998</v>
      </c>
      <c r="F733" s="4247" t="s">
        <v>224</v>
      </c>
      <c r="G733" s="4247"/>
      <c r="H733" s="4247"/>
      <c r="I733" s="4247"/>
      <c r="J733" s="4247"/>
      <c r="K733" s="4247"/>
      <c r="L733" s="4247"/>
      <c r="M733" s="4247"/>
      <c r="N733" s="4247"/>
      <c r="O733" s="4247"/>
      <c r="P733" s="4247"/>
      <c r="Q733" s="4247"/>
      <c r="R733" s="4247"/>
      <c r="S733" s="4247" t="s">
        <v>340</v>
      </c>
      <c r="T733" s="4247"/>
      <c r="U733" s="4247"/>
      <c r="V733" s="4247"/>
      <c r="W733" s="4247"/>
      <c r="X733" s="4247"/>
      <c r="Y733" s="4247"/>
      <c r="Z733" s="4247"/>
      <c r="AA733" s="4247"/>
      <c r="AB733" s="4247"/>
      <c r="AC733" s="4247"/>
      <c r="AD733" s="4247" t="s">
        <v>225</v>
      </c>
      <c r="AE733" s="4247"/>
      <c r="AF733" s="4247"/>
      <c r="AG733" s="4247"/>
      <c r="AH733" s="4188" t="s">
        <v>4982</v>
      </c>
      <c r="AI733" s="4188"/>
      <c r="AJ733" s="4188"/>
      <c r="AK733" s="2502"/>
    </row>
    <row r="734" spans="2:39" s="2349" customFormat="1" ht="30.75" customHeight="1" thickBot="1" x14ac:dyDescent="0.25">
      <c r="B734" s="4203"/>
      <c r="C734" s="4203"/>
      <c r="D734" s="4203"/>
      <c r="E734" s="4203"/>
      <c r="F734" s="4203" t="s">
        <v>4999</v>
      </c>
      <c r="G734" s="4203" t="s">
        <v>5000</v>
      </c>
      <c r="H734" s="4189" t="s">
        <v>5001</v>
      </c>
      <c r="I734" s="4200" t="s">
        <v>5002</v>
      </c>
      <c r="J734" s="4200" t="s">
        <v>5003</v>
      </c>
      <c r="K734" s="4201" t="s">
        <v>5004</v>
      </c>
      <c r="L734" s="4201" t="s">
        <v>5005</v>
      </c>
      <c r="M734" s="4200" t="s">
        <v>5006</v>
      </c>
      <c r="N734" s="4200"/>
      <c r="O734" s="4201" t="s">
        <v>5007</v>
      </c>
      <c r="P734" s="4201" t="s">
        <v>5008</v>
      </c>
      <c r="Q734" s="4201" t="s">
        <v>5009</v>
      </c>
      <c r="R734" s="4201" t="s">
        <v>5010</v>
      </c>
      <c r="S734" s="4189" t="s">
        <v>5011</v>
      </c>
      <c r="T734" s="4189" t="s">
        <v>5012</v>
      </c>
      <c r="U734" s="4189" t="s">
        <v>5013</v>
      </c>
      <c r="V734" s="4189" t="s">
        <v>5014</v>
      </c>
      <c r="W734" s="4189" t="s">
        <v>5015</v>
      </c>
      <c r="X734" s="4189" t="s">
        <v>5016</v>
      </c>
      <c r="Y734" s="4189" t="s">
        <v>5017</v>
      </c>
      <c r="Z734" s="4189" t="s">
        <v>5018</v>
      </c>
      <c r="AA734" s="4189" t="s">
        <v>5019</v>
      </c>
      <c r="AB734" s="4200" t="s">
        <v>5020</v>
      </c>
      <c r="AC734" s="4200" t="s">
        <v>5021</v>
      </c>
      <c r="AD734" s="4189" t="s">
        <v>5022</v>
      </c>
      <c r="AE734" s="4189" t="s">
        <v>5023</v>
      </c>
      <c r="AF734" s="4189" t="s">
        <v>5024</v>
      </c>
      <c r="AG734" s="4189" t="s">
        <v>5025</v>
      </c>
      <c r="AH734" s="4189" t="s">
        <v>1150</v>
      </c>
      <c r="AI734" s="4189" t="s">
        <v>4983</v>
      </c>
      <c r="AJ734" s="4189" t="s">
        <v>4984</v>
      </c>
      <c r="AK734" s="2502"/>
    </row>
    <row r="735" spans="2:39" s="2349" customFormat="1" ht="36.75" customHeight="1" thickBot="1" x14ac:dyDescent="0.25">
      <c r="B735" s="4203"/>
      <c r="C735" s="4203"/>
      <c r="D735" s="4203"/>
      <c r="E735" s="4203"/>
      <c r="F735" s="4203"/>
      <c r="G735" s="4203"/>
      <c r="H735" s="4203"/>
      <c r="I735" s="4201"/>
      <c r="J735" s="4201"/>
      <c r="K735" s="4201"/>
      <c r="L735" s="4201"/>
      <c r="M735" s="2586" t="s">
        <v>5026</v>
      </c>
      <c r="N735" s="2585" t="s">
        <v>2793</v>
      </c>
      <c r="O735" s="4201"/>
      <c r="P735" s="4201"/>
      <c r="Q735" s="4201"/>
      <c r="R735" s="4201"/>
      <c r="S735" s="4203"/>
      <c r="T735" s="4203"/>
      <c r="U735" s="4203"/>
      <c r="V735" s="4203"/>
      <c r="W735" s="4203"/>
      <c r="X735" s="4203"/>
      <c r="Y735" s="4203"/>
      <c r="Z735" s="4203"/>
      <c r="AA735" s="4203"/>
      <c r="AB735" s="4201"/>
      <c r="AC735" s="4201"/>
      <c r="AD735" s="4203"/>
      <c r="AE735" s="4203"/>
      <c r="AF735" s="4203"/>
      <c r="AG735" s="4203"/>
      <c r="AH735" s="4203"/>
      <c r="AI735" s="4203"/>
      <c r="AJ735" s="4203"/>
      <c r="AK735" s="2502"/>
    </row>
    <row r="736" spans="2:39" s="2349" customFormat="1" ht="13.5" customHeight="1" x14ac:dyDescent="0.2">
      <c r="B736" s="4157" t="s">
        <v>5189</v>
      </c>
      <c r="C736" s="4158"/>
      <c r="D736" s="2508">
        <v>300395</v>
      </c>
      <c r="E736" s="2509">
        <v>10</v>
      </c>
      <c r="F736" s="2509" t="s">
        <v>1412</v>
      </c>
      <c r="G736" s="2509" t="s">
        <v>1412</v>
      </c>
      <c r="H736" s="2509" t="s">
        <v>1412</v>
      </c>
      <c r="I736" s="2509" t="s">
        <v>1412</v>
      </c>
      <c r="J736" s="2509" t="s">
        <v>1412</v>
      </c>
      <c r="K736" s="2509" t="s">
        <v>1412</v>
      </c>
      <c r="L736" s="2509" t="s">
        <v>1412</v>
      </c>
      <c r="M736" s="2509" t="s">
        <v>1412</v>
      </c>
      <c r="N736" s="2509" t="s">
        <v>1412</v>
      </c>
      <c r="O736" s="2509" t="s">
        <v>1412</v>
      </c>
      <c r="P736" s="2509" t="s">
        <v>1412</v>
      </c>
      <c r="Q736" s="2509" t="s">
        <v>1412</v>
      </c>
      <c r="R736" s="2509" t="s">
        <v>1412</v>
      </c>
      <c r="S736" s="2509" t="s">
        <v>1412</v>
      </c>
      <c r="T736" s="2509" t="s">
        <v>1412</v>
      </c>
      <c r="U736" s="2509" t="s">
        <v>1412</v>
      </c>
      <c r="V736" s="2509" t="s">
        <v>1412</v>
      </c>
      <c r="W736" s="2509" t="s">
        <v>1412</v>
      </c>
      <c r="X736" s="2509" t="s">
        <v>1412</v>
      </c>
      <c r="Y736" s="2509" t="s">
        <v>1412</v>
      </c>
      <c r="Z736" s="2509" t="s">
        <v>1412</v>
      </c>
      <c r="AA736" s="2509" t="s">
        <v>1412</v>
      </c>
      <c r="AB736" s="2509" t="s">
        <v>1412</v>
      </c>
      <c r="AC736" s="2509" t="s">
        <v>1412</v>
      </c>
      <c r="AD736" s="2509" t="s">
        <v>1412</v>
      </c>
      <c r="AE736" s="2523">
        <v>500</v>
      </c>
      <c r="AF736" s="3110">
        <f>10/500</f>
        <v>0.02</v>
      </c>
      <c r="AG736" s="2524">
        <v>0.1</v>
      </c>
      <c r="AH736" s="2509" t="s">
        <v>1412</v>
      </c>
      <c r="AI736" s="2509" t="s">
        <v>1412</v>
      </c>
      <c r="AJ736" s="2525" t="s">
        <v>1412</v>
      </c>
      <c r="AK736" s="2502"/>
    </row>
    <row r="737" spans="2:37" s="2349" customFormat="1" ht="13.5" customHeight="1" thickBot="1" x14ac:dyDescent="0.25">
      <c r="B737" s="4162" t="s">
        <v>5190</v>
      </c>
      <c r="C737" s="4163"/>
      <c r="D737" s="2532">
        <v>300395</v>
      </c>
      <c r="E737" s="2533">
        <v>0</v>
      </c>
      <c r="F737" s="2533" t="s">
        <v>1412</v>
      </c>
      <c r="G737" s="2533" t="s">
        <v>1412</v>
      </c>
      <c r="H737" s="2533" t="s">
        <v>1412</v>
      </c>
      <c r="I737" s="2533" t="s">
        <v>1412</v>
      </c>
      <c r="J737" s="2533" t="s">
        <v>1412</v>
      </c>
      <c r="K737" s="2533" t="s">
        <v>1412</v>
      </c>
      <c r="L737" s="2533" t="s">
        <v>1412</v>
      </c>
      <c r="M737" s="2533" t="s">
        <v>1412</v>
      </c>
      <c r="N737" s="2533" t="s">
        <v>1412</v>
      </c>
      <c r="O737" s="2533" t="s">
        <v>1412</v>
      </c>
      <c r="P737" s="2533" t="s">
        <v>1412</v>
      </c>
      <c r="Q737" s="2533" t="s">
        <v>1412</v>
      </c>
      <c r="R737" s="2533" t="s">
        <v>1412</v>
      </c>
      <c r="S737" s="2533" t="s">
        <v>1412</v>
      </c>
      <c r="T737" s="2533" t="s">
        <v>1412</v>
      </c>
      <c r="U737" s="2533" t="s">
        <v>1412</v>
      </c>
      <c r="V737" s="2533" t="s">
        <v>1412</v>
      </c>
      <c r="W737" s="2533" t="s">
        <v>1412</v>
      </c>
      <c r="X737" s="2533" t="s">
        <v>1412</v>
      </c>
      <c r="Y737" s="2533" t="s">
        <v>1412</v>
      </c>
      <c r="Z737" s="2533" t="s">
        <v>1412</v>
      </c>
      <c r="AA737" s="2533" t="s">
        <v>1412</v>
      </c>
      <c r="AB737" s="2533" t="s">
        <v>1412</v>
      </c>
      <c r="AC737" s="2533" t="s">
        <v>1412</v>
      </c>
      <c r="AD737" s="2533" t="s">
        <v>1412</v>
      </c>
      <c r="AE737" s="2554">
        <v>300</v>
      </c>
      <c r="AF737" s="2555">
        <v>0</v>
      </c>
      <c r="AG737" s="2555">
        <v>0</v>
      </c>
      <c r="AH737" s="2533" t="s">
        <v>1412</v>
      </c>
      <c r="AI737" s="2533" t="s">
        <v>1412</v>
      </c>
      <c r="AJ737" s="2557" t="s">
        <v>1412</v>
      </c>
      <c r="AK737" s="2502"/>
    </row>
    <row r="738" spans="2:37" s="2349" customFormat="1" ht="13.5" customHeight="1" x14ac:dyDescent="0.2">
      <c r="B738" s="2503"/>
      <c r="C738" s="2496"/>
      <c r="D738" s="2496"/>
      <c r="E738" s="2496"/>
      <c r="F738" s="2496"/>
      <c r="G738" s="2496"/>
      <c r="H738" s="2496"/>
      <c r="I738" s="2497"/>
      <c r="J738" s="2497"/>
      <c r="K738" s="2497"/>
      <c r="L738" s="2497"/>
      <c r="M738" s="2496"/>
      <c r="N738" s="2497"/>
      <c r="O738" s="2497"/>
      <c r="P738" s="2497"/>
      <c r="Q738" s="2497"/>
      <c r="R738" s="2497"/>
      <c r="S738" s="2496"/>
      <c r="T738" s="2495"/>
      <c r="U738" s="2495"/>
      <c r="V738" s="2495"/>
      <c r="W738" s="2495"/>
      <c r="X738" s="2495"/>
      <c r="Y738" s="2495"/>
      <c r="Z738" s="2495"/>
      <c r="AA738" s="2495"/>
      <c r="AB738" s="2495"/>
      <c r="AC738" s="2495"/>
      <c r="AD738" s="2495"/>
      <c r="AE738" s="2495"/>
      <c r="AF738" s="2495"/>
      <c r="AG738" s="2495"/>
      <c r="AH738" s="2495"/>
      <c r="AI738" s="2495"/>
      <c r="AJ738" s="2498"/>
      <c r="AK738" s="2502"/>
    </row>
    <row r="739" spans="2:37" s="2349" customFormat="1" ht="13.5" customHeight="1" x14ac:dyDescent="0.2">
      <c r="B739" s="4236" t="s">
        <v>4985</v>
      </c>
      <c r="C739" s="4237"/>
      <c r="D739" s="4249" t="s">
        <v>1412</v>
      </c>
      <c r="E739" s="4249"/>
      <c r="F739" s="4249"/>
      <c r="G739" s="4249"/>
      <c r="H739" s="2499"/>
      <c r="I739" s="2499"/>
      <c r="J739" s="2499"/>
      <c r="K739" s="2499"/>
      <c r="L739" s="2499"/>
      <c r="M739" s="2499"/>
      <c r="N739" s="2499"/>
      <c r="O739" s="2499"/>
      <c r="P739" s="2499"/>
      <c r="Q739" s="2499"/>
      <c r="R739" s="2499"/>
      <c r="S739" s="2499"/>
      <c r="T739" s="2495"/>
      <c r="U739" s="2495"/>
      <c r="V739" s="2495"/>
      <c r="W739" s="2495"/>
      <c r="X739" s="2495"/>
      <c r="Y739" s="2495"/>
      <c r="Z739" s="2495"/>
      <c r="AA739" s="2495"/>
      <c r="AB739" s="2495"/>
      <c r="AC739" s="2495"/>
      <c r="AD739" s="2495"/>
      <c r="AE739" s="2495"/>
      <c r="AF739" s="2495"/>
      <c r="AG739" s="2495"/>
      <c r="AH739" s="2495"/>
      <c r="AI739" s="2495"/>
      <c r="AJ739" s="2498"/>
      <c r="AK739" s="2502"/>
    </row>
    <row r="740" spans="2:37" s="2349" customFormat="1" ht="13.5" customHeight="1" x14ac:dyDescent="0.2">
      <c r="B740" s="4236" t="s">
        <v>4986</v>
      </c>
      <c r="C740" s="4237"/>
      <c r="D740" s="4249" t="s">
        <v>1412</v>
      </c>
      <c r="E740" s="4249"/>
      <c r="F740" s="4249"/>
      <c r="G740" s="4249"/>
      <c r="H740" s="2499"/>
      <c r="I740" s="2499"/>
      <c r="J740" s="2499"/>
      <c r="K740" s="2499"/>
      <c r="L740" s="2499"/>
      <c r="M740" s="2499"/>
      <c r="N740" s="2499"/>
      <c r="O740" s="2499"/>
      <c r="P740" s="2499"/>
      <c r="Q740" s="2499"/>
      <c r="R740" s="2499"/>
      <c r="S740" s="2499"/>
      <c r="T740" s="2495"/>
      <c r="U740" s="2495"/>
      <c r="V740" s="2495"/>
      <c r="W740" s="2495"/>
      <c r="X740" s="2495"/>
      <c r="Y740" s="2495"/>
      <c r="Z740" s="2495"/>
      <c r="AA740" s="2495"/>
      <c r="AB740" s="2495"/>
      <c r="AC740" s="2495"/>
      <c r="AD740" s="2495"/>
      <c r="AE740" s="2495"/>
      <c r="AF740" s="2495"/>
      <c r="AG740" s="2495"/>
      <c r="AH740" s="2495"/>
      <c r="AI740" s="2495"/>
      <c r="AJ740" s="2498"/>
      <c r="AK740" s="2502"/>
    </row>
    <row r="741" spans="2:37" s="2349" customFormat="1" ht="13.5" customHeight="1" thickBot="1" x14ac:dyDescent="0.25">
      <c r="B741" s="4270"/>
      <c r="C741" s="4271"/>
      <c r="D741" s="4272"/>
      <c r="E741" s="4272"/>
      <c r="F741" s="4272"/>
      <c r="G741" s="4272"/>
      <c r="H741" s="2504"/>
      <c r="I741" s="2504"/>
      <c r="J741" s="2504"/>
      <c r="K741" s="2504"/>
      <c r="L741" s="2504"/>
      <c r="M741" s="2504"/>
      <c r="N741" s="2504"/>
      <c r="O741" s="2504"/>
      <c r="P741" s="2504"/>
      <c r="Q741" s="2504"/>
      <c r="R741" s="2504"/>
      <c r="S741" s="2504"/>
      <c r="T741" s="2505"/>
      <c r="U741" s="2505"/>
      <c r="V741" s="2505"/>
      <c r="W741" s="2505"/>
      <c r="X741" s="2505"/>
      <c r="Y741" s="2505"/>
      <c r="Z741" s="2505"/>
      <c r="AA741" s="2505"/>
      <c r="AB741" s="2505"/>
      <c r="AC741" s="2505"/>
      <c r="AD741" s="2505"/>
      <c r="AE741" s="2505"/>
      <c r="AF741" s="2505"/>
      <c r="AG741" s="2505"/>
      <c r="AH741" s="2505"/>
      <c r="AI741" s="2505"/>
      <c r="AJ741" s="2506"/>
      <c r="AK741" s="2507"/>
    </row>
    <row r="742" spans="2:37" s="2349" customFormat="1" ht="13.5" customHeight="1" thickBot="1" x14ac:dyDescent="0.25">
      <c r="B742" s="2612"/>
    </row>
    <row r="743" spans="2:37" s="2349" customFormat="1" ht="13.5" customHeight="1" x14ac:dyDescent="0.2">
      <c r="B743" s="4169" t="s">
        <v>4994</v>
      </c>
      <c r="C743" s="4170"/>
      <c r="D743" s="4170"/>
      <c r="E743" s="4170"/>
      <c r="F743" s="4170"/>
      <c r="G743" s="4170"/>
      <c r="H743" s="4170"/>
      <c r="I743" s="4170"/>
      <c r="J743" s="4170"/>
      <c r="K743" s="4170"/>
      <c r="L743" s="4170"/>
      <c r="M743" s="4170"/>
      <c r="N743" s="4170"/>
      <c r="O743" s="4170"/>
      <c r="P743" s="4170"/>
      <c r="Q743" s="4170"/>
      <c r="R743" s="4170"/>
      <c r="S743" s="4170"/>
      <c r="T743" s="4170"/>
      <c r="U743" s="4170"/>
      <c r="V743" s="4170"/>
      <c r="W743" s="4170"/>
      <c r="X743" s="4170"/>
      <c r="Y743" s="4170"/>
      <c r="Z743" s="4170"/>
      <c r="AA743" s="4170"/>
      <c r="AB743" s="4170"/>
      <c r="AC743" s="4170"/>
      <c r="AD743" s="4170"/>
      <c r="AE743" s="4170"/>
      <c r="AF743" s="4170"/>
      <c r="AG743" s="4170"/>
      <c r="AH743" s="4170"/>
      <c r="AI743" s="4170"/>
      <c r="AJ743" s="4170"/>
      <c r="AK743" s="4171"/>
    </row>
    <row r="744" spans="2:37" s="2349" customFormat="1" ht="13.5" customHeight="1" x14ac:dyDescent="0.2">
      <c r="B744" s="2500"/>
      <c r="C744" s="3394"/>
      <c r="D744" s="3394"/>
      <c r="E744" s="3394"/>
      <c r="F744" s="3394"/>
      <c r="G744" s="2501"/>
      <c r="H744" s="2501"/>
      <c r="I744" s="2501"/>
      <c r="J744" s="2501"/>
      <c r="K744" s="2501"/>
      <c r="L744" s="2501"/>
      <c r="M744" s="2501"/>
      <c r="N744" s="2501"/>
      <c r="O744" s="2501"/>
      <c r="P744" s="2501"/>
      <c r="Q744" s="2501"/>
      <c r="R744" s="2501"/>
      <c r="S744" s="2501"/>
      <c r="T744" s="2501"/>
      <c r="U744" s="2501"/>
      <c r="V744" s="2501"/>
      <c r="W744" s="2501"/>
      <c r="X744" s="2501"/>
      <c r="Y744" s="2501"/>
      <c r="Z744" s="2501"/>
      <c r="AA744" s="2501"/>
      <c r="AB744" s="2501"/>
      <c r="AC744" s="2501"/>
      <c r="AD744" s="2501"/>
      <c r="AE744" s="2501"/>
      <c r="AF744" s="2501"/>
      <c r="AG744" s="2501"/>
      <c r="AH744" s="2501"/>
      <c r="AI744" s="2501"/>
      <c r="AJ744" s="2501"/>
      <c r="AK744" s="2502"/>
    </row>
    <row r="745" spans="2:37" s="2349" customFormat="1" ht="13.5" customHeight="1" x14ac:dyDescent="0.2">
      <c r="B745" s="2500" t="s">
        <v>4981</v>
      </c>
      <c r="C745" s="3394"/>
      <c r="D745" s="4243" t="s">
        <v>6313</v>
      </c>
      <c r="E745" s="4243"/>
      <c r="F745" s="4243"/>
      <c r="G745" s="2501"/>
      <c r="H745" s="2501"/>
      <c r="I745" s="2501"/>
      <c r="J745" s="2501"/>
      <c r="K745" s="2501"/>
      <c r="L745" s="2501"/>
      <c r="M745" s="2501"/>
      <c r="N745" s="2501"/>
      <c r="O745" s="2501"/>
      <c r="P745" s="2501"/>
      <c r="Q745" s="2501"/>
      <c r="R745" s="2501"/>
      <c r="S745" s="2501"/>
      <c r="T745" s="2501"/>
      <c r="U745" s="2501"/>
      <c r="V745" s="2501"/>
      <c r="W745" s="2501"/>
      <c r="X745" s="2501"/>
      <c r="Y745" s="2501"/>
      <c r="Z745" s="2501"/>
      <c r="AA745" s="2501"/>
      <c r="AB745" s="2501"/>
      <c r="AC745" s="2501"/>
      <c r="AD745" s="2501"/>
      <c r="AE745" s="2501"/>
      <c r="AF745" s="2501"/>
      <c r="AG745" s="2501"/>
      <c r="AH745" s="2501"/>
      <c r="AI745" s="2501"/>
      <c r="AJ745" s="2501"/>
      <c r="AK745" s="2502"/>
    </row>
    <row r="746" spans="2:37" s="2349" customFormat="1" ht="13.5" customHeight="1" thickBot="1" x14ac:dyDescent="0.25">
      <c r="B746" s="4176" t="s">
        <v>4995</v>
      </c>
      <c r="C746" s="4177"/>
      <c r="D746" s="4175">
        <v>40862</v>
      </c>
      <c r="E746" s="4175"/>
      <c r="F746" s="3394"/>
      <c r="G746" s="2501"/>
      <c r="H746" s="2501"/>
      <c r="I746" s="2501"/>
      <c r="J746" s="2501"/>
      <c r="K746" s="2501"/>
      <c r="L746" s="2501"/>
      <c r="M746" s="2501"/>
      <c r="N746" s="2501"/>
      <c r="O746" s="2501"/>
      <c r="P746" s="2501"/>
      <c r="Q746" s="2501"/>
      <c r="R746" s="2501"/>
      <c r="S746" s="2501"/>
      <c r="T746" s="2501"/>
      <c r="U746" s="2501"/>
      <c r="V746" s="2501"/>
      <c r="W746" s="2501"/>
      <c r="X746" s="2501"/>
      <c r="Y746" s="2501"/>
      <c r="Z746" s="2501"/>
      <c r="AA746" s="2501"/>
      <c r="AB746" s="2501"/>
      <c r="AC746" s="2501"/>
      <c r="AD746" s="2501"/>
      <c r="AE746" s="2501"/>
      <c r="AF746" s="2501"/>
      <c r="AG746" s="2501"/>
      <c r="AH746" s="2501"/>
      <c r="AI746" s="2501"/>
      <c r="AJ746" s="2501"/>
      <c r="AK746" s="2502"/>
    </row>
    <row r="747" spans="2:37" s="2349" customFormat="1" ht="55.5" customHeight="1" thickBot="1" x14ac:dyDescent="0.25">
      <c r="B747" s="4179" t="s">
        <v>4996</v>
      </c>
      <c r="C747" s="4180"/>
      <c r="D747" s="4181" t="s">
        <v>6314</v>
      </c>
      <c r="E747" s="4182"/>
      <c r="F747" s="4182"/>
      <c r="G747" s="4182"/>
      <c r="H747" s="4182"/>
      <c r="I747" s="4182"/>
      <c r="J747" s="4182"/>
      <c r="K747" s="4182"/>
      <c r="L747" s="4182"/>
      <c r="M747" s="4182"/>
      <c r="N747" s="4182"/>
      <c r="O747" s="4182"/>
      <c r="P747" s="4182"/>
      <c r="Q747" s="4183"/>
      <c r="R747" s="2501"/>
      <c r="S747" s="2501"/>
      <c r="T747" s="2501"/>
      <c r="U747" s="2501"/>
      <c r="V747" s="2501"/>
      <c r="W747" s="2501"/>
      <c r="X747" s="2501"/>
      <c r="Y747" s="2501"/>
      <c r="Z747" s="2501"/>
      <c r="AA747" s="2501"/>
      <c r="AB747" s="2501"/>
      <c r="AC747" s="2501"/>
      <c r="AD747" s="2501"/>
      <c r="AE747" s="2501"/>
      <c r="AF747" s="2501"/>
      <c r="AG747" s="2501"/>
      <c r="AH747" s="2501"/>
      <c r="AI747" s="2501"/>
      <c r="AJ747" s="2501"/>
      <c r="AK747" s="2502"/>
    </row>
    <row r="748" spans="2:37" s="2349" customFormat="1" ht="13.5" customHeight="1" thickBot="1" x14ac:dyDescent="0.25">
      <c r="B748" s="4245"/>
      <c r="C748" s="4246"/>
      <c r="D748" s="4246"/>
      <c r="E748" s="4246"/>
      <c r="F748" s="4246"/>
      <c r="G748" s="4246"/>
      <c r="H748" s="4246"/>
      <c r="I748" s="4246"/>
      <c r="J748" s="4246"/>
      <c r="K748" s="4246"/>
      <c r="L748" s="4246"/>
      <c r="M748" s="4246"/>
      <c r="N748" s="4246"/>
      <c r="O748" s="4246"/>
      <c r="P748" s="4246"/>
      <c r="Q748" s="4246"/>
      <c r="R748" s="2501"/>
      <c r="S748" s="2501"/>
      <c r="T748" s="2501"/>
      <c r="U748" s="2501"/>
      <c r="V748" s="2501"/>
      <c r="W748" s="2501"/>
      <c r="X748" s="2501"/>
      <c r="Y748" s="2501"/>
      <c r="Z748" s="2501"/>
      <c r="AA748" s="2501"/>
      <c r="AB748" s="2501"/>
      <c r="AC748" s="2501"/>
      <c r="AD748" s="2501"/>
      <c r="AE748" s="2501"/>
      <c r="AF748" s="2501"/>
      <c r="AG748" s="2501"/>
      <c r="AH748" s="2501"/>
      <c r="AI748" s="2501"/>
      <c r="AJ748" s="2501"/>
      <c r="AK748" s="2502"/>
    </row>
    <row r="749" spans="2:37" s="2349" customFormat="1" ht="13.5" customHeight="1" thickBot="1" x14ac:dyDescent="0.25">
      <c r="B749" s="4189" t="s">
        <v>4997</v>
      </c>
      <c r="C749" s="4189"/>
      <c r="D749" s="4189" t="s">
        <v>4987</v>
      </c>
      <c r="E749" s="4189" t="s">
        <v>4998</v>
      </c>
      <c r="F749" s="4247" t="s">
        <v>224</v>
      </c>
      <c r="G749" s="4247"/>
      <c r="H749" s="4247"/>
      <c r="I749" s="4247"/>
      <c r="J749" s="4247"/>
      <c r="K749" s="4247"/>
      <c r="L749" s="4247"/>
      <c r="M749" s="4247"/>
      <c r="N749" s="4247"/>
      <c r="O749" s="4247"/>
      <c r="P749" s="4247"/>
      <c r="Q749" s="4247"/>
      <c r="R749" s="4247"/>
      <c r="S749" s="4247" t="s">
        <v>340</v>
      </c>
      <c r="T749" s="4247"/>
      <c r="U749" s="4247"/>
      <c r="V749" s="4247"/>
      <c r="W749" s="4247"/>
      <c r="X749" s="4247"/>
      <c r="Y749" s="4247"/>
      <c r="Z749" s="4247"/>
      <c r="AA749" s="4247"/>
      <c r="AB749" s="4247"/>
      <c r="AC749" s="4247"/>
      <c r="AD749" s="4247" t="s">
        <v>225</v>
      </c>
      <c r="AE749" s="4247"/>
      <c r="AF749" s="4247"/>
      <c r="AG749" s="4247"/>
      <c r="AH749" s="4188" t="s">
        <v>4982</v>
      </c>
      <c r="AI749" s="4188"/>
      <c r="AJ749" s="4188"/>
      <c r="AK749" s="2502"/>
    </row>
    <row r="750" spans="2:37" s="2349" customFormat="1" ht="13.5" customHeight="1" thickBot="1" x14ac:dyDescent="0.25">
      <c r="B750" s="4203"/>
      <c r="C750" s="4203"/>
      <c r="D750" s="4203"/>
      <c r="E750" s="4203"/>
      <c r="F750" s="4203" t="s">
        <v>4999</v>
      </c>
      <c r="G750" s="4203" t="s">
        <v>5000</v>
      </c>
      <c r="H750" s="4189" t="s">
        <v>5001</v>
      </c>
      <c r="I750" s="4200" t="s">
        <v>5002</v>
      </c>
      <c r="J750" s="4200" t="s">
        <v>5003</v>
      </c>
      <c r="K750" s="4201" t="s">
        <v>5004</v>
      </c>
      <c r="L750" s="4201" t="s">
        <v>5005</v>
      </c>
      <c r="M750" s="4200" t="s">
        <v>5006</v>
      </c>
      <c r="N750" s="4200"/>
      <c r="O750" s="4201" t="s">
        <v>5007</v>
      </c>
      <c r="P750" s="4201" t="s">
        <v>5008</v>
      </c>
      <c r="Q750" s="4201" t="s">
        <v>5009</v>
      </c>
      <c r="R750" s="4201" t="s">
        <v>5010</v>
      </c>
      <c r="S750" s="4189" t="s">
        <v>5011</v>
      </c>
      <c r="T750" s="4189" t="s">
        <v>5012</v>
      </c>
      <c r="U750" s="4189" t="s">
        <v>5013</v>
      </c>
      <c r="V750" s="4189" t="s">
        <v>5014</v>
      </c>
      <c r="W750" s="4189" t="s">
        <v>5015</v>
      </c>
      <c r="X750" s="4189" t="s">
        <v>5016</v>
      </c>
      <c r="Y750" s="4189" t="s">
        <v>5017</v>
      </c>
      <c r="Z750" s="4189" t="s">
        <v>5018</v>
      </c>
      <c r="AA750" s="4189" t="s">
        <v>5019</v>
      </c>
      <c r="AB750" s="4200" t="s">
        <v>5020</v>
      </c>
      <c r="AC750" s="4200" t="s">
        <v>5021</v>
      </c>
      <c r="AD750" s="4189" t="s">
        <v>5022</v>
      </c>
      <c r="AE750" s="4189" t="s">
        <v>5023</v>
      </c>
      <c r="AF750" s="4189" t="s">
        <v>5024</v>
      </c>
      <c r="AG750" s="4189" t="s">
        <v>5025</v>
      </c>
      <c r="AH750" s="4189" t="s">
        <v>1150</v>
      </c>
      <c r="AI750" s="4189" t="s">
        <v>4983</v>
      </c>
      <c r="AJ750" s="4189" t="s">
        <v>4984</v>
      </c>
      <c r="AK750" s="2502"/>
    </row>
    <row r="751" spans="2:37" s="2349" customFormat="1" ht="13.5" customHeight="1" thickBot="1" x14ac:dyDescent="0.25">
      <c r="B751" s="4203"/>
      <c r="C751" s="4203"/>
      <c r="D751" s="4203"/>
      <c r="E751" s="4203"/>
      <c r="F751" s="4203"/>
      <c r="G751" s="4203"/>
      <c r="H751" s="4203"/>
      <c r="I751" s="4201"/>
      <c r="J751" s="4201"/>
      <c r="K751" s="4201"/>
      <c r="L751" s="4201"/>
      <c r="M751" s="3396" t="s">
        <v>5026</v>
      </c>
      <c r="N751" s="3395" t="s">
        <v>2793</v>
      </c>
      <c r="O751" s="4201"/>
      <c r="P751" s="4201"/>
      <c r="Q751" s="4201"/>
      <c r="R751" s="4201"/>
      <c r="S751" s="4203"/>
      <c r="T751" s="4203"/>
      <c r="U751" s="4203"/>
      <c r="V751" s="4203"/>
      <c r="W751" s="4203"/>
      <c r="X751" s="4203"/>
      <c r="Y751" s="4203"/>
      <c r="Z751" s="4203"/>
      <c r="AA751" s="4203"/>
      <c r="AB751" s="4201"/>
      <c r="AC751" s="4201"/>
      <c r="AD751" s="4203"/>
      <c r="AE751" s="4203"/>
      <c r="AF751" s="4203"/>
      <c r="AG751" s="4203"/>
      <c r="AH751" s="4203"/>
      <c r="AI751" s="4203"/>
      <c r="AJ751" s="4203"/>
      <c r="AK751" s="2502"/>
    </row>
    <row r="752" spans="2:37" s="2349" customFormat="1" ht="13.5" customHeight="1" x14ac:dyDescent="0.2">
      <c r="B752" s="4157" t="s">
        <v>6315</v>
      </c>
      <c r="C752" s="4158"/>
      <c r="D752" s="3313">
        <v>300265</v>
      </c>
      <c r="E752" s="3312" t="s">
        <v>1529</v>
      </c>
      <c r="F752" s="3312" t="s">
        <v>1529</v>
      </c>
      <c r="G752" s="3404" t="s">
        <v>1529</v>
      </c>
      <c r="H752" s="3405" t="s">
        <v>1529</v>
      </c>
      <c r="I752" s="3405">
        <v>16.739999999999998</v>
      </c>
      <c r="J752" s="3405" t="s">
        <v>1529</v>
      </c>
      <c r="K752" s="3404">
        <v>0.16</v>
      </c>
      <c r="L752" s="3404" t="s">
        <v>1529</v>
      </c>
      <c r="M752" s="3313" t="s">
        <v>1529</v>
      </c>
      <c r="N752" s="3406" t="s">
        <v>1529</v>
      </c>
      <c r="O752" s="3404">
        <v>0.16</v>
      </c>
      <c r="P752" s="3404">
        <v>0.16</v>
      </c>
      <c r="Q752" s="3404" t="s">
        <v>1529</v>
      </c>
      <c r="R752" s="3404" t="s">
        <v>1529</v>
      </c>
      <c r="S752" s="2634" t="s">
        <v>1529</v>
      </c>
      <c r="T752" s="3404" t="s">
        <v>1529</v>
      </c>
      <c r="U752" s="3407" t="s">
        <v>1529</v>
      </c>
      <c r="V752" s="3407" t="s">
        <v>1529</v>
      </c>
      <c r="W752" s="3404">
        <v>0.05</v>
      </c>
      <c r="X752" s="3407" t="s">
        <v>1529</v>
      </c>
      <c r="Y752" s="3407" t="s">
        <v>1529</v>
      </c>
      <c r="Z752" s="3407" t="s">
        <v>1529</v>
      </c>
      <c r="AA752" s="3407">
        <v>30</v>
      </c>
      <c r="AB752" s="3404">
        <v>0.06</v>
      </c>
      <c r="AC752" s="3404" t="s">
        <v>1529</v>
      </c>
      <c r="AD752" s="3404">
        <v>0.1</v>
      </c>
      <c r="AE752" s="3408">
        <v>5</v>
      </c>
      <c r="AF752" s="3409" t="s">
        <v>1529</v>
      </c>
      <c r="AG752" s="3404">
        <v>0.1</v>
      </c>
      <c r="AH752" s="3410" t="s">
        <v>1529</v>
      </c>
      <c r="AI752" s="3410" t="s">
        <v>1529</v>
      </c>
      <c r="AJ752" s="3411" t="s">
        <v>1529</v>
      </c>
      <c r="AK752" s="2502"/>
    </row>
    <row r="753" spans="2:37" s="2349" customFormat="1" ht="13.5" customHeight="1" x14ac:dyDescent="0.2">
      <c r="B753" s="4161" t="s">
        <v>6316</v>
      </c>
      <c r="C753" s="4160"/>
      <c r="D753" s="3347">
        <v>300266</v>
      </c>
      <c r="E753" s="3412" t="s">
        <v>1529</v>
      </c>
      <c r="F753" s="3412" t="s">
        <v>1529</v>
      </c>
      <c r="G753" s="3413" t="s">
        <v>1529</v>
      </c>
      <c r="H753" s="3414" t="s">
        <v>1529</v>
      </c>
      <c r="I753" s="3414" t="s">
        <v>6317</v>
      </c>
      <c r="J753" s="3414" t="s">
        <v>1529</v>
      </c>
      <c r="K753" s="3413">
        <v>0.16</v>
      </c>
      <c r="L753" s="3413" t="s">
        <v>1529</v>
      </c>
      <c r="M753" s="3415" t="s">
        <v>1529</v>
      </c>
      <c r="N753" s="3416" t="s">
        <v>1529</v>
      </c>
      <c r="O753" s="3413">
        <v>0.16</v>
      </c>
      <c r="P753" s="3413">
        <v>0.16</v>
      </c>
      <c r="Q753" s="3413" t="s">
        <v>1529</v>
      </c>
      <c r="R753" s="3413" t="s">
        <v>1529</v>
      </c>
      <c r="S753" s="3417" t="s">
        <v>1529</v>
      </c>
      <c r="T753" s="3413" t="s">
        <v>1529</v>
      </c>
      <c r="U753" s="3418" t="s">
        <v>1529</v>
      </c>
      <c r="V753" s="3418" t="s">
        <v>1529</v>
      </c>
      <c r="W753" s="3413">
        <v>0.05</v>
      </c>
      <c r="X753" s="3418" t="s">
        <v>1529</v>
      </c>
      <c r="Y753" s="3418" t="s">
        <v>1529</v>
      </c>
      <c r="Z753" s="3418" t="s">
        <v>1529</v>
      </c>
      <c r="AA753" s="3418">
        <v>30</v>
      </c>
      <c r="AB753" s="3413">
        <v>0.06</v>
      </c>
      <c r="AC753" s="3413" t="s">
        <v>1529</v>
      </c>
      <c r="AD753" s="3413">
        <v>0.1</v>
      </c>
      <c r="AE753" s="3419">
        <v>5</v>
      </c>
      <c r="AF753" s="3420" t="s">
        <v>1529</v>
      </c>
      <c r="AG753" s="3413">
        <v>0.1</v>
      </c>
      <c r="AH753" s="3421" t="s">
        <v>1529</v>
      </c>
      <c r="AI753" s="3421" t="s">
        <v>1529</v>
      </c>
      <c r="AJ753" s="3422" t="s">
        <v>1529</v>
      </c>
      <c r="AK753" s="2502"/>
    </row>
    <row r="754" spans="2:37" s="2349" customFormat="1" ht="13.5" customHeight="1" x14ac:dyDescent="0.2">
      <c r="B754" s="2503"/>
      <c r="C754" s="2496"/>
      <c r="D754" s="2835"/>
      <c r="E754" s="2835"/>
      <c r="F754" s="2835"/>
      <c r="G754" s="2835"/>
      <c r="H754" s="2496"/>
      <c r="I754" s="2497"/>
      <c r="J754" s="2497"/>
      <c r="K754" s="2497"/>
      <c r="L754" s="2497"/>
      <c r="M754" s="2496"/>
      <c r="N754" s="2497"/>
      <c r="O754" s="2497"/>
      <c r="P754" s="2497"/>
      <c r="Q754" s="2497"/>
      <c r="R754" s="2497"/>
      <c r="S754" s="2496"/>
      <c r="T754" s="2495"/>
      <c r="U754" s="2495"/>
      <c r="V754" s="2495"/>
      <c r="W754" s="2495"/>
      <c r="X754" s="2495"/>
      <c r="Y754" s="2495"/>
      <c r="Z754" s="2495"/>
      <c r="AA754" s="2495"/>
      <c r="AB754" s="2495"/>
      <c r="AC754" s="2495"/>
      <c r="AD754" s="2495"/>
      <c r="AE754" s="2495"/>
      <c r="AF754" s="2495"/>
      <c r="AG754" s="2495"/>
      <c r="AH754" s="2495"/>
      <c r="AI754" s="2495"/>
      <c r="AJ754" s="2495"/>
      <c r="AK754" s="2502"/>
    </row>
    <row r="755" spans="2:37" s="2349" customFormat="1" ht="13.5" customHeight="1" x14ac:dyDescent="0.2">
      <c r="B755" s="4236" t="s">
        <v>4985</v>
      </c>
      <c r="C755" s="4237"/>
      <c r="D755" s="4168" t="s">
        <v>5159</v>
      </c>
      <c r="E755" s="4168"/>
      <c r="F755" s="4168"/>
      <c r="G755" s="4168"/>
      <c r="H755" s="4168"/>
      <c r="I755" s="4168"/>
      <c r="J755" s="2499"/>
      <c r="K755" s="2499"/>
      <c r="L755" s="2499"/>
      <c r="M755" s="2499"/>
      <c r="N755" s="2499"/>
      <c r="O755" s="2499"/>
      <c r="P755" s="2499"/>
      <c r="Q755" s="2499"/>
      <c r="R755" s="2499"/>
      <c r="S755" s="2499"/>
      <c r="T755" s="2495"/>
      <c r="U755" s="2495"/>
      <c r="V755" s="2495"/>
      <c r="W755" s="2495"/>
      <c r="X755" s="2495"/>
      <c r="Y755" s="2495"/>
      <c r="Z755" s="2495"/>
      <c r="AA755" s="2495"/>
      <c r="AB755" s="2495"/>
      <c r="AC755" s="2495"/>
      <c r="AD755" s="2495"/>
      <c r="AE755" s="2495"/>
      <c r="AF755" s="2495"/>
      <c r="AG755" s="2495"/>
      <c r="AH755" s="2495"/>
      <c r="AI755" s="2495"/>
      <c r="AJ755" s="2495"/>
      <c r="AK755" s="2502"/>
    </row>
    <row r="756" spans="2:37" s="2349" customFormat="1" ht="13.5" customHeight="1" x14ac:dyDescent="0.2">
      <c r="B756" s="4236" t="s">
        <v>4986</v>
      </c>
      <c r="C756" s="4237"/>
      <c r="D756" s="5031" t="s">
        <v>6318</v>
      </c>
      <c r="E756" s="5031"/>
      <c r="F756" s="5031"/>
      <c r="G756" s="5031"/>
      <c r="H756" s="5031"/>
      <c r="I756" s="3398"/>
      <c r="J756" s="2499"/>
      <c r="K756" s="2499"/>
      <c r="L756" s="2499"/>
      <c r="M756" s="2499"/>
      <c r="N756" s="2499"/>
      <c r="O756" s="2499"/>
      <c r="P756" s="2499"/>
      <c r="Q756" s="2499"/>
      <c r="R756" s="2499"/>
      <c r="S756" s="2499"/>
      <c r="T756" s="2495"/>
      <c r="U756" s="2495"/>
      <c r="V756" s="2495"/>
      <c r="W756" s="2495"/>
      <c r="X756" s="2495"/>
      <c r="Y756" s="2495"/>
      <c r="Z756" s="2495"/>
      <c r="AA756" s="2495"/>
      <c r="AB756" s="2495"/>
      <c r="AC756" s="2495"/>
      <c r="AD756" s="2495"/>
      <c r="AE756" s="2495"/>
      <c r="AF756" s="2495"/>
      <c r="AG756" s="2495"/>
      <c r="AH756" s="2495"/>
      <c r="AI756" s="2495"/>
      <c r="AJ756" s="2495"/>
      <c r="AK756" s="2502"/>
    </row>
    <row r="757" spans="2:37" s="2349" customFormat="1" ht="13.5" customHeight="1" thickBot="1" x14ac:dyDescent="0.25">
      <c r="B757" s="4270"/>
      <c r="C757" s="4271"/>
      <c r="D757" s="4272"/>
      <c r="E757" s="4272"/>
      <c r="F757" s="4272"/>
      <c r="G757" s="4272"/>
      <c r="H757" s="2504"/>
      <c r="I757" s="2504"/>
      <c r="J757" s="2504"/>
      <c r="K757" s="2504"/>
      <c r="L757" s="2504"/>
      <c r="M757" s="2504"/>
      <c r="N757" s="2504"/>
      <c r="O757" s="2504"/>
      <c r="P757" s="2504"/>
      <c r="Q757" s="2504"/>
      <c r="R757" s="2504"/>
      <c r="S757" s="2504"/>
      <c r="T757" s="2505"/>
      <c r="U757" s="2505"/>
      <c r="V757" s="2505"/>
      <c r="W757" s="2505"/>
      <c r="X757" s="2505"/>
      <c r="Y757" s="2505"/>
      <c r="Z757" s="2505"/>
      <c r="AA757" s="2505"/>
      <c r="AB757" s="2505"/>
      <c r="AC757" s="2505"/>
      <c r="AD757" s="2505"/>
      <c r="AE757" s="2505"/>
      <c r="AF757" s="2505"/>
      <c r="AG757" s="2505"/>
      <c r="AH757" s="2505"/>
      <c r="AI757" s="2505"/>
      <c r="AJ757" s="2505"/>
      <c r="AK757" s="2507"/>
    </row>
    <row r="758" spans="2:37" s="2349" customFormat="1" ht="13.5" customHeight="1" thickBot="1" x14ac:dyDescent="0.25">
      <c r="B758" s="3399"/>
      <c r="C758" s="3399"/>
    </row>
    <row r="759" spans="2:37" s="2349" customFormat="1" ht="13.5" customHeight="1" x14ac:dyDescent="0.2">
      <c r="B759" s="4169" t="s">
        <v>4994</v>
      </c>
      <c r="C759" s="4170"/>
      <c r="D759" s="4170"/>
      <c r="E759" s="4170"/>
      <c r="F759" s="4170"/>
      <c r="G759" s="4170"/>
      <c r="H759" s="4170"/>
      <c r="I759" s="4170"/>
      <c r="J759" s="4170"/>
      <c r="K759" s="4170"/>
      <c r="L759" s="4170"/>
      <c r="M759" s="4170"/>
      <c r="N759" s="4170"/>
      <c r="O759" s="4170"/>
      <c r="P759" s="4170"/>
      <c r="Q759" s="4170"/>
      <c r="R759" s="4170"/>
      <c r="S759" s="4170"/>
      <c r="T759" s="4170"/>
      <c r="U759" s="4170"/>
      <c r="V759" s="4170"/>
      <c r="W759" s="4170"/>
      <c r="X759" s="4170"/>
      <c r="Y759" s="4170"/>
      <c r="Z759" s="4170"/>
      <c r="AA759" s="4170"/>
      <c r="AB759" s="4170"/>
      <c r="AC759" s="4170"/>
      <c r="AD759" s="4170"/>
      <c r="AE759" s="4170"/>
      <c r="AF759" s="4170"/>
      <c r="AG759" s="4170"/>
      <c r="AH759" s="4170"/>
      <c r="AI759" s="4170"/>
      <c r="AJ759" s="4170"/>
      <c r="AK759" s="4171"/>
    </row>
    <row r="760" spans="2:37" s="2349" customFormat="1" ht="13.5" customHeight="1" x14ac:dyDescent="0.2">
      <c r="B760" s="2500"/>
      <c r="C760" s="3394"/>
      <c r="D760" s="3394"/>
      <c r="E760" s="3394"/>
      <c r="F760" s="3394"/>
      <c r="G760" s="2501"/>
      <c r="H760" s="2501"/>
      <c r="I760" s="2501"/>
      <c r="J760" s="2501"/>
      <c r="K760" s="2501"/>
      <c r="L760" s="2501"/>
      <c r="M760" s="2501"/>
      <c r="N760" s="2501"/>
      <c r="O760" s="2501"/>
      <c r="P760" s="2501"/>
      <c r="Q760" s="2501"/>
      <c r="R760" s="2501"/>
      <c r="S760" s="2501"/>
      <c r="T760" s="2501"/>
      <c r="U760" s="2501"/>
      <c r="V760" s="2501"/>
      <c r="W760" s="2501"/>
      <c r="X760" s="2501"/>
      <c r="Y760" s="2501"/>
      <c r="Z760" s="2501"/>
      <c r="AA760" s="2501"/>
      <c r="AB760" s="2501"/>
      <c r="AC760" s="2501"/>
      <c r="AD760" s="2501"/>
      <c r="AE760" s="2501"/>
      <c r="AF760" s="2501"/>
      <c r="AG760" s="2501"/>
      <c r="AH760" s="2501"/>
      <c r="AI760" s="2501"/>
      <c r="AJ760" s="2501"/>
      <c r="AK760" s="2502"/>
    </row>
    <row r="761" spans="2:37" s="2349" customFormat="1" ht="13.5" customHeight="1" x14ac:dyDescent="0.2">
      <c r="B761" s="2500" t="s">
        <v>4981</v>
      </c>
      <c r="C761" s="3394"/>
      <c r="D761" s="4243" t="s">
        <v>6319</v>
      </c>
      <c r="E761" s="4243"/>
      <c r="F761" s="4243"/>
      <c r="G761" s="2501"/>
      <c r="H761" s="2501"/>
      <c r="I761" s="2501"/>
      <c r="J761" s="2501"/>
      <c r="K761" s="2501"/>
      <c r="L761" s="2501"/>
      <c r="M761" s="2501"/>
      <c r="N761" s="2501"/>
      <c r="O761" s="2501"/>
      <c r="P761" s="2501"/>
      <c r="Q761" s="2501"/>
      <c r="R761" s="2501"/>
      <c r="S761" s="2501"/>
      <c r="T761" s="2501"/>
      <c r="U761" s="2501"/>
      <c r="V761" s="2501"/>
      <c r="W761" s="2501"/>
      <c r="X761" s="2501"/>
      <c r="Y761" s="2501"/>
      <c r="Z761" s="2501"/>
      <c r="AA761" s="2501"/>
      <c r="AB761" s="2501"/>
      <c r="AC761" s="2501"/>
      <c r="AD761" s="2501"/>
      <c r="AE761" s="2501"/>
      <c r="AF761" s="2501"/>
      <c r="AG761" s="2501"/>
      <c r="AH761" s="2501"/>
      <c r="AI761" s="2501"/>
      <c r="AJ761" s="2501"/>
      <c r="AK761" s="2502"/>
    </row>
    <row r="762" spans="2:37" s="2349" customFormat="1" ht="13.5" customHeight="1" thickBot="1" x14ac:dyDescent="0.25">
      <c r="B762" s="4176" t="s">
        <v>4995</v>
      </c>
      <c r="C762" s="4177"/>
      <c r="D762" s="4175">
        <v>41218</v>
      </c>
      <c r="E762" s="4175"/>
      <c r="F762" s="3394"/>
      <c r="G762" s="2501"/>
      <c r="H762" s="2501"/>
      <c r="I762" s="2501"/>
      <c r="J762" s="2501"/>
      <c r="K762" s="2501"/>
      <c r="L762" s="2501"/>
      <c r="M762" s="2501"/>
      <c r="N762" s="2501"/>
      <c r="O762" s="2501"/>
      <c r="P762" s="2501"/>
      <c r="Q762" s="2501"/>
      <c r="R762" s="2501"/>
      <c r="S762" s="2501"/>
      <c r="T762" s="2501"/>
      <c r="U762" s="2501"/>
      <c r="V762" s="2501"/>
      <c r="W762" s="2501"/>
      <c r="X762" s="2501"/>
      <c r="Y762" s="2501"/>
      <c r="Z762" s="2501"/>
      <c r="AA762" s="2501"/>
      <c r="AB762" s="2501"/>
      <c r="AC762" s="2501"/>
      <c r="AD762" s="2501"/>
      <c r="AE762" s="2501"/>
      <c r="AF762" s="2501"/>
      <c r="AG762" s="2501"/>
      <c r="AH762" s="2501"/>
      <c r="AI762" s="2501"/>
      <c r="AJ762" s="2501"/>
      <c r="AK762" s="2502"/>
    </row>
    <row r="763" spans="2:37" s="2349" customFormat="1" ht="46.5" customHeight="1" thickBot="1" x14ac:dyDescent="0.25">
      <c r="B763" s="4179" t="s">
        <v>4996</v>
      </c>
      <c r="C763" s="4180"/>
      <c r="D763" s="6224" t="s">
        <v>6320</v>
      </c>
      <c r="E763" s="6225"/>
      <c r="F763" s="6225"/>
      <c r="G763" s="6225"/>
      <c r="H763" s="6225"/>
      <c r="I763" s="6225"/>
      <c r="J763" s="6225"/>
      <c r="K763" s="6225"/>
      <c r="L763" s="6225"/>
      <c r="M763" s="6225"/>
      <c r="N763" s="6225"/>
      <c r="O763" s="6225"/>
      <c r="P763" s="6225"/>
      <c r="Q763" s="6226"/>
      <c r="R763" s="2501"/>
      <c r="S763" s="2501"/>
      <c r="T763" s="2501"/>
      <c r="U763" s="2501"/>
      <c r="V763" s="2501"/>
      <c r="W763" s="2501"/>
      <c r="X763" s="2501"/>
      <c r="Y763" s="2501"/>
      <c r="Z763" s="2501"/>
      <c r="AA763" s="2501"/>
      <c r="AB763" s="2501"/>
      <c r="AC763" s="2501"/>
      <c r="AD763" s="2501"/>
      <c r="AE763" s="2501"/>
      <c r="AF763" s="2501"/>
      <c r="AG763" s="2501"/>
      <c r="AH763" s="2501"/>
      <c r="AI763" s="2501"/>
      <c r="AJ763" s="2501"/>
      <c r="AK763" s="2502"/>
    </row>
    <row r="764" spans="2:37" s="2349" customFormat="1" ht="18.75" customHeight="1" thickBot="1" x14ac:dyDescent="0.25">
      <c r="B764" s="4245"/>
      <c r="C764" s="4246"/>
      <c r="D764" s="4246"/>
      <c r="E764" s="4246"/>
      <c r="F764" s="4246"/>
      <c r="G764" s="4246"/>
      <c r="H764" s="4246"/>
      <c r="I764" s="4246"/>
      <c r="J764" s="4246"/>
      <c r="K764" s="4246"/>
      <c r="L764" s="4246"/>
      <c r="M764" s="4246"/>
      <c r="N764" s="4246"/>
      <c r="O764" s="4246"/>
      <c r="P764" s="4246"/>
      <c r="Q764" s="4246"/>
      <c r="R764" s="2501"/>
      <c r="S764" s="2501"/>
      <c r="T764" s="2501"/>
      <c r="U764" s="2501"/>
      <c r="V764" s="2501"/>
      <c r="W764" s="2501"/>
      <c r="X764" s="2501"/>
      <c r="Y764" s="2501"/>
      <c r="Z764" s="2501"/>
      <c r="AA764" s="2501"/>
      <c r="AB764" s="2501"/>
      <c r="AC764" s="2501"/>
      <c r="AD764" s="2501"/>
      <c r="AE764" s="2501"/>
      <c r="AF764" s="2501"/>
      <c r="AG764" s="2501"/>
      <c r="AH764" s="2501"/>
      <c r="AI764" s="2501"/>
      <c r="AJ764" s="2501"/>
      <c r="AK764" s="2502"/>
    </row>
    <row r="765" spans="2:37" s="2349" customFormat="1" ht="13.5" customHeight="1" thickBot="1" x14ac:dyDescent="0.25">
      <c r="B765" s="4189" t="s">
        <v>4997</v>
      </c>
      <c r="C765" s="4189"/>
      <c r="D765" s="4189" t="s">
        <v>4987</v>
      </c>
      <c r="E765" s="4189" t="s">
        <v>4998</v>
      </c>
      <c r="F765" s="4247" t="s">
        <v>224</v>
      </c>
      <c r="G765" s="4247"/>
      <c r="H765" s="4247"/>
      <c r="I765" s="4247"/>
      <c r="J765" s="4247"/>
      <c r="K765" s="4247"/>
      <c r="L765" s="4247"/>
      <c r="M765" s="4247"/>
      <c r="N765" s="4247"/>
      <c r="O765" s="4247"/>
      <c r="P765" s="4247"/>
      <c r="Q765" s="4247"/>
      <c r="R765" s="4247"/>
      <c r="S765" s="4247" t="s">
        <v>340</v>
      </c>
      <c r="T765" s="4247"/>
      <c r="U765" s="4247"/>
      <c r="V765" s="4247"/>
      <c r="W765" s="4247"/>
      <c r="X765" s="4247"/>
      <c r="Y765" s="4247"/>
      <c r="Z765" s="4247"/>
      <c r="AA765" s="4247"/>
      <c r="AB765" s="4247"/>
      <c r="AC765" s="4247"/>
      <c r="AD765" s="4247" t="s">
        <v>225</v>
      </c>
      <c r="AE765" s="4247"/>
      <c r="AF765" s="4247"/>
      <c r="AG765" s="4247"/>
      <c r="AH765" s="4188" t="s">
        <v>4982</v>
      </c>
      <c r="AI765" s="4188"/>
      <c r="AJ765" s="4188"/>
      <c r="AK765" s="2502"/>
    </row>
    <row r="766" spans="2:37" s="2349" customFormat="1" ht="13.5" customHeight="1" thickBot="1" x14ac:dyDescent="0.25">
      <c r="B766" s="4203"/>
      <c r="C766" s="4203"/>
      <c r="D766" s="4203"/>
      <c r="E766" s="4203"/>
      <c r="F766" s="4203" t="s">
        <v>4999</v>
      </c>
      <c r="G766" s="4203" t="s">
        <v>5000</v>
      </c>
      <c r="H766" s="4189" t="s">
        <v>5001</v>
      </c>
      <c r="I766" s="4200" t="s">
        <v>5002</v>
      </c>
      <c r="J766" s="4200" t="s">
        <v>5003</v>
      </c>
      <c r="K766" s="4201" t="s">
        <v>5004</v>
      </c>
      <c r="L766" s="4201" t="s">
        <v>5005</v>
      </c>
      <c r="M766" s="4200" t="s">
        <v>5006</v>
      </c>
      <c r="N766" s="4200"/>
      <c r="O766" s="4201" t="s">
        <v>5007</v>
      </c>
      <c r="P766" s="4201" t="s">
        <v>5008</v>
      </c>
      <c r="Q766" s="4201" t="s">
        <v>5009</v>
      </c>
      <c r="R766" s="4201" t="s">
        <v>5010</v>
      </c>
      <c r="S766" s="4189" t="s">
        <v>5011</v>
      </c>
      <c r="T766" s="4189" t="s">
        <v>5012</v>
      </c>
      <c r="U766" s="4189" t="s">
        <v>5013</v>
      </c>
      <c r="V766" s="4189" t="s">
        <v>5014</v>
      </c>
      <c r="W766" s="4189" t="s">
        <v>5015</v>
      </c>
      <c r="X766" s="4189" t="s">
        <v>5016</v>
      </c>
      <c r="Y766" s="4189" t="s">
        <v>5017</v>
      </c>
      <c r="Z766" s="4189" t="s">
        <v>5018</v>
      </c>
      <c r="AA766" s="4189" t="s">
        <v>5019</v>
      </c>
      <c r="AB766" s="4200" t="s">
        <v>5020</v>
      </c>
      <c r="AC766" s="4200" t="s">
        <v>5021</v>
      </c>
      <c r="AD766" s="4189" t="s">
        <v>5022</v>
      </c>
      <c r="AE766" s="4189" t="s">
        <v>5023</v>
      </c>
      <c r="AF766" s="4189" t="s">
        <v>5024</v>
      </c>
      <c r="AG766" s="4189" t="s">
        <v>5025</v>
      </c>
      <c r="AH766" s="4189" t="s">
        <v>1150</v>
      </c>
      <c r="AI766" s="4189" t="s">
        <v>4983</v>
      </c>
      <c r="AJ766" s="4189" t="s">
        <v>4984</v>
      </c>
      <c r="AK766" s="2502"/>
    </row>
    <row r="767" spans="2:37" s="2349" customFormat="1" ht="13.5" customHeight="1" thickBot="1" x14ac:dyDescent="0.25">
      <c r="B767" s="4203"/>
      <c r="C767" s="4203"/>
      <c r="D767" s="4203"/>
      <c r="E767" s="4203"/>
      <c r="F767" s="4203"/>
      <c r="G767" s="4203"/>
      <c r="H767" s="4203"/>
      <c r="I767" s="4201"/>
      <c r="J767" s="4201"/>
      <c r="K767" s="4201"/>
      <c r="L767" s="4201"/>
      <c r="M767" s="3396" t="s">
        <v>5026</v>
      </c>
      <c r="N767" s="3395" t="s">
        <v>2793</v>
      </c>
      <c r="O767" s="4201"/>
      <c r="P767" s="4201"/>
      <c r="Q767" s="4201"/>
      <c r="R767" s="4201"/>
      <c r="S767" s="4203"/>
      <c r="T767" s="4203"/>
      <c r="U767" s="4203"/>
      <c r="V767" s="4203"/>
      <c r="W767" s="4203"/>
      <c r="X767" s="4203"/>
      <c r="Y767" s="4203"/>
      <c r="Z767" s="4203"/>
      <c r="AA767" s="4203"/>
      <c r="AB767" s="4201"/>
      <c r="AC767" s="4201"/>
      <c r="AD767" s="4203"/>
      <c r="AE767" s="4203"/>
      <c r="AF767" s="4203"/>
      <c r="AG767" s="4203"/>
      <c r="AH767" s="4203"/>
      <c r="AI767" s="4203"/>
      <c r="AJ767" s="4203"/>
      <c r="AK767" s="2502"/>
    </row>
    <row r="768" spans="2:37" s="2349" customFormat="1" ht="13.5" customHeight="1" thickBot="1" x14ac:dyDescent="0.25">
      <c r="B768" s="4274" t="s">
        <v>6319</v>
      </c>
      <c r="C768" s="4275"/>
      <c r="D768" s="3265">
        <v>300283</v>
      </c>
      <c r="E768" s="3169" t="s">
        <v>1529</v>
      </c>
      <c r="F768" s="3169" t="s">
        <v>1529</v>
      </c>
      <c r="G768" s="2929" t="s">
        <v>1529</v>
      </c>
      <c r="H768" s="3070" t="s">
        <v>1529</v>
      </c>
      <c r="I768" s="3070" t="s">
        <v>6317</v>
      </c>
      <c r="J768" s="3070">
        <v>90</v>
      </c>
      <c r="K768" s="2929">
        <v>0.16</v>
      </c>
      <c r="L768" s="2929" t="s">
        <v>1529</v>
      </c>
      <c r="M768" s="3265" t="s">
        <v>1529</v>
      </c>
      <c r="N768" s="2905" t="s">
        <v>1529</v>
      </c>
      <c r="O768" s="2929">
        <v>0.16</v>
      </c>
      <c r="P768" s="2929">
        <v>0.16</v>
      </c>
      <c r="Q768" s="2929" t="s">
        <v>1529</v>
      </c>
      <c r="R768" s="2929" t="s">
        <v>1529</v>
      </c>
      <c r="S768" s="3132" t="s">
        <v>1529</v>
      </c>
      <c r="T768" s="2929" t="s">
        <v>1529</v>
      </c>
      <c r="U768" s="2925" t="s">
        <v>1529</v>
      </c>
      <c r="V768" s="2925" t="s">
        <v>1529</v>
      </c>
      <c r="W768" s="2929">
        <v>0.05</v>
      </c>
      <c r="X768" s="2925" t="s">
        <v>1529</v>
      </c>
      <c r="Y768" s="2925" t="s">
        <v>1529</v>
      </c>
      <c r="Z768" s="2925" t="s">
        <v>1529</v>
      </c>
      <c r="AA768" s="2925">
        <v>30</v>
      </c>
      <c r="AB768" s="2929">
        <v>0.06</v>
      </c>
      <c r="AC768" s="2929" t="s">
        <v>1529</v>
      </c>
      <c r="AD768" s="2929">
        <v>0.2</v>
      </c>
      <c r="AE768" s="2876">
        <v>10</v>
      </c>
      <c r="AF768" s="2877" t="s">
        <v>1529</v>
      </c>
      <c r="AG768" s="2929">
        <v>0.2</v>
      </c>
      <c r="AH768" s="2878" t="s">
        <v>1529</v>
      </c>
      <c r="AI768" s="2878" t="s">
        <v>1529</v>
      </c>
      <c r="AJ768" s="2928" t="s">
        <v>1529</v>
      </c>
      <c r="AK768" s="2502"/>
    </row>
    <row r="769" spans="1:37" s="2349" customFormat="1" ht="13.5" customHeight="1" x14ac:dyDescent="0.2">
      <c r="B769" s="2503"/>
      <c r="C769" s="2496"/>
      <c r="D769" s="2835"/>
      <c r="E769" s="2835"/>
      <c r="F769" s="2835"/>
      <c r="G769" s="2835"/>
      <c r="H769" s="2496"/>
      <c r="I769" s="2497"/>
      <c r="J769" s="2497"/>
      <c r="K769" s="2497"/>
      <c r="L769" s="2497"/>
      <c r="M769" s="2496"/>
      <c r="N769" s="2497"/>
      <c r="O769" s="2497"/>
      <c r="P769" s="2497"/>
      <c r="Q769" s="2497"/>
      <c r="R769" s="2497"/>
      <c r="S769" s="2496"/>
      <c r="T769" s="2495"/>
      <c r="U769" s="2495"/>
      <c r="V769" s="2495"/>
      <c r="W769" s="2495"/>
      <c r="X769" s="2495"/>
      <c r="Y769" s="2495"/>
      <c r="Z769" s="2495"/>
      <c r="AA769" s="2495"/>
      <c r="AB769" s="2495"/>
      <c r="AC769" s="2495"/>
      <c r="AD769" s="2495"/>
      <c r="AE769" s="2495"/>
      <c r="AF769" s="2495"/>
      <c r="AG769" s="2495"/>
      <c r="AH769" s="2495"/>
      <c r="AI769" s="2495"/>
      <c r="AJ769" s="2495"/>
      <c r="AK769" s="2502"/>
    </row>
    <row r="770" spans="1:37" s="2349" customFormat="1" ht="13.5" customHeight="1" x14ac:dyDescent="0.2">
      <c r="B770" s="4236" t="s">
        <v>4985</v>
      </c>
      <c r="C770" s="4237"/>
      <c r="D770" s="4168" t="s">
        <v>5159</v>
      </c>
      <c r="E770" s="4168"/>
      <c r="F770" s="4168"/>
      <c r="G770" s="4168"/>
      <c r="H770" s="4168"/>
      <c r="I770" s="4168"/>
      <c r="J770" s="2499"/>
      <c r="K770" s="2499"/>
      <c r="L770" s="2499"/>
      <c r="M770" s="2499"/>
      <c r="N770" s="2499"/>
      <c r="O770" s="2499"/>
      <c r="P770" s="2499"/>
      <c r="Q770" s="2499"/>
      <c r="R770" s="2499"/>
      <c r="S770" s="2499"/>
      <c r="T770" s="2495"/>
      <c r="U770" s="2495"/>
      <c r="V770" s="2495"/>
      <c r="W770" s="2495"/>
      <c r="X770" s="2495"/>
      <c r="Y770" s="2495"/>
      <c r="Z770" s="2495"/>
      <c r="AA770" s="2495"/>
      <c r="AB770" s="2495"/>
      <c r="AC770" s="2495"/>
      <c r="AD770" s="2495"/>
      <c r="AE770" s="2495"/>
      <c r="AF770" s="2495"/>
      <c r="AG770" s="2495"/>
      <c r="AH770" s="2495"/>
      <c r="AI770" s="2495"/>
      <c r="AJ770" s="2495"/>
      <c r="AK770" s="2502"/>
    </row>
    <row r="771" spans="1:37" s="2349" customFormat="1" ht="13.5" customHeight="1" x14ac:dyDescent="0.2">
      <c r="B771" s="4236" t="s">
        <v>4986</v>
      </c>
      <c r="C771" s="4237"/>
      <c r="D771" s="5031" t="s">
        <v>6318</v>
      </c>
      <c r="E771" s="5031"/>
      <c r="F771" s="5031"/>
      <c r="G771" s="5031"/>
      <c r="H771" s="5031"/>
      <c r="I771" s="3398"/>
      <c r="J771" s="2499"/>
      <c r="K771" s="2499"/>
      <c r="L771" s="2499"/>
      <c r="M771" s="2499"/>
      <c r="N771" s="2499"/>
      <c r="O771" s="2499"/>
      <c r="P771" s="2499"/>
      <c r="Q771" s="2499"/>
      <c r="R771" s="2499"/>
      <c r="S771" s="2499"/>
      <c r="T771" s="2495"/>
      <c r="U771" s="2495"/>
      <c r="V771" s="2495"/>
      <c r="W771" s="2495"/>
      <c r="X771" s="2495"/>
      <c r="Y771" s="2495"/>
      <c r="Z771" s="2495"/>
      <c r="AA771" s="2495"/>
      <c r="AB771" s="2495"/>
      <c r="AC771" s="2495"/>
      <c r="AD771" s="2495"/>
      <c r="AE771" s="2495"/>
      <c r="AF771" s="2495"/>
      <c r="AG771" s="2495"/>
      <c r="AH771" s="2495"/>
      <c r="AI771" s="2495"/>
      <c r="AJ771" s="2495"/>
      <c r="AK771" s="2502"/>
    </row>
    <row r="772" spans="1:37" s="2349" customFormat="1" ht="13.5" customHeight="1" thickBot="1" x14ac:dyDescent="0.25">
      <c r="B772" s="4270"/>
      <c r="C772" s="4271"/>
      <c r="D772" s="4272"/>
      <c r="E772" s="4272"/>
      <c r="F772" s="4272"/>
      <c r="G772" s="4272"/>
      <c r="H772" s="2504"/>
      <c r="I772" s="2504"/>
      <c r="J772" s="2504"/>
      <c r="K772" s="2504"/>
      <c r="L772" s="2504"/>
      <c r="M772" s="2504"/>
      <c r="N772" s="2504"/>
      <c r="O772" s="2504"/>
      <c r="P772" s="2504"/>
      <c r="Q772" s="2504"/>
      <c r="R772" s="2504"/>
      <c r="S772" s="2504"/>
      <c r="T772" s="2505"/>
      <c r="U772" s="2505"/>
      <c r="V772" s="2505"/>
      <c r="W772" s="2505"/>
      <c r="X772" s="2505"/>
      <c r="Y772" s="2505"/>
      <c r="Z772" s="2505"/>
      <c r="AA772" s="2505"/>
      <c r="AB772" s="2505"/>
      <c r="AC772" s="2505"/>
      <c r="AD772" s="2505"/>
      <c r="AE772" s="2505"/>
      <c r="AF772" s="2505"/>
      <c r="AG772" s="2505"/>
      <c r="AH772" s="2505"/>
      <c r="AI772" s="2505"/>
      <c r="AJ772" s="2505"/>
      <c r="AK772" s="2507"/>
    </row>
    <row r="773" spans="1:37" s="2349" customFormat="1" ht="13.5" customHeight="1" thickBot="1" x14ac:dyDescent="0.25">
      <c r="B773" s="3399"/>
      <c r="C773" s="3399"/>
    </row>
    <row r="774" spans="1:37" s="2317" customFormat="1" ht="28.5" customHeight="1" thickTop="1" x14ac:dyDescent="0.2">
      <c r="A774" s="2349"/>
      <c r="C774" s="5759" t="s">
        <v>4915</v>
      </c>
      <c r="D774" s="5760"/>
      <c r="E774" s="5760"/>
      <c r="F774" s="5760"/>
      <c r="G774" s="5760"/>
      <c r="H774" s="5761"/>
    </row>
    <row r="775" spans="1:37" s="2317" customFormat="1" ht="15" customHeight="1" x14ac:dyDescent="0.2">
      <c r="A775" s="2349"/>
      <c r="C775" s="5766" t="s">
        <v>4916</v>
      </c>
      <c r="D775" s="5767"/>
      <c r="E775" s="5767"/>
      <c r="F775" s="5767"/>
      <c r="G775" s="5767"/>
      <c r="H775" s="5768"/>
    </row>
    <row r="776" spans="1:37" s="2317" customFormat="1" ht="15" customHeight="1" x14ac:dyDescent="0.2">
      <c r="A776" s="2349"/>
      <c r="C776" s="5765" t="s">
        <v>4917</v>
      </c>
      <c r="D776" s="5763"/>
      <c r="E776" s="5763"/>
      <c r="F776" s="5763"/>
      <c r="G776" s="5763"/>
      <c r="H776" s="5764"/>
    </row>
    <row r="777" spans="1:37" s="2317" customFormat="1" ht="28.5" customHeight="1" x14ac:dyDescent="0.2">
      <c r="A777" s="2349"/>
      <c r="C777" s="2335" t="s">
        <v>994</v>
      </c>
      <c r="D777" s="2336" t="s">
        <v>4918</v>
      </c>
      <c r="E777" s="2337" t="s">
        <v>4919</v>
      </c>
      <c r="F777" s="2337" t="s">
        <v>4920</v>
      </c>
      <c r="G777" s="5757"/>
      <c r="H777" s="5758"/>
    </row>
    <row r="778" spans="1:37" s="2317" customFormat="1" ht="15" customHeight="1" x14ac:dyDescent="0.2">
      <c r="A778" s="2349"/>
      <c r="C778" s="2244" t="s">
        <v>4921</v>
      </c>
      <c r="D778" s="2246" t="s">
        <v>4922</v>
      </c>
      <c r="E778" s="2246">
        <v>700</v>
      </c>
      <c r="F778" s="2246" t="s">
        <v>4923</v>
      </c>
      <c r="G778" s="5757"/>
      <c r="H778" s="5758"/>
    </row>
    <row r="779" spans="1:37" s="2317" customFormat="1" ht="15" customHeight="1" x14ac:dyDescent="0.2">
      <c r="A779" s="2349"/>
      <c r="C779" s="2244" t="s">
        <v>4924</v>
      </c>
      <c r="D779" s="2246" t="s">
        <v>4925</v>
      </c>
      <c r="E779" s="2246">
        <v>1000</v>
      </c>
      <c r="F779" s="2246" t="s">
        <v>4923</v>
      </c>
      <c r="G779" s="5757"/>
      <c r="H779" s="5758"/>
    </row>
    <row r="780" spans="1:37" s="2317" customFormat="1" ht="15" customHeight="1" x14ac:dyDescent="0.2">
      <c r="A780" s="2349"/>
      <c r="C780" s="2244" t="s">
        <v>4926</v>
      </c>
      <c r="D780" s="2246" t="s">
        <v>4927</v>
      </c>
      <c r="E780" s="2246">
        <v>1500</v>
      </c>
      <c r="F780" s="2246" t="s">
        <v>4923</v>
      </c>
      <c r="G780" s="5757"/>
      <c r="H780" s="5758"/>
    </row>
    <row r="781" spans="1:37" s="2317" customFormat="1" ht="15" customHeight="1" x14ac:dyDescent="0.2">
      <c r="A781" s="2349"/>
      <c r="C781" s="2244" t="s">
        <v>4928</v>
      </c>
      <c r="D781" s="2246" t="s">
        <v>4929</v>
      </c>
      <c r="E781" s="2246">
        <v>2000</v>
      </c>
      <c r="F781" s="2246" t="s">
        <v>4923</v>
      </c>
      <c r="G781" s="5757"/>
      <c r="H781" s="5758"/>
    </row>
    <row r="782" spans="1:37" s="2317" customFormat="1" ht="15" customHeight="1" x14ac:dyDescent="0.2">
      <c r="A782" s="2349"/>
      <c r="C782" s="2244" t="s">
        <v>4930</v>
      </c>
      <c r="D782" s="2246" t="s">
        <v>4931</v>
      </c>
      <c r="E782" s="2246">
        <v>3000</v>
      </c>
      <c r="F782" s="2246" t="s">
        <v>4923</v>
      </c>
      <c r="G782" s="5757"/>
      <c r="H782" s="5758"/>
    </row>
    <row r="783" spans="1:37" s="2317" customFormat="1" ht="15" customHeight="1" x14ac:dyDescent="0.2">
      <c r="A783" s="2349"/>
      <c r="C783" s="5762" t="s">
        <v>4488</v>
      </c>
      <c r="D783" s="5763"/>
      <c r="E783" s="5763"/>
      <c r="F783" s="5763"/>
      <c r="G783" s="5763"/>
      <c r="H783" s="5764"/>
    </row>
    <row r="784" spans="1:37" s="2317" customFormat="1" ht="15" customHeight="1" x14ac:dyDescent="0.2">
      <c r="A784" s="2349"/>
      <c r="C784" s="5765" t="s">
        <v>1980</v>
      </c>
      <c r="D784" s="5763"/>
      <c r="E784" s="5763"/>
      <c r="F784" s="5763"/>
      <c r="G784" s="5763"/>
      <c r="H784" s="5764"/>
    </row>
    <row r="785" spans="1:8" s="2317" customFormat="1" ht="15" customHeight="1" x14ac:dyDescent="0.2">
      <c r="A785" s="2349"/>
      <c r="C785" s="5766" t="s">
        <v>4932</v>
      </c>
      <c r="D785" s="5767"/>
      <c r="E785" s="5767"/>
      <c r="F785" s="5767"/>
      <c r="G785" s="5767"/>
      <c r="H785" s="5768"/>
    </row>
    <row r="786" spans="1:8" s="2317" customFormat="1" ht="15" customHeight="1" x14ac:dyDescent="0.2">
      <c r="A786" s="2349"/>
      <c r="C786" s="5754" t="s">
        <v>4933</v>
      </c>
      <c r="D786" s="5755"/>
      <c r="E786" s="5755"/>
      <c r="F786" s="5755"/>
      <c r="G786" s="5755"/>
      <c r="H786" s="5756"/>
    </row>
    <row r="787" spans="1:8" s="2317" customFormat="1" ht="21" customHeight="1" x14ac:dyDescent="0.2">
      <c r="A787" s="2349"/>
      <c r="C787" s="5754" t="s">
        <v>4934</v>
      </c>
      <c r="D787" s="5755"/>
      <c r="E787" s="5755"/>
      <c r="F787" s="5755"/>
      <c r="G787" s="5755"/>
      <c r="H787" s="5756"/>
    </row>
    <row r="788" spans="1:8" s="2317" customFormat="1" ht="27.75" customHeight="1" x14ac:dyDescent="0.2">
      <c r="A788" s="2349"/>
      <c r="C788" s="5779" t="s">
        <v>4494</v>
      </c>
      <c r="D788" s="5755"/>
      <c r="E788" s="5755"/>
      <c r="F788" s="5755"/>
      <c r="G788" s="5755"/>
      <c r="H788" s="5756"/>
    </row>
    <row r="789" spans="1:8" s="2317" customFormat="1" ht="15" customHeight="1" x14ac:dyDescent="0.2">
      <c r="A789" s="2349"/>
      <c r="C789" s="5754" t="s">
        <v>4935</v>
      </c>
      <c r="D789" s="5755"/>
      <c r="E789" s="5755"/>
      <c r="F789" s="5755"/>
      <c r="G789" s="5755"/>
      <c r="H789" s="5756"/>
    </row>
    <row r="790" spans="1:8" s="2317" customFormat="1" ht="15" customHeight="1" x14ac:dyDescent="0.2">
      <c r="A790" s="2349"/>
      <c r="C790" s="5754" t="s">
        <v>4496</v>
      </c>
      <c r="D790" s="5755"/>
      <c r="E790" s="5755"/>
      <c r="F790" s="5755"/>
      <c r="G790" s="5755"/>
      <c r="H790" s="5756"/>
    </row>
    <row r="791" spans="1:8" s="2317" customFormat="1" ht="37.5" customHeight="1" x14ac:dyDescent="0.2">
      <c r="A791" s="2349"/>
      <c r="C791" s="5780" t="s">
        <v>4936</v>
      </c>
      <c r="D791" s="5781"/>
      <c r="E791" s="5781"/>
      <c r="F791" s="5781"/>
      <c r="G791" s="5781"/>
      <c r="H791" s="5782"/>
    </row>
    <row r="792" spans="1:8" s="2317" customFormat="1" ht="15" customHeight="1" x14ac:dyDescent="0.2">
      <c r="A792" s="2349"/>
      <c r="C792" s="5783" t="s">
        <v>4937</v>
      </c>
      <c r="D792" s="5784"/>
      <c r="E792" s="5784"/>
      <c r="F792" s="5784"/>
      <c r="G792" s="5784"/>
      <c r="H792" s="5785"/>
    </row>
    <row r="793" spans="1:8" s="2315" customFormat="1" ht="15" customHeight="1" x14ac:dyDescent="0.2">
      <c r="A793" s="2349"/>
      <c r="C793" s="5779" t="s">
        <v>4938</v>
      </c>
      <c r="D793" s="5755"/>
      <c r="E793" s="5755"/>
      <c r="F793" s="5755"/>
      <c r="G793" s="5755"/>
      <c r="H793" s="5756"/>
    </row>
    <row r="794" spans="1:8" s="2315" customFormat="1" ht="15" customHeight="1" thickBot="1" x14ac:dyDescent="0.35">
      <c r="A794" s="2349"/>
      <c r="C794" s="4997"/>
      <c r="D794" s="4428"/>
      <c r="E794" s="470"/>
      <c r="F794" s="470"/>
      <c r="G794" s="470"/>
      <c r="H794" s="2318"/>
    </row>
    <row r="795" spans="1:8" s="2273" customFormat="1" ht="28.5" customHeight="1" thickTop="1" x14ac:dyDescent="0.3">
      <c r="A795" s="2349"/>
      <c r="C795" s="6105" t="s">
        <v>4427</v>
      </c>
      <c r="D795" s="6106"/>
      <c r="E795" s="6107"/>
      <c r="F795" s="470"/>
      <c r="G795" s="470"/>
      <c r="H795" s="2318"/>
    </row>
    <row r="796" spans="1:8" s="2273" customFormat="1" ht="15" customHeight="1" x14ac:dyDescent="0.3">
      <c r="A796" s="2349"/>
      <c r="C796" s="6108" t="s">
        <v>1270</v>
      </c>
      <c r="D796" s="6109"/>
      <c r="E796" s="6110"/>
      <c r="F796" s="470"/>
      <c r="G796" s="470"/>
      <c r="H796" s="2318"/>
    </row>
    <row r="797" spans="1:8" s="2273" customFormat="1" ht="15" customHeight="1" x14ac:dyDescent="0.3">
      <c r="A797" s="2349"/>
      <c r="C797" s="6212" t="s">
        <v>4428</v>
      </c>
      <c r="D797" s="6213"/>
      <c r="E797" s="6214"/>
      <c r="F797" s="470"/>
      <c r="G797" s="470"/>
      <c r="H797" s="2318"/>
    </row>
    <row r="798" spans="1:8" s="2273" customFormat="1" ht="15" customHeight="1" x14ac:dyDescent="0.3">
      <c r="A798" s="2349"/>
      <c r="C798" s="2214" t="s">
        <v>4429</v>
      </c>
      <c r="D798" s="2313" t="s">
        <v>4430</v>
      </c>
      <c r="E798" s="2216" t="s">
        <v>1056</v>
      </c>
      <c r="F798" s="470"/>
      <c r="G798" s="470"/>
      <c r="H798" s="2318"/>
    </row>
    <row r="799" spans="1:8" s="2273" customFormat="1" ht="15" customHeight="1" x14ac:dyDescent="0.3">
      <c r="A799" s="2349"/>
      <c r="C799" s="2217" t="s">
        <v>4431</v>
      </c>
      <c r="D799" s="2312">
        <v>9.99</v>
      </c>
      <c r="E799" s="2219">
        <v>500</v>
      </c>
      <c r="F799" s="470"/>
      <c r="G799" s="470"/>
      <c r="H799" s="2274"/>
    </row>
    <row r="800" spans="1:8" s="2273" customFormat="1" ht="15" customHeight="1" x14ac:dyDescent="0.3">
      <c r="A800" s="2349"/>
      <c r="C800" s="2217" t="s">
        <v>4432</v>
      </c>
      <c r="D800" s="2312">
        <v>14.99</v>
      </c>
      <c r="E800" s="2219">
        <v>700</v>
      </c>
      <c r="F800" s="470"/>
      <c r="G800" s="470"/>
      <c r="H800" s="2274"/>
    </row>
    <row r="801" spans="1:8" s="2273" customFormat="1" ht="15" customHeight="1" x14ac:dyDescent="0.3">
      <c r="A801" s="2349"/>
      <c r="C801" s="2217" t="s">
        <v>4433</v>
      </c>
      <c r="D801" s="2312">
        <v>19.989999999999998</v>
      </c>
      <c r="E801" s="2219">
        <v>1024</v>
      </c>
      <c r="F801" s="470"/>
      <c r="G801" s="470"/>
      <c r="H801" s="2274"/>
    </row>
    <row r="802" spans="1:8" s="2273" customFormat="1" ht="15" customHeight="1" x14ac:dyDescent="0.3">
      <c r="A802" s="2349"/>
      <c r="C802" s="2217" t="s">
        <v>4434</v>
      </c>
      <c r="D802" s="2312">
        <v>29.99</v>
      </c>
      <c r="E802" s="2219">
        <v>2000</v>
      </c>
      <c r="F802" s="470"/>
      <c r="G802" s="470"/>
      <c r="H802" s="2274"/>
    </row>
    <row r="803" spans="1:8" s="2273" customFormat="1" ht="15" customHeight="1" x14ac:dyDescent="0.3">
      <c r="A803" s="2349"/>
      <c r="C803" s="2217" t="s">
        <v>4435</v>
      </c>
      <c r="D803" s="2312">
        <v>49.99</v>
      </c>
      <c r="E803" s="2219">
        <v>4000</v>
      </c>
      <c r="F803" s="470"/>
      <c r="G803" s="470"/>
      <c r="H803" s="2274"/>
    </row>
    <row r="804" spans="1:8" s="2273" customFormat="1" ht="15" customHeight="1" x14ac:dyDescent="0.3">
      <c r="A804" s="2349"/>
      <c r="C804" s="6102" t="s">
        <v>4436</v>
      </c>
      <c r="D804" s="6215"/>
      <c r="E804" s="6104"/>
      <c r="F804" s="470"/>
      <c r="G804" s="470"/>
      <c r="H804" s="2274"/>
    </row>
    <row r="805" spans="1:8" s="2273" customFormat="1" ht="15" customHeight="1" x14ac:dyDescent="0.3">
      <c r="A805" s="2349"/>
      <c r="C805" s="6168" t="s">
        <v>4437</v>
      </c>
      <c r="D805" s="6216"/>
      <c r="E805" s="6170"/>
      <c r="F805" s="470"/>
      <c r="G805" s="470"/>
      <c r="H805" s="2274"/>
    </row>
    <row r="806" spans="1:8" s="2273" customFormat="1" ht="15" customHeight="1" x14ac:dyDescent="0.3">
      <c r="A806" s="2349"/>
      <c r="C806" s="6171" t="s">
        <v>1579</v>
      </c>
      <c r="D806" s="6217"/>
      <c r="E806" s="6173"/>
      <c r="F806" s="470"/>
      <c r="G806" s="470"/>
      <c r="H806" s="2274"/>
    </row>
    <row r="807" spans="1:8" s="2273" customFormat="1" ht="15" customHeight="1" x14ac:dyDescent="0.3">
      <c r="A807" s="2349"/>
      <c r="C807" s="5773" t="s">
        <v>4438</v>
      </c>
      <c r="D807" s="5774"/>
      <c r="E807" s="5775"/>
      <c r="F807" s="470"/>
      <c r="G807" s="470"/>
      <c r="H807" s="2274"/>
    </row>
    <row r="808" spans="1:8" s="2273" customFormat="1" ht="15" customHeight="1" x14ac:dyDescent="0.3">
      <c r="A808" s="2349"/>
      <c r="C808" s="5773" t="s">
        <v>4439</v>
      </c>
      <c r="D808" s="5774"/>
      <c r="E808" s="5775"/>
      <c r="F808" s="470"/>
      <c r="G808" s="470"/>
      <c r="H808" s="2274"/>
    </row>
    <row r="809" spans="1:8" s="2273" customFormat="1" ht="15" customHeight="1" x14ac:dyDescent="0.3">
      <c r="A809" s="2349"/>
      <c r="C809" s="6102" t="s">
        <v>4440</v>
      </c>
      <c r="D809" s="6215"/>
      <c r="E809" s="6104"/>
      <c r="F809" s="470"/>
      <c r="G809" s="470"/>
      <c r="H809" s="2274"/>
    </row>
    <row r="810" spans="1:8" s="2273" customFormat="1" ht="15" customHeight="1" x14ac:dyDescent="0.3">
      <c r="A810" s="2349"/>
      <c r="C810" s="6163" t="s">
        <v>3275</v>
      </c>
      <c r="D810" s="6167"/>
      <c r="E810" s="6165"/>
      <c r="F810" s="470"/>
      <c r="G810" s="470"/>
      <c r="H810" s="2274"/>
    </row>
    <row r="811" spans="1:8" s="2273" customFormat="1" ht="15" customHeight="1" x14ac:dyDescent="0.3">
      <c r="A811" s="2349"/>
      <c r="C811" s="6163" t="s">
        <v>4441</v>
      </c>
      <c r="D811" s="6167"/>
      <c r="E811" s="6165"/>
      <c r="F811" s="470"/>
      <c r="G811" s="470"/>
      <c r="H811" s="2274"/>
    </row>
    <row r="812" spans="1:8" s="2273" customFormat="1" ht="15" customHeight="1" x14ac:dyDescent="0.3">
      <c r="A812" s="2349"/>
      <c r="C812" s="2220" t="s">
        <v>4442</v>
      </c>
      <c r="D812" s="2312"/>
      <c r="E812" s="2219"/>
      <c r="F812" s="470"/>
      <c r="G812" s="470"/>
      <c r="H812" s="2274"/>
    </row>
    <row r="813" spans="1:8" s="2273" customFormat="1" ht="15" customHeight="1" x14ac:dyDescent="0.3">
      <c r="A813" s="2349"/>
      <c r="C813" s="5776" t="s">
        <v>4443</v>
      </c>
      <c r="D813" s="5777"/>
      <c r="E813" s="5778"/>
      <c r="F813" s="470"/>
      <c r="G813" s="470"/>
      <c r="H813" s="2274"/>
    </row>
    <row r="814" spans="1:8" s="2273" customFormat="1" ht="15" customHeight="1" x14ac:dyDescent="0.3">
      <c r="A814" s="2349"/>
      <c r="C814" s="5773" t="s">
        <v>4444</v>
      </c>
      <c r="D814" s="5774"/>
      <c r="E814" s="5775"/>
      <c r="F814" s="470"/>
      <c r="G814" s="470"/>
      <c r="H814" s="2274"/>
    </row>
    <row r="815" spans="1:8" s="2273" customFormat="1" ht="15" customHeight="1" x14ac:dyDescent="0.3">
      <c r="A815" s="2349"/>
      <c r="C815" s="5773" t="s">
        <v>4445</v>
      </c>
      <c r="D815" s="5774"/>
      <c r="E815" s="5775"/>
      <c r="F815" s="470"/>
      <c r="G815" s="470"/>
      <c r="H815" s="2274"/>
    </row>
    <row r="816" spans="1:8" s="2273" customFormat="1" ht="15" customHeight="1" x14ac:dyDescent="0.3">
      <c r="A816" s="2349"/>
      <c r="C816" s="5773" t="s">
        <v>4446</v>
      </c>
      <c r="D816" s="5774"/>
      <c r="E816" s="5775"/>
      <c r="F816" s="470"/>
      <c r="G816" s="470"/>
      <c r="H816" s="2274"/>
    </row>
    <row r="817" spans="1:11" s="2273" customFormat="1" ht="15" customHeight="1" x14ac:dyDescent="0.3">
      <c r="A817" s="2349"/>
      <c r="C817" s="5773" t="s">
        <v>4447</v>
      </c>
      <c r="D817" s="5774"/>
      <c r="E817" s="5775"/>
      <c r="F817" s="470"/>
      <c r="G817" s="470"/>
      <c r="H817" s="2274"/>
    </row>
    <row r="818" spans="1:11" s="2273" customFormat="1" ht="15" customHeight="1" x14ac:dyDescent="0.3">
      <c r="A818" s="2349"/>
      <c r="C818" s="5776" t="s">
        <v>4479</v>
      </c>
      <c r="D818" s="5777"/>
      <c r="E818" s="5778"/>
      <c r="F818" s="470"/>
      <c r="G818" s="470"/>
      <c r="H818" s="2274"/>
    </row>
    <row r="819" spans="1:11" s="2273" customFormat="1" ht="15" customHeight="1" x14ac:dyDescent="0.3">
      <c r="A819" s="2349"/>
      <c r="C819" s="5776" t="s">
        <v>4448</v>
      </c>
      <c r="D819" s="5777"/>
      <c r="E819" s="5778"/>
      <c r="F819" s="470"/>
      <c r="G819" s="470"/>
      <c r="H819" s="2274"/>
    </row>
    <row r="820" spans="1:11" s="2273" customFormat="1" ht="15" customHeight="1" x14ac:dyDescent="0.3">
      <c r="A820" s="2349"/>
      <c r="C820" s="5776" t="s">
        <v>4449</v>
      </c>
      <c r="D820" s="5777"/>
      <c r="E820" s="5778"/>
      <c r="F820" s="470"/>
      <c r="G820" s="470"/>
      <c r="H820" s="2274"/>
    </row>
    <row r="821" spans="1:11" s="2273" customFormat="1" ht="22.5" customHeight="1" thickBot="1" x14ac:dyDescent="0.35">
      <c r="A821" s="2349"/>
      <c r="C821" s="5773" t="s">
        <v>4450</v>
      </c>
      <c r="D821" s="5774"/>
      <c r="E821" s="5775"/>
      <c r="F821" s="470"/>
      <c r="G821" s="470"/>
      <c r="H821" s="2274"/>
    </row>
    <row r="822" spans="1:11" s="2273" customFormat="1" ht="15" customHeight="1" thickTop="1" thickBot="1" x14ac:dyDescent="0.35">
      <c r="A822" s="2349"/>
      <c r="C822" s="6211"/>
      <c r="D822" s="6211"/>
      <c r="E822" s="470"/>
      <c r="F822" s="470"/>
      <c r="G822" s="470"/>
      <c r="H822" s="2274"/>
    </row>
    <row r="823" spans="1:11" s="2195" customFormat="1" ht="22.5" customHeight="1" thickTop="1" x14ac:dyDescent="0.2">
      <c r="A823" s="2349"/>
      <c r="C823" s="6174" t="s">
        <v>4503</v>
      </c>
      <c r="D823" s="6175"/>
      <c r="E823" s="6175"/>
      <c r="F823" s="6175"/>
      <c r="G823" s="6175"/>
      <c r="H823" s="6175"/>
      <c r="I823" s="6175"/>
      <c r="J823" s="6175"/>
      <c r="K823" s="6176"/>
    </row>
    <row r="824" spans="1:11" s="2195" customFormat="1" ht="15" customHeight="1" x14ac:dyDescent="0.25">
      <c r="A824" s="2349"/>
      <c r="C824" s="6177" t="s">
        <v>4502</v>
      </c>
      <c r="D824" s="6178"/>
      <c r="E824" s="6178"/>
      <c r="F824" s="6178"/>
      <c r="G824" s="6178"/>
      <c r="H824" s="6178"/>
      <c r="I824" s="6178"/>
      <c r="J824" s="6178"/>
      <c r="K824" s="6179"/>
    </row>
    <row r="825" spans="1:11" s="2195" customFormat="1" ht="15" customHeight="1" x14ac:dyDescent="0.2">
      <c r="A825" s="2349"/>
      <c r="C825" s="6145" t="s">
        <v>4504</v>
      </c>
      <c r="D825" s="6146"/>
      <c r="E825" s="6146"/>
      <c r="F825" s="6146"/>
      <c r="G825" s="6146"/>
      <c r="H825" s="6146"/>
      <c r="I825" s="6146"/>
      <c r="J825" s="6146"/>
      <c r="K825" s="6147"/>
    </row>
    <row r="826" spans="1:11" s="2195" customFormat="1" ht="15" customHeight="1" x14ac:dyDescent="0.2">
      <c r="A826" s="2349"/>
      <c r="C826" s="6180" t="s">
        <v>4505</v>
      </c>
      <c r="D826" s="5781"/>
      <c r="E826" s="5781"/>
      <c r="F826" s="5781"/>
      <c r="G826" s="5781"/>
      <c r="H826" s="5781"/>
      <c r="I826" s="5781"/>
      <c r="J826" s="5781"/>
      <c r="K826" s="5782"/>
    </row>
    <row r="827" spans="1:11" s="2195" customFormat="1" ht="15" customHeight="1" x14ac:dyDescent="0.25">
      <c r="A827" s="2349"/>
      <c r="C827" s="6181" t="s">
        <v>4506</v>
      </c>
      <c r="D827" s="6182"/>
      <c r="E827" s="6182"/>
      <c r="F827" s="6182"/>
      <c r="G827" s="6182"/>
      <c r="H827" s="6182"/>
      <c r="I827" s="6182"/>
      <c r="J827" s="6183"/>
      <c r="K827" s="6184"/>
    </row>
    <row r="828" spans="1:11" s="2195" customFormat="1" ht="15" customHeight="1" x14ac:dyDescent="0.25">
      <c r="A828" s="2349"/>
      <c r="C828" s="6185"/>
      <c r="D828" s="6186"/>
      <c r="E828" s="6186"/>
      <c r="F828" s="6187"/>
      <c r="G828" s="6188" t="s">
        <v>4507</v>
      </c>
      <c r="H828" s="6188"/>
      <c r="I828" s="6188"/>
      <c r="J828" s="6189"/>
      <c r="K828" s="6190"/>
    </row>
    <row r="829" spans="1:11" s="2195" customFormat="1" ht="15" customHeight="1" x14ac:dyDescent="0.2">
      <c r="A829" s="2349"/>
      <c r="C829" s="6141" t="s">
        <v>2337</v>
      </c>
      <c r="D829" s="6143" t="s">
        <v>2936</v>
      </c>
      <c r="E829" s="6143" t="s">
        <v>4508</v>
      </c>
      <c r="F829" s="6143" t="s">
        <v>4509</v>
      </c>
      <c r="G829" s="6144" t="s">
        <v>4510</v>
      </c>
      <c r="H829" s="6144"/>
      <c r="I829" s="6144"/>
      <c r="J829" s="6191"/>
      <c r="K829" s="6192"/>
    </row>
    <row r="830" spans="1:11" s="2195" customFormat="1" ht="15" customHeight="1" x14ac:dyDescent="0.2">
      <c r="A830" s="2349"/>
      <c r="C830" s="6142"/>
      <c r="D830" s="6144"/>
      <c r="E830" s="6144"/>
      <c r="F830" s="6144"/>
      <c r="G830" s="2227" t="s">
        <v>4511</v>
      </c>
      <c r="H830" s="2227" t="s">
        <v>4512</v>
      </c>
      <c r="I830" s="2227" t="s">
        <v>4513</v>
      </c>
      <c r="J830" s="6191"/>
      <c r="K830" s="6192"/>
    </row>
    <row r="831" spans="1:11" s="2195" customFormat="1" ht="15" customHeight="1" x14ac:dyDescent="0.2">
      <c r="A831" s="2349"/>
      <c r="C831" s="6142"/>
      <c r="D831" s="6144"/>
      <c r="E831" s="6144"/>
      <c r="F831" s="2227" t="s">
        <v>4514</v>
      </c>
      <c r="G831" s="2227" t="s">
        <v>4515</v>
      </c>
      <c r="H831" s="2227" t="s">
        <v>4516</v>
      </c>
      <c r="I831" s="2227" t="s">
        <v>4517</v>
      </c>
      <c r="J831" s="6191"/>
      <c r="K831" s="6192"/>
    </row>
    <row r="832" spans="1:11" s="2195" customFormat="1" ht="15" customHeight="1" x14ac:dyDescent="0.2">
      <c r="A832" s="2349"/>
      <c r="C832" s="2228">
        <v>9.99</v>
      </c>
      <c r="D832" s="2229" t="s">
        <v>2235</v>
      </c>
      <c r="E832" s="2229" t="s">
        <v>1624</v>
      </c>
      <c r="F832" s="2229">
        <v>25</v>
      </c>
      <c r="G832" s="2230">
        <v>0.04</v>
      </c>
      <c r="H832" s="2230">
        <v>0.04</v>
      </c>
      <c r="I832" s="2230">
        <v>0.15</v>
      </c>
      <c r="J832" s="6191"/>
      <c r="K832" s="6192"/>
    </row>
    <row r="833" spans="1:11" s="2195" customFormat="1" ht="15" customHeight="1" x14ac:dyDescent="0.2">
      <c r="A833" s="2349"/>
      <c r="C833" s="2228">
        <v>14.99</v>
      </c>
      <c r="D833" s="2229" t="s">
        <v>2235</v>
      </c>
      <c r="E833" s="2229" t="s">
        <v>1624</v>
      </c>
      <c r="F833" s="2229">
        <v>40</v>
      </c>
      <c r="G833" s="2230">
        <v>0.04</v>
      </c>
      <c r="H833" s="2230">
        <v>0.04</v>
      </c>
      <c r="I833" s="2230">
        <v>0.15</v>
      </c>
      <c r="J833" s="6191"/>
      <c r="K833" s="6192"/>
    </row>
    <row r="834" spans="1:11" s="2195" customFormat="1" ht="15" customHeight="1" x14ac:dyDescent="0.2">
      <c r="A834" s="2349"/>
      <c r="C834" s="2228">
        <v>24.99</v>
      </c>
      <c r="D834" s="2229" t="s">
        <v>2235</v>
      </c>
      <c r="E834" s="2229" t="s">
        <v>1624</v>
      </c>
      <c r="F834" s="2229">
        <v>90</v>
      </c>
      <c r="G834" s="2230">
        <v>0.04</v>
      </c>
      <c r="H834" s="2230">
        <v>0.04</v>
      </c>
      <c r="I834" s="2230">
        <v>0.15</v>
      </c>
      <c r="J834" s="6191"/>
      <c r="K834" s="6192"/>
    </row>
    <row r="835" spans="1:11" s="2195" customFormat="1" ht="15" customHeight="1" x14ac:dyDescent="0.2">
      <c r="A835" s="2349"/>
      <c r="C835" s="2228">
        <v>29.99</v>
      </c>
      <c r="D835" s="2229" t="s">
        <v>2235</v>
      </c>
      <c r="E835" s="2229" t="s">
        <v>1624</v>
      </c>
      <c r="F835" s="2229">
        <v>100</v>
      </c>
      <c r="G835" s="2230">
        <v>0.04</v>
      </c>
      <c r="H835" s="2230">
        <v>0.04</v>
      </c>
      <c r="I835" s="2230">
        <v>0.15</v>
      </c>
      <c r="J835" s="6191"/>
      <c r="K835" s="6192"/>
    </row>
    <row r="836" spans="1:11" s="2195" customFormat="1" ht="15" customHeight="1" x14ac:dyDescent="0.2">
      <c r="A836" s="2349"/>
      <c r="C836" s="2228">
        <v>39.99</v>
      </c>
      <c r="D836" s="2229" t="s">
        <v>2235</v>
      </c>
      <c r="E836" s="2229" t="s">
        <v>1624</v>
      </c>
      <c r="F836" s="2229">
        <v>120</v>
      </c>
      <c r="G836" s="2230">
        <v>0.04</v>
      </c>
      <c r="H836" s="2230">
        <v>0.04</v>
      </c>
      <c r="I836" s="2230">
        <v>0.15</v>
      </c>
      <c r="J836" s="6191"/>
      <c r="K836" s="6192"/>
    </row>
    <row r="837" spans="1:11" s="2195" customFormat="1" ht="15" customHeight="1" x14ac:dyDescent="0.2">
      <c r="A837" s="2349"/>
      <c r="C837" s="2228">
        <v>49.99</v>
      </c>
      <c r="D837" s="2229" t="s">
        <v>2235</v>
      </c>
      <c r="E837" s="2229" t="s">
        <v>1624</v>
      </c>
      <c r="F837" s="2229">
        <v>140</v>
      </c>
      <c r="G837" s="2230">
        <v>0.04</v>
      </c>
      <c r="H837" s="2230">
        <v>0.04</v>
      </c>
      <c r="I837" s="2230">
        <v>0.15</v>
      </c>
      <c r="J837" s="6191"/>
      <c r="K837" s="6192"/>
    </row>
    <row r="838" spans="1:11" s="2195" customFormat="1" ht="15" customHeight="1" x14ac:dyDescent="0.2">
      <c r="A838" s="2349"/>
      <c r="C838" s="2228">
        <v>74.989999999999995</v>
      </c>
      <c r="D838" s="2229" t="s">
        <v>2235</v>
      </c>
      <c r="E838" s="2229" t="s">
        <v>1624</v>
      </c>
      <c r="F838" s="2229">
        <v>180</v>
      </c>
      <c r="G838" s="2230">
        <v>0.04</v>
      </c>
      <c r="H838" s="2230">
        <v>0.04</v>
      </c>
      <c r="I838" s="2230">
        <v>0.15</v>
      </c>
      <c r="J838" s="6191"/>
      <c r="K838" s="6192"/>
    </row>
    <row r="839" spans="1:11" s="2195" customFormat="1" ht="15" customHeight="1" x14ac:dyDescent="0.2">
      <c r="A839" s="2349"/>
      <c r="C839" s="2231">
        <v>99.99</v>
      </c>
      <c r="D839" s="2232" t="s">
        <v>2235</v>
      </c>
      <c r="E839" s="2229" t="s">
        <v>1624</v>
      </c>
      <c r="F839" s="2232">
        <v>250</v>
      </c>
      <c r="G839" s="2230">
        <v>0.04</v>
      </c>
      <c r="H839" s="2230">
        <v>0.04</v>
      </c>
      <c r="I839" s="2230">
        <v>0.15</v>
      </c>
      <c r="J839" s="6191"/>
      <c r="K839" s="6192"/>
    </row>
    <row r="840" spans="1:11" s="2195" customFormat="1" ht="15" customHeight="1" x14ac:dyDescent="0.2">
      <c r="A840" s="2349"/>
      <c r="C840" s="6133" t="s">
        <v>3714</v>
      </c>
      <c r="D840" s="6134"/>
      <c r="E840" s="6134"/>
      <c r="F840" s="6134"/>
      <c r="G840" s="6135"/>
      <c r="H840" s="6135"/>
      <c r="I840" s="6135"/>
      <c r="J840" s="6136"/>
      <c r="K840" s="6137"/>
    </row>
    <row r="841" spans="1:11" s="2195" customFormat="1" ht="15" customHeight="1" x14ac:dyDescent="0.25">
      <c r="A841" s="2349"/>
      <c r="C841" s="6208"/>
      <c r="D841" s="6209"/>
      <c r="E841" s="6209"/>
      <c r="F841" s="6210"/>
      <c r="G841" s="6188" t="s">
        <v>4507</v>
      </c>
      <c r="H841" s="6188"/>
      <c r="I841" s="6188"/>
      <c r="J841" s="6191"/>
      <c r="K841" s="6192"/>
    </row>
    <row r="842" spans="1:11" s="2195" customFormat="1" ht="15" customHeight="1" x14ac:dyDescent="0.2">
      <c r="A842" s="2349"/>
      <c r="C842" s="6141" t="s">
        <v>2337</v>
      </c>
      <c r="D842" s="6143" t="s">
        <v>2936</v>
      </c>
      <c r="E842" s="6143" t="s">
        <v>4508</v>
      </c>
      <c r="F842" s="6143" t="s">
        <v>4509</v>
      </c>
      <c r="G842" s="6144" t="s">
        <v>4510</v>
      </c>
      <c r="H842" s="6144"/>
      <c r="I842" s="6144"/>
      <c r="J842" s="6191"/>
      <c r="K842" s="6192"/>
    </row>
    <row r="843" spans="1:11" s="2195" customFormat="1" ht="15" customHeight="1" x14ac:dyDescent="0.2">
      <c r="A843" s="2349"/>
      <c r="C843" s="6142"/>
      <c r="D843" s="6144"/>
      <c r="E843" s="6144"/>
      <c r="F843" s="6144"/>
      <c r="G843" s="2227" t="s">
        <v>4511</v>
      </c>
      <c r="H843" s="2227" t="s">
        <v>4512</v>
      </c>
      <c r="I843" s="2227" t="s">
        <v>4513</v>
      </c>
      <c r="J843" s="6191"/>
      <c r="K843" s="6192"/>
    </row>
    <row r="844" spans="1:11" s="2195" customFormat="1" ht="15" customHeight="1" x14ac:dyDescent="0.2">
      <c r="A844" s="2349"/>
      <c r="C844" s="6142"/>
      <c r="D844" s="6144"/>
      <c r="E844" s="6144"/>
      <c r="F844" s="2227" t="s">
        <v>4514</v>
      </c>
      <c r="G844" s="2227" t="s">
        <v>4515</v>
      </c>
      <c r="H844" s="2227" t="s">
        <v>4516</v>
      </c>
      <c r="I844" s="2227" t="s">
        <v>4517</v>
      </c>
      <c r="J844" s="6191"/>
      <c r="K844" s="6192"/>
    </row>
    <row r="845" spans="1:11" s="2195" customFormat="1" ht="15" customHeight="1" x14ac:dyDescent="0.2">
      <c r="A845" s="2349"/>
      <c r="C845" s="2228">
        <v>9.99</v>
      </c>
      <c r="D845" s="2229" t="s">
        <v>2235</v>
      </c>
      <c r="E845" s="2229" t="s">
        <v>2025</v>
      </c>
      <c r="F845" s="2229">
        <v>25</v>
      </c>
      <c r="G845" s="2230">
        <v>0.04</v>
      </c>
      <c r="H845" s="2230">
        <v>0.04</v>
      </c>
      <c r="I845" s="2230">
        <v>0.15</v>
      </c>
      <c r="J845" s="6191"/>
      <c r="K845" s="6192"/>
    </row>
    <row r="846" spans="1:11" s="2195" customFormat="1" ht="15" customHeight="1" x14ac:dyDescent="0.2">
      <c r="A846" s="2349"/>
      <c r="C846" s="2228">
        <v>14.99</v>
      </c>
      <c r="D846" s="2229" t="s">
        <v>2235</v>
      </c>
      <c r="E846" s="2229" t="s">
        <v>2025</v>
      </c>
      <c r="F846" s="2229">
        <v>40</v>
      </c>
      <c r="G846" s="2230">
        <v>0.04</v>
      </c>
      <c r="H846" s="2230">
        <v>0.04</v>
      </c>
      <c r="I846" s="2230">
        <v>0.15</v>
      </c>
      <c r="J846" s="6191"/>
      <c r="K846" s="6192"/>
    </row>
    <row r="847" spans="1:11" s="2195" customFormat="1" ht="15" customHeight="1" x14ac:dyDescent="0.2">
      <c r="A847" s="2349"/>
      <c r="C847" s="2228">
        <v>24.99</v>
      </c>
      <c r="D847" s="2229" t="s">
        <v>2235</v>
      </c>
      <c r="E847" s="2229" t="s">
        <v>2025</v>
      </c>
      <c r="F847" s="2229">
        <v>90</v>
      </c>
      <c r="G847" s="2230">
        <v>0.04</v>
      </c>
      <c r="H847" s="2230">
        <v>0.04</v>
      </c>
      <c r="I847" s="2230">
        <v>0.15</v>
      </c>
      <c r="J847" s="6191"/>
      <c r="K847" s="6192"/>
    </row>
    <row r="848" spans="1:11" s="2195" customFormat="1" ht="15" customHeight="1" x14ac:dyDescent="0.2">
      <c r="A848" s="2349"/>
      <c r="C848" s="2228">
        <v>29.99</v>
      </c>
      <c r="D848" s="2229" t="s">
        <v>2235</v>
      </c>
      <c r="E848" s="2229" t="s">
        <v>2025</v>
      </c>
      <c r="F848" s="2229">
        <v>100</v>
      </c>
      <c r="G848" s="2230">
        <v>0.04</v>
      </c>
      <c r="H848" s="2230">
        <v>0.04</v>
      </c>
      <c r="I848" s="2230">
        <v>0.15</v>
      </c>
      <c r="J848" s="6191"/>
      <c r="K848" s="6192"/>
    </row>
    <row r="849" spans="1:11" s="2195" customFormat="1" ht="15" customHeight="1" x14ac:dyDescent="0.2">
      <c r="A849" s="2349"/>
      <c r="C849" s="2228">
        <v>39.99</v>
      </c>
      <c r="D849" s="2229" t="s">
        <v>2235</v>
      </c>
      <c r="E849" s="2229" t="s">
        <v>2025</v>
      </c>
      <c r="F849" s="2229">
        <v>120</v>
      </c>
      <c r="G849" s="2230">
        <v>0.04</v>
      </c>
      <c r="H849" s="2230">
        <v>0.04</v>
      </c>
      <c r="I849" s="2230">
        <v>0.15</v>
      </c>
      <c r="J849" s="6191"/>
      <c r="K849" s="6192"/>
    </row>
    <row r="850" spans="1:11" s="2195" customFormat="1" ht="15" customHeight="1" x14ac:dyDescent="0.2">
      <c r="A850" s="2349"/>
      <c r="C850" s="2228">
        <v>49.99</v>
      </c>
      <c r="D850" s="2229" t="s">
        <v>2235</v>
      </c>
      <c r="E850" s="2229" t="s">
        <v>2025</v>
      </c>
      <c r="F850" s="2229">
        <v>140</v>
      </c>
      <c r="G850" s="2230">
        <v>0.04</v>
      </c>
      <c r="H850" s="2230">
        <v>0.04</v>
      </c>
      <c r="I850" s="2230">
        <v>0.15</v>
      </c>
      <c r="J850" s="6191"/>
      <c r="K850" s="6192"/>
    </row>
    <row r="851" spans="1:11" s="2195" customFormat="1" ht="15" customHeight="1" x14ac:dyDescent="0.2">
      <c r="A851" s="2349"/>
      <c r="C851" s="2228">
        <v>74.989999999999995</v>
      </c>
      <c r="D851" s="2229" t="s">
        <v>2235</v>
      </c>
      <c r="E851" s="2229" t="s">
        <v>2025</v>
      </c>
      <c r="F851" s="2229">
        <v>180</v>
      </c>
      <c r="G851" s="2230">
        <v>0.04</v>
      </c>
      <c r="H851" s="2230">
        <v>0.04</v>
      </c>
      <c r="I851" s="2230">
        <v>0.15</v>
      </c>
      <c r="J851" s="6191"/>
      <c r="K851" s="6192"/>
    </row>
    <row r="852" spans="1:11" s="2195" customFormat="1" ht="15" customHeight="1" x14ac:dyDescent="0.2">
      <c r="A852" s="2349"/>
      <c r="C852" s="2231">
        <v>99.99</v>
      </c>
      <c r="D852" s="2232" t="s">
        <v>2235</v>
      </c>
      <c r="E852" s="2229" t="s">
        <v>2025</v>
      </c>
      <c r="F852" s="2232">
        <v>250</v>
      </c>
      <c r="G852" s="2230">
        <v>0.04</v>
      </c>
      <c r="H852" s="2230">
        <v>0.04</v>
      </c>
      <c r="I852" s="2230">
        <v>0.15</v>
      </c>
      <c r="J852" s="6191"/>
      <c r="K852" s="6192"/>
    </row>
    <row r="853" spans="1:11" s="2195" customFormat="1" ht="15" customHeight="1" x14ac:dyDescent="0.2">
      <c r="A853" s="2349"/>
      <c r="C853" s="6205" t="s">
        <v>3714</v>
      </c>
      <c r="D853" s="6135"/>
      <c r="E853" s="6135"/>
      <c r="F853" s="6135"/>
      <c r="G853" s="6135"/>
      <c r="H853" s="6135"/>
      <c r="I853" s="6135"/>
      <c r="J853" s="6206"/>
      <c r="K853" s="6207"/>
    </row>
    <row r="854" spans="1:11" s="2195" customFormat="1" ht="15" customHeight="1" x14ac:dyDescent="0.25">
      <c r="A854" s="2349"/>
      <c r="C854" s="6200" t="s">
        <v>4518</v>
      </c>
      <c r="D854" s="6201"/>
      <c r="E854" s="6201"/>
      <c r="F854" s="6201"/>
      <c r="G854" s="6201"/>
      <c r="H854" s="6201"/>
      <c r="I854" s="6201"/>
      <c r="J854" s="6201"/>
      <c r="K854" s="6202"/>
    </row>
    <row r="855" spans="1:11" s="2195" customFormat="1" ht="15" customHeight="1" x14ac:dyDescent="0.2">
      <c r="A855" s="2349"/>
      <c r="C855" s="6141" t="s">
        <v>2337</v>
      </c>
      <c r="D855" s="6143" t="s">
        <v>2936</v>
      </c>
      <c r="E855" s="6143" t="s">
        <v>4508</v>
      </c>
      <c r="F855" s="6193" t="s">
        <v>4519</v>
      </c>
      <c r="G855" s="6193"/>
      <c r="H855" s="6193"/>
      <c r="I855" s="6193"/>
      <c r="J855" s="2233"/>
      <c r="K855" s="2234"/>
    </row>
    <row r="856" spans="1:11" s="2195" customFormat="1" ht="15" customHeight="1" x14ac:dyDescent="0.2">
      <c r="A856" s="2349"/>
      <c r="C856" s="6142"/>
      <c r="D856" s="6144"/>
      <c r="E856" s="6144"/>
      <c r="F856" s="2227" t="s">
        <v>4520</v>
      </c>
      <c r="G856" s="6144" t="s">
        <v>4521</v>
      </c>
      <c r="H856" s="6144"/>
      <c r="I856" s="2227" t="s">
        <v>4522</v>
      </c>
      <c r="J856" s="2233"/>
      <c r="K856" s="2234"/>
    </row>
    <row r="857" spans="1:11" s="2195" customFormat="1" ht="15" customHeight="1" x14ac:dyDescent="0.2">
      <c r="A857" s="2349"/>
      <c r="C857" s="6142"/>
      <c r="D857" s="6144"/>
      <c r="E857" s="6144"/>
      <c r="F857" s="2227" t="s">
        <v>4523</v>
      </c>
      <c r="G857" s="6144" t="s">
        <v>4524</v>
      </c>
      <c r="H857" s="6144"/>
      <c r="I857" s="2227" t="s">
        <v>4525</v>
      </c>
      <c r="J857" s="2233"/>
      <c r="K857" s="2234"/>
    </row>
    <row r="858" spans="1:11" s="2195" customFormat="1" ht="15" customHeight="1" x14ac:dyDescent="0.2">
      <c r="A858" s="2349"/>
      <c r="C858" s="2228">
        <v>9.99</v>
      </c>
      <c r="D858" s="2229" t="s">
        <v>2235</v>
      </c>
      <c r="E858" s="2229" t="s">
        <v>1624</v>
      </c>
      <c r="F858" s="2229">
        <v>2</v>
      </c>
      <c r="G858" s="6132">
        <v>30</v>
      </c>
      <c r="H858" s="6132"/>
      <c r="I858" s="2235">
        <v>10</v>
      </c>
      <c r="J858" s="2236"/>
      <c r="K858" s="2234"/>
    </row>
    <row r="859" spans="1:11" s="2195" customFormat="1" ht="15" customHeight="1" x14ac:dyDescent="0.2">
      <c r="A859" s="2349"/>
      <c r="C859" s="2228">
        <v>14.99</v>
      </c>
      <c r="D859" s="2229" t="s">
        <v>2235</v>
      </c>
      <c r="E859" s="2229" t="s">
        <v>1624</v>
      </c>
      <c r="F859" s="2229">
        <v>2</v>
      </c>
      <c r="G859" s="6132">
        <v>50</v>
      </c>
      <c r="H859" s="6132"/>
      <c r="I859" s="2235">
        <v>15</v>
      </c>
      <c r="J859" s="2236"/>
      <c r="K859" s="2234"/>
    </row>
    <row r="860" spans="1:11" s="2195" customFormat="1" ht="15" customHeight="1" x14ac:dyDescent="0.2">
      <c r="A860" s="2349"/>
      <c r="C860" s="2228">
        <v>24.99</v>
      </c>
      <c r="D860" s="2229" t="s">
        <v>2235</v>
      </c>
      <c r="E860" s="2229" t="s">
        <v>1624</v>
      </c>
      <c r="F860" s="2229">
        <v>2</v>
      </c>
      <c r="G860" s="6132">
        <v>60</v>
      </c>
      <c r="H860" s="6132"/>
      <c r="I860" s="2235">
        <v>20</v>
      </c>
      <c r="J860" s="2236"/>
      <c r="K860" s="2234"/>
    </row>
    <row r="861" spans="1:11" s="2195" customFormat="1" ht="15" customHeight="1" x14ac:dyDescent="0.2">
      <c r="A861" s="2349"/>
      <c r="C861" s="2228">
        <v>29.99</v>
      </c>
      <c r="D861" s="2229" t="s">
        <v>2235</v>
      </c>
      <c r="E861" s="2229" t="s">
        <v>1624</v>
      </c>
      <c r="F861" s="2229">
        <v>3</v>
      </c>
      <c r="G861" s="6132">
        <v>105</v>
      </c>
      <c r="H861" s="6132"/>
      <c r="I861" s="2235">
        <v>25</v>
      </c>
      <c r="J861" s="2236"/>
      <c r="K861" s="2234"/>
    </row>
    <row r="862" spans="1:11" s="2195" customFormat="1" ht="15" customHeight="1" x14ac:dyDescent="0.2">
      <c r="A862" s="2349"/>
      <c r="C862" s="2228">
        <v>39.99</v>
      </c>
      <c r="D862" s="2229" t="s">
        <v>2235</v>
      </c>
      <c r="E862" s="2229" t="s">
        <v>1624</v>
      </c>
      <c r="F862" s="2229">
        <v>3</v>
      </c>
      <c r="G862" s="6132">
        <v>120</v>
      </c>
      <c r="H862" s="6132"/>
      <c r="I862" s="2235">
        <v>30</v>
      </c>
      <c r="J862" s="2236"/>
      <c r="K862" s="2234"/>
    </row>
    <row r="863" spans="1:11" s="2195" customFormat="1" ht="15" customHeight="1" x14ac:dyDescent="0.2">
      <c r="A863" s="2349"/>
      <c r="C863" s="2228">
        <v>49.99</v>
      </c>
      <c r="D863" s="2229" t="s">
        <v>2235</v>
      </c>
      <c r="E863" s="2229" t="s">
        <v>1624</v>
      </c>
      <c r="F863" s="2229">
        <v>4</v>
      </c>
      <c r="G863" s="6132">
        <v>180</v>
      </c>
      <c r="H863" s="6132"/>
      <c r="I863" s="2235">
        <v>50</v>
      </c>
      <c r="J863" s="2236"/>
      <c r="K863" s="2234"/>
    </row>
    <row r="864" spans="1:11" s="2195" customFormat="1" ht="15" customHeight="1" x14ac:dyDescent="0.2">
      <c r="A864" s="2349"/>
      <c r="C864" s="2228">
        <v>74.989999999999995</v>
      </c>
      <c r="D864" s="2229" t="s">
        <v>2235</v>
      </c>
      <c r="E864" s="2229" t="s">
        <v>1624</v>
      </c>
      <c r="F864" s="2229">
        <v>5</v>
      </c>
      <c r="G864" s="6132">
        <v>250</v>
      </c>
      <c r="H864" s="6132"/>
      <c r="I864" s="2235">
        <v>50</v>
      </c>
      <c r="J864" s="2236"/>
      <c r="K864" s="2234"/>
    </row>
    <row r="865" spans="1:11" s="2195" customFormat="1" ht="15" customHeight="1" x14ac:dyDescent="0.2">
      <c r="A865" s="2349"/>
      <c r="C865" s="2228">
        <v>99.99</v>
      </c>
      <c r="D865" s="2229" t="s">
        <v>2235</v>
      </c>
      <c r="E865" s="2229" t="s">
        <v>1624</v>
      </c>
      <c r="F865" s="2229">
        <v>5</v>
      </c>
      <c r="G865" s="6132">
        <v>275</v>
      </c>
      <c r="H865" s="6132"/>
      <c r="I865" s="2235">
        <v>50</v>
      </c>
      <c r="J865" s="2236"/>
      <c r="K865" s="2234"/>
    </row>
    <row r="866" spans="1:11" s="2195" customFormat="1" ht="15" customHeight="1" x14ac:dyDescent="0.2">
      <c r="A866" s="2349"/>
      <c r="C866" s="6194"/>
      <c r="D866" s="6195"/>
      <c r="E866" s="6195"/>
      <c r="F866" s="6195"/>
      <c r="G866" s="6195"/>
      <c r="H866" s="6195"/>
      <c r="I866" s="6195"/>
      <c r="J866" s="6195"/>
      <c r="K866" s="6196"/>
    </row>
    <row r="867" spans="1:11" s="2195" customFormat="1" ht="15" customHeight="1" x14ac:dyDescent="0.2">
      <c r="A867" s="2349"/>
      <c r="C867" s="6142" t="s">
        <v>2337</v>
      </c>
      <c r="D867" s="6144" t="s">
        <v>2936</v>
      </c>
      <c r="E867" s="6144" t="s">
        <v>4508</v>
      </c>
      <c r="F867" s="6193" t="s">
        <v>4519</v>
      </c>
      <c r="G867" s="6193"/>
      <c r="H867" s="6193"/>
      <c r="I867" s="6193"/>
      <c r="J867" s="2233"/>
      <c r="K867" s="2234"/>
    </row>
    <row r="868" spans="1:11" s="2195" customFormat="1" ht="15" customHeight="1" x14ac:dyDescent="0.2">
      <c r="A868" s="2349"/>
      <c r="C868" s="6142"/>
      <c r="D868" s="6144"/>
      <c r="E868" s="6144"/>
      <c r="F868" s="2227" t="s">
        <v>4520</v>
      </c>
      <c r="G868" s="6144" t="s">
        <v>4521</v>
      </c>
      <c r="H868" s="6144"/>
      <c r="I868" s="2227" t="s">
        <v>4522</v>
      </c>
      <c r="J868" s="2233"/>
      <c r="K868" s="2234"/>
    </row>
    <row r="869" spans="1:11" s="2195" customFormat="1" ht="15" customHeight="1" x14ac:dyDescent="0.2">
      <c r="A869" s="2349"/>
      <c r="C869" s="6142"/>
      <c r="D869" s="6144"/>
      <c r="E869" s="6144"/>
      <c r="F869" s="2227" t="s">
        <v>4523</v>
      </c>
      <c r="G869" s="6144" t="s">
        <v>4524</v>
      </c>
      <c r="H869" s="6144"/>
      <c r="I869" s="2227" t="s">
        <v>4525</v>
      </c>
      <c r="J869" s="2233"/>
      <c r="K869" s="2234"/>
    </row>
    <row r="870" spans="1:11" s="2195" customFormat="1" ht="15" customHeight="1" x14ac:dyDescent="0.2">
      <c r="A870" s="2349"/>
      <c r="C870" s="2228">
        <v>9.99</v>
      </c>
      <c r="D870" s="2229" t="s">
        <v>2235</v>
      </c>
      <c r="E870" s="2229" t="s">
        <v>2025</v>
      </c>
      <c r="F870" s="2229">
        <v>2</v>
      </c>
      <c r="G870" s="6132">
        <v>30</v>
      </c>
      <c r="H870" s="6132"/>
      <c r="I870" s="2235">
        <v>10</v>
      </c>
      <c r="J870" s="2236"/>
      <c r="K870" s="2234"/>
    </row>
    <row r="871" spans="1:11" s="2195" customFormat="1" ht="15" customHeight="1" x14ac:dyDescent="0.2">
      <c r="A871" s="2349"/>
      <c r="C871" s="2228">
        <v>14.99</v>
      </c>
      <c r="D871" s="2229" t="s">
        <v>2235</v>
      </c>
      <c r="E871" s="2229" t="s">
        <v>2025</v>
      </c>
      <c r="F871" s="2229">
        <v>2</v>
      </c>
      <c r="G871" s="6132">
        <v>50</v>
      </c>
      <c r="H871" s="6132"/>
      <c r="I871" s="2235">
        <v>15</v>
      </c>
      <c r="J871" s="2236"/>
      <c r="K871" s="2234"/>
    </row>
    <row r="872" spans="1:11" s="2195" customFormat="1" ht="15" customHeight="1" x14ac:dyDescent="0.2">
      <c r="A872" s="2349"/>
      <c r="C872" s="2228">
        <v>24.99</v>
      </c>
      <c r="D872" s="2229" t="s">
        <v>2235</v>
      </c>
      <c r="E872" s="2229" t="s">
        <v>2025</v>
      </c>
      <c r="F872" s="2229">
        <v>2</v>
      </c>
      <c r="G872" s="6132">
        <v>60</v>
      </c>
      <c r="H872" s="6132"/>
      <c r="I872" s="2235">
        <v>20</v>
      </c>
      <c r="J872" s="2236"/>
      <c r="K872" s="2234"/>
    </row>
    <row r="873" spans="1:11" s="2195" customFormat="1" ht="15" customHeight="1" x14ac:dyDescent="0.2">
      <c r="A873" s="2349"/>
      <c r="C873" s="2228">
        <v>29.99</v>
      </c>
      <c r="D873" s="2229" t="s">
        <v>2235</v>
      </c>
      <c r="E873" s="2229" t="s">
        <v>2025</v>
      </c>
      <c r="F873" s="2229">
        <v>3</v>
      </c>
      <c r="G873" s="6132">
        <v>105</v>
      </c>
      <c r="H873" s="6132"/>
      <c r="I873" s="2235">
        <v>25</v>
      </c>
      <c r="J873" s="2236"/>
      <c r="K873" s="2234"/>
    </row>
    <row r="874" spans="1:11" s="2195" customFormat="1" ht="15" customHeight="1" x14ac:dyDescent="0.2">
      <c r="A874" s="2349"/>
      <c r="C874" s="2228">
        <v>39.99</v>
      </c>
      <c r="D874" s="2229" t="s">
        <v>2235</v>
      </c>
      <c r="E874" s="2229" t="s">
        <v>2025</v>
      </c>
      <c r="F874" s="2229">
        <v>3</v>
      </c>
      <c r="G874" s="6132">
        <v>120</v>
      </c>
      <c r="H874" s="6132"/>
      <c r="I874" s="2235">
        <v>30</v>
      </c>
      <c r="J874" s="2236"/>
      <c r="K874" s="2234"/>
    </row>
    <row r="875" spans="1:11" s="2195" customFormat="1" ht="15" customHeight="1" x14ac:dyDescent="0.2">
      <c r="A875" s="2349"/>
      <c r="C875" s="2228">
        <v>49.99</v>
      </c>
      <c r="D875" s="2229" t="s">
        <v>2235</v>
      </c>
      <c r="E875" s="2229" t="s">
        <v>2025</v>
      </c>
      <c r="F875" s="2229">
        <v>4</v>
      </c>
      <c r="G875" s="6132">
        <v>180</v>
      </c>
      <c r="H875" s="6132"/>
      <c r="I875" s="2235">
        <v>50</v>
      </c>
      <c r="J875" s="2236"/>
      <c r="K875" s="2234"/>
    </row>
    <row r="876" spans="1:11" s="2195" customFormat="1" ht="15" customHeight="1" x14ac:dyDescent="0.2">
      <c r="A876" s="2349"/>
      <c r="C876" s="2228">
        <v>74.989999999999995</v>
      </c>
      <c r="D876" s="2229" t="s">
        <v>2235</v>
      </c>
      <c r="E876" s="2229" t="s">
        <v>2025</v>
      </c>
      <c r="F876" s="2229">
        <v>5</v>
      </c>
      <c r="G876" s="6132">
        <v>250</v>
      </c>
      <c r="H876" s="6132"/>
      <c r="I876" s="2235">
        <v>50</v>
      </c>
      <c r="J876" s="2236"/>
      <c r="K876" s="2234"/>
    </row>
    <row r="877" spans="1:11" s="2195" customFormat="1" ht="15" customHeight="1" x14ac:dyDescent="0.2">
      <c r="A877" s="2349"/>
      <c r="C877" s="2231">
        <v>99.99</v>
      </c>
      <c r="D877" s="2232" t="s">
        <v>2235</v>
      </c>
      <c r="E877" s="2229" t="s">
        <v>2025</v>
      </c>
      <c r="F877" s="2229">
        <v>5</v>
      </c>
      <c r="G877" s="6132">
        <v>275</v>
      </c>
      <c r="H877" s="6132"/>
      <c r="I877" s="2235">
        <v>50</v>
      </c>
      <c r="J877" s="2236"/>
      <c r="K877" s="2234"/>
    </row>
    <row r="878" spans="1:11" s="2195" customFormat="1" ht="15" customHeight="1" x14ac:dyDescent="0.25">
      <c r="A878" s="2349"/>
      <c r="C878" s="6200" t="s">
        <v>4526</v>
      </c>
      <c r="D878" s="6201"/>
      <c r="E878" s="6201"/>
      <c r="F878" s="6201"/>
      <c r="G878" s="6201"/>
      <c r="H878" s="6201"/>
      <c r="I878" s="6201"/>
      <c r="J878" s="6201"/>
      <c r="K878" s="6202"/>
    </row>
    <row r="879" spans="1:11" s="2195" customFormat="1" ht="15" customHeight="1" x14ac:dyDescent="0.2">
      <c r="A879" s="2349"/>
      <c r="C879" s="6203" t="s">
        <v>4527</v>
      </c>
      <c r="D879" s="6204"/>
      <c r="E879" s="6204"/>
      <c r="F879" s="6204"/>
      <c r="G879" s="6204"/>
      <c r="H879" s="6204"/>
      <c r="I879" s="6204"/>
      <c r="J879" s="6204"/>
      <c r="K879" s="2237" t="s">
        <v>4528</v>
      </c>
    </row>
    <row r="880" spans="1:11" s="2195" customFormat="1" ht="15" customHeight="1" x14ac:dyDescent="0.2">
      <c r="A880" s="2349"/>
      <c r="C880" s="2228" t="s">
        <v>656</v>
      </c>
      <c r="D880" s="2238" t="s">
        <v>657</v>
      </c>
      <c r="E880" s="2238" t="s">
        <v>658</v>
      </c>
      <c r="F880" s="2238" t="s">
        <v>1559</v>
      </c>
      <c r="G880" s="2238" t="s">
        <v>660</v>
      </c>
      <c r="H880" s="2230" t="s">
        <v>661</v>
      </c>
      <c r="I880" s="2230" t="s">
        <v>662</v>
      </c>
      <c r="J880" s="2230" t="s">
        <v>663</v>
      </c>
      <c r="K880" s="2237" t="s">
        <v>4529</v>
      </c>
    </row>
    <row r="881" spans="1:11" s="2195" customFormat="1" ht="15" customHeight="1" x14ac:dyDescent="0.2">
      <c r="A881" s="2349"/>
      <c r="C881" s="2228" t="s">
        <v>4530</v>
      </c>
      <c r="D881" s="2229" t="s">
        <v>4531</v>
      </c>
      <c r="E881" s="2229" t="s">
        <v>4531</v>
      </c>
      <c r="F881" s="2229" t="s">
        <v>4531</v>
      </c>
      <c r="G881" s="2229" t="s">
        <v>4531</v>
      </c>
      <c r="H881" s="2230" t="s">
        <v>4532</v>
      </c>
      <c r="I881" s="2230" t="s">
        <v>4533</v>
      </c>
      <c r="J881" s="2229" t="s">
        <v>4534</v>
      </c>
      <c r="K881" s="2239" t="s">
        <v>4535</v>
      </c>
    </row>
    <row r="882" spans="1:11" s="2195" customFormat="1" ht="15" customHeight="1" x14ac:dyDescent="0.25">
      <c r="A882" s="2349"/>
      <c r="C882" s="6197" t="s">
        <v>4536</v>
      </c>
      <c r="D882" s="6198"/>
      <c r="E882" s="6198"/>
      <c r="F882" s="6198"/>
      <c r="G882" s="6198"/>
      <c r="H882" s="6198"/>
      <c r="I882" s="6198"/>
      <c r="J882" s="6198"/>
      <c r="K882" s="6199"/>
    </row>
    <row r="883" spans="1:11" s="2195" customFormat="1" ht="15" customHeight="1" x14ac:dyDescent="0.2">
      <c r="A883" s="2349"/>
      <c r="C883" s="6138" t="s">
        <v>4537</v>
      </c>
      <c r="D883" s="6139"/>
      <c r="E883" s="6139"/>
      <c r="F883" s="6139"/>
      <c r="G883" s="6139"/>
      <c r="H883" s="6139"/>
      <c r="I883" s="6139"/>
      <c r="J883" s="6139"/>
      <c r="K883" s="6140"/>
    </row>
    <row r="884" spans="1:11" s="2195" customFormat="1" ht="15" customHeight="1" x14ac:dyDescent="0.2">
      <c r="A884" s="2349"/>
      <c r="C884" s="6138" t="s">
        <v>4538</v>
      </c>
      <c r="D884" s="6139"/>
      <c r="E884" s="6139"/>
      <c r="F884" s="6139"/>
      <c r="G884" s="6139"/>
      <c r="H884" s="6139"/>
      <c r="I884" s="6139"/>
      <c r="J884" s="6139"/>
      <c r="K884" s="6140"/>
    </row>
    <row r="885" spans="1:11" s="2195" customFormat="1" ht="15" customHeight="1" x14ac:dyDescent="0.2">
      <c r="A885" s="2349"/>
      <c r="C885" s="6138" t="s">
        <v>4539</v>
      </c>
      <c r="D885" s="6139"/>
      <c r="E885" s="6139"/>
      <c r="F885" s="6139"/>
      <c r="G885" s="6139"/>
      <c r="H885" s="6139"/>
      <c r="I885" s="6139"/>
      <c r="J885" s="6139"/>
      <c r="K885" s="6140"/>
    </row>
    <row r="886" spans="1:11" s="2195" customFormat="1" ht="15" customHeight="1" x14ac:dyDescent="0.2">
      <c r="A886" s="2349"/>
      <c r="C886" s="6138" t="s">
        <v>4540</v>
      </c>
      <c r="D886" s="6139"/>
      <c r="E886" s="6139"/>
      <c r="F886" s="6139"/>
      <c r="G886" s="6139"/>
      <c r="H886" s="6139"/>
      <c r="I886" s="6139"/>
      <c r="J886" s="6139"/>
      <c r="K886" s="6140"/>
    </row>
    <row r="887" spans="1:11" s="2195" customFormat="1" ht="15" customHeight="1" x14ac:dyDescent="0.2">
      <c r="A887" s="2349"/>
      <c r="C887" s="6138" t="s">
        <v>4541</v>
      </c>
      <c r="D887" s="6139"/>
      <c r="E887" s="6139"/>
      <c r="F887" s="6139"/>
      <c r="G887" s="6139"/>
      <c r="H887" s="6139"/>
      <c r="I887" s="6139"/>
      <c r="J887" s="6139"/>
      <c r="K887" s="6140"/>
    </row>
    <row r="888" spans="1:11" s="2195" customFormat="1" ht="15" customHeight="1" x14ac:dyDescent="0.2">
      <c r="A888" s="2349"/>
      <c r="C888" s="6138" t="s">
        <v>4542</v>
      </c>
      <c r="D888" s="6139"/>
      <c r="E888" s="6139"/>
      <c r="F888" s="6139"/>
      <c r="G888" s="6139"/>
      <c r="H888" s="6139"/>
      <c r="I888" s="6139"/>
      <c r="J888" s="6139"/>
      <c r="K888" s="6140"/>
    </row>
    <row r="889" spans="1:11" s="2195" customFormat="1" ht="15" customHeight="1" x14ac:dyDescent="0.2">
      <c r="A889" s="2349"/>
      <c r="C889" s="6138" t="s">
        <v>4543</v>
      </c>
      <c r="D889" s="6139"/>
      <c r="E889" s="6139"/>
      <c r="F889" s="6139"/>
      <c r="G889" s="6139"/>
      <c r="H889" s="6139"/>
      <c r="I889" s="6139"/>
      <c r="J889" s="6139"/>
      <c r="K889" s="6140"/>
    </row>
    <row r="890" spans="1:11" s="2195" customFormat="1" ht="15" customHeight="1" x14ac:dyDescent="0.2">
      <c r="A890" s="2349"/>
      <c r="C890" s="6138" t="s">
        <v>4544</v>
      </c>
      <c r="D890" s="6139"/>
      <c r="E890" s="6139"/>
      <c r="F890" s="6139"/>
      <c r="G890" s="6139"/>
      <c r="H890" s="6139"/>
      <c r="I890" s="6139"/>
      <c r="J890" s="6139"/>
      <c r="K890" s="6140"/>
    </row>
    <row r="891" spans="1:11" s="2195" customFormat="1" ht="15" customHeight="1" x14ac:dyDescent="0.2">
      <c r="A891" s="2349"/>
      <c r="C891" s="6138" t="s">
        <v>4545</v>
      </c>
      <c r="D891" s="6139"/>
      <c r="E891" s="6139"/>
      <c r="F891" s="6139"/>
      <c r="G891" s="6139"/>
      <c r="H891" s="6139"/>
      <c r="I891" s="6139"/>
      <c r="J891" s="6139"/>
      <c r="K891" s="6140"/>
    </row>
    <row r="892" spans="1:11" s="2195" customFormat="1" ht="15" customHeight="1" x14ac:dyDescent="0.2">
      <c r="A892" s="2349"/>
      <c r="C892" s="6138" t="s">
        <v>4546</v>
      </c>
      <c r="D892" s="6139"/>
      <c r="E892" s="6139"/>
      <c r="F892" s="6139"/>
      <c r="G892" s="6139"/>
      <c r="H892" s="6139"/>
      <c r="I892" s="6139"/>
      <c r="J892" s="6139"/>
      <c r="K892" s="6140"/>
    </row>
    <row r="893" spans="1:11" s="2195" customFormat="1" ht="15" customHeight="1" x14ac:dyDescent="0.2">
      <c r="A893" s="2349"/>
      <c r="C893" s="6138" t="s">
        <v>4547</v>
      </c>
      <c r="D893" s="6139"/>
      <c r="E893" s="6139"/>
      <c r="F893" s="6139"/>
      <c r="G893" s="6139"/>
      <c r="H893" s="6139"/>
      <c r="I893" s="6139"/>
      <c r="J893" s="6139"/>
      <c r="K893" s="6140"/>
    </row>
    <row r="894" spans="1:11" s="2195" customFormat="1" ht="15" customHeight="1" x14ac:dyDescent="0.2">
      <c r="A894" s="2349"/>
      <c r="C894" s="6138" t="s">
        <v>4548</v>
      </c>
      <c r="D894" s="6139"/>
      <c r="E894" s="6139"/>
      <c r="F894" s="6139"/>
      <c r="G894" s="6139"/>
      <c r="H894" s="6139"/>
      <c r="I894" s="6139"/>
      <c r="J894" s="6139"/>
      <c r="K894" s="6140"/>
    </row>
    <row r="895" spans="1:11" s="2195" customFormat="1" ht="15" customHeight="1" x14ac:dyDescent="0.2">
      <c r="A895" s="2349"/>
      <c r="C895" s="6138" t="s">
        <v>4549</v>
      </c>
      <c r="D895" s="6139"/>
      <c r="E895" s="6139"/>
      <c r="F895" s="6139"/>
      <c r="G895" s="6139"/>
      <c r="H895" s="6139"/>
      <c r="I895" s="6139"/>
      <c r="J895" s="6139"/>
      <c r="K895" s="6140"/>
    </row>
    <row r="896" spans="1:11" s="2195" customFormat="1" ht="15" customHeight="1" x14ac:dyDescent="0.2">
      <c r="A896" s="2349"/>
      <c r="C896" s="6138" t="s">
        <v>4550</v>
      </c>
      <c r="D896" s="6139"/>
      <c r="E896" s="6139"/>
      <c r="F896" s="6139"/>
      <c r="G896" s="6139"/>
      <c r="H896" s="6139"/>
      <c r="I896" s="6139"/>
      <c r="J896" s="6139"/>
      <c r="K896" s="6140"/>
    </row>
    <row r="897" spans="1:11" s="2195" customFormat="1" ht="15" customHeight="1" x14ac:dyDescent="0.2">
      <c r="A897" s="2349"/>
      <c r="C897" s="6138" t="s">
        <v>4551</v>
      </c>
      <c r="D897" s="6139"/>
      <c r="E897" s="6139"/>
      <c r="F897" s="6139"/>
      <c r="G897" s="6139"/>
      <c r="H897" s="6139"/>
      <c r="I897" s="6139"/>
      <c r="J897" s="6139"/>
      <c r="K897" s="6140"/>
    </row>
    <row r="898" spans="1:11" s="2195" customFormat="1" ht="15" customHeight="1" x14ac:dyDescent="0.2">
      <c r="A898" s="2349"/>
      <c r="C898" s="6138" t="s">
        <v>4552</v>
      </c>
      <c r="D898" s="6139"/>
      <c r="E898" s="6139"/>
      <c r="F898" s="6139"/>
      <c r="G898" s="6139"/>
      <c r="H898" s="6139"/>
      <c r="I898" s="6139"/>
      <c r="J898" s="6139"/>
      <c r="K898" s="6140"/>
    </row>
    <row r="899" spans="1:11" s="2195" customFormat="1" ht="15" customHeight="1" x14ac:dyDescent="0.2">
      <c r="A899" s="2349"/>
      <c r="C899" s="6138" t="s">
        <v>4553</v>
      </c>
      <c r="D899" s="6139"/>
      <c r="E899" s="6139"/>
      <c r="F899" s="6139"/>
      <c r="G899" s="6139"/>
      <c r="H899" s="6139"/>
      <c r="I899" s="6139"/>
      <c r="J899" s="6139"/>
      <c r="K899" s="6140"/>
    </row>
    <row r="900" spans="1:11" s="2195" customFormat="1" ht="15" customHeight="1" x14ac:dyDescent="0.2">
      <c r="A900" s="2349"/>
      <c r="C900" s="6145" t="s">
        <v>4554</v>
      </c>
      <c r="D900" s="6146"/>
      <c r="E900" s="6146"/>
      <c r="F900" s="6146"/>
      <c r="G900" s="6146"/>
      <c r="H900" s="6146"/>
      <c r="I900" s="6146"/>
      <c r="J900" s="6146"/>
      <c r="K900" s="6147"/>
    </row>
    <row r="901" spans="1:11" s="2195" customFormat="1" ht="15" customHeight="1" x14ac:dyDescent="0.2">
      <c r="A901" s="2349"/>
      <c r="C901" s="6148" t="s">
        <v>4555</v>
      </c>
      <c r="D901" s="6149"/>
      <c r="E901" s="6149"/>
      <c r="F901" s="6149"/>
      <c r="G901" s="6149"/>
      <c r="H901" s="6149"/>
      <c r="I901" s="6149"/>
      <c r="J901" s="6149"/>
      <c r="K901" s="6150"/>
    </row>
    <row r="902" spans="1:11" s="2195" customFormat="1" ht="15" customHeight="1" x14ac:dyDescent="0.2">
      <c r="A902" s="2349"/>
      <c r="C902" s="6138" t="s">
        <v>4556</v>
      </c>
      <c r="D902" s="6139"/>
      <c r="E902" s="6139"/>
      <c r="F902" s="6139"/>
      <c r="G902" s="6139"/>
      <c r="H902" s="6139"/>
      <c r="I902" s="6139"/>
      <c r="J902" s="6139"/>
      <c r="K902" s="6140"/>
    </row>
    <row r="903" spans="1:11" s="2195" customFormat="1" ht="15" customHeight="1" thickBot="1" x14ac:dyDescent="0.25">
      <c r="A903" s="2349"/>
      <c r="C903" s="6154" t="s">
        <v>4557</v>
      </c>
      <c r="D903" s="6155"/>
      <c r="E903" s="6155"/>
      <c r="F903" s="6155"/>
      <c r="G903" s="6155"/>
      <c r="H903" s="6155"/>
      <c r="I903" s="6155"/>
      <c r="J903" s="6155"/>
      <c r="K903" s="6156"/>
    </row>
    <row r="904" spans="1:11" s="2195" customFormat="1" ht="15" customHeight="1" thickTop="1" x14ac:dyDescent="0.2">
      <c r="A904" s="2349"/>
      <c r="C904" s="2240" t="s">
        <v>4558</v>
      </c>
      <c r="D904" s="2241" t="s">
        <v>3522</v>
      </c>
      <c r="E904" s="2242" t="s">
        <v>4559</v>
      </c>
      <c r="F904" s="2242" t="s">
        <v>4558</v>
      </c>
      <c r="G904" s="2241" t="s">
        <v>3522</v>
      </c>
      <c r="H904" s="2242" t="s">
        <v>4559</v>
      </c>
      <c r="I904" s="2242" t="s">
        <v>4558</v>
      </c>
      <c r="J904" s="2241" t="s">
        <v>3522</v>
      </c>
      <c r="K904" s="2243" t="s">
        <v>4559</v>
      </c>
    </row>
    <row r="905" spans="1:11" s="2195" customFormat="1" ht="15" customHeight="1" x14ac:dyDescent="0.2">
      <c r="A905" s="2349"/>
      <c r="C905" s="2244" t="s">
        <v>3195</v>
      </c>
      <c r="D905" s="2245">
        <v>0.19</v>
      </c>
      <c r="E905" s="2246" t="s">
        <v>4560</v>
      </c>
      <c r="F905" s="2246" t="s">
        <v>4561</v>
      </c>
      <c r="G905" s="2246">
        <v>0.47</v>
      </c>
      <c r="H905" s="2246" t="s">
        <v>4562</v>
      </c>
      <c r="I905" s="2246" t="s">
        <v>4563</v>
      </c>
      <c r="J905" s="2246">
        <v>0.94</v>
      </c>
      <c r="K905" s="2247" t="s">
        <v>4564</v>
      </c>
    </row>
    <row r="906" spans="1:11" s="2195" customFormat="1" ht="15" customHeight="1" x14ac:dyDescent="0.2">
      <c r="A906" s="2349"/>
      <c r="C906" s="2244" t="s">
        <v>4565</v>
      </c>
      <c r="D906" s="2245">
        <v>0.19</v>
      </c>
      <c r="E906" s="2246" t="s">
        <v>4560</v>
      </c>
      <c r="F906" s="2246" t="s">
        <v>4566</v>
      </c>
      <c r="G906" s="2246">
        <v>0.47</v>
      </c>
      <c r="H906" s="2246" t="s">
        <v>4562</v>
      </c>
      <c r="I906" s="2246" t="s">
        <v>4567</v>
      </c>
      <c r="J906" s="2246">
        <v>0.94</v>
      </c>
      <c r="K906" s="2247" t="s">
        <v>4564</v>
      </c>
    </row>
    <row r="907" spans="1:11" s="2195" customFormat="1" ht="15" customHeight="1" x14ac:dyDescent="0.2">
      <c r="A907" s="2349"/>
      <c r="C907" s="2244" t="s">
        <v>3205</v>
      </c>
      <c r="D907" s="2245">
        <v>0.28000000000000003</v>
      </c>
      <c r="E907" s="2246" t="s">
        <v>4568</v>
      </c>
      <c r="F907" s="2246" t="s">
        <v>4569</v>
      </c>
      <c r="G907" s="2246">
        <v>0.47</v>
      </c>
      <c r="H907" s="2246" t="s">
        <v>4562</v>
      </c>
      <c r="I907" s="2246" t="s">
        <v>4570</v>
      </c>
      <c r="J907" s="2246">
        <v>0.94</v>
      </c>
      <c r="K907" s="2247" t="s">
        <v>4564</v>
      </c>
    </row>
    <row r="908" spans="1:11" s="2195" customFormat="1" ht="15" customHeight="1" x14ac:dyDescent="0.2">
      <c r="A908" s="2349"/>
      <c r="C908" s="2244" t="s">
        <v>1597</v>
      </c>
      <c r="D908" s="2245">
        <v>0.28000000000000003</v>
      </c>
      <c r="E908" s="2246" t="s">
        <v>4568</v>
      </c>
      <c r="F908" s="2246" t="s">
        <v>4571</v>
      </c>
      <c r="G908" s="2246">
        <v>0.47</v>
      </c>
      <c r="H908" s="2246" t="s">
        <v>4562</v>
      </c>
      <c r="I908" s="2246" t="s">
        <v>4572</v>
      </c>
      <c r="J908" s="2246">
        <v>0.94</v>
      </c>
      <c r="K908" s="2247" t="s">
        <v>4564</v>
      </c>
    </row>
    <row r="909" spans="1:11" s="2195" customFormat="1" ht="15" customHeight="1" x14ac:dyDescent="0.2">
      <c r="A909" s="2349"/>
      <c r="C909" s="2244" t="s">
        <v>4573</v>
      </c>
      <c r="D909" s="2245">
        <v>0.28000000000000003</v>
      </c>
      <c r="E909" s="2246" t="s">
        <v>4568</v>
      </c>
      <c r="F909" s="2246" t="s">
        <v>4574</v>
      </c>
      <c r="G909" s="2246">
        <v>0.47</v>
      </c>
      <c r="H909" s="2246" t="s">
        <v>4562</v>
      </c>
      <c r="I909" s="2246" t="s">
        <v>4575</v>
      </c>
      <c r="J909" s="2246">
        <v>0.94</v>
      </c>
      <c r="K909" s="2247" t="s">
        <v>4564</v>
      </c>
    </row>
    <row r="910" spans="1:11" s="2195" customFormat="1" ht="15" customHeight="1" x14ac:dyDescent="0.2">
      <c r="A910" s="2349"/>
      <c r="C910" s="2244" t="s">
        <v>1598</v>
      </c>
      <c r="D910" s="2245">
        <v>0.28000000000000003</v>
      </c>
      <c r="E910" s="2246" t="s">
        <v>4568</v>
      </c>
      <c r="F910" s="2246" t="s">
        <v>4576</v>
      </c>
      <c r="G910" s="2246">
        <v>0.47</v>
      </c>
      <c r="H910" s="2246" t="s">
        <v>4562</v>
      </c>
      <c r="I910" s="2246" t="s">
        <v>4577</v>
      </c>
      <c r="J910" s="2246">
        <v>0.94</v>
      </c>
      <c r="K910" s="2247" t="s">
        <v>4564</v>
      </c>
    </row>
    <row r="911" spans="1:11" s="2195" customFormat="1" ht="15" customHeight="1" x14ac:dyDescent="0.2">
      <c r="A911" s="2349"/>
      <c r="C911" s="2244" t="s">
        <v>3212</v>
      </c>
      <c r="D911" s="2245">
        <v>0.28000000000000003</v>
      </c>
      <c r="E911" s="2246" t="s">
        <v>4568</v>
      </c>
      <c r="F911" s="2246" t="s">
        <v>4578</v>
      </c>
      <c r="G911" s="2246">
        <v>0.47</v>
      </c>
      <c r="H911" s="2246" t="s">
        <v>4562</v>
      </c>
      <c r="I911" s="2246" t="s">
        <v>4579</v>
      </c>
      <c r="J911" s="2246">
        <v>0.94</v>
      </c>
      <c r="K911" s="2247" t="s">
        <v>4564</v>
      </c>
    </row>
    <row r="912" spans="1:11" s="2195" customFormat="1" ht="15" customHeight="1" x14ac:dyDescent="0.2">
      <c r="A912" s="2349"/>
      <c r="C912" s="2244" t="s">
        <v>4580</v>
      </c>
      <c r="D912" s="2245">
        <v>0.28000000000000003</v>
      </c>
      <c r="E912" s="2246" t="s">
        <v>4568</v>
      </c>
      <c r="F912" s="2246" t="s">
        <v>4581</v>
      </c>
      <c r="G912" s="2246">
        <v>0.47</v>
      </c>
      <c r="H912" s="2246" t="s">
        <v>4562</v>
      </c>
      <c r="I912" s="2246" t="s">
        <v>4582</v>
      </c>
      <c r="J912" s="2246">
        <v>0.94</v>
      </c>
      <c r="K912" s="2247" t="s">
        <v>4564</v>
      </c>
    </row>
    <row r="913" spans="1:11" s="2195" customFormat="1" ht="15" customHeight="1" x14ac:dyDescent="0.2">
      <c r="A913" s="2349"/>
      <c r="C913" s="2244" t="s">
        <v>4583</v>
      </c>
      <c r="D913" s="2245">
        <v>0.28000000000000003</v>
      </c>
      <c r="E913" s="2246" t="s">
        <v>4568</v>
      </c>
      <c r="F913" s="2246" t="s">
        <v>4584</v>
      </c>
      <c r="G913" s="2246">
        <v>0.47</v>
      </c>
      <c r="H913" s="2246" t="s">
        <v>4562</v>
      </c>
      <c r="I913" s="2246" t="s">
        <v>4585</v>
      </c>
      <c r="J913" s="2246">
        <v>0.94</v>
      </c>
      <c r="K913" s="2247" t="s">
        <v>4564</v>
      </c>
    </row>
    <row r="914" spans="1:11" s="2195" customFormat="1" ht="15" customHeight="1" x14ac:dyDescent="0.2">
      <c r="A914" s="2349"/>
      <c r="C914" s="2244" t="s">
        <v>3210</v>
      </c>
      <c r="D914" s="2245">
        <v>0.28000000000000003</v>
      </c>
      <c r="E914" s="2246" t="s">
        <v>4568</v>
      </c>
      <c r="F914" s="2246" t="s">
        <v>4586</v>
      </c>
      <c r="G914" s="2246">
        <v>0.47</v>
      </c>
      <c r="H914" s="2246" t="s">
        <v>4562</v>
      </c>
      <c r="I914" s="2246" t="s">
        <v>4587</v>
      </c>
      <c r="J914" s="2246">
        <v>0.94</v>
      </c>
      <c r="K914" s="2247" t="s">
        <v>4564</v>
      </c>
    </row>
    <row r="915" spans="1:11" s="2195" customFormat="1" ht="15" customHeight="1" x14ac:dyDescent="0.2">
      <c r="A915" s="2349"/>
      <c r="C915" s="2244" t="s">
        <v>4573</v>
      </c>
      <c r="D915" s="2245">
        <v>0.28000000000000003</v>
      </c>
      <c r="E915" s="2246" t="s">
        <v>4568</v>
      </c>
      <c r="F915" s="2246" t="s">
        <v>4588</v>
      </c>
      <c r="G915" s="2246">
        <v>0.47</v>
      </c>
      <c r="H915" s="2246" t="s">
        <v>4562</v>
      </c>
      <c r="I915" s="2246" t="s">
        <v>4589</v>
      </c>
      <c r="J915" s="2246">
        <v>0.94</v>
      </c>
      <c r="K915" s="2247" t="s">
        <v>4564</v>
      </c>
    </row>
    <row r="916" spans="1:11" s="2195" customFormat="1" ht="15" customHeight="1" x14ac:dyDescent="0.2">
      <c r="A916" s="2349"/>
      <c r="C916" s="2244" t="s">
        <v>3210</v>
      </c>
      <c r="D916" s="2245">
        <v>0.28000000000000003</v>
      </c>
      <c r="E916" s="2246" t="s">
        <v>4568</v>
      </c>
      <c r="F916" s="2246" t="s">
        <v>4590</v>
      </c>
      <c r="G916" s="2246">
        <v>0.47</v>
      </c>
      <c r="H916" s="2246" t="s">
        <v>4562</v>
      </c>
      <c r="I916" s="2246" t="s">
        <v>4591</v>
      </c>
      <c r="J916" s="2246">
        <v>0.94</v>
      </c>
      <c r="K916" s="2247" t="s">
        <v>4564</v>
      </c>
    </row>
    <row r="917" spans="1:11" s="2195" customFormat="1" ht="15" customHeight="1" x14ac:dyDescent="0.2">
      <c r="A917" s="2349"/>
      <c r="C917" s="2244" t="s">
        <v>3205</v>
      </c>
      <c r="D917" s="2245">
        <v>0.28000000000000003</v>
      </c>
      <c r="E917" s="2246" t="s">
        <v>4568</v>
      </c>
      <c r="F917" s="2246" t="s">
        <v>4592</v>
      </c>
      <c r="G917" s="2246">
        <v>0.47</v>
      </c>
      <c r="H917" s="2246" t="s">
        <v>4562</v>
      </c>
      <c r="I917" s="2246" t="s">
        <v>4593</v>
      </c>
      <c r="J917" s="2246">
        <v>0.94</v>
      </c>
      <c r="K917" s="2247" t="s">
        <v>4564</v>
      </c>
    </row>
    <row r="918" spans="1:11" s="2195" customFormat="1" ht="15" customHeight="1" x14ac:dyDescent="0.2">
      <c r="A918" s="2349"/>
      <c r="C918" s="2244" t="s">
        <v>1597</v>
      </c>
      <c r="D918" s="2245">
        <v>0.28000000000000003</v>
      </c>
      <c r="E918" s="2246" t="s">
        <v>4568</v>
      </c>
      <c r="F918" s="2246" t="s">
        <v>4594</v>
      </c>
      <c r="G918" s="2246">
        <v>0.47</v>
      </c>
      <c r="H918" s="2246" t="s">
        <v>4562</v>
      </c>
      <c r="I918" s="2246" t="s">
        <v>4595</v>
      </c>
      <c r="J918" s="2246">
        <v>0.94</v>
      </c>
      <c r="K918" s="2247" t="s">
        <v>4564</v>
      </c>
    </row>
    <row r="919" spans="1:11" s="2195" customFormat="1" ht="15" customHeight="1" x14ac:dyDescent="0.2">
      <c r="A919" s="2349"/>
      <c r="C919" s="2244" t="s">
        <v>3212</v>
      </c>
      <c r="D919" s="2245">
        <v>0.28000000000000003</v>
      </c>
      <c r="E919" s="2246" t="s">
        <v>4568</v>
      </c>
      <c r="F919" s="2246" t="s">
        <v>4596</v>
      </c>
      <c r="G919" s="2246">
        <v>0.47</v>
      </c>
      <c r="H919" s="2246" t="s">
        <v>4562</v>
      </c>
      <c r="I919" s="2246" t="s">
        <v>4597</v>
      </c>
      <c r="J919" s="2246">
        <v>0.94</v>
      </c>
      <c r="K919" s="2247" t="s">
        <v>4564</v>
      </c>
    </row>
    <row r="920" spans="1:11" s="2195" customFormat="1" ht="15" customHeight="1" x14ac:dyDescent="0.2">
      <c r="A920" s="2349"/>
      <c r="C920" s="2244" t="s">
        <v>1598</v>
      </c>
      <c r="D920" s="2245">
        <v>0.28000000000000003</v>
      </c>
      <c r="E920" s="2246" t="s">
        <v>4568</v>
      </c>
      <c r="F920" s="2246" t="s">
        <v>4598</v>
      </c>
      <c r="G920" s="2246">
        <v>0.47</v>
      </c>
      <c r="H920" s="2246" t="s">
        <v>4562</v>
      </c>
      <c r="I920" s="2246" t="s">
        <v>4599</v>
      </c>
      <c r="J920" s="2246">
        <v>0.94</v>
      </c>
      <c r="K920" s="2247" t="s">
        <v>4564</v>
      </c>
    </row>
    <row r="921" spans="1:11" s="2195" customFormat="1" ht="15" customHeight="1" x14ac:dyDescent="0.2">
      <c r="A921" s="2349"/>
      <c r="C921" s="2244" t="s">
        <v>4580</v>
      </c>
      <c r="D921" s="2245">
        <v>0.28000000000000003</v>
      </c>
      <c r="E921" s="2246" t="s">
        <v>4568</v>
      </c>
      <c r="F921" s="2246" t="s">
        <v>4600</v>
      </c>
      <c r="G921" s="2246">
        <v>0.47</v>
      </c>
      <c r="H921" s="2246" t="s">
        <v>4562</v>
      </c>
      <c r="I921" s="2246" t="s">
        <v>4601</v>
      </c>
      <c r="J921" s="2246">
        <v>0.94</v>
      </c>
      <c r="K921" s="2247" t="s">
        <v>4564</v>
      </c>
    </row>
    <row r="922" spans="1:11" s="2195" customFormat="1" ht="15" customHeight="1" x14ac:dyDescent="0.2">
      <c r="A922" s="2349"/>
      <c r="C922" s="2244" t="s">
        <v>4583</v>
      </c>
      <c r="D922" s="2245">
        <v>0.28000000000000003</v>
      </c>
      <c r="E922" s="2246" t="s">
        <v>4568</v>
      </c>
      <c r="F922" s="2246" t="s">
        <v>4602</v>
      </c>
      <c r="G922" s="2246">
        <v>0.47</v>
      </c>
      <c r="H922" s="2246" t="s">
        <v>4562</v>
      </c>
      <c r="I922" s="2246" t="s">
        <v>4603</v>
      </c>
      <c r="J922" s="2246">
        <v>0.94</v>
      </c>
      <c r="K922" s="2247" t="s">
        <v>4564</v>
      </c>
    </row>
    <row r="923" spans="1:11" s="2195" customFormat="1" ht="15" customHeight="1" x14ac:dyDescent="0.2">
      <c r="A923" s="2349"/>
      <c r="C923" s="2244" t="s">
        <v>242</v>
      </c>
      <c r="D923" s="2245">
        <v>0.28000000000000003</v>
      </c>
      <c r="E923" s="2246" t="s">
        <v>4568</v>
      </c>
      <c r="F923" s="2246" t="s">
        <v>4604</v>
      </c>
      <c r="G923" s="2246">
        <v>0.47</v>
      </c>
      <c r="H923" s="2246" t="s">
        <v>4562</v>
      </c>
      <c r="I923" s="2246" t="s">
        <v>4605</v>
      </c>
      <c r="J923" s="2246">
        <v>0.94</v>
      </c>
      <c r="K923" s="2247" t="s">
        <v>4564</v>
      </c>
    </row>
    <row r="924" spans="1:11" s="2195" customFormat="1" ht="15" customHeight="1" x14ac:dyDescent="0.2">
      <c r="A924" s="2349"/>
      <c r="C924" s="2244" t="s">
        <v>242</v>
      </c>
      <c r="D924" s="2245">
        <v>0.28000000000000003</v>
      </c>
      <c r="E924" s="2246" t="s">
        <v>4568</v>
      </c>
      <c r="F924" s="2246" t="s">
        <v>4606</v>
      </c>
      <c r="G924" s="2246">
        <v>0.47</v>
      </c>
      <c r="H924" s="2246" t="s">
        <v>4562</v>
      </c>
      <c r="I924" s="2246" t="s">
        <v>4607</v>
      </c>
      <c r="J924" s="2246">
        <v>4.49</v>
      </c>
      <c r="K924" s="2247" t="s">
        <v>4564</v>
      </c>
    </row>
    <row r="925" spans="1:11" s="2195" customFormat="1" ht="15" customHeight="1" x14ac:dyDescent="0.2">
      <c r="A925" s="2349"/>
      <c r="C925" s="2244" t="s">
        <v>3236</v>
      </c>
      <c r="D925" s="2245">
        <v>0.28000000000000003</v>
      </c>
      <c r="E925" s="2246" t="s">
        <v>4608</v>
      </c>
      <c r="F925" s="2246" t="s">
        <v>4609</v>
      </c>
      <c r="G925" s="2246">
        <v>0.47</v>
      </c>
      <c r="H925" s="2246" t="s">
        <v>4562</v>
      </c>
      <c r="I925" s="2246" t="s">
        <v>4610</v>
      </c>
      <c r="J925" s="2246">
        <v>4.49</v>
      </c>
      <c r="K925" s="2247" t="s">
        <v>4611</v>
      </c>
    </row>
    <row r="926" spans="1:11" s="2195" customFormat="1" ht="15" customHeight="1" x14ac:dyDescent="0.2">
      <c r="A926" s="2349"/>
      <c r="C926" s="2244" t="s">
        <v>4612</v>
      </c>
      <c r="D926" s="2245">
        <v>0.28000000000000003</v>
      </c>
      <c r="E926" s="2246" t="s">
        <v>4608</v>
      </c>
      <c r="F926" s="2246" t="s">
        <v>4613</v>
      </c>
      <c r="G926" s="2246">
        <v>0.47</v>
      </c>
      <c r="H926" s="2246" t="s">
        <v>4562</v>
      </c>
      <c r="I926" s="2246" t="s">
        <v>4614</v>
      </c>
      <c r="J926" s="2246">
        <v>4.49</v>
      </c>
      <c r="K926" s="2247" t="s">
        <v>4611</v>
      </c>
    </row>
    <row r="927" spans="1:11" s="2195" customFormat="1" ht="15" customHeight="1" x14ac:dyDescent="0.2">
      <c r="A927" s="2349"/>
      <c r="C927" s="2244" t="s">
        <v>4615</v>
      </c>
      <c r="D927" s="2245">
        <v>0.28000000000000003</v>
      </c>
      <c r="E927" s="2246" t="s">
        <v>4608</v>
      </c>
      <c r="F927" s="2246" t="s">
        <v>4616</v>
      </c>
      <c r="G927" s="2246">
        <v>0.47</v>
      </c>
      <c r="H927" s="2246" t="s">
        <v>4562</v>
      </c>
      <c r="I927" s="2246" t="s">
        <v>4617</v>
      </c>
      <c r="J927" s="2246">
        <v>4.49</v>
      </c>
      <c r="K927" s="2247" t="s">
        <v>4611</v>
      </c>
    </row>
    <row r="928" spans="1:11" s="2195" customFormat="1" ht="15" customHeight="1" x14ac:dyDescent="0.2">
      <c r="A928" s="2349"/>
      <c r="C928" s="2244" t="s">
        <v>4618</v>
      </c>
      <c r="D928" s="2245">
        <v>0.28000000000000003</v>
      </c>
      <c r="E928" s="2246" t="s">
        <v>4608</v>
      </c>
      <c r="F928" s="2246" t="s">
        <v>4619</v>
      </c>
      <c r="G928" s="2246">
        <v>0.47</v>
      </c>
      <c r="H928" s="2246" t="s">
        <v>4562</v>
      </c>
      <c r="I928" s="2246" t="s">
        <v>4620</v>
      </c>
      <c r="J928" s="2246">
        <v>4.49</v>
      </c>
      <c r="K928" s="2247" t="s">
        <v>4611</v>
      </c>
    </row>
    <row r="929" spans="1:11" s="2195" customFormat="1" ht="15" customHeight="1" x14ac:dyDescent="0.2">
      <c r="A929" s="2349"/>
      <c r="C929" s="2244" t="s">
        <v>4621</v>
      </c>
      <c r="D929" s="2245">
        <v>0.28000000000000003</v>
      </c>
      <c r="E929" s="2246" t="s">
        <v>4608</v>
      </c>
      <c r="F929" s="2246" t="s">
        <v>4622</v>
      </c>
      <c r="G929" s="2246">
        <v>0.47</v>
      </c>
      <c r="H929" s="2246" t="s">
        <v>4562</v>
      </c>
      <c r="I929" s="2246" t="s">
        <v>4623</v>
      </c>
      <c r="J929" s="2246">
        <v>4.49</v>
      </c>
      <c r="K929" s="2247" t="s">
        <v>4611</v>
      </c>
    </row>
    <row r="930" spans="1:11" s="2195" customFormat="1" ht="15" customHeight="1" x14ac:dyDescent="0.2">
      <c r="A930" s="2349"/>
      <c r="C930" s="2244" t="s">
        <v>3240</v>
      </c>
      <c r="D930" s="2245">
        <v>0.28000000000000003</v>
      </c>
      <c r="E930" s="2246" t="s">
        <v>4608</v>
      </c>
      <c r="F930" s="2246" t="s">
        <v>4624</v>
      </c>
      <c r="G930" s="2246">
        <v>0.47</v>
      </c>
      <c r="H930" s="2246" t="s">
        <v>4562</v>
      </c>
      <c r="I930" s="2246" t="s">
        <v>4625</v>
      </c>
      <c r="J930" s="2246">
        <v>4.49</v>
      </c>
      <c r="K930" s="2247" t="s">
        <v>4611</v>
      </c>
    </row>
    <row r="931" spans="1:11" s="2195" customFormat="1" ht="15" customHeight="1" x14ac:dyDescent="0.2">
      <c r="A931" s="2349"/>
      <c r="C931" s="2244" t="s">
        <v>3234</v>
      </c>
      <c r="D931" s="2245">
        <v>0.28000000000000003</v>
      </c>
      <c r="E931" s="2246" t="s">
        <v>4608</v>
      </c>
      <c r="F931" s="2246" t="s">
        <v>3232</v>
      </c>
      <c r="G931" s="2246">
        <v>0.47</v>
      </c>
      <c r="H931" s="2246" t="s">
        <v>4562</v>
      </c>
      <c r="I931" s="2246" t="s">
        <v>4626</v>
      </c>
      <c r="J931" s="2246">
        <v>4.49</v>
      </c>
      <c r="K931" s="2247" t="s">
        <v>4611</v>
      </c>
    </row>
    <row r="932" spans="1:11" s="2195" customFormat="1" ht="15" customHeight="1" x14ac:dyDescent="0.2">
      <c r="A932" s="2349"/>
      <c r="C932" s="2244" t="s">
        <v>4627</v>
      </c>
      <c r="D932" s="2245">
        <v>0.28000000000000003</v>
      </c>
      <c r="E932" s="2246" t="s">
        <v>4608</v>
      </c>
      <c r="F932" s="2246" t="s">
        <v>4628</v>
      </c>
      <c r="G932" s="2246">
        <v>0.47</v>
      </c>
      <c r="H932" s="2246" t="s">
        <v>4562</v>
      </c>
      <c r="I932" s="2246" t="s">
        <v>4629</v>
      </c>
      <c r="J932" s="2246">
        <v>4.49</v>
      </c>
      <c r="K932" s="2247" t="s">
        <v>4611</v>
      </c>
    </row>
    <row r="933" spans="1:11" s="2195" customFormat="1" ht="15" customHeight="1" x14ac:dyDescent="0.2">
      <c r="A933" s="2349"/>
      <c r="C933" s="2244" t="s">
        <v>3220</v>
      </c>
      <c r="D933" s="2245">
        <v>0.28000000000000003</v>
      </c>
      <c r="E933" s="2246" t="s">
        <v>4630</v>
      </c>
      <c r="F933" s="2246" t="s">
        <v>4631</v>
      </c>
      <c r="G933" s="2246">
        <v>0.47</v>
      </c>
      <c r="H933" s="2246" t="s">
        <v>4562</v>
      </c>
      <c r="I933" s="2246" t="s">
        <v>4632</v>
      </c>
      <c r="J933" s="2246">
        <v>4.49</v>
      </c>
      <c r="K933" s="2247" t="s">
        <v>4611</v>
      </c>
    </row>
    <row r="934" spans="1:11" s="2195" customFormat="1" ht="15" customHeight="1" x14ac:dyDescent="0.2">
      <c r="A934" s="2349"/>
      <c r="C934" s="2244" t="s">
        <v>3226</v>
      </c>
      <c r="D934" s="2245">
        <v>0.28000000000000003</v>
      </c>
      <c r="E934" s="2246" t="s">
        <v>4630</v>
      </c>
      <c r="F934" s="2246" t="s">
        <v>4633</v>
      </c>
      <c r="G934" s="2246">
        <v>0.47</v>
      </c>
      <c r="H934" s="2246" t="s">
        <v>4562</v>
      </c>
      <c r="I934" s="2246" t="s">
        <v>4634</v>
      </c>
      <c r="J934" s="2246">
        <v>4.49</v>
      </c>
      <c r="K934" s="2247" t="s">
        <v>4611</v>
      </c>
    </row>
    <row r="935" spans="1:11" s="2195" customFormat="1" ht="15" customHeight="1" x14ac:dyDescent="0.2">
      <c r="A935" s="2349"/>
      <c r="C935" s="2244" t="s">
        <v>4635</v>
      </c>
      <c r="D935" s="2245">
        <v>0.28000000000000003</v>
      </c>
      <c r="E935" s="2246" t="s">
        <v>4630</v>
      </c>
      <c r="F935" s="2246" t="s">
        <v>4636</v>
      </c>
      <c r="G935" s="2246">
        <v>0.47</v>
      </c>
      <c r="H935" s="2246" t="s">
        <v>4562</v>
      </c>
      <c r="I935" s="2246" t="s">
        <v>4637</v>
      </c>
      <c r="J935" s="2246">
        <v>4.49</v>
      </c>
      <c r="K935" s="2247" t="s">
        <v>4611</v>
      </c>
    </row>
    <row r="936" spans="1:11" s="2195" customFormat="1" ht="15" customHeight="1" x14ac:dyDescent="0.2">
      <c r="A936" s="2349"/>
      <c r="C936" s="2244" t="s">
        <v>4635</v>
      </c>
      <c r="D936" s="2245">
        <v>0.28000000000000003</v>
      </c>
      <c r="E936" s="2246" t="s">
        <v>4630</v>
      </c>
      <c r="F936" s="2246" t="s">
        <v>4638</v>
      </c>
      <c r="G936" s="2246">
        <v>0.47</v>
      </c>
      <c r="H936" s="2246" t="s">
        <v>4562</v>
      </c>
      <c r="I936" s="2246" t="s">
        <v>4639</v>
      </c>
      <c r="J936" s="2246">
        <v>4.49</v>
      </c>
      <c r="K936" s="2247" t="s">
        <v>4611</v>
      </c>
    </row>
    <row r="937" spans="1:11" s="2195" customFormat="1" ht="15" customHeight="1" x14ac:dyDescent="0.2">
      <c r="A937" s="2349"/>
      <c r="C937" s="2244" t="s">
        <v>3222</v>
      </c>
      <c r="D937" s="2245">
        <v>0.28000000000000003</v>
      </c>
      <c r="E937" s="2246" t="s">
        <v>4630</v>
      </c>
      <c r="F937" s="2246" t="s">
        <v>4640</v>
      </c>
      <c r="G937" s="2246">
        <v>0.47</v>
      </c>
      <c r="H937" s="2246" t="s">
        <v>4562</v>
      </c>
      <c r="I937" s="2246" t="s">
        <v>4641</v>
      </c>
      <c r="J937" s="2246">
        <v>4.49</v>
      </c>
      <c r="K937" s="2247" t="s">
        <v>4611</v>
      </c>
    </row>
    <row r="938" spans="1:11" s="2195" customFormat="1" ht="15" customHeight="1" x14ac:dyDescent="0.2">
      <c r="A938" s="2349"/>
      <c r="C938" s="2244" t="s">
        <v>3218</v>
      </c>
      <c r="D938" s="2245">
        <v>0.28000000000000003</v>
      </c>
      <c r="E938" s="2246" t="s">
        <v>4630</v>
      </c>
      <c r="F938" s="2246" t="s">
        <v>4642</v>
      </c>
      <c r="G938" s="2246">
        <v>0.47</v>
      </c>
      <c r="H938" s="2246" t="s">
        <v>4562</v>
      </c>
      <c r="I938" s="2246" t="s">
        <v>4643</v>
      </c>
      <c r="J938" s="2246">
        <v>4.49</v>
      </c>
      <c r="K938" s="2247" t="s">
        <v>4611</v>
      </c>
    </row>
    <row r="939" spans="1:11" s="2195" customFormat="1" ht="15" customHeight="1" x14ac:dyDescent="0.2">
      <c r="A939" s="2349"/>
      <c r="C939" s="2244" t="s">
        <v>3222</v>
      </c>
      <c r="D939" s="2245">
        <v>0.28000000000000003</v>
      </c>
      <c r="E939" s="2246" t="s">
        <v>4630</v>
      </c>
      <c r="F939" s="2246" t="s">
        <v>4644</v>
      </c>
      <c r="G939" s="2246">
        <v>0.47</v>
      </c>
      <c r="H939" s="2246" t="s">
        <v>4562</v>
      </c>
      <c r="I939" s="2246" t="s">
        <v>4645</v>
      </c>
      <c r="J939" s="2246">
        <v>4.49</v>
      </c>
      <c r="K939" s="2247" t="s">
        <v>4611</v>
      </c>
    </row>
    <row r="940" spans="1:11" s="2195" customFormat="1" ht="15" customHeight="1" x14ac:dyDescent="0.2">
      <c r="A940" s="2349"/>
      <c r="C940" s="2244" t="s">
        <v>3220</v>
      </c>
      <c r="D940" s="2245">
        <v>0.28000000000000003</v>
      </c>
      <c r="E940" s="2246" t="s">
        <v>4630</v>
      </c>
      <c r="F940" s="2246" t="s">
        <v>4646</v>
      </c>
      <c r="G940" s="2246">
        <v>0.47</v>
      </c>
      <c r="H940" s="2246" t="s">
        <v>4562</v>
      </c>
      <c r="I940" s="2246" t="s">
        <v>4645</v>
      </c>
      <c r="J940" s="2246">
        <v>4.49</v>
      </c>
      <c r="K940" s="2247" t="s">
        <v>4611</v>
      </c>
    </row>
    <row r="941" spans="1:11" s="2195" customFormat="1" ht="15" customHeight="1" x14ac:dyDescent="0.2">
      <c r="A941" s="2349"/>
      <c r="C941" s="2244" t="s">
        <v>3226</v>
      </c>
      <c r="D941" s="2245">
        <v>0.28000000000000003</v>
      </c>
      <c r="E941" s="2246" t="s">
        <v>4630</v>
      </c>
      <c r="F941" s="2246" t="s">
        <v>4647</v>
      </c>
      <c r="G941" s="2246">
        <v>0.47</v>
      </c>
      <c r="H941" s="2246" t="s">
        <v>4562</v>
      </c>
      <c r="I941" s="2236"/>
      <c r="J941" s="2236"/>
      <c r="K941" s="2234"/>
    </row>
    <row r="942" spans="1:11" s="2195" customFormat="1" ht="15" customHeight="1" x14ac:dyDescent="0.2">
      <c r="A942" s="2349"/>
      <c r="C942" s="2244" t="s">
        <v>3218</v>
      </c>
      <c r="D942" s="2245">
        <v>0.28000000000000003</v>
      </c>
      <c r="E942" s="2246" t="s">
        <v>4630</v>
      </c>
      <c r="F942" s="2246" t="s">
        <v>4648</v>
      </c>
      <c r="G942" s="2246">
        <v>0.47</v>
      </c>
      <c r="H942" s="2246" t="s">
        <v>4562</v>
      </c>
      <c r="I942" s="2236"/>
      <c r="J942" s="2236"/>
      <c r="K942" s="2234"/>
    </row>
    <row r="943" spans="1:11" s="2195" customFormat="1" ht="15" customHeight="1" x14ac:dyDescent="0.2">
      <c r="A943" s="2349"/>
      <c r="C943" s="2244" t="s">
        <v>243</v>
      </c>
      <c r="D943" s="2245">
        <v>0.28000000000000003</v>
      </c>
      <c r="E943" s="2246" t="s">
        <v>4630</v>
      </c>
      <c r="F943" s="2246" t="s">
        <v>4649</v>
      </c>
      <c r="G943" s="2246">
        <v>0.47</v>
      </c>
      <c r="H943" s="2246" t="s">
        <v>4562</v>
      </c>
      <c r="I943" s="2236"/>
      <c r="J943" s="2236"/>
      <c r="K943" s="2234"/>
    </row>
    <row r="944" spans="1:11" s="2195" customFormat="1" ht="15" customHeight="1" x14ac:dyDescent="0.2">
      <c r="A944" s="2349"/>
      <c r="C944" s="2244" t="s">
        <v>243</v>
      </c>
      <c r="D944" s="2245">
        <v>0.28000000000000003</v>
      </c>
      <c r="E944" s="2246" t="s">
        <v>4630</v>
      </c>
      <c r="F944" s="2246" t="s">
        <v>4650</v>
      </c>
      <c r="G944" s="2246">
        <v>0.47</v>
      </c>
      <c r="H944" s="2246" t="s">
        <v>4562</v>
      </c>
      <c r="I944" s="2236"/>
      <c r="J944" s="2236"/>
      <c r="K944" s="2234"/>
    </row>
    <row r="945" spans="1:11" s="2195" customFormat="1" ht="15" customHeight="1" x14ac:dyDescent="0.2">
      <c r="A945" s="2349"/>
      <c r="C945" s="2244" t="s">
        <v>4651</v>
      </c>
      <c r="D945" s="2245">
        <v>0.28000000000000003</v>
      </c>
      <c r="E945" s="2246" t="s">
        <v>4652</v>
      </c>
      <c r="F945" s="2246" t="s">
        <v>4653</v>
      </c>
      <c r="G945" s="2246">
        <v>0.47</v>
      </c>
      <c r="H945" s="2246" t="s">
        <v>4562</v>
      </c>
      <c r="I945" s="2236"/>
      <c r="J945" s="2236"/>
      <c r="K945" s="2234"/>
    </row>
    <row r="946" spans="1:11" s="2195" customFormat="1" ht="15" customHeight="1" x14ac:dyDescent="0.2">
      <c r="A946" s="2349"/>
      <c r="C946" s="2244" t="s">
        <v>4654</v>
      </c>
      <c r="D946" s="2245">
        <v>0.28000000000000003</v>
      </c>
      <c r="E946" s="2246" t="s">
        <v>4652</v>
      </c>
      <c r="F946" s="2246" t="s">
        <v>4655</v>
      </c>
      <c r="G946" s="2246">
        <v>0.47</v>
      </c>
      <c r="H946" s="2246" t="s">
        <v>4562</v>
      </c>
      <c r="I946" s="2236"/>
      <c r="J946" s="2236"/>
      <c r="K946" s="2234"/>
    </row>
    <row r="947" spans="1:11" s="2195" customFormat="1" ht="15" customHeight="1" x14ac:dyDescent="0.2">
      <c r="A947" s="2349"/>
      <c r="C947" s="2244" t="s">
        <v>4656</v>
      </c>
      <c r="D947" s="2245">
        <v>0.28000000000000003</v>
      </c>
      <c r="E947" s="2246" t="s">
        <v>4652</v>
      </c>
      <c r="F947" s="2246" t="s">
        <v>4657</v>
      </c>
      <c r="G947" s="2246">
        <v>0.47</v>
      </c>
      <c r="H947" s="2246" t="s">
        <v>4562</v>
      </c>
      <c r="I947" s="2236"/>
      <c r="J947" s="2236"/>
      <c r="K947" s="2234"/>
    </row>
    <row r="948" spans="1:11" s="2195" customFormat="1" ht="15" customHeight="1" x14ac:dyDescent="0.2">
      <c r="A948" s="2349"/>
      <c r="C948" s="2244" t="s">
        <v>4658</v>
      </c>
      <c r="D948" s="2245">
        <v>0.28000000000000003</v>
      </c>
      <c r="E948" s="2246" t="s">
        <v>4652</v>
      </c>
      <c r="F948" s="2246" t="s">
        <v>4659</v>
      </c>
      <c r="G948" s="2246">
        <v>0.47</v>
      </c>
      <c r="H948" s="2246" t="s">
        <v>4562</v>
      </c>
      <c r="I948" s="2236"/>
      <c r="J948" s="2236"/>
      <c r="K948" s="2234"/>
    </row>
    <row r="949" spans="1:11" s="2195" customFormat="1" ht="15" customHeight="1" x14ac:dyDescent="0.2">
      <c r="A949" s="2349"/>
      <c r="C949" s="2244" t="s">
        <v>4660</v>
      </c>
      <c r="D949" s="2245">
        <v>0.28000000000000003</v>
      </c>
      <c r="E949" s="2246" t="s">
        <v>4652</v>
      </c>
      <c r="F949" s="2246" t="s">
        <v>4661</v>
      </c>
      <c r="G949" s="2246">
        <v>0.47</v>
      </c>
      <c r="H949" s="2246" t="s">
        <v>4562</v>
      </c>
      <c r="I949" s="2236"/>
      <c r="J949" s="2236"/>
      <c r="K949" s="2234"/>
    </row>
    <row r="950" spans="1:11" s="2195" customFormat="1" ht="15" customHeight="1" x14ac:dyDescent="0.2">
      <c r="A950" s="2349"/>
      <c r="C950" s="2244" t="s">
        <v>4662</v>
      </c>
      <c r="D950" s="2245">
        <v>0.28000000000000003</v>
      </c>
      <c r="E950" s="2246" t="s">
        <v>4652</v>
      </c>
      <c r="F950" s="2246" t="s">
        <v>4663</v>
      </c>
      <c r="G950" s="2246">
        <v>0.47</v>
      </c>
      <c r="H950" s="2246" t="s">
        <v>4562</v>
      </c>
      <c r="I950" s="2236"/>
      <c r="J950" s="2236"/>
      <c r="K950" s="2234"/>
    </row>
    <row r="951" spans="1:11" s="2195" customFormat="1" ht="15" customHeight="1" x14ac:dyDescent="0.2">
      <c r="A951" s="2349"/>
      <c r="C951" s="2244" t="s">
        <v>4664</v>
      </c>
      <c r="D951" s="2245">
        <v>0.28000000000000003</v>
      </c>
      <c r="E951" s="2246" t="s">
        <v>4652</v>
      </c>
      <c r="F951" s="2246" t="s">
        <v>4665</v>
      </c>
      <c r="G951" s="2246">
        <v>0.47</v>
      </c>
      <c r="H951" s="2246" t="s">
        <v>4562</v>
      </c>
      <c r="I951" s="2236"/>
      <c r="J951" s="2236"/>
      <c r="K951" s="2234"/>
    </row>
    <row r="952" spans="1:11" s="2195" customFormat="1" ht="15" customHeight="1" x14ac:dyDescent="0.2">
      <c r="A952" s="2349"/>
      <c r="C952" s="2244" t="s">
        <v>4666</v>
      </c>
      <c r="D952" s="2245">
        <v>0.28000000000000003</v>
      </c>
      <c r="E952" s="2246" t="s">
        <v>4652</v>
      </c>
      <c r="F952" s="2246" t="s">
        <v>4667</v>
      </c>
      <c r="G952" s="2246">
        <v>0.47</v>
      </c>
      <c r="H952" s="2246" t="s">
        <v>4562</v>
      </c>
      <c r="I952" s="2236"/>
      <c r="J952" s="2236"/>
      <c r="K952" s="2234"/>
    </row>
    <row r="953" spans="1:11" s="2195" customFormat="1" ht="15" customHeight="1" x14ac:dyDescent="0.2">
      <c r="A953" s="2349"/>
      <c r="C953" s="2244" t="s">
        <v>4668</v>
      </c>
      <c r="D953" s="2245">
        <v>0.28000000000000003</v>
      </c>
      <c r="E953" s="2246" t="s">
        <v>4652</v>
      </c>
      <c r="F953" s="2246" t="s">
        <v>4669</v>
      </c>
      <c r="G953" s="2246">
        <v>0.47</v>
      </c>
      <c r="H953" s="2246" t="s">
        <v>4562</v>
      </c>
      <c r="I953" s="2236"/>
      <c r="J953" s="2236"/>
      <c r="K953" s="2234"/>
    </row>
    <row r="954" spans="1:11" s="2195" customFormat="1" ht="15" customHeight="1" x14ac:dyDescent="0.2">
      <c r="A954" s="2349"/>
      <c r="C954" s="2244" t="s">
        <v>4670</v>
      </c>
      <c r="D954" s="2245">
        <v>0.28000000000000003</v>
      </c>
      <c r="E954" s="2246" t="s">
        <v>4652</v>
      </c>
      <c r="F954" s="2246" t="s">
        <v>4671</v>
      </c>
      <c r="G954" s="2246">
        <v>0.47</v>
      </c>
      <c r="H954" s="2246" t="s">
        <v>4562</v>
      </c>
      <c r="I954" s="2236"/>
      <c r="J954" s="2236"/>
      <c r="K954" s="2234"/>
    </row>
    <row r="955" spans="1:11" s="2195" customFormat="1" ht="15" customHeight="1" x14ac:dyDescent="0.2">
      <c r="A955" s="2349"/>
      <c r="C955" s="2244" t="s">
        <v>4672</v>
      </c>
      <c r="D955" s="2245">
        <v>0.28000000000000003</v>
      </c>
      <c r="E955" s="2246" t="s">
        <v>4652</v>
      </c>
      <c r="F955" s="2246" t="s">
        <v>4673</v>
      </c>
      <c r="G955" s="2246">
        <v>0.47</v>
      </c>
      <c r="H955" s="2246" t="s">
        <v>4562</v>
      </c>
      <c r="I955" s="2236"/>
      <c r="J955" s="2236"/>
      <c r="K955" s="2234"/>
    </row>
    <row r="956" spans="1:11" s="2195" customFormat="1" ht="15" customHeight="1" x14ac:dyDescent="0.2">
      <c r="A956" s="2349"/>
      <c r="C956" s="2244" t="s">
        <v>4674</v>
      </c>
      <c r="D956" s="2245">
        <v>0.28000000000000003</v>
      </c>
      <c r="E956" s="2246" t="s">
        <v>4652</v>
      </c>
      <c r="F956" s="2246" t="s">
        <v>4675</v>
      </c>
      <c r="G956" s="2246">
        <v>0.47</v>
      </c>
      <c r="H956" s="2246" t="s">
        <v>4562</v>
      </c>
      <c r="I956" s="2236"/>
      <c r="J956" s="2236"/>
      <c r="K956" s="2234"/>
    </row>
    <row r="957" spans="1:11" s="2195" customFormat="1" ht="15" customHeight="1" x14ac:dyDescent="0.2">
      <c r="A957" s="2349"/>
      <c r="C957" s="2244" t="s">
        <v>4676</v>
      </c>
      <c r="D957" s="2245">
        <v>0.28000000000000003</v>
      </c>
      <c r="E957" s="2246" t="s">
        <v>4652</v>
      </c>
      <c r="F957" s="2246" t="s">
        <v>4677</v>
      </c>
      <c r="G957" s="2246">
        <v>0.47</v>
      </c>
      <c r="H957" s="2246" t="s">
        <v>4562</v>
      </c>
      <c r="I957" s="2236"/>
      <c r="J957" s="2236"/>
      <c r="K957" s="2234"/>
    </row>
    <row r="958" spans="1:11" s="2195" customFormat="1" ht="15" customHeight="1" x14ac:dyDescent="0.2">
      <c r="A958" s="2349"/>
      <c r="C958" s="2244" t="s">
        <v>4678</v>
      </c>
      <c r="D958" s="2245">
        <v>0.28000000000000003</v>
      </c>
      <c r="E958" s="2246" t="s">
        <v>4652</v>
      </c>
      <c r="F958" s="2246" t="s">
        <v>4679</v>
      </c>
      <c r="G958" s="2246">
        <v>0.47</v>
      </c>
      <c r="H958" s="2246" t="s">
        <v>4562</v>
      </c>
      <c r="I958" s="2236"/>
      <c r="J958" s="2236"/>
      <c r="K958" s="2234"/>
    </row>
    <row r="959" spans="1:11" s="2195" customFormat="1" ht="15" customHeight="1" x14ac:dyDescent="0.2">
      <c r="A959" s="2349"/>
      <c r="C959" s="2244" t="s">
        <v>4680</v>
      </c>
      <c r="D959" s="2245">
        <v>0.28000000000000003</v>
      </c>
      <c r="E959" s="2246" t="s">
        <v>4652</v>
      </c>
      <c r="F959" s="2246" t="s">
        <v>4681</v>
      </c>
      <c r="G959" s="2246">
        <v>0.47</v>
      </c>
      <c r="H959" s="2246" t="s">
        <v>4562</v>
      </c>
      <c r="I959" s="2236"/>
      <c r="J959" s="2236"/>
      <c r="K959" s="2234"/>
    </row>
    <row r="960" spans="1:11" s="2195" customFormat="1" ht="15" customHeight="1" x14ac:dyDescent="0.2">
      <c r="A960" s="2349"/>
      <c r="C960" s="2244" t="s">
        <v>4682</v>
      </c>
      <c r="D960" s="2245">
        <v>0.28000000000000003</v>
      </c>
      <c r="E960" s="2246" t="s">
        <v>4652</v>
      </c>
      <c r="F960" s="2246" t="s">
        <v>4683</v>
      </c>
      <c r="G960" s="2246">
        <v>0.47</v>
      </c>
      <c r="H960" s="2246" t="s">
        <v>4562</v>
      </c>
      <c r="I960" s="2236"/>
      <c r="J960" s="2236"/>
      <c r="K960" s="2234"/>
    </row>
    <row r="961" spans="1:11" s="2195" customFormat="1" ht="15" customHeight="1" x14ac:dyDescent="0.2">
      <c r="A961" s="2349"/>
      <c r="C961" s="2244" t="s">
        <v>4684</v>
      </c>
      <c r="D961" s="2245">
        <v>0.28000000000000003</v>
      </c>
      <c r="E961" s="2246" t="s">
        <v>4652</v>
      </c>
      <c r="F961" s="2246" t="s">
        <v>4685</v>
      </c>
      <c r="G961" s="2246">
        <v>0.47</v>
      </c>
      <c r="H961" s="2246" t="s">
        <v>4562</v>
      </c>
      <c r="I961" s="2236"/>
      <c r="J961" s="2236"/>
      <c r="K961" s="2234"/>
    </row>
    <row r="962" spans="1:11" s="2195" customFormat="1" ht="15" customHeight="1" x14ac:dyDescent="0.2">
      <c r="A962" s="2349"/>
      <c r="C962" s="2244" t="s">
        <v>4686</v>
      </c>
      <c r="D962" s="2245">
        <v>0.28000000000000003</v>
      </c>
      <c r="E962" s="2246" t="s">
        <v>4652</v>
      </c>
      <c r="F962" s="2246" t="s">
        <v>4687</v>
      </c>
      <c r="G962" s="2246">
        <v>0.47</v>
      </c>
      <c r="H962" s="2246" t="s">
        <v>4562</v>
      </c>
      <c r="I962" s="2236"/>
      <c r="J962" s="2236"/>
      <c r="K962" s="2234"/>
    </row>
    <row r="963" spans="1:11" s="2195" customFormat="1" ht="15" customHeight="1" x14ac:dyDescent="0.2">
      <c r="A963" s="2349"/>
      <c r="C963" s="2244" t="s">
        <v>4688</v>
      </c>
      <c r="D963" s="2245">
        <v>0.28000000000000003</v>
      </c>
      <c r="E963" s="2246" t="s">
        <v>4652</v>
      </c>
      <c r="F963" s="2246" t="s">
        <v>4689</v>
      </c>
      <c r="G963" s="2246">
        <v>0.47</v>
      </c>
      <c r="H963" s="2246" t="s">
        <v>4562</v>
      </c>
      <c r="I963" s="2236"/>
      <c r="J963" s="2236"/>
      <c r="K963" s="2234"/>
    </row>
    <row r="964" spans="1:11" s="2195" customFormat="1" ht="15" customHeight="1" x14ac:dyDescent="0.2">
      <c r="A964" s="2349"/>
      <c r="C964" s="2244" t="s">
        <v>4690</v>
      </c>
      <c r="D964" s="2245">
        <v>0.28000000000000003</v>
      </c>
      <c r="E964" s="2246" t="s">
        <v>4652</v>
      </c>
      <c r="F964" s="2246" t="s">
        <v>4691</v>
      </c>
      <c r="G964" s="2246">
        <v>0.47</v>
      </c>
      <c r="H964" s="2246" t="s">
        <v>4562</v>
      </c>
      <c r="I964" s="2236"/>
      <c r="J964" s="2236"/>
      <c r="K964" s="2234"/>
    </row>
    <row r="965" spans="1:11" s="2195" customFormat="1" ht="15" customHeight="1" x14ac:dyDescent="0.2">
      <c r="A965" s="2349"/>
      <c r="C965" s="2244" t="s">
        <v>4692</v>
      </c>
      <c r="D965" s="2245">
        <v>0.28000000000000003</v>
      </c>
      <c r="E965" s="2246" t="s">
        <v>4652</v>
      </c>
      <c r="F965" s="2246" t="s">
        <v>4693</v>
      </c>
      <c r="G965" s="2246">
        <v>0.47</v>
      </c>
      <c r="H965" s="2246" t="s">
        <v>4562</v>
      </c>
      <c r="I965" s="2236"/>
      <c r="J965" s="2236"/>
      <c r="K965" s="2234"/>
    </row>
    <row r="966" spans="1:11" s="2195" customFormat="1" ht="15" customHeight="1" x14ac:dyDescent="0.2">
      <c r="A966" s="2349"/>
      <c r="C966" s="2244" t="s">
        <v>4694</v>
      </c>
      <c r="D966" s="2245">
        <v>0.28000000000000003</v>
      </c>
      <c r="E966" s="2246" t="s">
        <v>4652</v>
      </c>
      <c r="F966" s="2246" t="s">
        <v>4695</v>
      </c>
      <c r="G966" s="2246">
        <v>0.47</v>
      </c>
      <c r="H966" s="2246" t="s">
        <v>4562</v>
      </c>
      <c r="I966" s="2236"/>
      <c r="J966" s="2236"/>
      <c r="K966" s="2234"/>
    </row>
    <row r="967" spans="1:11" s="2195" customFormat="1" ht="15" customHeight="1" x14ac:dyDescent="0.2">
      <c r="A967" s="2349"/>
      <c r="C967" s="2244" t="s">
        <v>4696</v>
      </c>
      <c r="D967" s="2245">
        <v>0.28000000000000003</v>
      </c>
      <c r="E967" s="2246" t="s">
        <v>4652</v>
      </c>
      <c r="F967" s="2246" t="s">
        <v>4697</v>
      </c>
      <c r="G967" s="2246">
        <v>0.47</v>
      </c>
      <c r="H967" s="2246" t="s">
        <v>4562</v>
      </c>
      <c r="I967" s="2236"/>
      <c r="J967" s="2236"/>
      <c r="K967" s="2234"/>
    </row>
    <row r="968" spans="1:11" s="2195" customFormat="1" ht="15" customHeight="1" x14ac:dyDescent="0.2">
      <c r="A968" s="2349"/>
      <c r="C968" s="2244" t="s">
        <v>3224</v>
      </c>
      <c r="D968" s="2245">
        <v>0.28000000000000003</v>
      </c>
      <c r="E968" s="2246" t="s">
        <v>4652</v>
      </c>
      <c r="F968" s="2246" t="s">
        <v>4698</v>
      </c>
      <c r="G968" s="2246">
        <v>0.47</v>
      </c>
      <c r="H968" s="2246" t="s">
        <v>4562</v>
      </c>
      <c r="I968" s="2236"/>
      <c r="J968" s="2236"/>
      <c r="K968" s="2234"/>
    </row>
    <row r="969" spans="1:11" s="2195" customFormat="1" ht="15" customHeight="1" x14ac:dyDescent="0.2">
      <c r="A969" s="2349"/>
      <c r="C969" s="2244" t="s">
        <v>4699</v>
      </c>
      <c r="D969" s="2245">
        <v>0.28000000000000003</v>
      </c>
      <c r="E969" s="2246" t="s">
        <v>4652</v>
      </c>
      <c r="F969" s="2246" t="s">
        <v>4700</v>
      </c>
      <c r="G969" s="2246">
        <v>0.47</v>
      </c>
      <c r="H969" s="2246" t="s">
        <v>4562</v>
      </c>
      <c r="I969" s="2236"/>
      <c r="J969" s="2236"/>
      <c r="K969" s="2234"/>
    </row>
    <row r="970" spans="1:11" s="2195" customFormat="1" ht="15" customHeight="1" x14ac:dyDescent="0.2">
      <c r="A970" s="2349"/>
      <c r="C970" s="2244" t="s">
        <v>4701</v>
      </c>
      <c r="D970" s="2245">
        <v>0.28000000000000003</v>
      </c>
      <c r="E970" s="2246" t="s">
        <v>4652</v>
      </c>
      <c r="F970" s="2246" t="s">
        <v>4702</v>
      </c>
      <c r="G970" s="2246">
        <v>0.47</v>
      </c>
      <c r="H970" s="2246" t="s">
        <v>4562</v>
      </c>
      <c r="I970" s="2236"/>
      <c r="J970" s="2236"/>
      <c r="K970" s="2234"/>
    </row>
    <row r="971" spans="1:11" s="2195" customFormat="1" ht="15" customHeight="1" x14ac:dyDescent="0.2">
      <c r="A971" s="2349"/>
      <c r="C971" s="2244" t="s">
        <v>4703</v>
      </c>
      <c r="D971" s="2245">
        <v>0.28000000000000003</v>
      </c>
      <c r="E971" s="2246" t="s">
        <v>4652</v>
      </c>
      <c r="F971" s="2246" t="s">
        <v>4704</v>
      </c>
      <c r="G971" s="2246">
        <v>0.47</v>
      </c>
      <c r="H971" s="2246" t="s">
        <v>4562</v>
      </c>
      <c r="I971" s="2236"/>
      <c r="J971" s="2236"/>
      <c r="K971" s="2234"/>
    </row>
    <row r="972" spans="1:11" s="2195" customFormat="1" ht="15" customHeight="1" x14ac:dyDescent="0.2">
      <c r="A972" s="2349"/>
      <c r="C972" s="2244" t="s">
        <v>4705</v>
      </c>
      <c r="D972" s="2245">
        <v>0.28000000000000003</v>
      </c>
      <c r="E972" s="2246" t="s">
        <v>4652</v>
      </c>
      <c r="F972" s="2246" t="s">
        <v>4706</v>
      </c>
      <c r="G972" s="2246">
        <v>0.47</v>
      </c>
      <c r="H972" s="2246" t="s">
        <v>4562</v>
      </c>
      <c r="I972" s="2236"/>
      <c r="J972" s="2236"/>
      <c r="K972" s="2234"/>
    </row>
    <row r="973" spans="1:11" s="2195" customFormat="1" ht="15" customHeight="1" x14ac:dyDescent="0.2">
      <c r="A973" s="2349"/>
      <c r="C973" s="2244" t="s">
        <v>4707</v>
      </c>
      <c r="D973" s="2245">
        <v>0.28000000000000003</v>
      </c>
      <c r="E973" s="2246" t="s">
        <v>4652</v>
      </c>
      <c r="F973" s="2246" t="s">
        <v>4708</v>
      </c>
      <c r="G973" s="2246">
        <v>0.47</v>
      </c>
      <c r="H973" s="2246" t="s">
        <v>4562</v>
      </c>
      <c r="I973" s="2236"/>
      <c r="J973" s="2236"/>
      <c r="K973" s="2234"/>
    </row>
    <row r="974" spans="1:11" s="2195" customFormat="1" ht="15" customHeight="1" x14ac:dyDescent="0.2">
      <c r="A974" s="2349"/>
      <c r="C974" s="2244" t="s">
        <v>4709</v>
      </c>
      <c r="D974" s="2245">
        <v>0.28000000000000003</v>
      </c>
      <c r="E974" s="2246" t="s">
        <v>4652</v>
      </c>
      <c r="F974" s="2246" t="s">
        <v>4710</v>
      </c>
      <c r="G974" s="2246">
        <v>0.47</v>
      </c>
      <c r="H974" s="2246" t="s">
        <v>4562</v>
      </c>
      <c r="I974" s="2236"/>
      <c r="J974" s="2236"/>
      <c r="K974" s="2234"/>
    </row>
    <row r="975" spans="1:11" s="2195" customFormat="1" ht="15" customHeight="1" x14ac:dyDescent="0.2">
      <c r="A975" s="2349"/>
      <c r="C975" s="2244" t="s">
        <v>4711</v>
      </c>
      <c r="D975" s="2245">
        <v>0.28000000000000003</v>
      </c>
      <c r="E975" s="2246" t="s">
        <v>4652</v>
      </c>
      <c r="F975" s="2246" t="s">
        <v>4712</v>
      </c>
      <c r="G975" s="2246">
        <v>0.47</v>
      </c>
      <c r="H975" s="2246" t="s">
        <v>4562</v>
      </c>
      <c r="I975" s="2236"/>
      <c r="J975" s="2236"/>
      <c r="K975" s="2234"/>
    </row>
    <row r="976" spans="1:11" s="2195" customFormat="1" ht="15" customHeight="1" x14ac:dyDescent="0.2">
      <c r="A976" s="2349"/>
      <c r="C976" s="2244" t="s">
        <v>4713</v>
      </c>
      <c r="D976" s="2245">
        <v>0.47</v>
      </c>
      <c r="E976" s="2246" t="s">
        <v>4562</v>
      </c>
      <c r="F976" s="2246" t="s">
        <v>4714</v>
      </c>
      <c r="G976" s="2246">
        <v>0.47</v>
      </c>
      <c r="H976" s="2246" t="s">
        <v>4562</v>
      </c>
      <c r="I976" s="2236"/>
      <c r="J976" s="2236"/>
      <c r="K976" s="2234"/>
    </row>
    <row r="977" spans="1:11" s="2195" customFormat="1" ht="15" customHeight="1" x14ac:dyDescent="0.2">
      <c r="A977" s="2349"/>
      <c r="C977" s="2244" t="s">
        <v>4715</v>
      </c>
      <c r="D977" s="2245">
        <v>0.47</v>
      </c>
      <c r="E977" s="2246" t="s">
        <v>4562</v>
      </c>
      <c r="F977" s="2246" t="s">
        <v>4716</v>
      </c>
      <c r="G977" s="2246">
        <v>0.47</v>
      </c>
      <c r="H977" s="2246" t="s">
        <v>4562</v>
      </c>
      <c r="I977" s="2236"/>
      <c r="J977" s="2236"/>
      <c r="K977" s="2234"/>
    </row>
    <row r="978" spans="1:11" s="2195" customFormat="1" ht="15" customHeight="1" x14ac:dyDescent="0.2">
      <c r="A978" s="2349"/>
      <c r="C978" s="2244" t="s">
        <v>4717</v>
      </c>
      <c r="D978" s="2245">
        <v>0.47</v>
      </c>
      <c r="E978" s="2246" t="s">
        <v>4562</v>
      </c>
      <c r="F978" s="2246" t="s">
        <v>4718</v>
      </c>
      <c r="G978" s="2246">
        <v>0.47</v>
      </c>
      <c r="H978" s="2246" t="s">
        <v>4562</v>
      </c>
      <c r="I978" s="2236"/>
      <c r="J978" s="2236"/>
      <c r="K978" s="2234"/>
    </row>
    <row r="979" spans="1:11" s="2195" customFormat="1" ht="15" customHeight="1" x14ac:dyDescent="0.2">
      <c r="A979" s="2349"/>
      <c r="C979" s="2244" t="s">
        <v>4719</v>
      </c>
      <c r="D979" s="2245">
        <v>0.47</v>
      </c>
      <c r="E979" s="2246" t="s">
        <v>4562</v>
      </c>
      <c r="F979" s="2246" t="s">
        <v>4720</v>
      </c>
      <c r="G979" s="2246">
        <v>0.47</v>
      </c>
      <c r="H979" s="2246" t="s">
        <v>4562</v>
      </c>
      <c r="I979" s="2236"/>
      <c r="J979" s="2236"/>
      <c r="K979" s="2234"/>
    </row>
    <row r="980" spans="1:11" s="2195" customFormat="1" ht="15" customHeight="1" x14ac:dyDescent="0.2">
      <c r="A980" s="2349"/>
      <c r="C980" s="2244" t="s">
        <v>4721</v>
      </c>
      <c r="D980" s="2245">
        <v>0.47</v>
      </c>
      <c r="E980" s="2246" t="s">
        <v>4562</v>
      </c>
      <c r="F980" s="2246" t="s">
        <v>4722</v>
      </c>
      <c r="G980" s="2246">
        <v>0.47</v>
      </c>
      <c r="H980" s="2246" t="s">
        <v>4562</v>
      </c>
      <c r="I980" s="2236"/>
      <c r="J980" s="2236"/>
      <c r="K980" s="2234"/>
    </row>
    <row r="981" spans="1:11" s="2195" customFormat="1" ht="15" customHeight="1" x14ac:dyDescent="0.2">
      <c r="A981" s="2349"/>
      <c r="C981" s="2244" t="s">
        <v>4723</v>
      </c>
      <c r="D981" s="2245">
        <v>0.47</v>
      </c>
      <c r="E981" s="2246" t="s">
        <v>4562</v>
      </c>
      <c r="F981" s="2246" t="s">
        <v>4724</v>
      </c>
      <c r="G981" s="2246">
        <v>0.47</v>
      </c>
      <c r="H981" s="2246" t="s">
        <v>4562</v>
      </c>
      <c r="I981" s="2236"/>
      <c r="J981" s="2236"/>
      <c r="K981" s="2234"/>
    </row>
    <row r="982" spans="1:11" s="2195" customFormat="1" ht="15" customHeight="1" x14ac:dyDescent="0.2">
      <c r="A982" s="2349"/>
      <c r="C982" s="2244" t="s">
        <v>4725</v>
      </c>
      <c r="D982" s="2245">
        <v>0.47</v>
      </c>
      <c r="E982" s="2246" t="s">
        <v>4562</v>
      </c>
      <c r="F982" s="2246" t="s">
        <v>4726</v>
      </c>
      <c r="G982" s="2246">
        <v>0.47</v>
      </c>
      <c r="H982" s="2246" t="s">
        <v>4562</v>
      </c>
      <c r="I982" s="2236"/>
      <c r="J982" s="2236"/>
      <c r="K982" s="2234"/>
    </row>
    <row r="983" spans="1:11" s="2195" customFormat="1" ht="15" customHeight="1" x14ac:dyDescent="0.2">
      <c r="A983" s="2349"/>
      <c r="C983" s="2244" t="s">
        <v>4727</v>
      </c>
      <c r="D983" s="2245">
        <v>0.47</v>
      </c>
      <c r="E983" s="2246" t="s">
        <v>4562</v>
      </c>
      <c r="F983" s="2246" t="s">
        <v>4728</v>
      </c>
      <c r="G983" s="2246">
        <v>0.47</v>
      </c>
      <c r="H983" s="2246" t="s">
        <v>4562</v>
      </c>
      <c r="I983" s="2236"/>
      <c r="J983" s="2236"/>
      <c r="K983" s="2234"/>
    </row>
    <row r="984" spans="1:11" s="2195" customFormat="1" ht="15" customHeight="1" x14ac:dyDescent="0.2">
      <c r="A984" s="2349"/>
      <c r="C984" s="2244" t="s">
        <v>4729</v>
      </c>
      <c r="D984" s="2245">
        <v>0.47</v>
      </c>
      <c r="E984" s="2246" t="s">
        <v>4562</v>
      </c>
      <c r="F984" s="2246" t="s">
        <v>4730</v>
      </c>
      <c r="G984" s="2246">
        <v>0.47</v>
      </c>
      <c r="H984" s="2246" t="s">
        <v>4562</v>
      </c>
      <c r="I984" s="2236"/>
      <c r="J984" s="2236"/>
      <c r="K984" s="2234"/>
    </row>
    <row r="985" spans="1:11" s="2195" customFormat="1" ht="15" customHeight="1" x14ac:dyDescent="0.2">
      <c r="A985" s="2349"/>
      <c r="C985" s="2244" t="s">
        <v>4731</v>
      </c>
      <c r="D985" s="2245">
        <v>0.47</v>
      </c>
      <c r="E985" s="2246" t="s">
        <v>4562</v>
      </c>
      <c r="F985" s="2246" t="s">
        <v>4732</v>
      </c>
      <c r="G985" s="2246">
        <v>0.47</v>
      </c>
      <c r="H985" s="2246" t="s">
        <v>4562</v>
      </c>
      <c r="I985" s="2236"/>
      <c r="J985" s="2236"/>
      <c r="K985" s="2234"/>
    </row>
    <row r="986" spans="1:11" s="2195" customFormat="1" ht="15" customHeight="1" x14ac:dyDescent="0.2">
      <c r="A986" s="2349"/>
      <c r="C986" s="2244" t="s">
        <v>4733</v>
      </c>
      <c r="D986" s="2245">
        <v>0.47</v>
      </c>
      <c r="E986" s="2246" t="s">
        <v>4562</v>
      </c>
      <c r="F986" s="2246" t="s">
        <v>4734</v>
      </c>
      <c r="G986" s="2246">
        <v>0.47</v>
      </c>
      <c r="H986" s="2246" t="s">
        <v>4562</v>
      </c>
      <c r="I986" s="2236"/>
      <c r="J986" s="2236"/>
      <c r="K986" s="2234"/>
    </row>
    <row r="987" spans="1:11" s="2195" customFormat="1" ht="15" customHeight="1" x14ac:dyDescent="0.2">
      <c r="A987" s="2349"/>
      <c r="C987" s="2244" t="s">
        <v>4735</v>
      </c>
      <c r="D987" s="2245">
        <v>0.47</v>
      </c>
      <c r="E987" s="2246" t="s">
        <v>4562</v>
      </c>
      <c r="F987" s="2246" t="s">
        <v>4736</v>
      </c>
      <c r="G987" s="2246">
        <v>0.47</v>
      </c>
      <c r="H987" s="2246" t="s">
        <v>4562</v>
      </c>
      <c r="I987" s="2236"/>
      <c r="J987" s="2236"/>
      <c r="K987" s="2234"/>
    </row>
    <row r="988" spans="1:11" s="2195" customFormat="1" ht="15" customHeight="1" x14ac:dyDescent="0.2">
      <c r="A988" s="2349"/>
      <c r="C988" s="2244" t="s">
        <v>4737</v>
      </c>
      <c r="D988" s="2245">
        <v>0.47</v>
      </c>
      <c r="E988" s="2246" t="s">
        <v>4562</v>
      </c>
      <c r="F988" s="2246" t="s">
        <v>4738</v>
      </c>
      <c r="G988" s="2246">
        <v>0.47</v>
      </c>
      <c r="H988" s="2246" t="s">
        <v>4562</v>
      </c>
      <c r="I988" s="2236"/>
      <c r="J988" s="2236"/>
      <c r="K988" s="2234"/>
    </row>
    <row r="989" spans="1:11" s="2195" customFormat="1" ht="15" customHeight="1" x14ac:dyDescent="0.2">
      <c r="A989" s="2349"/>
      <c r="C989" s="2244" t="s">
        <v>4739</v>
      </c>
      <c r="D989" s="2245">
        <v>0.47</v>
      </c>
      <c r="E989" s="2246" t="s">
        <v>4562</v>
      </c>
      <c r="F989" s="2246" t="s">
        <v>4740</v>
      </c>
      <c r="G989" s="2246">
        <v>0.47</v>
      </c>
      <c r="H989" s="2246" t="s">
        <v>4562</v>
      </c>
      <c r="I989" s="2236"/>
      <c r="J989" s="2236"/>
      <c r="K989" s="2234"/>
    </row>
    <row r="990" spans="1:11" s="2195" customFormat="1" ht="15" customHeight="1" x14ac:dyDescent="0.2">
      <c r="A990" s="2349"/>
      <c r="C990" s="2244" t="s">
        <v>4741</v>
      </c>
      <c r="D990" s="2245">
        <v>0.47</v>
      </c>
      <c r="E990" s="2246" t="s">
        <v>4562</v>
      </c>
      <c r="F990" s="2246" t="s">
        <v>4742</v>
      </c>
      <c r="G990" s="2246">
        <v>0.47</v>
      </c>
      <c r="H990" s="2246" t="s">
        <v>4562</v>
      </c>
      <c r="I990" s="2236"/>
      <c r="J990" s="2236"/>
      <c r="K990" s="2234"/>
    </row>
    <row r="991" spans="1:11" s="2195" customFormat="1" ht="58.5" customHeight="1" x14ac:dyDescent="0.2">
      <c r="A991" s="2349"/>
      <c r="C991" s="2244" t="s">
        <v>4743</v>
      </c>
      <c r="D991" s="2245">
        <v>0.47</v>
      </c>
      <c r="E991" s="2246" t="s">
        <v>4562</v>
      </c>
      <c r="F991" s="2246" t="s">
        <v>4744</v>
      </c>
      <c r="G991" s="2246">
        <v>0.47</v>
      </c>
      <c r="H991" s="2246" t="s">
        <v>4562</v>
      </c>
      <c r="I991" s="2236"/>
      <c r="J991" s="2236"/>
      <c r="K991" s="2234"/>
    </row>
    <row r="992" spans="1:11" s="2195" customFormat="1" ht="42" customHeight="1" x14ac:dyDescent="0.2">
      <c r="A992" s="2349"/>
      <c r="C992" s="2244" t="s">
        <v>4745</v>
      </c>
      <c r="D992" s="2245">
        <v>0.47</v>
      </c>
      <c r="E992" s="2246" t="s">
        <v>4562</v>
      </c>
      <c r="F992" s="2246" t="s">
        <v>4746</v>
      </c>
      <c r="G992" s="2246">
        <v>0.47</v>
      </c>
      <c r="H992" s="2246" t="s">
        <v>4562</v>
      </c>
      <c r="I992" s="2236"/>
      <c r="J992" s="2236"/>
      <c r="K992" s="2234"/>
    </row>
    <row r="993" spans="1:11" s="2195" customFormat="1" ht="15" customHeight="1" x14ac:dyDescent="0.2">
      <c r="A993" s="2349"/>
      <c r="C993" s="2244" t="s">
        <v>4747</v>
      </c>
      <c r="D993" s="2245">
        <v>0.47</v>
      </c>
      <c r="E993" s="2246" t="s">
        <v>4562</v>
      </c>
      <c r="F993" s="2246" t="s">
        <v>4748</v>
      </c>
      <c r="G993" s="2246">
        <v>0.47</v>
      </c>
      <c r="H993" s="2246" t="s">
        <v>4562</v>
      </c>
      <c r="I993" s="2236"/>
      <c r="J993" s="2236"/>
      <c r="K993" s="2234"/>
    </row>
    <row r="994" spans="1:11" s="2195" customFormat="1" ht="37.5" customHeight="1" x14ac:dyDescent="0.2">
      <c r="A994" s="2349"/>
      <c r="C994" s="2244" t="s">
        <v>4749</v>
      </c>
      <c r="D994" s="2245">
        <v>0.47</v>
      </c>
      <c r="E994" s="2246" t="s">
        <v>4562</v>
      </c>
      <c r="F994" s="2246" t="s">
        <v>4718</v>
      </c>
      <c r="G994" s="2246">
        <v>0.47</v>
      </c>
      <c r="H994" s="2246" t="s">
        <v>4562</v>
      </c>
      <c r="I994" s="2236"/>
      <c r="J994" s="2236"/>
      <c r="K994" s="2234"/>
    </row>
    <row r="995" spans="1:11" s="2195" customFormat="1" ht="50.25" customHeight="1" x14ac:dyDescent="0.2">
      <c r="A995" s="2349"/>
      <c r="C995" s="2244" t="s">
        <v>4750</v>
      </c>
      <c r="D995" s="2245">
        <v>0.47</v>
      </c>
      <c r="E995" s="2246" t="s">
        <v>4562</v>
      </c>
      <c r="F995" s="2246" t="s">
        <v>4751</v>
      </c>
      <c r="G995" s="2246">
        <v>0.47</v>
      </c>
      <c r="H995" s="2246" t="s">
        <v>4562</v>
      </c>
      <c r="I995" s="2236"/>
      <c r="J995" s="2236"/>
      <c r="K995" s="2234"/>
    </row>
    <row r="996" spans="1:11" s="2195" customFormat="1" ht="19.5" customHeight="1" x14ac:dyDescent="0.2">
      <c r="A996" s="2349"/>
      <c r="C996" s="2244" t="s">
        <v>4752</v>
      </c>
      <c r="D996" s="2245">
        <v>0.47</v>
      </c>
      <c r="E996" s="2246" t="s">
        <v>4562</v>
      </c>
      <c r="F996" s="2246" t="s">
        <v>4753</v>
      </c>
      <c r="G996" s="2246">
        <v>0.47</v>
      </c>
      <c r="H996" s="2246" t="s">
        <v>4562</v>
      </c>
      <c r="I996" s="2236"/>
      <c r="J996" s="2236"/>
      <c r="K996" s="2234"/>
    </row>
    <row r="997" spans="1:11" s="2195" customFormat="1" ht="15" customHeight="1" x14ac:dyDescent="0.2">
      <c r="A997" s="2349"/>
      <c r="C997" s="2244" t="s">
        <v>4754</v>
      </c>
      <c r="D997" s="2245">
        <v>0.47</v>
      </c>
      <c r="E997" s="2246" t="s">
        <v>4562</v>
      </c>
      <c r="F997" s="2246" t="s">
        <v>4755</v>
      </c>
      <c r="G997" s="2246">
        <v>0.47</v>
      </c>
      <c r="H997" s="2246" t="s">
        <v>4562</v>
      </c>
      <c r="I997" s="2236"/>
      <c r="J997" s="2236"/>
      <c r="K997" s="2234"/>
    </row>
    <row r="998" spans="1:11" s="2195" customFormat="1" ht="15" customHeight="1" x14ac:dyDescent="0.2">
      <c r="A998" s="2349"/>
      <c r="C998" s="2244" t="s">
        <v>4756</v>
      </c>
      <c r="D998" s="2245">
        <v>0.47</v>
      </c>
      <c r="E998" s="2246" t="s">
        <v>4562</v>
      </c>
      <c r="F998" s="2246" t="s">
        <v>4757</v>
      </c>
      <c r="G998" s="2246">
        <v>0.47</v>
      </c>
      <c r="H998" s="2246" t="s">
        <v>4562</v>
      </c>
      <c r="I998" s="2236"/>
      <c r="J998" s="2236"/>
      <c r="K998" s="2234"/>
    </row>
    <row r="999" spans="1:11" s="2195" customFormat="1" ht="30" customHeight="1" x14ac:dyDescent="0.2">
      <c r="A999" s="2349"/>
      <c r="C999" s="2244" t="s">
        <v>4758</v>
      </c>
      <c r="D999" s="2245">
        <v>0.47</v>
      </c>
      <c r="E999" s="2246" t="s">
        <v>4562</v>
      </c>
      <c r="F999" s="2246" t="s">
        <v>4759</v>
      </c>
      <c r="G999" s="2246">
        <v>0.47</v>
      </c>
      <c r="H999" s="2246" t="s">
        <v>4562</v>
      </c>
      <c r="I999" s="2236"/>
      <c r="J999" s="2236"/>
      <c r="K999" s="2234"/>
    </row>
    <row r="1000" spans="1:11" s="2195" customFormat="1" ht="41.25" customHeight="1" x14ac:dyDescent="0.2">
      <c r="A1000" s="2349"/>
      <c r="C1000" s="2244" t="s">
        <v>4760</v>
      </c>
      <c r="D1000" s="2245">
        <v>0.47</v>
      </c>
      <c r="E1000" s="2246" t="s">
        <v>4562</v>
      </c>
      <c r="F1000" s="2246" t="s">
        <v>4761</v>
      </c>
      <c r="G1000" s="2246">
        <v>0.47</v>
      </c>
      <c r="H1000" s="2246" t="s">
        <v>4562</v>
      </c>
      <c r="I1000" s="2236"/>
      <c r="J1000" s="2236"/>
      <c r="K1000" s="2234"/>
    </row>
    <row r="1001" spans="1:11" s="2195" customFormat="1" ht="99.75" customHeight="1" x14ac:dyDescent="0.2">
      <c r="A1001" s="2349"/>
      <c r="C1001" s="2244" t="s">
        <v>4762</v>
      </c>
      <c r="D1001" s="2245">
        <v>0.47</v>
      </c>
      <c r="E1001" s="2246" t="s">
        <v>4562</v>
      </c>
      <c r="F1001" s="2246" t="s">
        <v>4763</v>
      </c>
      <c r="G1001" s="2246">
        <v>0.47</v>
      </c>
      <c r="H1001" s="2246" t="s">
        <v>4562</v>
      </c>
      <c r="I1001" s="2236"/>
      <c r="J1001" s="2236"/>
      <c r="K1001" s="2234"/>
    </row>
    <row r="1002" spans="1:11" s="2195" customFormat="1" ht="73.5" customHeight="1" x14ac:dyDescent="0.2">
      <c r="A1002" s="2349"/>
      <c r="C1002" s="2244" t="s">
        <v>4764</v>
      </c>
      <c r="D1002" s="2245">
        <v>0.47</v>
      </c>
      <c r="E1002" s="2246" t="s">
        <v>4562</v>
      </c>
      <c r="F1002" s="2246" t="s">
        <v>4765</v>
      </c>
      <c r="G1002" s="2246">
        <v>0.47</v>
      </c>
      <c r="H1002" s="2246" t="s">
        <v>4562</v>
      </c>
      <c r="I1002" s="2236"/>
      <c r="J1002" s="2236"/>
      <c r="K1002" s="2234"/>
    </row>
    <row r="1003" spans="1:11" s="2195" customFormat="1" ht="33" customHeight="1" x14ac:dyDescent="0.2">
      <c r="A1003" s="2349"/>
      <c r="C1003" s="2244" t="s">
        <v>4766</v>
      </c>
      <c r="D1003" s="2245">
        <v>0.47</v>
      </c>
      <c r="E1003" s="2246" t="s">
        <v>4562</v>
      </c>
      <c r="F1003" s="2246" t="s">
        <v>4767</v>
      </c>
      <c r="G1003" s="2246">
        <v>0.47</v>
      </c>
      <c r="H1003" s="2246" t="s">
        <v>4562</v>
      </c>
      <c r="I1003" s="2236"/>
      <c r="J1003" s="2236"/>
      <c r="K1003" s="2234"/>
    </row>
    <row r="1004" spans="1:11" s="2195" customFormat="1" ht="61.5" customHeight="1" x14ac:dyDescent="0.2">
      <c r="A1004" s="2349"/>
      <c r="C1004" s="2244" t="s">
        <v>4768</v>
      </c>
      <c r="D1004" s="2245">
        <v>0.47</v>
      </c>
      <c r="E1004" s="2246" t="s">
        <v>4562</v>
      </c>
      <c r="F1004" s="2246" t="s">
        <v>4769</v>
      </c>
      <c r="G1004" s="2246">
        <v>0.97</v>
      </c>
      <c r="H1004" s="2246" t="s">
        <v>4564</v>
      </c>
      <c r="I1004" s="2236"/>
      <c r="J1004" s="2236"/>
      <c r="K1004" s="2234"/>
    </row>
    <row r="1005" spans="1:11" s="2195" customFormat="1" ht="15" customHeight="1" x14ac:dyDescent="0.2">
      <c r="A1005" s="2349"/>
      <c r="C1005" s="2244" t="s">
        <v>4770</v>
      </c>
      <c r="D1005" s="2245">
        <v>0.47</v>
      </c>
      <c r="E1005" s="2246" t="s">
        <v>4562</v>
      </c>
      <c r="F1005" s="2246" t="s">
        <v>4771</v>
      </c>
      <c r="G1005" s="2246">
        <v>0.97</v>
      </c>
      <c r="H1005" s="2246" t="s">
        <v>4564</v>
      </c>
      <c r="I1005" s="2236"/>
      <c r="J1005" s="2236"/>
      <c r="K1005" s="2234"/>
    </row>
    <row r="1006" spans="1:11" s="2195" customFormat="1" ht="36" customHeight="1" x14ac:dyDescent="0.2">
      <c r="A1006" s="2349"/>
      <c r="C1006" s="2244" t="s">
        <v>4772</v>
      </c>
      <c r="D1006" s="2245">
        <v>0.47</v>
      </c>
      <c r="E1006" s="2246" t="s">
        <v>4562</v>
      </c>
      <c r="F1006" s="2246" t="s">
        <v>4773</v>
      </c>
      <c r="G1006" s="2246">
        <v>0.97</v>
      </c>
      <c r="H1006" s="2246" t="s">
        <v>4564</v>
      </c>
      <c r="I1006" s="2236"/>
      <c r="J1006" s="2236"/>
      <c r="K1006" s="2234"/>
    </row>
    <row r="1007" spans="1:11" s="2195" customFormat="1" ht="36" customHeight="1" x14ac:dyDescent="0.2">
      <c r="A1007" s="2349"/>
      <c r="C1007" s="2244" t="s">
        <v>4774</v>
      </c>
      <c r="D1007" s="2245">
        <v>0.47</v>
      </c>
      <c r="E1007" s="2246" t="s">
        <v>4562</v>
      </c>
      <c r="F1007" s="2246" t="s">
        <v>4775</v>
      </c>
      <c r="G1007" s="2246">
        <v>0.97</v>
      </c>
      <c r="H1007" s="2246" t="s">
        <v>4564</v>
      </c>
      <c r="I1007" s="2236"/>
      <c r="J1007" s="2236"/>
      <c r="K1007" s="2234"/>
    </row>
    <row r="1008" spans="1:11" s="2195" customFormat="1" ht="36.75" customHeight="1" x14ac:dyDescent="0.2">
      <c r="A1008" s="2349"/>
      <c r="C1008" s="2244" t="s">
        <v>4776</v>
      </c>
      <c r="D1008" s="2245">
        <v>0.47</v>
      </c>
      <c r="E1008" s="2246" t="s">
        <v>4562</v>
      </c>
      <c r="F1008" s="2246" t="s">
        <v>4777</v>
      </c>
      <c r="G1008" s="2246">
        <v>0.97</v>
      </c>
      <c r="H1008" s="2246" t="s">
        <v>4564</v>
      </c>
      <c r="I1008" s="2236"/>
      <c r="J1008" s="2236"/>
      <c r="K1008" s="2234"/>
    </row>
    <row r="1009" spans="1:11" s="2195" customFormat="1" ht="15" customHeight="1" x14ac:dyDescent="0.2">
      <c r="A1009" s="2349"/>
      <c r="C1009" s="2244" t="s">
        <v>4778</v>
      </c>
      <c r="D1009" s="2245">
        <v>0.47</v>
      </c>
      <c r="E1009" s="2246" t="s">
        <v>4562</v>
      </c>
      <c r="F1009" s="2246" t="s">
        <v>4779</v>
      </c>
      <c r="G1009" s="2246">
        <v>0.97</v>
      </c>
      <c r="H1009" s="2246" t="s">
        <v>4564</v>
      </c>
      <c r="I1009" s="2236"/>
      <c r="J1009" s="2236"/>
      <c r="K1009" s="2234"/>
    </row>
    <row r="1010" spans="1:11" s="2195" customFormat="1" ht="15" customHeight="1" x14ac:dyDescent="0.2">
      <c r="A1010" s="2349"/>
      <c r="C1010" s="2244" t="s">
        <v>4780</v>
      </c>
      <c r="D1010" s="2245">
        <v>0.47</v>
      </c>
      <c r="E1010" s="2246" t="s">
        <v>4562</v>
      </c>
      <c r="F1010" s="2246" t="s">
        <v>4781</v>
      </c>
      <c r="G1010" s="2246">
        <v>0.97</v>
      </c>
      <c r="H1010" s="2246" t="s">
        <v>4564</v>
      </c>
      <c r="I1010" s="2236"/>
      <c r="J1010" s="2236"/>
      <c r="K1010" s="2234"/>
    </row>
    <row r="1011" spans="1:11" s="2195" customFormat="1" ht="15" customHeight="1" x14ac:dyDescent="0.2">
      <c r="A1011" s="2349"/>
      <c r="C1011" s="2244" t="s">
        <v>4782</v>
      </c>
      <c r="D1011" s="2245">
        <v>0.47</v>
      </c>
      <c r="E1011" s="2246" t="s">
        <v>4562</v>
      </c>
      <c r="F1011" s="2246" t="s">
        <v>4783</v>
      </c>
      <c r="G1011" s="2246">
        <v>0.97</v>
      </c>
      <c r="H1011" s="2246" t="s">
        <v>4564</v>
      </c>
      <c r="I1011" s="2236"/>
      <c r="J1011" s="2236"/>
      <c r="K1011" s="2234"/>
    </row>
    <row r="1012" spans="1:11" s="2195" customFormat="1" ht="29.25" customHeight="1" x14ac:dyDescent="0.2">
      <c r="A1012" s="2349"/>
      <c r="C1012" s="2244" t="s">
        <v>4784</v>
      </c>
      <c r="D1012" s="2245">
        <v>0.47</v>
      </c>
      <c r="E1012" s="2246" t="s">
        <v>4562</v>
      </c>
      <c r="F1012" s="2246" t="s">
        <v>4785</v>
      </c>
      <c r="G1012" s="2246">
        <v>0.97</v>
      </c>
      <c r="H1012" s="2246" t="s">
        <v>4564</v>
      </c>
      <c r="I1012" s="2236"/>
      <c r="J1012" s="2236"/>
      <c r="K1012" s="2234"/>
    </row>
    <row r="1013" spans="1:11" s="2195" customFormat="1" ht="15" customHeight="1" x14ac:dyDescent="0.2">
      <c r="A1013" s="2349"/>
      <c r="C1013" s="2244" t="s">
        <v>4786</v>
      </c>
      <c r="D1013" s="2245">
        <v>0.47</v>
      </c>
      <c r="E1013" s="2246" t="s">
        <v>4562</v>
      </c>
      <c r="F1013" s="2246" t="s">
        <v>4787</v>
      </c>
      <c r="G1013" s="2246">
        <v>0.97</v>
      </c>
      <c r="H1013" s="2246" t="s">
        <v>4564</v>
      </c>
      <c r="I1013" s="2236"/>
      <c r="J1013" s="2236"/>
      <c r="K1013" s="2234"/>
    </row>
    <row r="1014" spans="1:11" s="2195" customFormat="1" ht="34.5" customHeight="1" x14ac:dyDescent="0.2">
      <c r="A1014" s="2349"/>
      <c r="C1014" s="2244" t="s">
        <v>4788</v>
      </c>
      <c r="D1014" s="2245">
        <v>0.47</v>
      </c>
      <c r="E1014" s="2246" t="s">
        <v>4562</v>
      </c>
      <c r="F1014" s="2246" t="s">
        <v>1599</v>
      </c>
      <c r="G1014" s="2246">
        <v>0.97</v>
      </c>
      <c r="H1014" s="2246" t="s">
        <v>4564</v>
      </c>
      <c r="I1014" s="2236"/>
      <c r="J1014" s="2236"/>
      <c r="K1014" s="2234"/>
    </row>
    <row r="1015" spans="1:11" s="2195" customFormat="1" ht="15" customHeight="1" x14ac:dyDescent="0.2">
      <c r="A1015" s="2349"/>
      <c r="C1015" s="2244" t="s">
        <v>4789</v>
      </c>
      <c r="D1015" s="2245">
        <v>0.47</v>
      </c>
      <c r="E1015" s="2246" t="s">
        <v>4562</v>
      </c>
      <c r="F1015" s="2246" t="s">
        <v>4790</v>
      </c>
      <c r="G1015" s="2246">
        <v>0.97</v>
      </c>
      <c r="H1015" s="2246" t="s">
        <v>4564</v>
      </c>
      <c r="I1015" s="2236"/>
      <c r="J1015" s="2236"/>
      <c r="K1015" s="2234"/>
    </row>
    <row r="1016" spans="1:11" s="2195" customFormat="1" ht="15" customHeight="1" thickBot="1" x14ac:dyDescent="0.25">
      <c r="A1016" s="2349"/>
      <c r="C1016" s="2248" t="s">
        <v>4791</v>
      </c>
      <c r="D1016" s="2249">
        <v>0.47</v>
      </c>
      <c r="E1016" s="2250" t="s">
        <v>4562</v>
      </c>
      <c r="F1016" s="2250" t="s">
        <v>4792</v>
      </c>
      <c r="G1016" s="2250">
        <v>0.97</v>
      </c>
      <c r="H1016" s="2250" t="s">
        <v>4564</v>
      </c>
      <c r="I1016" s="2251"/>
      <c r="J1016" s="2251"/>
      <c r="K1016" s="2252"/>
    </row>
    <row r="1017" spans="1:11" s="2195" customFormat="1" ht="15" customHeight="1" thickTop="1" thickBot="1" x14ac:dyDescent="0.35">
      <c r="A1017" s="2349"/>
      <c r="C1017" s="470"/>
      <c r="D1017" s="470"/>
      <c r="E1017" s="470"/>
      <c r="F1017" s="470"/>
      <c r="G1017" s="470"/>
      <c r="H1017" s="2194"/>
    </row>
    <row r="1018" spans="1:11" s="2195" customFormat="1" ht="15" customHeight="1" thickTop="1" x14ac:dyDescent="0.2">
      <c r="A1018" s="2349"/>
      <c r="C1018" s="6129" t="s">
        <v>4480</v>
      </c>
      <c r="D1018" s="6130"/>
      <c r="E1018" s="6130"/>
      <c r="F1018" s="6130"/>
      <c r="G1018" s="6131"/>
      <c r="H1018" s="2194"/>
    </row>
    <row r="1019" spans="1:11" s="2195" customFormat="1" ht="15" customHeight="1" x14ac:dyDescent="0.25">
      <c r="A1019" s="2349"/>
      <c r="C1019" s="6151" t="s">
        <v>4481</v>
      </c>
      <c r="D1019" s="6152"/>
      <c r="E1019" s="6152"/>
      <c r="F1019" s="6152"/>
      <c r="G1019" s="6153"/>
      <c r="H1019" s="2194"/>
    </row>
    <row r="1020" spans="1:11" s="2195" customFormat="1" ht="15" customHeight="1" x14ac:dyDescent="0.2">
      <c r="A1020" s="2349"/>
      <c r="C1020" s="5932" t="s">
        <v>4482</v>
      </c>
      <c r="D1020" s="5419"/>
      <c r="E1020" s="5419"/>
      <c r="F1020" s="5419"/>
      <c r="G1020" s="6128"/>
      <c r="H1020" s="2194"/>
    </row>
    <row r="1021" spans="1:11" s="2195" customFormat="1" ht="15" customHeight="1" x14ac:dyDescent="0.2">
      <c r="A1021" s="2349"/>
      <c r="C1021" s="2221" t="s">
        <v>346</v>
      </c>
      <c r="D1021" s="2222" t="s">
        <v>382</v>
      </c>
      <c r="E1021" s="2223" t="s">
        <v>4483</v>
      </c>
      <c r="F1021" s="2223" t="s">
        <v>4484</v>
      </c>
      <c r="G1021" s="2224" t="s">
        <v>4485</v>
      </c>
      <c r="H1021" s="2194"/>
    </row>
    <row r="1022" spans="1:11" s="2195" customFormat="1" ht="15" customHeight="1" x14ac:dyDescent="0.2">
      <c r="A1022" s="2349"/>
      <c r="C1022" s="2198" t="s">
        <v>4486</v>
      </c>
      <c r="D1022" s="2225">
        <v>49</v>
      </c>
      <c r="E1022" s="2197">
        <v>5000</v>
      </c>
      <c r="F1022" s="2225">
        <v>0.1</v>
      </c>
      <c r="G1022" s="2226" t="s">
        <v>4487</v>
      </c>
      <c r="H1022" s="2194"/>
    </row>
    <row r="1023" spans="1:11" s="2195" customFormat="1" ht="15" customHeight="1" x14ac:dyDescent="0.2">
      <c r="A1023" s="2349"/>
      <c r="C1023" s="5932" t="s">
        <v>4488</v>
      </c>
      <c r="D1023" s="5419"/>
      <c r="E1023" s="5419"/>
      <c r="F1023" s="5419"/>
      <c r="G1023" s="6128"/>
      <c r="H1023" s="2194"/>
    </row>
    <row r="1024" spans="1:11" s="2195" customFormat="1" ht="15" customHeight="1" x14ac:dyDescent="0.2">
      <c r="A1024" s="2349"/>
      <c r="C1024" s="5932" t="s">
        <v>4489</v>
      </c>
      <c r="D1024" s="5419"/>
      <c r="E1024" s="5419"/>
      <c r="F1024" s="5419"/>
      <c r="G1024" s="6128"/>
      <c r="H1024" s="2194"/>
    </row>
    <row r="1025" spans="1:8" s="2195" customFormat="1" ht="15" customHeight="1" x14ac:dyDescent="0.25">
      <c r="A1025" s="2349"/>
      <c r="C1025" s="6125" t="s">
        <v>4490</v>
      </c>
      <c r="D1025" s="6126"/>
      <c r="E1025" s="6126"/>
      <c r="F1025" s="6126"/>
      <c r="G1025" s="6127"/>
      <c r="H1025" s="2194"/>
    </row>
    <row r="1026" spans="1:8" s="2195" customFormat="1" ht="15" customHeight="1" x14ac:dyDescent="0.2">
      <c r="A1026" s="2349"/>
      <c r="C1026" s="5932" t="s">
        <v>4491</v>
      </c>
      <c r="D1026" s="5419"/>
      <c r="E1026" s="5419"/>
      <c r="F1026" s="5419"/>
      <c r="G1026" s="6128"/>
      <c r="H1026" s="2194"/>
    </row>
    <row r="1027" spans="1:8" s="2195" customFormat="1" ht="15" customHeight="1" x14ac:dyDescent="0.25">
      <c r="A1027" s="2349"/>
      <c r="C1027" s="6151" t="s">
        <v>4492</v>
      </c>
      <c r="D1027" s="6152"/>
      <c r="E1027" s="6152"/>
      <c r="F1027" s="6152"/>
      <c r="G1027" s="6153"/>
      <c r="H1027" s="2194"/>
    </row>
    <row r="1028" spans="1:8" s="2195" customFormat="1" ht="15" customHeight="1" x14ac:dyDescent="0.2">
      <c r="A1028" s="2349"/>
      <c r="C1028" s="5932" t="s">
        <v>4493</v>
      </c>
      <c r="D1028" s="5419"/>
      <c r="E1028" s="5419"/>
      <c r="F1028" s="5419"/>
      <c r="G1028" s="6128"/>
      <c r="H1028" s="2194"/>
    </row>
    <row r="1029" spans="1:8" s="2195" customFormat="1" ht="27" customHeight="1" x14ac:dyDescent="0.2">
      <c r="A1029" s="2349"/>
      <c r="C1029" s="5932" t="s">
        <v>4494</v>
      </c>
      <c r="D1029" s="5419"/>
      <c r="E1029" s="5419"/>
      <c r="F1029" s="5419"/>
      <c r="G1029" s="6128"/>
      <c r="H1029" s="2194"/>
    </row>
    <row r="1030" spans="1:8" s="2195" customFormat="1" ht="15" customHeight="1" x14ac:dyDescent="0.2">
      <c r="A1030" s="2349"/>
      <c r="C1030" s="5932" t="s">
        <v>4495</v>
      </c>
      <c r="D1030" s="5419"/>
      <c r="E1030" s="5419"/>
      <c r="F1030" s="5419"/>
      <c r="G1030" s="6128"/>
      <c r="H1030" s="2194"/>
    </row>
    <row r="1031" spans="1:8" s="2195" customFormat="1" ht="15" customHeight="1" x14ac:dyDescent="0.2">
      <c r="A1031" s="2349"/>
      <c r="C1031" s="5932" t="s">
        <v>4496</v>
      </c>
      <c r="D1031" s="5419"/>
      <c r="E1031" s="5419"/>
      <c r="F1031" s="5419"/>
      <c r="G1031" s="6128"/>
      <c r="H1031" s="2194"/>
    </row>
    <row r="1032" spans="1:8" s="2195" customFormat="1" ht="15" customHeight="1" x14ac:dyDescent="0.2">
      <c r="A1032" s="2349"/>
      <c r="C1032" s="5932" t="s">
        <v>4497</v>
      </c>
      <c r="D1032" s="5419"/>
      <c r="E1032" s="5419"/>
      <c r="F1032" s="5419"/>
      <c r="G1032" s="6128"/>
      <c r="H1032" s="2194"/>
    </row>
    <row r="1033" spans="1:8" s="2195" customFormat="1" ht="15" customHeight="1" x14ac:dyDescent="0.2">
      <c r="A1033" s="2349"/>
      <c r="C1033" s="5932" t="s">
        <v>4498</v>
      </c>
      <c r="D1033" s="5419"/>
      <c r="E1033" s="5419"/>
      <c r="F1033" s="5419"/>
      <c r="G1033" s="6128"/>
      <c r="H1033" s="2194"/>
    </row>
    <row r="1034" spans="1:8" s="2195" customFormat="1" ht="15" customHeight="1" x14ac:dyDescent="0.2">
      <c r="A1034" s="2349"/>
      <c r="C1034" s="5932" t="s">
        <v>4499</v>
      </c>
      <c r="D1034" s="5419"/>
      <c r="E1034" s="5419"/>
      <c r="F1034" s="5419"/>
      <c r="G1034" s="6128"/>
      <c r="H1034" s="2194"/>
    </row>
    <row r="1035" spans="1:8" s="2195" customFormat="1" ht="15" customHeight="1" x14ac:dyDescent="0.2">
      <c r="A1035" s="2349"/>
      <c r="C1035" s="5932" t="s">
        <v>4500</v>
      </c>
      <c r="D1035" s="5419"/>
      <c r="E1035" s="5419"/>
      <c r="F1035" s="5419"/>
      <c r="G1035" s="6128"/>
      <c r="H1035" s="2194"/>
    </row>
    <row r="1036" spans="1:8" s="2195" customFormat="1" ht="15" customHeight="1" x14ac:dyDescent="0.25">
      <c r="A1036" s="2349"/>
      <c r="C1036" s="6151" t="s">
        <v>591</v>
      </c>
      <c r="D1036" s="6152"/>
      <c r="E1036" s="6152"/>
      <c r="F1036" s="6152"/>
      <c r="G1036" s="6153"/>
      <c r="H1036" s="2194"/>
    </row>
    <row r="1037" spans="1:8" s="2195" customFormat="1" ht="15" customHeight="1" thickBot="1" x14ac:dyDescent="0.25">
      <c r="A1037" s="2349"/>
      <c r="C1037" s="6160" t="s">
        <v>4501</v>
      </c>
      <c r="D1037" s="6161"/>
      <c r="E1037" s="6161"/>
      <c r="F1037" s="6161"/>
      <c r="G1037" s="6162"/>
      <c r="H1037" s="2194"/>
    </row>
    <row r="1038" spans="1:8" ht="15" customHeight="1" thickTop="1" thickBot="1" x14ac:dyDescent="0.35">
      <c r="C1038" s="6166"/>
      <c r="D1038" s="6166"/>
      <c r="E1038" s="470"/>
      <c r="F1038" s="470"/>
      <c r="G1038" s="470"/>
      <c r="H1038" s="2"/>
    </row>
    <row r="1039" spans="1:8" ht="27" customHeight="1" thickTop="1" x14ac:dyDescent="0.3">
      <c r="C1039" s="6105" t="s">
        <v>4427</v>
      </c>
      <c r="D1039" s="6106"/>
      <c r="E1039" s="6107"/>
      <c r="F1039" s="470"/>
      <c r="G1039" s="470"/>
      <c r="H1039" s="2"/>
    </row>
    <row r="1040" spans="1:8" ht="15" customHeight="1" x14ac:dyDescent="0.3">
      <c r="C1040" s="6108" t="s">
        <v>1270</v>
      </c>
      <c r="D1040" s="6109"/>
      <c r="E1040" s="6110"/>
      <c r="F1040" s="470"/>
      <c r="G1040" s="470"/>
      <c r="H1040" s="2"/>
    </row>
    <row r="1041" spans="3:8" ht="47.25" customHeight="1" x14ac:dyDescent="0.3">
      <c r="C1041" s="5776" t="s">
        <v>4428</v>
      </c>
      <c r="D1041" s="6111"/>
      <c r="E1041" s="5778"/>
      <c r="F1041" s="470"/>
      <c r="G1041" s="470"/>
      <c r="H1041" s="2"/>
    </row>
    <row r="1042" spans="3:8" ht="15" customHeight="1" x14ac:dyDescent="0.3">
      <c r="C1042" s="2214" t="s">
        <v>4429</v>
      </c>
      <c r="D1042" s="2215" t="s">
        <v>4430</v>
      </c>
      <c r="E1042" s="2216" t="s">
        <v>1056</v>
      </c>
      <c r="F1042" s="470"/>
      <c r="G1042" s="470"/>
      <c r="H1042" s="2"/>
    </row>
    <row r="1043" spans="3:8" ht="15" customHeight="1" x14ac:dyDescent="0.3">
      <c r="C1043" s="2217" t="s">
        <v>4431</v>
      </c>
      <c r="D1043" s="2218">
        <v>9.99</v>
      </c>
      <c r="E1043" s="2219">
        <v>500</v>
      </c>
      <c r="F1043" s="470"/>
      <c r="G1043" s="470"/>
      <c r="H1043" s="2"/>
    </row>
    <row r="1044" spans="3:8" ht="15" customHeight="1" x14ac:dyDescent="0.3">
      <c r="C1044" s="2217" t="s">
        <v>4432</v>
      </c>
      <c r="D1044" s="2218">
        <v>14.99</v>
      </c>
      <c r="E1044" s="2219">
        <v>700</v>
      </c>
      <c r="F1044" s="470"/>
      <c r="G1044" s="470"/>
      <c r="H1044" s="2"/>
    </row>
    <row r="1045" spans="3:8" ht="15" customHeight="1" x14ac:dyDescent="0.3">
      <c r="C1045" s="2217" t="s">
        <v>4433</v>
      </c>
      <c r="D1045" s="2218">
        <v>19.989999999999998</v>
      </c>
      <c r="E1045" s="2219">
        <v>1024</v>
      </c>
      <c r="F1045" s="470"/>
      <c r="G1045" s="470"/>
      <c r="H1045" s="2"/>
    </row>
    <row r="1046" spans="3:8" ht="15" customHeight="1" x14ac:dyDescent="0.3">
      <c r="C1046" s="2217" t="s">
        <v>4434</v>
      </c>
      <c r="D1046" s="2218">
        <v>29.99</v>
      </c>
      <c r="E1046" s="2219">
        <v>2000</v>
      </c>
      <c r="F1046" s="470"/>
      <c r="G1046" s="470"/>
      <c r="H1046" s="2"/>
    </row>
    <row r="1047" spans="3:8" ht="15" customHeight="1" x14ac:dyDescent="0.3">
      <c r="C1047" s="2217" t="s">
        <v>4435</v>
      </c>
      <c r="D1047" s="2218">
        <v>49.99</v>
      </c>
      <c r="E1047" s="2219">
        <v>4000</v>
      </c>
      <c r="F1047" s="470"/>
      <c r="G1047" s="470"/>
      <c r="H1047" s="2"/>
    </row>
    <row r="1048" spans="3:8" ht="15" customHeight="1" x14ac:dyDescent="0.3">
      <c r="C1048" s="6102" t="s">
        <v>4436</v>
      </c>
      <c r="D1048" s="6103"/>
      <c r="E1048" s="6104"/>
      <c r="F1048" s="470"/>
      <c r="G1048" s="470"/>
      <c r="H1048" s="2"/>
    </row>
    <row r="1049" spans="3:8" ht="32.25" customHeight="1" x14ac:dyDescent="0.3">
      <c r="C1049" s="6168" t="s">
        <v>4437</v>
      </c>
      <c r="D1049" s="6169"/>
      <c r="E1049" s="6170"/>
      <c r="F1049" s="470"/>
      <c r="G1049" s="470"/>
      <c r="H1049" s="2"/>
    </row>
    <row r="1050" spans="3:8" ht="15" customHeight="1" x14ac:dyDescent="0.3">
      <c r="C1050" s="6171" t="s">
        <v>1579</v>
      </c>
      <c r="D1050" s="6172"/>
      <c r="E1050" s="6173"/>
      <c r="F1050" s="470"/>
      <c r="G1050" s="470"/>
      <c r="H1050" s="2"/>
    </row>
    <row r="1051" spans="3:8" ht="31.5" customHeight="1" x14ac:dyDescent="0.3">
      <c r="C1051" s="5773" t="s">
        <v>4438</v>
      </c>
      <c r="D1051" s="6101"/>
      <c r="E1051" s="5775"/>
      <c r="F1051" s="470"/>
      <c r="G1051" s="470"/>
      <c r="H1051" s="2"/>
    </row>
    <row r="1052" spans="3:8" ht="15" customHeight="1" x14ac:dyDescent="0.3">
      <c r="C1052" s="5773" t="s">
        <v>4439</v>
      </c>
      <c r="D1052" s="6101"/>
      <c r="E1052" s="5775"/>
      <c r="F1052" s="470"/>
      <c r="G1052" s="470"/>
      <c r="H1052" s="2"/>
    </row>
    <row r="1053" spans="3:8" ht="15" customHeight="1" x14ac:dyDescent="0.3">
      <c r="C1053" s="6102" t="s">
        <v>4440</v>
      </c>
      <c r="D1053" s="6103"/>
      <c r="E1053" s="6104"/>
      <c r="F1053" s="470"/>
      <c r="G1053" s="470"/>
      <c r="H1053" s="2"/>
    </row>
    <row r="1054" spans="3:8" ht="15" customHeight="1" x14ac:dyDescent="0.3">
      <c r="C1054" s="6163" t="s">
        <v>3275</v>
      </c>
      <c r="D1054" s="6164"/>
      <c r="E1054" s="6165"/>
      <c r="F1054" s="470"/>
      <c r="G1054" s="470"/>
      <c r="H1054" s="2"/>
    </row>
    <row r="1055" spans="3:8" ht="15" customHeight="1" x14ac:dyDescent="0.3">
      <c r="C1055" s="6163" t="s">
        <v>4441</v>
      </c>
      <c r="D1055" s="6164"/>
      <c r="E1055" s="6165"/>
      <c r="F1055" s="470"/>
      <c r="G1055" s="470"/>
      <c r="H1055" s="2"/>
    </row>
    <row r="1056" spans="3:8" ht="19.5" customHeight="1" x14ac:dyDescent="0.3">
      <c r="C1056" s="6163" t="s">
        <v>4442</v>
      </c>
      <c r="D1056" s="6167"/>
      <c r="E1056" s="6165"/>
      <c r="F1056" s="470"/>
      <c r="G1056" s="470"/>
      <c r="H1056" s="2"/>
    </row>
    <row r="1057" spans="3:8" ht="31.5" customHeight="1" x14ac:dyDescent="0.3">
      <c r="C1057" s="5776" t="s">
        <v>4443</v>
      </c>
      <c r="D1057" s="6111"/>
      <c r="E1057" s="5778"/>
      <c r="F1057" s="470"/>
      <c r="G1057" s="470"/>
      <c r="H1057" s="2"/>
    </row>
    <row r="1058" spans="3:8" ht="25.5" customHeight="1" x14ac:dyDescent="0.3">
      <c r="C1058" s="5773" t="s">
        <v>4444</v>
      </c>
      <c r="D1058" s="6101"/>
      <c r="E1058" s="5775"/>
      <c r="F1058" s="470"/>
      <c r="G1058" s="470"/>
      <c r="H1058" s="2"/>
    </row>
    <row r="1059" spans="3:8" ht="15" customHeight="1" x14ac:dyDescent="0.3">
      <c r="C1059" s="5773" t="s">
        <v>4445</v>
      </c>
      <c r="D1059" s="6101"/>
      <c r="E1059" s="5775"/>
      <c r="F1059" s="470"/>
      <c r="G1059" s="470"/>
      <c r="H1059" s="2"/>
    </row>
    <row r="1060" spans="3:8" ht="15" customHeight="1" x14ac:dyDescent="0.3">
      <c r="C1060" s="5773" t="s">
        <v>4446</v>
      </c>
      <c r="D1060" s="6101"/>
      <c r="E1060" s="5775"/>
      <c r="F1060" s="470"/>
      <c r="G1060" s="470"/>
      <c r="H1060" s="2"/>
    </row>
    <row r="1061" spans="3:8" ht="15" customHeight="1" x14ac:dyDescent="0.3">
      <c r="C1061" s="5773" t="s">
        <v>4447</v>
      </c>
      <c r="D1061" s="6101"/>
      <c r="E1061" s="5775"/>
      <c r="F1061" s="470"/>
      <c r="G1061" s="470"/>
      <c r="H1061" s="2"/>
    </row>
    <row r="1062" spans="3:8" ht="24.75" customHeight="1" x14ac:dyDescent="0.3">
      <c r="C1062" s="5776" t="s">
        <v>4479</v>
      </c>
      <c r="D1062" s="6111"/>
      <c r="E1062" s="5778"/>
      <c r="F1062" s="470"/>
      <c r="G1062" s="470"/>
      <c r="H1062" s="2"/>
    </row>
    <row r="1063" spans="3:8" ht="40.5" customHeight="1" x14ac:dyDescent="0.3">
      <c r="C1063" s="5776" t="s">
        <v>4448</v>
      </c>
      <c r="D1063" s="6111"/>
      <c r="E1063" s="5778"/>
      <c r="F1063" s="470"/>
      <c r="G1063" s="470"/>
      <c r="H1063" s="2"/>
    </row>
    <row r="1064" spans="3:8" ht="42.75" customHeight="1" x14ac:dyDescent="0.3">
      <c r="C1064" s="5776" t="s">
        <v>4449</v>
      </c>
      <c r="D1064" s="6111"/>
      <c r="E1064" s="5778"/>
      <c r="F1064" s="470"/>
      <c r="G1064" s="470"/>
      <c r="H1064" s="2"/>
    </row>
    <row r="1065" spans="3:8" ht="15" customHeight="1" x14ac:dyDescent="0.3">
      <c r="C1065" s="6157" t="s">
        <v>946</v>
      </c>
      <c r="D1065" s="6158"/>
      <c r="E1065" s="6159"/>
      <c r="F1065" s="470"/>
      <c r="G1065" s="470"/>
      <c r="H1065" s="2"/>
    </row>
    <row r="1066" spans="3:8" ht="15" customHeight="1" thickBot="1" x14ac:dyDescent="0.35">
      <c r="C1066" s="5773" t="s">
        <v>4450</v>
      </c>
      <c r="D1066" s="6101"/>
      <c r="E1066" s="5775"/>
      <c r="F1066" s="470"/>
      <c r="G1066" s="470"/>
      <c r="H1066" s="2"/>
    </row>
    <row r="1067" spans="3:8" ht="15" customHeight="1" thickTop="1" thickBot="1" x14ac:dyDescent="0.35">
      <c r="C1067" s="6117"/>
      <c r="D1067" s="6117"/>
      <c r="E1067" s="470"/>
      <c r="F1067" s="470"/>
      <c r="G1067" s="470"/>
      <c r="H1067" s="2"/>
    </row>
    <row r="1068" spans="3:8" ht="21" customHeight="1" thickTop="1" x14ac:dyDescent="0.3">
      <c r="C1068" s="5862" t="s">
        <v>4272</v>
      </c>
      <c r="D1068" s="5863"/>
      <c r="E1068" s="5792"/>
      <c r="F1068" s="5793"/>
      <c r="G1068" s="470"/>
      <c r="H1068" s="2"/>
    </row>
    <row r="1069" spans="3:8" ht="15" customHeight="1" x14ac:dyDescent="0.3">
      <c r="C1069" s="2147" t="s">
        <v>373</v>
      </c>
      <c r="D1069" s="846"/>
      <c r="E1069" s="687"/>
      <c r="F1069" s="2148"/>
      <c r="G1069" s="470"/>
      <c r="H1069" s="2"/>
    </row>
    <row r="1070" spans="3:8" ht="15" customHeight="1" x14ac:dyDescent="0.3">
      <c r="C1070" s="5829" t="s">
        <v>4273</v>
      </c>
      <c r="D1070" s="4795"/>
      <c r="E1070" s="4509"/>
      <c r="F1070" s="5830"/>
      <c r="G1070" s="470"/>
      <c r="H1070" s="2"/>
    </row>
    <row r="1071" spans="3:8" ht="15" customHeight="1" x14ac:dyDescent="0.3">
      <c r="C1071" s="5788" t="s">
        <v>4274</v>
      </c>
      <c r="D1071" s="4367"/>
      <c r="E1071" s="4367"/>
      <c r="F1071" s="5789"/>
      <c r="G1071" s="470"/>
      <c r="H1071" s="2"/>
    </row>
    <row r="1072" spans="3:8" ht="15" customHeight="1" x14ac:dyDescent="0.3">
      <c r="C1072" s="5788" t="s">
        <v>4275</v>
      </c>
      <c r="D1072" s="4367"/>
      <c r="E1072" s="4367"/>
      <c r="F1072" s="5789"/>
      <c r="G1072" s="470"/>
      <c r="H1072" s="2"/>
    </row>
    <row r="1073" spans="3:8" ht="27.75" customHeight="1" x14ac:dyDescent="0.3">
      <c r="C1073" s="2154" t="s">
        <v>4276</v>
      </c>
      <c r="D1073" s="914" t="s">
        <v>4277</v>
      </c>
      <c r="E1073" s="914" t="s">
        <v>4278</v>
      </c>
      <c r="F1073" s="2155" t="s">
        <v>4279</v>
      </c>
      <c r="G1073" s="470"/>
      <c r="H1073" s="2"/>
    </row>
    <row r="1074" spans="3:8" ht="15" customHeight="1" x14ac:dyDescent="0.3">
      <c r="C1074" s="2156" t="s">
        <v>4280</v>
      </c>
      <c r="D1074" s="1664" t="s">
        <v>4281</v>
      </c>
      <c r="E1074" s="1923">
        <v>5</v>
      </c>
      <c r="F1074" s="2157" t="s">
        <v>4282</v>
      </c>
      <c r="G1074" s="470"/>
      <c r="H1074" s="2"/>
    </row>
    <row r="1075" spans="3:8" ht="15" customHeight="1" x14ac:dyDescent="0.3">
      <c r="C1075" s="2156" t="s">
        <v>4283</v>
      </c>
      <c r="D1075" s="1664" t="s">
        <v>4284</v>
      </c>
      <c r="E1075" s="1923">
        <v>12</v>
      </c>
      <c r="F1075" s="2157" t="s">
        <v>4285</v>
      </c>
      <c r="G1075" s="470"/>
      <c r="H1075" s="2"/>
    </row>
    <row r="1076" spans="3:8" ht="15" customHeight="1" x14ac:dyDescent="0.3">
      <c r="C1076" s="2156" t="s">
        <v>4286</v>
      </c>
      <c r="D1076" s="1664" t="s">
        <v>4287</v>
      </c>
      <c r="E1076" s="1923">
        <v>19.989999999999998</v>
      </c>
      <c r="F1076" s="2157" t="s">
        <v>4288</v>
      </c>
      <c r="G1076" s="470"/>
      <c r="H1076" s="2"/>
    </row>
    <row r="1077" spans="3:8" ht="15" customHeight="1" thickBot="1" x14ac:dyDescent="0.35">
      <c r="C1077" s="6092" t="s">
        <v>3714</v>
      </c>
      <c r="D1077" s="6093"/>
      <c r="E1077" s="6093"/>
      <c r="F1077" s="6094"/>
      <c r="G1077" s="470"/>
      <c r="H1077" s="2"/>
    </row>
    <row r="1078" spans="3:8" ht="15" customHeight="1" x14ac:dyDescent="0.3">
      <c r="C1078" s="2152"/>
      <c r="D1078" s="873"/>
      <c r="E1078" s="873"/>
      <c r="F1078" s="2153"/>
      <c r="G1078" s="470"/>
      <c r="H1078" s="2"/>
    </row>
    <row r="1079" spans="3:8" ht="15" customHeight="1" x14ac:dyDescent="0.3">
      <c r="C1079" s="5788" t="s">
        <v>4289</v>
      </c>
      <c r="D1079" s="4367"/>
      <c r="E1079" s="4367"/>
      <c r="F1079" s="5789"/>
      <c r="G1079" s="470"/>
      <c r="H1079" s="2"/>
    </row>
    <row r="1080" spans="3:8" ht="15" customHeight="1" x14ac:dyDescent="0.3">
      <c r="C1080" s="2152"/>
      <c r="D1080" s="873"/>
      <c r="E1080" s="873"/>
      <c r="F1080" s="2153"/>
      <c r="G1080" s="470"/>
      <c r="H1080" s="2"/>
    </row>
    <row r="1081" spans="3:8" ht="15" customHeight="1" x14ac:dyDescent="0.3">
      <c r="C1081" s="2154" t="s">
        <v>4276</v>
      </c>
      <c r="D1081" s="914" t="s">
        <v>4277</v>
      </c>
      <c r="E1081" s="914" t="s">
        <v>4278</v>
      </c>
      <c r="F1081" s="2155" t="s">
        <v>4279</v>
      </c>
      <c r="G1081" s="470"/>
      <c r="H1081" s="2"/>
    </row>
    <row r="1082" spans="3:8" ht="15" customHeight="1" x14ac:dyDescent="0.3">
      <c r="C1082" s="2156" t="s">
        <v>4290</v>
      </c>
      <c r="D1082" s="1664" t="s">
        <v>4291</v>
      </c>
      <c r="E1082" s="1923">
        <v>3.5</v>
      </c>
      <c r="F1082" s="2157" t="s">
        <v>4292</v>
      </c>
      <c r="G1082" s="470"/>
      <c r="H1082" s="2"/>
    </row>
    <row r="1083" spans="3:8" ht="15" customHeight="1" x14ac:dyDescent="0.3">
      <c r="C1083" s="2156" t="s">
        <v>4293</v>
      </c>
      <c r="D1083" s="1664" t="s">
        <v>4294</v>
      </c>
      <c r="E1083" s="1923">
        <v>7</v>
      </c>
      <c r="F1083" s="2157" t="s">
        <v>4295</v>
      </c>
      <c r="G1083" s="470"/>
      <c r="H1083" s="2"/>
    </row>
    <row r="1084" spans="3:8" ht="15" customHeight="1" x14ac:dyDescent="0.3">
      <c r="C1084" s="2156" t="s">
        <v>4296</v>
      </c>
      <c r="D1084" s="1664" t="s">
        <v>4297</v>
      </c>
      <c r="E1084" s="1923">
        <v>14.99</v>
      </c>
      <c r="F1084" s="2157" t="s">
        <v>4298</v>
      </c>
      <c r="G1084" s="470"/>
      <c r="H1084" s="2"/>
    </row>
    <row r="1085" spans="3:8" ht="15" customHeight="1" thickBot="1" x14ac:dyDescent="0.35">
      <c r="C1085" s="6092" t="s">
        <v>3714</v>
      </c>
      <c r="D1085" s="6093"/>
      <c r="E1085" s="6093"/>
      <c r="F1085" s="6094"/>
      <c r="G1085" s="470"/>
      <c r="H1085" s="2"/>
    </row>
    <row r="1086" spans="3:8" ht="15" customHeight="1" x14ac:dyDescent="0.3">
      <c r="C1086" s="5788"/>
      <c r="D1086" s="4367"/>
      <c r="E1086" s="4367"/>
      <c r="F1086" s="5789"/>
      <c r="G1086" s="470"/>
      <c r="H1086" s="2"/>
    </row>
    <row r="1087" spans="3:8" ht="15" customHeight="1" x14ac:dyDescent="0.3">
      <c r="C1087" s="5788" t="s">
        <v>4299</v>
      </c>
      <c r="D1087" s="4367"/>
      <c r="E1087" s="4367"/>
      <c r="F1087" s="5789"/>
      <c r="G1087" s="470"/>
      <c r="H1087" s="2"/>
    </row>
    <row r="1088" spans="3:8" ht="15" customHeight="1" x14ac:dyDescent="0.3">
      <c r="C1088" s="2152"/>
      <c r="D1088" s="873"/>
      <c r="E1088" s="873"/>
      <c r="F1088" s="2153"/>
      <c r="G1088" s="470"/>
      <c r="H1088" s="2"/>
    </row>
    <row r="1089" spans="3:8" ht="15" customHeight="1" x14ac:dyDescent="0.3">
      <c r="C1089" s="2154" t="s">
        <v>4276</v>
      </c>
      <c r="D1089" s="914" t="s">
        <v>4277</v>
      </c>
      <c r="E1089" s="914" t="s">
        <v>4278</v>
      </c>
      <c r="F1089" s="2155" t="s">
        <v>4279</v>
      </c>
      <c r="G1089" s="470"/>
      <c r="H1089" s="2"/>
    </row>
    <row r="1090" spans="3:8" ht="15" customHeight="1" x14ac:dyDescent="0.3">
      <c r="C1090" s="2156" t="s">
        <v>4300</v>
      </c>
      <c r="D1090" s="1664" t="s">
        <v>4301</v>
      </c>
      <c r="E1090" s="1923">
        <v>3.5</v>
      </c>
      <c r="F1090" s="2157" t="s">
        <v>4302</v>
      </c>
      <c r="G1090" s="470"/>
      <c r="H1090" s="2"/>
    </row>
    <row r="1091" spans="3:8" ht="15" customHeight="1" x14ac:dyDescent="0.3">
      <c r="C1091" s="2156" t="s">
        <v>4303</v>
      </c>
      <c r="D1091" s="1664" t="s">
        <v>4304</v>
      </c>
      <c r="E1091" s="1923">
        <v>7</v>
      </c>
      <c r="F1091" s="2157" t="s">
        <v>4305</v>
      </c>
      <c r="G1091" s="470"/>
      <c r="H1091" s="2"/>
    </row>
    <row r="1092" spans="3:8" ht="15" customHeight="1" x14ac:dyDescent="0.3">
      <c r="C1092" s="2156" t="s">
        <v>4306</v>
      </c>
      <c r="D1092" s="1664" t="s">
        <v>4307</v>
      </c>
      <c r="E1092" s="1923">
        <v>14.99</v>
      </c>
      <c r="F1092" s="2157" t="s">
        <v>4308</v>
      </c>
      <c r="G1092" s="470"/>
      <c r="H1092" s="2"/>
    </row>
    <row r="1093" spans="3:8" ht="15" customHeight="1" thickBot="1" x14ac:dyDescent="0.35">
      <c r="C1093" s="6092" t="s">
        <v>3714</v>
      </c>
      <c r="D1093" s="6093"/>
      <c r="E1093" s="6093"/>
      <c r="F1093" s="6094"/>
      <c r="G1093" s="470"/>
      <c r="H1093" s="2"/>
    </row>
    <row r="1094" spans="3:8" ht="15" customHeight="1" x14ac:dyDescent="0.3">
      <c r="C1094" s="2152"/>
      <c r="D1094" s="873"/>
      <c r="E1094" s="873"/>
      <c r="F1094" s="2153"/>
      <c r="G1094" s="470"/>
      <c r="H1094" s="2"/>
    </row>
    <row r="1095" spans="3:8" ht="15" customHeight="1" x14ac:dyDescent="0.3">
      <c r="C1095" s="5896" t="s">
        <v>374</v>
      </c>
      <c r="D1095" s="5421"/>
      <c r="E1095" s="873"/>
      <c r="F1095" s="2153"/>
      <c r="G1095" s="470"/>
      <c r="H1095" s="2"/>
    </row>
    <row r="1096" spans="3:8" ht="15" customHeight="1" x14ac:dyDescent="0.3">
      <c r="C1096" s="5788" t="s">
        <v>4309</v>
      </c>
      <c r="D1096" s="4367"/>
      <c r="E1096" s="4367"/>
      <c r="F1096" s="5789"/>
      <c r="G1096" s="470"/>
      <c r="H1096" s="2"/>
    </row>
    <row r="1097" spans="3:8" ht="15" customHeight="1" x14ac:dyDescent="0.3">
      <c r="C1097" s="5788" t="s">
        <v>4310</v>
      </c>
      <c r="D1097" s="4367"/>
      <c r="E1097" s="4367"/>
      <c r="F1097" s="5789"/>
      <c r="G1097" s="470"/>
      <c r="H1097" s="2"/>
    </row>
    <row r="1098" spans="3:8" ht="15" customHeight="1" x14ac:dyDescent="0.3">
      <c r="C1098" s="5788" t="s">
        <v>4311</v>
      </c>
      <c r="D1098" s="4367"/>
      <c r="E1098" s="4367"/>
      <c r="F1098" s="5789"/>
      <c r="G1098" s="470"/>
      <c r="H1098" s="2"/>
    </row>
    <row r="1099" spans="3:8" ht="15" customHeight="1" x14ac:dyDescent="0.3">
      <c r="C1099" s="5788" t="s">
        <v>4312</v>
      </c>
      <c r="D1099" s="4367"/>
      <c r="E1099" s="4367"/>
      <c r="F1099" s="5789"/>
      <c r="G1099" s="470"/>
      <c r="H1099" s="2"/>
    </row>
    <row r="1100" spans="3:8" ht="15" customHeight="1" x14ac:dyDescent="0.3">
      <c r="C1100" s="5788" t="s">
        <v>4313</v>
      </c>
      <c r="D1100" s="4367"/>
      <c r="E1100" s="4367"/>
      <c r="F1100" s="5789"/>
      <c r="G1100" s="470"/>
      <c r="H1100" s="2"/>
    </row>
    <row r="1101" spans="3:8" ht="15" customHeight="1" x14ac:dyDescent="0.3">
      <c r="C1101" s="5788" t="s">
        <v>4314</v>
      </c>
      <c r="D1101" s="4367"/>
      <c r="E1101" s="4367"/>
      <c r="F1101" s="5789"/>
      <c r="G1101" s="470"/>
      <c r="H1101" s="2"/>
    </row>
    <row r="1102" spans="3:8" ht="15" customHeight="1" x14ac:dyDescent="0.3">
      <c r="C1102" s="5788" t="s">
        <v>4315</v>
      </c>
      <c r="D1102" s="4367"/>
      <c r="E1102" s="4367"/>
      <c r="F1102" s="5789"/>
      <c r="G1102" s="470"/>
      <c r="H1102" s="2"/>
    </row>
    <row r="1103" spans="3:8" ht="15" customHeight="1" x14ac:dyDescent="0.3">
      <c r="C1103" s="5788" t="s">
        <v>4316</v>
      </c>
      <c r="D1103" s="4367"/>
      <c r="E1103" s="4367"/>
      <c r="F1103" s="5789"/>
      <c r="G1103" s="470"/>
      <c r="H1103" s="2"/>
    </row>
    <row r="1104" spans="3:8" ht="15" customHeight="1" x14ac:dyDescent="0.3">
      <c r="C1104" s="5788" t="s">
        <v>4317</v>
      </c>
      <c r="D1104" s="4367"/>
      <c r="E1104" s="4367"/>
      <c r="F1104" s="5789"/>
      <c r="G1104" s="470"/>
      <c r="H1104" s="2"/>
    </row>
    <row r="1105" spans="3:8" ht="15" customHeight="1" x14ac:dyDescent="0.3">
      <c r="C1105" s="5788" t="s">
        <v>4318</v>
      </c>
      <c r="D1105" s="4367"/>
      <c r="E1105" s="4367"/>
      <c r="F1105" s="5789"/>
      <c r="G1105" s="470"/>
      <c r="H1105" s="2"/>
    </row>
    <row r="1106" spans="3:8" ht="15" customHeight="1" x14ac:dyDescent="0.3">
      <c r="C1106" s="5788" t="s">
        <v>4319</v>
      </c>
      <c r="D1106" s="4367"/>
      <c r="E1106" s="4367"/>
      <c r="F1106" s="5789"/>
      <c r="G1106" s="470"/>
      <c r="H1106" s="2"/>
    </row>
    <row r="1107" spans="3:8" ht="15" customHeight="1" x14ac:dyDescent="0.3">
      <c r="C1107" s="5788" t="s">
        <v>4320</v>
      </c>
      <c r="D1107" s="4367"/>
      <c r="E1107" s="4367"/>
      <c r="F1107" s="5789"/>
      <c r="G1107" s="470"/>
      <c r="H1107" s="2"/>
    </row>
    <row r="1108" spans="3:8" ht="15" customHeight="1" x14ac:dyDescent="0.3">
      <c r="C1108" s="5788"/>
      <c r="D1108" s="4367"/>
      <c r="E1108" s="4367"/>
      <c r="F1108" s="5789"/>
      <c r="G1108" s="470"/>
      <c r="H1108" s="2"/>
    </row>
    <row r="1109" spans="3:8" ht="15" customHeight="1" x14ac:dyDescent="0.3">
      <c r="C1109" s="5896" t="s">
        <v>4321</v>
      </c>
      <c r="D1109" s="5421"/>
      <c r="E1109" s="5421"/>
      <c r="F1109" s="5897"/>
      <c r="G1109" s="470"/>
      <c r="H1109" s="2"/>
    </row>
    <row r="1110" spans="3:8" ht="34.5" customHeight="1" x14ac:dyDescent="0.3">
      <c r="C1110" s="5788" t="s">
        <v>4322</v>
      </c>
      <c r="D1110" s="4367"/>
      <c r="E1110" s="4367"/>
      <c r="F1110" s="5789"/>
      <c r="G1110" s="470"/>
      <c r="H1110" s="2"/>
    </row>
    <row r="1111" spans="3:8" ht="15" customHeight="1" x14ac:dyDescent="0.3">
      <c r="C1111" s="6115" t="s">
        <v>4323</v>
      </c>
      <c r="D1111" s="6116"/>
      <c r="E1111" s="1514"/>
      <c r="F1111" s="2149"/>
      <c r="G1111" s="470"/>
      <c r="H1111" s="2"/>
    </row>
    <row r="1112" spans="3:8" ht="15" customHeight="1" x14ac:dyDescent="0.3">
      <c r="C1112" s="2154" t="s">
        <v>4276</v>
      </c>
      <c r="D1112" s="914" t="s">
        <v>4277</v>
      </c>
      <c r="E1112" s="914" t="s">
        <v>4278</v>
      </c>
      <c r="F1112" s="2149"/>
      <c r="G1112" s="470"/>
      <c r="H1112" s="2"/>
    </row>
    <row r="1113" spans="3:8" ht="15" customHeight="1" x14ac:dyDescent="0.3">
      <c r="C1113" s="2156" t="s">
        <v>4324</v>
      </c>
      <c r="D1113" s="1664" t="s">
        <v>4325</v>
      </c>
      <c r="E1113" s="1923">
        <v>9.99</v>
      </c>
      <c r="F1113" s="2149"/>
      <c r="G1113" s="470"/>
      <c r="H1113" s="2"/>
    </row>
    <row r="1114" spans="3:8" ht="15" customHeight="1" x14ac:dyDescent="0.3">
      <c r="C1114" s="6119" t="s">
        <v>4326</v>
      </c>
      <c r="D1114" s="6120"/>
      <c r="E1114" s="6121"/>
      <c r="F1114" s="2149"/>
      <c r="G1114" s="470"/>
      <c r="H1114" s="2"/>
    </row>
    <row r="1115" spans="3:8" ht="15" customHeight="1" x14ac:dyDescent="0.3">
      <c r="C1115" s="2152"/>
      <c r="D1115" s="873"/>
      <c r="E1115" s="873"/>
      <c r="F1115" s="2149"/>
      <c r="G1115" s="470"/>
      <c r="H1115" s="2"/>
    </row>
    <row r="1116" spans="3:8" ht="15" customHeight="1" x14ac:dyDescent="0.3">
      <c r="C1116" s="6115" t="s">
        <v>4327</v>
      </c>
      <c r="D1116" s="6116"/>
      <c r="E1116" s="1514"/>
      <c r="F1116" s="2149"/>
      <c r="G1116" s="470"/>
      <c r="H1116" s="2"/>
    </row>
    <row r="1117" spans="3:8" ht="15" customHeight="1" x14ac:dyDescent="0.3">
      <c r="C1117" s="2154" t="s">
        <v>4276</v>
      </c>
      <c r="D1117" s="914" t="s">
        <v>4277</v>
      </c>
      <c r="E1117" s="914" t="s">
        <v>4278</v>
      </c>
      <c r="F1117" s="2149"/>
      <c r="G1117" s="470"/>
      <c r="H1117" s="2"/>
    </row>
    <row r="1118" spans="3:8" ht="15" customHeight="1" x14ac:dyDescent="0.3">
      <c r="C1118" s="2156" t="s">
        <v>4328</v>
      </c>
      <c r="D1118" s="1664" t="s">
        <v>4329</v>
      </c>
      <c r="E1118" s="1923">
        <v>9.99</v>
      </c>
      <c r="F1118" s="2149"/>
      <c r="G1118" s="470"/>
      <c r="H1118" s="2"/>
    </row>
    <row r="1119" spans="3:8" ht="15" customHeight="1" x14ac:dyDescent="0.3">
      <c r="C1119" s="6119" t="s">
        <v>4326</v>
      </c>
      <c r="D1119" s="6120"/>
      <c r="E1119" s="6121"/>
      <c r="F1119" s="2149"/>
      <c r="G1119" s="470"/>
      <c r="H1119" s="2"/>
    </row>
    <row r="1120" spans="3:8" ht="15" customHeight="1" x14ac:dyDescent="0.3">
      <c r="C1120" s="5788"/>
      <c r="D1120" s="4367"/>
      <c r="E1120" s="4367"/>
      <c r="F1120" s="5789"/>
      <c r="G1120" s="470"/>
      <c r="H1120" s="2"/>
    </row>
    <row r="1121" spans="3:8" ht="15" customHeight="1" x14ac:dyDescent="0.3">
      <c r="C1121" s="5788" t="s">
        <v>4330</v>
      </c>
      <c r="D1121" s="4367"/>
      <c r="E1121" s="4367"/>
      <c r="F1121" s="5789"/>
      <c r="G1121" s="470"/>
      <c r="H1121" s="2"/>
    </row>
    <row r="1122" spans="3:8" ht="15" customHeight="1" x14ac:dyDescent="0.3">
      <c r="C1122" s="5788" t="s">
        <v>4331</v>
      </c>
      <c r="D1122" s="4367"/>
      <c r="E1122" s="4367"/>
      <c r="F1122" s="5789"/>
      <c r="G1122" s="470"/>
      <c r="H1122" s="2"/>
    </row>
    <row r="1123" spans="3:8" ht="15" customHeight="1" x14ac:dyDescent="0.3">
      <c r="C1123" s="5788" t="s">
        <v>4332</v>
      </c>
      <c r="D1123" s="4367"/>
      <c r="E1123" s="4367"/>
      <c r="F1123" s="5789"/>
      <c r="G1123" s="470"/>
      <c r="H1123" s="2"/>
    </row>
    <row r="1124" spans="3:8" ht="15" customHeight="1" x14ac:dyDescent="0.3">
      <c r="C1124" s="5788"/>
      <c r="D1124" s="4367"/>
      <c r="E1124" s="4367"/>
      <c r="F1124" s="5789"/>
      <c r="G1124" s="470"/>
      <c r="H1124" s="2"/>
    </row>
    <row r="1125" spans="3:8" ht="15" customHeight="1" x14ac:dyDescent="0.3">
      <c r="C1125" s="5959" t="s">
        <v>4333</v>
      </c>
      <c r="D1125" s="4756"/>
      <c r="E1125" s="4756"/>
      <c r="F1125" s="6118"/>
      <c r="G1125" s="470"/>
      <c r="H1125" s="2"/>
    </row>
    <row r="1126" spans="3:8" ht="15" customHeight="1" x14ac:dyDescent="0.3">
      <c r="C1126" s="2152"/>
      <c r="D1126" s="873"/>
      <c r="E1126" s="873"/>
      <c r="F1126" s="2153"/>
      <c r="G1126" s="470"/>
      <c r="H1126" s="2"/>
    </row>
    <row r="1127" spans="3:8" ht="15" customHeight="1" x14ac:dyDescent="0.3">
      <c r="C1127" s="2150" t="s">
        <v>4334</v>
      </c>
      <c r="D1127" s="2151"/>
      <c r="E1127" s="687"/>
      <c r="F1127" s="2148"/>
      <c r="G1127" s="470"/>
      <c r="H1127" s="2"/>
    </row>
    <row r="1128" spans="3:8" ht="15" customHeight="1" thickBot="1" x14ac:dyDescent="0.35">
      <c r="C1128" s="5998" t="s">
        <v>4335</v>
      </c>
      <c r="D1128" s="6090"/>
      <c r="E1128" s="5999"/>
      <c r="F1128" s="6091"/>
      <c r="G1128" s="470"/>
      <c r="H1128" s="2"/>
    </row>
    <row r="1129" spans="3:8" ht="15" customHeight="1" thickTop="1" thickBot="1" x14ac:dyDescent="0.35">
      <c r="C1129" s="2031"/>
      <c r="D1129" s="470"/>
      <c r="E1129" s="470"/>
      <c r="F1129" s="470"/>
      <c r="G1129" s="470"/>
      <c r="H1129" s="2"/>
    </row>
    <row r="1130" spans="3:8" ht="27" customHeight="1" thickTop="1" x14ac:dyDescent="0.3">
      <c r="C1130" s="5795" t="s">
        <v>4250</v>
      </c>
      <c r="D1130" s="5796"/>
      <c r="E1130" s="5797"/>
      <c r="F1130" s="470"/>
      <c r="G1130" s="470"/>
      <c r="H1130" s="2"/>
    </row>
    <row r="1131" spans="3:8" ht="15" customHeight="1" x14ac:dyDescent="0.3">
      <c r="C1131" s="6122"/>
      <c r="D1131" s="6123"/>
      <c r="E1131" s="6124"/>
      <c r="F1131" s="470"/>
      <c r="G1131" s="470"/>
      <c r="H1131" s="2"/>
    </row>
    <row r="1132" spans="3:8" ht="15" customHeight="1" x14ac:dyDescent="0.3">
      <c r="C1132" s="5798" t="s">
        <v>373</v>
      </c>
      <c r="D1132" s="5370"/>
      <c r="E1132" s="5799"/>
      <c r="F1132" s="470"/>
      <c r="G1132" s="470"/>
      <c r="H1132" s="2"/>
    </row>
    <row r="1133" spans="3:8" ht="30" customHeight="1" x14ac:dyDescent="0.3">
      <c r="C1133" s="5800" t="s">
        <v>4251</v>
      </c>
      <c r="D1133" s="4791"/>
      <c r="E1133" s="5801"/>
      <c r="F1133" s="470"/>
      <c r="G1133" s="470"/>
      <c r="H1133" s="2"/>
    </row>
    <row r="1134" spans="3:8" ht="21" customHeight="1" x14ac:dyDescent="0.3">
      <c r="C1134" s="5800" t="s">
        <v>4252</v>
      </c>
      <c r="D1134" s="4791"/>
      <c r="E1134" s="5801"/>
      <c r="F1134" s="470"/>
      <c r="G1134" s="470"/>
      <c r="H1134" s="2"/>
    </row>
    <row r="1135" spans="3:8" ht="15" customHeight="1" x14ac:dyDescent="0.3">
      <c r="C1135" s="5800"/>
      <c r="D1135" s="4791"/>
      <c r="E1135" s="5801"/>
      <c r="F1135" s="470"/>
      <c r="G1135" s="470"/>
      <c r="H1135" s="2"/>
    </row>
    <row r="1136" spans="3:8" ht="15" customHeight="1" x14ac:dyDescent="0.3">
      <c r="C1136" s="5802" t="s">
        <v>953</v>
      </c>
      <c r="D1136" s="5803"/>
      <c r="E1136" s="5804"/>
      <c r="F1136" s="470"/>
      <c r="G1136" s="470"/>
      <c r="H1136" s="2"/>
    </row>
    <row r="1137" spans="3:8" ht="15" customHeight="1" x14ac:dyDescent="0.3">
      <c r="C1137" s="5771" t="s">
        <v>4253</v>
      </c>
      <c r="D1137" s="4804"/>
      <c r="E1137" s="5772"/>
      <c r="F1137" s="470"/>
      <c r="G1137" s="470"/>
      <c r="H1137" s="2"/>
    </row>
    <row r="1138" spans="3:8" ht="15" customHeight="1" x14ac:dyDescent="0.3">
      <c r="C1138" s="5771" t="s">
        <v>4254</v>
      </c>
      <c r="D1138" s="4804"/>
      <c r="E1138" s="5772"/>
      <c r="F1138" s="470"/>
      <c r="G1138" s="470"/>
      <c r="H1138" s="2"/>
    </row>
    <row r="1139" spans="3:8" ht="15" customHeight="1" x14ac:dyDescent="0.3">
      <c r="C1139" s="5771" t="s">
        <v>4255</v>
      </c>
      <c r="D1139" s="4804"/>
      <c r="E1139" s="5772"/>
      <c r="F1139" s="470"/>
      <c r="G1139" s="470"/>
      <c r="H1139" s="2"/>
    </row>
    <row r="1140" spans="3:8" ht="15" customHeight="1" x14ac:dyDescent="0.3">
      <c r="C1140" s="5771" t="s">
        <v>4256</v>
      </c>
      <c r="D1140" s="4804"/>
      <c r="E1140" s="5772"/>
      <c r="F1140" s="470"/>
      <c r="G1140" s="470"/>
      <c r="H1140" s="2"/>
    </row>
    <row r="1141" spans="3:8" ht="15" customHeight="1" x14ac:dyDescent="0.3">
      <c r="C1141" s="5771" t="s">
        <v>4270</v>
      </c>
      <c r="D1141" s="4804"/>
      <c r="E1141" s="5772"/>
      <c r="F1141" s="470"/>
      <c r="G1141" s="470"/>
      <c r="H1141" s="2"/>
    </row>
    <row r="1142" spans="3:8" ht="15" customHeight="1" x14ac:dyDescent="0.3">
      <c r="C1142" s="5771" t="s">
        <v>4257</v>
      </c>
      <c r="D1142" s="4804"/>
      <c r="E1142" s="5772"/>
      <c r="F1142" s="470"/>
      <c r="G1142" s="470"/>
      <c r="H1142" s="2"/>
    </row>
    <row r="1143" spans="3:8" ht="15" customHeight="1" x14ac:dyDescent="0.3">
      <c r="C1143" s="5771" t="s">
        <v>4271</v>
      </c>
      <c r="D1143" s="4804"/>
      <c r="E1143" s="5772"/>
      <c r="F1143" s="470"/>
      <c r="G1143" s="470"/>
      <c r="H1143" s="2"/>
    </row>
    <row r="1144" spans="3:8" ht="15" customHeight="1" x14ac:dyDescent="0.3">
      <c r="C1144" s="5771" t="s">
        <v>4258</v>
      </c>
      <c r="D1144" s="4804"/>
      <c r="E1144" s="5772"/>
      <c r="F1144" s="470"/>
      <c r="G1144" s="470"/>
      <c r="H1144" s="2"/>
    </row>
    <row r="1145" spans="3:8" ht="15" customHeight="1" x14ac:dyDescent="0.3">
      <c r="C1145" s="5771" t="s">
        <v>4259</v>
      </c>
      <c r="D1145" s="4804"/>
      <c r="E1145" s="5772"/>
      <c r="F1145" s="470"/>
      <c r="G1145" s="470"/>
      <c r="H1145" s="2"/>
    </row>
    <row r="1146" spans="3:8" ht="15" customHeight="1" x14ac:dyDescent="0.3">
      <c r="C1146" s="5771" t="s">
        <v>4260</v>
      </c>
      <c r="D1146" s="4804"/>
      <c r="E1146" s="5772"/>
      <c r="F1146" s="470"/>
      <c r="G1146" s="470"/>
      <c r="H1146" s="2"/>
    </row>
    <row r="1147" spans="3:8" ht="15" customHeight="1" x14ac:dyDescent="0.3">
      <c r="C1147" s="5771" t="s">
        <v>4261</v>
      </c>
      <c r="D1147" s="4804"/>
      <c r="E1147" s="5772"/>
      <c r="F1147" s="470"/>
      <c r="G1147" s="470"/>
      <c r="H1147" s="2"/>
    </row>
    <row r="1148" spans="3:8" ht="15" customHeight="1" x14ac:dyDescent="0.3">
      <c r="C1148" s="5771" t="s">
        <v>4262</v>
      </c>
      <c r="D1148" s="4804"/>
      <c r="E1148" s="5772"/>
      <c r="F1148" s="470"/>
      <c r="G1148" s="470"/>
      <c r="H1148" s="2"/>
    </row>
    <row r="1149" spans="3:8" ht="15" customHeight="1" x14ac:dyDescent="0.3">
      <c r="C1149" s="5771" t="s">
        <v>4263</v>
      </c>
      <c r="D1149" s="4804"/>
      <c r="E1149" s="5772"/>
      <c r="F1149" s="470"/>
      <c r="G1149" s="470"/>
      <c r="H1149" s="2"/>
    </row>
    <row r="1150" spans="3:8" ht="15" customHeight="1" x14ac:dyDescent="0.3">
      <c r="C1150" s="5771" t="s">
        <v>4264</v>
      </c>
      <c r="D1150" s="4804"/>
      <c r="E1150" s="5772"/>
      <c r="F1150" s="470"/>
      <c r="G1150" s="470"/>
      <c r="H1150" s="2"/>
    </row>
    <row r="1151" spans="3:8" ht="15" customHeight="1" x14ac:dyDescent="0.3">
      <c r="C1151" s="5771" t="s">
        <v>4265</v>
      </c>
      <c r="D1151" s="4804"/>
      <c r="E1151" s="5772"/>
      <c r="F1151" s="470"/>
      <c r="G1151" s="470"/>
      <c r="H1151" s="2"/>
    </row>
    <row r="1152" spans="3:8" ht="15" customHeight="1" x14ac:dyDescent="0.3">
      <c r="C1152" s="5771" t="s">
        <v>4266</v>
      </c>
      <c r="D1152" s="4804"/>
      <c r="E1152" s="5772"/>
      <c r="F1152" s="470"/>
      <c r="G1152" s="470"/>
      <c r="H1152" s="2"/>
    </row>
    <row r="1153" spans="3:8" ht="15" customHeight="1" x14ac:dyDescent="0.3">
      <c r="C1153" s="5771" t="s">
        <v>4267</v>
      </c>
      <c r="D1153" s="4804"/>
      <c r="E1153" s="5772"/>
      <c r="F1153" s="470"/>
      <c r="G1153" s="470"/>
      <c r="H1153" s="2"/>
    </row>
    <row r="1154" spans="3:8" ht="27" customHeight="1" x14ac:dyDescent="0.3">
      <c r="C1154" s="5800" t="s">
        <v>4268</v>
      </c>
      <c r="D1154" s="4791"/>
      <c r="E1154" s="5801"/>
      <c r="F1154" s="470"/>
      <c r="G1154" s="470"/>
      <c r="H1154" s="2"/>
    </row>
    <row r="1155" spans="3:8" ht="44.25" customHeight="1" thickBot="1" x14ac:dyDescent="0.35">
      <c r="C1155" s="5813" t="s">
        <v>4269</v>
      </c>
      <c r="D1155" s="5814"/>
      <c r="E1155" s="5815"/>
      <c r="F1155" s="470"/>
      <c r="G1155" s="470"/>
      <c r="H1155" s="2"/>
    </row>
    <row r="1156" spans="3:8" ht="15" customHeight="1" thickTop="1" thickBot="1" x14ac:dyDescent="0.35">
      <c r="C1156" s="5805"/>
      <c r="D1156" s="5805"/>
      <c r="E1156" s="470"/>
      <c r="F1156" s="470"/>
      <c r="G1156" s="470"/>
      <c r="H1156" s="2"/>
    </row>
    <row r="1157" spans="3:8" ht="15" customHeight="1" thickBot="1" x14ac:dyDescent="0.25">
      <c r="C1157" s="6112" t="s">
        <v>1026</v>
      </c>
      <c r="D1157" s="6113"/>
      <c r="E1157" s="6113"/>
      <c r="F1157" s="6113"/>
      <c r="G1157" s="6114"/>
      <c r="H1157" s="2"/>
    </row>
    <row r="1158" spans="3:8" ht="15" customHeight="1" thickTop="1" x14ac:dyDescent="0.2">
      <c r="C1158" s="5795" t="s">
        <v>4233</v>
      </c>
      <c r="D1158" s="5796"/>
      <c r="E1158" s="5796"/>
      <c r="F1158" s="5796"/>
      <c r="G1158" s="5797"/>
      <c r="H1158" s="2"/>
    </row>
    <row r="1159" spans="3:8" ht="15" customHeight="1" x14ac:dyDescent="0.2">
      <c r="C1159" s="717" t="s">
        <v>1028</v>
      </c>
      <c r="D1159" s="846"/>
      <c r="E1159" s="846"/>
      <c r="F1159" s="846"/>
      <c r="G1159" s="847"/>
      <c r="H1159" s="2"/>
    </row>
    <row r="1160" spans="3:8" ht="45.75" customHeight="1" x14ac:dyDescent="0.2">
      <c r="C1160" s="5806" t="s">
        <v>4234</v>
      </c>
      <c r="D1160" s="5300"/>
      <c r="E1160" s="5300"/>
      <c r="F1160" s="5300"/>
      <c r="G1160" s="5807"/>
      <c r="H1160" s="2"/>
    </row>
    <row r="1161" spans="3:8" ht="15" customHeight="1" thickBot="1" x14ac:dyDescent="0.25">
      <c r="C1161" s="872"/>
      <c r="D1161" s="871"/>
      <c r="E1161" s="871"/>
      <c r="F1161" s="871"/>
      <c r="G1161" s="716"/>
      <c r="H1161" s="2"/>
    </row>
    <row r="1162" spans="3:8" ht="15" customHeight="1" thickBot="1" x14ac:dyDescent="0.25">
      <c r="C1162" s="984" t="s">
        <v>1149</v>
      </c>
      <c r="D1162" s="789" t="s">
        <v>4235</v>
      </c>
      <c r="E1162" s="6096" t="s">
        <v>4236</v>
      </c>
      <c r="F1162" s="6097"/>
      <c r="G1162" s="716"/>
      <c r="H1162" s="2"/>
    </row>
    <row r="1163" spans="3:8" ht="15" customHeight="1" x14ac:dyDescent="0.2">
      <c r="C1163" s="2140" t="s">
        <v>4237</v>
      </c>
      <c r="D1163" s="2141" t="s">
        <v>4238</v>
      </c>
      <c r="E1163" s="5824" t="s">
        <v>4239</v>
      </c>
      <c r="F1163" s="5825"/>
      <c r="G1163" s="716"/>
      <c r="H1163" s="2"/>
    </row>
    <row r="1164" spans="3:8" ht="15" customHeight="1" x14ac:dyDescent="0.2">
      <c r="C1164" s="2142" t="s">
        <v>242</v>
      </c>
      <c r="D1164" s="2143" t="s">
        <v>4238</v>
      </c>
      <c r="E1164" s="5769" t="s">
        <v>4240</v>
      </c>
      <c r="F1164" s="5770"/>
      <c r="G1164" s="864"/>
      <c r="H1164" s="2"/>
    </row>
    <row r="1165" spans="3:8" ht="15" customHeight="1" x14ac:dyDescent="0.2">
      <c r="C1165" s="2142" t="s">
        <v>243</v>
      </c>
      <c r="D1165" s="2143" t="s">
        <v>4238</v>
      </c>
      <c r="E1165" s="5769" t="s">
        <v>4241</v>
      </c>
      <c r="F1165" s="5770"/>
      <c r="G1165" s="864"/>
      <c r="H1165" s="2"/>
    </row>
    <row r="1166" spans="3:8" ht="15" customHeight="1" thickBot="1" x14ac:dyDescent="0.25">
      <c r="C1166" s="933" t="s">
        <v>4242</v>
      </c>
      <c r="D1166" s="2144"/>
      <c r="E1166" s="2145"/>
      <c r="F1166" s="2146"/>
      <c r="G1166" s="864"/>
      <c r="H1166" s="2"/>
    </row>
    <row r="1167" spans="3:8" ht="15" customHeight="1" x14ac:dyDescent="0.2">
      <c r="C1167" s="862"/>
      <c r="D1167" s="863"/>
      <c r="E1167" s="985"/>
      <c r="F1167" s="985"/>
      <c r="G1167" s="864"/>
      <c r="H1167" s="2"/>
    </row>
    <row r="1168" spans="3:8" ht="15" customHeight="1" x14ac:dyDescent="0.2">
      <c r="C1168" s="862" t="s">
        <v>1046</v>
      </c>
      <c r="D1168" s="863"/>
      <c r="E1168" s="985"/>
      <c r="F1168" s="985"/>
      <c r="G1168" s="864"/>
      <c r="H1168" s="2"/>
    </row>
    <row r="1169" spans="3:8" ht="15" customHeight="1" x14ac:dyDescent="0.2">
      <c r="C1169" s="862"/>
      <c r="D1169" s="863"/>
      <c r="E1169" s="985"/>
      <c r="F1169" s="985"/>
      <c r="G1169" s="864"/>
      <c r="H1169" s="2"/>
    </row>
    <row r="1170" spans="3:8" ht="15" customHeight="1" x14ac:dyDescent="0.2">
      <c r="C1170" s="717" t="s">
        <v>1047</v>
      </c>
      <c r="D1170" s="863"/>
      <c r="E1170" s="863"/>
      <c r="F1170" s="863"/>
      <c r="G1170" s="864"/>
      <c r="H1170" s="2"/>
    </row>
    <row r="1171" spans="3:8" ht="15" customHeight="1" x14ac:dyDescent="0.2">
      <c r="C1171" s="5806" t="s">
        <v>4243</v>
      </c>
      <c r="D1171" s="5300"/>
      <c r="E1171" s="5300"/>
      <c r="F1171" s="5300"/>
      <c r="G1171" s="5807"/>
      <c r="H1171" s="2"/>
    </row>
    <row r="1172" spans="3:8" ht="15" customHeight="1" x14ac:dyDescent="0.2">
      <c r="C1172" s="5806" t="s">
        <v>4244</v>
      </c>
      <c r="D1172" s="5300"/>
      <c r="E1172" s="5300"/>
      <c r="F1172" s="5300"/>
      <c r="G1172" s="5807"/>
      <c r="H1172" s="2"/>
    </row>
    <row r="1173" spans="3:8" ht="23.25" customHeight="1" x14ac:dyDescent="0.2">
      <c r="C1173" s="5806" t="s">
        <v>4245</v>
      </c>
      <c r="D1173" s="5300"/>
      <c r="E1173" s="5300"/>
      <c r="F1173" s="5300"/>
      <c r="G1173" s="5807"/>
      <c r="H1173" s="2"/>
    </row>
    <row r="1174" spans="3:8" ht="17.25" customHeight="1" x14ac:dyDescent="0.2">
      <c r="C1174" s="5806" t="s">
        <v>4246</v>
      </c>
      <c r="D1174" s="5300"/>
      <c r="E1174" s="5300"/>
      <c r="F1174" s="5300"/>
      <c r="G1174" s="5807"/>
      <c r="H1174" s="2"/>
    </row>
    <row r="1175" spans="3:8" ht="27.75" customHeight="1" x14ac:dyDescent="0.2">
      <c r="C1175" s="5806" t="s">
        <v>4247</v>
      </c>
      <c r="D1175" s="5300"/>
      <c r="E1175" s="5300"/>
      <c r="F1175" s="5300"/>
      <c r="G1175" s="5807"/>
      <c r="H1175" s="2"/>
    </row>
    <row r="1176" spans="3:8" ht="15" customHeight="1" x14ac:dyDescent="0.2">
      <c r="C1176" s="5808" t="s">
        <v>1042</v>
      </c>
      <c r="D1176" s="4367"/>
      <c r="E1176" s="4367"/>
      <c r="F1176" s="4367"/>
      <c r="G1176" s="5809"/>
      <c r="H1176" s="2"/>
    </row>
    <row r="1177" spans="3:8" ht="31.5" customHeight="1" x14ac:dyDescent="0.2">
      <c r="C1177" s="5808" t="s">
        <v>4248</v>
      </c>
      <c r="D1177" s="4367"/>
      <c r="E1177" s="4367"/>
      <c r="F1177" s="4367"/>
      <c r="G1177" s="5809"/>
      <c r="H1177" s="2"/>
    </row>
    <row r="1178" spans="3:8" ht="15" customHeight="1" x14ac:dyDescent="0.2">
      <c r="C1178" s="1518"/>
      <c r="D1178" s="873"/>
      <c r="E1178" s="873"/>
      <c r="F1178" s="873"/>
      <c r="G1178" s="1519"/>
      <c r="H1178" s="2"/>
    </row>
    <row r="1179" spans="3:8" ht="15" customHeight="1" thickBot="1" x14ac:dyDescent="0.25">
      <c r="C1179" s="5810" t="s">
        <v>4249</v>
      </c>
      <c r="D1179" s="5811"/>
      <c r="E1179" s="5811"/>
      <c r="F1179" s="5811"/>
      <c r="G1179" s="5812"/>
      <c r="H1179" s="2"/>
    </row>
    <row r="1180" spans="3:8" ht="15" customHeight="1" thickTop="1" thickBot="1" x14ac:dyDescent="0.35">
      <c r="C1180" s="5805"/>
      <c r="D1180" s="5805"/>
      <c r="E1180" s="470"/>
      <c r="F1180" s="470"/>
      <c r="G1180" s="470"/>
      <c r="H1180" s="2"/>
    </row>
    <row r="1181" spans="3:8" s="981" customFormat="1" ht="23.25" customHeight="1" thickTop="1" x14ac:dyDescent="0.2">
      <c r="C1181" s="5826" t="s">
        <v>3833</v>
      </c>
      <c r="D1181" s="5827"/>
      <c r="E1181" s="5827"/>
      <c r="F1181" s="5828"/>
      <c r="G1181" s="1946"/>
      <c r="H1181" s="1943"/>
    </row>
    <row r="1182" spans="3:8" s="981" customFormat="1" ht="15" customHeight="1" x14ac:dyDescent="0.2">
      <c r="C1182" s="1779" t="s">
        <v>3434</v>
      </c>
      <c r="D1182" s="1780"/>
      <c r="E1182" s="1780"/>
      <c r="F1182" s="1826"/>
      <c r="G1182" s="1946"/>
      <c r="H1182" s="1943"/>
    </row>
    <row r="1183" spans="3:8" s="981" customFormat="1" ht="36.75" customHeight="1" thickBot="1" x14ac:dyDescent="0.25">
      <c r="C1183" s="5788" t="s">
        <v>3834</v>
      </c>
      <c r="D1183" s="4367"/>
      <c r="E1183" s="4367"/>
      <c r="F1183" s="5789"/>
      <c r="G1183" s="1946"/>
      <c r="H1183" s="1943"/>
    </row>
    <row r="1184" spans="3:8" s="981" customFormat="1" ht="27" customHeight="1" x14ac:dyDescent="0.2">
      <c r="C1184" s="1827" t="s">
        <v>3497</v>
      </c>
      <c r="D1184" s="876" t="s">
        <v>1056</v>
      </c>
      <c r="E1184" s="876" t="s">
        <v>382</v>
      </c>
      <c r="F1184" s="1828"/>
      <c r="G1184" s="1946"/>
      <c r="H1184" s="1943"/>
    </row>
    <row r="1185" spans="3:8" s="981" customFormat="1" ht="15" customHeight="1" x14ac:dyDescent="0.2">
      <c r="C1185" s="1829" t="s">
        <v>3499</v>
      </c>
      <c r="D1185" s="1064">
        <v>2000</v>
      </c>
      <c r="E1185" s="1064" t="s">
        <v>3500</v>
      </c>
      <c r="F1185" s="1828"/>
      <c r="G1185" s="1946"/>
      <c r="H1185" s="1943"/>
    </row>
    <row r="1186" spans="3:8" s="981" customFormat="1" ht="15" customHeight="1" x14ac:dyDescent="0.2">
      <c r="C1186" s="1829" t="s">
        <v>3502</v>
      </c>
      <c r="D1186" s="1064">
        <v>3000</v>
      </c>
      <c r="E1186" s="1064" t="s">
        <v>3503</v>
      </c>
      <c r="F1186" s="1828"/>
      <c r="G1186" s="1946"/>
      <c r="H1186" s="1943"/>
    </row>
    <row r="1187" spans="3:8" s="981" customFormat="1" ht="15" customHeight="1" x14ac:dyDescent="0.2">
      <c r="C1187" s="1829" t="s">
        <v>3835</v>
      </c>
      <c r="D1187" s="1064">
        <v>700</v>
      </c>
      <c r="E1187" s="1064" t="s">
        <v>3836</v>
      </c>
      <c r="F1187" s="1828"/>
      <c r="G1187" s="1946"/>
      <c r="H1187" s="1943"/>
    </row>
    <row r="1188" spans="3:8" s="981" customFormat="1" ht="15" customHeight="1" x14ac:dyDescent="0.2">
      <c r="C1188" s="1829" t="s">
        <v>3837</v>
      </c>
      <c r="D1188" s="1064">
        <v>1000</v>
      </c>
      <c r="E1188" s="1064" t="s">
        <v>3518</v>
      </c>
      <c r="F1188" s="1828"/>
      <c r="G1188" s="1946"/>
      <c r="H1188" s="1943"/>
    </row>
    <row r="1189" spans="3:8" s="981" customFormat="1" ht="15" customHeight="1" x14ac:dyDescent="0.2">
      <c r="C1189" s="1829" t="s">
        <v>3838</v>
      </c>
      <c r="D1189" s="1064">
        <v>2000</v>
      </c>
      <c r="E1189" s="1064" t="s">
        <v>3839</v>
      </c>
      <c r="F1189" s="1828"/>
      <c r="G1189" s="1946"/>
      <c r="H1189" s="1943"/>
    </row>
    <row r="1190" spans="3:8" s="981" customFormat="1" ht="15" customHeight="1" x14ac:dyDescent="0.2">
      <c r="C1190" s="1829" t="s">
        <v>3840</v>
      </c>
      <c r="D1190" s="1064">
        <v>3000</v>
      </c>
      <c r="E1190" s="1064" t="s">
        <v>3503</v>
      </c>
      <c r="F1190" s="1828"/>
      <c r="G1190" s="1946"/>
      <c r="H1190" s="1943"/>
    </row>
    <row r="1191" spans="3:8" s="981" customFormat="1" ht="15" customHeight="1" thickBot="1" x14ac:dyDescent="0.25">
      <c r="C1191" s="1830" t="s">
        <v>3714</v>
      </c>
      <c r="D1191" s="1665"/>
      <c r="E1191" s="1665"/>
      <c r="F1191" s="1828"/>
      <c r="G1191" s="1946"/>
      <c r="H1191" s="1943"/>
    </row>
    <row r="1192" spans="3:8" s="981" customFormat="1" ht="15" customHeight="1" x14ac:dyDescent="0.2">
      <c r="C1192" s="958"/>
      <c r="D1192" s="1300"/>
      <c r="E1192" s="1300"/>
      <c r="F1192" s="1828"/>
      <c r="G1192" s="1946"/>
      <c r="H1192" s="1943"/>
    </row>
    <row r="1193" spans="3:8" s="981" customFormat="1" ht="15" customHeight="1" x14ac:dyDescent="0.2">
      <c r="C1193" s="956" t="s">
        <v>3506</v>
      </c>
      <c r="D1193" s="687"/>
      <c r="E1193" s="687"/>
      <c r="F1193" s="1820"/>
      <c r="G1193" s="1946"/>
      <c r="H1193" s="1943"/>
    </row>
    <row r="1194" spans="3:8" s="981" customFormat="1" ht="30" customHeight="1" x14ac:dyDescent="0.2">
      <c r="C1194" s="5788" t="s">
        <v>3841</v>
      </c>
      <c r="D1194" s="4367"/>
      <c r="E1194" s="4367"/>
      <c r="F1194" s="5789"/>
      <c r="G1194" s="1946"/>
      <c r="H1194" s="1943"/>
    </row>
    <row r="1195" spans="3:8" s="981" customFormat="1" ht="18" customHeight="1" x14ac:dyDescent="0.2">
      <c r="C1195" s="5788" t="s">
        <v>3842</v>
      </c>
      <c r="D1195" s="4367"/>
      <c r="E1195" s="4367"/>
      <c r="F1195" s="5789"/>
      <c r="G1195" s="1946"/>
      <c r="H1195" s="1943"/>
    </row>
    <row r="1196" spans="3:8" s="981" customFormat="1" ht="37.5" customHeight="1" x14ac:dyDescent="0.2">
      <c r="C1196" s="5788" t="s">
        <v>3843</v>
      </c>
      <c r="D1196" s="4367"/>
      <c r="E1196" s="4367"/>
      <c r="F1196" s="5789"/>
      <c r="G1196" s="1946"/>
      <c r="H1196" s="1943"/>
    </row>
    <row r="1197" spans="3:8" s="981" customFormat="1" ht="15" customHeight="1" x14ac:dyDescent="0.2">
      <c r="C1197" s="959"/>
      <c r="D1197" s="687"/>
      <c r="E1197" s="687"/>
      <c r="F1197" s="1820"/>
      <c r="G1197" s="1946"/>
      <c r="H1197" s="1943"/>
    </row>
    <row r="1198" spans="3:8" s="981" customFormat="1" ht="15" customHeight="1" x14ac:dyDescent="0.25">
      <c r="C1198" s="1837" t="s">
        <v>3844</v>
      </c>
      <c r="D1198" s="687"/>
      <c r="E1198" s="687"/>
      <c r="F1198" s="1820"/>
      <c r="G1198" s="1946"/>
      <c r="H1198" s="1943"/>
    </row>
    <row r="1199" spans="3:8" s="981" customFormat="1" ht="15" customHeight="1" thickBot="1" x14ac:dyDescent="0.25">
      <c r="C1199" s="1838"/>
      <c r="D1199" s="1817"/>
      <c r="E1199" s="1817"/>
      <c r="F1199" s="1825"/>
      <c r="G1199" s="1946"/>
      <c r="H1199" s="1943"/>
    </row>
    <row r="1200" spans="3:8" s="981" customFormat="1" ht="15" customHeight="1" thickTop="1" thickBot="1" x14ac:dyDescent="0.25">
      <c r="C1200" s="5790"/>
      <c r="D1200" s="5790"/>
      <c r="E1200" s="1946"/>
      <c r="F1200" s="1946"/>
      <c r="G1200" s="1946"/>
      <c r="H1200" s="1943"/>
    </row>
    <row r="1201" spans="3:8" ht="25.5" customHeight="1" thickTop="1" x14ac:dyDescent="0.2">
      <c r="C1201" s="5791" t="s">
        <v>3495</v>
      </c>
      <c r="D1201" s="5792"/>
      <c r="E1201" s="5792"/>
      <c r="F1201" s="5792"/>
      <c r="G1201" s="5793"/>
      <c r="H1201" s="2"/>
    </row>
    <row r="1202" spans="3:8" ht="15" customHeight="1" x14ac:dyDescent="0.2">
      <c r="C1202" s="1779" t="s">
        <v>3434</v>
      </c>
      <c r="D1202" s="1780"/>
      <c r="E1202" s="1780"/>
      <c r="F1202" s="1780"/>
      <c r="G1202" s="1826"/>
      <c r="H1202" s="2"/>
    </row>
    <row r="1203" spans="3:8" ht="15" customHeight="1" thickBot="1" x14ac:dyDescent="0.25">
      <c r="C1203" s="5788" t="s">
        <v>3496</v>
      </c>
      <c r="D1203" s="4451"/>
      <c r="E1203" s="4451"/>
      <c r="F1203" s="4451"/>
      <c r="G1203" s="5794"/>
      <c r="H1203" s="2"/>
    </row>
    <row r="1204" spans="3:8" ht="15" customHeight="1" x14ac:dyDescent="0.2">
      <c r="C1204" s="1827" t="s">
        <v>3497</v>
      </c>
      <c r="D1204" s="1604" t="s">
        <v>1056</v>
      </c>
      <c r="E1204" s="1604" t="s">
        <v>382</v>
      </c>
      <c r="F1204" s="1605" t="s">
        <v>3498</v>
      </c>
      <c r="G1204" s="1828"/>
      <c r="H1204" s="2"/>
    </row>
    <row r="1205" spans="3:8" ht="15" customHeight="1" x14ac:dyDescent="0.2">
      <c r="C1205" s="1829" t="s">
        <v>3499</v>
      </c>
      <c r="D1205" s="1663">
        <v>2000</v>
      </c>
      <c r="E1205" s="1663" t="s">
        <v>3500</v>
      </c>
      <c r="F1205" s="1296" t="s">
        <v>3501</v>
      </c>
      <c r="G1205" s="1828"/>
      <c r="H1205" s="2"/>
    </row>
    <row r="1206" spans="3:8" ht="15" customHeight="1" x14ac:dyDescent="0.2">
      <c r="C1206" s="1829" t="s">
        <v>3502</v>
      </c>
      <c r="D1206" s="1663">
        <v>3000</v>
      </c>
      <c r="E1206" s="1663" t="s">
        <v>3503</v>
      </c>
      <c r="F1206" s="1296" t="s">
        <v>3501</v>
      </c>
      <c r="G1206" s="1828"/>
      <c r="H1206" s="2"/>
    </row>
    <row r="1207" spans="3:8" ht="15" customHeight="1" x14ac:dyDescent="0.2">
      <c r="C1207" s="1829" t="s">
        <v>3504</v>
      </c>
      <c r="D1207" s="1663">
        <v>5000</v>
      </c>
      <c r="E1207" s="1663" t="s">
        <v>3505</v>
      </c>
      <c r="F1207" s="1296" t="s">
        <v>3501</v>
      </c>
      <c r="G1207" s="1828"/>
      <c r="H1207" s="2"/>
    </row>
    <row r="1208" spans="3:8" ht="15" customHeight="1" thickBot="1" x14ac:dyDescent="0.25">
      <c r="C1208" s="1830" t="s">
        <v>2455</v>
      </c>
      <c r="D1208" s="1665"/>
      <c r="E1208" s="1665"/>
      <c r="F1208" s="1831"/>
      <c r="G1208" s="1828"/>
      <c r="H1208" s="2"/>
    </row>
    <row r="1209" spans="3:8" ht="15" customHeight="1" x14ac:dyDescent="0.2">
      <c r="C1209" s="958"/>
      <c r="D1209" s="1300"/>
      <c r="E1209" s="1300"/>
      <c r="F1209" s="1300"/>
      <c r="G1209" s="1828"/>
      <c r="H1209" s="2"/>
    </row>
    <row r="1210" spans="3:8" ht="15" customHeight="1" x14ac:dyDescent="0.2">
      <c r="C1210" s="956" t="s">
        <v>3506</v>
      </c>
      <c r="D1210" s="687"/>
      <c r="E1210" s="687"/>
      <c r="F1210" s="687"/>
      <c r="G1210" s="1820"/>
      <c r="H1210" s="2"/>
    </row>
    <row r="1211" spans="3:8" ht="15" customHeight="1" x14ac:dyDescent="0.2">
      <c r="C1211" s="5788" t="s">
        <v>3507</v>
      </c>
      <c r="D1211" s="4367"/>
      <c r="E1211" s="4367"/>
      <c r="F1211" s="4367"/>
      <c r="G1211" s="5789"/>
      <c r="H1211" s="2"/>
    </row>
    <row r="1212" spans="3:8" ht="33.75" customHeight="1" x14ac:dyDescent="0.2">
      <c r="C1212" s="5788" t="s">
        <v>3508</v>
      </c>
      <c r="D1212" s="4367"/>
      <c r="E1212" s="4367"/>
      <c r="F1212" s="4367"/>
      <c r="G1212" s="5789"/>
      <c r="H1212" s="2"/>
    </row>
    <row r="1213" spans="3:8" ht="49.5" customHeight="1" x14ac:dyDescent="0.2">
      <c r="C1213" s="5788" t="s">
        <v>3509</v>
      </c>
      <c r="D1213" s="4367"/>
      <c r="E1213" s="4367"/>
      <c r="F1213" s="4367"/>
      <c r="G1213" s="5789"/>
      <c r="H1213" s="2"/>
    </row>
    <row r="1214" spans="3:8" ht="24" customHeight="1" x14ac:dyDescent="0.2">
      <c r="C1214" s="5788" t="s">
        <v>3510</v>
      </c>
      <c r="D1214" s="4367"/>
      <c r="E1214" s="4367"/>
      <c r="F1214" s="4367"/>
      <c r="G1214" s="5789"/>
      <c r="H1214" s="2"/>
    </row>
    <row r="1215" spans="3:8" ht="39" customHeight="1" x14ac:dyDescent="0.2">
      <c r="C1215" s="5788" t="s">
        <v>3511</v>
      </c>
      <c r="D1215" s="4367"/>
      <c r="E1215" s="4367"/>
      <c r="F1215" s="4367"/>
      <c r="G1215" s="5789"/>
      <c r="H1215" s="2"/>
    </row>
    <row r="1216" spans="3:8" ht="15" customHeight="1" thickBot="1" x14ac:dyDescent="0.25">
      <c r="C1216" s="959"/>
      <c r="D1216" s="687"/>
      <c r="E1216" s="687"/>
      <c r="F1216" s="687"/>
      <c r="G1216" s="1820"/>
      <c r="H1216" s="2"/>
    </row>
    <row r="1217" spans="3:8" ht="15" customHeight="1" x14ac:dyDescent="0.2">
      <c r="C1217" s="1832" t="s">
        <v>902</v>
      </c>
      <c r="D1217" s="1833" t="s">
        <v>382</v>
      </c>
      <c r="E1217" s="987" t="s">
        <v>1537</v>
      </c>
      <c r="F1217" s="1834" t="s">
        <v>1538</v>
      </c>
      <c r="G1217" s="1820"/>
      <c r="H1217" s="2"/>
    </row>
    <row r="1218" spans="3:8" ht="15" customHeight="1" x14ac:dyDescent="0.2">
      <c r="C1218" s="1829" t="s">
        <v>3499</v>
      </c>
      <c r="D1218" s="1663" t="s">
        <v>3500</v>
      </c>
      <c r="E1218" s="728">
        <f>27-(27*(0.14))</f>
        <v>23.22</v>
      </c>
      <c r="F1218" s="1835">
        <v>0.14000000000000001</v>
      </c>
      <c r="G1218" s="1820"/>
      <c r="H1218" s="2"/>
    </row>
    <row r="1219" spans="3:8" ht="15" customHeight="1" x14ac:dyDescent="0.2">
      <c r="C1219" s="1829" t="s">
        <v>3502</v>
      </c>
      <c r="D1219" s="1663" t="s">
        <v>3503</v>
      </c>
      <c r="E1219" s="728">
        <f>39-(39*(0.14))</f>
        <v>33.54</v>
      </c>
      <c r="F1219" s="1835">
        <v>0.14000000000000001</v>
      </c>
      <c r="G1219" s="1820"/>
      <c r="H1219" s="2"/>
    </row>
    <row r="1220" spans="3:8" ht="15" customHeight="1" x14ac:dyDescent="0.2">
      <c r="C1220" s="1829" t="s">
        <v>3504</v>
      </c>
      <c r="D1220" s="1663" t="s">
        <v>3505</v>
      </c>
      <c r="E1220" s="728">
        <f>49-(49*(0.14))</f>
        <v>42.14</v>
      </c>
      <c r="F1220" s="1835">
        <v>0.14000000000000001</v>
      </c>
      <c r="G1220" s="1820"/>
      <c r="H1220" s="2"/>
    </row>
    <row r="1221" spans="3:8" ht="15" customHeight="1" thickBot="1" x14ac:dyDescent="0.25">
      <c r="C1221" s="1836" t="s">
        <v>2455</v>
      </c>
      <c r="D1221" s="934"/>
      <c r="E1221" s="934"/>
      <c r="F1221" s="935"/>
      <c r="G1221" s="1820"/>
      <c r="H1221" s="2"/>
    </row>
    <row r="1222" spans="3:8" ht="15" customHeight="1" x14ac:dyDescent="0.2">
      <c r="C1222" s="958"/>
      <c r="D1222" s="687"/>
      <c r="E1222" s="687"/>
      <c r="F1222" s="687"/>
      <c r="G1222" s="1820"/>
      <c r="H1222" s="2"/>
    </row>
    <row r="1223" spans="3:8" ht="30" customHeight="1" x14ac:dyDescent="0.2">
      <c r="C1223" s="5788" t="s">
        <v>3512</v>
      </c>
      <c r="D1223" s="4367"/>
      <c r="E1223" s="4367"/>
      <c r="F1223" s="4367"/>
      <c r="G1223" s="5789"/>
      <c r="H1223" s="2"/>
    </row>
    <row r="1224" spans="3:8" ht="15" customHeight="1" x14ac:dyDescent="0.2">
      <c r="C1224" s="958" t="s">
        <v>3513</v>
      </c>
      <c r="D1224" s="687"/>
      <c r="E1224" s="687"/>
      <c r="F1224" s="687"/>
      <c r="G1224" s="1820"/>
      <c r="H1224" s="2"/>
    </row>
    <row r="1225" spans="3:8" ht="15" customHeight="1" x14ac:dyDescent="0.2">
      <c r="C1225" s="958"/>
      <c r="D1225" s="687"/>
      <c r="E1225" s="687"/>
      <c r="F1225" s="687"/>
      <c r="G1225" s="1820"/>
      <c r="H1225" s="2"/>
    </row>
    <row r="1226" spans="3:8" ht="15" customHeight="1" x14ac:dyDescent="0.25">
      <c r="C1226" s="1837" t="s">
        <v>3514</v>
      </c>
      <c r="D1226" s="687"/>
      <c r="E1226" s="687"/>
      <c r="F1226" s="687"/>
      <c r="G1226" s="1820"/>
      <c r="H1226" s="2"/>
    </row>
    <row r="1227" spans="3:8" ht="15" customHeight="1" x14ac:dyDescent="0.2">
      <c r="C1227" s="978"/>
      <c r="D1227" s="687"/>
      <c r="E1227" s="687"/>
      <c r="F1227" s="687"/>
      <c r="G1227" s="1820"/>
      <c r="H1227" s="2"/>
    </row>
    <row r="1228" spans="3:8" ht="15" customHeight="1" x14ac:dyDescent="0.2">
      <c r="C1228" s="956" t="s">
        <v>3515</v>
      </c>
      <c r="D1228" s="687"/>
      <c r="E1228" s="687"/>
      <c r="F1228" s="687"/>
      <c r="G1228" s="1820"/>
      <c r="H1228" s="2"/>
    </row>
    <row r="1229" spans="3:8" ht="60.75" customHeight="1" x14ac:dyDescent="0.2">
      <c r="C1229" s="5829" t="s">
        <v>3516</v>
      </c>
      <c r="D1229" s="4509"/>
      <c r="E1229" s="4509"/>
      <c r="F1229" s="4509"/>
      <c r="G1229" s="5830"/>
      <c r="H1229" s="2"/>
    </row>
    <row r="1230" spans="3:8" ht="15" customHeight="1" x14ac:dyDescent="0.2">
      <c r="C1230" s="959" t="s">
        <v>3517</v>
      </c>
      <c r="D1230" s="687"/>
      <c r="E1230" s="687"/>
      <c r="F1230" s="687"/>
      <c r="G1230" s="1820"/>
      <c r="H1230" s="2"/>
    </row>
    <row r="1231" spans="3:8" ht="15" customHeight="1" thickBot="1" x14ac:dyDescent="0.25">
      <c r="C1231" s="978"/>
      <c r="D1231" s="687"/>
      <c r="E1231" s="687"/>
      <c r="F1231" s="687"/>
      <c r="G1231" s="1820"/>
      <c r="H1231" s="2"/>
    </row>
    <row r="1232" spans="3:8" ht="15" customHeight="1" x14ac:dyDescent="0.2">
      <c r="C1232" s="1832" t="s">
        <v>902</v>
      </c>
      <c r="D1232" s="1833" t="s">
        <v>382</v>
      </c>
      <c r="E1232" s="987" t="s">
        <v>1537</v>
      </c>
      <c r="F1232" s="1834" t="s">
        <v>1538</v>
      </c>
      <c r="G1232" s="1820"/>
      <c r="H1232" s="2"/>
    </row>
    <row r="1233" spans="3:11" ht="15" customHeight="1" x14ac:dyDescent="0.2">
      <c r="C1233" s="1829" t="s">
        <v>3499</v>
      </c>
      <c r="D1233" s="1664" t="s">
        <v>3518</v>
      </c>
      <c r="E1233" s="728">
        <f>19-(19*(0.14))</f>
        <v>16.34</v>
      </c>
      <c r="F1233" s="1835">
        <v>0.14000000000000001</v>
      </c>
      <c r="G1233" s="1820"/>
      <c r="H1233" s="2"/>
    </row>
    <row r="1234" spans="3:11" ht="15" customHeight="1" thickBot="1" x14ac:dyDescent="0.25">
      <c r="C1234" s="1836" t="s">
        <v>2455</v>
      </c>
      <c r="D1234" s="934"/>
      <c r="E1234" s="934"/>
      <c r="F1234" s="935"/>
      <c r="G1234" s="1820"/>
      <c r="H1234" s="2"/>
    </row>
    <row r="1235" spans="3:11" ht="15" customHeight="1" thickBot="1" x14ac:dyDescent="0.25">
      <c r="C1235" s="1838"/>
      <c r="D1235" s="1817"/>
      <c r="E1235" s="1817"/>
      <c r="F1235" s="1817"/>
      <c r="G1235" s="1825"/>
      <c r="H1235" s="2"/>
    </row>
    <row r="1236" spans="3:11" ht="15" customHeight="1" thickTop="1" thickBot="1" x14ac:dyDescent="0.35">
      <c r="C1236" s="5790"/>
      <c r="D1236" s="5790"/>
      <c r="E1236" s="470"/>
      <c r="F1236" s="470"/>
      <c r="G1236" s="470"/>
      <c r="H1236" s="2"/>
    </row>
    <row r="1237" spans="3:11" ht="25.5" customHeight="1" thickTop="1" x14ac:dyDescent="0.2">
      <c r="C1237" s="5826" t="s">
        <v>3433</v>
      </c>
      <c r="D1237" s="5827"/>
      <c r="E1237" s="5827"/>
      <c r="F1237" s="5827"/>
      <c r="G1237" s="5849"/>
      <c r="H1237" s="1777"/>
      <c r="I1237" s="1777"/>
      <c r="J1237" s="1777"/>
      <c r="K1237" s="1778"/>
    </row>
    <row r="1238" spans="3:11" ht="15" customHeight="1" x14ac:dyDescent="0.2">
      <c r="C1238" s="1779" t="s">
        <v>3434</v>
      </c>
      <c r="D1238" s="1780"/>
      <c r="E1238" s="1780"/>
      <c r="F1238" s="1780"/>
      <c r="G1238" s="1781"/>
      <c r="H1238" s="687"/>
      <c r="I1238" s="687"/>
      <c r="J1238" s="687"/>
      <c r="K1238" s="957"/>
    </row>
    <row r="1239" spans="3:11" ht="37.5" customHeight="1" x14ac:dyDescent="0.2">
      <c r="C1239" s="5788" t="s">
        <v>3435</v>
      </c>
      <c r="D1239" s="4367"/>
      <c r="E1239" s="4367"/>
      <c r="F1239" s="4367"/>
      <c r="G1239" s="5850"/>
      <c r="H1239" s="687"/>
      <c r="I1239" s="687"/>
      <c r="J1239" s="687"/>
      <c r="K1239" s="957"/>
    </row>
    <row r="1240" spans="3:11" ht="15" customHeight="1" x14ac:dyDescent="0.2">
      <c r="C1240" s="978"/>
      <c r="D1240" s="687"/>
      <c r="E1240" s="687"/>
      <c r="F1240" s="687"/>
      <c r="G1240" s="1475"/>
      <c r="H1240" s="687"/>
      <c r="I1240" s="687"/>
      <c r="J1240" s="687"/>
      <c r="K1240" s="957"/>
    </row>
    <row r="1241" spans="3:11" ht="15" customHeight="1" x14ac:dyDescent="0.2">
      <c r="C1241" s="956" t="s">
        <v>3436</v>
      </c>
      <c r="D1241" s="687"/>
      <c r="E1241" s="687"/>
      <c r="F1241" s="687"/>
      <c r="G1241" s="1475"/>
      <c r="H1241" s="687"/>
      <c r="I1241" s="687"/>
      <c r="J1241" s="687"/>
      <c r="K1241" s="957"/>
    </row>
    <row r="1242" spans="3:11" ht="15" customHeight="1" x14ac:dyDescent="0.2">
      <c r="C1242" s="1782" t="s">
        <v>3437</v>
      </c>
      <c r="D1242" s="687"/>
      <c r="E1242" s="687"/>
      <c r="F1242" s="687"/>
      <c r="G1242" s="1475"/>
      <c r="H1242" s="687"/>
      <c r="I1242" s="687"/>
      <c r="J1242" s="687"/>
      <c r="K1242" s="957"/>
    </row>
    <row r="1243" spans="3:11" ht="15" customHeight="1" x14ac:dyDescent="0.2">
      <c r="C1243" s="959" t="s">
        <v>3438</v>
      </c>
      <c r="D1243" s="687"/>
      <c r="E1243" s="687"/>
      <c r="F1243" s="687"/>
      <c r="G1243" s="1475"/>
      <c r="H1243" s="687"/>
      <c r="I1243" s="687"/>
      <c r="J1243" s="687"/>
      <c r="K1243" s="957"/>
    </row>
    <row r="1244" spans="3:11" ht="15" customHeight="1" x14ac:dyDescent="0.2">
      <c r="C1244" s="5851" t="s">
        <v>3439</v>
      </c>
      <c r="D1244" s="5852"/>
      <c r="E1244" s="5852"/>
      <c r="F1244" s="5852"/>
      <c r="G1244" s="5853"/>
      <c r="H1244" s="687"/>
      <c r="I1244" s="687"/>
      <c r="J1244" s="687"/>
      <c r="K1244" s="957"/>
    </row>
    <row r="1245" spans="3:11" ht="15" customHeight="1" x14ac:dyDescent="0.2">
      <c r="C1245" s="974" t="s">
        <v>3440</v>
      </c>
      <c r="D1245" s="870" t="s">
        <v>1740</v>
      </c>
      <c r="E1245" s="4451" t="s">
        <v>1741</v>
      </c>
      <c r="F1245" s="4451"/>
      <c r="G1245" s="1322"/>
      <c r="H1245" s="687"/>
      <c r="I1245" s="687"/>
      <c r="J1245" s="687"/>
      <c r="K1245" s="957"/>
    </row>
    <row r="1246" spans="3:11" ht="15" customHeight="1" x14ac:dyDescent="0.2">
      <c r="C1246" s="974" t="s">
        <v>1742</v>
      </c>
      <c r="D1246" s="870" t="s">
        <v>1740</v>
      </c>
      <c r="E1246" s="4451" t="s">
        <v>1741</v>
      </c>
      <c r="F1246" s="4451"/>
      <c r="G1246" s="1322"/>
      <c r="H1246" s="687"/>
      <c r="I1246" s="687"/>
      <c r="J1246" s="687"/>
      <c r="K1246" s="957"/>
    </row>
    <row r="1247" spans="3:11" ht="32.25" customHeight="1" x14ac:dyDescent="0.2">
      <c r="C1247" s="974" t="s">
        <v>1744</v>
      </c>
      <c r="D1247" s="1783" t="s">
        <v>1745</v>
      </c>
      <c r="E1247" s="4451" t="s">
        <v>1741</v>
      </c>
      <c r="F1247" s="4451"/>
      <c r="G1247" s="1322"/>
      <c r="H1247" s="687"/>
      <c r="I1247" s="687"/>
      <c r="J1247" s="687"/>
      <c r="K1247" s="957"/>
    </row>
    <row r="1248" spans="3:11" ht="15" customHeight="1" x14ac:dyDescent="0.2">
      <c r="C1248" s="6079" t="s">
        <v>3441</v>
      </c>
      <c r="D1248" s="5803"/>
      <c r="E1248" s="5803"/>
      <c r="F1248" s="5803"/>
      <c r="G1248" s="6080"/>
      <c r="H1248" s="687"/>
      <c r="I1248" s="687"/>
      <c r="J1248" s="687"/>
      <c r="K1248" s="957"/>
    </row>
    <row r="1249" spans="3:11" ht="15" customHeight="1" x14ac:dyDescent="0.2">
      <c r="C1249" s="6081" t="s">
        <v>3442</v>
      </c>
      <c r="D1249" s="4791"/>
      <c r="E1249" s="4791"/>
      <c r="F1249" s="4791"/>
      <c r="G1249" s="6082"/>
      <c r="H1249" s="687"/>
      <c r="I1249" s="687"/>
      <c r="J1249" s="687"/>
      <c r="K1249" s="957"/>
    </row>
    <row r="1250" spans="3:11" ht="15" customHeight="1" x14ac:dyDescent="0.2">
      <c r="C1250" s="6081" t="s">
        <v>3443</v>
      </c>
      <c r="D1250" s="4791"/>
      <c r="E1250" s="4791"/>
      <c r="F1250" s="4791"/>
      <c r="G1250" s="6082"/>
      <c r="H1250" s="687"/>
      <c r="I1250" s="687"/>
      <c r="J1250" s="687"/>
      <c r="K1250" s="957"/>
    </row>
    <row r="1251" spans="3:11" ht="14.25" customHeight="1" x14ac:dyDescent="0.2">
      <c r="C1251" s="6081" t="s">
        <v>3444</v>
      </c>
      <c r="D1251" s="4791"/>
      <c r="E1251" s="4791"/>
      <c r="F1251" s="4791"/>
      <c r="G1251" s="6082"/>
      <c r="H1251" s="687"/>
      <c r="I1251" s="687"/>
      <c r="J1251" s="687"/>
      <c r="K1251" s="957"/>
    </row>
    <row r="1252" spans="3:11" ht="10.5" customHeight="1" x14ac:dyDescent="0.2">
      <c r="C1252" s="6081" t="s">
        <v>3445</v>
      </c>
      <c r="D1252" s="4791"/>
      <c r="E1252" s="4791"/>
      <c r="F1252" s="4791"/>
      <c r="G1252" s="6082"/>
      <c r="H1252" s="687"/>
      <c r="I1252" s="687"/>
      <c r="J1252" s="687"/>
      <c r="K1252" s="957"/>
    </row>
    <row r="1253" spans="3:11" ht="15" customHeight="1" x14ac:dyDescent="0.2">
      <c r="C1253" s="6083" t="s">
        <v>3446</v>
      </c>
      <c r="D1253" s="4421"/>
      <c r="E1253" s="4421"/>
      <c r="F1253" s="1447"/>
      <c r="G1253" s="1784"/>
      <c r="H1253" s="687"/>
      <c r="I1253" s="687"/>
      <c r="J1253" s="687"/>
      <c r="K1253" s="957"/>
    </row>
    <row r="1254" spans="3:11" ht="15" customHeight="1" thickBot="1" x14ac:dyDescent="0.25">
      <c r="C1254" s="6098" t="s">
        <v>3447</v>
      </c>
      <c r="D1254" s="6099"/>
      <c r="E1254" s="6099"/>
      <c r="F1254" s="6099"/>
      <c r="G1254" s="6100"/>
      <c r="H1254" s="687"/>
      <c r="I1254" s="687"/>
      <c r="J1254" s="687"/>
      <c r="K1254" s="957"/>
    </row>
    <row r="1255" spans="3:11" ht="15" customHeight="1" x14ac:dyDescent="0.2">
      <c r="C1255" s="1785" t="s">
        <v>2208</v>
      </c>
      <c r="D1255" s="876" t="s">
        <v>3448</v>
      </c>
      <c r="E1255" s="876" t="s">
        <v>3449</v>
      </c>
      <c r="F1255" s="5456" t="s">
        <v>2925</v>
      </c>
      <c r="G1255" s="5401"/>
      <c r="H1255" s="687"/>
      <c r="I1255" s="687"/>
      <c r="J1255" s="687"/>
      <c r="K1255" s="957"/>
    </row>
    <row r="1256" spans="3:11" ht="15" customHeight="1" x14ac:dyDescent="0.2">
      <c r="C1256" s="1786" t="s">
        <v>3450</v>
      </c>
      <c r="D1256" s="1360">
        <v>2.5</v>
      </c>
      <c r="E1256" s="1512">
        <v>5</v>
      </c>
      <c r="F1256" s="5786">
        <v>0.99</v>
      </c>
      <c r="G1256" s="5787"/>
      <c r="H1256" s="687"/>
      <c r="I1256" s="687"/>
      <c r="J1256" s="687"/>
      <c r="K1256" s="957"/>
    </row>
    <row r="1257" spans="3:11" ht="15" customHeight="1" x14ac:dyDescent="0.2">
      <c r="C1257" s="1786" t="s">
        <v>3451</v>
      </c>
      <c r="D1257" s="1360">
        <v>4</v>
      </c>
      <c r="E1257" s="1512">
        <v>10</v>
      </c>
      <c r="F1257" s="5786">
        <v>0.99</v>
      </c>
      <c r="G1257" s="5787"/>
      <c r="H1257" s="687"/>
      <c r="I1257" s="687"/>
      <c r="J1257" s="687"/>
      <c r="K1257" s="957"/>
    </row>
    <row r="1258" spans="3:11" ht="15" customHeight="1" x14ac:dyDescent="0.2">
      <c r="C1258" s="1786" t="s">
        <v>3452</v>
      </c>
      <c r="D1258" s="1360">
        <v>6</v>
      </c>
      <c r="E1258" s="1512">
        <v>20</v>
      </c>
      <c r="F1258" s="5786">
        <v>0.99</v>
      </c>
      <c r="G1258" s="5787"/>
      <c r="H1258" s="687"/>
      <c r="I1258" s="687"/>
      <c r="J1258" s="687"/>
      <c r="K1258" s="957"/>
    </row>
    <row r="1259" spans="3:11" ht="15" customHeight="1" x14ac:dyDescent="0.2">
      <c r="C1259" s="1786" t="s">
        <v>3453</v>
      </c>
      <c r="D1259" s="1360">
        <v>12</v>
      </c>
      <c r="E1259" s="1512">
        <v>50</v>
      </c>
      <c r="F1259" s="5786">
        <v>0.99</v>
      </c>
      <c r="G1259" s="5787"/>
      <c r="H1259" s="687"/>
      <c r="I1259" s="687"/>
      <c r="J1259" s="687"/>
      <c r="K1259" s="957"/>
    </row>
    <row r="1260" spans="3:11" ht="15" customHeight="1" x14ac:dyDescent="0.2">
      <c r="C1260" s="1786" t="s">
        <v>3454</v>
      </c>
      <c r="D1260" s="1360">
        <v>17</v>
      </c>
      <c r="E1260" s="1512">
        <v>100</v>
      </c>
      <c r="F1260" s="2032">
        <v>0.99</v>
      </c>
      <c r="G1260" s="2029"/>
      <c r="H1260" s="687"/>
      <c r="I1260" s="687"/>
      <c r="J1260" s="687"/>
      <c r="K1260" s="957"/>
    </row>
    <row r="1261" spans="3:11" ht="15" customHeight="1" x14ac:dyDescent="0.2">
      <c r="C1261" s="1786" t="s">
        <v>3455</v>
      </c>
      <c r="D1261" s="1360">
        <v>18</v>
      </c>
      <c r="E1261" s="1512">
        <v>500</v>
      </c>
      <c r="F1261" s="5786">
        <v>0.99</v>
      </c>
      <c r="G1261" s="5787"/>
      <c r="H1261" s="687"/>
      <c r="I1261" s="687"/>
      <c r="J1261" s="687"/>
      <c r="K1261" s="957"/>
    </row>
    <row r="1262" spans="3:11" ht="15" customHeight="1" x14ac:dyDescent="0.2">
      <c r="C1262" s="1786" t="s">
        <v>3456</v>
      </c>
      <c r="D1262" s="1360">
        <v>19.989999999999998</v>
      </c>
      <c r="E1262" s="1512">
        <v>1024</v>
      </c>
      <c r="F1262" s="5786">
        <v>0.99</v>
      </c>
      <c r="G1262" s="5787"/>
      <c r="H1262" s="687"/>
      <c r="I1262" s="687"/>
      <c r="J1262" s="687"/>
      <c r="K1262" s="957"/>
    </row>
    <row r="1263" spans="3:11" ht="12.75" customHeight="1" x14ac:dyDescent="0.2">
      <c r="C1263" s="5846" t="s">
        <v>3457</v>
      </c>
      <c r="D1263" s="5847"/>
      <c r="E1263" s="5847"/>
      <c r="F1263" s="5847"/>
      <c r="G1263" s="5848"/>
      <c r="H1263" s="687"/>
      <c r="I1263" s="687"/>
      <c r="J1263" s="687"/>
      <c r="K1263" s="957"/>
    </row>
    <row r="1264" spans="3:11" ht="15" customHeight="1" thickBot="1" x14ac:dyDescent="0.25">
      <c r="C1264" s="5837" t="s">
        <v>2930</v>
      </c>
      <c r="D1264" s="4719"/>
      <c r="E1264" s="4719"/>
      <c r="F1264" s="4719"/>
      <c r="G1264" s="5838"/>
      <c r="H1264" s="687"/>
      <c r="I1264" s="687"/>
      <c r="J1264" s="687"/>
      <c r="K1264" s="957"/>
    </row>
    <row r="1265" spans="3:11" ht="15" customHeight="1" thickBot="1" x14ac:dyDescent="0.25">
      <c r="C1265" s="5839" t="s">
        <v>3458</v>
      </c>
      <c r="D1265" s="5840"/>
      <c r="E1265" s="5840"/>
      <c r="F1265" s="5840"/>
      <c r="G1265" s="5841"/>
      <c r="H1265" s="687"/>
      <c r="I1265" s="687"/>
      <c r="J1265" s="687"/>
      <c r="K1265" s="957"/>
    </row>
    <row r="1266" spans="3:11" ht="15" customHeight="1" x14ac:dyDescent="0.2">
      <c r="C1266" s="1787"/>
      <c r="D1266" s="1788"/>
      <c r="E1266" s="1788"/>
      <c r="F1266" s="1788"/>
      <c r="G1266" s="1788"/>
      <c r="H1266" s="687"/>
      <c r="I1266" s="687"/>
      <c r="J1266" s="687"/>
      <c r="K1266" s="957"/>
    </row>
    <row r="1267" spans="3:11" ht="15" customHeight="1" x14ac:dyDescent="0.2">
      <c r="C1267" s="1789" t="s">
        <v>3459</v>
      </c>
      <c r="D1267" s="687"/>
      <c r="E1267" s="687"/>
      <c r="F1267" s="687"/>
      <c r="G1267" s="743"/>
      <c r="H1267" s="687"/>
      <c r="I1267" s="687"/>
      <c r="J1267" s="687"/>
      <c r="K1267" s="957"/>
    </row>
    <row r="1268" spans="3:11" ht="15" customHeight="1" thickBot="1" x14ac:dyDescent="0.25">
      <c r="C1268" s="1789"/>
      <c r="D1268" s="687"/>
      <c r="E1268" s="687"/>
      <c r="F1268" s="687"/>
      <c r="G1268" s="743"/>
      <c r="H1268" s="687"/>
      <c r="I1268" s="687"/>
      <c r="J1268" s="687"/>
      <c r="K1268" s="957"/>
    </row>
    <row r="1269" spans="3:11" ht="15" customHeight="1" x14ac:dyDescent="0.2">
      <c r="C1269" s="5842" t="s">
        <v>3460</v>
      </c>
      <c r="D1269" s="5843"/>
      <c r="E1269" s="5843"/>
      <c r="F1269" s="5843"/>
      <c r="G1269" s="5843"/>
      <c r="H1269" s="5844"/>
      <c r="I1269" s="1790"/>
      <c r="J1269" s="1790"/>
      <c r="K1269" s="1791"/>
    </row>
    <row r="1270" spans="3:11" ht="15" customHeight="1" x14ac:dyDescent="0.2">
      <c r="C1270" s="5845" t="s">
        <v>3461</v>
      </c>
      <c r="D1270" s="5836"/>
      <c r="E1270" s="5834" t="s">
        <v>3462</v>
      </c>
      <c r="F1270" s="5836"/>
      <c r="G1270" s="5834" t="s">
        <v>3463</v>
      </c>
      <c r="H1270" s="5835"/>
      <c r="I1270" s="743"/>
      <c r="J1270" s="687"/>
      <c r="K1270" s="957"/>
    </row>
    <row r="1271" spans="3:11" ht="15" customHeight="1" x14ac:dyDescent="0.2">
      <c r="C1271" s="1792">
        <v>30</v>
      </c>
      <c r="D1271" s="1360">
        <v>0.75</v>
      </c>
      <c r="E1271" s="728">
        <v>30</v>
      </c>
      <c r="F1271" s="1360">
        <v>1.2</v>
      </c>
      <c r="G1271" s="1423">
        <v>30</v>
      </c>
      <c r="H1271" s="1793">
        <v>2.1</v>
      </c>
      <c r="I1271" s="743"/>
      <c r="J1271" s="687"/>
      <c r="K1271" s="957"/>
    </row>
    <row r="1272" spans="3:11" ht="15" customHeight="1" x14ac:dyDescent="0.2">
      <c r="C1272" s="1792">
        <v>120</v>
      </c>
      <c r="D1272" s="1360">
        <v>1.75</v>
      </c>
      <c r="E1272" s="728">
        <v>75</v>
      </c>
      <c r="F1272" s="1360">
        <v>3</v>
      </c>
      <c r="G1272" s="1794"/>
      <c r="H1272" s="1795"/>
      <c r="I1272" s="687"/>
      <c r="J1272" s="687"/>
      <c r="K1272" s="957"/>
    </row>
    <row r="1273" spans="3:11" ht="15" customHeight="1" x14ac:dyDescent="0.2">
      <c r="C1273" s="1792">
        <v>220</v>
      </c>
      <c r="D1273" s="1360">
        <v>2.75</v>
      </c>
      <c r="E1273" s="1794"/>
      <c r="F1273" s="1794"/>
      <c r="G1273" s="1794"/>
      <c r="H1273" s="1795"/>
      <c r="I1273" s="687"/>
      <c r="J1273" s="687"/>
      <c r="K1273" s="957"/>
    </row>
    <row r="1274" spans="3:11" ht="15" customHeight="1" x14ac:dyDescent="0.2">
      <c r="C1274" s="1792">
        <v>450</v>
      </c>
      <c r="D1274" s="1360">
        <v>4.75</v>
      </c>
      <c r="E1274" s="1794"/>
      <c r="F1274" s="1794"/>
      <c r="G1274" s="1794"/>
      <c r="H1274" s="1795"/>
      <c r="I1274" s="687"/>
      <c r="J1274" s="687"/>
      <c r="K1274" s="957"/>
    </row>
    <row r="1275" spans="3:11" ht="15" customHeight="1" thickBot="1" x14ac:dyDescent="0.25">
      <c r="C1275" s="1796" t="s">
        <v>2930</v>
      </c>
      <c r="D1275" s="1797"/>
      <c r="E1275" s="1797"/>
      <c r="F1275" s="1797"/>
      <c r="G1275" s="1478"/>
      <c r="H1275" s="1798"/>
      <c r="I1275" s="687"/>
      <c r="J1275" s="687"/>
      <c r="K1275" s="957"/>
    </row>
    <row r="1276" spans="3:11" ht="15" customHeight="1" x14ac:dyDescent="0.2">
      <c r="C1276" s="978"/>
      <c r="D1276" s="687"/>
      <c r="E1276" s="687"/>
      <c r="F1276" s="687"/>
      <c r="G1276" s="743"/>
      <c r="H1276" s="687"/>
      <c r="I1276" s="687"/>
      <c r="J1276" s="687"/>
      <c r="K1276" s="957"/>
    </row>
    <row r="1277" spans="3:11" ht="15" customHeight="1" x14ac:dyDescent="0.2">
      <c r="C1277" s="1782" t="s">
        <v>3464</v>
      </c>
      <c r="D1277" s="687"/>
      <c r="E1277" s="687"/>
      <c r="F1277" s="687"/>
      <c r="G1277" s="743"/>
      <c r="H1277" s="687"/>
      <c r="I1277" s="687"/>
      <c r="J1277" s="687"/>
      <c r="K1277" s="957"/>
    </row>
    <row r="1278" spans="3:11" ht="15" customHeight="1" x14ac:dyDescent="0.2">
      <c r="C1278" s="5788" t="s">
        <v>3465</v>
      </c>
      <c r="D1278" s="4367"/>
      <c r="E1278" s="4367"/>
      <c r="F1278" s="4367"/>
      <c r="G1278" s="4367"/>
      <c r="H1278" s="4367"/>
      <c r="I1278" s="687"/>
      <c r="J1278" s="687"/>
      <c r="K1278" s="957"/>
    </row>
    <row r="1279" spans="3:11" ht="15" customHeight="1" thickBot="1" x14ac:dyDescent="0.25">
      <c r="C1279" s="959"/>
      <c r="D1279" s="687"/>
      <c r="E1279" s="687"/>
      <c r="F1279" s="687"/>
      <c r="G1279" s="743"/>
      <c r="H1279" s="687"/>
      <c r="I1279" s="687"/>
      <c r="J1279" s="687"/>
      <c r="K1279" s="957"/>
    </row>
    <row r="1280" spans="3:11" ht="24.75" customHeight="1" thickBot="1" x14ac:dyDescent="0.25">
      <c r="C1280" s="5890" t="s">
        <v>3466</v>
      </c>
      <c r="D1280" s="5891"/>
      <c r="E1280" s="5891"/>
      <c r="F1280" s="5892"/>
      <c r="G1280" s="5893" t="s">
        <v>3467</v>
      </c>
      <c r="H1280" s="5894"/>
      <c r="I1280" s="687"/>
      <c r="J1280" s="687"/>
      <c r="K1280" s="957"/>
    </row>
    <row r="1281" spans="3:11" ht="15" customHeight="1" thickBot="1" x14ac:dyDescent="0.25">
      <c r="C1281" s="1799" t="s">
        <v>2450</v>
      </c>
      <c r="D1281" s="1800" t="s">
        <v>1786</v>
      </c>
      <c r="E1281" s="1800" t="s">
        <v>1787</v>
      </c>
      <c r="F1281" s="1661" t="s">
        <v>594</v>
      </c>
      <c r="G1281" s="1661" t="s">
        <v>3468</v>
      </c>
      <c r="H1281" s="1800" t="s">
        <v>3469</v>
      </c>
      <c r="I1281" s="687"/>
      <c r="J1281" s="687"/>
      <c r="K1281" s="957"/>
    </row>
    <row r="1282" spans="3:11" ht="15" customHeight="1" x14ac:dyDescent="0.2">
      <c r="C1282" s="1801">
        <v>0.08</v>
      </c>
      <c r="D1282" s="1802">
        <v>0.22</v>
      </c>
      <c r="E1282" s="1802">
        <v>0.22</v>
      </c>
      <c r="F1282" s="1802">
        <v>0.12</v>
      </c>
      <c r="G1282" s="688">
        <v>0.06</v>
      </c>
      <c r="H1282" s="1803">
        <v>0.06</v>
      </c>
      <c r="I1282" s="687"/>
      <c r="J1282" s="687"/>
      <c r="K1282" s="957"/>
    </row>
    <row r="1283" spans="3:11" ht="15" customHeight="1" thickBot="1" x14ac:dyDescent="0.25">
      <c r="C1283" s="5831" t="s">
        <v>3470</v>
      </c>
      <c r="D1283" s="5832"/>
      <c r="E1283" s="5832"/>
      <c r="F1283" s="5832"/>
      <c r="G1283" s="5832"/>
      <c r="H1283" s="5833"/>
      <c r="I1283" s="687"/>
      <c r="J1283" s="687"/>
      <c r="K1283" s="957"/>
    </row>
    <row r="1284" spans="3:11" ht="15" customHeight="1" x14ac:dyDescent="0.2">
      <c r="C1284" s="1804"/>
      <c r="D1284" s="1466"/>
      <c r="E1284" s="1452"/>
      <c r="F1284" s="687"/>
      <c r="G1284" s="687"/>
      <c r="H1284" s="687"/>
      <c r="I1284" s="687"/>
      <c r="J1284" s="687"/>
      <c r="K1284" s="957"/>
    </row>
    <row r="1285" spans="3:11" ht="15" customHeight="1" thickBot="1" x14ac:dyDescent="0.25">
      <c r="C1285" s="956" t="s">
        <v>3471</v>
      </c>
      <c r="D1285" s="687"/>
      <c r="E1285" s="687"/>
      <c r="F1285" s="687"/>
      <c r="G1285" s="743"/>
      <c r="H1285" s="687"/>
      <c r="I1285" s="687"/>
      <c r="J1285" s="687"/>
      <c r="K1285" s="957"/>
    </row>
    <row r="1286" spans="3:11" ht="15" customHeight="1" thickBot="1" x14ac:dyDescent="0.25">
      <c r="C1286" s="5890" t="s">
        <v>3466</v>
      </c>
      <c r="D1286" s="5891"/>
      <c r="E1286" s="5891"/>
      <c r="F1286" s="5891"/>
      <c r="G1286" s="5891"/>
      <c r="H1286" s="5891"/>
      <c r="I1286" s="5891"/>
      <c r="J1286" s="5892"/>
      <c r="K1286" s="1805" t="s">
        <v>3472</v>
      </c>
    </row>
    <row r="1287" spans="3:11" ht="15" customHeight="1" x14ac:dyDescent="0.2">
      <c r="C1287" s="1806" t="s">
        <v>656</v>
      </c>
      <c r="D1287" s="1807" t="s">
        <v>657</v>
      </c>
      <c r="E1287" s="1807" t="s">
        <v>658</v>
      </c>
      <c r="F1287" s="1807" t="s">
        <v>659</v>
      </c>
      <c r="G1287" s="1807" t="s">
        <v>660</v>
      </c>
      <c r="H1287" s="1807" t="s">
        <v>661</v>
      </c>
      <c r="I1287" s="1807" t="s">
        <v>662</v>
      </c>
      <c r="J1287" s="1807" t="s">
        <v>663</v>
      </c>
      <c r="K1287" s="1808" t="s">
        <v>664</v>
      </c>
    </row>
    <row r="1288" spans="3:11" ht="15" customHeight="1" x14ac:dyDescent="0.2">
      <c r="C1288" s="1809">
        <v>0.18890000000000001</v>
      </c>
      <c r="D1288" s="1810">
        <v>0.28000000000000003</v>
      </c>
      <c r="E1288" s="1810">
        <v>0.28000000000000003</v>
      </c>
      <c r="F1288" s="1811">
        <v>0.28000000000000003</v>
      </c>
      <c r="G1288" s="1811">
        <v>0.28000000000000003</v>
      </c>
      <c r="H1288" s="1812">
        <v>0.47</v>
      </c>
      <c r="I1288" s="1812">
        <v>0.94</v>
      </c>
      <c r="J1288" s="1812">
        <v>4.49</v>
      </c>
      <c r="K1288" s="1813">
        <v>0.1</v>
      </c>
    </row>
    <row r="1289" spans="3:11" ht="15" customHeight="1" thickBot="1" x14ac:dyDescent="0.25">
      <c r="C1289" s="5867" t="s">
        <v>3473</v>
      </c>
      <c r="D1289" s="5868"/>
      <c r="E1289" s="5868"/>
      <c r="F1289" s="5868"/>
      <c r="G1289" s="5868"/>
      <c r="H1289" s="5868"/>
      <c r="I1289" s="5868"/>
      <c r="J1289" s="5868"/>
      <c r="K1289" s="5869"/>
    </row>
    <row r="1290" spans="3:11" ht="15" customHeight="1" x14ac:dyDescent="0.2">
      <c r="C1290" s="978"/>
      <c r="D1290" s="687"/>
      <c r="E1290" s="687"/>
      <c r="F1290" s="687"/>
      <c r="G1290" s="743"/>
      <c r="H1290" s="687"/>
      <c r="I1290" s="687"/>
      <c r="J1290" s="687"/>
      <c r="K1290" s="957"/>
    </row>
    <row r="1291" spans="3:11" ht="15" customHeight="1" x14ac:dyDescent="0.2">
      <c r="C1291" s="1779" t="s">
        <v>3474</v>
      </c>
      <c r="D1291" s="1780"/>
      <c r="E1291" s="1780"/>
      <c r="F1291" s="1780"/>
      <c r="G1291" s="1814"/>
      <c r="H1291" s="1780"/>
      <c r="I1291" s="1780"/>
      <c r="J1291" s="1780"/>
      <c r="K1291" s="1815"/>
    </row>
    <row r="1292" spans="3:11" ht="15" customHeight="1" x14ac:dyDescent="0.2">
      <c r="C1292" s="5788" t="s">
        <v>3475</v>
      </c>
      <c r="D1292" s="4367"/>
      <c r="E1292" s="4367"/>
      <c r="F1292" s="4367"/>
      <c r="G1292" s="4367"/>
      <c r="H1292" s="4367"/>
      <c r="I1292" s="4367"/>
      <c r="J1292" s="4367"/>
      <c r="K1292" s="5789"/>
    </row>
    <row r="1293" spans="3:11" ht="15" customHeight="1" x14ac:dyDescent="0.2">
      <c r="C1293" s="5788" t="s">
        <v>3476</v>
      </c>
      <c r="D1293" s="4367"/>
      <c r="E1293" s="4367"/>
      <c r="F1293" s="4367"/>
      <c r="G1293" s="4367"/>
      <c r="H1293" s="4367"/>
      <c r="I1293" s="4367"/>
      <c r="J1293" s="4367"/>
      <c r="K1293" s="5789"/>
    </row>
    <row r="1294" spans="3:11" ht="30" customHeight="1" x14ac:dyDescent="0.2">
      <c r="C1294" s="5788" t="s">
        <v>3477</v>
      </c>
      <c r="D1294" s="4367"/>
      <c r="E1294" s="4367"/>
      <c r="F1294" s="4367"/>
      <c r="G1294" s="4367"/>
      <c r="H1294" s="4367"/>
      <c r="I1294" s="4367"/>
      <c r="J1294" s="4367"/>
      <c r="K1294" s="5789"/>
    </row>
    <row r="1295" spans="3:11" ht="30" customHeight="1" x14ac:dyDescent="0.2">
      <c r="C1295" s="5788" t="s">
        <v>3478</v>
      </c>
      <c r="D1295" s="4367"/>
      <c r="E1295" s="4367"/>
      <c r="F1295" s="4367"/>
      <c r="G1295" s="4367"/>
      <c r="H1295" s="4367"/>
      <c r="I1295" s="4367"/>
      <c r="J1295" s="4367"/>
      <c r="K1295" s="5789"/>
    </row>
    <row r="1296" spans="3:11" ht="31.5" customHeight="1" x14ac:dyDescent="0.2">
      <c r="C1296" s="5788" t="s">
        <v>3479</v>
      </c>
      <c r="D1296" s="4367"/>
      <c r="E1296" s="4367"/>
      <c r="F1296" s="4367"/>
      <c r="G1296" s="4367"/>
      <c r="H1296" s="4367"/>
      <c r="I1296" s="4367"/>
      <c r="J1296" s="4367"/>
      <c r="K1296" s="5789"/>
    </row>
    <row r="1297" spans="3:11" ht="15" customHeight="1" x14ac:dyDescent="0.2">
      <c r="C1297" s="5788" t="s">
        <v>3480</v>
      </c>
      <c r="D1297" s="4367"/>
      <c r="E1297" s="4367"/>
      <c r="F1297" s="4367"/>
      <c r="G1297" s="4367"/>
      <c r="H1297" s="4367"/>
      <c r="I1297" s="4367"/>
      <c r="J1297" s="4367"/>
      <c r="K1297" s="5789"/>
    </row>
    <row r="1298" spans="3:11" ht="15" customHeight="1" x14ac:dyDescent="0.2">
      <c r="C1298" s="959" t="s">
        <v>3481</v>
      </c>
      <c r="D1298" s="687"/>
      <c r="E1298" s="687"/>
      <c r="F1298" s="687"/>
      <c r="G1298" s="743"/>
      <c r="H1298" s="687"/>
      <c r="I1298" s="687"/>
      <c r="J1298" s="687"/>
      <c r="K1298" s="957"/>
    </row>
    <row r="1299" spans="3:11" ht="15" customHeight="1" x14ac:dyDescent="0.2">
      <c r="C1299" s="959" t="s">
        <v>3482</v>
      </c>
      <c r="D1299" s="687"/>
      <c r="E1299" s="687"/>
      <c r="F1299" s="687"/>
      <c r="G1299" s="743"/>
      <c r="H1299" s="687"/>
      <c r="I1299" s="687"/>
      <c r="J1299" s="687"/>
      <c r="K1299" s="957"/>
    </row>
    <row r="1300" spans="3:11" ht="15" customHeight="1" thickBot="1" x14ac:dyDescent="0.3">
      <c r="C1300" s="1816" t="s">
        <v>4028</v>
      </c>
      <c r="D1300" s="1817"/>
      <c r="E1300" s="1817"/>
      <c r="F1300" s="1817"/>
      <c r="G1300" s="1818"/>
      <c r="H1300" s="1817"/>
      <c r="I1300" s="1817"/>
      <c r="J1300" s="1817"/>
      <c r="K1300" s="1819"/>
    </row>
    <row r="1301" spans="3:11" ht="15" customHeight="1" thickTop="1" thickBot="1" x14ac:dyDescent="0.25">
      <c r="C1301" s="5902"/>
      <c r="D1301" s="5902"/>
      <c r="E1301" s="687"/>
      <c r="F1301" s="687"/>
      <c r="G1301" s="743"/>
      <c r="H1301" s="687"/>
      <c r="I1301" s="687"/>
      <c r="J1301" s="687"/>
      <c r="K1301" s="687"/>
    </row>
    <row r="1302" spans="3:11" ht="15" customHeight="1" thickTop="1" x14ac:dyDescent="0.2">
      <c r="C1302" s="5791" t="s">
        <v>3483</v>
      </c>
      <c r="D1302" s="5792"/>
      <c r="E1302" s="5792"/>
      <c r="F1302" s="5792"/>
      <c r="G1302" s="5793"/>
    </row>
    <row r="1303" spans="3:11" ht="15" customHeight="1" x14ac:dyDescent="0.2">
      <c r="C1303" s="5896" t="s">
        <v>3484</v>
      </c>
      <c r="D1303" s="5421"/>
      <c r="E1303" s="5421"/>
      <c r="F1303" s="5421"/>
      <c r="G1303" s="5897"/>
      <c r="H1303" s="1514"/>
    </row>
    <row r="1304" spans="3:11" ht="33" customHeight="1" x14ac:dyDescent="0.2">
      <c r="C1304" s="5788" t="s">
        <v>3485</v>
      </c>
      <c r="D1304" s="4367"/>
      <c r="E1304" s="4367"/>
      <c r="F1304" s="4367"/>
      <c r="G1304" s="5789"/>
      <c r="H1304" s="1514"/>
    </row>
    <row r="1305" spans="3:11" ht="15" customHeight="1" x14ac:dyDescent="0.2">
      <c r="C1305" s="6086" t="s">
        <v>3486</v>
      </c>
      <c r="D1305" s="5887"/>
      <c r="E1305" s="5887"/>
      <c r="F1305" s="5887"/>
      <c r="G1305" s="6087"/>
    </row>
    <row r="1306" spans="3:11" ht="27" customHeight="1" x14ac:dyDescent="0.2">
      <c r="C1306" s="5788" t="s">
        <v>3487</v>
      </c>
      <c r="D1306" s="4367"/>
      <c r="E1306" s="4367"/>
      <c r="F1306" s="4367"/>
      <c r="G1306" s="5789"/>
    </row>
    <row r="1307" spans="3:11" ht="15" customHeight="1" x14ac:dyDescent="0.2">
      <c r="C1307" s="959" t="s">
        <v>3488</v>
      </c>
      <c r="D1307" s="687"/>
      <c r="E1307" s="687"/>
      <c r="F1307" s="687"/>
      <c r="G1307" s="1820"/>
    </row>
    <row r="1308" spans="3:11" ht="15" customHeight="1" thickBot="1" x14ac:dyDescent="0.25">
      <c r="C1308" s="1821"/>
      <c r="D1308" s="1447"/>
      <c r="E1308" s="1447"/>
      <c r="F1308" s="1447"/>
      <c r="G1308" s="1822"/>
    </row>
    <row r="1309" spans="3:11" ht="15" customHeight="1" x14ac:dyDescent="0.2">
      <c r="C1309" s="1823" t="s">
        <v>2208</v>
      </c>
      <c r="D1309" s="1305" t="s">
        <v>3448</v>
      </c>
      <c r="E1309" s="899" t="s">
        <v>3449</v>
      </c>
      <c r="F1309" s="5258" t="s">
        <v>2925</v>
      </c>
      <c r="G1309" s="5895"/>
    </row>
    <row r="1310" spans="3:11" ht="15" customHeight="1" x14ac:dyDescent="0.2">
      <c r="C1310" s="1786" t="s">
        <v>2212</v>
      </c>
      <c r="D1310" s="1360">
        <v>2.5</v>
      </c>
      <c r="E1310" s="1512">
        <v>5</v>
      </c>
      <c r="F1310" s="5786">
        <v>0.99</v>
      </c>
      <c r="G1310" s="5820"/>
    </row>
    <row r="1311" spans="3:11" ht="15" customHeight="1" x14ac:dyDescent="0.2">
      <c r="C1311" s="1786" t="s">
        <v>3489</v>
      </c>
      <c r="D1311" s="1360">
        <v>4</v>
      </c>
      <c r="E1311" s="1512">
        <v>10</v>
      </c>
      <c r="F1311" s="5786">
        <v>0.99</v>
      </c>
      <c r="G1311" s="5820"/>
    </row>
    <row r="1312" spans="3:11" ht="15" customHeight="1" x14ac:dyDescent="0.2">
      <c r="C1312" s="1786" t="s">
        <v>2214</v>
      </c>
      <c r="D1312" s="1360">
        <v>6</v>
      </c>
      <c r="E1312" s="1512">
        <v>20</v>
      </c>
      <c r="F1312" s="5786">
        <v>0.99</v>
      </c>
      <c r="G1312" s="5820"/>
    </row>
    <row r="1313" spans="3:7" ht="15" customHeight="1" x14ac:dyDescent="0.2">
      <c r="C1313" s="1786" t="s">
        <v>2215</v>
      </c>
      <c r="D1313" s="1360">
        <v>12</v>
      </c>
      <c r="E1313" s="1512">
        <v>50</v>
      </c>
      <c r="F1313" s="5786">
        <v>0.99</v>
      </c>
      <c r="G1313" s="5820"/>
    </row>
    <row r="1314" spans="3:7" ht="15" customHeight="1" x14ac:dyDescent="0.2">
      <c r="C1314" s="1786" t="s">
        <v>2926</v>
      </c>
      <c r="D1314" s="1360">
        <v>17</v>
      </c>
      <c r="E1314" s="1512">
        <v>100</v>
      </c>
      <c r="F1314" s="5786">
        <v>0.99</v>
      </c>
      <c r="G1314" s="5820"/>
    </row>
    <row r="1315" spans="3:7" ht="15" customHeight="1" x14ac:dyDescent="0.2">
      <c r="C1315" s="1786" t="s">
        <v>2216</v>
      </c>
      <c r="D1315" s="1360">
        <v>18</v>
      </c>
      <c r="E1315" s="1512">
        <v>500</v>
      </c>
      <c r="F1315" s="5786">
        <v>0.99</v>
      </c>
      <c r="G1315" s="5820"/>
    </row>
    <row r="1316" spans="3:7" ht="15" customHeight="1" x14ac:dyDescent="0.2">
      <c r="C1316" s="1786" t="s">
        <v>2927</v>
      </c>
      <c r="D1316" s="1360">
        <v>19.989999999999998</v>
      </c>
      <c r="E1316" s="1512">
        <v>1024</v>
      </c>
      <c r="F1316" s="5786">
        <v>0.99</v>
      </c>
      <c r="G1316" s="5820"/>
    </row>
    <row r="1317" spans="3:7" ht="15" customHeight="1" x14ac:dyDescent="0.2">
      <c r="C1317" s="2033" t="s">
        <v>3490</v>
      </c>
      <c r="D1317" s="2030"/>
      <c r="E1317" s="2030"/>
      <c r="F1317" s="2030"/>
      <c r="G1317" s="2034"/>
    </row>
    <row r="1318" spans="3:7" ht="15" customHeight="1" x14ac:dyDescent="0.2">
      <c r="C1318" s="5821" t="s">
        <v>3457</v>
      </c>
      <c r="D1318" s="5822"/>
      <c r="E1318" s="5822"/>
      <c r="F1318" s="5822"/>
      <c r="G1318" s="5823"/>
    </row>
    <row r="1319" spans="3:7" ht="15" customHeight="1" x14ac:dyDescent="0.2">
      <c r="C1319" s="1787"/>
      <c r="D1319" s="1788"/>
      <c r="E1319" s="1788"/>
      <c r="F1319" s="1788"/>
      <c r="G1319" s="1824"/>
    </row>
    <row r="1320" spans="3:7" ht="15" customHeight="1" x14ac:dyDescent="0.2">
      <c r="C1320" s="956" t="s">
        <v>3491</v>
      </c>
      <c r="D1320" s="687"/>
      <c r="E1320" s="687"/>
      <c r="F1320" s="687"/>
      <c r="G1320" s="1820"/>
    </row>
    <row r="1321" spans="3:7" ht="15" customHeight="1" x14ac:dyDescent="0.2">
      <c r="C1321" s="978"/>
      <c r="D1321" s="687"/>
      <c r="E1321" s="687"/>
      <c r="F1321" s="687"/>
      <c r="G1321" s="1820"/>
    </row>
    <row r="1322" spans="3:7" ht="15" customHeight="1" x14ac:dyDescent="0.2">
      <c r="C1322" s="5818" t="s">
        <v>3492</v>
      </c>
      <c r="D1322" s="5819"/>
      <c r="E1322" s="687"/>
      <c r="F1322" s="687"/>
      <c r="G1322" s="957"/>
    </row>
    <row r="1323" spans="3:7" ht="15" customHeight="1" x14ac:dyDescent="0.2">
      <c r="C1323" s="1792">
        <v>30</v>
      </c>
      <c r="D1323" s="1360">
        <v>0.75</v>
      </c>
      <c r="E1323" s="687"/>
      <c r="F1323" s="687"/>
      <c r="G1323" s="957"/>
    </row>
    <row r="1324" spans="3:7" ht="15" customHeight="1" x14ac:dyDescent="0.2">
      <c r="C1324" s="1792">
        <v>120</v>
      </c>
      <c r="D1324" s="1360">
        <v>1.75</v>
      </c>
      <c r="E1324" s="687"/>
      <c r="F1324" s="687"/>
      <c r="G1324" s="957"/>
    </row>
    <row r="1325" spans="3:7" ht="15" customHeight="1" x14ac:dyDescent="0.2">
      <c r="C1325" s="1792">
        <v>220</v>
      </c>
      <c r="D1325" s="1360">
        <v>2.75</v>
      </c>
      <c r="E1325" s="687"/>
      <c r="F1325" s="1336"/>
      <c r="G1325" s="957"/>
    </row>
    <row r="1326" spans="3:7" ht="15" customHeight="1" x14ac:dyDescent="0.2">
      <c r="C1326" s="1792">
        <v>450</v>
      </c>
      <c r="D1326" s="1360">
        <v>4.75</v>
      </c>
      <c r="E1326" s="687"/>
      <c r="F1326" s="687"/>
      <c r="G1326" s="957"/>
    </row>
    <row r="1327" spans="3:7" ht="15" customHeight="1" x14ac:dyDescent="0.2">
      <c r="C1327" s="5816" t="s">
        <v>2930</v>
      </c>
      <c r="D1327" s="5817"/>
      <c r="E1327" s="687"/>
      <c r="F1327" s="687"/>
      <c r="G1327" s="957"/>
    </row>
    <row r="1328" spans="3:7" ht="15" customHeight="1" x14ac:dyDescent="0.2">
      <c r="C1328" s="978"/>
      <c r="D1328" s="687"/>
      <c r="E1328" s="687"/>
      <c r="F1328" s="687"/>
      <c r="G1328" s="1820"/>
    </row>
    <row r="1329" spans="3:8" ht="15" customHeight="1" x14ac:dyDescent="0.2">
      <c r="C1329" s="6084" t="s">
        <v>3493</v>
      </c>
      <c r="D1329" s="5350"/>
      <c r="E1329" s="5350"/>
      <c r="F1329" s="5350"/>
      <c r="G1329" s="6085"/>
    </row>
    <row r="1330" spans="3:8" ht="15" customHeight="1" x14ac:dyDescent="0.2">
      <c r="C1330" s="6084" t="s">
        <v>3494</v>
      </c>
      <c r="D1330" s="5350"/>
      <c r="E1330" s="5350"/>
      <c r="F1330" s="5350"/>
      <c r="G1330" s="6085"/>
    </row>
    <row r="1331" spans="3:8" ht="34.5" customHeight="1" thickBot="1" x14ac:dyDescent="0.25">
      <c r="C1331" s="5899" t="s">
        <v>4027</v>
      </c>
      <c r="D1331" s="5900"/>
      <c r="E1331" s="5900"/>
      <c r="F1331" s="5900"/>
      <c r="G1331" s="5901"/>
    </row>
    <row r="1332" spans="3:8" ht="15" customHeight="1" thickTop="1" thickBot="1" x14ac:dyDescent="0.35">
      <c r="C1332" s="5790"/>
      <c r="D1332" s="5790"/>
      <c r="E1332" s="470"/>
      <c r="F1332" s="470"/>
      <c r="G1332" s="470"/>
      <c r="H1332" s="2"/>
    </row>
    <row r="1333" spans="3:8" ht="15" customHeight="1" thickTop="1" x14ac:dyDescent="0.2">
      <c r="C1333" s="5877" t="s">
        <v>3270</v>
      </c>
      <c r="D1333" s="5878"/>
      <c r="E1333" s="5796"/>
      <c r="F1333" s="5796"/>
      <c r="G1333" s="5796"/>
      <c r="H1333" s="5797"/>
    </row>
    <row r="1334" spans="3:8" ht="15" customHeight="1" x14ac:dyDescent="0.2">
      <c r="C1334" s="717" t="s">
        <v>1028</v>
      </c>
      <c r="D1334" s="846"/>
      <c r="E1334" s="846"/>
      <c r="F1334" s="846"/>
      <c r="G1334" s="846"/>
      <c r="H1334" s="847"/>
    </row>
    <row r="1335" spans="3:8" ht="39.75" customHeight="1" x14ac:dyDescent="0.2">
      <c r="C1335" s="5806" t="s">
        <v>3271</v>
      </c>
      <c r="D1335" s="4795"/>
      <c r="E1335" s="4509"/>
      <c r="F1335" s="4509"/>
      <c r="G1335" s="4509"/>
      <c r="H1335" s="5807"/>
    </row>
    <row r="1336" spans="3:8" ht="15" customHeight="1" x14ac:dyDescent="0.2">
      <c r="C1336" s="862" t="s">
        <v>3272</v>
      </c>
      <c r="D1336" s="863"/>
      <c r="E1336" s="863"/>
      <c r="F1336" s="863"/>
      <c r="G1336" s="863"/>
      <c r="H1336" s="864"/>
    </row>
    <row r="1337" spans="3:8" ht="15" customHeight="1" x14ac:dyDescent="0.2">
      <c r="C1337" s="862"/>
      <c r="D1337" s="863"/>
      <c r="E1337" s="863"/>
      <c r="F1337" s="863"/>
      <c r="G1337" s="863"/>
      <c r="H1337" s="864"/>
    </row>
    <row r="1338" spans="3:8" ht="15" customHeight="1" x14ac:dyDescent="0.2">
      <c r="C1338" s="717" t="s">
        <v>1047</v>
      </c>
      <c r="D1338" s="846"/>
      <c r="E1338" s="863"/>
      <c r="F1338" s="863"/>
      <c r="G1338" s="863"/>
      <c r="H1338" s="864"/>
    </row>
    <row r="1339" spans="3:8" ht="24.75" customHeight="1" x14ac:dyDescent="0.2">
      <c r="C1339" s="5806" t="s">
        <v>3273</v>
      </c>
      <c r="D1339" s="4795"/>
      <c r="E1339" s="4509"/>
      <c r="F1339" s="4509"/>
      <c r="G1339" s="4509"/>
      <c r="H1339" s="5807"/>
    </row>
    <row r="1340" spans="3:8" ht="15" customHeight="1" x14ac:dyDescent="0.2">
      <c r="C1340" s="5808" t="s">
        <v>3274</v>
      </c>
      <c r="D1340" s="4367"/>
      <c r="E1340" s="4367"/>
      <c r="F1340" s="4367"/>
      <c r="G1340" s="4367"/>
      <c r="H1340" s="5809"/>
    </row>
    <row r="1341" spans="3:8" ht="15" customHeight="1" x14ac:dyDescent="0.2">
      <c r="C1341" s="5808" t="s">
        <v>3275</v>
      </c>
      <c r="D1341" s="4367"/>
      <c r="E1341" s="4367"/>
      <c r="F1341" s="4367"/>
      <c r="G1341" s="4367"/>
      <c r="H1341" s="5809"/>
    </row>
    <row r="1342" spans="3:8" ht="15" customHeight="1" x14ac:dyDescent="0.2">
      <c r="C1342" s="5808" t="s">
        <v>3276</v>
      </c>
      <c r="D1342" s="4367"/>
      <c r="E1342" s="4367"/>
      <c r="F1342" s="4367"/>
      <c r="G1342" s="4367"/>
      <c r="H1342" s="5809"/>
    </row>
    <row r="1343" spans="3:8" ht="15" customHeight="1" x14ac:dyDescent="0.2">
      <c r="C1343" s="5808" t="s">
        <v>3277</v>
      </c>
      <c r="D1343" s="4367"/>
      <c r="E1343" s="4367"/>
      <c r="F1343" s="4367"/>
      <c r="G1343" s="4367"/>
      <c r="H1343" s="5809"/>
    </row>
    <row r="1344" spans="3:8" ht="15" customHeight="1" x14ac:dyDescent="0.2">
      <c r="C1344" s="5857"/>
      <c r="D1344" s="5858"/>
      <c r="E1344" s="5858"/>
      <c r="F1344" s="5858"/>
      <c r="G1344" s="5858"/>
      <c r="H1344" s="5859"/>
    </row>
    <row r="1345" spans="3:10" ht="15" customHeight="1" x14ac:dyDescent="0.2">
      <c r="C1345" s="5860" t="s">
        <v>3278</v>
      </c>
      <c r="D1345" s="5421"/>
      <c r="E1345" s="5421"/>
      <c r="F1345" s="5421"/>
      <c r="G1345" s="5421"/>
      <c r="H1345" s="5861"/>
    </row>
    <row r="1346" spans="3:10" ht="15" customHeight="1" thickBot="1" x14ac:dyDescent="0.25">
      <c r="C1346" s="1518"/>
      <c r="D1346" s="4367"/>
      <c r="E1346" s="4367"/>
      <c r="F1346" s="4367"/>
      <c r="G1346" s="4367"/>
      <c r="H1346" s="5809"/>
    </row>
    <row r="1347" spans="3:10" ht="15" customHeight="1" x14ac:dyDescent="0.2">
      <c r="C1347" s="1518"/>
      <c r="D1347" s="873"/>
      <c r="E1347" s="1603" t="s">
        <v>2208</v>
      </c>
      <c r="F1347" s="1604" t="s">
        <v>3279</v>
      </c>
      <c r="G1347" s="1605" t="s">
        <v>3280</v>
      </c>
      <c r="H1347" s="1659" t="s">
        <v>3281</v>
      </c>
    </row>
    <row r="1348" spans="3:10" ht="15" customHeight="1" x14ac:dyDescent="0.2">
      <c r="C1348" s="1518"/>
      <c r="D1348" s="873"/>
      <c r="E1348" s="1520" t="s">
        <v>3282</v>
      </c>
      <c r="F1348" s="1606" t="s">
        <v>406</v>
      </c>
      <c r="G1348" s="1607">
        <v>99</v>
      </c>
      <c r="H1348" s="1660">
        <v>0.1</v>
      </c>
    </row>
    <row r="1349" spans="3:10" ht="15" customHeight="1" x14ac:dyDescent="0.2">
      <c r="C1349" s="1521"/>
      <c r="D1349" s="1525"/>
      <c r="E1349" s="5854" t="s">
        <v>1975</v>
      </c>
      <c r="F1349" s="5855"/>
      <c r="G1349" s="5855"/>
      <c r="H1349" s="5856"/>
    </row>
    <row r="1350" spans="3:10" ht="15" customHeight="1" x14ac:dyDescent="0.2">
      <c r="C1350" s="1521"/>
      <c r="D1350" s="1525"/>
      <c r="E1350" s="1447"/>
      <c r="F1350" s="1447"/>
      <c r="G1350" s="1522"/>
      <c r="H1350" s="1523"/>
    </row>
    <row r="1351" spans="3:10" ht="15" customHeight="1" x14ac:dyDescent="0.2">
      <c r="C1351" s="5903" t="s">
        <v>3283</v>
      </c>
      <c r="D1351" s="5904"/>
      <c r="E1351" s="5905"/>
      <c r="F1351" s="5905"/>
      <c r="G1351" s="5905"/>
      <c r="H1351" s="5906"/>
    </row>
    <row r="1352" spans="3:10" ht="15" customHeight="1" thickBot="1" x14ac:dyDescent="0.25">
      <c r="C1352" s="5810" t="s">
        <v>3284</v>
      </c>
      <c r="D1352" s="5907"/>
      <c r="E1352" s="5811"/>
      <c r="F1352" s="5811"/>
      <c r="G1352" s="5811"/>
      <c r="H1352" s="5812"/>
    </row>
    <row r="1353" spans="3:10" ht="15" customHeight="1" thickTop="1" thickBot="1" x14ac:dyDescent="0.35">
      <c r="C1353" s="5805"/>
      <c r="D1353" s="5805"/>
      <c r="E1353" s="5805"/>
      <c r="F1353" s="470"/>
      <c r="G1353" s="470"/>
      <c r="H1353" s="2"/>
    </row>
    <row r="1354" spans="3:10" ht="15" customHeight="1" thickTop="1" x14ac:dyDescent="0.2">
      <c r="C1354" s="5862" t="s">
        <v>3246</v>
      </c>
      <c r="D1354" s="5863"/>
      <c r="E1354" s="5792"/>
      <c r="F1354" s="5792"/>
      <c r="G1354" s="5792"/>
      <c r="H1354" s="5792"/>
      <c r="I1354" s="5792"/>
      <c r="J1354" s="5793"/>
    </row>
    <row r="1355" spans="3:10" ht="15" customHeight="1" x14ac:dyDescent="0.2">
      <c r="C1355" s="956" t="s">
        <v>1028</v>
      </c>
      <c r="D1355" s="846"/>
      <c r="E1355" s="846"/>
      <c r="F1355" s="846"/>
      <c r="G1355" s="846"/>
      <c r="H1355" s="846"/>
      <c r="I1355" s="846"/>
      <c r="J1355" s="1649"/>
    </row>
    <row r="1356" spans="3:10" ht="38.25" customHeight="1" x14ac:dyDescent="0.2">
      <c r="C1356" s="5829" t="s">
        <v>3247</v>
      </c>
      <c r="D1356" s="4795"/>
      <c r="E1356" s="4509"/>
      <c r="F1356" s="4509"/>
      <c r="G1356" s="4509"/>
      <c r="H1356" s="4509"/>
      <c r="I1356" s="4509"/>
      <c r="J1356" s="5830"/>
    </row>
    <row r="1357" spans="3:10" ht="15" customHeight="1" x14ac:dyDescent="0.2">
      <c r="C1357" s="5788"/>
      <c r="D1357" s="4367"/>
      <c r="E1357" s="4367"/>
      <c r="F1357" s="4367"/>
      <c r="G1357" s="4367"/>
      <c r="H1357" s="4367"/>
      <c r="I1357" s="4367"/>
      <c r="J1357" s="5789"/>
    </row>
    <row r="1358" spans="3:10" ht="15" customHeight="1" x14ac:dyDescent="0.2">
      <c r="C1358" s="956" t="s">
        <v>1047</v>
      </c>
      <c r="D1358" s="846"/>
      <c r="E1358" s="863"/>
      <c r="F1358" s="863"/>
      <c r="G1358" s="863"/>
      <c r="H1358" s="863"/>
      <c r="I1358" s="863"/>
      <c r="J1358" s="1650"/>
    </row>
    <row r="1359" spans="3:10" ht="33" customHeight="1" x14ac:dyDescent="0.2">
      <c r="C1359" s="5829" t="s">
        <v>3248</v>
      </c>
      <c r="D1359" s="4795"/>
      <c r="E1359" s="4509"/>
      <c r="F1359" s="4509"/>
      <c r="G1359" s="4509"/>
      <c r="H1359" s="4509"/>
      <c r="I1359" s="4509"/>
      <c r="J1359" s="5830"/>
    </row>
    <row r="1360" spans="3:10" ht="15" customHeight="1" x14ac:dyDescent="0.2">
      <c r="C1360" s="5788" t="s">
        <v>3249</v>
      </c>
      <c r="D1360" s="4367"/>
      <c r="E1360" s="4367"/>
      <c r="F1360" s="873"/>
      <c r="G1360" s="870"/>
      <c r="H1360" s="870"/>
      <c r="I1360" s="870"/>
      <c r="J1360" s="1652"/>
    </row>
    <row r="1361" spans="3:10" ht="27" customHeight="1" x14ac:dyDescent="0.2">
      <c r="C1361" s="5788" t="s">
        <v>3250</v>
      </c>
      <c r="D1361" s="4367"/>
      <c r="E1361" s="4367"/>
      <c r="F1361" s="4367"/>
      <c r="G1361" s="4367"/>
      <c r="H1361" s="4367"/>
      <c r="I1361" s="4367"/>
      <c r="J1361" s="5789"/>
    </row>
    <row r="1362" spans="3:10" ht="15" customHeight="1" x14ac:dyDescent="0.2">
      <c r="C1362" s="5829"/>
      <c r="D1362" s="4795"/>
      <c r="E1362" s="4509"/>
      <c r="F1362" s="4509"/>
      <c r="G1362" s="4509"/>
      <c r="H1362" s="4509"/>
      <c r="I1362" s="4509"/>
      <c r="J1362" s="5830"/>
    </row>
    <row r="1363" spans="3:10" ht="15" customHeight="1" x14ac:dyDescent="0.2">
      <c r="C1363" s="974"/>
      <c r="D1363" s="6095" t="s">
        <v>381</v>
      </c>
      <c r="E1363" s="6095"/>
      <c r="F1363" s="1606" t="s">
        <v>2885</v>
      </c>
      <c r="G1363" s="940" t="s">
        <v>3251</v>
      </c>
      <c r="H1363" s="812" t="s">
        <v>3252</v>
      </c>
      <c r="I1363" s="812" t="s">
        <v>2316</v>
      </c>
      <c r="J1363" s="1653" t="s">
        <v>3253</v>
      </c>
    </row>
    <row r="1364" spans="3:10" ht="15" customHeight="1" x14ac:dyDescent="0.2">
      <c r="C1364" s="974"/>
      <c r="D1364" s="5874" t="s">
        <v>3242</v>
      </c>
      <c r="E1364" s="5874"/>
      <c r="F1364" s="1606">
        <v>700</v>
      </c>
      <c r="G1364" s="1064">
        <v>25</v>
      </c>
      <c r="H1364" s="1064">
        <v>15</v>
      </c>
      <c r="I1364" s="1654">
        <v>0.1</v>
      </c>
      <c r="J1364" s="1651">
        <f>+H1364*(1-14%)</f>
        <v>12.9</v>
      </c>
    </row>
    <row r="1365" spans="3:10" ht="15" customHeight="1" x14ac:dyDescent="0.2">
      <c r="C1365" s="974"/>
      <c r="D1365" s="5874" t="s">
        <v>3243</v>
      </c>
      <c r="E1365" s="5874"/>
      <c r="F1365" s="1606">
        <v>1000</v>
      </c>
      <c r="G1365" s="1064" t="s">
        <v>42</v>
      </c>
      <c r="H1365" s="1064">
        <v>19</v>
      </c>
      <c r="I1365" s="1654">
        <v>0.1</v>
      </c>
      <c r="J1365" s="1651">
        <f>+H1365*(1-14%)</f>
        <v>16.34</v>
      </c>
    </row>
    <row r="1366" spans="3:10" ht="15" customHeight="1" x14ac:dyDescent="0.2">
      <c r="C1366" s="974"/>
      <c r="D1366" s="5874" t="s">
        <v>3244</v>
      </c>
      <c r="E1366" s="5874"/>
      <c r="F1366" s="1606">
        <v>2000</v>
      </c>
      <c r="G1366" s="1064" t="s">
        <v>42</v>
      </c>
      <c r="H1366" s="1064">
        <v>29</v>
      </c>
      <c r="I1366" s="1654">
        <v>0.1</v>
      </c>
      <c r="J1366" s="1651">
        <f>+H1366*(1-14%)</f>
        <v>24.94</v>
      </c>
    </row>
    <row r="1367" spans="3:10" ht="15" customHeight="1" x14ac:dyDescent="0.2">
      <c r="C1367" s="974"/>
      <c r="D1367" s="5874" t="s">
        <v>3245</v>
      </c>
      <c r="E1367" s="5874"/>
      <c r="F1367" s="1606">
        <v>3000</v>
      </c>
      <c r="G1367" s="1064" t="s">
        <v>42</v>
      </c>
      <c r="H1367" s="1064">
        <v>39</v>
      </c>
      <c r="I1367" s="1654">
        <v>0.1</v>
      </c>
      <c r="J1367" s="1651">
        <f>+H1367*(1-14%)</f>
        <v>33.54</v>
      </c>
    </row>
    <row r="1368" spans="3:10" ht="15" customHeight="1" x14ac:dyDescent="0.2">
      <c r="C1368" s="974"/>
      <c r="D1368" s="4367" t="s">
        <v>1512</v>
      </c>
      <c r="E1368" s="4367"/>
      <c r="F1368" s="4367"/>
      <c r="G1368" s="4367"/>
      <c r="H1368" s="4367"/>
      <c r="I1368" s="4367"/>
      <c r="J1368" s="5789"/>
    </row>
    <row r="1369" spans="3:10" ht="15" customHeight="1" x14ac:dyDescent="0.2">
      <c r="C1369" s="974"/>
      <c r="D1369" s="873"/>
      <c r="E1369" s="873"/>
      <c r="F1369" s="873"/>
      <c r="G1369" s="873"/>
      <c r="H1369" s="873"/>
      <c r="I1369" s="873"/>
      <c r="J1369" s="1655"/>
    </row>
    <row r="1370" spans="3:10" ht="15" customHeight="1" thickBot="1" x14ac:dyDescent="0.25">
      <c r="C1370" s="5788" t="s">
        <v>3254</v>
      </c>
      <c r="D1370" s="4367"/>
      <c r="E1370" s="4367"/>
      <c r="F1370" s="873"/>
      <c r="G1370" s="873"/>
      <c r="H1370" s="873"/>
      <c r="I1370" s="873"/>
      <c r="J1370" s="1655"/>
    </row>
    <row r="1371" spans="3:10" ht="15" customHeight="1" x14ac:dyDescent="0.2">
      <c r="C1371" s="974"/>
      <c r="D1371" s="873"/>
      <c r="E1371" s="1656" t="s">
        <v>3255</v>
      </c>
      <c r="F1371" s="1657" t="s">
        <v>2337</v>
      </c>
      <c r="G1371" s="1594" t="s">
        <v>3256</v>
      </c>
      <c r="H1371" s="873"/>
      <c r="I1371" s="873"/>
      <c r="J1371" s="1655"/>
    </row>
    <row r="1372" spans="3:10" ht="15" customHeight="1" x14ac:dyDescent="0.2">
      <c r="C1372" s="974"/>
      <c r="D1372" s="873"/>
      <c r="E1372" s="1288" t="s">
        <v>3257</v>
      </c>
      <c r="F1372" s="1615">
        <v>18</v>
      </c>
      <c r="G1372" s="1616" t="s">
        <v>42</v>
      </c>
      <c r="H1372" s="873"/>
      <c r="I1372" s="873"/>
      <c r="J1372" s="1655"/>
    </row>
    <row r="1373" spans="3:10" ht="15" customHeight="1" x14ac:dyDescent="0.2">
      <c r="C1373" s="974"/>
      <c r="D1373" s="873"/>
      <c r="E1373" s="1288" t="s">
        <v>3258</v>
      </c>
      <c r="F1373" s="1615">
        <v>24.9</v>
      </c>
      <c r="G1373" s="1616" t="s">
        <v>42</v>
      </c>
      <c r="H1373" s="873"/>
      <c r="I1373" s="873"/>
      <c r="J1373" s="1655"/>
    </row>
    <row r="1374" spans="3:10" ht="15" customHeight="1" x14ac:dyDescent="0.2">
      <c r="C1374" s="974"/>
      <c r="D1374" s="873"/>
      <c r="E1374" s="1288" t="s">
        <v>3259</v>
      </c>
      <c r="F1374" s="1615">
        <v>29.9</v>
      </c>
      <c r="G1374" s="1616" t="s">
        <v>42</v>
      </c>
      <c r="H1374" s="873"/>
      <c r="I1374" s="873"/>
      <c r="J1374" s="1655"/>
    </row>
    <row r="1375" spans="3:10" ht="15" customHeight="1" x14ac:dyDescent="0.2">
      <c r="C1375" s="974"/>
      <c r="D1375" s="873"/>
      <c r="E1375" s="1288" t="s">
        <v>3260</v>
      </c>
      <c r="F1375" s="1615">
        <v>39.9</v>
      </c>
      <c r="G1375" s="1616" t="s">
        <v>42</v>
      </c>
      <c r="H1375" s="873"/>
      <c r="I1375" s="873"/>
      <c r="J1375" s="1655"/>
    </row>
    <row r="1376" spans="3:10" ht="15" customHeight="1" x14ac:dyDescent="0.2">
      <c r="C1376" s="974"/>
      <c r="D1376" s="873"/>
      <c r="E1376" s="1288" t="s">
        <v>3261</v>
      </c>
      <c r="F1376" s="1615">
        <v>49.9</v>
      </c>
      <c r="G1376" s="1616" t="s">
        <v>42</v>
      </c>
      <c r="H1376" s="873"/>
      <c r="I1376" s="873"/>
      <c r="J1376" s="1655"/>
    </row>
    <row r="1377" spans="3:11" ht="15" customHeight="1" x14ac:dyDescent="0.2">
      <c r="C1377" s="974"/>
      <c r="D1377" s="873"/>
      <c r="E1377" s="1288" t="s">
        <v>3262</v>
      </c>
      <c r="F1377" s="1615">
        <v>65</v>
      </c>
      <c r="G1377" s="1616" t="s">
        <v>42</v>
      </c>
      <c r="H1377" s="873"/>
      <c r="I1377" s="873"/>
      <c r="J1377" s="1655"/>
    </row>
    <row r="1378" spans="3:11" ht="15" customHeight="1" thickBot="1" x14ac:dyDescent="0.25">
      <c r="C1378" s="974"/>
      <c r="D1378" s="873"/>
      <c r="E1378" s="1297" t="s">
        <v>3263</v>
      </c>
      <c r="F1378" s="1658">
        <v>84.9</v>
      </c>
      <c r="G1378" s="1614" t="s">
        <v>42</v>
      </c>
      <c r="H1378" s="873"/>
      <c r="I1378" s="873"/>
      <c r="J1378" s="1655"/>
    </row>
    <row r="1379" spans="3:11" ht="15" customHeight="1" x14ac:dyDescent="0.2">
      <c r="C1379" s="974"/>
      <c r="D1379" s="873"/>
      <c r="E1379" s="873"/>
      <c r="F1379" s="873"/>
      <c r="G1379" s="873"/>
      <c r="H1379" s="873"/>
      <c r="I1379" s="873"/>
      <c r="J1379" s="1655"/>
    </row>
    <row r="1380" spans="3:11" ht="15" customHeight="1" x14ac:dyDescent="0.2">
      <c r="C1380" s="5788" t="s">
        <v>3264</v>
      </c>
      <c r="D1380" s="4367"/>
      <c r="E1380" s="4367"/>
      <c r="F1380" s="4367"/>
      <c r="G1380" s="4367"/>
      <c r="H1380" s="4367"/>
      <c r="I1380" s="4367"/>
      <c r="J1380" s="5789"/>
    </row>
    <row r="1381" spans="3:11" ht="15" customHeight="1" x14ac:dyDescent="0.2">
      <c r="C1381" s="5788" t="s">
        <v>3265</v>
      </c>
      <c r="D1381" s="4367"/>
      <c r="E1381" s="4367"/>
      <c r="F1381" s="4367"/>
      <c r="G1381" s="4367"/>
      <c r="H1381" s="4367"/>
      <c r="I1381" s="4367"/>
      <c r="J1381" s="5789"/>
    </row>
    <row r="1382" spans="3:11" ht="15" customHeight="1" x14ac:dyDescent="0.2">
      <c r="C1382" s="5788" t="s">
        <v>3269</v>
      </c>
      <c r="D1382" s="4367"/>
      <c r="E1382" s="4367"/>
      <c r="F1382" s="4367"/>
      <c r="G1382" s="4367"/>
      <c r="H1382" s="4367"/>
      <c r="I1382" s="4367"/>
      <c r="J1382" s="5789"/>
    </row>
    <row r="1383" spans="3:11" ht="15" customHeight="1" x14ac:dyDescent="0.2">
      <c r="C1383" s="5788" t="s">
        <v>3266</v>
      </c>
      <c r="D1383" s="4367"/>
      <c r="E1383" s="4367"/>
      <c r="F1383" s="4367"/>
      <c r="G1383" s="4367"/>
      <c r="H1383" s="4367"/>
      <c r="I1383" s="4367"/>
      <c r="J1383" s="5789"/>
    </row>
    <row r="1384" spans="3:11" ht="15" customHeight="1" x14ac:dyDescent="0.2">
      <c r="C1384" s="5788" t="s">
        <v>3267</v>
      </c>
      <c r="D1384" s="4367"/>
      <c r="E1384" s="4367"/>
      <c r="F1384" s="4367"/>
      <c r="G1384" s="4367"/>
      <c r="H1384" s="4367"/>
      <c r="I1384" s="4367"/>
      <c r="J1384" s="5789"/>
    </row>
    <row r="1385" spans="3:11" ht="15" customHeight="1" x14ac:dyDescent="0.2">
      <c r="C1385" s="958"/>
      <c r="D1385" s="873"/>
      <c r="E1385" s="873"/>
      <c r="F1385" s="873"/>
      <c r="G1385" s="873"/>
      <c r="H1385" s="873"/>
      <c r="I1385" s="873"/>
      <c r="J1385" s="1655"/>
    </row>
    <row r="1386" spans="3:11" ht="15" customHeight="1" x14ac:dyDescent="0.2">
      <c r="C1386" s="6088" t="s">
        <v>1462</v>
      </c>
      <c r="D1386" s="5904"/>
      <c r="E1386" s="5905"/>
      <c r="F1386" s="5905"/>
      <c r="G1386" s="5905"/>
      <c r="H1386" s="5905"/>
      <c r="I1386" s="5905"/>
      <c r="J1386" s="6089"/>
    </row>
    <row r="1387" spans="3:11" ht="15" customHeight="1" thickBot="1" x14ac:dyDescent="0.25">
      <c r="C1387" s="5998" t="s">
        <v>3268</v>
      </c>
      <c r="D1387" s="6090"/>
      <c r="E1387" s="5999"/>
      <c r="F1387" s="5999"/>
      <c r="G1387" s="5999"/>
      <c r="H1387" s="5999"/>
      <c r="I1387" s="5999"/>
      <c r="J1387" s="6091"/>
    </row>
    <row r="1388" spans="3:11" ht="15" customHeight="1" thickTop="1" thickBot="1" x14ac:dyDescent="0.35">
      <c r="C1388" s="5790"/>
      <c r="D1388" s="5790"/>
      <c r="E1388" s="5790"/>
      <c r="F1388" s="470"/>
      <c r="G1388" s="470"/>
      <c r="H1388" s="2"/>
    </row>
    <row r="1389" spans="3:11" ht="19.5" customHeight="1" thickTop="1" x14ac:dyDescent="0.2">
      <c r="C1389" s="5877" t="s">
        <v>3099</v>
      </c>
      <c r="D1389" s="5878"/>
      <c r="E1389" s="5878"/>
      <c r="F1389" s="5878"/>
      <c r="G1389" s="5878"/>
      <c r="H1389" s="5878"/>
      <c r="I1389" s="5878"/>
      <c r="J1389" s="5878"/>
      <c r="K1389" s="5879"/>
    </row>
    <row r="1390" spans="3:11" ht="15" customHeight="1" x14ac:dyDescent="0.2">
      <c r="C1390" s="1506" t="s">
        <v>373</v>
      </c>
      <c r="D1390" s="1504"/>
      <c r="E1390" s="1504"/>
      <c r="F1390" s="1504"/>
      <c r="G1390" s="1504"/>
      <c r="H1390" s="1504"/>
      <c r="I1390" s="1504"/>
      <c r="J1390" s="1504"/>
      <c r="K1390" s="1505"/>
    </row>
    <row r="1391" spans="3:11" ht="37.5" customHeight="1" x14ac:dyDescent="0.2">
      <c r="C1391" s="5882" t="s">
        <v>3100</v>
      </c>
      <c r="D1391" s="5249"/>
      <c r="E1391" s="5249"/>
      <c r="F1391" s="5249"/>
      <c r="G1391" s="5249"/>
      <c r="H1391" s="5249"/>
      <c r="I1391" s="5249"/>
      <c r="J1391" s="5249"/>
      <c r="K1391" s="5883"/>
    </row>
    <row r="1392" spans="3:11" ht="15" customHeight="1" x14ac:dyDescent="0.2">
      <c r="C1392" s="5884"/>
      <c r="D1392" s="5885"/>
      <c r="E1392" s="5885"/>
      <c r="F1392" s="5885"/>
      <c r="G1392" s="5885"/>
      <c r="H1392" s="687"/>
      <c r="I1392" s="687"/>
      <c r="J1392" s="687"/>
      <c r="K1392" s="690"/>
    </row>
    <row r="1393" spans="3:11" ht="15" customHeight="1" x14ac:dyDescent="0.2">
      <c r="C1393" s="5886" t="s">
        <v>571</v>
      </c>
      <c r="D1393" s="5887"/>
      <c r="E1393" s="5887"/>
      <c r="F1393" s="5887"/>
      <c r="G1393" s="5887"/>
      <c r="H1393" s="687"/>
      <c r="I1393" s="743"/>
      <c r="J1393" s="743"/>
      <c r="K1393" s="690"/>
    </row>
    <row r="1394" spans="3:11" ht="15" customHeight="1" x14ac:dyDescent="0.2">
      <c r="C1394" s="5808" t="s">
        <v>3101</v>
      </c>
      <c r="D1394" s="4451"/>
      <c r="E1394" s="4451"/>
      <c r="F1394" s="4451"/>
      <c r="G1394" s="4451"/>
      <c r="H1394" s="4451"/>
      <c r="I1394" s="4451"/>
      <c r="J1394" s="4451"/>
      <c r="K1394" s="5888"/>
    </row>
    <row r="1395" spans="3:11" ht="15" customHeight="1" x14ac:dyDescent="0.2">
      <c r="C1395" s="5808"/>
      <c r="D1395" s="4451"/>
      <c r="E1395" s="4451"/>
      <c r="F1395" s="4451"/>
      <c r="G1395" s="4451"/>
      <c r="H1395" s="4451"/>
      <c r="I1395" s="4451"/>
      <c r="J1395" s="4451"/>
      <c r="K1395" s="5888"/>
    </row>
    <row r="1396" spans="3:11" ht="15" customHeight="1" x14ac:dyDescent="0.2">
      <c r="C1396" s="5860" t="s">
        <v>250</v>
      </c>
      <c r="D1396" s="5421"/>
      <c r="E1396" s="5421"/>
      <c r="F1396" s="5421"/>
      <c r="G1396" s="5421"/>
      <c r="H1396" s="5421"/>
      <c r="I1396" s="5421"/>
      <c r="J1396" s="5421"/>
      <c r="K1396" s="5861"/>
    </row>
    <row r="1397" spans="3:11" ht="15" customHeight="1" x14ac:dyDescent="0.2">
      <c r="C1397" s="5808" t="s">
        <v>3102</v>
      </c>
      <c r="D1397" s="4367"/>
      <c r="E1397" s="4367"/>
      <c r="F1397" s="4367"/>
      <c r="G1397" s="4367"/>
      <c r="H1397" s="4367"/>
      <c r="I1397" s="4367"/>
      <c r="J1397" s="4367"/>
      <c r="K1397" s="5809"/>
    </row>
    <row r="1398" spans="3:11" ht="15" customHeight="1" x14ac:dyDescent="0.2">
      <c r="C1398" s="5808" t="s">
        <v>3103</v>
      </c>
      <c r="D1398" s="4367"/>
      <c r="E1398" s="4367"/>
      <c r="F1398" s="4367"/>
      <c r="G1398" s="4367"/>
      <c r="H1398" s="4367"/>
      <c r="I1398" s="4367"/>
      <c r="J1398" s="4367"/>
      <c r="K1398" s="5809"/>
    </row>
    <row r="1399" spans="3:11" ht="15" customHeight="1" x14ac:dyDescent="0.2">
      <c r="C1399" s="5808" t="s">
        <v>3104</v>
      </c>
      <c r="D1399" s="4367"/>
      <c r="E1399" s="4367"/>
      <c r="F1399" s="4367"/>
      <c r="G1399" s="4367"/>
      <c r="H1399" s="4367"/>
      <c r="I1399" s="4367"/>
      <c r="J1399" s="4367"/>
      <c r="K1399" s="5809"/>
    </row>
    <row r="1400" spans="3:11" ht="15" customHeight="1" thickBot="1" x14ac:dyDescent="0.25">
      <c r="C1400" s="1518"/>
      <c r="D1400" s="873"/>
      <c r="E1400" s="873"/>
      <c r="F1400" s="873"/>
      <c r="G1400" s="873"/>
      <c r="H1400" s="873"/>
      <c r="I1400" s="873"/>
      <c r="J1400" s="873"/>
      <c r="K1400" s="1519"/>
    </row>
    <row r="1401" spans="3:11" ht="15" customHeight="1" thickBot="1" x14ac:dyDescent="0.25">
      <c r="C1401" s="1518"/>
      <c r="D1401" s="5236" t="s">
        <v>3105</v>
      </c>
      <c r="E1401" s="5237"/>
      <c r="F1401" s="5237"/>
      <c r="G1401" s="5237"/>
      <c r="H1401" s="5237"/>
      <c r="I1401" s="5238"/>
      <c r="J1401" s="873"/>
      <c r="K1401" s="1519"/>
    </row>
    <row r="1402" spans="3:11" ht="15" customHeight="1" thickBot="1" x14ac:dyDescent="0.25">
      <c r="C1402" s="1518"/>
      <c r="D1402" s="5274" t="s">
        <v>1706</v>
      </c>
      <c r="E1402" s="5276"/>
      <c r="F1402" s="5875" t="s">
        <v>1270</v>
      </c>
      <c r="G1402" s="5314"/>
      <c r="H1402" s="5876"/>
      <c r="I1402" s="1594" t="s">
        <v>3106</v>
      </c>
      <c r="J1402" s="873"/>
      <c r="K1402" s="1519"/>
    </row>
    <row r="1403" spans="3:11" ht="15" customHeight="1" x14ac:dyDescent="0.2">
      <c r="C1403" s="1518"/>
      <c r="D1403" s="5898" t="s">
        <v>3107</v>
      </c>
      <c r="E1403" s="5889"/>
      <c r="F1403" s="5889" t="s">
        <v>3108</v>
      </c>
      <c r="G1403" s="5889"/>
      <c r="H1403" s="5889"/>
      <c r="I1403" s="1595">
        <v>3.24</v>
      </c>
      <c r="J1403" s="873"/>
      <c r="K1403" s="1519"/>
    </row>
    <row r="1404" spans="3:11" ht="15" customHeight="1" x14ac:dyDescent="0.2">
      <c r="C1404" s="1518"/>
      <c r="D1404" s="5873" t="s">
        <v>3109</v>
      </c>
      <c r="E1404" s="5874"/>
      <c r="F1404" s="5874" t="s">
        <v>3110</v>
      </c>
      <c r="G1404" s="5874"/>
      <c r="H1404" s="5874"/>
      <c r="I1404" s="1596">
        <v>5.19</v>
      </c>
      <c r="J1404" s="873"/>
      <c r="K1404" s="1519"/>
    </row>
    <row r="1405" spans="3:11" ht="15" customHeight="1" thickBot="1" x14ac:dyDescent="0.25">
      <c r="C1405" s="1518"/>
      <c r="D1405" s="5870" t="s">
        <v>3111</v>
      </c>
      <c r="E1405" s="5871"/>
      <c r="F1405" s="5871" t="s">
        <v>3112</v>
      </c>
      <c r="G1405" s="5871"/>
      <c r="H1405" s="5871"/>
      <c r="I1405" s="1597">
        <v>0.02</v>
      </c>
      <c r="J1405" s="873"/>
      <c r="K1405" s="1519"/>
    </row>
    <row r="1406" spans="3:11" ht="15" customHeight="1" thickBot="1" x14ac:dyDescent="0.25">
      <c r="C1406" s="1518"/>
      <c r="D1406" s="5880" t="s">
        <v>3113</v>
      </c>
      <c r="E1406" s="5881"/>
      <c r="F1406" s="5881"/>
      <c r="G1406" s="1513"/>
      <c r="H1406" s="1513"/>
      <c r="I1406" s="1598"/>
      <c r="J1406" s="873"/>
      <c r="K1406" s="1519"/>
    </row>
    <row r="1407" spans="3:11" ht="15" customHeight="1" x14ac:dyDescent="0.2">
      <c r="C1407" s="693"/>
      <c r="D1407" s="687"/>
      <c r="E1407" s="687"/>
      <c r="F1407" s="687"/>
      <c r="G1407" s="687"/>
      <c r="H1407" s="687"/>
      <c r="I1407" s="687"/>
      <c r="J1407" s="687"/>
      <c r="K1407" s="690"/>
    </row>
    <row r="1408" spans="3:11" ht="15" customHeight="1" thickBot="1" x14ac:dyDescent="0.25">
      <c r="C1408" s="693"/>
      <c r="D1408" s="687"/>
      <c r="E1408" s="687"/>
      <c r="F1408" s="687"/>
      <c r="G1408" s="687"/>
      <c r="H1408" s="687"/>
      <c r="I1408" s="687"/>
      <c r="J1408" s="687"/>
      <c r="K1408" s="690"/>
    </row>
    <row r="1409" spans="3:11" ht="15" customHeight="1" thickBot="1" x14ac:dyDescent="0.25">
      <c r="C1409" s="693"/>
      <c r="D1409" s="5236" t="s">
        <v>3114</v>
      </c>
      <c r="E1409" s="5237"/>
      <c r="F1409" s="5237"/>
      <c r="G1409" s="5237"/>
      <c r="H1409" s="5237"/>
      <c r="I1409" s="5238"/>
      <c r="J1409" s="687"/>
      <c r="K1409" s="690"/>
    </row>
    <row r="1410" spans="3:11" ht="15" customHeight="1" thickBot="1" x14ac:dyDescent="0.25">
      <c r="C1410" s="693"/>
      <c r="D1410" s="5274" t="s">
        <v>1706</v>
      </c>
      <c r="E1410" s="5276"/>
      <c r="F1410" s="5875" t="s">
        <v>1270</v>
      </c>
      <c r="G1410" s="5314"/>
      <c r="H1410" s="5876"/>
      <c r="I1410" s="1594" t="s">
        <v>3106</v>
      </c>
      <c r="J1410" s="687"/>
      <c r="K1410" s="690"/>
    </row>
    <row r="1411" spans="3:11" ht="30" customHeight="1" x14ac:dyDescent="0.2">
      <c r="C1411" s="693"/>
      <c r="D1411" s="5898" t="s">
        <v>3115</v>
      </c>
      <c r="E1411" s="5889"/>
      <c r="F1411" s="5889" t="s">
        <v>3116</v>
      </c>
      <c r="G1411" s="5889"/>
      <c r="H1411" s="5889"/>
      <c r="I1411" s="1599">
        <v>2.8</v>
      </c>
      <c r="J1411" s="687"/>
      <c r="K1411" s="690"/>
    </row>
    <row r="1412" spans="3:11" ht="22.5" customHeight="1" x14ac:dyDescent="0.2">
      <c r="C1412" s="693"/>
      <c r="D1412" s="5873" t="s">
        <v>3117</v>
      </c>
      <c r="E1412" s="5874"/>
      <c r="F1412" s="5874" t="s">
        <v>3118</v>
      </c>
      <c r="G1412" s="5874"/>
      <c r="H1412" s="5874"/>
      <c r="I1412" s="1600">
        <v>1.8</v>
      </c>
      <c r="J1412" s="687"/>
      <c r="K1412" s="690"/>
    </row>
    <row r="1413" spans="3:11" ht="16.5" customHeight="1" x14ac:dyDescent="0.2">
      <c r="C1413" s="693"/>
      <c r="D1413" s="5873" t="s">
        <v>3080</v>
      </c>
      <c r="E1413" s="5874"/>
      <c r="F1413" s="5874" t="s">
        <v>3119</v>
      </c>
      <c r="G1413" s="5874"/>
      <c r="H1413" s="5874"/>
      <c r="I1413" s="1601">
        <v>1.8</v>
      </c>
      <c r="J1413" s="687"/>
      <c r="K1413" s="690"/>
    </row>
    <row r="1414" spans="3:11" ht="36" customHeight="1" x14ac:dyDescent="0.2">
      <c r="C1414" s="693"/>
      <c r="D1414" s="5873" t="s">
        <v>3120</v>
      </c>
      <c r="E1414" s="5874"/>
      <c r="F1414" s="5874" t="s">
        <v>3121</v>
      </c>
      <c r="G1414" s="5874"/>
      <c r="H1414" s="5874"/>
      <c r="I1414" s="1601">
        <v>0.4</v>
      </c>
      <c r="J1414" s="687"/>
      <c r="K1414" s="690"/>
    </row>
    <row r="1415" spans="3:11" ht="33.75" customHeight="1" x14ac:dyDescent="0.2">
      <c r="C1415" s="693"/>
      <c r="D1415" s="5873" t="s">
        <v>3122</v>
      </c>
      <c r="E1415" s="5874"/>
      <c r="F1415" s="5874" t="s">
        <v>3123</v>
      </c>
      <c r="G1415" s="5874"/>
      <c r="H1415" s="5874"/>
      <c r="I1415" s="1601">
        <v>0.25</v>
      </c>
      <c r="J1415" s="687"/>
      <c r="K1415" s="690"/>
    </row>
    <row r="1416" spans="3:11" ht="21.75" customHeight="1" thickBot="1" x14ac:dyDescent="0.25">
      <c r="C1416" s="693"/>
      <c r="D1416" s="5870" t="s">
        <v>3111</v>
      </c>
      <c r="E1416" s="5871"/>
      <c r="F1416" s="5871" t="s">
        <v>3112</v>
      </c>
      <c r="G1416" s="5871"/>
      <c r="H1416" s="5871"/>
      <c r="I1416" s="1602">
        <v>0.02</v>
      </c>
      <c r="J1416" s="687"/>
      <c r="K1416" s="690"/>
    </row>
    <row r="1417" spans="3:11" ht="15" customHeight="1" thickBot="1" x14ac:dyDescent="0.25">
      <c r="C1417" s="693"/>
      <c r="D1417" s="5880" t="s">
        <v>3113</v>
      </c>
      <c r="E1417" s="5881"/>
      <c r="F1417" s="5881"/>
      <c r="G1417" s="1513"/>
      <c r="H1417" s="1513"/>
      <c r="I1417" s="1598"/>
      <c r="J1417" s="687"/>
      <c r="K1417" s="690"/>
    </row>
    <row r="1418" spans="3:11" ht="15" customHeight="1" x14ac:dyDescent="0.2">
      <c r="C1418" s="693"/>
      <c r="D1418" s="687"/>
      <c r="E1418" s="687"/>
      <c r="F1418" s="687"/>
      <c r="G1418" s="687"/>
      <c r="H1418" s="687"/>
      <c r="I1418" s="687"/>
      <c r="J1418" s="687"/>
      <c r="K1418" s="690"/>
    </row>
    <row r="1419" spans="3:11" ht="15" customHeight="1" x14ac:dyDescent="0.2">
      <c r="C1419" s="862" t="s">
        <v>3124</v>
      </c>
      <c r="D1419" s="687"/>
      <c r="E1419" s="687"/>
      <c r="F1419" s="687"/>
      <c r="G1419" s="687"/>
      <c r="H1419" s="687"/>
      <c r="I1419" s="687"/>
      <c r="J1419" s="687"/>
      <c r="K1419" s="690"/>
    </row>
    <row r="1420" spans="3:11" ht="15" customHeight="1" x14ac:dyDescent="0.2">
      <c r="C1420" s="862" t="s">
        <v>3125</v>
      </c>
      <c r="D1420" s="687"/>
      <c r="E1420" s="687"/>
      <c r="F1420" s="687"/>
      <c r="G1420" s="687"/>
      <c r="H1420" s="687"/>
      <c r="I1420" s="687"/>
      <c r="J1420" s="687"/>
      <c r="K1420" s="690"/>
    </row>
    <row r="1421" spans="3:11" ht="15" customHeight="1" x14ac:dyDescent="0.2">
      <c r="C1421" s="862" t="s">
        <v>3126</v>
      </c>
      <c r="D1421" s="687"/>
      <c r="E1421" s="687"/>
      <c r="F1421" s="687"/>
      <c r="G1421" s="687"/>
      <c r="H1421" s="687"/>
      <c r="I1421" s="687"/>
      <c r="J1421" s="687"/>
      <c r="K1421" s="690"/>
    </row>
    <row r="1422" spans="3:11" ht="24.75" customHeight="1" x14ac:dyDescent="0.2">
      <c r="C1422" s="5806" t="s">
        <v>3127</v>
      </c>
      <c r="D1422" s="5300"/>
      <c r="E1422" s="5300"/>
      <c r="F1422" s="5300"/>
      <c r="G1422" s="5300"/>
      <c r="H1422" s="5300"/>
      <c r="I1422" s="5300"/>
      <c r="J1422" s="5300"/>
      <c r="K1422" s="5807"/>
    </row>
    <row r="1423" spans="3:11" ht="40.5" customHeight="1" x14ac:dyDescent="0.2">
      <c r="C1423" s="5806" t="s">
        <v>3128</v>
      </c>
      <c r="D1423" s="5300"/>
      <c r="E1423" s="5300"/>
      <c r="F1423" s="5300"/>
      <c r="G1423" s="5300"/>
      <c r="H1423" s="5300"/>
      <c r="I1423" s="5300"/>
      <c r="J1423" s="5300"/>
      <c r="K1423" s="5807"/>
    </row>
    <row r="1424" spans="3:11" ht="42" customHeight="1" x14ac:dyDescent="0.2">
      <c r="C1424" s="5808" t="s">
        <v>3129</v>
      </c>
      <c r="D1424" s="4367"/>
      <c r="E1424" s="4367"/>
      <c r="F1424" s="4367"/>
      <c r="G1424" s="4367"/>
      <c r="H1424" s="4367"/>
      <c r="I1424" s="4367"/>
      <c r="J1424" s="4367"/>
      <c r="K1424" s="5809"/>
    </row>
    <row r="1425" spans="3:11" ht="26.25" customHeight="1" x14ac:dyDescent="0.2">
      <c r="C1425" s="5808" t="s">
        <v>3130</v>
      </c>
      <c r="D1425" s="4367"/>
      <c r="E1425" s="4367"/>
      <c r="F1425" s="4367"/>
      <c r="G1425" s="4367"/>
      <c r="H1425" s="4367"/>
      <c r="I1425" s="4367"/>
      <c r="J1425" s="4367"/>
      <c r="K1425" s="5809"/>
    </row>
    <row r="1426" spans="3:11" ht="30.75" customHeight="1" x14ac:dyDescent="0.2">
      <c r="C1426" s="5808" t="s">
        <v>3131</v>
      </c>
      <c r="D1426" s="4367"/>
      <c r="E1426" s="4367"/>
      <c r="F1426" s="4367"/>
      <c r="G1426" s="4367"/>
      <c r="H1426" s="4367"/>
      <c r="I1426" s="4367"/>
      <c r="J1426" s="4367"/>
      <c r="K1426" s="5809"/>
    </row>
    <row r="1427" spans="3:11" ht="15" customHeight="1" x14ac:dyDescent="0.2">
      <c r="C1427" s="693"/>
      <c r="D1427" s="687"/>
      <c r="E1427" s="687"/>
      <c r="F1427" s="687"/>
      <c r="G1427" s="687"/>
      <c r="H1427" s="687"/>
      <c r="I1427" s="687"/>
      <c r="J1427" s="687"/>
      <c r="K1427" s="690"/>
    </row>
    <row r="1428" spans="3:11" ht="15" customHeight="1" x14ac:dyDescent="0.2">
      <c r="C1428" s="717" t="s">
        <v>3132</v>
      </c>
      <c r="D1428" s="687"/>
      <c r="E1428" s="687"/>
      <c r="F1428" s="687"/>
      <c r="G1428" s="687"/>
      <c r="H1428" s="687"/>
      <c r="I1428" s="687"/>
      <c r="J1428" s="687"/>
      <c r="K1428" s="690"/>
    </row>
    <row r="1429" spans="3:11" ht="15" customHeight="1" thickBot="1" x14ac:dyDescent="0.25">
      <c r="C1429" s="865" t="s">
        <v>3133</v>
      </c>
      <c r="D1429" s="695"/>
      <c r="E1429" s="695"/>
      <c r="F1429" s="695"/>
      <c r="G1429" s="695"/>
      <c r="H1429" s="695"/>
      <c r="I1429" s="695"/>
      <c r="J1429" s="695"/>
      <c r="K1429" s="696"/>
    </row>
    <row r="1430" spans="3:11" ht="15" customHeight="1" thickTop="1" thickBot="1" x14ac:dyDescent="0.35">
      <c r="C1430" s="5805"/>
      <c r="D1430" s="5805"/>
      <c r="E1430" s="5805"/>
      <c r="F1430" s="470"/>
      <c r="G1430" s="470"/>
      <c r="H1430" s="2"/>
    </row>
    <row r="1431" spans="3:11" ht="21" customHeight="1" thickTop="1" x14ac:dyDescent="0.2">
      <c r="C1431" s="5877" t="s">
        <v>2915</v>
      </c>
      <c r="D1431" s="5878"/>
      <c r="E1431" s="5878"/>
      <c r="F1431" s="5878"/>
      <c r="G1431" s="5878"/>
      <c r="H1431" s="5878"/>
      <c r="I1431" s="5878"/>
      <c r="J1431" s="5878"/>
      <c r="K1431" s="5879"/>
    </row>
    <row r="1432" spans="3:11" ht="15" customHeight="1" x14ac:dyDescent="0.2">
      <c r="C1432" s="1506" t="s">
        <v>373</v>
      </c>
      <c r="D1432" s="1504"/>
      <c r="E1432" s="1504"/>
      <c r="F1432" s="1504"/>
      <c r="G1432" s="1504"/>
      <c r="H1432" s="1504"/>
      <c r="I1432" s="1504"/>
      <c r="J1432" s="1504"/>
      <c r="K1432" s="1505"/>
    </row>
    <row r="1433" spans="3:11" ht="15" customHeight="1" x14ac:dyDescent="0.2">
      <c r="C1433" s="5882" t="s">
        <v>2916</v>
      </c>
      <c r="D1433" s="5249"/>
      <c r="E1433" s="5249"/>
      <c r="F1433" s="5249"/>
      <c r="G1433" s="5249"/>
      <c r="H1433" s="5249"/>
      <c r="I1433" s="5249"/>
      <c r="J1433" s="5249"/>
      <c r="K1433" s="5883"/>
    </row>
    <row r="1434" spans="3:11" ht="15" customHeight="1" x14ac:dyDescent="0.2">
      <c r="C1434" s="5884"/>
      <c r="D1434" s="5885"/>
      <c r="E1434" s="5885"/>
      <c r="F1434" s="5885"/>
      <c r="G1434" s="5885"/>
      <c r="H1434" s="687"/>
      <c r="I1434" s="687"/>
      <c r="J1434" s="687"/>
      <c r="K1434" s="690"/>
    </row>
    <row r="1435" spans="3:11" ht="15" customHeight="1" x14ac:dyDescent="0.2">
      <c r="C1435" s="5886" t="s">
        <v>2917</v>
      </c>
      <c r="D1435" s="5887"/>
      <c r="E1435" s="5887"/>
      <c r="F1435" s="5887"/>
      <c r="G1435" s="5887"/>
      <c r="H1435" s="687"/>
      <c r="I1435" s="743"/>
      <c r="J1435" s="743"/>
      <c r="K1435" s="690"/>
    </row>
    <row r="1436" spans="3:11" ht="15" customHeight="1" x14ac:dyDescent="0.2">
      <c r="C1436" s="5808" t="s">
        <v>2918</v>
      </c>
      <c r="D1436" s="4451"/>
      <c r="E1436" s="4451"/>
      <c r="F1436" s="4451"/>
      <c r="G1436" s="4451"/>
      <c r="H1436" s="4451"/>
      <c r="I1436" s="4451"/>
      <c r="J1436" s="4451"/>
      <c r="K1436" s="5888"/>
    </row>
    <row r="1437" spans="3:11" ht="15" customHeight="1" x14ac:dyDescent="0.2">
      <c r="C1437" s="5808" t="s">
        <v>2919</v>
      </c>
      <c r="D1437" s="4451"/>
      <c r="E1437" s="4451"/>
      <c r="F1437" s="4451"/>
      <c r="G1437" s="4451"/>
      <c r="H1437" s="4451"/>
      <c r="I1437" s="4451"/>
      <c r="J1437" s="4451"/>
      <c r="K1437" s="5888"/>
    </row>
    <row r="1438" spans="3:11" ht="15" customHeight="1" x14ac:dyDescent="0.2">
      <c r="C1438" s="5808" t="s">
        <v>2920</v>
      </c>
      <c r="D1438" s="4367"/>
      <c r="E1438" s="4367"/>
      <c r="F1438" s="4367"/>
      <c r="G1438" s="4367"/>
      <c r="H1438" s="4367"/>
      <c r="I1438" s="4367"/>
      <c r="J1438" s="4367"/>
      <c r="K1438" s="5809"/>
    </row>
    <row r="1439" spans="3:11" ht="15" customHeight="1" thickBot="1" x14ac:dyDescent="0.25">
      <c r="C1439" s="1340"/>
      <c r="D1439" s="1300"/>
      <c r="E1439" s="1300"/>
      <c r="F1439" s="1300"/>
      <c r="G1439" s="1300"/>
      <c r="H1439" s="687"/>
      <c r="I1439" s="687"/>
      <c r="J1439" s="687"/>
      <c r="K1439" s="690"/>
    </row>
    <row r="1440" spans="3:11" ht="15" customHeight="1" thickBot="1" x14ac:dyDescent="0.25">
      <c r="C1440" s="1353" t="s">
        <v>2208</v>
      </c>
      <c r="D1440" s="899" t="s">
        <v>2921</v>
      </c>
      <c r="E1440" s="1305" t="s">
        <v>2922</v>
      </c>
      <c r="F1440" s="1481" t="s">
        <v>2923</v>
      </c>
      <c r="G1440" s="1305" t="s">
        <v>2924</v>
      </c>
      <c r="H1440" s="1305" t="s">
        <v>2925</v>
      </c>
      <c r="I1440" s="687"/>
      <c r="J1440" s="687"/>
      <c r="K1440" s="690"/>
    </row>
    <row r="1441" spans="3:11" ht="15" customHeight="1" x14ac:dyDescent="0.2">
      <c r="C1441" s="1507" t="s">
        <v>2214</v>
      </c>
      <c r="D1441" s="1356">
        <v>7</v>
      </c>
      <c r="E1441" s="1356">
        <v>6</v>
      </c>
      <c r="F1441" s="1508">
        <v>20</v>
      </c>
      <c r="G1441" s="1509">
        <v>20</v>
      </c>
      <c r="H1441" s="1510">
        <v>0.99</v>
      </c>
      <c r="I1441" s="687"/>
      <c r="J1441" s="687"/>
      <c r="K1441" s="690"/>
    </row>
    <row r="1442" spans="3:11" ht="15" customHeight="1" x14ac:dyDescent="0.2">
      <c r="C1442" s="1511" t="s">
        <v>2926</v>
      </c>
      <c r="D1442" s="1360">
        <v>18</v>
      </c>
      <c r="E1442" s="1360">
        <v>17</v>
      </c>
      <c r="F1442" s="431">
        <v>100</v>
      </c>
      <c r="G1442" s="1512">
        <v>100</v>
      </c>
      <c r="H1442" s="1393">
        <v>0.99</v>
      </c>
      <c r="I1442" s="687"/>
      <c r="J1442" s="687"/>
      <c r="K1442" s="690"/>
    </row>
    <row r="1443" spans="3:11" ht="15" customHeight="1" x14ac:dyDescent="0.2">
      <c r="C1443" s="1511" t="s">
        <v>2216</v>
      </c>
      <c r="D1443" s="1360">
        <v>30</v>
      </c>
      <c r="E1443" s="1360">
        <v>18</v>
      </c>
      <c r="F1443" s="431">
        <v>500</v>
      </c>
      <c r="G1443" s="1512">
        <v>500</v>
      </c>
      <c r="H1443" s="1393">
        <v>0.99</v>
      </c>
      <c r="I1443" s="687"/>
      <c r="J1443" s="687"/>
      <c r="K1443" s="690"/>
    </row>
    <row r="1444" spans="3:11" ht="15" customHeight="1" x14ac:dyDescent="0.2">
      <c r="C1444" s="1511" t="s">
        <v>2927</v>
      </c>
      <c r="D1444" s="1360">
        <v>40</v>
      </c>
      <c r="E1444" s="1360">
        <v>19.989999999999998</v>
      </c>
      <c r="F1444" s="431">
        <v>1000</v>
      </c>
      <c r="G1444" s="1512">
        <v>1024</v>
      </c>
      <c r="H1444" s="1393">
        <v>0.99</v>
      </c>
      <c r="I1444" s="687"/>
      <c r="J1444" s="687"/>
      <c r="K1444" s="690"/>
    </row>
    <row r="1445" spans="3:11" ht="15" customHeight="1" x14ac:dyDescent="0.2">
      <c r="C1445" s="5864" t="s">
        <v>2928</v>
      </c>
      <c r="D1445" s="5865"/>
      <c r="E1445" s="5865"/>
      <c r="F1445" s="5865"/>
      <c r="G1445" s="5865"/>
      <c r="H1445" s="5866"/>
      <c r="I1445" s="687"/>
      <c r="J1445" s="687"/>
      <c r="K1445" s="690"/>
    </row>
    <row r="1446" spans="3:11" ht="15" customHeight="1" x14ac:dyDescent="0.2">
      <c r="C1446" s="5873" t="s">
        <v>2929</v>
      </c>
      <c r="D1446" s="5874"/>
      <c r="E1446" s="5874"/>
      <c r="F1446" s="5874"/>
      <c r="G1446" s="5874"/>
      <c r="H1446" s="6078"/>
      <c r="I1446" s="687"/>
      <c r="J1446" s="687"/>
      <c r="K1446" s="690"/>
    </row>
    <row r="1447" spans="3:11" ht="15" customHeight="1" thickBot="1" x14ac:dyDescent="0.25">
      <c r="C1447" s="5870" t="s">
        <v>2930</v>
      </c>
      <c r="D1447" s="5871"/>
      <c r="E1447" s="5871"/>
      <c r="F1447" s="5871"/>
      <c r="G1447" s="5871"/>
      <c r="H1447" s="5872"/>
      <c r="I1447" s="687"/>
      <c r="J1447" s="687"/>
      <c r="K1447" s="690"/>
    </row>
    <row r="1448" spans="3:11" ht="15" customHeight="1" x14ac:dyDescent="0.2">
      <c r="C1448" s="693"/>
      <c r="D1448" s="687"/>
      <c r="E1448" s="687"/>
      <c r="F1448" s="687"/>
      <c r="G1448" s="687"/>
      <c r="H1448" s="687"/>
      <c r="I1448" s="687"/>
      <c r="J1448" s="687"/>
      <c r="K1448" s="690"/>
    </row>
    <row r="1449" spans="3:11" ht="30.75" customHeight="1" x14ac:dyDescent="0.2">
      <c r="C1449" s="5806" t="s">
        <v>2931</v>
      </c>
      <c r="D1449" s="5300"/>
      <c r="E1449" s="5300"/>
      <c r="F1449" s="5300"/>
      <c r="G1449" s="5300"/>
      <c r="H1449" s="5300"/>
      <c r="I1449" s="5300"/>
      <c r="J1449" s="5300"/>
      <c r="K1449" s="5807"/>
    </row>
    <row r="1450" spans="3:11" ht="15" customHeight="1" x14ac:dyDescent="0.2">
      <c r="C1450" s="862" t="s">
        <v>2932</v>
      </c>
      <c r="D1450" s="687"/>
      <c r="E1450" s="687"/>
      <c r="F1450" s="687"/>
      <c r="G1450" s="687"/>
      <c r="H1450" s="687"/>
      <c r="I1450" s="687"/>
      <c r="J1450" s="687"/>
      <c r="K1450" s="690"/>
    </row>
    <row r="1451" spans="3:11" ht="25.5" customHeight="1" x14ac:dyDescent="0.2">
      <c r="C1451" s="5806" t="s">
        <v>2933</v>
      </c>
      <c r="D1451" s="5300"/>
      <c r="E1451" s="5300"/>
      <c r="F1451" s="5300"/>
      <c r="G1451" s="5300"/>
      <c r="H1451" s="5300"/>
      <c r="I1451" s="5300"/>
      <c r="J1451" s="5300"/>
      <c r="K1451" s="5807"/>
    </row>
    <row r="1452" spans="3:11" ht="23.25" customHeight="1" x14ac:dyDescent="0.2">
      <c r="C1452" s="5806" t="s">
        <v>2934</v>
      </c>
      <c r="D1452" s="5300"/>
      <c r="E1452" s="5300"/>
      <c r="F1452" s="5300"/>
      <c r="G1452" s="5300"/>
      <c r="H1452" s="5300"/>
      <c r="I1452" s="5300"/>
      <c r="J1452" s="5300"/>
      <c r="K1452" s="5807"/>
    </row>
    <row r="1453" spans="3:11" ht="15" customHeight="1" x14ac:dyDescent="0.2">
      <c r="C1453" s="862" t="s">
        <v>2935</v>
      </c>
      <c r="D1453" s="687"/>
      <c r="E1453" s="687"/>
      <c r="F1453" s="687"/>
      <c r="G1453" s="687"/>
      <c r="H1453" s="687"/>
      <c r="I1453" s="687"/>
      <c r="J1453" s="687"/>
      <c r="K1453" s="690"/>
    </row>
    <row r="1454" spans="3:11" ht="15" customHeight="1" x14ac:dyDescent="0.2">
      <c r="C1454" s="693"/>
      <c r="D1454" s="687"/>
      <c r="E1454" s="687"/>
      <c r="F1454" s="687"/>
      <c r="G1454" s="687"/>
      <c r="H1454" s="687"/>
      <c r="I1454" s="687"/>
      <c r="J1454" s="687"/>
      <c r="K1454" s="690"/>
    </row>
    <row r="1455" spans="3:11" ht="15" customHeight="1" x14ac:dyDescent="0.2">
      <c r="C1455" s="717" t="s">
        <v>1543</v>
      </c>
      <c r="D1455" s="687"/>
      <c r="E1455" s="687"/>
      <c r="F1455" s="687"/>
      <c r="G1455" s="687"/>
      <c r="H1455" s="687"/>
      <c r="I1455" s="687"/>
      <c r="J1455" s="687"/>
      <c r="K1455" s="690"/>
    </row>
    <row r="1456" spans="3:11" ht="15" customHeight="1" thickBot="1" x14ac:dyDescent="0.25">
      <c r="C1456" s="865" t="s">
        <v>4024</v>
      </c>
      <c r="D1456" s="695"/>
      <c r="E1456" s="695"/>
      <c r="F1456" s="695"/>
      <c r="G1456" s="695"/>
      <c r="H1456" s="695"/>
      <c r="I1456" s="695"/>
      <c r="J1456" s="695"/>
      <c r="K1456" s="696"/>
    </row>
    <row r="1457" spans="3:11" ht="15" customHeight="1" thickTop="1" thickBot="1" x14ac:dyDescent="0.35">
      <c r="C1457" s="5805"/>
      <c r="D1457" s="5805"/>
      <c r="E1457" s="5805"/>
      <c r="F1457" s="470"/>
      <c r="G1457" s="470"/>
      <c r="H1457" s="2"/>
    </row>
    <row r="1458" spans="3:11" ht="29.25" customHeight="1" thickTop="1" thickBot="1" x14ac:dyDescent="0.25">
      <c r="C1458" s="5795" t="s">
        <v>2662</v>
      </c>
      <c r="D1458" s="5796"/>
      <c r="E1458" s="5796"/>
      <c r="F1458" s="5796"/>
      <c r="G1458" s="5796"/>
      <c r="H1458" s="1450"/>
      <c r="I1458" s="1450"/>
      <c r="J1458" s="1450"/>
      <c r="K1458" s="1451"/>
    </row>
    <row r="1459" spans="3:11" ht="15" customHeight="1" thickBot="1" x14ac:dyDescent="0.25">
      <c r="C1459" s="6076" t="s">
        <v>2663</v>
      </c>
      <c r="D1459" s="5230"/>
      <c r="E1459" s="5290"/>
      <c r="F1459" s="5229" t="s">
        <v>2447</v>
      </c>
      <c r="G1459" s="5290"/>
      <c r="H1459" s="687"/>
      <c r="I1459" s="687"/>
      <c r="J1459" s="687"/>
      <c r="K1459" s="690"/>
    </row>
    <row r="1460" spans="3:11" ht="15" customHeight="1" thickBot="1" x14ac:dyDescent="0.25">
      <c r="C1460" s="1467" t="s">
        <v>2450</v>
      </c>
      <c r="D1460" s="1468" t="s">
        <v>2449</v>
      </c>
      <c r="E1460" s="1468" t="s">
        <v>594</v>
      </c>
      <c r="F1460" s="1465" t="s">
        <v>2450</v>
      </c>
      <c r="G1460" s="1468" t="s">
        <v>2664</v>
      </c>
      <c r="H1460" s="687"/>
      <c r="I1460" s="687"/>
      <c r="J1460" s="687"/>
      <c r="K1460" s="690"/>
    </row>
    <row r="1461" spans="3:11" ht="15" customHeight="1" x14ac:dyDescent="0.2">
      <c r="C1461" s="1444">
        <v>0.1</v>
      </c>
      <c r="D1461" s="1469">
        <v>0.1</v>
      </c>
      <c r="E1461" s="1469">
        <v>0.1</v>
      </c>
      <c r="F1461" s="1470">
        <v>0.06</v>
      </c>
      <c r="G1461" s="1471">
        <v>0.06</v>
      </c>
      <c r="H1461" s="687"/>
      <c r="I1461" s="687"/>
      <c r="J1461" s="687"/>
      <c r="K1461" s="690"/>
    </row>
    <row r="1462" spans="3:11" ht="15" customHeight="1" thickBot="1" x14ac:dyDescent="0.25">
      <c r="C1462" s="1445"/>
      <c r="D1462" s="1472"/>
      <c r="E1462" s="1473"/>
      <c r="F1462" s="1044"/>
      <c r="G1462" s="1474"/>
      <c r="H1462" s="687"/>
      <c r="I1462" s="687"/>
      <c r="J1462" s="687"/>
      <c r="K1462" s="690"/>
    </row>
    <row r="1463" spans="3:11" ht="15" customHeight="1" x14ac:dyDescent="0.2">
      <c r="C1463" s="1446" t="s">
        <v>2455</v>
      </c>
      <c r="D1463" s="1466"/>
      <c r="E1463" s="1466"/>
      <c r="F1463" s="743"/>
      <c r="G1463" s="1475"/>
      <c r="H1463" s="687"/>
      <c r="I1463" s="687"/>
      <c r="J1463" s="687"/>
      <c r="K1463" s="690"/>
    </row>
    <row r="1464" spans="3:11" ht="15" customHeight="1" thickBot="1" x14ac:dyDescent="0.25">
      <c r="C1464" s="1476" t="s">
        <v>2456</v>
      </c>
      <c r="D1464" s="1477"/>
      <c r="E1464" s="1477"/>
      <c r="F1464" s="1478"/>
      <c r="G1464" s="1479"/>
      <c r="H1464" s="687"/>
      <c r="I1464" s="687"/>
      <c r="J1464" s="687"/>
      <c r="K1464" s="690"/>
    </row>
    <row r="1465" spans="3:11" ht="15" customHeight="1" x14ac:dyDescent="0.2">
      <c r="C1465" s="691" t="s">
        <v>1250</v>
      </c>
      <c r="D1465" s="1452"/>
      <c r="E1465" s="1452"/>
      <c r="F1465" s="687"/>
      <c r="G1465" s="687"/>
      <c r="H1465" s="687"/>
      <c r="I1465" s="687"/>
      <c r="J1465" s="687"/>
      <c r="K1465" s="690"/>
    </row>
    <row r="1466" spans="3:11" ht="30.75" customHeight="1" x14ac:dyDescent="0.2">
      <c r="C1466" s="5808" t="s">
        <v>2665</v>
      </c>
      <c r="D1466" s="4367"/>
      <c r="E1466" s="4367"/>
      <c r="F1466" s="4367"/>
      <c r="G1466" s="4367"/>
      <c r="H1466" s="4367"/>
      <c r="I1466" s="4367"/>
      <c r="J1466" s="4367"/>
      <c r="K1466" s="5809"/>
    </row>
    <row r="1467" spans="3:11" ht="25.5" customHeight="1" x14ac:dyDescent="0.2">
      <c r="C1467" s="5808" t="s">
        <v>2666</v>
      </c>
      <c r="D1467" s="4367"/>
      <c r="E1467" s="4367"/>
      <c r="F1467" s="4367"/>
      <c r="G1467" s="4367"/>
      <c r="H1467" s="4367"/>
      <c r="I1467" s="4367"/>
      <c r="J1467" s="4367"/>
      <c r="K1467" s="5809"/>
    </row>
    <row r="1468" spans="3:11" ht="15" customHeight="1" x14ac:dyDescent="0.2">
      <c r="C1468" s="692" t="s">
        <v>4424</v>
      </c>
      <c r="D1468" s="687"/>
      <c r="E1468" s="687"/>
      <c r="F1468" s="687"/>
      <c r="G1468" s="687"/>
      <c r="H1468" s="687"/>
      <c r="I1468" s="687"/>
      <c r="J1468" s="687"/>
      <c r="K1468" s="690"/>
    </row>
    <row r="1469" spans="3:11" ht="15" customHeight="1" x14ac:dyDescent="0.2">
      <c r="C1469" s="5800" t="s">
        <v>2667</v>
      </c>
      <c r="D1469" s="4791"/>
      <c r="E1469" s="4791"/>
      <c r="F1469" s="4791"/>
      <c r="G1469" s="4791"/>
      <c r="H1469" s="4791"/>
      <c r="I1469" s="4791"/>
      <c r="J1469" s="4791"/>
      <c r="K1469" s="5801"/>
    </row>
    <row r="1470" spans="3:11" ht="15" customHeight="1" x14ac:dyDescent="0.2">
      <c r="C1470" s="5800" t="s">
        <v>2668</v>
      </c>
      <c r="D1470" s="4791"/>
      <c r="E1470" s="4791"/>
      <c r="F1470" s="4791"/>
      <c r="G1470" s="4791"/>
      <c r="H1470" s="4791"/>
      <c r="I1470" s="4791"/>
      <c r="J1470" s="4791"/>
      <c r="K1470" s="5801"/>
    </row>
    <row r="1471" spans="3:11" ht="15" customHeight="1" x14ac:dyDescent="0.2">
      <c r="C1471" s="5926" t="s">
        <v>2669</v>
      </c>
      <c r="D1471" s="4451"/>
      <c r="E1471" s="4451"/>
      <c r="F1471" s="4451"/>
      <c r="G1471" s="4451"/>
      <c r="H1471" s="4451"/>
      <c r="I1471" s="4451"/>
      <c r="J1471" s="4451"/>
      <c r="K1471" s="5888"/>
    </row>
    <row r="1472" spans="3:11" ht="26.25" customHeight="1" x14ac:dyDescent="0.2">
      <c r="C1472" s="5800" t="s">
        <v>2670</v>
      </c>
      <c r="D1472" s="4791"/>
      <c r="E1472" s="4791"/>
      <c r="F1472" s="4791"/>
      <c r="G1472" s="4791"/>
      <c r="H1472" s="4791"/>
      <c r="I1472" s="4791"/>
      <c r="J1472" s="4791"/>
      <c r="K1472" s="5801"/>
    </row>
    <row r="1473" spans="3:11" ht="15" customHeight="1" x14ac:dyDescent="0.2">
      <c r="C1473" s="5800" t="s">
        <v>2671</v>
      </c>
      <c r="D1473" s="4791"/>
      <c r="E1473" s="4791"/>
      <c r="F1473" s="4509"/>
      <c r="G1473" s="4509"/>
      <c r="H1473" s="687"/>
      <c r="I1473" s="687"/>
      <c r="J1473" s="687"/>
      <c r="K1473" s="690"/>
    </row>
    <row r="1474" spans="3:11" ht="15" customHeight="1" thickBot="1" x14ac:dyDescent="0.25">
      <c r="C1474" s="1449"/>
      <c r="D1474" s="1447"/>
      <c r="E1474" s="1447"/>
      <c r="F1474" s="870"/>
      <c r="G1474" s="870"/>
      <c r="H1474" s="687"/>
      <c r="I1474" s="687"/>
      <c r="J1474" s="687"/>
      <c r="K1474" s="690"/>
    </row>
    <row r="1475" spans="3:11" ht="15" customHeight="1" thickBot="1" x14ac:dyDescent="0.25">
      <c r="C1475" s="6077" t="s">
        <v>1554</v>
      </c>
      <c r="D1475" s="5311"/>
      <c r="E1475" s="5311"/>
      <c r="F1475" s="5311"/>
      <c r="G1475" s="5311"/>
      <c r="H1475" s="5311"/>
      <c r="I1475" s="5311"/>
      <c r="J1475" s="5311"/>
      <c r="K1475" s="1456" t="s">
        <v>2672</v>
      </c>
    </row>
    <row r="1476" spans="3:11" ht="15" customHeight="1" x14ac:dyDescent="0.2">
      <c r="C1476" s="1457" t="s">
        <v>656</v>
      </c>
      <c r="D1476" s="849" t="s">
        <v>657</v>
      </c>
      <c r="E1476" s="849" t="s">
        <v>658</v>
      </c>
      <c r="F1476" s="849" t="s">
        <v>659</v>
      </c>
      <c r="G1476" s="849" t="s">
        <v>660</v>
      </c>
      <c r="H1476" s="849" t="s">
        <v>661</v>
      </c>
      <c r="I1476" s="849" t="s">
        <v>662</v>
      </c>
      <c r="J1476" s="849" t="s">
        <v>663</v>
      </c>
      <c r="K1476" s="1458" t="s">
        <v>664</v>
      </c>
    </row>
    <row r="1477" spans="3:11" ht="15" customHeight="1" x14ac:dyDescent="0.2">
      <c r="C1477" s="1459">
        <v>0.18890000000000001</v>
      </c>
      <c r="D1477" s="1460">
        <v>0.28000000000000003</v>
      </c>
      <c r="E1477" s="1460">
        <v>0.28000000000000003</v>
      </c>
      <c r="F1477" s="1461">
        <v>0.28000000000000003</v>
      </c>
      <c r="G1477" s="1461">
        <v>0.28000000000000003</v>
      </c>
      <c r="H1477" s="1462">
        <v>0.47</v>
      </c>
      <c r="I1477" s="1462">
        <v>0.94</v>
      </c>
      <c r="J1477" s="1462">
        <v>4.49</v>
      </c>
      <c r="K1477" s="1463">
        <v>0.1</v>
      </c>
    </row>
    <row r="1478" spans="3:11" ht="15" customHeight="1" thickBot="1" x14ac:dyDescent="0.25">
      <c r="C1478" s="1464" t="s">
        <v>2673</v>
      </c>
      <c r="D1478" s="934"/>
      <c r="E1478" s="934"/>
      <c r="F1478" s="934"/>
      <c r="G1478" s="934"/>
      <c r="H1478" s="934"/>
      <c r="I1478" s="934"/>
      <c r="J1478" s="934"/>
      <c r="K1478" s="1380"/>
    </row>
    <row r="1479" spans="3:11" ht="15" customHeight="1" x14ac:dyDescent="0.2">
      <c r="C1479" s="693"/>
      <c r="D1479" s="687"/>
      <c r="E1479" s="687"/>
      <c r="F1479" s="687"/>
      <c r="G1479" s="687"/>
      <c r="H1479" s="687"/>
      <c r="I1479" s="687"/>
      <c r="J1479" s="687"/>
      <c r="K1479" s="690"/>
    </row>
    <row r="1480" spans="3:11" ht="15" customHeight="1" x14ac:dyDescent="0.2">
      <c r="C1480" s="693" t="s">
        <v>2674</v>
      </c>
      <c r="D1480" s="687"/>
      <c r="E1480" s="687"/>
      <c r="F1480" s="687"/>
      <c r="G1480" s="687"/>
      <c r="H1480" s="687"/>
      <c r="I1480" s="687"/>
      <c r="J1480" s="687"/>
      <c r="K1480" s="690"/>
    </row>
    <row r="1481" spans="3:11" ht="15" customHeight="1" thickBot="1" x14ac:dyDescent="0.25">
      <c r="C1481" s="694" t="s">
        <v>2675</v>
      </c>
      <c r="D1481" s="695"/>
      <c r="E1481" s="695"/>
      <c r="F1481" s="695"/>
      <c r="G1481" s="695"/>
      <c r="H1481" s="695"/>
      <c r="I1481" s="695"/>
      <c r="J1481" s="695"/>
      <c r="K1481" s="696"/>
    </row>
    <row r="1482" spans="3:11" ht="15" customHeight="1" thickTop="1" thickBot="1" x14ac:dyDescent="0.35">
      <c r="C1482" s="1003"/>
      <c r="D1482" s="470"/>
      <c r="E1482" s="470"/>
      <c r="F1482" s="470"/>
      <c r="G1482" s="470"/>
      <c r="H1482" s="2"/>
    </row>
    <row r="1483" spans="3:11" ht="15" customHeight="1" thickTop="1" x14ac:dyDescent="0.2">
      <c r="C1483" s="5877" t="s">
        <v>1545</v>
      </c>
      <c r="D1483" s="5878"/>
      <c r="E1483" s="5878"/>
      <c r="F1483" s="5878"/>
      <c r="G1483" s="5878"/>
      <c r="H1483" s="5878"/>
      <c r="I1483" s="5878"/>
      <c r="J1483" s="5878"/>
      <c r="K1483" s="5879"/>
    </row>
    <row r="1484" spans="3:11" ht="15" customHeight="1" x14ac:dyDescent="0.2">
      <c r="C1484" s="5886" t="s">
        <v>1028</v>
      </c>
      <c r="D1484" s="5887"/>
      <c r="E1484" s="5887"/>
      <c r="F1484" s="5887"/>
      <c r="G1484" s="5887"/>
      <c r="H1484" s="687"/>
      <c r="I1484" s="743"/>
      <c r="J1484" s="743"/>
      <c r="K1484" s="690"/>
    </row>
    <row r="1485" spans="3:11" ht="15" customHeight="1" x14ac:dyDescent="0.2">
      <c r="C1485" s="5926" t="s">
        <v>1546</v>
      </c>
      <c r="D1485" s="4451"/>
      <c r="E1485" s="4451"/>
      <c r="F1485" s="4451"/>
      <c r="G1485" s="4451"/>
      <c r="H1485" s="4451"/>
      <c r="I1485" s="4451"/>
      <c r="J1485" s="4451"/>
      <c r="K1485" s="5888"/>
    </row>
    <row r="1486" spans="3:11" ht="15" customHeight="1" thickBot="1" x14ac:dyDescent="0.25">
      <c r="C1486" s="1340"/>
      <c r="D1486" s="1300"/>
      <c r="E1486" s="1300"/>
      <c r="F1486" s="1300"/>
      <c r="G1486" s="1300"/>
      <c r="H1486" s="687"/>
      <c r="I1486" s="687"/>
      <c r="J1486" s="687"/>
      <c r="K1486" s="690"/>
    </row>
    <row r="1487" spans="3:11" ht="15" customHeight="1" thickBot="1" x14ac:dyDescent="0.25">
      <c r="C1487" s="5940" t="s">
        <v>1547</v>
      </c>
      <c r="D1487" s="5237"/>
      <c r="E1487" s="5238"/>
      <c r="F1487" s="5236" t="s">
        <v>1548</v>
      </c>
      <c r="G1487" s="5238"/>
      <c r="H1487" s="687"/>
      <c r="I1487" s="687"/>
      <c r="J1487" s="687"/>
      <c r="K1487" s="690"/>
    </row>
    <row r="1488" spans="3:11" ht="15" customHeight="1" thickBot="1" x14ac:dyDescent="0.25">
      <c r="C1488" s="1342" t="s">
        <v>2450</v>
      </c>
      <c r="D1488" s="984" t="s">
        <v>2449</v>
      </c>
      <c r="E1488" s="1306" t="s">
        <v>1549</v>
      </c>
      <c r="F1488" s="1396" t="s">
        <v>2450</v>
      </c>
      <c r="G1488" s="1306" t="s">
        <v>2449</v>
      </c>
      <c r="H1488" s="687"/>
      <c r="I1488" s="687"/>
      <c r="J1488" s="687"/>
      <c r="K1488" s="690"/>
    </row>
    <row r="1489" spans="3:11" ht="15" customHeight="1" x14ac:dyDescent="0.2">
      <c r="C1489" s="1367">
        <v>0.08</v>
      </c>
      <c r="D1489" s="1397">
        <v>0.22</v>
      </c>
      <c r="E1489" s="1397">
        <v>0.12</v>
      </c>
      <c r="F1489" s="1344">
        <v>0.06</v>
      </c>
      <c r="G1489" s="1346">
        <v>0.06</v>
      </c>
      <c r="H1489" s="687"/>
      <c r="I1489" s="687"/>
      <c r="J1489" s="687"/>
      <c r="K1489" s="690"/>
    </row>
    <row r="1490" spans="3:11" ht="15" customHeight="1" x14ac:dyDescent="0.2">
      <c r="C1490" s="5929" t="s">
        <v>2455</v>
      </c>
      <c r="D1490" s="5930"/>
      <c r="E1490" s="5930"/>
      <c r="F1490" s="5931"/>
      <c r="G1490" s="1289"/>
      <c r="H1490" s="687"/>
      <c r="I1490" s="687"/>
      <c r="J1490" s="687"/>
      <c r="K1490" s="690"/>
    </row>
    <row r="1491" spans="3:11" ht="15" customHeight="1" thickBot="1" x14ac:dyDescent="0.25">
      <c r="C1491" s="5910" t="s">
        <v>2892</v>
      </c>
      <c r="D1491" s="5911"/>
      <c r="E1491" s="5911"/>
      <c r="F1491" s="5934"/>
      <c r="G1491" s="1298"/>
      <c r="H1491" s="687"/>
      <c r="I1491" s="687"/>
      <c r="J1491" s="687"/>
      <c r="K1491" s="690"/>
    </row>
    <row r="1492" spans="3:11" ht="15" customHeight="1" x14ac:dyDescent="0.2">
      <c r="C1492" s="693"/>
      <c r="D1492" s="687"/>
      <c r="E1492" s="687"/>
      <c r="F1492" s="687"/>
      <c r="G1492" s="687"/>
      <c r="H1492" s="687"/>
      <c r="I1492" s="687"/>
      <c r="J1492" s="687"/>
      <c r="K1492" s="690"/>
    </row>
    <row r="1493" spans="3:11" ht="15" customHeight="1" x14ac:dyDescent="0.2">
      <c r="C1493" s="717" t="s">
        <v>953</v>
      </c>
      <c r="D1493" s="846"/>
      <c r="E1493" s="846"/>
      <c r="F1493" s="846"/>
      <c r="G1493" s="687"/>
      <c r="H1493" s="687"/>
      <c r="I1493" s="687"/>
      <c r="J1493" s="687"/>
      <c r="K1493" s="690"/>
    </row>
    <row r="1494" spans="3:11" ht="15" customHeight="1" x14ac:dyDescent="0.2">
      <c r="C1494" s="5926" t="s">
        <v>1550</v>
      </c>
      <c r="D1494" s="4451"/>
      <c r="E1494" s="4451"/>
      <c r="F1494" s="4451"/>
      <c r="G1494" s="4451"/>
      <c r="H1494" s="4451"/>
      <c r="I1494" s="4451"/>
      <c r="J1494" s="4451"/>
      <c r="K1494" s="5888"/>
    </row>
    <row r="1495" spans="3:11" ht="15" customHeight="1" x14ac:dyDescent="0.2">
      <c r="C1495" s="5913" t="s">
        <v>1551</v>
      </c>
      <c r="D1495" s="4509"/>
      <c r="E1495" s="4509"/>
      <c r="F1495" s="4509"/>
      <c r="G1495" s="4509"/>
      <c r="H1495" s="687"/>
      <c r="I1495" s="687"/>
      <c r="J1495" s="687"/>
      <c r="K1495" s="690"/>
    </row>
    <row r="1496" spans="3:11" ht="15" customHeight="1" x14ac:dyDescent="0.2">
      <c r="C1496" s="693" t="s">
        <v>1552</v>
      </c>
      <c r="D1496" s="687"/>
      <c r="E1496" s="687"/>
      <c r="F1496" s="687"/>
      <c r="G1496" s="687"/>
      <c r="H1496" s="687"/>
      <c r="I1496" s="687"/>
      <c r="J1496" s="687"/>
      <c r="K1496" s="690"/>
    </row>
    <row r="1497" spans="3:11" ht="15" customHeight="1" thickBot="1" x14ac:dyDescent="0.25">
      <c r="C1497" s="5913" t="s">
        <v>1553</v>
      </c>
      <c r="D1497" s="4509"/>
      <c r="E1497" s="4509"/>
      <c r="F1497" s="4509"/>
      <c r="G1497" s="4509"/>
      <c r="H1497" s="687"/>
      <c r="I1497" s="687"/>
      <c r="J1497" s="687"/>
      <c r="K1497" s="690"/>
    </row>
    <row r="1498" spans="3:11" ht="15" customHeight="1" thickBot="1" x14ac:dyDescent="0.25">
      <c r="C1498" s="5923" t="s">
        <v>1554</v>
      </c>
      <c r="D1498" s="5276"/>
      <c r="E1498" s="5276"/>
      <c r="F1498" s="5276"/>
      <c r="G1498" s="5276"/>
      <c r="H1498" s="5276"/>
      <c r="I1498" s="5276"/>
      <c r="J1498" s="5276"/>
      <c r="K1498" s="1395" t="s">
        <v>1555</v>
      </c>
    </row>
    <row r="1499" spans="3:11" ht="15" customHeight="1" x14ac:dyDescent="0.2">
      <c r="C1499" s="1370" t="s">
        <v>1556</v>
      </c>
      <c r="D1499" s="1371" t="s">
        <v>1557</v>
      </c>
      <c r="E1499" s="1371" t="s">
        <v>1558</v>
      </c>
      <c r="F1499" s="1371" t="s">
        <v>1559</v>
      </c>
      <c r="G1499" s="1371" t="s">
        <v>660</v>
      </c>
      <c r="H1499" s="1372" t="s">
        <v>661</v>
      </c>
      <c r="I1499" s="1372" t="s">
        <v>1560</v>
      </c>
      <c r="J1499" s="1373" t="s">
        <v>663</v>
      </c>
      <c r="K1499" s="1374" t="s">
        <v>664</v>
      </c>
    </row>
    <row r="1500" spans="3:11" ht="15" customHeight="1" x14ac:dyDescent="0.2">
      <c r="C1500" s="1375">
        <v>0.18890000000000001</v>
      </c>
      <c r="D1500" s="1376">
        <v>0.28000000000000003</v>
      </c>
      <c r="E1500" s="1376">
        <v>0.28000000000000003</v>
      </c>
      <c r="F1500" s="1376">
        <v>0.28000000000000003</v>
      </c>
      <c r="G1500" s="1376">
        <v>0.28000000000000003</v>
      </c>
      <c r="H1500" s="1377">
        <v>0.47</v>
      </c>
      <c r="I1500" s="1377">
        <v>0.94</v>
      </c>
      <c r="J1500" s="1377">
        <v>4.49</v>
      </c>
      <c r="K1500" s="1378">
        <v>0.1</v>
      </c>
    </row>
    <row r="1501" spans="3:11" ht="15" customHeight="1" x14ac:dyDescent="0.2">
      <c r="C1501" s="5908" t="s">
        <v>1561</v>
      </c>
      <c r="D1501" s="5909"/>
      <c r="E1501" s="5909"/>
      <c r="F1501" s="5909"/>
      <c r="G1501" s="5909"/>
      <c r="H1501" s="687"/>
      <c r="I1501" s="687"/>
      <c r="J1501" s="687"/>
      <c r="K1501" s="690"/>
    </row>
    <row r="1502" spans="3:11" ht="15" customHeight="1" x14ac:dyDescent="0.2">
      <c r="C1502" s="5926" t="s">
        <v>1562</v>
      </c>
      <c r="D1502" s="4451"/>
      <c r="E1502" s="4451"/>
      <c r="F1502" s="4451"/>
      <c r="G1502" s="4451"/>
      <c r="H1502" s="4451"/>
      <c r="I1502" s="4451"/>
      <c r="J1502" s="4451"/>
      <c r="K1502" s="5888"/>
    </row>
    <row r="1503" spans="3:11" ht="15" customHeight="1" x14ac:dyDescent="0.2">
      <c r="C1503" s="1307"/>
      <c r="D1503" s="870"/>
      <c r="E1503" s="870"/>
      <c r="F1503" s="870"/>
      <c r="G1503" s="870"/>
      <c r="H1503" s="687"/>
      <c r="I1503" s="687"/>
      <c r="J1503" s="687"/>
      <c r="K1503" s="690"/>
    </row>
    <row r="1504" spans="3:11" ht="15" customHeight="1" x14ac:dyDescent="0.2">
      <c r="C1504" s="5860" t="s">
        <v>1563</v>
      </c>
      <c r="D1504" s="5421"/>
      <c r="E1504" s="5421"/>
      <c r="F1504" s="870"/>
      <c r="G1504" s="870"/>
      <c r="H1504" s="687"/>
      <c r="I1504" s="687"/>
      <c r="J1504" s="687"/>
      <c r="K1504" s="690"/>
    </row>
    <row r="1505" spans="3:11" ht="15" customHeight="1" x14ac:dyDescent="0.2">
      <c r="C1505" s="5808" t="s">
        <v>1564</v>
      </c>
      <c r="D1505" s="4367"/>
      <c r="E1505" s="4367"/>
      <c r="F1505" s="4367"/>
      <c r="G1505" s="4367"/>
      <c r="H1505" s="4367"/>
      <c r="I1505" s="4367"/>
      <c r="J1505" s="4367"/>
      <c r="K1505" s="5809"/>
    </row>
    <row r="1506" spans="3:11" ht="15" customHeight="1" x14ac:dyDescent="0.2">
      <c r="C1506" s="717" t="s">
        <v>1565</v>
      </c>
      <c r="D1506" s="846"/>
      <c r="E1506" s="846"/>
      <c r="F1506" s="846"/>
      <c r="G1506" s="687"/>
      <c r="H1506" s="687"/>
      <c r="I1506" s="687"/>
      <c r="J1506" s="687"/>
      <c r="K1506" s="690"/>
    </row>
    <row r="1507" spans="3:11" ht="15" customHeight="1" thickBot="1" x14ac:dyDescent="0.25">
      <c r="C1507" s="694" t="s">
        <v>1566</v>
      </c>
      <c r="D1507" s="695"/>
      <c r="E1507" s="695"/>
      <c r="F1507" s="695"/>
      <c r="G1507" s="695"/>
      <c r="H1507" s="695"/>
      <c r="I1507" s="695"/>
      <c r="J1507" s="695"/>
      <c r="K1507" s="696"/>
    </row>
    <row r="1508" spans="3:11" ht="15" customHeight="1" thickTop="1" thickBot="1" x14ac:dyDescent="0.25">
      <c r="C1508" s="1003"/>
    </row>
    <row r="1509" spans="3:11" ht="15" customHeight="1" thickTop="1" x14ac:dyDescent="0.2">
      <c r="C1509" s="5877" t="s">
        <v>1567</v>
      </c>
      <c r="D1509" s="5878"/>
      <c r="E1509" s="5878"/>
      <c r="F1509" s="5878"/>
      <c r="G1509" s="5878"/>
      <c r="H1509" s="5878"/>
      <c r="I1509" s="5878"/>
      <c r="J1509" s="5878"/>
      <c r="K1509" s="5879"/>
    </row>
    <row r="1510" spans="3:11" ht="15" customHeight="1" x14ac:dyDescent="0.2">
      <c r="C1510" s="5884"/>
      <c r="D1510" s="5885"/>
      <c r="E1510" s="5885"/>
      <c r="F1510" s="5885"/>
      <c r="G1510" s="5885"/>
      <c r="H1510" s="687"/>
      <c r="I1510" s="687"/>
      <c r="J1510" s="687"/>
      <c r="K1510" s="690"/>
    </row>
    <row r="1511" spans="3:11" ht="15" customHeight="1" x14ac:dyDescent="0.2">
      <c r="C1511" s="5886" t="s">
        <v>1028</v>
      </c>
      <c r="D1511" s="5887"/>
      <c r="E1511" s="5887"/>
      <c r="F1511" s="5887"/>
      <c r="G1511" s="5887"/>
      <c r="H1511" s="687"/>
      <c r="I1511" s="743"/>
      <c r="J1511" s="743"/>
      <c r="K1511" s="690"/>
    </row>
    <row r="1512" spans="3:11" ht="15" customHeight="1" x14ac:dyDescent="0.2">
      <c r="C1512" s="5926" t="s">
        <v>1568</v>
      </c>
      <c r="D1512" s="4451"/>
      <c r="E1512" s="4451"/>
      <c r="F1512" s="4451"/>
      <c r="G1512" s="4451"/>
      <c r="H1512" s="4451"/>
      <c r="I1512" s="4451"/>
      <c r="J1512" s="4451"/>
      <c r="K1512" s="5888"/>
    </row>
    <row r="1513" spans="3:11" ht="15" customHeight="1" x14ac:dyDescent="0.2">
      <c r="C1513" s="5926" t="s">
        <v>1569</v>
      </c>
      <c r="D1513" s="4451"/>
      <c r="E1513" s="4451"/>
      <c r="F1513" s="4451"/>
      <c r="G1513" s="4451"/>
      <c r="H1513" s="4451"/>
      <c r="I1513" s="687"/>
      <c r="J1513" s="687"/>
      <c r="K1513" s="690"/>
    </row>
    <row r="1514" spans="3:11" ht="15" customHeight="1" thickBot="1" x14ac:dyDescent="0.25">
      <c r="C1514" s="5914"/>
      <c r="D1514" s="5240"/>
      <c r="E1514" s="5240"/>
      <c r="F1514" s="5240"/>
      <c r="G1514" s="5240"/>
      <c r="H1514" s="687"/>
      <c r="I1514" s="687"/>
      <c r="J1514" s="687"/>
      <c r="K1514" s="690"/>
    </row>
    <row r="1515" spans="3:11" ht="15" customHeight="1" thickBot="1" x14ac:dyDescent="0.25">
      <c r="C1515" s="1368" t="s">
        <v>959</v>
      </c>
      <c r="D1515" s="803" t="s">
        <v>382</v>
      </c>
      <c r="E1515" s="803" t="s">
        <v>2448</v>
      </c>
      <c r="F1515" s="803" t="s">
        <v>1570</v>
      </c>
      <c r="G1515" s="869" t="s">
        <v>1571</v>
      </c>
      <c r="H1515" s="869" t="s">
        <v>1572</v>
      </c>
      <c r="I1515" s="687"/>
      <c r="J1515" s="687"/>
      <c r="K1515" s="690"/>
    </row>
    <row r="1516" spans="3:11" ht="19.5" customHeight="1" x14ac:dyDescent="0.2">
      <c r="C1516" s="1398" t="s">
        <v>1573</v>
      </c>
      <c r="D1516" s="1356">
        <v>8</v>
      </c>
      <c r="E1516" s="1381">
        <v>0.04</v>
      </c>
      <c r="F1516" s="1381">
        <v>0.15</v>
      </c>
      <c r="G1516" s="1382">
        <v>7.4999999999999997E-2</v>
      </c>
      <c r="H1516" s="1383">
        <v>7.4999999999999997E-2</v>
      </c>
      <c r="I1516" s="687"/>
      <c r="J1516" s="687"/>
      <c r="K1516" s="690"/>
    </row>
    <row r="1517" spans="3:11" ht="15" customHeight="1" x14ac:dyDescent="0.2">
      <c r="C1517" s="1399" t="s">
        <v>1573</v>
      </c>
      <c r="D1517" s="1360">
        <v>10</v>
      </c>
      <c r="E1517" s="1384">
        <v>0.04</v>
      </c>
      <c r="F1517" s="1384">
        <v>0.15</v>
      </c>
      <c r="G1517" s="1385">
        <v>7.4999999999999997E-2</v>
      </c>
      <c r="H1517" s="1386">
        <v>7.4999999999999997E-2</v>
      </c>
      <c r="I1517" s="687"/>
      <c r="J1517" s="687"/>
      <c r="K1517" s="690"/>
    </row>
    <row r="1518" spans="3:11" ht="15" customHeight="1" x14ac:dyDescent="0.2">
      <c r="C1518" s="1399" t="s">
        <v>1573</v>
      </c>
      <c r="D1518" s="1360">
        <v>15</v>
      </c>
      <c r="E1518" s="1384">
        <v>0.04</v>
      </c>
      <c r="F1518" s="1384">
        <v>0.15</v>
      </c>
      <c r="G1518" s="1385">
        <v>7.4999999999999997E-2</v>
      </c>
      <c r="H1518" s="1386">
        <v>7.4999999999999997E-2</v>
      </c>
      <c r="I1518" s="687"/>
      <c r="J1518" s="687"/>
      <c r="K1518" s="690"/>
    </row>
    <row r="1519" spans="3:11" ht="15" customHeight="1" x14ac:dyDescent="0.2">
      <c r="C1519" s="1399" t="s">
        <v>1573</v>
      </c>
      <c r="D1519" s="1360">
        <v>20</v>
      </c>
      <c r="E1519" s="1384">
        <v>0.04</v>
      </c>
      <c r="F1519" s="1384">
        <v>0.15</v>
      </c>
      <c r="G1519" s="1385">
        <v>7.4999999999999997E-2</v>
      </c>
      <c r="H1519" s="1386">
        <v>7.4999999999999997E-2</v>
      </c>
      <c r="I1519" s="687"/>
      <c r="J1519" s="687"/>
      <c r="K1519" s="690"/>
    </row>
    <row r="1520" spans="3:11" ht="15" customHeight="1" x14ac:dyDescent="0.2">
      <c r="C1520" s="1399" t="s">
        <v>1573</v>
      </c>
      <c r="D1520" s="1360">
        <v>25</v>
      </c>
      <c r="E1520" s="1384">
        <v>0.04</v>
      </c>
      <c r="F1520" s="1384">
        <v>0.15</v>
      </c>
      <c r="G1520" s="1385">
        <v>7.4999999999999997E-2</v>
      </c>
      <c r="H1520" s="1386">
        <v>7.4999999999999997E-2</v>
      </c>
      <c r="I1520" s="687"/>
      <c r="J1520" s="687"/>
      <c r="K1520" s="690"/>
    </row>
    <row r="1521" spans="3:11" ht="15" customHeight="1" x14ac:dyDescent="0.2">
      <c r="C1521" s="1399" t="s">
        <v>1573</v>
      </c>
      <c r="D1521" s="1360">
        <v>30</v>
      </c>
      <c r="E1521" s="1384">
        <v>0.04</v>
      </c>
      <c r="F1521" s="1384">
        <v>0.15</v>
      </c>
      <c r="G1521" s="1385">
        <v>7.4999999999999997E-2</v>
      </c>
      <c r="H1521" s="1386">
        <v>7.4999999999999997E-2</v>
      </c>
      <c r="I1521" s="687"/>
      <c r="J1521" s="687"/>
      <c r="K1521" s="690"/>
    </row>
    <row r="1522" spans="3:11" ht="15" customHeight="1" x14ac:dyDescent="0.2">
      <c r="C1522" s="1399" t="s">
        <v>1573</v>
      </c>
      <c r="D1522" s="1360">
        <v>40</v>
      </c>
      <c r="E1522" s="1384">
        <v>0.04</v>
      </c>
      <c r="F1522" s="1384">
        <v>0.15</v>
      </c>
      <c r="G1522" s="1385">
        <v>7.4999999999999997E-2</v>
      </c>
      <c r="H1522" s="1386">
        <v>7.4999999999999997E-2</v>
      </c>
      <c r="I1522" s="687"/>
      <c r="J1522" s="687"/>
      <c r="K1522" s="690"/>
    </row>
    <row r="1523" spans="3:11" ht="15" customHeight="1" x14ac:dyDescent="0.2">
      <c r="C1523" s="1399" t="s">
        <v>1573</v>
      </c>
      <c r="D1523" s="1360">
        <v>50</v>
      </c>
      <c r="E1523" s="1384">
        <v>0.04</v>
      </c>
      <c r="F1523" s="1384">
        <v>0.15</v>
      </c>
      <c r="G1523" s="1385">
        <v>7.4999999999999997E-2</v>
      </c>
      <c r="H1523" s="1386">
        <v>7.4999999999999997E-2</v>
      </c>
      <c r="I1523" s="687"/>
      <c r="J1523" s="687"/>
      <c r="K1523" s="690"/>
    </row>
    <row r="1524" spans="3:11" ht="15" customHeight="1" x14ac:dyDescent="0.2">
      <c r="C1524" s="1399" t="s">
        <v>1573</v>
      </c>
      <c r="D1524" s="1360">
        <v>75</v>
      </c>
      <c r="E1524" s="1384">
        <v>0.04</v>
      </c>
      <c r="F1524" s="1384">
        <v>0.15</v>
      </c>
      <c r="G1524" s="1385">
        <v>7.4999999999999997E-2</v>
      </c>
      <c r="H1524" s="1386">
        <v>7.4999999999999997E-2</v>
      </c>
      <c r="I1524" s="687"/>
      <c r="J1524" s="687"/>
      <c r="K1524" s="690"/>
    </row>
    <row r="1525" spans="3:11" ht="15" customHeight="1" x14ac:dyDescent="0.2">
      <c r="C1525" s="1399" t="s">
        <v>1573</v>
      </c>
      <c r="D1525" s="1360">
        <v>100</v>
      </c>
      <c r="E1525" s="1384">
        <v>0.04</v>
      </c>
      <c r="F1525" s="1384">
        <v>0.15</v>
      </c>
      <c r="G1525" s="1385">
        <v>7.4999999999999997E-2</v>
      </c>
      <c r="H1525" s="1386">
        <v>7.4999999999999997E-2</v>
      </c>
      <c r="I1525" s="687"/>
      <c r="J1525" s="687"/>
      <c r="K1525" s="690"/>
    </row>
    <row r="1526" spans="3:11" ht="15" customHeight="1" x14ac:dyDescent="0.2">
      <c r="C1526" s="1399" t="s">
        <v>1573</v>
      </c>
      <c r="D1526" s="1360">
        <v>120</v>
      </c>
      <c r="E1526" s="1384">
        <v>0.04</v>
      </c>
      <c r="F1526" s="1384">
        <v>0.15</v>
      </c>
      <c r="G1526" s="1385">
        <v>7.4999999999999997E-2</v>
      </c>
      <c r="H1526" s="1386">
        <v>7.4999999999999997E-2</v>
      </c>
      <c r="I1526" s="687"/>
      <c r="J1526" s="687"/>
      <c r="K1526" s="690"/>
    </row>
    <row r="1527" spans="3:11" ht="15" customHeight="1" x14ac:dyDescent="0.2">
      <c r="C1527" s="1399" t="s">
        <v>1573</v>
      </c>
      <c r="D1527" s="1360">
        <v>125</v>
      </c>
      <c r="E1527" s="1384">
        <v>0.04</v>
      </c>
      <c r="F1527" s="1384">
        <v>0.15</v>
      </c>
      <c r="G1527" s="1385">
        <v>7.4999999999999997E-2</v>
      </c>
      <c r="H1527" s="1386">
        <v>7.4999999999999997E-2</v>
      </c>
      <c r="I1527" s="687"/>
      <c r="J1527" s="687"/>
      <c r="K1527" s="690"/>
    </row>
    <row r="1528" spans="3:11" ht="15" customHeight="1" x14ac:dyDescent="0.2">
      <c r="C1528" s="1399" t="s">
        <v>1573</v>
      </c>
      <c r="D1528" s="1360">
        <v>150</v>
      </c>
      <c r="E1528" s="1384">
        <v>0.04</v>
      </c>
      <c r="F1528" s="1384">
        <v>0.15</v>
      </c>
      <c r="G1528" s="1385">
        <v>7.4999999999999997E-2</v>
      </c>
      <c r="H1528" s="1386">
        <v>7.4999999999999997E-2</v>
      </c>
      <c r="I1528" s="687"/>
      <c r="J1528" s="687"/>
      <c r="K1528" s="690"/>
    </row>
    <row r="1529" spans="3:11" ht="15" customHeight="1" x14ac:dyDescent="0.2">
      <c r="C1529" s="1399" t="s">
        <v>1573</v>
      </c>
      <c r="D1529" s="1360">
        <v>175</v>
      </c>
      <c r="E1529" s="1384">
        <v>0.04</v>
      </c>
      <c r="F1529" s="1384">
        <v>0.15</v>
      </c>
      <c r="G1529" s="1385">
        <v>7.4999999999999997E-2</v>
      </c>
      <c r="H1529" s="1386">
        <v>7.4999999999999997E-2</v>
      </c>
      <c r="I1529" s="687"/>
      <c r="J1529" s="687"/>
      <c r="K1529" s="690"/>
    </row>
    <row r="1530" spans="3:11" ht="15" customHeight="1" x14ac:dyDescent="0.2">
      <c r="C1530" s="1399" t="s">
        <v>1573</v>
      </c>
      <c r="D1530" s="1360">
        <v>200</v>
      </c>
      <c r="E1530" s="1384">
        <v>0.04</v>
      </c>
      <c r="F1530" s="1384">
        <v>0.15</v>
      </c>
      <c r="G1530" s="1385">
        <v>7.4999999999999997E-2</v>
      </c>
      <c r="H1530" s="1386">
        <v>7.4999999999999997E-2</v>
      </c>
      <c r="I1530" s="687"/>
      <c r="J1530" s="687"/>
      <c r="K1530" s="690"/>
    </row>
    <row r="1531" spans="3:11" ht="15" customHeight="1" x14ac:dyDescent="0.2">
      <c r="C1531" s="1399" t="s">
        <v>1573</v>
      </c>
      <c r="D1531" s="1360">
        <v>300</v>
      </c>
      <c r="E1531" s="1384">
        <v>0.04</v>
      </c>
      <c r="F1531" s="1384">
        <v>0.15</v>
      </c>
      <c r="G1531" s="1385">
        <v>7.4999999999999997E-2</v>
      </c>
      <c r="H1531" s="1386">
        <v>7.4999999999999997E-2</v>
      </c>
      <c r="I1531" s="687"/>
      <c r="J1531" s="687"/>
      <c r="K1531" s="690"/>
    </row>
    <row r="1532" spans="3:11" ht="15" customHeight="1" thickBot="1" x14ac:dyDescent="0.25">
      <c r="C1532" s="6067" t="s">
        <v>2455</v>
      </c>
      <c r="D1532" s="6068"/>
      <c r="E1532" s="6068"/>
      <c r="F1532" s="6068"/>
      <c r="G1532" s="689"/>
      <c r="H1532" s="1298"/>
      <c r="I1532" s="687"/>
      <c r="J1532" s="687"/>
      <c r="K1532" s="690"/>
    </row>
    <row r="1533" spans="3:11" ht="15" customHeight="1" thickBot="1" x14ac:dyDescent="0.25">
      <c r="C1533" s="693"/>
      <c r="D1533" s="687"/>
      <c r="E1533" s="687"/>
      <c r="F1533" s="687"/>
      <c r="G1533" s="687"/>
      <c r="H1533" s="687"/>
      <c r="I1533" s="687"/>
      <c r="J1533" s="687"/>
      <c r="K1533" s="690"/>
    </row>
    <row r="1534" spans="3:11" ht="15" customHeight="1" x14ac:dyDescent="0.2">
      <c r="C1534" s="5924" t="s">
        <v>2447</v>
      </c>
      <c r="D1534" s="5925"/>
      <c r="E1534" s="687"/>
      <c r="F1534" s="687"/>
      <c r="G1534" s="687"/>
      <c r="H1534" s="687"/>
      <c r="I1534" s="687"/>
      <c r="J1534" s="687"/>
      <c r="K1534" s="690"/>
    </row>
    <row r="1535" spans="3:11" ht="15" customHeight="1" x14ac:dyDescent="0.2">
      <c r="C1535" s="726" t="s">
        <v>2450</v>
      </c>
      <c r="D1535" s="1289" t="s">
        <v>2449</v>
      </c>
      <c r="E1535" s="687"/>
      <c r="F1535" s="687"/>
      <c r="G1535" s="687"/>
      <c r="H1535" s="687"/>
      <c r="I1535" s="687"/>
      <c r="J1535" s="687"/>
      <c r="K1535" s="690"/>
    </row>
    <row r="1536" spans="3:11" ht="15" customHeight="1" x14ac:dyDescent="0.2">
      <c r="C1536" s="1400">
        <v>0.05</v>
      </c>
      <c r="D1536" s="1388">
        <v>0.06</v>
      </c>
      <c r="E1536" s="687"/>
      <c r="F1536" s="687"/>
      <c r="G1536" s="687"/>
      <c r="H1536" s="687"/>
      <c r="I1536" s="687"/>
      <c r="J1536" s="687"/>
      <c r="K1536" s="690"/>
    </row>
    <row r="1537" spans="3:11" ht="15" customHeight="1" x14ac:dyDescent="0.2">
      <c r="C1537" s="1375" t="s">
        <v>2455</v>
      </c>
      <c r="D1537" s="1295"/>
      <c r="E1537" s="870"/>
      <c r="F1537" s="870"/>
      <c r="G1537" s="687"/>
      <c r="H1537" s="687"/>
      <c r="I1537" s="687"/>
      <c r="J1537" s="687"/>
      <c r="K1537" s="690"/>
    </row>
    <row r="1538" spans="3:11" ht="15" customHeight="1" thickBot="1" x14ac:dyDescent="0.25">
      <c r="C1538" s="730" t="s">
        <v>2456</v>
      </c>
      <c r="D1538" s="1298"/>
      <c r="E1538" s="687"/>
      <c r="F1538" s="687"/>
      <c r="G1538" s="687"/>
      <c r="H1538" s="687"/>
      <c r="I1538" s="687"/>
      <c r="J1538" s="687"/>
      <c r="K1538" s="690"/>
    </row>
    <row r="1539" spans="3:11" ht="15" customHeight="1" thickBot="1" x14ac:dyDescent="0.25">
      <c r="C1539" s="693"/>
      <c r="D1539" s="687"/>
      <c r="E1539" s="687"/>
      <c r="F1539" s="687"/>
      <c r="G1539" s="687"/>
      <c r="H1539" s="687"/>
      <c r="I1539" s="687"/>
      <c r="J1539" s="687"/>
      <c r="K1539" s="690"/>
    </row>
    <row r="1540" spans="3:11" ht="15" customHeight="1" thickBot="1" x14ac:dyDescent="0.25">
      <c r="C1540" s="5923" t="s">
        <v>1554</v>
      </c>
      <c r="D1540" s="5276"/>
      <c r="E1540" s="5276"/>
      <c r="F1540" s="5276"/>
      <c r="G1540" s="5276"/>
      <c r="H1540" s="5276"/>
      <c r="I1540" s="5276"/>
      <c r="J1540" s="5276"/>
      <c r="K1540" s="1395" t="s">
        <v>1555</v>
      </c>
    </row>
    <row r="1541" spans="3:11" ht="15" customHeight="1" x14ac:dyDescent="0.2">
      <c r="C1541" s="1370" t="s">
        <v>1556</v>
      </c>
      <c r="D1541" s="1371" t="s">
        <v>1557</v>
      </c>
      <c r="E1541" s="1371" t="s">
        <v>1558</v>
      </c>
      <c r="F1541" s="1371" t="s">
        <v>1559</v>
      </c>
      <c r="G1541" s="1371" t="s">
        <v>660</v>
      </c>
      <c r="H1541" s="1372" t="s">
        <v>661</v>
      </c>
      <c r="I1541" s="1372" t="s">
        <v>1560</v>
      </c>
      <c r="J1541" s="1373" t="s">
        <v>663</v>
      </c>
      <c r="K1541" s="1374" t="s">
        <v>664</v>
      </c>
    </row>
    <row r="1542" spans="3:11" ht="15" customHeight="1" x14ac:dyDescent="0.2">
      <c r="C1542" s="1375">
        <v>0.18890000000000001</v>
      </c>
      <c r="D1542" s="1376">
        <v>0.28000000000000003</v>
      </c>
      <c r="E1542" s="1376">
        <v>0.28000000000000003</v>
      </c>
      <c r="F1542" s="1376">
        <v>0.28000000000000003</v>
      </c>
      <c r="G1542" s="1376">
        <v>0.28000000000000003</v>
      </c>
      <c r="H1542" s="1377">
        <v>0.47</v>
      </c>
      <c r="I1542" s="1377">
        <v>0.94</v>
      </c>
      <c r="J1542" s="1377">
        <v>4.49</v>
      </c>
      <c r="K1542" s="1378">
        <v>0.1</v>
      </c>
    </row>
    <row r="1543" spans="3:11" ht="15" customHeight="1" x14ac:dyDescent="0.2">
      <c r="C1543" s="5908" t="s">
        <v>1561</v>
      </c>
      <c r="D1543" s="5909"/>
      <c r="E1543" s="5909"/>
      <c r="F1543" s="5909"/>
      <c r="G1543" s="5909"/>
      <c r="H1543" s="687"/>
      <c r="I1543" s="687"/>
      <c r="J1543" s="687"/>
      <c r="K1543" s="690"/>
    </row>
    <row r="1544" spans="3:11" ht="15" customHeight="1" thickBot="1" x14ac:dyDescent="0.25">
      <c r="C1544" s="1379"/>
      <c r="D1544" s="1299"/>
      <c r="E1544" s="1299"/>
      <c r="F1544" s="1299"/>
      <c r="G1544" s="1299"/>
      <c r="H1544" s="934"/>
      <c r="I1544" s="934"/>
      <c r="J1544" s="934"/>
      <c r="K1544" s="1380"/>
    </row>
    <row r="1545" spans="3:11" ht="15" customHeight="1" x14ac:dyDescent="0.2">
      <c r="C1545" s="1307"/>
      <c r="D1545" s="870"/>
      <c r="E1545" s="870"/>
      <c r="F1545" s="870"/>
      <c r="G1545" s="870"/>
      <c r="H1545" s="687"/>
      <c r="I1545" s="687"/>
      <c r="J1545" s="687"/>
      <c r="K1545" s="690"/>
    </row>
    <row r="1546" spans="3:11" ht="15" customHeight="1" x14ac:dyDescent="0.2">
      <c r="C1546" s="717" t="s">
        <v>953</v>
      </c>
      <c r="D1546" s="870"/>
      <c r="E1546" s="870"/>
      <c r="F1546" s="870"/>
      <c r="G1546" s="870"/>
      <c r="H1546" s="687"/>
      <c r="I1546" s="687"/>
      <c r="J1546" s="687"/>
      <c r="K1546" s="690"/>
    </row>
    <row r="1547" spans="3:11" ht="15" customHeight="1" x14ac:dyDescent="0.2">
      <c r="C1547" s="5926" t="s">
        <v>980</v>
      </c>
      <c r="D1547" s="4451"/>
      <c r="E1547" s="4451"/>
      <c r="F1547" s="4451"/>
      <c r="G1547" s="4451"/>
      <c r="H1547" s="4451"/>
      <c r="I1547" s="4451"/>
      <c r="J1547" s="4451"/>
      <c r="K1547" s="5888"/>
    </row>
    <row r="1548" spans="3:11" ht="15" customHeight="1" x14ac:dyDescent="0.2">
      <c r="C1548" s="5926" t="s">
        <v>1574</v>
      </c>
      <c r="D1548" s="4451"/>
      <c r="E1548" s="4451"/>
      <c r="F1548" s="4451"/>
      <c r="G1548" s="4451"/>
      <c r="H1548" s="4451"/>
      <c r="I1548" s="4451"/>
      <c r="J1548" s="4451"/>
      <c r="K1548" s="5888"/>
    </row>
    <row r="1549" spans="3:11" ht="15" customHeight="1" x14ac:dyDescent="0.2">
      <c r="C1549" s="5926" t="s">
        <v>1575</v>
      </c>
      <c r="D1549" s="4451"/>
      <c r="E1549" s="4451"/>
      <c r="F1549" s="4451"/>
      <c r="G1549" s="4451"/>
      <c r="H1549" s="687"/>
      <c r="I1549" s="687"/>
      <c r="J1549" s="687"/>
      <c r="K1549" s="690"/>
    </row>
    <row r="1550" spans="3:11" ht="15" customHeight="1" x14ac:dyDescent="0.2">
      <c r="C1550" s="5926" t="s">
        <v>1576</v>
      </c>
      <c r="D1550" s="4451"/>
      <c r="E1550" s="4451"/>
      <c r="F1550" s="1300"/>
      <c r="G1550" s="1300"/>
      <c r="H1550" s="687"/>
      <c r="I1550" s="687"/>
      <c r="J1550" s="687"/>
      <c r="K1550" s="690"/>
    </row>
    <row r="1551" spans="3:11" ht="15" customHeight="1" x14ac:dyDescent="0.2">
      <c r="C1551" s="1340" t="s">
        <v>982</v>
      </c>
      <c r="D1551" s="1300"/>
      <c r="E1551" s="1300"/>
      <c r="F1551" s="1300"/>
      <c r="G1551" s="1300"/>
      <c r="H1551" s="687"/>
      <c r="I1551" s="687"/>
      <c r="J1551" s="687"/>
      <c r="K1551" s="690"/>
    </row>
    <row r="1552" spans="3:11" ht="15" customHeight="1" x14ac:dyDescent="0.2">
      <c r="C1552" s="717" t="s">
        <v>1565</v>
      </c>
      <c r="D1552" s="846"/>
      <c r="E1552" s="846"/>
      <c r="F1552" s="846"/>
      <c r="G1552" s="687"/>
      <c r="H1552" s="687"/>
      <c r="I1552" s="687"/>
      <c r="J1552" s="687"/>
      <c r="K1552" s="690"/>
    </row>
    <row r="1553" spans="3:11" ht="15" customHeight="1" thickBot="1" x14ac:dyDescent="0.25">
      <c r="C1553" s="694" t="s">
        <v>1566</v>
      </c>
      <c r="D1553" s="695"/>
      <c r="E1553" s="695"/>
      <c r="F1553" s="695"/>
      <c r="G1553" s="695"/>
      <c r="H1553" s="695"/>
      <c r="I1553" s="695"/>
      <c r="J1553" s="695"/>
      <c r="K1553" s="696"/>
    </row>
    <row r="1554" spans="3:11" ht="15" customHeight="1" thickTop="1" thickBot="1" x14ac:dyDescent="0.25">
      <c r="C1554" s="1003"/>
    </row>
    <row r="1555" spans="3:11" ht="27.75" customHeight="1" thickTop="1" x14ac:dyDescent="0.2">
      <c r="C1555" s="5877" t="s">
        <v>1577</v>
      </c>
      <c r="D1555" s="5878"/>
      <c r="E1555" s="5878"/>
      <c r="F1555" s="5878"/>
      <c r="G1555" s="5878"/>
      <c r="H1555" s="5878"/>
      <c r="I1555" s="5878"/>
      <c r="J1555" s="5878"/>
      <c r="K1555" s="5879"/>
    </row>
    <row r="1556" spans="3:11" ht="15" customHeight="1" x14ac:dyDescent="0.2">
      <c r="C1556" s="5886" t="s">
        <v>1028</v>
      </c>
      <c r="D1556" s="5887"/>
      <c r="E1556" s="5887"/>
      <c r="F1556" s="5887"/>
      <c r="G1556" s="5887"/>
      <c r="H1556" s="687"/>
      <c r="I1556" s="743"/>
      <c r="J1556" s="743"/>
      <c r="K1556" s="690"/>
    </row>
    <row r="1557" spans="3:11" ht="15" customHeight="1" x14ac:dyDescent="0.2">
      <c r="C1557" s="5926" t="s">
        <v>2828</v>
      </c>
      <c r="D1557" s="4451"/>
      <c r="E1557" s="4451"/>
      <c r="F1557" s="4451"/>
      <c r="G1557" s="4451"/>
      <c r="H1557" s="4451"/>
      <c r="I1557" s="4451"/>
      <c r="J1557" s="4451"/>
      <c r="K1557" s="5888"/>
    </row>
    <row r="1558" spans="3:11" ht="15" customHeight="1" x14ac:dyDescent="0.2">
      <c r="C1558" s="5926" t="s">
        <v>2829</v>
      </c>
      <c r="D1558" s="4451"/>
      <c r="E1558" s="4451"/>
      <c r="F1558" s="4451"/>
      <c r="G1558" s="4451"/>
      <c r="H1558" s="4451"/>
      <c r="I1558" s="687"/>
      <c r="J1558" s="687"/>
      <c r="K1558" s="690"/>
    </row>
    <row r="1559" spans="3:11" ht="15" customHeight="1" thickBot="1" x14ac:dyDescent="0.25">
      <c r="C1559" s="5914"/>
      <c r="D1559" s="5240"/>
      <c r="E1559" s="5240"/>
      <c r="F1559" s="5242" t="s">
        <v>2830</v>
      </c>
      <c r="G1559" s="5240"/>
      <c r="H1559" s="687"/>
      <c r="I1559" s="687"/>
      <c r="J1559" s="687"/>
      <c r="K1559" s="690"/>
    </row>
    <row r="1560" spans="3:11" ht="15" customHeight="1" thickBot="1" x14ac:dyDescent="0.25">
      <c r="C1560" s="1368" t="s">
        <v>381</v>
      </c>
      <c r="D1560" s="803" t="s">
        <v>2831</v>
      </c>
      <c r="E1560" s="803" t="s">
        <v>2832</v>
      </c>
      <c r="F1560" s="803" t="s">
        <v>2448</v>
      </c>
      <c r="G1560" s="1389" t="s">
        <v>383</v>
      </c>
      <c r="H1560" s="1354"/>
      <c r="I1560" s="687"/>
      <c r="J1560" s="687"/>
      <c r="K1560" s="690"/>
    </row>
    <row r="1561" spans="3:11" ht="15" customHeight="1" x14ac:dyDescent="0.2">
      <c r="C1561" s="1401" t="s">
        <v>2833</v>
      </c>
      <c r="D1561" s="1356">
        <v>8</v>
      </c>
      <c r="E1561" s="1381" t="s">
        <v>1721</v>
      </c>
      <c r="F1561" s="1381">
        <v>0.13</v>
      </c>
      <c r="G1561" s="1381">
        <v>0.13</v>
      </c>
      <c r="H1561" s="1390"/>
      <c r="I1561" s="687"/>
      <c r="J1561" s="687"/>
      <c r="K1561" s="690"/>
    </row>
    <row r="1562" spans="3:11" ht="15" customHeight="1" x14ac:dyDescent="0.2">
      <c r="C1562" s="1402" t="s">
        <v>2834</v>
      </c>
      <c r="D1562" s="1360">
        <v>10</v>
      </c>
      <c r="E1562" s="1384" t="s">
        <v>1721</v>
      </c>
      <c r="F1562" s="1384">
        <v>0.08</v>
      </c>
      <c r="G1562" s="1384">
        <v>0.15</v>
      </c>
      <c r="H1562" s="1390"/>
      <c r="I1562" s="687"/>
      <c r="J1562" s="687"/>
      <c r="K1562" s="690"/>
    </row>
    <row r="1563" spans="3:11" ht="15" customHeight="1" thickBot="1" x14ac:dyDescent="0.25">
      <c r="C1563" s="6067" t="s">
        <v>2835</v>
      </c>
      <c r="D1563" s="6068"/>
      <c r="E1563" s="6068"/>
      <c r="F1563" s="6068"/>
      <c r="G1563" s="689"/>
      <c r="H1563" s="687"/>
      <c r="I1563" s="687"/>
      <c r="J1563" s="687"/>
      <c r="K1563" s="690"/>
    </row>
    <row r="1564" spans="3:11" ht="15" customHeight="1" x14ac:dyDescent="0.2">
      <c r="C1564" s="693" t="s">
        <v>2836</v>
      </c>
      <c r="D1564" s="687"/>
      <c r="E1564" s="687"/>
      <c r="F1564" s="687"/>
      <c r="G1564" s="687"/>
      <c r="H1564" s="687"/>
      <c r="I1564" s="687"/>
      <c r="J1564" s="687"/>
      <c r="K1564" s="690"/>
    </row>
    <row r="1565" spans="3:11" ht="15" customHeight="1" x14ac:dyDescent="0.2">
      <c r="C1565" s="693" t="s">
        <v>2837</v>
      </c>
      <c r="D1565" s="687"/>
      <c r="E1565" s="687"/>
      <c r="F1565" s="687"/>
      <c r="G1565" s="687"/>
      <c r="H1565" s="687"/>
      <c r="I1565" s="687"/>
      <c r="J1565" s="687"/>
      <c r="K1565" s="690"/>
    </row>
    <row r="1566" spans="3:11" ht="15" customHeight="1" x14ac:dyDescent="0.2">
      <c r="C1566" s="717" t="s">
        <v>953</v>
      </c>
      <c r="D1566" s="687"/>
      <c r="E1566" s="687"/>
      <c r="F1566" s="687"/>
      <c r="G1566" s="687"/>
      <c r="H1566" s="687"/>
      <c r="I1566" s="687"/>
      <c r="J1566" s="687"/>
      <c r="K1566" s="690"/>
    </row>
    <row r="1567" spans="3:11" ht="15" customHeight="1" x14ac:dyDescent="0.2">
      <c r="C1567" s="5913" t="s">
        <v>2838</v>
      </c>
      <c r="D1567" s="4509"/>
      <c r="E1567" s="4509"/>
      <c r="F1567" s="4509"/>
      <c r="G1567" s="4509"/>
      <c r="H1567" s="4509"/>
      <c r="I1567" s="4509"/>
      <c r="J1567" s="4509"/>
      <c r="K1567" s="5807"/>
    </row>
    <row r="1568" spans="3:11" ht="30" customHeight="1" x14ac:dyDescent="0.2">
      <c r="C1568" s="5913" t="s">
        <v>2839</v>
      </c>
      <c r="D1568" s="4509"/>
      <c r="E1568" s="4509"/>
      <c r="F1568" s="4509"/>
      <c r="G1568" s="4509"/>
      <c r="H1568" s="4509"/>
      <c r="I1568" s="4509"/>
      <c r="J1568" s="4509"/>
      <c r="K1568" s="5807"/>
    </row>
    <row r="1569" spans="3:11" ht="15" customHeight="1" x14ac:dyDescent="0.2">
      <c r="C1569" s="693" t="s">
        <v>2840</v>
      </c>
      <c r="D1569" s="687"/>
      <c r="E1569" s="687"/>
      <c r="F1569" s="687"/>
      <c r="G1569" s="687"/>
      <c r="H1569" s="687"/>
      <c r="I1569" s="687"/>
      <c r="J1569" s="687"/>
      <c r="K1569" s="690"/>
    </row>
    <row r="1570" spans="3:11" ht="15" customHeight="1" x14ac:dyDescent="0.2">
      <c r="C1570" s="693" t="s">
        <v>2841</v>
      </c>
      <c r="D1570" s="687"/>
      <c r="E1570" s="687"/>
      <c r="F1570" s="687"/>
      <c r="G1570" s="687"/>
      <c r="H1570" s="687"/>
      <c r="I1570" s="687"/>
      <c r="J1570" s="687"/>
      <c r="K1570" s="690"/>
    </row>
    <row r="1571" spans="3:11" ht="15" customHeight="1" thickBot="1" x14ac:dyDescent="0.25">
      <c r="C1571" s="693"/>
      <c r="D1571" s="846"/>
      <c r="E1571" s="846"/>
      <c r="F1571" s="846"/>
      <c r="G1571" s="687"/>
      <c r="H1571" s="687"/>
      <c r="I1571" s="687"/>
      <c r="J1571" s="687"/>
      <c r="K1571" s="690"/>
    </row>
    <row r="1572" spans="3:11" ht="15" customHeight="1" thickBot="1" x14ac:dyDescent="0.25">
      <c r="C1572" s="5923" t="s">
        <v>1554</v>
      </c>
      <c r="D1572" s="5276"/>
      <c r="E1572" s="5276"/>
      <c r="F1572" s="5276"/>
      <c r="G1572" s="5276"/>
      <c r="H1572" s="5276"/>
      <c r="I1572" s="5276"/>
      <c r="J1572" s="5276"/>
      <c r="K1572" s="1369" t="s">
        <v>1555</v>
      </c>
    </row>
    <row r="1573" spans="3:11" ht="15" customHeight="1" x14ac:dyDescent="0.2">
      <c r="C1573" s="1370" t="s">
        <v>1556</v>
      </c>
      <c r="D1573" s="1371" t="s">
        <v>1557</v>
      </c>
      <c r="E1573" s="1371" t="s">
        <v>1558</v>
      </c>
      <c r="F1573" s="1371" t="s">
        <v>1559</v>
      </c>
      <c r="G1573" s="1371" t="s">
        <v>660</v>
      </c>
      <c r="H1573" s="1372" t="s">
        <v>661</v>
      </c>
      <c r="I1573" s="1372" t="s">
        <v>1560</v>
      </c>
      <c r="J1573" s="1373" t="s">
        <v>663</v>
      </c>
      <c r="K1573" s="1374" t="s">
        <v>664</v>
      </c>
    </row>
    <row r="1574" spans="3:11" ht="15" customHeight="1" x14ac:dyDescent="0.2">
      <c r="C1574" s="1375">
        <v>0.18890000000000001</v>
      </c>
      <c r="D1574" s="1376">
        <v>0.28000000000000003</v>
      </c>
      <c r="E1574" s="1376">
        <v>0.28000000000000003</v>
      </c>
      <c r="F1574" s="1376">
        <v>0.28000000000000003</v>
      </c>
      <c r="G1574" s="1376">
        <v>0.28000000000000003</v>
      </c>
      <c r="H1574" s="1377">
        <v>0.47</v>
      </c>
      <c r="I1574" s="1377">
        <v>0.94</v>
      </c>
      <c r="J1574" s="1377">
        <v>4.49</v>
      </c>
      <c r="K1574" s="1378">
        <v>0.1</v>
      </c>
    </row>
    <row r="1575" spans="3:11" ht="15" customHeight="1" x14ac:dyDescent="0.2">
      <c r="C1575" s="5908" t="s">
        <v>1561</v>
      </c>
      <c r="D1575" s="5909"/>
      <c r="E1575" s="5909"/>
      <c r="F1575" s="5909"/>
      <c r="G1575" s="5909"/>
      <c r="H1575" s="687"/>
      <c r="I1575" s="687"/>
      <c r="J1575" s="687"/>
      <c r="K1575" s="690"/>
    </row>
    <row r="1576" spans="3:11" ht="15" customHeight="1" thickBot="1" x14ac:dyDescent="0.25">
      <c r="C1576" s="1379"/>
      <c r="D1576" s="1299"/>
      <c r="E1576" s="1299"/>
      <c r="F1576" s="1299"/>
      <c r="G1576" s="1299"/>
      <c r="H1576" s="934"/>
      <c r="I1576" s="934"/>
      <c r="J1576" s="934"/>
      <c r="K1576" s="1380"/>
    </row>
    <row r="1577" spans="3:11" ht="15" customHeight="1" x14ac:dyDescent="0.2">
      <c r="C1577" s="5808" t="s">
        <v>2842</v>
      </c>
      <c r="D1577" s="4367"/>
      <c r="E1577" s="4367"/>
      <c r="F1577" s="870"/>
      <c r="G1577" s="870"/>
      <c r="H1577" s="687"/>
      <c r="I1577" s="687"/>
      <c r="J1577" s="687"/>
      <c r="K1577" s="690"/>
    </row>
    <row r="1578" spans="3:11" ht="39.75" customHeight="1" x14ac:dyDescent="0.2">
      <c r="C1578" s="5913" t="s">
        <v>2843</v>
      </c>
      <c r="D1578" s="4509"/>
      <c r="E1578" s="4509"/>
      <c r="F1578" s="4509"/>
      <c r="G1578" s="4509"/>
      <c r="H1578" s="4509"/>
      <c r="I1578" s="4509"/>
      <c r="J1578" s="4509"/>
      <c r="K1578" s="5807"/>
    </row>
    <row r="1579" spans="3:11" ht="15" customHeight="1" x14ac:dyDescent="0.2">
      <c r="C1579" s="1307" t="s">
        <v>2844</v>
      </c>
      <c r="D1579" s="870"/>
      <c r="E1579" s="870"/>
      <c r="F1579" s="870"/>
      <c r="G1579" s="870"/>
      <c r="H1579" s="687"/>
      <c r="I1579" s="687"/>
      <c r="J1579" s="687"/>
      <c r="K1579" s="690"/>
    </row>
    <row r="1580" spans="3:11" ht="15" customHeight="1" x14ac:dyDescent="0.2">
      <c r="C1580" s="1307"/>
      <c r="D1580" s="870"/>
      <c r="E1580" s="870"/>
      <c r="F1580" s="870"/>
      <c r="G1580" s="870"/>
      <c r="H1580" s="687"/>
      <c r="I1580" s="687"/>
      <c r="J1580" s="687"/>
      <c r="K1580" s="690"/>
    </row>
    <row r="1581" spans="3:11" ht="15" customHeight="1" x14ac:dyDescent="0.2">
      <c r="C1581" s="717" t="s">
        <v>722</v>
      </c>
      <c r="D1581" s="870"/>
      <c r="E1581" s="870"/>
      <c r="F1581" s="870"/>
      <c r="G1581" s="870"/>
      <c r="H1581" s="687"/>
      <c r="I1581" s="687"/>
      <c r="J1581" s="687"/>
      <c r="K1581" s="690"/>
    </row>
    <row r="1582" spans="3:11" ht="15" customHeight="1" thickBot="1" x14ac:dyDescent="0.25">
      <c r="C1582" s="5926" t="s">
        <v>723</v>
      </c>
      <c r="D1582" s="4451"/>
      <c r="E1582" s="4451"/>
      <c r="F1582" s="4451"/>
      <c r="G1582" s="4451"/>
      <c r="H1582" s="4451"/>
      <c r="I1582" s="4451"/>
      <c r="J1582" s="4451"/>
      <c r="K1582" s="5888"/>
    </row>
    <row r="1583" spans="3:11" ht="15" customHeight="1" thickBot="1" x14ac:dyDescent="0.25">
      <c r="C1583" s="1340"/>
      <c r="D1583" s="1300"/>
      <c r="E1583" s="1300"/>
      <c r="F1583" s="5313" t="s">
        <v>724</v>
      </c>
      <c r="G1583" s="5315"/>
      <c r="H1583" s="1300"/>
      <c r="I1583" s="1300"/>
      <c r="J1583" s="1300"/>
      <c r="K1583" s="1341"/>
    </row>
    <row r="1584" spans="3:11" ht="15" customHeight="1" thickBot="1" x14ac:dyDescent="0.25">
      <c r="C1584" s="1368" t="s">
        <v>381</v>
      </c>
      <c r="D1584" s="803" t="s">
        <v>2831</v>
      </c>
      <c r="E1584" s="803" t="s">
        <v>2832</v>
      </c>
      <c r="F1584" s="1391" t="s">
        <v>2448</v>
      </c>
      <c r="G1584" s="888" t="s">
        <v>383</v>
      </c>
      <c r="H1584" s="1300"/>
      <c r="I1584" s="1300"/>
      <c r="J1584" s="1300"/>
      <c r="K1584" s="1341"/>
    </row>
    <row r="1585" spans="3:11" ht="15" customHeight="1" x14ac:dyDescent="0.2">
      <c r="C1585" s="1401" t="s">
        <v>725</v>
      </c>
      <c r="D1585" s="1356">
        <v>10</v>
      </c>
      <c r="E1585" s="1381">
        <v>15</v>
      </c>
      <c r="F1585" s="1381">
        <v>0.13</v>
      </c>
      <c r="G1585" s="1392">
        <v>0.13</v>
      </c>
      <c r="H1585" s="1300"/>
      <c r="I1585" s="1300"/>
      <c r="J1585" s="1300"/>
      <c r="K1585" s="1341"/>
    </row>
    <row r="1586" spans="3:11" ht="15" customHeight="1" x14ac:dyDescent="0.2">
      <c r="C1586" s="1402" t="s">
        <v>726</v>
      </c>
      <c r="D1586" s="1360">
        <v>10</v>
      </c>
      <c r="E1586" s="1384">
        <v>20</v>
      </c>
      <c r="F1586" s="1384">
        <v>0.13</v>
      </c>
      <c r="G1586" s="813">
        <v>0.13</v>
      </c>
      <c r="H1586" s="1300"/>
      <c r="I1586" s="1300"/>
      <c r="J1586" s="1300"/>
      <c r="K1586" s="1341"/>
    </row>
    <row r="1587" spans="3:11" ht="15" customHeight="1" x14ac:dyDescent="0.2">
      <c r="C1587" s="1402" t="s">
        <v>727</v>
      </c>
      <c r="D1587" s="1360">
        <v>10</v>
      </c>
      <c r="E1587" s="1384">
        <v>25</v>
      </c>
      <c r="F1587" s="1384">
        <v>0.13</v>
      </c>
      <c r="G1587" s="813">
        <v>0.13</v>
      </c>
      <c r="H1587" s="1300"/>
      <c r="I1587" s="1300"/>
      <c r="J1587" s="1300"/>
      <c r="K1587" s="1341"/>
    </row>
    <row r="1588" spans="3:11" ht="15" customHeight="1" x14ac:dyDescent="0.2">
      <c r="C1588" s="1402" t="s">
        <v>728</v>
      </c>
      <c r="D1588" s="1360">
        <v>10</v>
      </c>
      <c r="E1588" s="1384">
        <v>30</v>
      </c>
      <c r="F1588" s="1384">
        <v>0.13</v>
      </c>
      <c r="G1588" s="813">
        <v>0.13</v>
      </c>
      <c r="H1588" s="1300"/>
      <c r="I1588" s="1300"/>
      <c r="J1588" s="1300"/>
      <c r="K1588" s="1341"/>
    </row>
    <row r="1589" spans="3:11" ht="15" customHeight="1" x14ac:dyDescent="0.2">
      <c r="C1589" s="1402" t="s">
        <v>729</v>
      </c>
      <c r="D1589" s="1360">
        <v>10</v>
      </c>
      <c r="E1589" s="1384">
        <v>40</v>
      </c>
      <c r="F1589" s="1384">
        <v>0.13</v>
      </c>
      <c r="G1589" s="813">
        <v>0.13</v>
      </c>
      <c r="H1589" s="1300"/>
      <c r="I1589" s="1300"/>
      <c r="J1589" s="1300"/>
      <c r="K1589" s="1341"/>
    </row>
    <row r="1590" spans="3:11" ht="15" customHeight="1" x14ac:dyDescent="0.2">
      <c r="C1590" s="1402" t="s">
        <v>730</v>
      </c>
      <c r="D1590" s="1360">
        <v>10</v>
      </c>
      <c r="E1590" s="1384">
        <v>50</v>
      </c>
      <c r="F1590" s="1384">
        <v>0.13</v>
      </c>
      <c r="G1590" s="813">
        <v>0.13</v>
      </c>
      <c r="H1590" s="1300"/>
      <c r="I1590" s="1300"/>
      <c r="J1590" s="1300"/>
      <c r="K1590" s="1341"/>
    </row>
    <row r="1591" spans="3:11" ht="15" customHeight="1" x14ac:dyDescent="0.2">
      <c r="C1591" s="1402" t="s">
        <v>731</v>
      </c>
      <c r="D1591" s="1360">
        <v>10</v>
      </c>
      <c r="E1591" s="1384">
        <v>70</v>
      </c>
      <c r="F1591" s="1384">
        <v>0.13</v>
      </c>
      <c r="G1591" s="813">
        <v>0.13</v>
      </c>
      <c r="H1591" s="1300"/>
      <c r="I1591" s="1300"/>
      <c r="J1591" s="1300"/>
      <c r="K1591" s="1341"/>
    </row>
    <row r="1592" spans="3:11" ht="15" customHeight="1" x14ac:dyDescent="0.2">
      <c r="C1592" s="1402" t="s">
        <v>732</v>
      </c>
      <c r="D1592" s="1360">
        <v>10</v>
      </c>
      <c r="E1592" s="1384">
        <v>100</v>
      </c>
      <c r="F1592" s="1384">
        <v>0.13</v>
      </c>
      <c r="G1592" s="813">
        <v>0.13</v>
      </c>
      <c r="H1592" s="1300"/>
      <c r="I1592" s="1300"/>
      <c r="J1592" s="1300"/>
      <c r="K1592" s="1341"/>
    </row>
    <row r="1593" spans="3:11" ht="15" customHeight="1" x14ac:dyDescent="0.2">
      <c r="C1593" s="5932" t="s">
        <v>1561</v>
      </c>
      <c r="D1593" s="5419"/>
      <c r="E1593" s="5419"/>
      <c r="F1593" s="5419"/>
      <c r="G1593" s="5933"/>
      <c r="H1593" s="1300"/>
      <c r="I1593" s="1300"/>
      <c r="J1593" s="1300"/>
      <c r="K1593" s="1341"/>
    </row>
    <row r="1594" spans="3:11" ht="15" customHeight="1" thickBot="1" x14ac:dyDescent="0.25">
      <c r="C1594" s="1403" t="s">
        <v>733</v>
      </c>
      <c r="D1594" s="5935"/>
      <c r="E1594" s="5935"/>
      <c r="F1594" s="5935"/>
      <c r="G1594" s="5936"/>
      <c r="H1594" s="1300"/>
      <c r="I1594" s="1300"/>
      <c r="J1594" s="1300"/>
      <c r="K1594" s="1341"/>
    </row>
    <row r="1595" spans="3:11" ht="15" customHeight="1" thickBot="1" x14ac:dyDescent="0.25">
      <c r="C1595" s="1340"/>
      <c r="D1595" s="1300"/>
      <c r="E1595" s="1300"/>
      <c r="F1595" s="1300"/>
      <c r="G1595" s="1300"/>
      <c r="H1595" s="1300"/>
      <c r="I1595" s="1300"/>
      <c r="J1595" s="1300"/>
      <c r="K1595" s="1341"/>
    </row>
    <row r="1596" spans="3:11" ht="15" customHeight="1" thickBot="1" x14ac:dyDescent="0.25">
      <c r="C1596" s="1340"/>
      <c r="D1596" s="1300"/>
      <c r="E1596" s="1300"/>
      <c r="F1596" s="5313" t="s">
        <v>724</v>
      </c>
      <c r="G1596" s="5315"/>
      <c r="H1596" s="1300"/>
      <c r="I1596" s="1300"/>
      <c r="J1596" s="1300"/>
      <c r="K1596" s="1341"/>
    </row>
    <row r="1597" spans="3:11" ht="15" customHeight="1" thickBot="1" x14ac:dyDescent="0.25">
      <c r="C1597" s="1368" t="s">
        <v>381</v>
      </c>
      <c r="D1597" s="803" t="s">
        <v>2831</v>
      </c>
      <c r="E1597" s="803" t="s">
        <v>2832</v>
      </c>
      <c r="F1597" s="1391" t="s">
        <v>2448</v>
      </c>
      <c r="G1597" s="888" t="s">
        <v>383</v>
      </c>
      <c r="H1597" s="1300"/>
      <c r="I1597" s="1300"/>
      <c r="J1597" s="1300"/>
      <c r="K1597" s="1341"/>
    </row>
    <row r="1598" spans="3:11" ht="15" customHeight="1" x14ac:dyDescent="0.2">
      <c r="C1598" s="1401" t="s">
        <v>734</v>
      </c>
      <c r="D1598" s="1356">
        <v>10</v>
      </c>
      <c r="E1598" s="1381">
        <v>15</v>
      </c>
      <c r="F1598" s="1381">
        <v>0.04</v>
      </c>
      <c r="G1598" s="1392">
        <v>0.15</v>
      </c>
      <c r="H1598" s="1300"/>
      <c r="I1598" s="1300"/>
      <c r="J1598" s="1300"/>
      <c r="K1598" s="1341"/>
    </row>
    <row r="1599" spans="3:11" ht="15" customHeight="1" x14ac:dyDescent="0.2">
      <c r="C1599" s="1402" t="s">
        <v>735</v>
      </c>
      <c r="D1599" s="1360">
        <v>10</v>
      </c>
      <c r="E1599" s="1384">
        <v>20</v>
      </c>
      <c r="F1599" s="1384">
        <v>0.04</v>
      </c>
      <c r="G1599" s="813">
        <v>0.15</v>
      </c>
      <c r="H1599" s="1300"/>
      <c r="I1599" s="1300"/>
      <c r="J1599" s="1300"/>
      <c r="K1599" s="1341"/>
    </row>
    <row r="1600" spans="3:11" ht="15" customHeight="1" x14ac:dyDescent="0.2">
      <c r="C1600" s="1402" t="s">
        <v>736</v>
      </c>
      <c r="D1600" s="1360">
        <v>10</v>
      </c>
      <c r="E1600" s="1384">
        <v>25</v>
      </c>
      <c r="F1600" s="1384">
        <v>0.04</v>
      </c>
      <c r="G1600" s="813">
        <v>0.15</v>
      </c>
      <c r="H1600" s="1300"/>
      <c r="I1600" s="1300"/>
      <c r="J1600" s="1300"/>
      <c r="K1600" s="1341"/>
    </row>
    <row r="1601" spans="3:11" ht="15" customHeight="1" x14ac:dyDescent="0.2">
      <c r="C1601" s="1402" t="s">
        <v>737</v>
      </c>
      <c r="D1601" s="1360">
        <v>10</v>
      </c>
      <c r="E1601" s="1384">
        <v>30</v>
      </c>
      <c r="F1601" s="1384">
        <v>0.04</v>
      </c>
      <c r="G1601" s="813">
        <v>0.15</v>
      </c>
      <c r="H1601" s="1300"/>
      <c r="I1601" s="1300"/>
      <c r="J1601" s="1300"/>
      <c r="K1601" s="1341"/>
    </row>
    <row r="1602" spans="3:11" ht="15" customHeight="1" x14ac:dyDescent="0.2">
      <c r="C1602" s="1402" t="s">
        <v>738</v>
      </c>
      <c r="D1602" s="1360">
        <v>10</v>
      </c>
      <c r="E1602" s="1384">
        <v>40</v>
      </c>
      <c r="F1602" s="1384">
        <v>0.04</v>
      </c>
      <c r="G1602" s="813">
        <v>0.15</v>
      </c>
      <c r="H1602" s="1300"/>
      <c r="I1602" s="1300"/>
      <c r="J1602" s="1300"/>
      <c r="K1602" s="1341"/>
    </row>
    <row r="1603" spans="3:11" ht="15" customHeight="1" x14ac:dyDescent="0.2">
      <c r="C1603" s="1402" t="s">
        <v>739</v>
      </c>
      <c r="D1603" s="1360">
        <v>10</v>
      </c>
      <c r="E1603" s="1384">
        <v>50</v>
      </c>
      <c r="F1603" s="1384">
        <v>0.04</v>
      </c>
      <c r="G1603" s="813">
        <v>0.15</v>
      </c>
      <c r="H1603" s="1300"/>
      <c r="I1603" s="1300"/>
      <c r="J1603" s="1300"/>
      <c r="K1603" s="1341"/>
    </row>
    <row r="1604" spans="3:11" ht="15" customHeight="1" x14ac:dyDescent="0.2">
      <c r="C1604" s="1402" t="s">
        <v>740</v>
      </c>
      <c r="D1604" s="1360">
        <v>10</v>
      </c>
      <c r="E1604" s="1384">
        <v>70</v>
      </c>
      <c r="F1604" s="1384">
        <v>0.04</v>
      </c>
      <c r="G1604" s="813">
        <v>0.15</v>
      </c>
      <c r="H1604" s="1300"/>
      <c r="I1604" s="1300"/>
      <c r="J1604" s="1300"/>
      <c r="K1604" s="1341"/>
    </row>
    <row r="1605" spans="3:11" ht="15" customHeight="1" x14ac:dyDescent="0.2">
      <c r="C1605" s="1402" t="s">
        <v>741</v>
      </c>
      <c r="D1605" s="1360">
        <v>10</v>
      </c>
      <c r="E1605" s="1384">
        <v>100</v>
      </c>
      <c r="F1605" s="1384">
        <v>0.04</v>
      </c>
      <c r="G1605" s="813">
        <v>0.15</v>
      </c>
      <c r="H1605" s="1300"/>
      <c r="I1605" s="1300"/>
      <c r="J1605" s="1300"/>
      <c r="K1605" s="1341"/>
    </row>
    <row r="1606" spans="3:11" ht="15" customHeight="1" x14ac:dyDescent="0.2">
      <c r="C1606" s="5932" t="s">
        <v>1561</v>
      </c>
      <c r="D1606" s="5419"/>
      <c r="E1606" s="5419"/>
      <c r="F1606" s="5419"/>
      <c r="G1606" s="5933"/>
      <c r="H1606" s="1300"/>
      <c r="I1606" s="1300"/>
      <c r="J1606" s="1300"/>
      <c r="K1606" s="1341"/>
    </row>
    <row r="1607" spans="3:11" ht="15" customHeight="1" thickBot="1" x14ac:dyDescent="0.25">
      <c r="C1607" s="1403" t="s">
        <v>2837</v>
      </c>
      <c r="D1607" s="5935"/>
      <c r="E1607" s="5935"/>
      <c r="F1607" s="5935"/>
      <c r="G1607" s="5936"/>
      <c r="H1607" s="1300"/>
      <c r="I1607" s="1300"/>
      <c r="J1607" s="1300"/>
      <c r="K1607" s="1341"/>
    </row>
    <row r="1608" spans="3:11" ht="15" customHeight="1" x14ac:dyDescent="0.2">
      <c r="C1608" s="1340"/>
      <c r="D1608" s="1300"/>
      <c r="E1608" s="1300"/>
      <c r="F1608" s="1300"/>
      <c r="G1608" s="1300"/>
      <c r="H1608" s="1300"/>
      <c r="I1608" s="1300"/>
      <c r="J1608" s="1300"/>
      <c r="K1608" s="1341"/>
    </row>
    <row r="1609" spans="3:11" ht="15" customHeight="1" x14ac:dyDescent="0.2">
      <c r="C1609" s="1308" t="s">
        <v>742</v>
      </c>
      <c r="D1609" s="1300"/>
      <c r="E1609" s="1300"/>
      <c r="F1609" s="1300"/>
      <c r="G1609" s="1300"/>
      <c r="H1609" s="1300"/>
      <c r="I1609" s="1300"/>
      <c r="J1609" s="1300"/>
      <c r="K1609" s="1341"/>
    </row>
    <row r="1610" spans="3:11" ht="15" customHeight="1" x14ac:dyDescent="0.2">
      <c r="C1610" s="5913" t="s">
        <v>2838</v>
      </c>
      <c r="D1610" s="4509"/>
      <c r="E1610" s="4509"/>
      <c r="F1610" s="4509"/>
      <c r="G1610" s="4509"/>
      <c r="H1610" s="4509"/>
      <c r="I1610" s="4509"/>
      <c r="J1610" s="4509"/>
      <c r="K1610" s="5807"/>
    </row>
    <row r="1611" spans="3:11" ht="36" customHeight="1" x14ac:dyDescent="0.2">
      <c r="C1611" s="5913" t="s">
        <v>743</v>
      </c>
      <c r="D1611" s="4509"/>
      <c r="E1611" s="4509"/>
      <c r="F1611" s="4509"/>
      <c r="G1611" s="4509"/>
      <c r="H1611" s="4509"/>
      <c r="I1611" s="4509"/>
      <c r="J1611" s="4509"/>
      <c r="K1611" s="5807"/>
    </row>
    <row r="1612" spans="3:11" ht="33" customHeight="1" x14ac:dyDescent="0.2">
      <c r="C1612" s="5926" t="s">
        <v>744</v>
      </c>
      <c r="D1612" s="4451"/>
      <c r="E1612" s="4451"/>
      <c r="F1612" s="4451"/>
      <c r="G1612" s="4451"/>
      <c r="H1612" s="4451"/>
      <c r="I1612" s="4451"/>
      <c r="J1612" s="4451"/>
      <c r="K1612" s="5888"/>
    </row>
    <row r="1613" spans="3:11" ht="15" customHeight="1" x14ac:dyDescent="0.2">
      <c r="C1613" s="5926" t="s">
        <v>1575</v>
      </c>
      <c r="D1613" s="4451"/>
      <c r="E1613" s="4451"/>
      <c r="F1613" s="4451"/>
      <c r="G1613" s="4451"/>
      <c r="H1613" s="687"/>
      <c r="I1613" s="687"/>
      <c r="J1613" s="687"/>
      <c r="K1613" s="690"/>
    </row>
    <row r="1614" spans="3:11" ht="15" customHeight="1" x14ac:dyDescent="0.2">
      <c r="C1614" s="5926" t="s">
        <v>2841</v>
      </c>
      <c r="D1614" s="4451"/>
      <c r="E1614" s="4451"/>
      <c r="F1614" s="4451"/>
      <c r="G1614" s="1300"/>
      <c r="H1614" s="687"/>
      <c r="I1614" s="687"/>
      <c r="J1614" s="687"/>
      <c r="K1614" s="690"/>
    </row>
    <row r="1615" spans="3:11" ht="15" customHeight="1" x14ac:dyDescent="0.2">
      <c r="C1615" s="5926" t="s">
        <v>2842</v>
      </c>
      <c r="D1615" s="4451"/>
      <c r="E1615" s="4451"/>
      <c r="F1615" s="1300"/>
      <c r="G1615" s="1300"/>
      <c r="H1615" s="687"/>
      <c r="I1615" s="687"/>
      <c r="J1615" s="687"/>
      <c r="K1615" s="690"/>
    </row>
    <row r="1616" spans="3:11" ht="27" customHeight="1" x14ac:dyDescent="0.2">
      <c r="C1616" s="5913" t="s">
        <v>2843</v>
      </c>
      <c r="D1616" s="4509"/>
      <c r="E1616" s="4509"/>
      <c r="F1616" s="4509"/>
      <c r="G1616" s="4509"/>
      <c r="H1616" s="4509"/>
      <c r="I1616" s="4509"/>
      <c r="J1616" s="4509"/>
      <c r="K1616" s="5807"/>
    </row>
    <row r="1617" spans="3:11" ht="15" customHeight="1" x14ac:dyDescent="0.2">
      <c r="C1617" s="1307" t="s">
        <v>2844</v>
      </c>
      <c r="D1617" s="1301"/>
      <c r="E1617" s="1301"/>
      <c r="F1617" s="870"/>
      <c r="G1617" s="870"/>
      <c r="H1617" s="687"/>
      <c r="I1617" s="687"/>
      <c r="J1617" s="687"/>
      <c r="K1617" s="690"/>
    </row>
    <row r="1618" spans="3:11" ht="15" customHeight="1" x14ac:dyDescent="0.2">
      <c r="C1618" s="1307"/>
      <c r="D1618" s="1301"/>
      <c r="E1618" s="1301"/>
      <c r="F1618" s="870"/>
      <c r="G1618" s="870"/>
      <c r="H1618" s="687"/>
      <c r="I1618" s="687"/>
      <c r="J1618" s="687"/>
      <c r="K1618" s="690"/>
    </row>
    <row r="1619" spans="3:11" ht="15" customHeight="1" x14ac:dyDescent="0.2">
      <c r="C1619" s="5860" t="s">
        <v>745</v>
      </c>
      <c r="D1619" s="5421"/>
      <c r="E1619" s="1301"/>
      <c r="F1619" s="870"/>
      <c r="G1619" s="870"/>
      <c r="H1619" s="687"/>
      <c r="I1619" s="687"/>
      <c r="J1619" s="687"/>
      <c r="K1619" s="690"/>
    </row>
    <row r="1620" spans="3:11" ht="15" customHeight="1" x14ac:dyDescent="0.2">
      <c r="C1620" s="5808" t="s">
        <v>746</v>
      </c>
      <c r="D1620" s="4367"/>
      <c r="E1620" s="4367"/>
      <c r="F1620" s="4367"/>
      <c r="G1620" s="4367"/>
      <c r="H1620" s="687"/>
      <c r="I1620" s="687"/>
      <c r="J1620" s="687"/>
      <c r="K1620" s="690"/>
    </row>
    <row r="1621" spans="3:11" ht="15" customHeight="1" x14ac:dyDescent="0.2">
      <c r="C1621" s="717" t="s">
        <v>1565</v>
      </c>
      <c r="D1621" s="846"/>
      <c r="E1621" s="846"/>
      <c r="F1621" s="846"/>
      <c r="G1621" s="687"/>
      <c r="H1621" s="687"/>
      <c r="I1621" s="687"/>
      <c r="J1621" s="687"/>
      <c r="K1621" s="690"/>
    </row>
    <row r="1622" spans="3:11" ht="15" customHeight="1" thickBot="1" x14ac:dyDescent="0.25">
      <c r="C1622" s="694" t="s">
        <v>1566</v>
      </c>
      <c r="D1622" s="695"/>
      <c r="E1622" s="695"/>
      <c r="F1622" s="695"/>
      <c r="G1622" s="695"/>
      <c r="H1622" s="695"/>
      <c r="I1622" s="695"/>
      <c r="J1622" s="695"/>
      <c r="K1622" s="696"/>
    </row>
    <row r="1623" spans="3:11" ht="15" customHeight="1" thickTop="1" thickBot="1" x14ac:dyDescent="0.25">
      <c r="C1623" s="1003"/>
    </row>
    <row r="1624" spans="3:11" ht="15" customHeight="1" thickTop="1" x14ac:dyDescent="0.2">
      <c r="C1624" s="5877" t="s">
        <v>747</v>
      </c>
      <c r="D1624" s="5878"/>
      <c r="E1624" s="5878"/>
      <c r="F1624" s="5878"/>
      <c r="G1624" s="5878"/>
      <c r="H1624" s="5878"/>
      <c r="I1624" s="5878"/>
      <c r="J1624" s="5878"/>
      <c r="K1624" s="5879"/>
    </row>
    <row r="1625" spans="3:11" ht="15" customHeight="1" x14ac:dyDescent="0.2">
      <c r="C1625" s="5884"/>
      <c r="D1625" s="5885"/>
      <c r="E1625" s="5885"/>
      <c r="F1625" s="5885"/>
      <c r="G1625" s="5885"/>
      <c r="H1625" s="687"/>
      <c r="I1625" s="687"/>
      <c r="J1625" s="687"/>
      <c r="K1625" s="690"/>
    </row>
    <row r="1626" spans="3:11" ht="15" customHeight="1" x14ac:dyDescent="0.2">
      <c r="C1626" s="5886" t="s">
        <v>1028</v>
      </c>
      <c r="D1626" s="5887"/>
      <c r="E1626" s="5887"/>
      <c r="F1626" s="5887"/>
      <c r="G1626" s="5887"/>
      <c r="H1626" s="687"/>
      <c r="I1626" s="743"/>
      <c r="J1626" s="743"/>
      <c r="K1626" s="690"/>
    </row>
    <row r="1627" spans="3:11" ht="26.25" customHeight="1" x14ac:dyDescent="0.2">
      <c r="C1627" s="5917" t="s">
        <v>748</v>
      </c>
      <c r="D1627" s="4756"/>
      <c r="E1627" s="4756"/>
      <c r="F1627" s="4756"/>
      <c r="G1627" s="4756"/>
      <c r="H1627" s="4756"/>
      <c r="I1627" s="4756"/>
      <c r="J1627" s="4756"/>
      <c r="K1627" s="5918"/>
    </row>
    <row r="1628" spans="3:11" ht="15" customHeight="1" x14ac:dyDescent="0.2">
      <c r="C1628" s="3905" t="s">
        <v>742</v>
      </c>
      <c r="D1628" s="3812"/>
      <c r="E1628" s="3812"/>
      <c r="F1628" s="3812"/>
      <c r="G1628" s="3812"/>
      <c r="H1628" s="3812"/>
      <c r="I1628" s="3812"/>
      <c r="J1628" s="3812"/>
      <c r="K1628" s="3906"/>
    </row>
    <row r="1629" spans="3:11" ht="15" customHeight="1" x14ac:dyDescent="0.2">
      <c r="C1629" s="5917" t="s">
        <v>749</v>
      </c>
      <c r="D1629" s="4756"/>
      <c r="E1629" s="4756"/>
      <c r="F1629" s="4756"/>
      <c r="G1629" s="4756"/>
      <c r="H1629" s="4756"/>
      <c r="I1629" s="4756"/>
      <c r="J1629" s="4756"/>
      <c r="K1629" s="5918"/>
    </row>
    <row r="1630" spans="3:11" ht="15" customHeight="1" x14ac:dyDescent="0.2">
      <c r="C1630" s="5915" t="s">
        <v>750</v>
      </c>
      <c r="D1630" s="4439"/>
      <c r="E1630" s="4439"/>
      <c r="F1630" s="4439"/>
      <c r="G1630" s="4439"/>
      <c r="H1630" s="4439"/>
      <c r="I1630" s="4439"/>
      <c r="J1630" s="4439"/>
      <c r="K1630" s="5916"/>
    </row>
    <row r="1631" spans="3:11" ht="15" customHeight="1" x14ac:dyDescent="0.2">
      <c r="C1631" s="3897" t="s">
        <v>751</v>
      </c>
      <c r="D1631" s="3812"/>
      <c r="E1631" s="3812"/>
      <c r="F1631" s="3812"/>
      <c r="G1631" s="3812"/>
      <c r="H1631" s="3812"/>
      <c r="I1631" s="3812"/>
      <c r="J1631" s="3812"/>
      <c r="K1631" s="3906"/>
    </row>
    <row r="1632" spans="3:11" ht="33" customHeight="1" x14ac:dyDescent="0.2">
      <c r="C1632" s="5915" t="s">
        <v>752</v>
      </c>
      <c r="D1632" s="4439"/>
      <c r="E1632" s="4439"/>
      <c r="F1632" s="4439"/>
      <c r="G1632" s="4439"/>
      <c r="H1632" s="4439"/>
      <c r="I1632" s="4439"/>
      <c r="J1632" s="4439"/>
      <c r="K1632" s="5916"/>
    </row>
    <row r="1633" spans="3:11" ht="30" customHeight="1" x14ac:dyDescent="0.2">
      <c r="C1633" s="5915" t="s">
        <v>753</v>
      </c>
      <c r="D1633" s="4439"/>
      <c r="E1633" s="4439"/>
      <c r="F1633" s="4439"/>
      <c r="G1633" s="4439"/>
      <c r="H1633" s="4439"/>
      <c r="I1633" s="4439"/>
      <c r="J1633" s="4439"/>
      <c r="K1633" s="5916"/>
    </row>
    <row r="1634" spans="3:11" ht="25.5" customHeight="1" x14ac:dyDescent="0.2">
      <c r="C1634" s="5915" t="s">
        <v>754</v>
      </c>
      <c r="D1634" s="4439"/>
      <c r="E1634" s="4439"/>
      <c r="F1634" s="4439"/>
      <c r="G1634" s="4439"/>
      <c r="H1634" s="4439"/>
      <c r="I1634" s="4439"/>
      <c r="J1634" s="4439"/>
      <c r="K1634" s="5916"/>
    </row>
    <row r="1635" spans="3:11" ht="24.75" customHeight="1" x14ac:dyDescent="0.2">
      <c r="C1635" s="3897" t="s">
        <v>755</v>
      </c>
      <c r="D1635" s="3812"/>
      <c r="E1635" s="3812"/>
      <c r="F1635" s="3812"/>
      <c r="G1635" s="3812"/>
      <c r="H1635" s="3812"/>
      <c r="I1635" s="3812"/>
      <c r="J1635" s="3812"/>
      <c r="K1635" s="3906"/>
    </row>
    <row r="1636" spans="3:11" ht="15" customHeight="1" x14ac:dyDescent="0.2">
      <c r="C1636" s="3897" t="s">
        <v>756</v>
      </c>
      <c r="D1636" s="3812"/>
      <c r="E1636" s="3812"/>
      <c r="F1636" s="3812"/>
      <c r="G1636" s="3812"/>
      <c r="H1636" s="3812"/>
      <c r="I1636" s="3812"/>
      <c r="J1636" s="3812"/>
      <c r="K1636" s="3906"/>
    </row>
    <row r="1637" spans="3:11" ht="28.5" customHeight="1" x14ac:dyDescent="0.2">
      <c r="C1637" s="3897" t="s">
        <v>757</v>
      </c>
      <c r="D1637" s="3812"/>
      <c r="E1637" s="3812"/>
      <c r="F1637" s="3812"/>
      <c r="G1637" s="3812"/>
      <c r="H1637" s="3812"/>
      <c r="I1637" s="3812"/>
      <c r="J1637" s="3812"/>
      <c r="K1637" s="3906"/>
    </row>
    <row r="1638" spans="3:11" ht="15" customHeight="1" x14ac:dyDescent="0.2">
      <c r="C1638" s="5915" t="s">
        <v>758</v>
      </c>
      <c r="D1638" s="4439"/>
      <c r="E1638" s="4439"/>
      <c r="F1638" s="4439"/>
      <c r="G1638" s="4439"/>
      <c r="H1638" s="4439"/>
      <c r="I1638" s="4439"/>
      <c r="J1638" s="4439"/>
      <c r="K1638" s="5916"/>
    </row>
    <row r="1639" spans="3:11" ht="28.5" customHeight="1" x14ac:dyDescent="0.2">
      <c r="C1639" s="5915" t="s">
        <v>933</v>
      </c>
      <c r="D1639" s="4439"/>
      <c r="E1639" s="4439"/>
      <c r="F1639" s="4439"/>
      <c r="G1639" s="4439"/>
      <c r="H1639" s="4439"/>
      <c r="I1639" s="4439"/>
      <c r="J1639" s="4439"/>
      <c r="K1639" s="5916"/>
    </row>
    <row r="1640" spans="3:11" ht="15" customHeight="1" x14ac:dyDescent="0.2">
      <c r="C1640" s="5915" t="s">
        <v>934</v>
      </c>
      <c r="D1640" s="4439"/>
      <c r="E1640" s="4439"/>
      <c r="F1640" s="4439"/>
      <c r="G1640" s="4439"/>
      <c r="H1640" s="4439"/>
      <c r="I1640" s="4439"/>
      <c r="J1640" s="4439"/>
      <c r="K1640" s="5916"/>
    </row>
    <row r="1641" spans="3:11" ht="29.25" customHeight="1" x14ac:dyDescent="0.2">
      <c r="C1641" s="5915" t="s">
        <v>935</v>
      </c>
      <c r="D1641" s="4439"/>
      <c r="E1641" s="4439"/>
      <c r="F1641" s="4439"/>
      <c r="G1641" s="4439"/>
      <c r="H1641" s="4439"/>
      <c r="I1641" s="4439"/>
      <c r="J1641" s="4439"/>
      <c r="K1641" s="5916"/>
    </row>
    <row r="1642" spans="3:11" ht="15" customHeight="1" x14ac:dyDescent="0.2">
      <c r="C1642" s="3897" t="s">
        <v>936</v>
      </c>
      <c r="D1642" s="3812"/>
      <c r="E1642" s="3812"/>
      <c r="F1642" s="3812"/>
      <c r="G1642" s="3812"/>
      <c r="H1642" s="3812"/>
      <c r="I1642" s="3812"/>
      <c r="J1642" s="3812"/>
      <c r="K1642" s="3906"/>
    </row>
    <row r="1643" spans="3:11" ht="15" customHeight="1" thickBot="1" x14ac:dyDescent="0.25">
      <c r="C1643" s="693"/>
      <c r="D1643" s="687"/>
      <c r="E1643" s="687"/>
      <c r="F1643" s="687"/>
      <c r="G1643" s="687"/>
      <c r="H1643" s="687"/>
      <c r="I1643" s="687"/>
      <c r="J1643" s="687"/>
      <c r="K1643" s="690"/>
    </row>
    <row r="1644" spans="3:11" ht="15" customHeight="1" thickBot="1" x14ac:dyDescent="0.25">
      <c r="C1644" s="5923" t="s">
        <v>1554</v>
      </c>
      <c r="D1644" s="5276"/>
      <c r="E1644" s="5276"/>
      <c r="F1644" s="5276"/>
      <c r="G1644" s="5276"/>
      <c r="H1644" s="5276"/>
      <c r="I1644" s="5276"/>
      <c r="J1644" s="5276"/>
      <c r="K1644" s="1369" t="s">
        <v>1555</v>
      </c>
    </row>
    <row r="1645" spans="3:11" ht="15" customHeight="1" x14ac:dyDescent="0.2">
      <c r="C1645" s="1370" t="s">
        <v>1556</v>
      </c>
      <c r="D1645" s="1371" t="s">
        <v>1557</v>
      </c>
      <c r="E1645" s="1371" t="s">
        <v>1558</v>
      </c>
      <c r="F1645" s="1371" t="s">
        <v>1559</v>
      </c>
      <c r="G1645" s="1371" t="s">
        <v>660</v>
      </c>
      <c r="H1645" s="1372" t="s">
        <v>661</v>
      </c>
      <c r="I1645" s="1372" t="s">
        <v>1560</v>
      </c>
      <c r="J1645" s="1373" t="s">
        <v>663</v>
      </c>
      <c r="K1645" s="1374" t="s">
        <v>664</v>
      </c>
    </row>
    <row r="1646" spans="3:11" ht="15" customHeight="1" x14ac:dyDescent="0.2">
      <c r="C1646" s="1375">
        <v>0.18890000000000001</v>
      </c>
      <c r="D1646" s="1376">
        <v>0.28000000000000003</v>
      </c>
      <c r="E1646" s="1376">
        <v>0.28000000000000003</v>
      </c>
      <c r="F1646" s="1376">
        <v>0.28000000000000003</v>
      </c>
      <c r="G1646" s="1376">
        <v>0.28000000000000003</v>
      </c>
      <c r="H1646" s="1377">
        <v>0.47</v>
      </c>
      <c r="I1646" s="1377">
        <v>0.94</v>
      </c>
      <c r="J1646" s="1377">
        <v>4.49</v>
      </c>
      <c r="K1646" s="1378">
        <v>0.1</v>
      </c>
    </row>
    <row r="1647" spans="3:11" ht="15" customHeight="1" x14ac:dyDescent="0.2">
      <c r="C1647" s="5908" t="s">
        <v>1561</v>
      </c>
      <c r="D1647" s="5909"/>
      <c r="E1647" s="5909"/>
      <c r="F1647" s="5909"/>
      <c r="G1647" s="5909"/>
      <c r="H1647" s="687"/>
      <c r="I1647" s="687"/>
      <c r="J1647" s="687"/>
      <c r="K1647" s="690"/>
    </row>
    <row r="1648" spans="3:11" ht="15" customHeight="1" thickBot="1" x14ac:dyDescent="0.25">
      <c r="C1648" s="1379"/>
      <c r="D1648" s="1299"/>
      <c r="E1648" s="1299"/>
      <c r="F1648" s="1299"/>
      <c r="G1648" s="1299"/>
      <c r="H1648" s="934"/>
      <c r="I1648" s="934"/>
      <c r="J1648" s="934"/>
      <c r="K1648" s="1380"/>
    </row>
    <row r="1649" spans="3:11" ht="15" customHeight="1" x14ac:dyDescent="0.2">
      <c r="C1649" s="693"/>
      <c r="D1649" s="687"/>
      <c r="E1649" s="687"/>
      <c r="F1649" s="687"/>
      <c r="G1649" s="687"/>
      <c r="H1649" s="687"/>
      <c r="I1649" s="687"/>
      <c r="J1649" s="687"/>
      <c r="K1649" s="690"/>
    </row>
    <row r="1650" spans="3:11" ht="15" customHeight="1" x14ac:dyDescent="0.2">
      <c r="C1650" s="717" t="s">
        <v>1565</v>
      </c>
      <c r="D1650" s="846"/>
      <c r="E1650" s="846"/>
      <c r="F1650" s="846"/>
      <c r="G1650" s="687"/>
      <c r="H1650" s="687"/>
      <c r="I1650" s="687"/>
      <c r="J1650" s="687"/>
      <c r="K1650" s="690"/>
    </row>
    <row r="1651" spans="3:11" ht="15" customHeight="1" thickBot="1" x14ac:dyDescent="0.25">
      <c r="C1651" s="694" t="s">
        <v>1566</v>
      </c>
      <c r="D1651" s="695"/>
      <c r="E1651" s="695"/>
      <c r="F1651" s="695"/>
      <c r="G1651" s="695"/>
      <c r="H1651" s="695"/>
      <c r="I1651" s="695"/>
      <c r="J1651" s="695"/>
      <c r="K1651" s="696"/>
    </row>
    <row r="1652" spans="3:11" ht="15" customHeight="1" thickTop="1" thickBot="1" x14ac:dyDescent="0.25">
      <c r="C1652" s="1003"/>
    </row>
    <row r="1653" spans="3:11" ht="15" customHeight="1" thickTop="1" x14ac:dyDescent="0.2">
      <c r="C1653" s="5877" t="s">
        <v>937</v>
      </c>
      <c r="D1653" s="5878"/>
      <c r="E1653" s="5878"/>
      <c r="F1653" s="5878"/>
      <c r="G1653" s="5878"/>
      <c r="H1653" s="5878"/>
      <c r="I1653" s="5878"/>
      <c r="J1653" s="5878"/>
      <c r="K1653" s="5879"/>
    </row>
    <row r="1654" spans="3:11" ht="15" customHeight="1" x14ac:dyDescent="0.2">
      <c r="C1654" s="5884"/>
      <c r="D1654" s="5885"/>
      <c r="E1654" s="5885"/>
      <c r="F1654" s="5885"/>
      <c r="G1654" s="5885"/>
      <c r="H1654" s="687"/>
      <c r="I1654" s="687"/>
      <c r="J1654" s="687"/>
      <c r="K1654" s="690"/>
    </row>
    <row r="1655" spans="3:11" ht="15" customHeight="1" x14ac:dyDescent="0.2">
      <c r="C1655" s="5886" t="s">
        <v>1028</v>
      </c>
      <c r="D1655" s="5887"/>
      <c r="E1655" s="5887"/>
      <c r="F1655" s="5887"/>
      <c r="G1655" s="5887"/>
      <c r="H1655" s="687"/>
      <c r="I1655" s="743"/>
      <c r="J1655" s="743"/>
      <c r="K1655" s="690"/>
    </row>
    <row r="1656" spans="3:11" ht="15" customHeight="1" x14ac:dyDescent="0.2">
      <c r="C1656" s="5926" t="s">
        <v>938</v>
      </c>
      <c r="D1656" s="4451"/>
      <c r="E1656" s="4451"/>
      <c r="F1656" s="4451"/>
      <c r="G1656" s="4451"/>
      <c r="H1656" s="4451"/>
      <c r="I1656" s="4451"/>
      <c r="J1656" s="4451"/>
      <c r="K1656" s="5888"/>
    </row>
    <row r="1657" spans="3:11" ht="15" customHeight="1" thickBot="1" x14ac:dyDescent="0.25">
      <c r="C1657" s="1340"/>
      <c r="D1657" s="1300"/>
      <c r="E1657" s="1300"/>
      <c r="F1657" s="1300"/>
      <c r="G1657" s="1300"/>
      <c r="H1657" s="687"/>
      <c r="I1657" s="687"/>
      <c r="J1657" s="687"/>
      <c r="K1657" s="690"/>
    </row>
    <row r="1658" spans="3:11" ht="15" customHeight="1" thickBot="1" x14ac:dyDescent="0.25">
      <c r="C1658" s="5940" t="s">
        <v>939</v>
      </c>
      <c r="D1658" s="5237"/>
      <c r="E1658" s="5238"/>
      <c r="F1658" s="5236" t="s">
        <v>1548</v>
      </c>
      <c r="G1658" s="5238"/>
      <c r="H1658" s="687"/>
      <c r="I1658" s="687"/>
      <c r="J1658" s="687"/>
      <c r="K1658" s="690"/>
    </row>
    <row r="1659" spans="3:11" ht="15" customHeight="1" thickBot="1" x14ac:dyDescent="0.25">
      <c r="C1659" s="1366" t="s">
        <v>2450</v>
      </c>
      <c r="D1659" s="789" t="s">
        <v>2449</v>
      </c>
      <c r="E1659" s="789" t="s">
        <v>940</v>
      </c>
      <c r="F1659" s="789" t="s">
        <v>2450</v>
      </c>
      <c r="G1659" s="1306" t="s">
        <v>2449</v>
      </c>
      <c r="H1659" s="687"/>
      <c r="I1659" s="687"/>
      <c r="J1659" s="687"/>
      <c r="K1659" s="690"/>
    </row>
    <row r="1660" spans="3:11" ht="15" customHeight="1" x14ac:dyDescent="0.2">
      <c r="C1660" s="1367">
        <v>0.1</v>
      </c>
      <c r="D1660" s="1344">
        <v>0.1</v>
      </c>
      <c r="E1660" s="1344">
        <v>0.1</v>
      </c>
      <c r="F1660" s="1344">
        <v>0.05</v>
      </c>
      <c r="G1660" s="1346">
        <v>0.06</v>
      </c>
      <c r="H1660" s="687"/>
      <c r="I1660" s="687"/>
      <c r="J1660" s="687"/>
      <c r="K1660" s="690"/>
    </row>
    <row r="1661" spans="3:11" ht="15" customHeight="1" x14ac:dyDescent="0.2">
      <c r="C1661" s="5929" t="s">
        <v>2455</v>
      </c>
      <c r="D1661" s="5930"/>
      <c r="E1661" s="5930"/>
      <c r="F1661" s="5931"/>
      <c r="G1661" s="1289"/>
      <c r="H1661" s="687"/>
      <c r="I1661" s="687"/>
      <c r="J1661" s="687"/>
      <c r="K1661" s="690"/>
    </row>
    <row r="1662" spans="3:11" ht="15" customHeight="1" thickBot="1" x14ac:dyDescent="0.25">
      <c r="C1662" s="5910" t="s">
        <v>2456</v>
      </c>
      <c r="D1662" s="5911"/>
      <c r="E1662" s="5911"/>
      <c r="F1662" s="5934"/>
      <c r="G1662" s="1298"/>
      <c r="H1662" s="687"/>
      <c r="I1662" s="687"/>
      <c r="J1662" s="687"/>
      <c r="K1662" s="690"/>
    </row>
    <row r="1663" spans="3:11" ht="15" customHeight="1" x14ac:dyDescent="0.2">
      <c r="C1663" s="693"/>
      <c r="D1663" s="687"/>
      <c r="E1663" s="687"/>
      <c r="F1663" s="687"/>
      <c r="G1663" s="687"/>
      <c r="H1663" s="687"/>
      <c r="I1663" s="687"/>
      <c r="J1663" s="687"/>
      <c r="K1663" s="690"/>
    </row>
    <row r="1664" spans="3:11" ht="15" customHeight="1" x14ac:dyDescent="0.2">
      <c r="C1664" s="693" t="s">
        <v>941</v>
      </c>
      <c r="D1664" s="687"/>
      <c r="E1664" s="687"/>
      <c r="F1664" s="687"/>
      <c r="G1664" s="687"/>
      <c r="H1664" s="687"/>
      <c r="I1664" s="687"/>
      <c r="J1664" s="687"/>
      <c r="K1664" s="690"/>
    </row>
    <row r="1665" spans="3:11" ht="15" customHeight="1" thickBot="1" x14ac:dyDescent="0.25">
      <c r="C1665" s="693"/>
      <c r="D1665" s="687"/>
      <c r="E1665" s="687"/>
      <c r="F1665" s="687"/>
      <c r="G1665" s="687"/>
      <c r="H1665" s="687"/>
      <c r="I1665" s="687"/>
      <c r="J1665" s="687"/>
      <c r="K1665" s="690"/>
    </row>
    <row r="1666" spans="3:11" ht="15" customHeight="1" x14ac:dyDescent="0.2">
      <c r="C1666" s="5938" t="s">
        <v>381</v>
      </c>
      <c r="D1666" s="5939"/>
      <c r="E1666" s="1387" t="s">
        <v>2337</v>
      </c>
      <c r="F1666" s="687"/>
      <c r="G1666" s="687"/>
      <c r="H1666" s="687"/>
      <c r="I1666" s="687"/>
      <c r="J1666" s="687"/>
      <c r="K1666" s="690"/>
    </row>
    <row r="1667" spans="3:11" ht="15" customHeight="1" x14ac:dyDescent="0.2">
      <c r="C1667" s="5927" t="s">
        <v>942</v>
      </c>
      <c r="D1667" s="5928"/>
      <c r="E1667" s="1393">
        <v>15</v>
      </c>
      <c r="F1667" s="687"/>
      <c r="G1667" s="687"/>
      <c r="H1667" s="687"/>
      <c r="I1667" s="687"/>
      <c r="J1667" s="687"/>
      <c r="K1667" s="690"/>
    </row>
    <row r="1668" spans="3:11" ht="15" customHeight="1" x14ac:dyDescent="0.2">
      <c r="C1668" s="5927" t="s">
        <v>942</v>
      </c>
      <c r="D1668" s="5928"/>
      <c r="E1668" s="1393">
        <v>20</v>
      </c>
      <c r="F1668" s="687"/>
      <c r="G1668" s="687"/>
      <c r="H1668" s="687"/>
      <c r="I1668" s="687"/>
      <c r="J1668" s="687"/>
      <c r="K1668" s="690"/>
    </row>
    <row r="1669" spans="3:11" ht="15" customHeight="1" thickBot="1" x14ac:dyDescent="0.25">
      <c r="C1669" s="6074" t="s">
        <v>942</v>
      </c>
      <c r="D1669" s="6075"/>
      <c r="E1669" s="1394">
        <v>30</v>
      </c>
      <c r="F1669" s="687"/>
      <c r="G1669" s="687"/>
      <c r="H1669" s="687"/>
      <c r="I1669" s="687"/>
      <c r="J1669" s="687"/>
      <c r="K1669" s="690"/>
    </row>
    <row r="1670" spans="3:11" ht="15" customHeight="1" x14ac:dyDescent="0.2">
      <c r="C1670" s="5922"/>
      <c r="D1670" s="5305"/>
      <c r="E1670" s="687"/>
      <c r="F1670" s="687"/>
      <c r="G1670" s="687"/>
      <c r="H1670" s="687"/>
      <c r="I1670" s="687"/>
      <c r="J1670" s="687"/>
      <c r="K1670" s="690"/>
    </row>
    <row r="1671" spans="3:11" ht="15" customHeight="1" x14ac:dyDescent="0.2">
      <c r="C1671" s="717" t="s">
        <v>953</v>
      </c>
      <c r="D1671" s="846"/>
      <c r="E1671" s="846"/>
      <c r="F1671" s="846"/>
      <c r="G1671" s="687"/>
      <c r="H1671" s="687"/>
      <c r="I1671" s="687"/>
      <c r="J1671" s="687"/>
      <c r="K1671" s="690"/>
    </row>
    <row r="1672" spans="3:11" ht="15" customHeight="1" x14ac:dyDescent="0.2">
      <c r="C1672" s="5926" t="s">
        <v>943</v>
      </c>
      <c r="D1672" s="4451"/>
      <c r="E1672" s="4451"/>
      <c r="F1672" s="4451"/>
      <c r="G1672" s="4451"/>
      <c r="H1672" s="4451"/>
      <c r="I1672" s="4451"/>
      <c r="J1672" s="4451"/>
      <c r="K1672" s="5888"/>
    </row>
    <row r="1673" spans="3:11" ht="15" customHeight="1" x14ac:dyDescent="0.2">
      <c r="C1673" s="5913" t="s">
        <v>944</v>
      </c>
      <c r="D1673" s="4509"/>
      <c r="E1673" s="4509"/>
      <c r="F1673" s="4509"/>
      <c r="G1673" s="4509"/>
      <c r="H1673" s="687"/>
      <c r="I1673" s="687"/>
      <c r="J1673" s="687"/>
      <c r="K1673" s="690"/>
    </row>
    <row r="1674" spans="3:11" ht="15" customHeight="1" thickBot="1" x14ac:dyDescent="0.25">
      <c r="C1674" s="5913" t="s">
        <v>1553</v>
      </c>
      <c r="D1674" s="4509"/>
      <c r="E1674" s="4509"/>
      <c r="F1674" s="4509"/>
      <c r="G1674" s="4509"/>
      <c r="H1674" s="687"/>
      <c r="I1674" s="687"/>
      <c r="J1674" s="687"/>
      <c r="K1674" s="690"/>
    </row>
    <row r="1675" spans="3:11" ht="15" customHeight="1" thickBot="1" x14ac:dyDescent="0.25">
      <c r="C1675" s="5923" t="s">
        <v>1554</v>
      </c>
      <c r="D1675" s="5276"/>
      <c r="E1675" s="5276"/>
      <c r="F1675" s="5276"/>
      <c r="G1675" s="5276"/>
      <c r="H1675" s="5276"/>
      <c r="I1675" s="5276"/>
      <c r="J1675" s="5276"/>
      <c r="K1675" s="1369" t="s">
        <v>1555</v>
      </c>
    </row>
    <row r="1676" spans="3:11" ht="15" customHeight="1" x14ac:dyDescent="0.2">
      <c r="C1676" s="1370" t="s">
        <v>1556</v>
      </c>
      <c r="D1676" s="1371" t="s">
        <v>1557</v>
      </c>
      <c r="E1676" s="1371" t="s">
        <v>1558</v>
      </c>
      <c r="F1676" s="1371" t="s">
        <v>1559</v>
      </c>
      <c r="G1676" s="1371" t="s">
        <v>660</v>
      </c>
      <c r="H1676" s="1372" t="s">
        <v>661</v>
      </c>
      <c r="I1676" s="1372" t="s">
        <v>1560</v>
      </c>
      <c r="J1676" s="1373" t="s">
        <v>663</v>
      </c>
      <c r="K1676" s="1374" t="s">
        <v>664</v>
      </c>
    </row>
    <row r="1677" spans="3:11" ht="15" customHeight="1" x14ac:dyDescent="0.2">
      <c r="C1677" s="1375">
        <v>0.18890000000000001</v>
      </c>
      <c r="D1677" s="1376">
        <v>0.28000000000000003</v>
      </c>
      <c r="E1677" s="1376">
        <v>0.28000000000000003</v>
      </c>
      <c r="F1677" s="1376">
        <v>0.28000000000000003</v>
      </c>
      <c r="G1677" s="1376">
        <v>0.28000000000000003</v>
      </c>
      <c r="H1677" s="1377">
        <v>0.47</v>
      </c>
      <c r="I1677" s="1377">
        <v>0.94</v>
      </c>
      <c r="J1677" s="1377">
        <v>4.49</v>
      </c>
      <c r="K1677" s="1378">
        <v>0.1</v>
      </c>
    </row>
    <row r="1678" spans="3:11" ht="15" customHeight="1" x14ac:dyDescent="0.2">
      <c r="C1678" s="5908" t="s">
        <v>1561</v>
      </c>
      <c r="D1678" s="5909"/>
      <c r="E1678" s="5909"/>
      <c r="F1678" s="5909"/>
      <c r="G1678" s="5909"/>
      <c r="H1678" s="687"/>
      <c r="I1678" s="687"/>
      <c r="J1678" s="687"/>
      <c r="K1678" s="690"/>
    </row>
    <row r="1679" spans="3:11" ht="15" customHeight="1" thickBot="1" x14ac:dyDescent="0.25">
      <c r="C1679" s="1379"/>
      <c r="D1679" s="1299"/>
      <c r="E1679" s="1299"/>
      <c r="F1679" s="1299"/>
      <c r="G1679" s="1299"/>
      <c r="H1679" s="934"/>
      <c r="I1679" s="934"/>
      <c r="J1679" s="934"/>
      <c r="K1679" s="1380"/>
    </row>
    <row r="1680" spans="3:11" ht="15" customHeight="1" x14ac:dyDescent="0.2">
      <c r="C1680" s="1307"/>
      <c r="D1680" s="870"/>
      <c r="E1680" s="870"/>
      <c r="F1680" s="870"/>
      <c r="G1680" s="870"/>
      <c r="H1680" s="687"/>
      <c r="I1680" s="687"/>
      <c r="J1680" s="687"/>
      <c r="K1680" s="690"/>
    </row>
    <row r="1681" spans="3:11" ht="15" customHeight="1" x14ac:dyDescent="0.2">
      <c r="C1681" s="5860" t="s">
        <v>1563</v>
      </c>
      <c r="D1681" s="5421"/>
      <c r="E1681" s="5421"/>
      <c r="F1681" s="870"/>
      <c r="G1681" s="870"/>
      <c r="H1681" s="687"/>
      <c r="I1681" s="687"/>
      <c r="J1681" s="687"/>
      <c r="K1681" s="690"/>
    </row>
    <row r="1682" spans="3:11" ht="15" customHeight="1" x14ac:dyDescent="0.2">
      <c r="C1682" s="5808" t="s">
        <v>1564</v>
      </c>
      <c r="D1682" s="4367"/>
      <c r="E1682" s="4367"/>
      <c r="F1682" s="4367"/>
      <c r="G1682" s="4367"/>
      <c r="H1682" s="4367"/>
      <c r="I1682" s="4367"/>
      <c r="J1682" s="4367"/>
      <c r="K1682" s="5809"/>
    </row>
    <row r="1683" spans="3:11" ht="15" customHeight="1" x14ac:dyDescent="0.2">
      <c r="C1683" s="717" t="s">
        <v>1565</v>
      </c>
      <c r="D1683" s="846"/>
      <c r="E1683" s="846"/>
      <c r="F1683" s="846"/>
      <c r="G1683" s="687"/>
      <c r="H1683" s="687"/>
      <c r="I1683" s="687"/>
      <c r="J1683" s="687"/>
      <c r="K1683" s="690"/>
    </row>
    <row r="1684" spans="3:11" ht="15" customHeight="1" thickBot="1" x14ac:dyDescent="0.25">
      <c r="C1684" s="694" t="s">
        <v>1566</v>
      </c>
      <c r="D1684" s="695"/>
      <c r="E1684" s="695"/>
      <c r="F1684" s="695"/>
      <c r="G1684" s="695"/>
      <c r="H1684" s="695"/>
      <c r="I1684" s="695"/>
      <c r="J1684" s="695"/>
      <c r="K1684" s="696"/>
    </row>
    <row r="1685" spans="3:11" ht="15" customHeight="1" thickTop="1" thickBot="1" x14ac:dyDescent="0.35">
      <c r="C1685" s="1003"/>
      <c r="D1685" s="470"/>
      <c r="E1685" s="470"/>
      <c r="F1685" s="470"/>
      <c r="G1685" s="470"/>
      <c r="H1685" s="2"/>
    </row>
    <row r="1686" spans="3:11" ht="15" customHeight="1" thickTop="1" x14ac:dyDescent="0.2">
      <c r="C1686" s="5877" t="s">
        <v>2881</v>
      </c>
      <c r="D1686" s="5878"/>
      <c r="E1686" s="5878"/>
      <c r="F1686" s="5878"/>
      <c r="G1686" s="5878"/>
      <c r="H1686" s="5878"/>
      <c r="I1686" s="5878"/>
      <c r="J1686" s="5878"/>
      <c r="K1686" s="5879"/>
    </row>
    <row r="1687" spans="3:11" ht="15" customHeight="1" x14ac:dyDescent="0.2">
      <c r="C1687" s="5886" t="s">
        <v>1028</v>
      </c>
      <c r="D1687" s="5887"/>
      <c r="E1687" s="5887"/>
      <c r="F1687" s="5887"/>
      <c r="G1687" s="5887"/>
      <c r="H1687" s="687"/>
      <c r="I1687" s="743"/>
      <c r="J1687" s="743"/>
      <c r="K1687" s="690"/>
    </row>
    <row r="1688" spans="3:11" ht="15" customHeight="1" x14ac:dyDescent="0.2">
      <c r="C1688" s="5926" t="s">
        <v>2882</v>
      </c>
      <c r="D1688" s="4451"/>
      <c r="E1688" s="4451"/>
      <c r="F1688" s="4451"/>
      <c r="G1688" s="4451"/>
      <c r="H1688" s="4451"/>
      <c r="I1688" s="4451"/>
      <c r="J1688" s="4451"/>
      <c r="K1688" s="5888"/>
    </row>
    <row r="1689" spans="3:11" ht="15" customHeight="1" thickBot="1" x14ac:dyDescent="0.25">
      <c r="C1689" s="1340"/>
      <c r="D1689" s="1300"/>
      <c r="E1689" s="1300"/>
      <c r="F1689" s="1300"/>
      <c r="G1689" s="1300"/>
      <c r="H1689" s="687"/>
      <c r="I1689" s="687"/>
      <c r="J1689" s="687"/>
      <c r="K1689" s="690"/>
    </row>
    <row r="1690" spans="3:11" ht="15" customHeight="1" thickBot="1" x14ac:dyDescent="0.25">
      <c r="C1690" s="1342" t="s">
        <v>2883</v>
      </c>
      <c r="D1690" s="1303" t="s">
        <v>2884</v>
      </c>
      <c r="E1690" s="1304" t="s">
        <v>2885</v>
      </c>
      <c r="F1690" s="1302" t="s">
        <v>382</v>
      </c>
      <c r="G1690" s="1304" t="s">
        <v>904</v>
      </c>
      <c r="H1690" s="687"/>
      <c r="I1690" s="687"/>
      <c r="J1690" s="687"/>
      <c r="K1690" s="690"/>
    </row>
    <row r="1691" spans="3:11" ht="15" customHeight="1" x14ac:dyDescent="0.2">
      <c r="C1691" s="1343" t="s">
        <v>2886</v>
      </c>
      <c r="D1691" s="1344" t="s">
        <v>2887</v>
      </c>
      <c r="E1691" s="1345">
        <v>700</v>
      </c>
      <c r="F1691" s="1344">
        <v>15</v>
      </c>
      <c r="G1691" s="1346">
        <v>0.1</v>
      </c>
      <c r="H1691" s="687"/>
      <c r="I1691" s="687"/>
      <c r="J1691" s="687"/>
      <c r="K1691" s="690"/>
    </row>
    <row r="1692" spans="3:11" ht="15" customHeight="1" x14ac:dyDescent="0.2">
      <c r="C1692" s="1347" t="s">
        <v>2888</v>
      </c>
      <c r="D1692" s="1344" t="s">
        <v>2889</v>
      </c>
      <c r="E1692" s="1345">
        <v>1000</v>
      </c>
      <c r="F1692" s="1344">
        <v>19</v>
      </c>
      <c r="G1692" s="1346">
        <v>0.1</v>
      </c>
      <c r="H1692" s="687"/>
      <c r="I1692" s="687"/>
      <c r="J1692" s="687"/>
      <c r="K1692" s="690"/>
    </row>
    <row r="1693" spans="3:11" ht="15" customHeight="1" x14ac:dyDescent="0.2">
      <c r="C1693" s="1347" t="s">
        <v>2890</v>
      </c>
      <c r="D1693" s="1344" t="s">
        <v>2889</v>
      </c>
      <c r="E1693" s="1345">
        <v>2000</v>
      </c>
      <c r="F1693" s="1344">
        <v>29</v>
      </c>
      <c r="G1693" s="1346">
        <v>0.1</v>
      </c>
      <c r="H1693" s="687"/>
      <c r="I1693" s="687"/>
      <c r="J1693" s="687"/>
      <c r="K1693" s="690"/>
    </row>
    <row r="1694" spans="3:11" ht="15" customHeight="1" thickBot="1" x14ac:dyDescent="0.25">
      <c r="C1694" s="1348" t="s">
        <v>2891</v>
      </c>
      <c r="D1694" s="1349" t="s">
        <v>2889</v>
      </c>
      <c r="E1694" s="1350">
        <v>3000</v>
      </c>
      <c r="F1694" s="1349">
        <v>39</v>
      </c>
      <c r="G1694" s="1351">
        <v>0.1</v>
      </c>
      <c r="H1694" s="687"/>
      <c r="I1694" s="687"/>
      <c r="J1694" s="687"/>
      <c r="K1694" s="690"/>
    </row>
    <row r="1695" spans="3:11" ht="15" customHeight="1" x14ac:dyDescent="0.2">
      <c r="C1695" s="1352"/>
      <c r="D1695" s="1344"/>
      <c r="E1695" s="1344"/>
      <c r="F1695" s="1344"/>
      <c r="G1695" s="1346"/>
      <c r="H1695" s="687"/>
      <c r="I1695" s="687"/>
      <c r="J1695" s="687"/>
      <c r="K1695" s="690"/>
    </row>
    <row r="1696" spans="3:11" ht="15" customHeight="1" x14ac:dyDescent="0.2">
      <c r="C1696" s="5929" t="s">
        <v>2455</v>
      </c>
      <c r="D1696" s="5930"/>
      <c r="E1696" s="5930"/>
      <c r="F1696" s="5931"/>
      <c r="G1696" s="1289"/>
      <c r="H1696" s="687"/>
      <c r="I1696" s="687"/>
      <c r="J1696" s="687"/>
      <c r="K1696" s="690"/>
    </row>
    <row r="1697" spans="3:11" ht="15" customHeight="1" thickBot="1" x14ac:dyDescent="0.25">
      <c r="C1697" s="5910" t="s">
        <v>2892</v>
      </c>
      <c r="D1697" s="5911"/>
      <c r="E1697" s="5911"/>
      <c r="F1697" s="5934"/>
      <c r="G1697" s="1298"/>
      <c r="H1697" s="687"/>
      <c r="I1697" s="687"/>
      <c r="J1697" s="687"/>
      <c r="K1697" s="690"/>
    </row>
    <row r="1698" spans="3:11" ht="15" customHeight="1" x14ac:dyDescent="0.2">
      <c r="C1698" s="693"/>
      <c r="D1698" s="687"/>
      <c r="E1698" s="687"/>
      <c r="F1698" s="687"/>
      <c r="G1698" s="687"/>
      <c r="H1698" s="687"/>
      <c r="I1698" s="687"/>
      <c r="J1698" s="687"/>
      <c r="K1698" s="690"/>
    </row>
    <row r="1699" spans="3:11" ht="15" customHeight="1" x14ac:dyDescent="0.2">
      <c r="C1699" s="717" t="s">
        <v>953</v>
      </c>
      <c r="D1699" s="846"/>
      <c r="E1699" s="846"/>
      <c r="F1699" s="846"/>
      <c r="G1699" s="687"/>
      <c r="H1699" s="687"/>
      <c r="I1699" s="687"/>
      <c r="J1699" s="687"/>
      <c r="K1699" s="690"/>
    </row>
    <row r="1700" spans="3:11" ht="15" customHeight="1" x14ac:dyDescent="0.2">
      <c r="C1700" s="5913" t="s">
        <v>2893</v>
      </c>
      <c r="D1700" s="4509"/>
      <c r="E1700" s="4509"/>
      <c r="F1700" s="4509"/>
      <c r="G1700" s="4509"/>
      <c r="H1700" s="687"/>
      <c r="I1700" s="687"/>
      <c r="J1700" s="687"/>
      <c r="K1700" s="690"/>
    </row>
    <row r="1701" spans="3:11" ht="30" customHeight="1" x14ac:dyDescent="0.2">
      <c r="C1701" s="5913" t="s">
        <v>2894</v>
      </c>
      <c r="D1701" s="4509"/>
      <c r="E1701" s="4509"/>
      <c r="F1701" s="4509"/>
      <c r="G1701" s="4509"/>
      <c r="H1701" s="4509"/>
      <c r="I1701" s="4509"/>
      <c r="J1701" s="4509"/>
      <c r="K1701" s="5807"/>
    </row>
    <row r="1702" spans="3:11" ht="15" customHeight="1" x14ac:dyDescent="0.2">
      <c r="C1702" s="693" t="s">
        <v>2895</v>
      </c>
      <c r="D1702" s="687"/>
      <c r="E1702" s="687"/>
      <c r="F1702" s="687"/>
      <c r="G1702" s="687"/>
      <c r="H1702" s="687"/>
      <c r="I1702" s="687"/>
      <c r="J1702" s="687"/>
      <c r="K1702" s="690"/>
    </row>
    <row r="1703" spans="3:11" ht="15" customHeight="1" x14ac:dyDescent="0.2">
      <c r="C1703" s="693" t="s">
        <v>2896</v>
      </c>
      <c r="D1703" s="687"/>
      <c r="E1703" s="687"/>
      <c r="F1703" s="687"/>
      <c r="G1703" s="687"/>
      <c r="H1703" s="687"/>
      <c r="I1703" s="687"/>
      <c r="J1703" s="687"/>
      <c r="K1703" s="690"/>
    </row>
    <row r="1704" spans="3:11" ht="15" customHeight="1" x14ac:dyDescent="0.2">
      <c r="C1704" s="693"/>
      <c r="D1704" s="687"/>
      <c r="E1704" s="687"/>
      <c r="F1704" s="687"/>
      <c r="G1704" s="687"/>
      <c r="H1704" s="687"/>
      <c r="I1704" s="687"/>
      <c r="J1704" s="687"/>
      <c r="K1704" s="690"/>
    </row>
    <row r="1705" spans="3:11" ht="15" customHeight="1" x14ac:dyDescent="0.2">
      <c r="C1705" s="717" t="s">
        <v>2897</v>
      </c>
      <c r="D1705" s="687"/>
      <c r="E1705" s="687"/>
      <c r="F1705" s="687"/>
      <c r="G1705" s="687"/>
      <c r="H1705" s="687"/>
      <c r="I1705" s="687"/>
      <c r="J1705" s="687"/>
      <c r="K1705" s="690"/>
    </row>
    <row r="1706" spans="3:11" ht="15" customHeight="1" x14ac:dyDescent="0.2">
      <c r="C1706" s="693"/>
      <c r="D1706" s="687"/>
      <c r="E1706" s="687"/>
      <c r="F1706" s="687"/>
      <c r="G1706" s="687"/>
      <c r="H1706" s="687"/>
      <c r="I1706" s="687"/>
      <c r="J1706" s="687"/>
      <c r="K1706" s="690"/>
    </row>
    <row r="1707" spans="3:11" ht="33" customHeight="1" x14ac:dyDescent="0.2">
      <c r="C1707" s="5913" t="s">
        <v>1535</v>
      </c>
      <c r="D1707" s="4509"/>
      <c r="E1707" s="4509"/>
      <c r="F1707" s="4509"/>
      <c r="G1707" s="4509"/>
      <c r="H1707" s="4509"/>
      <c r="I1707" s="4509"/>
      <c r="J1707" s="4509"/>
      <c r="K1707" s="5807"/>
    </row>
    <row r="1708" spans="3:11" ht="15" customHeight="1" thickBot="1" x14ac:dyDescent="0.25">
      <c r="C1708" s="693"/>
      <c r="D1708" s="687"/>
      <c r="E1708" s="687"/>
      <c r="F1708" s="687"/>
      <c r="G1708" s="687"/>
      <c r="H1708" s="687"/>
      <c r="I1708" s="687"/>
      <c r="J1708" s="687"/>
      <c r="K1708" s="690"/>
    </row>
    <row r="1709" spans="3:11" ht="15" customHeight="1" thickBot="1" x14ac:dyDescent="0.25">
      <c r="C1709" s="1353" t="s">
        <v>902</v>
      </c>
      <c r="D1709" s="899" t="s">
        <v>1536</v>
      </c>
      <c r="E1709" s="1305" t="s">
        <v>1537</v>
      </c>
      <c r="F1709" s="888" t="s">
        <v>1538</v>
      </c>
      <c r="G1709" s="1354"/>
      <c r="H1709" s="687"/>
      <c r="I1709" s="687"/>
      <c r="J1709" s="687"/>
      <c r="K1709" s="690"/>
    </row>
    <row r="1710" spans="3:11" ht="15" customHeight="1" x14ac:dyDescent="0.2">
      <c r="C1710" s="1355" t="s">
        <v>2886</v>
      </c>
      <c r="D1710" s="1356">
        <v>15</v>
      </c>
      <c r="E1710" s="1356">
        <v>12.9</v>
      </c>
      <c r="F1710" s="1357">
        <f>1-(+E1710/D1710)</f>
        <v>0.14000000000000001</v>
      </c>
      <c r="G1710" s="1358"/>
      <c r="H1710" s="687"/>
      <c r="I1710" s="687"/>
      <c r="J1710" s="687"/>
      <c r="K1710" s="690"/>
    </row>
    <row r="1711" spans="3:11" ht="15" customHeight="1" x14ac:dyDescent="0.2">
      <c r="C1711" s="1359" t="s">
        <v>2888</v>
      </c>
      <c r="D1711" s="1360">
        <v>19</v>
      </c>
      <c r="E1711" s="1360">
        <v>16.34</v>
      </c>
      <c r="F1711" s="1361">
        <f>1-(+E1711/D1711)</f>
        <v>0.14000000000000001</v>
      </c>
      <c r="G1711" s="1358"/>
      <c r="H1711" s="687"/>
      <c r="I1711" s="687"/>
      <c r="J1711" s="687"/>
      <c r="K1711" s="690"/>
    </row>
    <row r="1712" spans="3:11" ht="15" customHeight="1" x14ac:dyDescent="0.2">
      <c r="C1712" s="1359" t="s">
        <v>2890</v>
      </c>
      <c r="D1712" s="1360">
        <v>29</v>
      </c>
      <c r="E1712" s="1360">
        <v>24.94</v>
      </c>
      <c r="F1712" s="1361">
        <f>1-(+E1712/D1712)</f>
        <v>0.1399999999999999</v>
      </c>
      <c r="G1712" s="1358"/>
      <c r="H1712" s="687"/>
      <c r="I1712" s="687"/>
      <c r="J1712" s="687"/>
      <c r="K1712" s="690"/>
    </row>
    <row r="1713" spans="3:11" ht="15" customHeight="1" thickBot="1" x14ac:dyDescent="0.25">
      <c r="C1713" s="1362" t="s">
        <v>2891</v>
      </c>
      <c r="D1713" s="1363">
        <v>39</v>
      </c>
      <c r="E1713" s="1363">
        <v>33.54</v>
      </c>
      <c r="F1713" s="1364">
        <f>1-(+E1713/D1713)</f>
        <v>0.14000000000000001</v>
      </c>
      <c r="G1713" s="1358"/>
      <c r="H1713" s="687"/>
      <c r="I1713" s="687"/>
      <c r="J1713" s="687"/>
      <c r="K1713" s="690"/>
    </row>
    <row r="1714" spans="3:11" ht="15" customHeight="1" x14ac:dyDescent="0.2">
      <c r="C1714" s="5948" t="s">
        <v>1539</v>
      </c>
      <c r="D1714" s="5949"/>
      <c r="E1714" s="5949"/>
      <c r="F1714" s="5950"/>
      <c r="G1714" s="1358"/>
      <c r="H1714" s="687"/>
      <c r="I1714" s="687"/>
      <c r="J1714" s="687"/>
      <c r="K1714" s="690"/>
    </row>
    <row r="1715" spans="3:11" ht="15" customHeight="1" thickBot="1" x14ac:dyDescent="0.25">
      <c r="C1715" s="5910"/>
      <c r="D1715" s="5911"/>
      <c r="E1715" s="5911"/>
      <c r="F1715" s="5912"/>
      <c r="G1715" s="687"/>
      <c r="H1715" s="687"/>
      <c r="I1715" s="687"/>
      <c r="J1715" s="687"/>
      <c r="K1715" s="690"/>
    </row>
    <row r="1716" spans="3:11" ht="15" customHeight="1" x14ac:dyDescent="0.2">
      <c r="C1716" s="1365" t="s">
        <v>1587</v>
      </c>
      <c r="D1716" s="687"/>
      <c r="E1716" s="687"/>
      <c r="F1716" s="687"/>
      <c r="G1716" s="687"/>
      <c r="H1716" s="687"/>
      <c r="I1716" s="687"/>
      <c r="J1716" s="687"/>
      <c r="K1716" s="690"/>
    </row>
    <row r="1717" spans="3:11" ht="15" customHeight="1" x14ac:dyDescent="0.2">
      <c r="C1717" s="5945" t="s">
        <v>1540</v>
      </c>
      <c r="D1717" s="5946"/>
      <c r="E1717" s="5946"/>
      <c r="F1717" s="5946"/>
      <c r="G1717" s="5946"/>
      <c r="H1717" s="5946"/>
      <c r="I1717" s="5946"/>
      <c r="J1717" s="5946"/>
      <c r="K1717" s="5947"/>
    </row>
    <row r="1718" spans="3:11" ht="15" customHeight="1" x14ac:dyDescent="0.2">
      <c r="C1718" s="693" t="s">
        <v>1541</v>
      </c>
      <c r="D1718" s="687"/>
      <c r="E1718" s="687"/>
      <c r="F1718" s="687"/>
      <c r="G1718" s="687"/>
      <c r="H1718" s="687"/>
      <c r="I1718" s="687"/>
      <c r="J1718" s="687"/>
      <c r="K1718" s="690"/>
    </row>
    <row r="1719" spans="3:11" ht="15" customHeight="1" x14ac:dyDescent="0.2">
      <c r="C1719" s="693" t="s">
        <v>1542</v>
      </c>
      <c r="D1719" s="687"/>
      <c r="E1719" s="687"/>
      <c r="F1719" s="687"/>
      <c r="G1719" s="687"/>
      <c r="H1719" s="687"/>
      <c r="I1719" s="687"/>
      <c r="J1719" s="687"/>
      <c r="K1719" s="690"/>
    </row>
    <row r="1720" spans="3:11" ht="15" customHeight="1" x14ac:dyDescent="0.2">
      <c r="C1720" s="717" t="s">
        <v>1543</v>
      </c>
      <c r="D1720" s="687"/>
      <c r="E1720" s="687"/>
      <c r="F1720" s="687"/>
      <c r="G1720" s="687"/>
      <c r="H1720" s="687"/>
      <c r="I1720" s="687"/>
      <c r="J1720" s="687"/>
      <c r="K1720" s="690"/>
    </row>
    <row r="1721" spans="3:11" ht="15" customHeight="1" thickBot="1" x14ac:dyDescent="0.25">
      <c r="C1721" s="694" t="s">
        <v>1544</v>
      </c>
      <c r="D1721" s="695"/>
      <c r="E1721" s="695"/>
      <c r="F1721" s="695"/>
      <c r="G1721" s="695"/>
      <c r="H1721" s="695"/>
      <c r="I1721" s="695"/>
      <c r="J1721" s="695"/>
      <c r="K1721" s="696"/>
    </row>
    <row r="1722" spans="3:11" ht="15" customHeight="1" thickTop="1" thickBot="1" x14ac:dyDescent="0.35">
      <c r="C1722" s="1003"/>
      <c r="D1722" s="470"/>
      <c r="E1722" s="470"/>
      <c r="F1722" s="470"/>
      <c r="G1722" s="470"/>
      <c r="H1722" s="2"/>
    </row>
    <row r="1723" spans="3:11" s="304" customFormat="1" ht="15" customHeight="1" thickTop="1" x14ac:dyDescent="0.2">
      <c r="C1723" s="5795" t="s">
        <v>2539</v>
      </c>
      <c r="D1723" s="5796"/>
      <c r="E1723" s="5796"/>
      <c r="F1723" s="5796"/>
      <c r="G1723" s="5796"/>
      <c r="H1723" s="5797"/>
    </row>
    <row r="1724" spans="3:11" s="304" customFormat="1" ht="15" customHeight="1" thickBot="1" x14ac:dyDescent="0.25">
      <c r="C1724" s="691"/>
      <c r="D1724" s="986"/>
      <c r="E1724" s="986"/>
      <c r="F1724" s="986"/>
      <c r="G1724" s="818"/>
      <c r="H1724" s="994"/>
    </row>
    <row r="1725" spans="3:11" s="304" customFormat="1" ht="15" customHeight="1" x14ac:dyDescent="0.2">
      <c r="C1725" s="848" t="s">
        <v>902</v>
      </c>
      <c r="D1725" s="849" t="s">
        <v>903</v>
      </c>
      <c r="E1725" s="850" t="s">
        <v>382</v>
      </c>
      <c r="F1725" s="995" t="s">
        <v>2540</v>
      </c>
      <c r="G1725" s="851" t="s">
        <v>2541</v>
      </c>
      <c r="H1725" s="852"/>
    </row>
    <row r="1726" spans="3:11" s="304" customFormat="1" ht="15" customHeight="1" x14ac:dyDescent="0.2">
      <c r="C1726" s="853" t="s">
        <v>2542</v>
      </c>
      <c r="D1726" s="941">
        <v>0</v>
      </c>
      <c r="E1726" s="996">
        <v>15</v>
      </c>
      <c r="F1726" s="997" t="s">
        <v>2543</v>
      </c>
      <c r="G1726" s="998" t="s">
        <v>1529</v>
      </c>
      <c r="H1726" s="852"/>
    </row>
    <row r="1727" spans="3:11" s="304" customFormat="1" ht="15" customHeight="1" thickBot="1" x14ac:dyDescent="0.25">
      <c r="C1727" s="999" t="s">
        <v>2228</v>
      </c>
      <c r="D1727" s="1000"/>
      <c r="E1727" s="1001"/>
      <c r="F1727" s="1001"/>
      <c r="G1727" s="1002"/>
      <c r="H1727" s="852"/>
    </row>
    <row r="1728" spans="3:11" s="304" customFormat="1" ht="15" customHeight="1" x14ac:dyDescent="0.2">
      <c r="C1728" s="5903" t="s">
        <v>1272</v>
      </c>
      <c r="D1728" s="5904"/>
      <c r="E1728" s="5904"/>
      <c r="F1728" s="5904"/>
      <c r="G1728" s="5904"/>
      <c r="H1728" s="5941"/>
    </row>
    <row r="1729" spans="3:8" s="304" customFormat="1" ht="15" customHeight="1" x14ac:dyDescent="0.2">
      <c r="C1729" s="5942" t="s">
        <v>2544</v>
      </c>
      <c r="D1729" s="5943"/>
      <c r="E1729" s="5943"/>
      <c r="F1729" s="5943"/>
      <c r="G1729" s="5943"/>
      <c r="H1729" s="5944"/>
    </row>
    <row r="1730" spans="3:8" s="304" customFormat="1" ht="15" customHeight="1" x14ac:dyDescent="0.2">
      <c r="C1730" s="862" t="s">
        <v>2545</v>
      </c>
      <c r="D1730" s="863"/>
      <c r="E1730" s="863"/>
      <c r="F1730" s="863"/>
      <c r="G1730" s="863"/>
      <c r="H1730" s="864"/>
    </row>
    <row r="1731" spans="3:8" s="304" customFormat="1" ht="15" customHeight="1" thickBot="1" x14ac:dyDescent="0.25">
      <c r="C1731" s="865" t="s">
        <v>2546</v>
      </c>
      <c r="D1731" s="866"/>
      <c r="E1731" s="866"/>
      <c r="F1731" s="866"/>
      <c r="G1731" s="866"/>
      <c r="H1731" s="867"/>
    </row>
    <row r="1732" spans="3:8" s="304" customFormat="1" ht="15" customHeight="1" thickTop="1" x14ac:dyDescent="0.3">
      <c r="C1732" s="5805"/>
      <c r="D1732" s="5805"/>
      <c r="E1732" s="5805"/>
      <c r="F1732" s="470"/>
      <c r="G1732" s="470"/>
      <c r="H1732" s="246"/>
    </row>
    <row r="1733" spans="3:8" s="304" customFormat="1" ht="15" customHeight="1" x14ac:dyDescent="0.2">
      <c r="C1733" s="5920" t="s">
        <v>1026</v>
      </c>
      <c r="D1733" s="5920"/>
      <c r="E1733" s="5920"/>
      <c r="F1733" s="5920"/>
      <c r="G1733" s="5920"/>
      <c r="H1733" s="246"/>
    </row>
    <row r="1734" spans="3:8" s="304" customFormat="1" ht="15" customHeight="1" x14ac:dyDescent="0.2">
      <c r="C1734" s="5919" t="s">
        <v>1027</v>
      </c>
      <c r="D1734" s="5920"/>
      <c r="E1734" s="5920"/>
      <c r="F1734" s="5920"/>
      <c r="G1734" s="5921"/>
      <c r="H1734" s="246"/>
    </row>
    <row r="1735" spans="3:8" s="304" customFormat="1" ht="15" customHeight="1" x14ac:dyDescent="0.2">
      <c r="C1735" s="3894" t="s">
        <v>1028</v>
      </c>
      <c r="D1735" s="3895"/>
      <c r="E1735" s="3895"/>
      <c r="F1735" s="3895"/>
      <c r="G1735" s="3896"/>
      <c r="H1735" s="246"/>
    </row>
    <row r="1736" spans="3:8" s="304" customFormat="1" ht="32.25" customHeight="1" x14ac:dyDescent="0.2">
      <c r="C1736" s="5915" t="s">
        <v>1029</v>
      </c>
      <c r="D1736" s="4439"/>
      <c r="E1736" s="4439"/>
      <c r="F1736" s="4439"/>
      <c r="G1736" s="5916"/>
      <c r="H1736" s="246"/>
    </row>
    <row r="1737" spans="3:8" s="304" customFormat="1" ht="15" customHeight="1" x14ac:dyDescent="0.2">
      <c r="C1737" s="3897" t="s">
        <v>1030</v>
      </c>
      <c r="D1737" s="3812"/>
      <c r="E1737" s="3812"/>
      <c r="F1737" s="3812"/>
      <c r="G1737" s="3899"/>
      <c r="H1737" s="246"/>
    </row>
    <row r="1738" spans="3:8" s="304" customFormat="1" ht="15" customHeight="1" x14ac:dyDescent="0.2">
      <c r="C1738" s="3894" t="s">
        <v>532</v>
      </c>
      <c r="D1738" s="3812"/>
      <c r="E1738" s="3812"/>
      <c r="F1738" s="3812"/>
      <c r="G1738" s="3899"/>
      <c r="H1738" s="246"/>
    </row>
    <row r="1739" spans="3:8" s="304" customFormat="1" ht="15" customHeight="1" x14ac:dyDescent="0.2">
      <c r="C1739" s="5915" t="s">
        <v>1031</v>
      </c>
      <c r="D1739" s="4439"/>
      <c r="E1739" s="4439"/>
      <c r="F1739" s="4439"/>
      <c r="G1739" s="5916"/>
      <c r="H1739" s="246"/>
    </row>
    <row r="1740" spans="3:8" s="304" customFormat="1" ht="15" customHeight="1" x14ac:dyDescent="0.2">
      <c r="C1740" s="5915" t="s">
        <v>1032</v>
      </c>
      <c r="D1740" s="4439"/>
      <c r="E1740" s="4439"/>
      <c r="F1740" s="4439"/>
      <c r="G1740" s="5916"/>
      <c r="H1740" s="246"/>
    </row>
    <row r="1741" spans="3:8" s="304" customFormat="1" ht="15" customHeight="1" x14ac:dyDescent="0.2">
      <c r="C1741" s="5915" t="s">
        <v>1033</v>
      </c>
      <c r="D1741" s="4439"/>
      <c r="E1741" s="4439"/>
      <c r="F1741" s="4439"/>
      <c r="G1741" s="5916"/>
      <c r="H1741" s="246"/>
    </row>
    <row r="1742" spans="3:8" s="304" customFormat="1" ht="15" customHeight="1" x14ac:dyDescent="0.2">
      <c r="C1742" s="5915" t="s">
        <v>1034</v>
      </c>
      <c r="D1742" s="4439"/>
      <c r="E1742" s="4439"/>
      <c r="F1742" s="4439"/>
      <c r="G1742" s="5916"/>
      <c r="H1742" s="246"/>
    </row>
    <row r="1743" spans="3:8" s="304" customFormat="1" ht="15" customHeight="1" x14ac:dyDescent="0.2">
      <c r="C1743" s="5915" t="s">
        <v>1035</v>
      </c>
      <c r="D1743" s="4439"/>
      <c r="E1743" s="4439"/>
      <c r="F1743" s="4439"/>
      <c r="G1743" s="5916"/>
      <c r="H1743" s="246"/>
    </row>
    <row r="1744" spans="3:8" s="304" customFormat="1" ht="33.75" customHeight="1" x14ac:dyDescent="0.2">
      <c r="C1744" s="5915" t="s">
        <v>1036</v>
      </c>
      <c r="D1744" s="4439"/>
      <c r="E1744" s="4439"/>
      <c r="F1744" s="4439"/>
      <c r="G1744" s="5916"/>
      <c r="H1744" s="246"/>
    </row>
    <row r="1745" spans="3:8" s="304" customFormat="1" ht="15" customHeight="1" x14ac:dyDescent="0.2">
      <c r="C1745" s="5915" t="s">
        <v>1037</v>
      </c>
      <c r="D1745" s="4439"/>
      <c r="E1745" s="4439"/>
      <c r="F1745" s="4439"/>
      <c r="G1745" s="5916"/>
      <c r="H1745" s="246"/>
    </row>
    <row r="1746" spans="3:8" s="304" customFormat="1" ht="28.5" customHeight="1" x14ac:dyDescent="0.2">
      <c r="C1746" s="5915" t="s">
        <v>1038</v>
      </c>
      <c r="D1746" s="4439"/>
      <c r="E1746" s="4439"/>
      <c r="F1746" s="4439"/>
      <c r="G1746" s="5916"/>
      <c r="H1746" s="246"/>
    </row>
    <row r="1747" spans="3:8" s="304" customFormat="1" ht="15" customHeight="1" x14ac:dyDescent="0.2">
      <c r="C1747" s="5915" t="s">
        <v>1039</v>
      </c>
      <c r="D1747" s="4439"/>
      <c r="E1747" s="4439"/>
      <c r="F1747" s="4439"/>
      <c r="G1747" s="5916"/>
      <c r="H1747" s="246"/>
    </row>
    <row r="1748" spans="3:8" s="304" customFormat="1" ht="15" customHeight="1" x14ac:dyDescent="0.2">
      <c r="C1748" s="5915" t="s">
        <v>1040</v>
      </c>
      <c r="D1748" s="4439"/>
      <c r="E1748" s="4439"/>
      <c r="F1748" s="4439"/>
      <c r="G1748" s="5916"/>
      <c r="H1748" s="246"/>
    </row>
    <row r="1749" spans="3:8" s="304" customFormat="1" ht="15" customHeight="1" x14ac:dyDescent="0.2">
      <c r="C1749" s="5915" t="s">
        <v>1041</v>
      </c>
      <c r="D1749" s="4439"/>
      <c r="E1749" s="4439"/>
      <c r="F1749" s="4439"/>
      <c r="G1749" s="5916"/>
      <c r="H1749" s="246"/>
    </row>
    <row r="1750" spans="3:8" s="304" customFormat="1" ht="15" customHeight="1" x14ac:dyDescent="0.2">
      <c r="C1750" s="5917" t="s">
        <v>1042</v>
      </c>
      <c r="D1750" s="4756"/>
      <c r="E1750" s="4756"/>
      <c r="F1750" s="4756"/>
      <c r="G1750" s="5918"/>
      <c r="H1750" s="246"/>
    </row>
    <row r="1751" spans="3:8" s="304" customFormat="1" ht="15" customHeight="1" thickBot="1" x14ac:dyDescent="0.25">
      <c r="C1751" s="5951" t="s">
        <v>1043</v>
      </c>
      <c r="D1751" s="5952"/>
      <c r="E1751" s="5952"/>
      <c r="F1751" s="5952"/>
      <c r="G1751" s="5953"/>
      <c r="H1751" s="246"/>
    </row>
    <row r="1752" spans="3:8" s="304" customFormat="1" ht="15" customHeight="1" thickTop="1" thickBot="1" x14ac:dyDescent="0.25">
      <c r="C1752" s="1003"/>
      <c r="D1752" s="870"/>
      <c r="E1752" s="870"/>
      <c r="F1752" s="870"/>
      <c r="G1752" s="870"/>
      <c r="H1752" s="246"/>
    </row>
    <row r="1753" spans="3:8" s="304" customFormat="1" ht="15" customHeight="1" thickTop="1" x14ac:dyDescent="0.2">
      <c r="C1753" s="5795" t="s">
        <v>1044</v>
      </c>
      <c r="D1753" s="5796"/>
      <c r="E1753" s="5796"/>
      <c r="F1753" s="5796"/>
      <c r="G1753" s="5797"/>
      <c r="H1753" s="246"/>
    </row>
    <row r="1754" spans="3:8" s="304" customFormat="1" ht="15" customHeight="1" x14ac:dyDescent="0.2">
      <c r="C1754" s="717" t="s">
        <v>1028</v>
      </c>
      <c r="D1754" s="846"/>
      <c r="E1754" s="846"/>
      <c r="F1754" s="846"/>
      <c r="G1754" s="847"/>
      <c r="H1754" s="246"/>
    </row>
    <row r="1755" spans="3:8" s="304" customFormat="1" ht="37.5" customHeight="1" x14ac:dyDescent="0.2">
      <c r="C1755" s="5915" t="s">
        <v>1045</v>
      </c>
      <c r="D1755" s="4439"/>
      <c r="E1755" s="4439"/>
      <c r="F1755" s="4439"/>
      <c r="G1755" s="5916"/>
      <c r="H1755" s="246"/>
    </row>
    <row r="1756" spans="3:8" s="304" customFormat="1" ht="15" customHeight="1" x14ac:dyDescent="0.2">
      <c r="C1756" s="3897" t="s">
        <v>1046</v>
      </c>
      <c r="D1756" s="3812"/>
      <c r="E1756" s="3812"/>
      <c r="F1756" s="3812"/>
      <c r="G1756" s="3899"/>
      <c r="H1756" s="246"/>
    </row>
    <row r="1757" spans="3:8" s="304" customFormat="1" ht="15" customHeight="1" x14ac:dyDescent="0.2">
      <c r="C1757" s="3897"/>
      <c r="D1757" s="3812"/>
      <c r="E1757" s="3812"/>
      <c r="F1757" s="3812"/>
      <c r="G1757" s="3899"/>
      <c r="H1757" s="246"/>
    </row>
    <row r="1758" spans="3:8" s="304" customFormat="1" ht="15" customHeight="1" x14ac:dyDescent="0.2">
      <c r="C1758" s="3894" t="s">
        <v>1047</v>
      </c>
      <c r="D1758" s="3812"/>
      <c r="E1758" s="3812"/>
      <c r="F1758" s="3812"/>
      <c r="G1758" s="3899"/>
      <c r="H1758" s="246"/>
    </row>
    <row r="1759" spans="3:8" s="304" customFormat="1" ht="15" customHeight="1" x14ac:dyDescent="0.2">
      <c r="C1759" s="5915" t="s">
        <v>1048</v>
      </c>
      <c r="D1759" s="4439"/>
      <c r="E1759" s="4439"/>
      <c r="F1759" s="4439"/>
      <c r="G1759" s="5916"/>
      <c r="H1759" s="246"/>
    </row>
    <row r="1760" spans="3:8" s="304" customFormat="1" ht="41.25" customHeight="1" x14ac:dyDescent="0.2">
      <c r="C1760" s="5915" t="s">
        <v>1049</v>
      </c>
      <c r="D1760" s="4439"/>
      <c r="E1760" s="4439"/>
      <c r="F1760" s="4439"/>
      <c r="G1760" s="5916"/>
      <c r="H1760" s="246"/>
    </row>
    <row r="1761" spans="3:8" s="304" customFormat="1" ht="15" customHeight="1" x14ac:dyDescent="0.2">
      <c r="C1761" s="5915" t="s">
        <v>1050</v>
      </c>
      <c r="D1761" s="4439"/>
      <c r="E1761" s="4439"/>
      <c r="F1761" s="4439"/>
      <c r="G1761" s="5916"/>
      <c r="H1761" s="246"/>
    </row>
    <row r="1762" spans="3:8" s="304" customFormat="1" ht="32.25" customHeight="1" x14ac:dyDescent="0.2">
      <c r="C1762" s="5915" t="s">
        <v>1051</v>
      </c>
      <c r="D1762" s="4439"/>
      <c r="E1762" s="4439"/>
      <c r="F1762" s="4439"/>
      <c r="G1762" s="5916"/>
      <c r="H1762" s="246"/>
    </row>
    <row r="1763" spans="3:8" s="304" customFormat="1" ht="15" customHeight="1" x14ac:dyDescent="0.2">
      <c r="C1763" s="5915" t="s">
        <v>1052</v>
      </c>
      <c r="D1763" s="4439"/>
      <c r="E1763" s="4439"/>
      <c r="F1763" s="4439"/>
      <c r="G1763" s="5916"/>
      <c r="H1763" s="246"/>
    </row>
    <row r="1764" spans="3:8" s="304" customFormat="1" ht="15" customHeight="1" x14ac:dyDescent="0.2">
      <c r="C1764" s="5915" t="s">
        <v>1053</v>
      </c>
      <c r="D1764" s="4439"/>
      <c r="E1764" s="4439"/>
      <c r="F1764" s="4439"/>
      <c r="G1764" s="5916"/>
      <c r="H1764" s="246"/>
    </row>
    <row r="1765" spans="3:8" s="304" customFormat="1" ht="15" customHeight="1" thickBot="1" x14ac:dyDescent="0.25">
      <c r="C1765" s="5975"/>
      <c r="D1765" s="5976"/>
      <c r="E1765" s="5976"/>
      <c r="F1765" s="5976"/>
      <c r="G1765" s="5977"/>
      <c r="H1765" s="246"/>
    </row>
    <row r="1766" spans="3:8" s="304" customFormat="1" ht="15" customHeight="1" thickBot="1" x14ac:dyDescent="0.25">
      <c r="C1766" s="942" t="s">
        <v>1054</v>
      </c>
      <c r="D1766" s="803" t="s">
        <v>1055</v>
      </c>
      <c r="E1766" s="803" t="s">
        <v>1056</v>
      </c>
      <c r="F1766" s="803" t="s">
        <v>1057</v>
      </c>
      <c r="G1766" s="869" t="s">
        <v>1058</v>
      </c>
      <c r="H1766" s="246"/>
    </row>
    <row r="1767" spans="3:8" s="304" customFormat="1" ht="15" customHeight="1" thickBot="1" x14ac:dyDescent="0.25">
      <c r="C1767" s="982" t="s">
        <v>1059</v>
      </c>
      <c r="D1767" s="800" t="s">
        <v>1060</v>
      </c>
      <c r="E1767" s="800">
        <v>5</v>
      </c>
      <c r="F1767" s="800" t="s">
        <v>1061</v>
      </c>
      <c r="G1767" s="983" t="s">
        <v>1062</v>
      </c>
      <c r="H1767" s="246"/>
    </row>
    <row r="1768" spans="3:8" s="304" customFormat="1" ht="15" customHeight="1" x14ac:dyDescent="0.2">
      <c r="C1768" s="872"/>
      <c r="D1768" s="871"/>
      <c r="E1768" s="871"/>
      <c r="F1768" s="871"/>
      <c r="G1768" s="716"/>
      <c r="H1768" s="246"/>
    </row>
    <row r="1769" spans="3:8" s="304" customFormat="1" x14ac:dyDescent="0.2">
      <c r="C1769" s="5915" t="s">
        <v>1063</v>
      </c>
      <c r="D1769" s="5937"/>
      <c r="E1769" s="5937"/>
      <c r="F1769" s="5937"/>
      <c r="G1769" s="5916"/>
      <c r="H1769" s="246"/>
    </row>
    <row r="1770" spans="3:8" s="304" customFormat="1" ht="15" customHeight="1" x14ac:dyDescent="0.2">
      <c r="C1770" s="5915" t="s">
        <v>2267</v>
      </c>
      <c r="D1770" s="5937"/>
      <c r="E1770" s="5937"/>
      <c r="F1770" s="5937"/>
      <c r="G1770" s="5916"/>
      <c r="H1770" s="246"/>
    </row>
    <row r="1771" spans="3:8" s="304" customFormat="1" ht="15" customHeight="1" x14ac:dyDescent="0.2">
      <c r="C1771" s="5915" t="s">
        <v>2268</v>
      </c>
      <c r="D1771" s="5937"/>
      <c r="E1771" s="5937"/>
      <c r="F1771" s="5937"/>
      <c r="G1771" s="5916"/>
      <c r="H1771" s="246"/>
    </row>
    <row r="1772" spans="3:8" s="304" customFormat="1" ht="15" customHeight="1" x14ac:dyDescent="0.2">
      <c r="C1772" s="5915" t="s">
        <v>2269</v>
      </c>
      <c r="D1772" s="5937"/>
      <c r="E1772" s="5937"/>
      <c r="F1772" s="5937"/>
      <c r="G1772" s="5916"/>
      <c r="H1772" s="246"/>
    </row>
    <row r="1773" spans="3:8" s="304" customFormat="1" ht="15" customHeight="1" x14ac:dyDescent="0.2">
      <c r="C1773" s="5915" t="s">
        <v>2270</v>
      </c>
      <c r="D1773" s="5937"/>
      <c r="E1773" s="5937"/>
      <c r="F1773" s="5937"/>
      <c r="G1773" s="5916"/>
      <c r="H1773" s="246"/>
    </row>
    <row r="1774" spans="3:8" s="304" customFormat="1" ht="25.5" customHeight="1" x14ac:dyDescent="0.2">
      <c r="C1774" s="5915" t="s">
        <v>2271</v>
      </c>
      <c r="D1774" s="5937"/>
      <c r="E1774" s="5937"/>
      <c r="F1774" s="5937"/>
      <c r="G1774" s="5916"/>
      <c r="H1774" s="246"/>
    </row>
    <row r="1775" spans="3:8" s="304" customFormat="1" ht="15" customHeight="1" x14ac:dyDescent="0.2">
      <c r="C1775" s="5915" t="s">
        <v>2272</v>
      </c>
      <c r="D1775" s="5937"/>
      <c r="E1775" s="5937"/>
      <c r="F1775" s="5937"/>
      <c r="G1775" s="5916"/>
      <c r="H1775" s="246"/>
    </row>
    <row r="1776" spans="3:8" s="304" customFormat="1" ht="27" customHeight="1" x14ac:dyDescent="0.2">
      <c r="C1776" s="5915" t="s">
        <v>2273</v>
      </c>
      <c r="D1776" s="5937"/>
      <c r="E1776" s="5937"/>
      <c r="F1776" s="5937"/>
      <c r="G1776" s="5916"/>
      <c r="H1776" s="246"/>
    </row>
    <row r="1777" spans="3:8" s="304" customFormat="1" ht="15" customHeight="1" x14ac:dyDescent="0.2">
      <c r="C1777" s="5915" t="s">
        <v>2274</v>
      </c>
      <c r="D1777" s="5937"/>
      <c r="E1777" s="5937"/>
      <c r="F1777" s="5937"/>
      <c r="G1777" s="5916"/>
      <c r="H1777" s="246"/>
    </row>
    <row r="1778" spans="3:8" s="304" customFormat="1" ht="15" customHeight="1" x14ac:dyDescent="0.2">
      <c r="C1778" s="5917" t="s">
        <v>1042</v>
      </c>
      <c r="D1778" s="4756"/>
      <c r="E1778" s="4756"/>
      <c r="F1778" s="4756"/>
      <c r="G1778" s="5918"/>
      <c r="H1778" s="246"/>
    </row>
    <row r="1779" spans="3:8" s="304" customFormat="1" ht="15" customHeight="1" x14ac:dyDescent="0.2">
      <c r="C1779" s="5917" t="s">
        <v>4025</v>
      </c>
      <c r="D1779" s="5971"/>
      <c r="E1779" s="5971"/>
      <c r="F1779" s="5971"/>
      <c r="G1779" s="5918"/>
      <c r="H1779" s="246"/>
    </row>
    <row r="1780" spans="3:8" s="304" customFormat="1" ht="15" customHeight="1" thickBot="1" x14ac:dyDescent="0.25">
      <c r="C1780" s="5951" t="s">
        <v>1043</v>
      </c>
      <c r="D1780" s="5952"/>
      <c r="E1780" s="5952"/>
      <c r="F1780" s="5952"/>
      <c r="G1780" s="5953"/>
      <c r="H1780" s="246"/>
    </row>
    <row r="1781" spans="3:8" s="304" customFormat="1" ht="15" customHeight="1" thickTop="1" thickBot="1" x14ac:dyDescent="0.25">
      <c r="C1781" s="6066"/>
      <c r="D1781" s="6066"/>
      <c r="E1781" s="6066"/>
      <c r="F1781" s="870"/>
      <c r="G1781" s="870"/>
      <c r="H1781" s="246"/>
    </row>
    <row r="1782" spans="3:8" s="304" customFormat="1" ht="15" customHeight="1" thickTop="1" x14ac:dyDescent="0.2">
      <c r="C1782" s="5795" t="s">
        <v>244</v>
      </c>
      <c r="D1782" s="5796"/>
      <c r="E1782" s="5796"/>
      <c r="F1782" s="5796"/>
      <c r="G1782" s="5797"/>
      <c r="H1782" s="246"/>
    </row>
    <row r="1783" spans="3:8" s="304" customFormat="1" ht="15" customHeight="1" x14ac:dyDescent="0.2">
      <c r="C1783" s="3894" t="s">
        <v>373</v>
      </c>
      <c r="D1783" s="3895"/>
      <c r="E1783" s="3895"/>
      <c r="F1783" s="3895"/>
      <c r="G1783" s="3896"/>
      <c r="H1783" s="246"/>
    </row>
    <row r="1784" spans="3:8" s="304" customFormat="1" ht="15" customHeight="1" x14ac:dyDescent="0.2">
      <c r="C1784" s="5915" t="s">
        <v>245</v>
      </c>
      <c r="D1784" s="5937"/>
      <c r="E1784" s="5937"/>
      <c r="F1784" s="5937"/>
      <c r="G1784" s="5916"/>
      <c r="H1784" s="246"/>
    </row>
    <row r="1785" spans="3:8" s="304" customFormat="1" ht="15" customHeight="1" x14ac:dyDescent="0.2">
      <c r="C1785" s="3897" t="s">
        <v>246</v>
      </c>
      <c r="D1785" s="3812"/>
      <c r="E1785" s="3898"/>
      <c r="F1785" s="3898"/>
      <c r="G1785" s="3899"/>
      <c r="H1785" s="246"/>
    </row>
    <row r="1786" spans="3:8" s="304" customFormat="1" ht="15" customHeight="1" x14ac:dyDescent="0.2">
      <c r="C1786" s="3897" t="s">
        <v>1735</v>
      </c>
      <c r="D1786" s="3812"/>
      <c r="E1786" s="3898"/>
      <c r="F1786" s="3898"/>
      <c r="G1786" s="3899"/>
      <c r="H1786" s="246"/>
    </row>
    <row r="1787" spans="3:8" s="304" customFormat="1" ht="15" customHeight="1" x14ac:dyDescent="0.2">
      <c r="C1787" s="5915" t="s">
        <v>1736</v>
      </c>
      <c r="D1787" s="5937"/>
      <c r="E1787" s="5937"/>
      <c r="F1787" s="5937"/>
      <c r="G1787" s="5916"/>
      <c r="H1787" s="246"/>
    </row>
    <row r="1788" spans="3:8" s="304" customFormat="1" ht="15" customHeight="1" x14ac:dyDescent="0.2">
      <c r="C1788" s="5915" t="s">
        <v>1737</v>
      </c>
      <c r="D1788" s="5937"/>
      <c r="E1788" s="5937"/>
      <c r="F1788" s="5937"/>
      <c r="G1788" s="5916"/>
      <c r="H1788" s="246"/>
    </row>
    <row r="1789" spans="3:8" s="304" customFormat="1" ht="15" customHeight="1" x14ac:dyDescent="0.2">
      <c r="C1789" s="5915" t="s">
        <v>1738</v>
      </c>
      <c r="D1789" s="5937"/>
      <c r="E1789" s="5937"/>
      <c r="F1789" s="5937"/>
      <c r="G1789" s="5916"/>
      <c r="H1789" s="246"/>
    </row>
    <row r="1790" spans="3:8" s="304" customFormat="1" ht="15" customHeight="1" x14ac:dyDescent="0.2">
      <c r="C1790" s="3900" t="s">
        <v>1739</v>
      </c>
      <c r="D1790" s="3901" t="s">
        <v>1740</v>
      </c>
      <c r="E1790" s="5971" t="s">
        <v>1741</v>
      </c>
      <c r="F1790" s="5971"/>
      <c r="G1790" s="3902"/>
      <c r="H1790" s="246"/>
    </row>
    <row r="1791" spans="3:8" s="304" customFormat="1" ht="15" customHeight="1" x14ac:dyDescent="0.2">
      <c r="C1791" s="3900" t="s">
        <v>1742</v>
      </c>
      <c r="D1791" s="3901" t="s">
        <v>1740</v>
      </c>
      <c r="E1791" s="5971" t="s">
        <v>1741</v>
      </c>
      <c r="F1791" s="5971"/>
      <c r="G1791" s="3902"/>
      <c r="H1791" s="246"/>
    </row>
    <row r="1792" spans="3:8" s="304" customFormat="1" ht="15" customHeight="1" x14ac:dyDescent="0.2">
      <c r="C1792" s="5915" t="s">
        <v>1743</v>
      </c>
      <c r="D1792" s="5937"/>
      <c r="E1792" s="5937"/>
      <c r="F1792" s="5937"/>
      <c r="G1792" s="5916"/>
      <c r="H1792" s="246"/>
    </row>
    <row r="1793" spans="3:12" s="304" customFormat="1" ht="15" customHeight="1" x14ac:dyDescent="0.2">
      <c r="C1793" s="3900" t="s">
        <v>1744</v>
      </c>
      <c r="D1793" s="3903" t="s">
        <v>1745</v>
      </c>
      <c r="E1793" s="5971" t="s">
        <v>1741</v>
      </c>
      <c r="F1793" s="5971"/>
      <c r="G1793" s="3902"/>
      <c r="H1793" s="246"/>
    </row>
    <row r="1794" spans="3:12" s="304" customFormat="1" ht="15" customHeight="1" x14ac:dyDescent="0.2">
      <c r="C1794" s="5915"/>
      <c r="D1794" s="5937"/>
      <c r="E1794" s="5937"/>
      <c r="F1794" s="5937"/>
      <c r="G1794" s="5916"/>
      <c r="H1794" s="246"/>
    </row>
    <row r="1795" spans="3:12" s="304" customFormat="1" ht="15" customHeight="1" x14ac:dyDescent="0.2">
      <c r="C1795" s="3904" t="s">
        <v>374</v>
      </c>
      <c r="D1795" s="3901"/>
      <c r="E1795" s="3901"/>
      <c r="F1795" s="3901"/>
      <c r="G1795" s="3902"/>
      <c r="H1795" s="246"/>
    </row>
    <row r="1796" spans="3:12" s="304" customFormat="1" ht="15" customHeight="1" x14ac:dyDescent="0.2">
      <c r="C1796" s="5915" t="s">
        <v>1746</v>
      </c>
      <c r="D1796" s="5937"/>
      <c r="E1796" s="5937"/>
      <c r="F1796" s="5937"/>
      <c r="G1796" s="5916"/>
      <c r="H1796" s="246"/>
    </row>
    <row r="1797" spans="3:12" s="304" customFormat="1" ht="15" customHeight="1" x14ac:dyDescent="0.2">
      <c r="C1797" s="5915" t="s">
        <v>1747</v>
      </c>
      <c r="D1797" s="5937"/>
      <c r="E1797" s="5937"/>
      <c r="F1797" s="5937"/>
      <c r="G1797" s="5916"/>
      <c r="H1797" s="246"/>
    </row>
    <row r="1798" spans="3:12" s="304" customFormat="1" ht="15" customHeight="1" x14ac:dyDescent="0.2">
      <c r="C1798" s="5915" t="s">
        <v>1748</v>
      </c>
      <c r="D1798" s="5937"/>
      <c r="E1798" s="5937"/>
      <c r="F1798" s="5937"/>
      <c r="G1798" s="5916"/>
      <c r="H1798" s="246"/>
    </row>
    <row r="1799" spans="3:12" s="304" customFormat="1" ht="23.25" customHeight="1" x14ac:dyDescent="0.2">
      <c r="C1799" s="5915" t="s">
        <v>1210</v>
      </c>
      <c r="D1799" s="5937"/>
      <c r="E1799" s="5937"/>
      <c r="F1799" s="5937"/>
      <c r="G1799" s="5916"/>
      <c r="H1799" s="246"/>
    </row>
    <row r="1800" spans="3:12" s="304" customFormat="1" ht="15" customHeight="1" x14ac:dyDescent="0.2">
      <c r="C1800" s="5915" t="s">
        <v>1211</v>
      </c>
      <c r="D1800" s="5937"/>
      <c r="E1800" s="5937"/>
      <c r="F1800" s="5937"/>
      <c r="G1800" s="5916"/>
      <c r="H1800" s="246"/>
    </row>
    <row r="1801" spans="3:12" s="304" customFormat="1" ht="15" customHeight="1" x14ac:dyDescent="0.2">
      <c r="C1801" s="5915" t="s">
        <v>1212</v>
      </c>
      <c r="D1801" s="5937"/>
      <c r="E1801" s="5937"/>
      <c r="F1801" s="5937"/>
      <c r="G1801" s="5916"/>
      <c r="H1801" s="246"/>
    </row>
    <row r="1802" spans="3:12" s="304" customFormat="1" ht="15" customHeight="1" x14ac:dyDescent="0.2">
      <c r="C1802" s="5917" t="s">
        <v>1042</v>
      </c>
      <c r="D1802" s="4756"/>
      <c r="E1802" s="4756"/>
      <c r="F1802" s="4756"/>
      <c r="G1802" s="5918"/>
      <c r="H1802" s="246"/>
    </row>
    <row r="1803" spans="3:12" s="304" customFormat="1" ht="15" customHeight="1" thickBot="1" x14ac:dyDescent="0.25">
      <c r="C1803" s="5951" t="s">
        <v>1043</v>
      </c>
      <c r="D1803" s="5952"/>
      <c r="E1803" s="5952"/>
      <c r="F1803" s="5952"/>
      <c r="G1803" s="5953"/>
      <c r="H1803" s="246"/>
    </row>
    <row r="1804" spans="3:12" s="304" customFormat="1" ht="15" customHeight="1" thickTop="1" x14ac:dyDescent="0.3">
      <c r="C1804" s="5805"/>
      <c r="D1804" s="5805"/>
      <c r="E1804" s="5805"/>
      <c r="F1804" s="470"/>
      <c r="G1804" s="470"/>
      <c r="H1804" s="246"/>
    </row>
    <row r="1805" spans="3:12" s="304" customFormat="1" ht="15" customHeight="1" thickBot="1" x14ac:dyDescent="0.35">
      <c r="C1805" s="470"/>
      <c r="D1805" s="470"/>
      <c r="E1805" s="470"/>
      <c r="F1805" s="470"/>
      <c r="G1805" s="470"/>
      <c r="H1805" s="246"/>
    </row>
    <row r="1806" spans="3:12" s="304" customFormat="1" ht="15" customHeight="1" thickTop="1" x14ac:dyDescent="0.2">
      <c r="C1806" s="5791" t="s">
        <v>2587</v>
      </c>
      <c r="D1806" s="5792"/>
      <c r="E1806" s="5792"/>
      <c r="F1806" s="5792"/>
      <c r="G1806" s="5792"/>
      <c r="H1806" s="5792"/>
      <c r="I1806" s="5792"/>
      <c r="J1806" s="5792"/>
      <c r="K1806" s="5792"/>
      <c r="L1806" s="5793"/>
    </row>
    <row r="1807" spans="3:12" s="304" customFormat="1" ht="15" customHeight="1" x14ac:dyDescent="0.2">
      <c r="C1807" s="956" t="s">
        <v>2586</v>
      </c>
      <c r="D1807" s="846"/>
      <c r="E1807" s="846"/>
      <c r="F1807" s="846"/>
      <c r="G1807" s="868"/>
      <c r="H1807" s="687"/>
      <c r="I1807" s="687"/>
      <c r="J1807" s="687"/>
      <c r="K1807" s="687"/>
      <c r="L1807" s="957"/>
    </row>
    <row r="1808" spans="3:12" s="304" customFormat="1" ht="38.25" customHeight="1" x14ac:dyDescent="0.2">
      <c r="C1808" s="5788" t="s">
        <v>341</v>
      </c>
      <c r="D1808" s="4367"/>
      <c r="E1808" s="4367"/>
      <c r="F1808" s="4367"/>
      <c r="G1808" s="4367"/>
      <c r="H1808" s="4367"/>
      <c r="I1808" s="4367"/>
      <c r="J1808" s="4367"/>
      <c r="K1808" s="687"/>
      <c r="L1808" s="957"/>
    </row>
    <row r="1809" spans="3:12" s="304" customFormat="1" ht="15" customHeight="1" x14ac:dyDescent="0.2">
      <c r="C1809" s="5788" t="s">
        <v>651</v>
      </c>
      <c r="D1809" s="4367"/>
      <c r="E1809" s="4367"/>
      <c r="F1809" s="4367"/>
      <c r="G1809" s="4367"/>
      <c r="H1809" s="4367"/>
      <c r="I1809" s="4367"/>
      <c r="J1809" s="4367"/>
      <c r="K1809" s="687"/>
      <c r="L1809" s="957"/>
    </row>
    <row r="1810" spans="3:12" s="304" customFormat="1" ht="15" customHeight="1" x14ac:dyDescent="0.2">
      <c r="C1810" s="5788" t="s">
        <v>652</v>
      </c>
      <c r="D1810" s="4367"/>
      <c r="E1810" s="4367"/>
      <c r="F1810" s="4367"/>
      <c r="G1810" s="4367"/>
      <c r="H1810" s="4367"/>
      <c r="I1810" s="4367"/>
      <c r="J1810" s="4367"/>
      <c r="K1810" s="687"/>
      <c r="L1810" s="957"/>
    </row>
    <row r="1811" spans="3:12" s="304" customFormat="1" ht="15" customHeight="1" x14ac:dyDescent="0.2">
      <c r="C1811" s="959"/>
      <c r="D1811" s="863"/>
      <c r="E1811" s="863"/>
      <c r="F1811" s="863"/>
      <c r="G1811" s="960"/>
      <c r="H1811" s="687"/>
      <c r="I1811" s="687"/>
      <c r="J1811" s="687"/>
      <c r="K1811" s="687"/>
      <c r="L1811" s="957"/>
    </row>
    <row r="1812" spans="3:12" s="304" customFormat="1" ht="15" customHeight="1" x14ac:dyDescent="0.2">
      <c r="C1812" s="956" t="s">
        <v>653</v>
      </c>
      <c r="D1812" s="863"/>
      <c r="E1812" s="863"/>
      <c r="F1812" s="863"/>
      <c r="G1812" s="960"/>
      <c r="H1812" s="687"/>
      <c r="I1812" s="687"/>
      <c r="J1812" s="687"/>
      <c r="K1812" s="687"/>
      <c r="L1812" s="957"/>
    </row>
    <row r="1813" spans="3:12" s="304" customFormat="1" ht="15" customHeight="1" thickBot="1" x14ac:dyDescent="0.25">
      <c r="C1813" s="959"/>
      <c r="D1813" s="863"/>
      <c r="E1813" s="863"/>
      <c r="F1813" s="863"/>
      <c r="G1813" s="960"/>
      <c r="H1813" s="687"/>
      <c r="I1813" s="687"/>
      <c r="J1813" s="687"/>
      <c r="K1813" s="687"/>
      <c r="L1813" s="957"/>
    </row>
    <row r="1814" spans="3:12" s="304" customFormat="1" ht="15" customHeight="1" thickBot="1" x14ac:dyDescent="0.25">
      <c r="C1814" s="5972" t="s">
        <v>654</v>
      </c>
      <c r="D1814" s="5973"/>
      <c r="E1814" s="5973"/>
      <c r="F1814" s="5973"/>
      <c r="G1814" s="5973"/>
      <c r="H1814" s="5973"/>
      <c r="I1814" s="5973"/>
      <c r="J1814" s="5974"/>
      <c r="K1814" s="5996" t="s">
        <v>655</v>
      </c>
      <c r="L1814" s="5997"/>
    </row>
    <row r="1815" spans="3:12" s="304" customFormat="1" ht="15" customHeight="1" x14ac:dyDescent="0.2">
      <c r="C1815" s="961" t="s">
        <v>656</v>
      </c>
      <c r="D1815" s="962" t="s">
        <v>657</v>
      </c>
      <c r="E1815" s="962" t="s">
        <v>658</v>
      </c>
      <c r="F1815" s="962" t="s">
        <v>659</v>
      </c>
      <c r="G1815" s="962" t="s">
        <v>660</v>
      </c>
      <c r="H1815" s="962" t="s">
        <v>661</v>
      </c>
      <c r="I1815" s="962" t="s">
        <v>662</v>
      </c>
      <c r="J1815" s="963" t="s">
        <v>663</v>
      </c>
      <c r="K1815" s="6062" t="s">
        <v>664</v>
      </c>
      <c r="L1815" s="6063"/>
    </row>
    <row r="1816" spans="3:12" s="304" customFormat="1" ht="15" customHeight="1" thickBot="1" x14ac:dyDescent="0.25">
      <c r="C1816" s="964">
        <v>0.18890000000000001</v>
      </c>
      <c r="D1816" s="965">
        <v>0.28000000000000003</v>
      </c>
      <c r="E1816" s="965">
        <v>0.28000000000000003</v>
      </c>
      <c r="F1816" s="965">
        <v>0.28000000000000003</v>
      </c>
      <c r="G1816" s="966">
        <v>0.28000000000000003</v>
      </c>
      <c r="H1816" s="965">
        <v>0.47</v>
      </c>
      <c r="I1816" s="965">
        <v>0.94</v>
      </c>
      <c r="J1816" s="967">
        <v>4.49</v>
      </c>
      <c r="K1816" s="6069">
        <v>0.1</v>
      </c>
      <c r="L1816" s="6070"/>
    </row>
    <row r="1817" spans="3:12" s="304" customFormat="1" ht="27.75" customHeight="1" x14ac:dyDescent="0.2">
      <c r="C1817" s="6064" t="s">
        <v>994</v>
      </c>
      <c r="D1817" s="6065"/>
      <c r="E1817" s="6000" t="s">
        <v>665</v>
      </c>
      <c r="F1817" s="6000"/>
      <c r="G1817" s="968" t="s">
        <v>970</v>
      </c>
      <c r="H1817" s="968" t="s">
        <v>666</v>
      </c>
      <c r="I1817" s="968" t="s">
        <v>667</v>
      </c>
      <c r="J1817" s="968" t="s">
        <v>668</v>
      </c>
      <c r="K1817" s="969" t="s">
        <v>669</v>
      </c>
      <c r="L1817" s="970" t="s">
        <v>670</v>
      </c>
    </row>
    <row r="1818" spans="3:12" s="304" customFormat="1" ht="15" customHeight="1" x14ac:dyDescent="0.2">
      <c r="C1818" s="5961" t="s">
        <v>671</v>
      </c>
      <c r="D1818" s="5962"/>
      <c r="E1818" s="5962" t="s">
        <v>672</v>
      </c>
      <c r="F1818" s="5962"/>
      <c r="G1818" s="971">
        <v>0.04</v>
      </c>
      <c r="H1818" s="971">
        <v>0.15</v>
      </c>
      <c r="I1818" s="971">
        <v>0.15</v>
      </c>
      <c r="J1818" s="971">
        <v>0.12</v>
      </c>
      <c r="K1818" s="971">
        <v>0.05</v>
      </c>
      <c r="L1818" s="972">
        <v>0.06</v>
      </c>
    </row>
    <row r="1819" spans="3:12" s="304" customFormat="1" ht="15" customHeight="1" x14ac:dyDescent="0.2">
      <c r="C1819" s="5961" t="s">
        <v>673</v>
      </c>
      <c r="D1819" s="5962"/>
      <c r="E1819" s="5962" t="s">
        <v>672</v>
      </c>
      <c r="F1819" s="5962"/>
      <c r="G1819" s="971">
        <v>0.04</v>
      </c>
      <c r="H1819" s="971">
        <v>0.15</v>
      </c>
      <c r="I1819" s="971">
        <v>0.15</v>
      </c>
      <c r="J1819" s="971">
        <v>0.12</v>
      </c>
      <c r="K1819" s="971">
        <v>0.05</v>
      </c>
      <c r="L1819" s="972">
        <v>0.06</v>
      </c>
    </row>
    <row r="1820" spans="3:12" s="304" customFormat="1" ht="15" customHeight="1" x14ac:dyDescent="0.2">
      <c r="C1820" s="5961" t="s">
        <v>674</v>
      </c>
      <c r="D1820" s="5962"/>
      <c r="E1820" s="5962" t="s">
        <v>672</v>
      </c>
      <c r="F1820" s="5962"/>
      <c r="G1820" s="971">
        <v>0.04</v>
      </c>
      <c r="H1820" s="971">
        <v>0.15</v>
      </c>
      <c r="I1820" s="971">
        <v>0.15</v>
      </c>
      <c r="J1820" s="971">
        <v>0.12</v>
      </c>
      <c r="K1820" s="971">
        <v>0.05</v>
      </c>
      <c r="L1820" s="972">
        <v>0.06</v>
      </c>
    </row>
    <row r="1821" spans="3:12" s="304" customFormat="1" ht="15" customHeight="1" thickBot="1" x14ac:dyDescent="0.25">
      <c r="C1821" s="5963" t="s">
        <v>1965</v>
      </c>
      <c r="D1821" s="5964"/>
      <c r="E1821" s="5964"/>
      <c r="F1821" s="5964"/>
      <c r="G1821" s="5964"/>
      <c r="H1821" s="689"/>
      <c r="I1821" s="689"/>
      <c r="J1821" s="689"/>
      <c r="K1821" s="689"/>
      <c r="L1821" s="973"/>
    </row>
    <row r="1822" spans="3:12" s="304" customFormat="1" ht="15" customHeight="1" x14ac:dyDescent="0.2">
      <c r="C1822" s="959"/>
      <c r="D1822" s="863"/>
      <c r="E1822" s="863"/>
      <c r="F1822" s="863"/>
      <c r="G1822" s="960"/>
      <c r="H1822" s="687"/>
      <c r="I1822" s="687"/>
      <c r="J1822" s="687"/>
      <c r="K1822" s="687"/>
      <c r="L1822" s="957"/>
    </row>
    <row r="1823" spans="3:12" s="304" customFormat="1" ht="15" customHeight="1" x14ac:dyDescent="0.2">
      <c r="C1823" s="959" t="s">
        <v>675</v>
      </c>
      <c r="D1823" s="863"/>
      <c r="E1823" s="863"/>
      <c r="F1823" s="863"/>
      <c r="G1823" s="960"/>
      <c r="H1823" s="687"/>
      <c r="I1823" s="687"/>
      <c r="J1823" s="687"/>
      <c r="K1823" s="690"/>
      <c r="L1823" s="957"/>
    </row>
    <row r="1824" spans="3:12" s="304" customFormat="1" ht="15" customHeight="1" x14ac:dyDescent="0.2">
      <c r="C1824" s="959"/>
      <c r="D1824" s="863"/>
      <c r="E1824" s="863"/>
      <c r="F1824" s="863"/>
      <c r="G1824" s="960"/>
      <c r="H1824" s="687"/>
      <c r="I1824" s="687"/>
      <c r="J1824" s="687"/>
      <c r="K1824" s="687"/>
      <c r="L1824" s="957"/>
    </row>
    <row r="1825" spans="3:12" s="304" customFormat="1" ht="15" customHeight="1" x14ac:dyDescent="0.2">
      <c r="C1825" s="956" t="s">
        <v>676</v>
      </c>
      <c r="D1825" s="863"/>
      <c r="E1825" s="863"/>
      <c r="F1825" s="863"/>
      <c r="G1825" s="960"/>
      <c r="H1825" s="687"/>
      <c r="I1825" s="687"/>
      <c r="J1825" s="687"/>
      <c r="K1825" s="687"/>
      <c r="L1825" s="957"/>
    </row>
    <row r="1826" spans="3:12" s="304" customFormat="1" ht="15" customHeight="1" x14ac:dyDescent="0.2">
      <c r="C1826" s="956"/>
      <c r="D1826" s="863"/>
      <c r="E1826" s="863"/>
      <c r="F1826" s="863"/>
      <c r="G1826" s="960"/>
      <c r="H1826" s="687"/>
      <c r="I1826" s="687"/>
      <c r="J1826" s="687"/>
      <c r="K1826" s="687"/>
      <c r="L1826" s="957"/>
    </row>
    <row r="1827" spans="3:12" s="304" customFormat="1" ht="15" customHeight="1" x14ac:dyDescent="0.2">
      <c r="C1827" s="5829" t="s">
        <v>2336</v>
      </c>
      <c r="D1827" s="4509"/>
      <c r="E1827" s="4509"/>
      <c r="F1827" s="4509"/>
      <c r="G1827" s="4509"/>
      <c r="H1827" s="4509"/>
      <c r="I1827" s="4509"/>
      <c r="J1827" s="4509"/>
      <c r="K1827" s="4509"/>
      <c r="L1827" s="957"/>
    </row>
    <row r="1828" spans="3:12" s="304" customFormat="1" ht="15" customHeight="1" thickBot="1" x14ac:dyDescent="0.25">
      <c r="C1828" s="974"/>
      <c r="D1828" s="870"/>
      <c r="E1828" s="870"/>
      <c r="F1828" s="870"/>
      <c r="G1828" s="870"/>
      <c r="H1828" s="870"/>
      <c r="I1828" s="870"/>
      <c r="J1828" s="870"/>
      <c r="K1828" s="870"/>
      <c r="L1828" s="957"/>
    </row>
    <row r="1829" spans="3:12" s="304" customFormat="1" ht="15" customHeight="1" x14ac:dyDescent="0.2">
      <c r="C1829" s="975"/>
      <c r="D1829" s="876" t="s">
        <v>2337</v>
      </c>
      <c r="E1829" s="876" t="s">
        <v>2338</v>
      </c>
      <c r="F1829" s="976" t="s">
        <v>2339</v>
      </c>
      <c r="G1829" s="870"/>
      <c r="H1829" s="870"/>
      <c r="I1829" s="870"/>
      <c r="J1829" s="870"/>
      <c r="K1829" s="870"/>
      <c r="L1829" s="957"/>
    </row>
    <row r="1830" spans="3:12" s="304" customFormat="1" ht="15" customHeight="1" x14ac:dyDescent="0.2">
      <c r="C1830" s="977" t="s">
        <v>2340</v>
      </c>
      <c r="D1830" s="940">
        <v>9.9</v>
      </c>
      <c r="E1830" s="940">
        <v>25</v>
      </c>
      <c r="F1830" s="6010" t="s">
        <v>2341</v>
      </c>
      <c r="G1830" s="870"/>
      <c r="H1830" s="870"/>
      <c r="I1830" s="870"/>
      <c r="J1830" s="870"/>
      <c r="K1830" s="870"/>
      <c r="L1830" s="957"/>
    </row>
    <row r="1831" spans="3:12" s="304" customFormat="1" ht="15" customHeight="1" x14ac:dyDescent="0.2">
      <c r="C1831" s="977" t="s">
        <v>2342</v>
      </c>
      <c r="D1831" s="940">
        <v>14.99</v>
      </c>
      <c r="E1831" s="940">
        <v>40</v>
      </c>
      <c r="F1831" s="6010"/>
      <c r="G1831" s="870"/>
      <c r="H1831" s="870"/>
      <c r="I1831" s="870"/>
      <c r="J1831" s="870"/>
      <c r="K1831" s="870"/>
      <c r="L1831" s="957"/>
    </row>
    <row r="1832" spans="3:12" s="304" customFormat="1" ht="15" customHeight="1" x14ac:dyDescent="0.2">
      <c r="C1832" s="977" t="s">
        <v>2343</v>
      </c>
      <c r="D1832" s="940">
        <v>24.99</v>
      </c>
      <c r="E1832" s="940">
        <v>90</v>
      </c>
      <c r="F1832" s="6010"/>
      <c r="G1832" s="870"/>
      <c r="H1832" s="870"/>
      <c r="I1832" s="870"/>
      <c r="J1832" s="870"/>
      <c r="K1832" s="870"/>
      <c r="L1832" s="957"/>
    </row>
    <row r="1833" spans="3:12" s="304" customFormat="1" ht="15" customHeight="1" thickBot="1" x14ac:dyDescent="0.25">
      <c r="C1833" s="6001" t="s">
        <v>2344</v>
      </c>
      <c r="D1833" s="5871"/>
      <c r="E1833" s="5871"/>
      <c r="F1833" s="5872"/>
      <c r="G1833" s="870"/>
      <c r="H1833" s="870"/>
      <c r="I1833" s="870"/>
      <c r="J1833" s="870"/>
      <c r="K1833" s="870"/>
      <c r="L1833" s="957"/>
    </row>
    <row r="1834" spans="3:12" s="304" customFormat="1" ht="15" customHeight="1" x14ac:dyDescent="0.2">
      <c r="C1834" s="974"/>
      <c r="D1834" s="870"/>
      <c r="E1834" s="870"/>
      <c r="F1834" s="870"/>
      <c r="G1834" s="870"/>
      <c r="H1834" s="870"/>
      <c r="I1834" s="870"/>
      <c r="J1834" s="870"/>
      <c r="K1834" s="870"/>
      <c r="L1834" s="957"/>
    </row>
    <row r="1835" spans="3:12" s="304" customFormat="1" ht="15" customHeight="1" x14ac:dyDescent="0.2">
      <c r="C1835" s="5960" t="s">
        <v>2345</v>
      </c>
      <c r="D1835" s="4439"/>
      <c r="E1835" s="4439"/>
      <c r="F1835" s="4439"/>
      <c r="G1835" s="4439"/>
      <c r="H1835" s="4439"/>
      <c r="I1835" s="4439"/>
      <c r="J1835" s="4439"/>
      <c r="K1835" s="3890"/>
      <c r="L1835" s="957"/>
    </row>
    <row r="1836" spans="3:12" s="304" customFormat="1" ht="15" customHeight="1" x14ac:dyDescent="0.2">
      <c r="C1836" s="3891"/>
      <c r="D1836" s="3890"/>
      <c r="E1836" s="3890"/>
      <c r="F1836" s="3890"/>
      <c r="G1836" s="3890"/>
      <c r="H1836" s="3890"/>
      <c r="I1836" s="3890"/>
      <c r="J1836" s="3890"/>
      <c r="K1836" s="3890"/>
      <c r="L1836" s="957"/>
    </row>
    <row r="1837" spans="3:12" s="304" customFormat="1" ht="15" customHeight="1" x14ac:dyDescent="0.2">
      <c r="C1837" s="3891"/>
      <c r="D1837" s="4439" t="s">
        <v>2346</v>
      </c>
      <c r="E1837" s="4439"/>
      <c r="F1837" s="3890"/>
      <c r="G1837" s="3890"/>
      <c r="H1837" s="3890"/>
      <c r="I1837" s="3890"/>
      <c r="J1837" s="3890"/>
      <c r="K1837" s="3890"/>
      <c r="L1837" s="957"/>
    </row>
    <row r="1838" spans="3:12" s="304" customFormat="1" ht="15" customHeight="1" x14ac:dyDescent="0.2">
      <c r="C1838" s="3891"/>
      <c r="D1838" s="4439" t="s">
        <v>2347</v>
      </c>
      <c r="E1838" s="4439"/>
      <c r="F1838" s="3890"/>
      <c r="G1838" s="3890"/>
      <c r="H1838" s="3890"/>
      <c r="I1838" s="3890"/>
      <c r="J1838" s="3890"/>
      <c r="K1838" s="3890"/>
      <c r="L1838" s="957"/>
    </row>
    <row r="1839" spans="3:12" s="304" customFormat="1" ht="15" customHeight="1" x14ac:dyDescent="0.2">
      <c r="C1839" s="3891"/>
      <c r="D1839" s="4439" t="s">
        <v>2348</v>
      </c>
      <c r="E1839" s="4439"/>
      <c r="F1839" s="3890"/>
      <c r="G1839" s="3890"/>
      <c r="H1839" s="3890"/>
      <c r="I1839" s="3890"/>
      <c r="J1839" s="3890"/>
      <c r="K1839" s="3890"/>
      <c r="L1839" s="957"/>
    </row>
    <row r="1840" spans="3:12" s="304" customFormat="1" ht="15" customHeight="1" x14ac:dyDescent="0.2">
      <c r="C1840" s="3891"/>
      <c r="D1840" s="3890"/>
      <c r="E1840" s="3890"/>
      <c r="F1840" s="3890"/>
      <c r="G1840" s="3890"/>
      <c r="H1840" s="3890"/>
      <c r="I1840" s="3890"/>
      <c r="J1840" s="3890"/>
      <c r="K1840" s="3890"/>
      <c r="L1840" s="957"/>
    </row>
    <row r="1841" spans="3:12" s="304" customFormat="1" ht="15" customHeight="1" x14ac:dyDescent="0.2">
      <c r="C1841" s="5960" t="s">
        <v>2349</v>
      </c>
      <c r="D1841" s="4439"/>
      <c r="E1841" s="4439"/>
      <c r="F1841" s="4439"/>
      <c r="G1841" s="4439"/>
      <c r="H1841" s="4439"/>
      <c r="I1841" s="4439"/>
      <c r="J1841" s="4439"/>
      <c r="K1841" s="4439"/>
      <c r="L1841" s="957"/>
    </row>
    <row r="1842" spans="3:12" s="304" customFormat="1" ht="15" customHeight="1" x14ac:dyDescent="0.2">
      <c r="C1842" s="5959" t="s">
        <v>2350</v>
      </c>
      <c r="D1842" s="4756"/>
      <c r="E1842" s="4756"/>
      <c r="F1842" s="4756"/>
      <c r="G1842" s="4756"/>
      <c r="H1842" s="4756"/>
      <c r="I1842" s="4756"/>
      <c r="J1842" s="4756"/>
      <c r="K1842" s="4756"/>
      <c r="L1842" s="957"/>
    </row>
    <row r="1843" spans="3:12" s="304" customFormat="1" ht="30.75" customHeight="1" x14ac:dyDescent="0.2">
      <c r="C1843" s="5959" t="s">
        <v>1017</v>
      </c>
      <c r="D1843" s="4756"/>
      <c r="E1843" s="4756"/>
      <c r="F1843" s="4756"/>
      <c r="G1843" s="4756"/>
      <c r="H1843" s="4756"/>
      <c r="I1843" s="4756"/>
      <c r="J1843" s="4756"/>
      <c r="K1843" s="4756"/>
      <c r="L1843" s="957"/>
    </row>
    <row r="1844" spans="3:12" s="304" customFormat="1" ht="15" customHeight="1" x14ac:dyDescent="0.2">
      <c r="C1844" s="5959" t="s">
        <v>1018</v>
      </c>
      <c r="D1844" s="4756"/>
      <c r="E1844" s="4756"/>
      <c r="F1844" s="4756"/>
      <c r="G1844" s="4756"/>
      <c r="H1844" s="4756"/>
      <c r="I1844" s="4756"/>
      <c r="J1844" s="4756"/>
      <c r="K1844" s="4756"/>
      <c r="L1844" s="957"/>
    </row>
    <row r="1845" spans="3:12" s="304" customFormat="1" ht="15" customHeight="1" x14ac:dyDescent="0.2">
      <c r="C1845" s="5959" t="s">
        <v>1019</v>
      </c>
      <c r="D1845" s="4756"/>
      <c r="E1845" s="4756"/>
      <c r="F1845" s="4756"/>
      <c r="G1845" s="4756"/>
      <c r="H1845" s="4756"/>
      <c r="I1845" s="4756"/>
      <c r="J1845" s="4756"/>
      <c r="K1845" s="4756"/>
      <c r="L1845" s="957"/>
    </row>
    <row r="1846" spans="3:12" s="304" customFormat="1" ht="15" customHeight="1" x14ac:dyDescent="0.2">
      <c r="C1846" s="5959" t="s">
        <v>1020</v>
      </c>
      <c r="D1846" s="4756"/>
      <c r="E1846" s="4756"/>
      <c r="F1846" s="4756"/>
      <c r="G1846" s="4756"/>
      <c r="H1846" s="4756"/>
      <c r="I1846" s="4756"/>
      <c r="J1846" s="4756"/>
      <c r="K1846" s="4756"/>
      <c r="L1846" s="957"/>
    </row>
    <row r="1847" spans="3:12" s="304" customFormat="1" ht="15" customHeight="1" x14ac:dyDescent="0.2">
      <c r="C1847" s="5959" t="s">
        <v>1021</v>
      </c>
      <c r="D1847" s="4756"/>
      <c r="E1847" s="4756"/>
      <c r="F1847" s="4756"/>
      <c r="G1847" s="4756"/>
      <c r="H1847" s="4756"/>
      <c r="I1847" s="4756"/>
      <c r="J1847" s="4756"/>
      <c r="K1847" s="4756"/>
      <c r="L1847" s="957"/>
    </row>
    <row r="1848" spans="3:12" s="304" customFormat="1" ht="15" customHeight="1" x14ac:dyDescent="0.2">
      <c r="C1848" s="5957" t="s">
        <v>1022</v>
      </c>
      <c r="D1848" s="5958"/>
      <c r="E1848" s="5958"/>
      <c r="F1848" s="3783"/>
      <c r="G1848" s="3783"/>
      <c r="H1848" s="3783"/>
      <c r="I1848" s="3783"/>
      <c r="J1848" s="3783"/>
      <c r="K1848" s="3783"/>
      <c r="L1848" s="957"/>
    </row>
    <row r="1849" spans="3:12" s="304" customFormat="1" ht="15" customHeight="1" x14ac:dyDescent="0.2">
      <c r="C1849" s="5959" t="s">
        <v>1023</v>
      </c>
      <c r="D1849" s="4756"/>
      <c r="E1849" s="4756"/>
      <c r="F1849" s="4756"/>
      <c r="G1849" s="4756"/>
      <c r="H1849" s="4756"/>
      <c r="I1849" s="4756"/>
      <c r="J1849" s="4756"/>
      <c r="K1849" s="4756"/>
      <c r="L1849" s="957"/>
    </row>
    <row r="1850" spans="3:12" s="304" customFormat="1" ht="15" customHeight="1" x14ac:dyDescent="0.2">
      <c r="C1850" s="5960" t="s">
        <v>1024</v>
      </c>
      <c r="D1850" s="4439"/>
      <c r="E1850" s="4439"/>
      <c r="F1850" s="4439"/>
      <c r="G1850" s="4439"/>
      <c r="H1850" s="4439"/>
      <c r="I1850" s="4439"/>
      <c r="J1850" s="4439"/>
      <c r="K1850" s="4439"/>
      <c r="L1850" s="957"/>
    </row>
    <row r="1851" spans="3:12" s="304" customFormat="1" ht="15" customHeight="1" x14ac:dyDescent="0.2">
      <c r="C1851" s="3892" t="s">
        <v>1025</v>
      </c>
      <c r="D1851" s="3812"/>
      <c r="E1851" s="3812"/>
      <c r="F1851" s="3812"/>
      <c r="G1851" s="3893"/>
      <c r="H1851" s="3812"/>
      <c r="I1851" s="3812"/>
      <c r="J1851" s="3812"/>
      <c r="K1851" s="3812"/>
      <c r="L1851" s="957"/>
    </row>
    <row r="1852" spans="3:12" s="304" customFormat="1" ht="15" customHeight="1" thickBot="1" x14ac:dyDescent="0.25">
      <c r="C1852" s="5998"/>
      <c r="D1852" s="5999"/>
      <c r="E1852" s="5999"/>
      <c r="F1852" s="5999"/>
      <c r="G1852" s="5999"/>
      <c r="H1852" s="979"/>
      <c r="I1852" s="979"/>
      <c r="J1852" s="979"/>
      <c r="K1852" s="979"/>
      <c r="L1852" s="980"/>
    </row>
    <row r="1853" spans="3:12" s="304" customFormat="1" ht="15" customHeight="1" thickTop="1" thickBot="1" x14ac:dyDescent="0.35">
      <c r="C1853" s="5790"/>
      <c r="D1853" s="5790"/>
      <c r="E1853" s="5790"/>
      <c r="F1853" s="470"/>
      <c r="G1853" s="470"/>
      <c r="H1853" s="246"/>
    </row>
    <row r="1854" spans="3:12" s="304" customFormat="1" ht="15" customHeight="1" thickTop="1" x14ac:dyDescent="0.2">
      <c r="C1854" s="5795" t="s">
        <v>932</v>
      </c>
      <c r="D1854" s="5796"/>
      <c r="E1854" s="5796"/>
      <c r="F1854" s="5796"/>
      <c r="G1854" s="5797"/>
      <c r="H1854" s="246"/>
    </row>
    <row r="1855" spans="3:12" s="304" customFormat="1" ht="15" customHeight="1" thickBot="1" x14ac:dyDescent="0.25">
      <c r="C1855" s="717"/>
      <c r="D1855" s="846"/>
      <c r="E1855" s="846"/>
      <c r="F1855" s="846"/>
      <c r="G1855" s="847"/>
      <c r="H1855" s="246"/>
    </row>
    <row r="1856" spans="3:12" s="304" customFormat="1" ht="15" customHeight="1" x14ac:dyDescent="0.2">
      <c r="C1856" s="848" t="s">
        <v>902</v>
      </c>
      <c r="D1856" s="849" t="s">
        <v>903</v>
      </c>
      <c r="E1856" s="850" t="s">
        <v>382</v>
      </c>
      <c r="F1856" s="851" t="s">
        <v>904</v>
      </c>
      <c r="G1856" s="852"/>
      <c r="H1856" s="246"/>
    </row>
    <row r="1857" spans="3:8" s="304" customFormat="1" ht="15" customHeight="1" x14ac:dyDescent="0.2">
      <c r="C1857" s="853" t="s">
        <v>2223</v>
      </c>
      <c r="D1857">
        <v>1200</v>
      </c>
      <c r="E1857" s="854">
        <v>19</v>
      </c>
      <c r="F1857" s="855">
        <v>0.1</v>
      </c>
      <c r="G1857" s="852"/>
      <c r="H1857" s="246"/>
    </row>
    <row r="1858" spans="3:8" s="304" customFormat="1" ht="15" customHeight="1" x14ac:dyDescent="0.2">
      <c r="C1858" s="853" t="s">
        <v>2224</v>
      </c>
      <c r="D1858" s="856" t="s">
        <v>2225</v>
      </c>
      <c r="E1858" s="854">
        <v>29</v>
      </c>
      <c r="F1858" s="855" t="s">
        <v>1529</v>
      </c>
      <c r="G1858" s="852"/>
      <c r="H1858" s="246"/>
    </row>
    <row r="1859" spans="3:8" s="304" customFormat="1" ht="15" customHeight="1" x14ac:dyDescent="0.2">
      <c r="C1859" s="857" t="s">
        <v>2226</v>
      </c>
      <c r="D1859" s="856" t="s">
        <v>2227</v>
      </c>
      <c r="E1859" s="854">
        <v>49</v>
      </c>
      <c r="F1859" s="855" t="s">
        <v>1529</v>
      </c>
      <c r="G1859" s="852"/>
      <c r="H1859" s="246"/>
    </row>
    <row r="1860" spans="3:8" s="304" customFormat="1" ht="15" customHeight="1" x14ac:dyDescent="0.2">
      <c r="C1860" s="858" t="s">
        <v>2228</v>
      </c>
      <c r="D1860" s="859"/>
      <c r="E1860" s="860"/>
      <c r="F1860" s="861"/>
      <c r="G1860" s="852"/>
      <c r="H1860" s="246"/>
    </row>
    <row r="1861" spans="3:8" s="304" customFormat="1" ht="15" customHeight="1" thickBot="1" x14ac:dyDescent="0.25">
      <c r="C1861" s="6002" t="s">
        <v>1530</v>
      </c>
      <c r="D1861" s="4743"/>
      <c r="E1861" s="4743"/>
      <c r="F1861" s="6003"/>
      <c r="G1861" s="716"/>
      <c r="H1861" s="246"/>
    </row>
    <row r="1862" spans="3:8" s="304" customFormat="1" ht="15" customHeight="1" x14ac:dyDescent="0.2">
      <c r="C1862" s="5903" t="s">
        <v>1272</v>
      </c>
      <c r="D1862" s="5905"/>
      <c r="E1862" s="5905"/>
      <c r="F1862" s="5905"/>
      <c r="G1862" s="5906"/>
      <c r="H1862" s="246"/>
    </row>
    <row r="1863" spans="3:8" s="304" customFormat="1" ht="15" customHeight="1" x14ac:dyDescent="0.2">
      <c r="C1863" s="5942" t="s">
        <v>2229</v>
      </c>
      <c r="D1863" s="4509"/>
      <c r="E1863" s="4509"/>
      <c r="F1863" s="4509"/>
      <c r="G1863" s="5807"/>
      <c r="H1863" s="246"/>
    </row>
    <row r="1864" spans="3:8" s="304" customFormat="1" ht="15" customHeight="1" x14ac:dyDescent="0.2">
      <c r="C1864" s="862" t="s">
        <v>2230</v>
      </c>
      <c r="D1864" s="863"/>
      <c r="E1864" s="863"/>
      <c r="F1864" s="863"/>
      <c r="G1864" s="864"/>
      <c r="H1864" s="246"/>
    </row>
    <row r="1865" spans="3:8" s="304" customFormat="1" ht="15" customHeight="1" thickBot="1" x14ac:dyDescent="0.25">
      <c r="C1865" s="865" t="s">
        <v>2231</v>
      </c>
      <c r="D1865" s="866"/>
      <c r="E1865" s="866"/>
      <c r="F1865" s="866"/>
      <c r="G1865" s="867"/>
      <c r="H1865" s="246"/>
    </row>
    <row r="1866" spans="3:8" s="304" customFormat="1" ht="15" customHeight="1" thickTop="1" thickBot="1" x14ac:dyDescent="0.35">
      <c r="C1866" s="4456"/>
      <c r="D1866" s="4456"/>
      <c r="E1866" s="4456"/>
      <c r="F1866" s="470"/>
      <c r="G1866" s="470"/>
      <c r="H1866" s="246"/>
    </row>
    <row r="1867" spans="3:8" s="304" customFormat="1" ht="15" customHeight="1" thickTop="1" x14ac:dyDescent="0.3">
      <c r="C1867" s="5993" t="s">
        <v>74</v>
      </c>
      <c r="D1867" s="5994"/>
      <c r="E1867" s="5994"/>
      <c r="F1867" s="5995"/>
      <c r="G1867" s="470"/>
      <c r="H1867" s="246"/>
    </row>
    <row r="1868" spans="3:8" s="304" customFormat="1" ht="15" customHeight="1" x14ac:dyDescent="0.3">
      <c r="C1868" s="717" t="s">
        <v>75</v>
      </c>
      <c r="D1868" s="687"/>
      <c r="E1868" s="687"/>
      <c r="F1868" s="690"/>
      <c r="G1868" s="470"/>
      <c r="H1868" s="246"/>
    </row>
    <row r="1869" spans="3:8" s="304" customFormat="1" ht="15" customHeight="1" x14ac:dyDescent="0.3">
      <c r="C1869" s="5913" t="s">
        <v>2039</v>
      </c>
      <c r="D1869" s="4509"/>
      <c r="E1869" s="4509"/>
      <c r="F1869" s="5807"/>
      <c r="G1869" s="470"/>
      <c r="H1869" s="246"/>
    </row>
    <row r="1870" spans="3:8" s="304" customFormat="1" ht="15" customHeight="1" x14ac:dyDescent="0.3">
      <c r="C1870" s="5913" t="s">
        <v>2203</v>
      </c>
      <c r="D1870" s="4509"/>
      <c r="E1870" s="4509"/>
      <c r="F1870" s="5807"/>
      <c r="G1870" s="470"/>
      <c r="H1870" s="246"/>
    </row>
    <row r="1871" spans="3:8" s="304" customFormat="1" ht="15" customHeight="1" x14ac:dyDescent="0.3">
      <c r="C1871" s="717" t="s">
        <v>2204</v>
      </c>
      <c r="D1871" s="687"/>
      <c r="E1871" s="687"/>
      <c r="F1871" s="690"/>
      <c r="G1871" s="470"/>
      <c r="H1871" s="246"/>
    </row>
    <row r="1872" spans="3:8" s="304" customFormat="1" ht="15" customHeight="1" x14ac:dyDescent="0.3">
      <c r="C1872" s="5913" t="s">
        <v>2205</v>
      </c>
      <c r="D1872" s="4509"/>
      <c r="E1872" s="4509"/>
      <c r="F1872" s="5807"/>
      <c r="G1872" s="470"/>
      <c r="H1872" s="246"/>
    </row>
    <row r="1873" spans="3:8" s="304" customFormat="1" ht="15" customHeight="1" thickBot="1" x14ac:dyDescent="0.35">
      <c r="C1873" s="693" t="s">
        <v>2206</v>
      </c>
      <c r="D1873" s="687"/>
      <c r="E1873" s="687"/>
      <c r="F1873" s="690"/>
      <c r="G1873" s="470"/>
      <c r="H1873" s="246"/>
    </row>
    <row r="1874" spans="3:8" s="304" customFormat="1" ht="15" customHeight="1" thickTop="1" thickBot="1" x14ac:dyDescent="0.35">
      <c r="C1874" s="5795" t="s">
        <v>2207</v>
      </c>
      <c r="D1874" s="5796"/>
      <c r="E1874" s="5796"/>
      <c r="F1874" s="5797"/>
      <c r="G1874" s="470"/>
      <c r="H1874" s="246"/>
    </row>
    <row r="1875" spans="3:8" s="304" customFormat="1" ht="15" customHeight="1" thickBot="1" x14ac:dyDescent="0.35">
      <c r="C1875" s="718" t="s">
        <v>2208</v>
      </c>
      <c r="D1875" s="719" t="s">
        <v>2209</v>
      </c>
      <c r="E1875" s="720" t="s">
        <v>2210</v>
      </c>
      <c r="F1875" s="721" t="s">
        <v>2211</v>
      </c>
      <c r="G1875" s="470"/>
      <c r="H1875" s="246"/>
    </row>
    <row r="1876" spans="3:8" s="304" customFormat="1" ht="15" customHeight="1" x14ac:dyDescent="0.3">
      <c r="C1876" s="722" t="s">
        <v>2212</v>
      </c>
      <c r="D1876" s="723">
        <v>2.5</v>
      </c>
      <c r="E1876" s="724">
        <v>5</v>
      </c>
      <c r="F1876" s="725">
        <v>0.99</v>
      </c>
      <c r="G1876" s="470"/>
      <c r="H1876" s="246"/>
    </row>
    <row r="1877" spans="3:8" s="304" customFormat="1" ht="15" customHeight="1" x14ac:dyDescent="0.3">
      <c r="C1877" s="726" t="s">
        <v>2213</v>
      </c>
      <c r="D1877" s="727">
        <v>4</v>
      </c>
      <c r="E1877" s="728">
        <v>10</v>
      </c>
      <c r="F1877" s="729">
        <v>0.99</v>
      </c>
      <c r="G1877" s="470"/>
      <c r="H1877" s="246"/>
    </row>
    <row r="1878" spans="3:8" s="304" customFormat="1" ht="15" customHeight="1" x14ac:dyDescent="0.3">
      <c r="C1878" s="726" t="s">
        <v>2215</v>
      </c>
      <c r="D1878" s="727">
        <v>12</v>
      </c>
      <c r="E1878" s="728">
        <v>50</v>
      </c>
      <c r="F1878" s="729">
        <v>0.99</v>
      </c>
      <c r="G1878" s="470"/>
      <c r="H1878" s="246"/>
    </row>
    <row r="1879" spans="3:8" s="304" customFormat="1" ht="15" customHeight="1" x14ac:dyDescent="0.3">
      <c r="C1879" s="693" t="s">
        <v>2217</v>
      </c>
      <c r="D1879" s="687"/>
      <c r="E1879" s="687"/>
      <c r="F1879" s="690"/>
      <c r="G1879" s="470"/>
      <c r="H1879" s="246"/>
    </row>
    <row r="1880" spans="3:8" s="304" customFormat="1" ht="15" customHeight="1" x14ac:dyDescent="0.3">
      <c r="C1880" s="5913" t="s">
        <v>2218</v>
      </c>
      <c r="D1880" s="4509"/>
      <c r="E1880" s="4509"/>
      <c r="F1880" s="5807"/>
      <c r="G1880" s="470"/>
      <c r="H1880" s="246"/>
    </row>
    <row r="1881" spans="3:8" s="304" customFormat="1" ht="15" customHeight="1" x14ac:dyDescent="0.3">
      <c r="C1881" s="693"/>
      <c r="D1881" s="687"/>
      <c r="E1881" s="687"/>
      <c r="F1881" s="690"/>
      <c r="G1881" s="470"/>
      <c r="H1881" s="246"/>
    </row>
    <row r="1882" spans="3:8" s="304" customFormat="1" ht="28.5" customHeight="1" x14ac:dyDescent="0.3">
      <c r="C1882" s="5913" t="s">
        <v>2219</v>
      </c>
      <c r="D1882" s="4509"/>
      <c r="E1882" s="4509"/>
      <c r="F1882" s="5807"/>
      <c r="G1882" s="470"/>
      <c r="H1882" s="246"/>
    </row>
    <row r="1883" spans="3:8" s="304" customFormat="1" ht="28.5" customHeight="1" x14ac:dyDescent="0.3">
      <c r="C1883" s="5913" t="s">
        <v>2220</v>
      </c>
      <c r="D1883" s="4509"/>
      <c r="E1883" s="4509"/>
      <c r="F1883" s="5807"/>
      <c r="G1883" s="470"/>
      <c r="H1883" s="246"/>
    </row>
    <row r="1884" spans="3:8" s="304" customFormat="1" ht="15" customHeight="1" x14ac:dyDescent="0.3">
      <c r="C1884" s="5913" t="s">
        <v>2221</v>
      </c>
      <c r="D1884" s="4509"/>
      <c r="E1884" s="4509"/>
      <c r="F1884" s="5807"/>
      <c r="G1884" s="470"/>
      <c r="H1884" s="246"/>
    </row>
    <row r="1885" spans="3:8" s="304" customFormat="1" ht="31.5" customHeight="1" x14ac:dyDescent="0.3">
      <c r="C1885" s="5913" t="s">
        <v>2222</v>
      </c>
      <c r="D1885" s="4509"/>
      <c r="E1885" s="4509"/>
      <c r="F1885" s="5807"/>
      <c r="G1885" s="470"/>
      <c r="H1885" s="246"/>
    </row>
    <row r="1886" spans="3:8" s="304" customFormat="1" ht="15" customHeight="1" x14ac:dyDescent="0.3">
      <c r="C1886" s="5913" t="s">
        <v>2351</v>
      </c>
      <c r="D1886" s="4509"/>
      <c r="E1886" s="4509"/>
      <c r="F1886" s="5807"/>
      <c r="G1886" s="470"/>
      <c r="H1886" s="246"/>
    </row>
    <row r="1887" spans="3:8" s="304" customFormat="1" ht="28.5" customHeight="1" x14ac:dyDescent="0.3">
      <c r="C1887" s="5913" t="s">
        <v>2352</v>
      </c>
      <c r="D1887" s="4509"/>
      <c r="E1887" s="4509"/>
      <c r="F1887" s="5807"/>
      <c r="G1887" s="470"/>
      <c r="H1887" s="246"/>
    </row>
    <row r="1888" spans="3:8" s="304" customFormat="1" ht="38.25" customHeight="1" x14ac:dyDescent="0.3">
      <c r="C1888" s="5913" t="s">
        <v>2353</v>
      </c>
      <c r="D1888" s="4509"/>
      <c r="E1888" s="4509"/>
      <c r="F1888" s="5807"/>
      <c r="G1888" s="470"/>
      <c r="H1888" s="246"/>
    </row>
    <row r="1889" spans="3:8" s="304" customFormat="1" ht="33" customHeight="1" x14ac:dyDescent="0.3">
      <c r="C1889" s="5913" t="s">
        <v>2354</v>
      </c>
      <c r="D1889" s="4509"/>
      <c r="E1889" s="4509"/>
      <c r="F1889" s="5807"/>
      <c r="G1889" s="470"/>
      <c r="H1889" s="246"/>
    </row>
    <row r="1890" spans="3:8" s="304" customFormat="1" ht="15" customHeight="1" x14ac:dyDescent="0.3">
      <c r="C1890" s="5913" t="s">
        <v>2355</v>
      </c>
      <c r="D1890" s="4509"/>
      <c r="E1890" s="4509"/>
      <c r="F1890" s="5807"/>
      <c r="G1890" s="470"/>
      <c r="H1890" s="246"/>
    </row>
    <row r="1891" spans="3:8" s="304" customFormat="1" ht="15" customHeight="1" x14ac:dyDescent="0.3">
      <c r="C1891" s="5913" t="s">
        <v>2356</v>
      </c>
      <c r="D1891" s="4509"/>
      <c r="E1891" s="4509"/>
      <c r="F1891" s="5807"/>
      <c r="G1891" s="470"/>
      <c r="H1891" s="246"/>
    </row>
    <row r="1892" spans="3:8" s="304" customFormat="1" ht="15" customHeight="1" x14ac:dyDescent="0.3">
      <c r="C1892" s="5860" t="s">
        <v>2357</v>
      </c>
      <c r="D1892" s="5421"/>
      <c r="E1892" s="5421"/>
      <c r="F1892" s="716"/>
      <c r="G1892" s="470"/>
      <c r="H1892" s="246"/>
    </row>
    <row r="1893" spans="3:8" s="304" customFormat="1" ht="15" customHeight="1" thickBot="1" x14ac:dyDescent="0.35">
      <c r="C1893" s="5913" t="s">
        <v>2358</v>
      </c>
      <c r="D1893" s="4509"/>
      <c r="E1893" s="4509"/>
      <c r="F1893" s="5807"/>
      <c r="G1893" s="470"/>
      <c r="H1893" s="246"/>
    </row>
    <row r="1894" spans="3:8" s="304" customFormat="1" ht="15" customHeight="1" x14ac:dyDescent="0.3">
      <c r="C1894" s="732" t="s">
        <v>2359</v>
      </c>
      <c r="D1894" s="733" t="s">
        <v>2360</v>
      </c>
      <c r="E1894" s="733" t="s">
        <v>2361</v>
      </c>
      <c r="F1894" s="734"/>
      <c r="G1894" s="470"/>
      <c r="H1894" s="246"/>
    </row>
    <row r="1895" spans="3:8" s="304" customFormat="1" ht="33" customHeight="1" thickBot="1" x14ac:dyDescent="0.35">
      <c r="C1895" s="735" t="s">
        <v>2502</v>
      </c>
      <c r="D1895" s="736" t="s">
        <v>2362</v>
      </c>
      <c r="E1895" s="736" t="s">
        <v>2363</v>
      </c>
      <c r="F1895" s="737"/>
      <c r="G1895" s="470"/>
      <c r="H1895" s="246"/>
    </row>
    <row r="1896" spans="3:8" s="304" customFormat="1" ht="15" customHeight="1" x14ac:dyDescent="0.3">
      <c r="C1896" s="6011" t="s">
        <v>2364</v>
      </c>
      <c r="D1896" s="6012"/>
      <c r="E1896" s="6012"/>
      <c r="F1896" s="6013"/>
      <c r="G1896" s="470"/>
      <c r="H1896" s="246"/>
    </row>
    <row r="1897" spans="3:8" s="304" customFormat="1" ht="15" customHeight="1" x14ac:dyDescent="0.3">
      <c r="C1897" s="5913" t="s">
        <v>2365</v>
      </c>
      <c r="D1897" s="4509"/>
      <c r="E1897" s="4509"/>
      <c r="F1897" s="5807"/>
      <c r="G1897" s="470"/>
      <c r="H1897" s="246"/>
    </row>
    <row r="1898" spans="3:8" s="304" customFormat="1" ht="15" customHeight="1" x14ac:dyDescent="0.3">
      <c r="C1898" s="5913" t="s">
        <v>2366</v>
      </c>
      <c r="D1898" s="4509"/>
      <c r="E1898" s="4509"/>
      <c r="F1898" s="5807"/>
      <c r="G1898" s="470"/>
      <c r="H1898" s="246"/>
    </row>
    <row r="1899" spans="3:8" s="304" customFormat="1" ht="15" customHeight="1" x14ac:dyDescent="0.3">
      <c r="C1899" s="5913" t="s">
        <v>4026</v>
      </c>
      <c r="D1899" s="5300"/>
      <c r="E1899" s="5300"/>
      <c r="F1899" s="5807"/>
      <c r="G1899" s="470"/>
      <c r="H1899" s="246"/>
    </row>
    <row r="1900" spans="3:8" s="304" customFormat="1" ht="15" customHeight="1" thickBot="1" x14ac:dyDescent="0.35">
      <c r="C1900" s="694" t="s">
        <v>2217</v>
      </c>
      <c r="D1900" s="695"/>
      <c r="E1900" s="695"/>
      <c r="F1900" s="696"/>
      <c r="G1900" s="470"/>
      <c r="H1900" s="246"/>
    </row>
    <row r="1901" spans="3:8" s="304" customFormat="1" ht="15" customHeight="1" thickTop="1" thickBot="1" x14ac:dyDescent="0.35">
      <c r="C1901" s="319"/>
      <c r="D1901" s="470"/>
      <c r="E1901" s="470"/>
      <c r="F1901" s="470"/>
      <c r="G1901" s="470"/>
      <c r="H1901" s="246"/>
    </row>
    <row r="1902" spans="3:8" ht="15" customHeight="1" thickTop="1" thickBot="1" x14ac:dyDescent="0.25">
      <c r="C1902" s="642" t="s">
        <v>966</v>
      </c>
      <c r="D1902" s="643"/>
      <c r="E1902" s="643"/>
      <c r="F1902" s="643"/>
      <c r="G1902" s="643"/>
      <c r="H1902" s="644"/>
    </row>
    <row r="1903" spans="3:8" ht="15" customHeight="1" thickTop="1" thickBot="1" x14ac:dyDescent="0.25">
      <c r="C1903" s="5954" t="s">
        <v>967</v>
      </c>
      <c r="D1903" s="5955"/>
      <c r="E1903" s="5955"/>
      <c r="F1903" s="5955"/>
      <c r="G1903" s="5955"/>
      <c r="H1903" s="5956"/>
    </row>
    <row r="1904" spans="3:8" ht="15" customHeight="1" thickBot="1" x14ac:dyDescent="0.25">
      <c r="C1904" s="622"/>
      <c r="D1904" s="481"/>
      <c r="E1904" s="5984" t="s">
        <v>968</v>
      </c>
      <c r="F1904" s="5985"/>
      <c r="G1904" s="5985"/>
      <c r="H1904" s="5986"/>
    </row>
    <row r="1905" spans="3:8" ht="15" customHeight="1" thickBot="1" x14ac:dyDescent="0.25">
      <c r="C1905" s="646" t="s">
        <v>381</v>
      </c>
      <c r="D1905" s="601" t="s">
        <v>969</v>
      </c>
      <c r="E1905" s="647" t="s">
        <v>970</v>
      </c>
      <c r="F1905" s="648" t="s">
        <v>971</v>
      </c>
      <c r="G1905" s="648" t="s">
        <v>972</v>
      </c>
      <c r="H1905" s="649" t="s">
        <v>973</v>
      </c>
    </row>
    <row r="1906" spans="3:8" ht="15" customHeight="1" x14ac:dyDescent="0.2">
      <c r="C1906" s="650" t="s">
        <v>974</v>
      </c>
      <c r="D1906" s="651">
        <v>8</v>
      </c>
      <c r="E1906" s="651">
        <v>0.04</v>
      </c>
      <c r="F1906" s="652">
        <v>0.15</v>
      </c>
      <c r="G1906" s="653">
        <v>7.4999999999999997E-2</v>
      </c>
      <c r="H1906" s="654">
        <v>7.4999999999999997E-2</v>
      </c>
    </row>
    <row r="1907" spans="3:8" ht="15" customHeight="1" thickBot="1" x14ac:dyDescent="0.25">
      <c r="C1907" s="655" t="s">
        <v>2455</v>
      </c>
      <c r="D1907" s="656"/>
      <c r="E1907" s="656"/>
      <c r="F1907" s="656"/>
      <c r="G1907" s="656"/>
      <c r="H1907" s="657"/>
    </row>
    <row r="1908" spans="3:8" ht="15" customHeight="1" thickBot="1" x14ac:dyDescent="0.25">
      <c r="C1908" s="486"/>
      <c r="D1908" s="487"/>
      <c r="E1908" s="487"/>
      <c r="F1908" s="487"/>
      <c r="G1908" s="487"/>
      <c r="H1908" s="488"/>
    </row>
    <row r="1909" spans="3:8" ht="15" customHeight="1" thickTop="1" x14ac:dyDescent="0.2">
      <c r="C1909" s="5987" t="s">
        <v>975</v>
      </c>
      <c r="D1909" s="5988"/>
      <c r="E1909" s="5988"/>
      <c r="F1909" s="5988"/>
      <c r="G1909" s="5988"/>
      <c r="H1909" s="5989"/>
    </row>
    <row r="1910" spans="3:8" ht="15" customHeight="1" thickBot="1" x14ac:dyDescent="0.25">
      <c r="C1910" s="622"/>
      <c r="D1910" s="481"/>
      <c r="E1910" s="481"/>
      <c r="F1910" s="481"/>
      <c r="G1910" s="481"/>
      <c r="H1910" s="484"/>
    </row>
    <row r="1911" spans="3:8" ht="15" customHeight="1" thickTop="1" thickBot="1" x14ac:dyDescent="0.25">
      <c r="C1911" s="5990" t="s">
        <v>976</v>
      </c>
      <c r="D1911" s="5991"/>
      <c r="E1911" s="5991"/>
      <c r="F1911" s="5991"/>
      <c r="G1911" s="5991"/>
      <c r="H1911" s="5992"/>
    </row>
    <row r="1912" spans="3:8" ht="15" customHeight="1" thickBot="1" x14ac:dyDescent="0.25">
      <c r="C1912" s="658"/>
      <c r="D1912" s="481"/>
      <c r="E1912" s="6004" t="s">
        <v>977</v>
      </c>
      <c r="F1912" s="6005"/>
      <c r="G1912" s="6005"/>
      <c r="H1912" s="6006"/>
    </row>
    <row r="1913" spans="3:8" ht="28.5" customHeight="1" thickBot="1" x14ac:dyDescent="0.25">
      <c r="C1913" s="661" t="s">
        <v>381</v>
      </c>
      <c r="D1913" s="659" t="s">
        <v>978</v>
      </c>
      <c r="E1913" s="662" t="s">
        <v>970</v>
      </c>
      <c r="F1913" s="645" t="s">
        <v>971</v>
      </c>
      <c r="G1913" s="659" t="s">
        <v>972</v>
      </c>
      <c r="H1913" s="660" t="s">
        <v>973</v>
      </c>
    </row>
    <row r="1914" spans="3:8" ht="15" customHeight="1" x14ac:dyDescent="0.2">
      <c r="C1914" s="663" t="s">
        <v>979</v>
      </c>
      <c r="D1914" s="664">
        <v>8</v>
      </c>
      <c r="E1914" s="665">
        <v>0.04</v>
      </c>
      <c r="F1914" s="665">
        <v>0.15</v>
      </c>
      <c r="G1914" s="666">
        <v>0.12</v>
      </c>
      <c r="H1914" s="667">
        <v>0.15</v>
      </c>
    </row>
    <row r="1915" spans="3:8" ht="15" customHeight="1" thickBot="1" x14ac:dyDescent="0.25">
      <c r="C1915" s="668"/>
      <c r="D1915" s="620"/>
      <c r="E1915" s="620"/>
      <c r="F1915" s="620"/>
      <c r="G1915" s="620"/>
      <c r="H1915" s="621"/>
    </row>
    <row r="1916" spans="3:8" ht="15" customHeight="1" x14ac:dyDescent="0.2">
      <c r="C1916" s="5965" t="s">
        <v>2455</v>
      </c>
      <c r="D1916" s="5966"/>
      <c r="E1916" s="5966"/>
      <c r="F1916" s="5966"/>
      <c r="G1916" s="5966"/>
      <c r="H1916" s="5967"/>
    </row>
    <row r="1917" spans="3:8" ht="15" customHeight="1" thickBot="1" x14ac:dyDescent="0.25">
      <c r="C1917" s="5968"/>
      <c r="D1917" s="5969"/>
      <c r="E1917" s="5969"/>
      <c r="F1917" s="5969"/>
      <c r="G1917" s="5969"/>
      <c r="H1917" s="5970"/>
    </row>
    <row r="1918" spans="3:8" ht="15" customHeight="1" thickTop="1" x14ac:dyDescent="0.2">
      <c r="C1918" s="287" t="s">
        <v>1579</v>
      </c>
      <c r="D1918" s="481"/>
      <c r="E1918" s="481"/>
      <c r="F1918" s="481"/>
      <c r="G1918" s="481"/>
      <c r="H1918" s="484"/>
    </row>
    <row r="1919" spans="3:8" ht="15" customHeight="1" x14ac:dyDescent="0.2">
      <c r="C1919" s="622" t="s">
        <v>980</v>
      </c>
      <c r="D1919" s="481"/>
      <c r="E1919" s="481"/>
      <c r="F1919" s="481"/>
      <c r="G1919" s="481"/>
      <c r="H1919" s="484"/>
    </row>
    <row r="1920" spans="3:8" ht="15" customHeight="1" x14ac:dyDescent="0.2">
      <c r="C1920" s="280" t="s">
        <v>3670</v>
      </c>
      <c r="D1920" s="481"/>
      <c r="E1920" s="481"/>
      <c r="F1920" s="481"/>
      <c r="G1920" s="481"/>
      <c r="H1920" s="484"/>
    </row>
    <row r="1921" spans="3:8" ht="15" customHeight="1" x14ac:dyDescent="0.2">
      <c r="C1921" s="622" t="s">
        <v>981</v>
      </c>
      <c r="D1921" s="481"/>
      <c r="E1921" s="481"/>
      <c r="F1921" s="481"/>
      <c r="G1921" s="481"/>
      <c r="H1921" s="484"/>
    </row>
    <row r="1922" spans="3:8" ht="15" customHeight="1" x14ac:dyDescent="0.2">
      <c r="C1922" s="622" t="s">
        <v>982</v>
      </c>
      <c r="D1922" s="481"/>
      <c r="E1922" s="481"/>
      <c r="F1922" s="481"/>
      <c r="G1922" s="481"/>
      <c r="H1922" s="484"/>
    </row>
    <row r="1923" spans="3:8" ht="15" customHeight="1" thickBot="1" x14ac:dyDescent="0.25">
      <c r="C1923" s="486"/>
      <c r="D1923" s="487"/>
      <c r="E1923" s="487"/>
      <c r="F1923" s="487"/>
      <c r="G1923" s="487"/>
      <c r="H1923" s="488"/>
    </row>
    <row r="1924" spans="3:8" ht="15" customHeight="1" thickTop="1" thickBot="1" x14ac:dyDescent="0.35">
      <c r="C1924" s="220"/>
      <c r="D1924" s="470"/>
      <c r="E1924" s="470"/>
      <c r="F1924" s="470"/>
      <c r="G1924" s="470"/>
      <c r="H1924" s="2"/>
    </row>
    <row r="1925" spans="3:8" s="304" customFormat="1" ht="15" customHeight="1" thickTop="1" x14ac:dyDescent="0.3">
      <c r="C1925" s="5954" t="s">
        <v>951</v>
      </c>
      <c r="D1925" s="5955"/>
      <c r="E1925" s="5956"/>
      <c r="F1925" s="470"/>
      <c r="G1925" s="470"/>
      <c r="H1925" s="246"/>
    </row>
    <row r="1926" spans="3:8" s="304" customFormat="1" ht="15" customHeight="1" x14ac:dyDescent="0.3">
      <c r="C1926" s="285" t="s">
        <v>373</v>
      </c>
      <c r="D1926" s="470"/>
      <c r="E1926" s="623"/>
      <c r="F1926" s="470"/>
      <c r="G1926" s="470"/>
      <c r="H1926" s="246"/>
    </row>
    <row r="1927" spans="3:8" s="304" customFormat="1" ht="15" customHeight="1" x14ac:dyDescent="0.3">
      <c r="C1927" s="5981" t="s">
        <v>952</v>
      </c>
      <c r="D1927" s="5982"/>
      <c r="E1927" s="5983"/>
      <c r="F1927" s="470"/>
      <c r="G1927" s="470"/>
      <c r="H1927" s="246"/>
    </row>
    <row r="1928" spans="3:8" s="304" customFormat="1" ht="15" customHeight="1" x14ac:dyDescent="0.3">
      <c r="C1928" s="285" t="s">
        <v>953</v>
      </c>
      <c r="D1928" s="470"/>
      <c r="E1928" s="623"/>
      <c r="F1928" s="470"/>
      <c r="G1928" s="470"/>
      <c r="H1928" s="246"/>
    </row>
    <row r="1929" spans="3:8" s="304" customFormat="1" ht="15" customHeight="1" x14ac:dyDescent="0.3">
      <c r="C1929" s="5981" t="s">
        <v>954</v>
      </c>
      <c r="D1929" s="5982"/>
      <c r="E1929" s="5983"/>
      <c r="F1929" s="470"/>
      <c r="G1929" s="470"/>
      <c r="H1929" s="246"/>
    </row>
    <row r="1930" spans="3:8" s="304" customFormat="1" ht="15" customHeight="1" x14ac:dyDescent="0.3">
      <c r="C1930" s="5981" t="s">
        <v>955</v>
      </c>
      <c r="D1930" s="5982"/>
      <c r="E1930" s="5983"/>
      <c r="F1930" s="470"/>
      <c r="G1930" s="470"/>
      <c r="H1930" s="246"/>
    </row>
    <row r="1931" spans="3:8" s="304" customFormat="1" ht="15" customHeight="1" x14ac:dyDescent="0.3">
      <c r="C1931" s="5981" t="s">
        <v>956</v>
      </c>
      <c r="D1931" s="5982"/>
      <c r="E1931" s="5983"/>
      <c r="F1931" s="470"/>
      <c r="G1931" s="470"/>
      <c r="H1931" s="246"/>
    </row>
    <row r="1932" spans="3:8" s="304" customFormat="1" ht="15" customHeight="1" x14ac:dyDescent="0.3">
      <c r="C1932" s="276" t="s">
        <v>957</v>
      </c>
      <c r="D1932" s="470"/>
      <c r="E1932" s="623"/>
      <c r="F1932" s="470"/>
      <c r="G1932" s="470"/>
      <c r="H1932" s="246"/>
    </row>
    <row r="1933" spans="3:8" s="304" customFormat="1" ht="15" customHeight="1" x14ac:dyDescent="0.3">
      <c r="C1933" s="276" t="s">
        <v>958</v>
      </c>
      <c r="D1933" s="470"/>
      <c r="E1933" s="623"/>
      <c r="F1933" s="470"/>
      <c r="G1933" s="470"/>
      <c r="H1933" s="246"/>
    </row>
    <row r="1934" spans="3:8" s="304" customFormat="1" ht="15" customHeight="1" x14ac:dyDescent="0.3">
      <c r="C1934" s="469" t="s">
        <v>959</v>
      </c>
      <c r="D1934" s="470"/>
      <c r="E1934" s="623"/>
      <c r="F1934" s="470"/>
      <c r="G1934" s="470"/>
      <c r="H1934" s="246"/>
    </row>
    <row r="1935" spans="3:8" s="304" customFormat="1" ht="15" customHeight="1" x14ac:dyDescent="0.3">
      <c r="C1935" s="276" t="s">
        <v>960</v>
      </c>
      <c r="D1935" s="470"/>
      <c r="E1935" s="623"/>
      <c r="F1935" s="470"/>
      <c r="G1935" s="470"/>
      <c r="H1935" s="246"/>
    </row>
    <row r="1936" spans="3:8" s="304" customFormat="1" ht="15" customHeight="1" x14ac:dyDescent="0.3">
      <c r="C1936" s="469" t="s">
        <v>961</v>
      </c>
      <c r="D1936" s="470"/>
      <c r="E1936" s="623"/>
      <c r="F1936" s="470"/>
      <c r="G1936" s="470"/>
      <c r="H1936" s="246"/>
    </row>
    <row r="1937" spans="3:8" s="304" customFormat="1" ht="15" customHeight="1" x14ac:dyDescent="0.3">
      <c r="C1937" s="5981" t="s">
        <v>962</v>
      </c>
      <c r="D1937" s="5982"/>
      <c r="E1937" s="5983"/>
      <c r="F1937" s="470"/>
      <c r="G1937" s="470"/>
      <c r="H1937" s="246"/>
    </row>
    <row r="1938" spans="3:8" s="304" customFormat="1" ht="15" customHeight="1" x14ac:dyDescent="0.3">
      <c r="C1938" s="5981" t="s">
        <v>963</v>
      </c>
      <c r="D1938" s="5982"/>
      <c r="E1938" s="5983"/>
      <c r="F1938" s="470"/>
      <c r="G1938" s="470"/>
      <c r="H1938" s="246"/>
    </row>
    <row r="1939" spans="3:8" s="304" customFormat="1" ht="15" customHeight="1" x14ac:dyDescent="0.3">
      <c r="C1939" s="285" t="s">
        <v>964</v>
      </c>
      <c r="D1939" s="470"/>
      <c r="E1939" s="623"/>
      <c r="F1939" s="470"/>
      <c r="G1939" s="470"/>
      <c r="H1939" s="246"/>
    </row>
    <row r="1940" spans="3:8" s="304" customFormat="1" ht="15" customHeight="1" x14ac:dyDescent="0.3">
      <c r="C1940" s="469" t="s">
        <v>965</v>
      </c>
      <c r="D1940" s="470"/>
      <c r="E1940" s="623"/>
      <c r="F1940" s="470"/>
      <c r="G1940" s="470"/>
      <c r="H1940" s="246"/>
    </row>
    <row r="1941" spans="3:8" s="304" customFormat="1" ht="15" customHeight="1" thickBot="1" x14ac:dyDescent="0.35">
      <c r="C1941" s="486"/>
      <c r="D1941" s="624"/>
      <c r="E1941" s="625"/>
      <c r="F1941" s="470"/>
      <c r="G1941" s="470"/>
      <c r="H1941" s="246"/>
    </row>
    <row r="1942" spans="3:8" s="304" customFormat="1" ht="15" customHeight="1" thickTop="1" thickBot="1" x14ac:dyDescent="0.35">
      <c r="C1942" s="220"/>
      <c r="D1942" s="470"/>
      <c r="E1942" s="470"/>
      <c r="F1942" s="470"/>
      <c r="G1942" s="470"/>
      <c r="H1942" s="246"/>
    </row>
    <row r="1943" spans="3:8" s="304" customFormat="1" ht="15" customHeight="1" thickTop="1" x14ac:dyDescent="0.3">
      <c r="C1943" s="5954" t="s">
        <v>568</v>
      </c>
      <c r="D1943" s="5955"/>
      <c r="E1943" s="5956"/>
      <c r="F1943" s="470"/>
      <c r="G1943" s="470"/>
      <c r="H1943" s="246"/>
    </row>
    <row r="1944" spans="3:8" s="304" customFormat="1" ht="15" customHeight="1" x14ac:dyDescent="0.3">
      <c r="C1944" s="6007" t="s">
        <v>569</v>
      </c>
      <c r="D1944" s="6008"/>
      <c r="E1944" s="6009"/>
      <c r="F1944" s="470"/>
      <c r="G1944" s="470"/>
      <c r="H1944" s="246"/>
    </row>
    <row r="1945" spans="3:8" s="304" customFormat="1" ht="15" customHeight="1" x14ac:dyDescent="0.3">
      <c r="C1945" s="3869" t="s">
        <v>373</v>
      </c>
      <c r="D1945" s="3888"/>
      <c r="E1945" s="3889"/>
      <c r="F1945" s="470"/>
      <c r="G1945" s="470"/>
      <c r="H1945" s="246"/>
    </row>
    <row r="1946" spans="3:8" s="304" customFormat="1" ht="47.25" customHeight="1" x14ac:dyDescent="0.3">
      <c r="C1946" s="5978" t="s">
        <v>570</v>
      </c>
      <c r="D1946" s="5979"/>
      <c r="E1946" s="5980"/>
      <c r="F1946" s="470"/>
      <c r="G1946" s="470"/>
      <c r="H1946" s="246"/>
    </row>
    <row r="1947" spans="3:8" s="304" customFormat="1" ht="15" customHeight="1" x14ac:dyDescent="0.3">
      <c r="C1947" s="3869" t="s">
        <v>571</v>
      </c>
      <c r="D1947" s="3888"/>
      <c r="E1947" s="3889"/>
      <c r="F1947" s="470"/>
      <c r="G1947" s="470"/>
      <c r="H1947" s="246"/>
    </row>
    <row r="1948" spans="3:8" s="304" customFormat="1" ht="15" customHeight="1" x14ac:dyDescent="0.3">
      <c r="C1948" s="5978" t="s">
        <v>572</v>
      </c>
      <c r="D1948" s="5979"/>
      <c r="E1948" s="5980"/>
      <c r="F1948" s="470"/>
      <c r="G1948" s="470"/>
      <c r="H1948" s="246"/>
    </row>
    <row r="1949" spans="3:8" s="304" customFormat="1" ht="15" customHeight="1" x14ac:dyDescent="0.3">
      <c r="C1949" s="3869" t="s">
        <v>250</v>
      </c>
      <c r="D1949" s="3888"/>
      <c r="E1949" s="3889"/>
      <c r="F1949" s="470"/>
      <c r="G1949" s="470"/>
      <c r="H1949" s="246"/>
    </row>
    <row r="1950" spans="3:8" s="304" customFormat="1" ht="15" customHeight="1" x14ac:dyDescent="0.3">
      <c r="C1950" s="3869" t="s">
        <v>573</v>
      </c>
      <c r="D1950" s="3888"/>
      <c r="E1950" s="3889"/>
      <c r="F1950" s="470"/>
      <c r="G1950" s="470"/>
      <c r="H1950" s="246"/>
    </row>
    <row r="1951" spans="3:8" s="304" customFormat="1" ht="15" customHeight="1" x14ac:dyDescent="0.3">
      <c r="C1951" s="5978" t="s">
        <v>264</v>
      </c>
      <c r="D1951" s="5979"/>
      <c r="E1951" s="5980"/>
      <c r="F1951" s="470"/>
      <c r="G1951" s="470"/>
      <c r="H1951" s="246"/>
    </row>
    <row r="1952" spans="3:8" s="304" customFormat="1" ht="15" customHeight="1" x14ac:dyDescent="0.3">
      <c r="C1952" s="5978" t="s">
        <v>265</v>
      </c>
      <c r="D1952" s="5979"/>
      <c r="E1952" s="5980"/>
      <c r="F1952" s="470"/>
      <c r="G1952" s="470"/>
      <c r="H1952" s="246"/>
    </row>
    <row r="1953" spans="3:8" s="304" customFormat="1" ht="15" customHeight="1" x14ac:dyDescent="0.3">
      <c r="C1953" s="5978" t="s">
        <v>266</v>
      </c>
      <c r="D1953" s="5979"/>
      <c r="E1953" s="5980"/>
      <c r="F1953" s="470"/>
      <c r="G1953" s="470"/>
      <c r="H1953" s="246"/>
    </row>
    <row r="1954" spans="3:8" s="304" customFormat="1" ht="33.75" customHeight="1" x14ac:dyDescent="0.3">
      <c r="C1954" s="5978" t="s">
        <v>267</v>
      </c>
      <c r="D1954" s="5979"/>
      <c r="E1954" s="5980"/>
      <c r="F1954" s="470"/>
      <c r="G1954" s="470"/>
      <c r="H1954" s="246"/>
    </row>
    <row r="1955" spans="3:8" s="304" customFormat="1" ht="15" customHeight="1" x14ac:dyDescent="0.3">
      <c r="C1955" s="3875" t="s">
        <v>2186</v>
      </c>
      <c r="D1955" s="3888"/>
      <c r="E1955" s="3889"/>
      <c r="F1955" s="470"/>
      <c r="G1955" s="470"/>
      <c r="H1955" s="246"/>
    </row>
    <row r="1956" spans="3:8" s="304" customFormat="1" ht="15" customHeight="1" x14ac:dyDescent="0.3">
      <c r="C1956" s="3869" t="s">
        <v>2187</v>
      </c>
      <c r="D1956" s="3888"/>
      <c r="E1956" s="3889"/>
      <c r="F1956" s="470"/>
      <c r="G1956" s="470"/>
      <c r="H1956" s="246"/>
    </row>
    <row r="1957" spans="3:8" s="304" customFormat="1" ht="15" customHeight="1" x14ac:dyDescent="0.3">
      <c r="C1957" s="5978" t="s">
        <v>264</v>
      </c>
      <c r="D1957" s="5979"/>
      <c r="E1957" s="5980"/>
      <c r="F1957" s="470"/>
      <c r="G1957" s="470"/>
      <c r="H1957" s="246"/>
    </row>
    <row r="1958" spans="3:8" s="304" customFormat="1" ht="15" customHeight="1" x14ac:dyDescent="0.3">
      <c r="C1958" s="5978" t="s">
        <v>587</v>
      </c>
      <c r="D1958" s="5979"/>
      <c r="E1958" s="5980"/>
      <c r="F1958" s="470"/>
      <c r="G1958" s="470"/>
      <c r="H1958" s="246"/>
    </row>
    <row r="1959" spans="3:8" s="304" customFormat="1" ht="15" customHeight="1" x14ac:dyDescent="0.3">
      <c r="C1959" s="5978" t="s">
        <v>588</v>
      </c>
      <c r="D1959" s="5979"/>
      <c r="E1959" s="5980"/>
      <c r="F1959" s="470"/>
      <c r="G1959" s="470"/>
      <c r="H1959" s="246"/>
    </row>
    <row r="1960" spans="3:8" s="304" customFormat="1" ht="36" customHeight="1" x14ac:dyDescent="0.3">
      <c r="C1960" s="5978" t="s">
        <v>589</v>
      </c>
      <c r="D1960" s="5979"/>
      <c r="E1960" s="5980"/>
      <c r="F1960" s="470"/>
      <c r="G1960" s="470"/>
      <c r="H1960" s="246"/>
    </row>
    <row r="1961" spans="3:8" s="304" customFormat="1" ht="15" customHeight="1" x14ac:dyDescent="0.3">
      <c r="C1961" s="3886" t="s">
        <v>590</v>
      </c>
      <c r="D1961" s="3888"/>
      <c r="E1961" s="3889"/>
      <c r="F1961" s="470"/>
      <c r="G1961" s="470"/>
      <c r="H1961" s="246"/>
    </row>
    <row r="1962" spans="3:8" s="304" customFormat="1" ht="15" customHeight="1" x14ac:dyDescent="0.3">
      <c r="C1962" s="3869" t="s">
        <v>591</v>
      </c>
      <c r="D1962" s="3888"/>
      <c r="E1962" s="3889"/>
      <c r="F1962" s="470"/>
      <c r="G1962" s="470"/>
      <c r="H1962" s="246"/>
    </row>
    <row r="1963" spans="3:8" s="304" customFormat="1" ht="15" customHeight="1" x14ac:dyDescent="0.3">
      <c r="C1963" s="3886" t="s">
        <v>592</v>
      </c>
      <c r="D1963" s="3888"/>
      <c r="E1963" s="3889"/>
      <c r="F1963" s="470"/>
      <c r="G1963" s="470"/>
      <c r="H1963" s="246"/>
    </row>
    <row r="1964" spans="3:8" s="304" customFormat="1" ht="15" customHeight="1" thickBot="1" x14ac:dyDescent="0.35">
      <c r="C1964" s="279"/>
      <c r="D1964" s="624"/>
      <c r="E1964" s="625"/>
      <c r="F1964" s="470"/>
      <c r="G1964" s="470"/>
      <c r="H1964" s="246"/>
    </row>
    <row r="1965" spans="3:8" s="304" customFormat="1" ht="15" customHeight="1" thickTop="1" thickBot="1" x14ac:dyDescent="0.35">
      <c r="C1965" s="5805"/>
      <c r="D1965" s="5805"/>
      <c r="E1965" s="5805"/>
      <c r="F1965" s="470"/>
      <c r="G1965" s="470"/>
      <c r="H1965" s="246"/>
    </row>
    <row r="1966" spans="3:8" s="304" customFormat="1" ht="15" customHeight="1" thickTop="1" thickBot="1" x14ac:dyDescent="0.25">
      <c r="C1966" s="5954" t="s">
        <v>593</v>
      </c>
      <c r="D1966" s="5955"/>
      <c r="E1966" s="5955"/>
      <c r="F1966" s="5955"/>
      <c r="G1966" s="5956"/>
      <c r="H1966" s="246"/>
    </row>
    <row r="1967" spans="3:8" s="304" customFormat="1" ht="15" customHeight="1" thickBot="1" x14ac:dyDescent="0.25">
      <c r="C1967" s="6071" t="s">
        <v>2446</v>
      </c>
      <c r="D1967" s="4736"/>
      <c r="E1967" s="4489"/>
      <c r="F1967" s="6072" t="s">
        <v>2447</v>
      </c>
      <c r="G1967" s="6073"/>
      <c r="H1967" s="246"/>
    </row>
    <row r="1968" spans="3:8" s="304" customFormat="1" ht="15" customHeight="1" thickBot="1" x14ac:dyDescent="0.25">
      <c r="C1968" s="609" t="s">
        <v>2450</v>
      </c>
      <c r="D1968" s="610" t="s">
        <v>2449</v>
      </c>
      <c r="E1968" s="610" t="s">
        <v>594</v>
      </c>
      <c r="F1968" s="611" t="s">
        <v>2450</v>
      </c>
      <c r="G1968" s="612" t="s">
        <v>2449</v>
      </c>
      <c r="H1968" s="246"/>
    </row>
    <row r="1969" spans="3:8" s="304" customFormat="1" ht="15" customHeight="1" x14ac:dyDescent="0.2">
      <c r="C1969" s="613" t="s">
        <v>2451</v>
      </c>
      <c r="D1969" s="614">
        <v>0.22</v>
      </c>
      <c r="E1969" s="614">
        <v>0.12</v>
      </c>
      <c r="F1969" s="615" t="s">
        <v>2453</v>
      </c>
      <c r="G1969" s="616" t="s">
        <v>2454</v>
      </c>
      <c r="H1969" s="246"/>
    </row>
    <row r="1970" spans="3:8" s="304" customFormat="1" ht="15" customHeight="1" thickBot="1" x14ac:dyDescent="0.25">
      <c r="C1970" s="617"/>
      <c r="D1970" s="618"/>
      <c r="E1970" s="619"/>
      <c r="F1970" s="620"/>
      <c r="G1970" s="621"/>
      <c r="H1970" s="246"/>
    </row>
    <row r="1971" spans="3:8" s="304" customFormat="1" ht="15" customHeight="1" x14ac:dyDescent="0.2">
      <c r="C1971" s="3869" t="s">
        <v>595</v>
      </c>
      <c r="D1971" s="3878"/>
      <c r="E1971" s="3878"/>
      <c r="F1971" s="3878"/>
      <c r="G1971" s="3871"/>
      <c r="H1971" s="246"/>
    </row>
    <row r="1972" spans="3:8" s="304" customFormat="1" ht="15" customHeight="1" x14ac:dyDescent="0.2">
      <c r="C1972" s="3869" t="s">
        <v>596</v>
      </c>
      <c r="D1972" s="3878"/>
      <c r="E1972" s="3878"/>
      <c r="F1972" s="3878"/>
      <c r="G1972" s="3871"/>
      <c r="H1972" s="246"/>
    </row>
    <row r="1973" spans="3:8" s="304" customFormat="1" ht="15" customHeight="1" x14ac:dyDescent="0.2">
      <c r="C1973" s="5978" t="s">
        <v>597</v>
      </c>
      <c r="D1973" s="5979"/>
      <c r="E1973" s="5979"/>
      <c r="F1973" s="5979"/>
      <c r="G1973" s="5980"/>
      <c r="H1973" s="246"/>
    </row>
    <row r="1974" spans="3:8" s="304" customFormat="1" ht="30" customHeight="1" x14ac:dyDescent="0.2">
      <c r="C1974" s="5978" t="s">
        <v>1180</v>
      </c>
      <c r="D1974" s="6025"/>
      <c r="E1974" s="6025"/>
      <c r="F1974" s="6025"/>
      <c r="G1974" s="6020"/>
      <c r="H1974" s="246"/>
    </row>
    <row r="1975" spans="3:8" s="304" customFormat="1" ht="15" customHeight="1" x14ac:dyDescent="0.2">
      <c r="C1975" s="3886" t="s">
        <v>1181</v>
      </c>
      <c r="D1975" s="3878"/>
      <c r="E1975" s="3878"/>
      <c r="F1975" s="3878"/>
      <c r="G1975" s="3871"/>
      <c r="H1975" s="246"/>
    </row>
    <row r="1976" spans="3:8" s="304" customFormat="1" ht="15" customHeight="1" x14ac:dyDescent="0.2">
      <c r="C1976" s="3869" t="s">
        <v>1182</v>
      </c>
      <c r="D1976" s="3878"/>
      <c r="E1976" s="3878"/>
      <c r="F1976" s="3878"/>
      <c r="G1976" s="3871"/>
      <c r="H1976" s="246"/>
    </row>
    <row r="1977" spans="3:8" s="304" customFormat="1" ht="15" customHeight="1" x14ac:dyDescent="0.2">
      <c r="C1977" s="5978" t="s">
        <v>1183</v>
      </c>
      <c r="D1977" s="6019"/>
      <c r="E1977" s="6025"/>
      <c r="F1977" s="6019"/>
      <c r="G1977" s="6020"/>
      <c r="H1977" s="246"/>
    </row>
    <row r="1978" spans="3:8" s="304" customFormat="1" ht="15" customHeight="1" x14ac:dyDescent="0.2">
      <c r="C1978" s="5978" t="s">
        <v>1184</v>
      </c>
      <c r="D1978" s="5979"/>
      <c r="E1978" s="5979"/>
      <c r="F1978" s="3878"/>
      <c r="G1978" s="3871"/>
      <c r="H1978" s="246"/>
    </row>
    <row r="1979" spans="3:8" s="304" customFormat="1" ht="15" customHeight="1" x14ac:dyDescent="0.2">
      <c r="C1979" s="5978" t="s">
        <v>1185</v>
      </c>
      <c r="D1979" s="5979"/>
      <c r="E1979" s="5979"/>
      <c r="F1979" s="6019"/>
      <c r="G1979" s="6020"/>
      <c r="H1979" s="246"/>
    </row>
    <row r="1980" spans="3:8" s="304" customFormat="1" ht="12" customHeight="1" x14ac:dyDescent="0.2">
      <c r="C1980" s="3884"/>
      <c r="D1980" s="3878"/>
      <c r="E1980" s="3878"/>
      <c r="F1980" s="3878"/>
      <c r="G1980" s="3871"/>
      <c r="H1980" s="246"/>
    </row>
    <row r="1981" spans="3:8" s="304" customFormat="1" ht="15" customHeight="1" x14ac:dyDescent="0.2">
      <c r="C1981" s="3887" t="s">
        <v>2455</v>
      </c>
      <c r="D1981" s="3878"/>
      <c r="E1981" s="3878"/>
      <c r="F1981" s="3878"/>
      <c r="G1981" s="3871"/>
      <c r="H1981" s="246"/>
    </row>
    <row r="1982" spans="3:8" s="304" customFormat="1" ht="15" customHeight="1" x14ac:dyDescent="0.2">
      <c r="C1982" s="3884" t="s">
        <v>2456</v>
      </c>
      <c r="D1982" s="3878"/>
      <c r="E1982" s="3878"/>
      <c r="F1982" s="3878"/>
      <c r="G1982" s="3871"/>
      <c r="H1982" s="246"/>
    </row>
    <row r="1983" spans="3:8" s="304" customFormat="1" ht="15" customHeight="1" x14ac:dyDescent="0.2">
      <c r="C1983" s="3884" t="s">
        <v>1186</v>
      </c>
      <c r="D1983" s="3878"/>
      <c r="E1983" s="3878"/>
      <c r="F1983" s="3878"/>
      <c r="G1983" s="3871"/>
      <c r="H1983" s="246"/>
    </row>
    <row r="1984" spans="3:8" s="304" customFormat="1" ht="15" customHeight="1" thickBot="1" x14ac:dyDescent="0.25">
      <c r="C1984" s="486"/>
      <c r="D1984" s="487"/>
      <c r="E1984" s="487"/>
      <c r="F1984" s="487"/>
      <c r="G1984" s="488"/>
      <c r="H1984" s="246"/>
    </row>
    <row r="1985" spans="3:8" s="304" customFormat="1" ht="15" customHeight="1" thickTop="1" thickBot="1" x14ac:dyDescent="0.35">
      <c r="C1985" s="5805"/>
      <c r="D1985" s="5805"/>
      <c r="E1985" s="5805"/>
      <c r="F1985" s="470"/>
      <c r="G1985" s="470"/>
      <c r="H1985" s="246"/>
    </row>
    <row r="1986" spans="3:8" s="304" customFormat="1" ht="29.25" customHeight="1" thickTop="1" x14ac:dyDescent="0.3">
      <c r="C1986" s="5954" t="s">
        <v>1189</v>
      </c>
      <c r="D1986" s="5955"/>
      <c r="E1986" s="5956"/>
      <c r="F1986" s="470"/>
      <c r="G1986" s="470"/>
      <c r="H1986" s="246"/>
    </row>
    <row r="1987" spans="3:8" s="304" customFormat="1" ht="15" customHeight="1" x14ac:dyDescent="0.3">
      <c r="C1987" s="6014" t="s">
        <v>1579</v>
      </c>
      <c r="D1987" s="6015"/>
      <c r="E1987" s="6016"/>
      <c r="F1987" s="470"/>
      <c r="G1987" s="470"/>
      <c r="H1987" s="246"/>
    </row>
    <row r="1988" spans="3:8" s="304" customFormat="1" ht="15" customHeight="1" x14ac:dyDescent="0.3">
      <c r="C1988" s="3869" t="s">
        <v>373</v>
      </c>
      <c r="D1988" s="3878"/>
      <c r="E1988" s="3871"/>
      <c r="F1988" s="470"/>
      <c r="G1988" s="470"/>
      <c r="H1988" s="246"/>
    </row>
    <row r="1989" spans="3:8" s="304" customFormat="1" ht="15" customHeight="1" x14ac:dyDescent="0.3">
      <c r="C1989" s="5978" t="s">
        <v>1190</v>
      </c>
      <c r="D1989" s="6019"/>
      <c r="E1989" s="6020"/>
      <c r="F1989" s="470"/>
      <c r="G1989" s="470"/>
      <c r="H1989" s="246"/>
    </row>
    <row r="1990" spans="3:8" s="304" customFormat="1" ht="15" customHeight="1" x14ac:dyDescent="0.3">
      <c r="C1990" s="6021" t="s">
        <v>6899</v>
      </c>
      <c r="D1990" s="6019"/>
      <c r="E1990" s="3874"/>
      <c r="F1990" s="470"/>
      <c r="G1990" s="470"/>
      <c r="H1990" s="246"/>
    </row>
    <row r="1991" spans="3:8" s="304" customFormat="1" ht="31.5" customHeight="1" x14ac:dyDescent="0.3">
      <c r="C1991" s="5978" t="s">
        <v>2437</v>
      </c>
      <c r="D1991" s="6019"/>
      <c r="E1991" s="6020"/>
      <c r="F1991" s="470"/>
      <c r="G1991" s="470"/>
      <c r="H1991" s="246"/>
    </row>
    <row r="1992" spans="3:8" s="304" customFormat="1" ht="15" customHeight="1" x14ac:dyDescent="0.3">
      <c r="C1992" s="6022" t="s">
        <v>2438</v>
      </c>
      <c r="D1992" s="6023"/>
      <c r="E1992" s="6024"/>
      <c r="F1992" s="470"/>
      <c r="G1992" s="470"/>
      <c r="H1992" s="246"/>
    </row>
    <row r="1993" spans="3:8" s="304" customFormat="1" ht="15" customHeight="1" x14ac:dyDescent="0.3">
      <c r="C1993" s="3869" t="s">
        <v>2439</v>
      </c>
      <c r="D1993" s="3878"/>
      <c r="E1993" s="3871"/>
      <c r="F1993" s="470"/>
      <c r="G1993" s="470"/>
      <c r="H1993" s="246"/>
    </row>
    <row r="1994" spans="3:8" s="304" customFormat="1" ht="15" customHeight="1" x14ac:dyDescent="0.3">
      <c r="C1994" s="5978" t="s">
        <v>2440</v>
      </c>
      <c r="D1994" s="6019"/>
      <c r="E1994" s="6020"/>
      <c r="F1994" s="470"/>
      <c r="G1994" s="470"/>
      <c r="H1994" s="246"/>
    </row>
    <row r="1995" spans="3:8" s="304" customFormat="1" ht="15" customHeight="1" x14ac:dyDescent="0.3">
      <c r="C1995" s="5978" t="s">
        <v>2441</v>
      </c>
      <c r="D1995" s="6019"/>
      <c r="E1995" s="6020"/>
      <c r="F1995" s="470"/>
      <c r="G1995" s="470"/>
      <c r="H1995" s="246"/>
    </row>
    <row r="1996" spans="3:8" s="304" customFormat="1" ht="15" customHeight="1" x14ac:dyDescent="0.3">
      <c r="C1996" s="5978" t="s">
        <v>2442</v>
      </c>
      <c r="D1996" s="6019"/>
      <c r="E1996" s="6020"/>
      <c r="F1996" s="470"/>
      <c r="G1996" s="470"/>
      <c r="H1996" s="246"/>
    </row>
    <row r="1997" spans="3:8" s="304" customFormat="1" ht="15" customHeight="1" x14ac:dyDescent="0.3">
      <c r="C1997" s="3886" t="s">
        <v>1144</v>
      </c>
      <c r="D1997" s="3878"/>
      <c r="E1997" s="3871"/>
      <c r="F1997" s="470"/>
      <c r="G1997" s="470"/>
      <c r="H1997" s="246"/>
    </row>
    <row r="1998" spans="3:8" s="304" customFormat="1" ht="15" customHeight="1" thickBot="1" x14ac:dyDescent="0.35">
      <c r="C1998" s="486"/>
      <c r="D1998" s="487"/>
      <c r="E1998" s="488"/>
      <c r="F1998" s="470"/>
      <c r="G1998" s="470"/>
      <c r="H1998" s="246"/>
    </row>
    <row r="1999" spans="3:8" s="304" customFormat="1" ht="15" customHeight="1" thickTop="1" thickBot="1" x14ac:dyDescent="0.35">
      <c r="C1999" s="220"/>
      <c r="D1999" s="470"/>
      <c r="E1999" s="470"/>
      <c r="F1999" s="470"/>
      <c r="G1999" s="470"/>
      <c r="H1999" s="246"/>
    </row>
    <row r="2000" spans="3:8" s="304" customFormat="1" ht="23.25" customHeight="1" thickTop="1" x14ac:dyDescent="0.3">
      <c r="C2000" s="5954" t="s">
        <v>844</v>
      </c>
      <c r="D2000" s="5955"/>
      <c r="E2000" s="5956"/>
      <c r="F2000" s="470"/>
      <c r="G2000" s="470"/>
      <c r="H2000" s="246"/>
    </row>
    <row r="2001" spans="3:8" s="304" customFormat="1" ht="15" customHeight="1" x14ac:dyDescent="0.3">
      <c r="C2001" s="6014" t="s">
        <v>1579</v>
      </c>
      <c r="D2001" s="6015"/>
      <c r="E2001" s="6016"/>
      <c r="F2001" s="470"/>
      <c r="G2001" s="470"/>
      <c r="H2001" s="246"/>
    </row>
    <row r="2002" spans="3:8" s="304" customFormat="1" ht="15" customHeight="1" x14ac:dyDescent="0.3">
      <c r="C2002" s="285" t="s">
        <v>845</v>
      </c>
      <c r="D2002" s="481"/>
      <c r="E2002" s="484"/>
      <c r="F2002" s="470"/>
      <c r="G2002" s="470"/>
      <c r="H2002" s="246"/>
    </row>
    <row r="2003" spans="3:8" s="304" customFormat="1" ht="15" customHeight="1" x14ac:dyDescent="0.3">
      <c r="C2003" s="5981" t="s">
        <v>182</v>
      </c>
      <c r="D2003" s="6017"/>
      <c r="E2003" s="6018"/>
      <c r="F2003" s="470"/>
      <c r="G2003" s="470"/>
      <c r="H2003" s="246"/>
    </row>
    <row r="2004" spans="3:8" s="304" customFormat="1" ht="15" customHeight="1" x14ac:dyDescent="0.3">
      <c r="C2004" s="285" t="s">
        <v>1139</v>
      </c>
      <c r="D2004" s="481"/>
      <c r="E2004" s="484"/>
      <c r="F2004" s="470"/>
      <c r="G2004" s="470"/>
      <c r="H2004" s="246"/>
    </row>
    <row r="2005" spans="3:8" s="304" customFormat="1" ht="15" customHeight="1" x14ac:dyDescent="0.3">
      <c r="C2005" s="5981" t="s">
        <v>846</v>
      </c>
      <c r="D2005" s="6017"/>
      <c r="E2005" s="6018"/>
      <c r="F2005" s="470"/>
      <c r="G2005" s="470"/>
      <c r="H2005" s="246"/>
    </row>
    <row r="2006" spans="3:8" s="304" customFormat="1" ht="15" customHeight="1" x14ac:dyDescent="0.3">
      <c r="C2006" s="285" t="s">
        <v>847</v>
      </c>
      <c r="D2006" s="481"/>
      <c r="E2006" s="484"/>
      <c r="F2006" s="470"/>
      <c r="G2006" s="470"/>
      <c r="H2006" s="246"/>
    </row>
    <row r="2007" spans="3:8" s="304" customFormat="1" ht="15" customHeight="1" x14ac:dyDescent="0.3">
      <c r="C2007" s="5981" t="s">
        <v>1187</v>
      </c>
      <c r="D2007" s="6017"/>
      <c r="E2007" s="6018"/>
      <c r="F2007" s="470"/>
      <c r="G2007" s="470"/>
      <c r="H2007" s="246"/>
    </row>
    <row r="2008" spans="3:8" s="304" customFormat="1" ht="15" customHeight="1" x14ac:dyDescent="0.3">
      <c r="C2008" s="469" t="s">
        <v>1188</v>
      </c>
      <c r="D2008" s="481"/>
      <c r="E2008" s="484"/>
      <c r="F2008" s="470"/>
      <c r="G2008" s="470"/>
      <c r="H2008" s="246"/>
    </row>
    <row r="2009" spans="3:8" s="304" customFormat="1" ht="15" customHeight="1" thickBot="1" x14ac:dyDescent="0.35">
      <c r="C2009" s="486"/>
      <c r="D2009" s="487"/>
      <c r="E2009" s="488"/>
      <c r="F2009" s="470"/>
      <c r="G2009" s="470"/>
      <c r="H2009" s="246"/>
    </row>
    <row r="2010" spans="3:8" s="304" customFormat="1" ht="15" customHeight="1" thickTop="1" thickBot="1" x14ac:dyDescent="0.35">
      <c r="C2010" s="245"/>
      <c r="D2010" s="470"/>
      <c r="E2010" s="470"/>
      <c r="F2010" s="470"/>
      <c r="G2010" s="470"/>
      <c r="H2010" s="246"/>
    </row>
    <row r="2011" spans="3:8" s="304" customFormat="1" ht="15" customHeight="1" thickTop="1" x14ac:dyDescent="0.3">
      <c r="C2011" s="5954" t="s">
        <v>833</v>
      </c>
      <c r="D2011" s="5955"/>
      <c r="E2011" s="5956"/>
      <c r="F2011" s="470"/>
      <c r="G2011" s="470"/>
      <c r="H2011" s="246"/>
    </row>
    <row r="2012" spans="3:8" s="304" customFormat="1" ht="15" customHeight="1" x14ac:dyDescent="0.3">
      <c r="C2012" s="6014" t="s">
        <v>1579</v>
      </c>
      <c r="D2012" s="6015"/>
      <c r="E2012" s="6016"/>
      <c r="F2012" s="470"/>
      <c r="G2012" s="470"/>
      <c r="H2012" s="246"/>
    </row>
    <row r="2013" spans="3:8" s="304" customFormat="1" ht="15" customHeight="1" x14ac:dyDescent="0.3">
      <c r="C2013" s="482"/>
      <c r="D2013" s="483"/>
      <c r="E2013" s="296"/>
      <c r="F2013" s="470"/>
      <c r="G2013" s="470"/>
      <c r="H2013" s="246"/>
    </row>
    <row r="2014" spans="3:8" s="304" customFormat="1" ht="15" customHeight="1" x14ac:dyDescent="0.3">
      <c r="C2014" s="285" t="s">
        <v>373</v>
      </c>
      <c r="D2014" s="481"/>
      <c r="E2014" s="484"/>
      <c r="F2014" s="470"/>
      <c r="G2014" s="470"/>
      <c r="H2014" s="246"/>
    </row>
    <row r="2015" spans="3:8" s="304" customFormat="1" ht="15" customHeight="1" x14ac:dyDescent="0.3">
      <c r="C2015" s="5981" t="s">
        <v>834</v>
      </c>
      <c r="D2015" s="6017"/>
      <c r="E2015" s="6018"/>
      <c r="F2015" s="470"/>
      <c r="G2015" s="470"/>
      <c r="H2015" s="246"/>
    </row>
    <row r="2016" spans="3:8" s="304" customFormat="1" ht="15" customHeight="1" x14ac:dyDescent="0.3">
      <c r="C2016" s="5981" t="s">
        <v>835</v>
      </c>
      <c r="D2016" s="6017"/>
      <c r="E2016" s="6018"/>
      <c r="F2016" s="470"/>
      <c r="G2016" s="470"/>
      <c r="H2016" s="246"/>
    </row>
    <row r="2017" spans="3:8" s="304" customFormat="1" ht="15" customHeight="1" x14ac:dyDescent="0.3">
      <c r="C2017" s="5981" t="s">
        <v>836</v>
      </c>
      <c r="D2017" s="6017"/>
      <c r="E2017" s="6018"/>
      <c r="F2017" s="470"/>
      <c r="G2017" s="470"/>
      <c r="H2017" s="246"/>
    </row>
    <row r="2018" spans="3:8" s="304" customFormat="1" ht="15" customHeight="1" x14ac:dyDescent="0.3">
      <c r="C2018" s="5981" t="s">
        <v>837</v>
      </c>
      <c r="D2018" s="6017"/>
      <c r="E2018" s="6018"/>
      <c r="F2018" s="470"/>
      <c r="G2018" s="470"/>
      <c r="H2018" s="246"/>
    </row>
    <row r="2019" spans="3:8" s="304" customFormat="1" ht="15" customHeight="1" x14ac:dyDescent="0.3">
      <c r="C2019" s="5981" t="s">
        <v>838</v>
      </c>
      <c r="D2019" s="6017"/>
      <c r="E2019" s="6018"/>
      <c r="F2019" s="470"/>
      <c r="G2019" s="470"/>
      <c r="H2019" s="246"/>
    </row>
    <row r="2020" spans="3:8" s="304" customFormat="1" ht="15" customHeight="1" x14ac:dyDescent="0.3">
      <c r="C2020" s="285" t="s">
        <v>839</v>
      </c>
      <c r="D2020" s="481"/>
      <c r="E2020" s="484"/>
      <c r="F2020" s="470"/>
      <c r="G2020" s="470"/>
      <c r="H2020" s="246"/>
    </row>
    <row r="2021" spans="3:8" s="304" customFormat="1" ht="15" customHeight="1" x14ac:dyDescent="0.3">
      <c r="C2021" s="5981" t="s">
        <v>840</v>
      </c>
      <c r="D2021" s="6017"/>
      <c r="E2021" s="6018"/>
      <c r="F2021" s="470"/>
      <c r="G2021" s="470"/>
      <c r="H2021" s="246"/>
    </row>
    <row r="2022" spans="3:8" s="304" customFormat="1" ht="32.25" customHeight="1" x14ac:dyDescent="0.3">
      <c r="C2022" s="5981" t="s">
        <v>841</v>
      </c>
      <c r="D2022" s="6017"/>
      <c r="E2022" s="6018"/>
      <c r="F2022" s="470"/>
      <c r="G2022" s="470"/>
      <c r="H2022" s="246"/>
    </row>
    <row r="2023" spans="3:8" s="304" customFormat="1" ht="15" customHeight="1" x14ac:dyDescent="0.3">
      <c r="C2023" s="485" t="s">
        <v>842</v>
      </c>
      <c r="D2023" s="481"/>
      <c r="E2023" s="484"/>
      <c r="F2023" s="470"/>
      <c r="G2023" s="470"/>
      <c r="H2023" s="246"/>
    </row>
    <row r="2024" spans="3:8" s="304" customFormat="1" ht="15" customHeight="1" x14ac:dyDescent="0.3">
      <c r="C2024" s="485" t="s">
        <v>843</v>
      </c>
      <c r="D2024" s="481"/>
      <c r="E2024" s="484"/>
      <c r="F2024" s="470"/>
      <c r="G2024" s="470"/>
      <c r="H2024" s="246"/>
    </row>
    <row r="2025" spans="3:8" s="304" customFormat="1" ht="15" customHeight="1" thickBot="1" x14ac:dyDescent="0.35">
      <c r="C2025" s="486"/>
      <c r="D2025" s="487"/>
      <c r="E2025" s="488"/>
      <c r="F2025" s="470"/>
      <c r="G2025" s="470"/>
      <c r="H2025" s="246"/>
    </row>
    <row r="2026" spans="3:8" s="304" customFormat="1" ht="15" customHeight="1" thickTop="1" thickBot="1" x14ac:dyDescent="0.35">
      <c r="C2026" s="245"/>
      <c r="D2026" s="470"/>
      <c r="E2026" s="470"/>
      <c r="F2026" s="470"/>
      <c r="G2026" s="470"/>
      <c r="H2026" s="246"/>
    </row>
    <row r="2027" spans="3:8" ht="15" customHeight="1" thickTop="1" thickBot="1" x14ac:dyDescent="0.25">
      <c r="C2027" s="5954" t="s">
        <v>1267</v>
      </c>
      <c r="D2027" s="5955"/>
      <c r="E2027" s="5955"/>
      <c r="F2027" s="5955"/>
      <c r="G2027" s="5956"/>
    </row>
    <row r="2028" spans="3:8" ht="15" customHeight="1" thickBot="1" x14ac:dyDescent="0.25">
      <c r="C2028" s="3885" t="s">
        <v>1268</v>
      </c>
      <c r="D2028" s="288"/>
      <c r="E2028" s="288"/>
      <c r="F2028" s="289"/>
      <c r="G2028" s="290"/>
    </row>
    <row r="2029" spans="3:8" ht="15" customHeight="1" x14ac:dyDescent="0.2">
      <c r="C2029" s="3876" t="s">
        <v>1269</v>
      </c>
      <c r="D2029" s="3877"/>
      <c r="E2029" s="3877"/>
      <c r="F2029" s="3878"/>
      <c r="G2029" s="3879"/>
    </row>
    <row r="2030" spans="3:8" ht="15" customHeight="1" x14ac:dyDescent="0.2">
      <c r="C2030" s="3880" t="s">
        <v>1270</v>
      </c>
      <c r="D2030" s="3881"/>
      <c r="E2030" s="3881"/>
      <c r="F2030" s="3882"/>
      <c r="G2030" s="3879"/>
    </row>
    <row r="2031" spans="3:8" ht="15" customHeight="1" x14ac:dyDescent="0.2">
      <c r="C2031" s="6049" t="s">
        <v>1271</v>
      </c>
      <c r="D2031" s="6050"/>
      <c r="E2031" s="6050"/>
      <c r="F2031" s="6050"/>
      <c r="G2031" s="6051"/>
    </row>
    <row r="2032" spans="3:8" ht="15" customHeight="1" x14ac:dyDescent="0.2">
      <c r="C2032" s="3880" t="s">
        <v>1272</v>
      </c>
      <c r="D2032" s="3881"/>
      <c r="E2032" s="3881"/>
      <c r="F2032" s="3878"/>
      <c r="G2032" s="3879"/>
    </row>
    <row r="2033" spans="3:7" ht="15" customHeight="1" x14ac:dyDescent="0.2">
      <c r="C2033" s="3883" t="s">
        <v>1685</v>
      </c>
      <c r="D2033" s="3882"/>
      <c r="E2033" s="3882"/>
      <c r="F2033" s="3878"/>
      <c r="G2033" s="3879"/>
    </row>
    <row r="2034" spans="3:7" ht="15" customHeight="1" x14ac:dyDescent="0.2">
      <c r="C2034" s="3883" t="s">
        <v>1686</v>
      </c>
      <c r="D2034" s="3882"/>
      <c r="E2034" s="3882"/>
      <c r="F2034" s="3878"/>
      <c r="G2034" s="3879"/>
    </row>
    <row r="2035" spans="3:7" ht="15" customHeight="1" x14ac:dyDescent="0.2">
      <c r="C2035" s="3883" t="s">
        <v>1687</v>
      </c>
      <c r="D2035" s="3882"/>
      <c r="E2035" s="3882"/>
      <c r="F2035" s="3878"/>
      <c r="G2035" s="3879"/>
    </row>
    <row r="2036" spans="3:7" ht="15" customHeight="1" x14ac:dyDescent="0.2">
      <c r="C2036" s="3883" t="s">
        <v>1688</v>
      </c>
      <c r="D2036" s="3882"/>
      <c r="E2036" s="3882"/>
      <c r="F2036" s="3878"/>
      <c r="G2036" s="3879"/>
    </row>
    <row r="2037" spans="3:7" ht="15" customHeight="1" x14ac:dyDescent="0.2">
      <c r="C2037" s="3883" t="s">
        <v>1689</v>
      </c>
      <c r="D2037" s="3882"/>
      <c r="E2037" s="3882"/>
      <c r="F2037" s="3878"/>
      <c r="G2037" s="3879"/>
    </row>
    <row r="2038" spans="3:7" ht="15" customHeight="1" x14ac:dyDescent="0.2">
      <c r="C2038" s="3883" t="s">
        <v>1690</v>
      </c>
      <c r="D2038" s="3882"/>
      <c r="E2038" s="3882"/>
      <c r="F2038" s="3878"/>
      <c r="G2038" s="3879"/>
    </row>
    <row r="2039" spans="3:7" ht="15" customHeight="1" x14ac:dyDescent="0.2">
      <c r="C2039" s="3884"/>
      <c r="D2039" s="3878"/>
      <c r="E2039" s="3878"/>
      <c r="F2039" s="3878"/>
      <c r="G2039" s="3879"/>
    </row>
    <row r="2040" spans="3:7" ht="15" customHeight="1" x14ac:dyDescent="0.2">
      <c r="C2040" s="3876" t="s">
        <v>1691</v>
      </c>
      <c r="D2040" s="3877"/>
      <c r="E2040" s="3877"/>
      <c r="F2040" s="3878"/>
      <c r="G2040" s="3879"/>
    </row>
    <row r="2041" spans="3:7" ht="15" customHeight="1" x14ac:dyDescent="0.2">
      <c r="C2041" s="3876" t="s">
        <v>1270</v>
      </c>
      <c r="D2041" s="3877"/>
      <c r="E2041" s="3877"/>
      <c r="F2041" s="3878"/>
      <c r="G2041" s="3879"/>
    </row>
    <row r="2042" spans="3:7" ht="15" customHeight="1" x14ac:dyDescent="0.2">
      <c r="C2042" s="3884" t="s">
        <v>2083</v>
      </c>
      <c r="D2042" s="3878"/>
      <c r="E2042" s="3878"/>
      <c r="F2042" s="3878"/>
      <c r="G2042" s="3879"/>
    </row>
    <row r="2043" spans="3:7" ht="15" customHeight="1" x14ac:dyDescent="0.2">
      <c r="C2043" s="3876" t="s">
        <v>1272</v>
      </c>
      <c r="D2043" s="3877"/>
      <c r="E2043" s="3877"/>
      <c r="F2043" s="3878"/>
      <c r="G2043" s="3879"/>
    </row>
    <row r="2044" spans="3:7" ht="15" customHeight="1" x14ac:dyDescent="0.2">
      <c r="C2044" s="6060" t="s">
        <v>2084</v>
      </c>
      <c r="D2044" s="6025"/>
      <c r="E2044" s="6025"/>
      <c r="F2044" s="6025"/>
      <c r="G2044" s="6020"/>
    </row>
    <row r="2045" spans="3:7" ht="15" customHeight="1" x14ac:dyDescent="0.2">
      <c r="C2045" s="3876" t="s">
        <v>2085</v>
      </c>
      <c r="D2045" s="3877"/>
      <c r="E2045" s="3877"/>
      <c r="F2045" s="3878"/>
      <c r="G2045" s="3879"/>
    </row>
    <row r="2046" spans="3:7" ht="15" customHeight="1" x14ac:dyDescent="0.2">
      <c r="C2046" s="3876" t="s">
        <v>1270</v>
      </c>
      <c r="D2046" s="3877"/>
      <c r="E2046" s="3877"/>
      <c r="F2046" s="3878"/>
      <c r="G2046" s="3879"/>
    </row>
    <row r="2047" spans="3:7" ht="27" customHeight="1" x14ac:dyDescent="0.2">
      <c r="C2047" s="6060" t="s">
        <v>2086</v>
      </c>
      <c r="D2047" s="6025"/>
      <c r="E2047" s="6025"/>
      <c r="F2047" s="6025"/>
      <c r="G2047" s="6020"/>
    </row>
    <row r="2048" spans="3:7" ht="15" customHeight="1" thickBot="1" x14ac:dyDescent="0.25">
      <c r="C2048" s="280"/>
      <c r="D2048" s="278"/>
      <c r="E2048" s="278"/>
      <c r="F2048" s="278"/>
      <c r="G2048" s="291"/>
    </row>
    <row r="2049" spans="3:7" ht="15" customHeight="1" x14ac:dyDescent="0.2">
      <c r="C2049" s="287"/>
      <c r="D2049" s="293" t="s">
        <v>2087</v>
      </c>
      <c r="E2049" s="294" t="s">
        <v>2088</v>
      </c>
      <c r="F2049" s="295" t="s">
        <v>2089</v>
      </c>
      <c r="G2049" s="296"/>
    </row>
    <row r="2050" spans="3:7" ht="15" customHeight="1" x14ac:dyDescent="0.2">
      <c r="C2050" s="280"/>
      <c r="D2050" s="297" t="s">
        <v>2090</v>
      </c>
      <c r="E2050" s="298">
        <v>30</v>
      </c>
      <c r="F2050" s="299">
        <v>2</v>
      </c>
      <c r="G2050" s="300"/>
    </row>
    <row r="2051" spans="3:7" ht="15" customHeight="1" x14ac:dyDescent="0.2">
      <c r="C2051" s="287"/>
      <c r="D2051" s="297" t="s">
        <v>2090</v>
      </c>
      <c r="E2051" s="298">
        <v>100</v>
      </c>
      <c r="F2051" s="299">
        <v>3</v>
      </c>
      <c r="G2051" s="300"/>
    </row>
    <row r="2052" spans="3:7" ht="15" customHeight="1" x14ac:dyDescent="0.2">
      <c r="C2052" s="280"/>
      <c r="D2052" s="297" t="s">
        <v>371</v>
      </c>
      <c r="E2052" s="298">
        <v>600</v>
      </c>
      <c r="F2052" s="299">
        <v>18</v>
      </c>
      <c r="G2052" s="300"/>
    </row>
    <row r="2053" spans="3:7" ht="15" customHeight="1" x14ac:dyDescent="0.2">
      <c r="C2053" s="280"/>
      <c r="D2053" s="297" t="s">
        <v>372</v>
      </c>
      <c r="E2053" s="298">
        <v>1100</v>
      </c>
      <c r="F2053" s="299">
        <v>30</v>
      </c>
      <c r="G2053" s="300"/>
    </row>
    <row r="2054" spans="3:7" ht="15" customHeight="1" thickBot="1" x14ac:dyDescent="0.25">
      <c r="C2054" s="280"/>
      <c r="D2054" s="457" t="s">
        <v>1449</v>
      </c>
      <c r="E2054" s="301"/>
      <c r="F2054" s="302"/>
      <c r="G2054" s="291"/>
    </row>
    <row r="2055" spans="3:7" ht="15" customHeight="1" x14ac:dyDescent="0.2">
      <c r="C2055" s="280"/>
      <c r="D2055" s="278"/>
      <c r="E2055" s="278"/>
      <c r="F2055" s="278"/>
      <c r="G2055" s="291"/>
    </row>
    <row r="2056" spans="3:7" ht="15" customHeight="1" x14ac:dyDescent="0.2">
      <c r="C2056" s="3876" t="s">
        <v>1272</v>
      </c>
      <c r="D2056" s="3878"/>
      <c r="E2056" s="3878"/>
      <c r="F2056" s="3878"/>
      <c r="G2056" s="3879"/>
    </row>
    <row r="2057" spans="3:7" ht="15" customHeight="1" x14ac:dyDescent="0.2">
      <c r="C2057" s="3884" t="s">
        <v>2091</v>
      </c>
      <c r="D2057" s="3878"/>
      <c r="E2057" s="3878"/>
      <c r="F2057" s="3878"/>
      <c r="G2057" s="3879"/>
    </row>
    <row r="2058" spans="3:7" ht="30.75" customHeight="1" x14ac:dyDescent="0.2">
      <c r="C2058" s="6060" t="s">
        <v>2092</v>
      </c>
      <c r="D2058" s="6025"/>
      <c r="E2058" s="6025"/>
      <c r="F2058" s="6025"/>
      <c r="G2058" s="6020"/>
    </row>
    <row r="2059" spans="3:7" ht="15" customHeight="1" x14ac:dyDescent="0.2">
      <c r="C2059" s="3884" t="s">
        <v>2093</v>
      </c>
      <c r="D2059" s="3878"/>
      <c r="E2059" s="3878"/>
      <c r="F2059" s="3878"/>
      <c r="G2059" s="3879"/>
    </row>
    <row r="2060" spans="3:7" ht="30" customHeight="1" x14ac:dyDescent="0.2">
      <c r="C2060" s="6060" t="s">
        <v>2094</v>
      </c>
      <c r="D2060" s="6025"/>
      <c r="E2060" s="6025"/>
      <c r="F2060" s="6025"/>
      <c r="G2060" s="6020"/>
    </row>
    <row r="2061" spans="3:7" ht="15" customHeight="1" x14ac:dyDescent="0.2">
      <c r="C2061" s="3884" t="s">
        <v>2095</v>
      </c>
      <c r="D2061" s="3878"/>
      <c r="E2061" s="3878"/>
      <c r="F2061" s="3878"/>
      <c r="G2061" s="3879"/>
    </row>
    <row r="2062" spans="3:7" ht="15" customHeight="1" thickBot="1" x14ac:dyDescent="0.25">
      <c r="C2062" s="279"/>
      <c r="D2062" s="282"/>
      <c r="E2062" s="282"/>
      <c r="F2062" s="282"/>
      <c r="G2062" s="303"/>
    </row>
    <row r="2063" spans="3:7" ht="15" customHeight="1" thickTop="1" thickBot="1" x14ac:dyDescent="0.25">
      <c r="C2063" s="245"/>
      <c r="G2063" s="304"/>
    </row>
    <row r="2064" spans="3:7" ht="15" customHeight="1" thickTop="1" x14ac:dyDescent="0.2">
      <c r="C2064" s="5954" t="s">
        <v>585</v>
      </c>
      <c r="D2064" s="5955"/>
      <c r="E2064" s="5956"/>
    </row>
    <row r="2065" spans="3:5" ht="15" customHeight="1" x14ac:dyDescent="0.2">
      <c r="C2065" s="277"/>
      <c r="D2065" s="284"/>
      <c r="E2065" s="281"/>
    </row>
    <row r="2066" spans="3:5" ht="15" customHeight="1" x14ac:dyDescent="0.2">
      <c r="C2066" s="3869" t="s">
        <v>1244</v>
      </c>
      <c r="D2066" s="3870"/>
      <c r="E2066" s="3871"/>
    </row>
    <row r="2067" spans="3:5" ht="26.25" customHeight="1" x14ac:dyDescent="0.2">
      <c r="C2067" s="5978" t="s">
        <v>586</v>
      </c>
      <c r="D2067" s="5979"/>
      <c r="E2067" s="5980"/>
    </row>
    <row r="2068" spans="3:5" ht="15" customHeight="1" x14ac:dyDescent="0.2">
      <c r="C2068" s="5978" t="s">
        <v>1138</v>
      </c>
      <c r="D2068" s="5979"/>
      <c r="E2068" s="5980"/>
    </row>
    <row r="2069" spans="3:5" ht="15" customHeight="1" x14ac:dyDescent="0.2">
      <c r="C2069" s="3872" t="s">
        <v>1139</v>
      </c>
      <c r="D2069" s="3873"/>
      <c r="E2069" s="3874"/>
    </row>
    <row r="2070" spans="3:5" ht="14.25" customHeight="1" x14ac:dyDescent="0.2">
      <c r="C2070" s="3875" t="s">
        <v>247</v>
      </c>
      <c r="D2070" s="3873"/>
      <c r="E2070" s="3874"/>
    </row>
    <row r="2071" spans="3:5" ht="32.25" customHeight="1" x14ac:dyDescent="0.2">
      <c r="C2071" s="5978" t="s">
        <v>248</v>
      </c>
      <c r="D2071" s="5979"/>
      <c r="E2071" s="5980"/>
    </row>
    <row r="2072" spans="3:5" ht="28.5" customHeight="1" x14ac:dyDescent="0.2">
      <c r="C2072" s="5978" t="s">
        <v>249</v>
      </c>
      <c r="D2072" s="5979"/>
      <c r="E2072" s="5980"/>
    </row>
    <row r="2073" spans="3:5" ht="15" customHeight="1" x14ac:dyDescent="0.2">
      <c r="C2073" s="3875"/>
      <c r="D2073" s="3870"/>
      <c r="E2073" s="3871"/>
    </row>
    <row r="2074" spans="3:5" ht="14.25" customHeight="1" x14ac:dyDescent="0.2">
      <c r="C2074" s="3872" t="s">
        <v>250</v>
      </c>
      <c r="D2074" s="3870"/>
      <c r="E2074" s="3871"/>
    </row>
    <row r="2075" spans="3:5" ht="14.25" customHeight="1" x14ac:dyDescent="0.2">
      <c r="C2075" s="3875"/>
      <c r="D2075" s="3870"/>
      <c r="E2075" s="3871"/>
    </row>
    <row r="2076" spans="3:5" ht="24" customHeight="1" x14ac:dyDescent="0.2">
      <c r="C2076" s="6052" t="s">
        <v>251</v>
      </c>
      <c r="D2076" s="6053"/>
      <c r="E2076" s="6054"/>
    </row>
    <row r="2077" spans="3:5" ht="33" customHeight="1" x14ac:dyDescent="0.2">
      <c r="C2077" s="3875" t="s">
        <v>252</v>
      </c>
      <c r="D2077" s="3870"/>
      <c r="E2077" s="3871"/>
    </row>
    <row r="2078" spans="3:5" ht="26.25" customHeight="1" x14ac:dyDescent="0.2">
      <c r="C2078" s="5978" t="s">
        <v>253</v>
      </c>
      <c r="D2078" s="5979"/>
      <c r="E2078" s="5980"/>
    </row>
    <row r="2079" spans="3:5" ht="14.25" customHeight="1" x14ac:dyDescent="0.2">
      <c r="C2079" s="5978" t="s">
        <v>254</v>
      </c>
      <c r="D2079" s="5979"/>
      <c r="E2079" s="5980"/>
    </row>
    <row r="2080" spans="3:5" ht="14.25" customHeight="1" x14ac:dyDescent="0.2">
      <c r="C2080" s="5978" t="s">
        <v>983</v>
      </c>
      <c r="D2080" s="5979"/>
      <c r="E2080" s="5980"/>
    </row>
    <row r="2081" spans="3:8" ht="46.5" customHeight="1" x14ac:dyDescent="0.2">
      <c r="C2081" s="6052" t="s">
        <v>1262</v>
      </c>
      <c r="D2081" s="6053"/>
      <c r="E2081" s="6054"/>
    </row>
    <row r="2082" spans="3:8" ht="36" customHeight="1" x14ac:dyDescent="0.2">
      <c r="C2082" s="6052" t="s">
        <v>1263</v>
      </c>
      <c r="D2082" s="6053"/>
      <c r="E2082" s="6054"/>
    </row>
    <row r="2083" spans="3:8" ht="24" customHeight="1" x14ac:dyDescent="0.2">
      <c r="C2083" s="6052" t="s">
        <v>1264</v>
      </c>
      <c r="D2083" s="6055"/>
      <c r="E2083" s="6056"/>
    </row>
    <row r="2084" spans="3:8" ht="27" customHeight="1" x14ac:dyDescent="0.2">
      <c r="C2084" s="6052" t="s">
        <v>1265</v>
      </c>
      <c r="D2084" s="6055"/>
      <c r="E2084" s="6056"/>
    </row>
    <row r="2085" spans="3:8" ht="14.25" customHeight="1" x14ac:dyDescent="0.2">
      <c r="C2085" s="6052" t="s">
        <v>1266</v>
      </c>
      <c r="D2085" s="6055"/>
      <c r="E2085" s="6056"/>
    </row>
    <row r="2086" spans="3:8" ht="14.25" customHeight="1" thickBot="1" x14ac:dyDescent="0.25">
      <c r="C2086" s="279"/>
      <c r="D2086" s="282"/>
      <c r="E2086" s="283"/>
    </row>
    <row r="2087" spans="3:8" ht="14.25" customHeight="1" thickTop="1" thickBot="1" x14ac:dyDescent="0.25"/>
    <row r="2088" spans="3:8" ht="14.25" customHeight="1" thickTop="1" x14ac:dyDescent="0.2">
      <c r="C2088" s="6028" t="s">
        <v>135</v>
      </c>
      <c r="D2088" s="6029"/>
      <c r="E2088" s="6029"/>
      <c r="F2088" s="6030"/>
      <c r="G2088" s="2"/>
      <c r="H2088" s="2"/>
    </row>
    <row r="2089" spans="3:8" ht="14.25" customHeight="1" x14ac:dyDescent="0.2">
      <c r="C2089" s="26" t="s">
        <v>136</v>
      </c>
      <c r="D2089" s="33"/>
      <c r="E2089" s="33"/>
      <c r="F2089" s="241"/>
      <c r="G2089" s="2"/>
      <c r="H2089" s="2"/>
    </row>
    <row r="2090" spans="3:8" ht="14.25" customHeight="1" x14ac:dyDescent="0.2">
      <c r="C2090" s="24"/>
      <c r="D2090" s="1"/>
      <c r="E2090" s="6037" t="s">
        <v>137</v>
      </c>
      <c r="F2090" s="6038"/>
      <c r="G2090" s="2"/>
      <c r="H2090" s="2"/>
    </row>
    <row r="2091" spans="3:8" ht="19.5" customHeight="1" x14ac:dyDescent="0.2">
      <c r="C2091" s="459" t="s">
        <v>381</v>
      </c>
      <c r="D2091" s="273" t="s">
        <v>382</v>
      </c>
      <c r="E2091" s="273" t="s">
        <v>2448</v>
      </c>
      <c r="F2091" s="458" t="s">
        <v>138</v>
      </c>
      <c r="G2091" s="2"/>
      <c r="H2091" s="2"/>
    </row>
    <row r="2092" spans="3:8" ht="14.25" customHeight="1" x14ac:dyDescent="0.2">
      <c r="C2092" s="6057" t="s">
        <v>1592</v>
      </c>
      <c r="D2092" s="461">
        <v>10</v>
      </c>
      <c r="E2092" s="357">
        <v>7.4999999999999997E-2</v>
      </c>
      <c r="F2092" s="462">
        <v>0.15</v>
      </c>
      <c r="G2092" s="2"/>
      <c r="H2092" s="2"/>
    </row>
    <row r="2093" spans="3:8" ht="14.25" customHeight="1" x14ac:dyDescent="0.2">
      <c r="C2093" s="6058"/>
      <c r="D2093" s="461">
        <v>15</v>
      </c>
      <c r="E2093" s="357">
        <v>7.4999999999999997E-2</v>
      </c>
      <c r="F2093" s="462">
        <v>0.15</v>
      </c>
      <c r="G2093" s="2"/>
      <c r="H2093" s="2"/>
    </row>
    <row r="2094" spans="3:8" ht="14.25" customHeight="1" x14ac:dyDescent="0.2">
      <c r="C2094" s="6058"/>
      <c r="D2094" s="461">
        <v>20</v>
      </c>
      <c r="E2094" s="357">
        <v>7.4999999999999997E-2</v>
      </c>
      <c r="F2094" s="462">
        <v>0.15</v>
      </c>
      <c r="G2094" s="2"/>
      <c r="H2094" s="2"/>
    </row>
    <row r="2095" spans="3:8" ht="14.25" customHeight="1" x14ac:dyDescent="0.2">
      <c r="C2095" s="6058"/>
      <c r="D2095" s="461">
        <v>25</v>
      </c>
      <c r="E2095" s="357">
        <v>7.4999999999999997E-2</v>
      </c>
      <c r="F2095" s="462">
        <v>0.15</v>
      </c>
      <c r="G2095" s="2"/>
      <c r="H2095" s="2"/>
    </row>
    <row r="2096" spans="3:8" ht="14.25" customHeight="1" x14ac:dyDescent="0.2">
      <c r="C2096" s="6058"/>
      <c r="D2096" s="461">
        <v>30</v>
      </c>
      <c r="E2096" s="357">
        <v>7.4999999999999997E-2</v>
      </c>
      <c r="F2096" s="462">
        <v>0.15</v>
      </c>
      <c r="G2096" s="2"/>
      <c r="H2096" s="2"/>
    </row>
    <row r="2097" spans="3:8" ht="14.25" customHeight="1" x14ac:dyDescent="0.2">
      <c r="C2097" s="6058"/>
      <c r="D2097" s="461">
        <v>40</v>
      </c>
      <c r="E2097" s="357">
        <v>7.4999999999999997E-2</v>
      </c>
      <c r="F2097" s="462">
        <v>0.15</v>
      </c>
      <c r="G2097" s="2"/>
      <c r="H2097" s="2"/>
    </row>
    <row r="2098" spans="3:8" ht="14.25" customHeight="1" x14ac:dyDescent="0.2">
      <c r="C2098" s="6058"/>
      <c r="D2098" s="461">
        <v>50</v>
      </c>
      <c r="E2098" s="357">
        <v>7.4999999999999997E-2</v>
      </c>
      <c r="F2098" s="462">
        <v>0.15</v>
      </c>
      <c r="G2098" s="2"/>
      <c r="H2098" s="2"/>
    </row>
    <row r="2099" spans="3:8" ht="14.25" customHeight="1" x14ac:dyDescent="0.2">
      <c r="C2099" s="6058"/>
      <c r="D2099" s="461">
        <v>75</v>
      </c>
      <c r="E2099" s="357">
        <v>7.4999999999999997E-2</v>
      </c>
      <c r="F2099" s="462">
        <v>0.15</v>
      </c>
      <c r="G2099" s="2"/>
      <c r="H2099" s="2"/>
    </row>
    <row r="2100" spans="3:8" ht="14.25" customHeight="1" x14ac:dyDescent="0.2">
      <c r="C2100" s="6058"/>
      <c r="D2100" s="461">
        <v>100</v>
      </c>
      <c r="E2100" s="357">
        <v>7.4999999999999997E-2</v>
      </c>
      <c r="F2100" s="462">
        <v>0.15</v>
      </c>
      <c r="G2100" s="2"/>
      <c r="H2100" s="2"/>
    </row>
    <row r="2101" spans="3:8" ht="14.25" customHeight="1" x14ac:dyDescent="0.2">
      <c r="C2101" s="6058"/>
      <c r="D2101" s="461">
        <v>120</v>
      </c>
      <c r="E2101" s="357">
        <v>7.4999999999999997E-2</v>
      </c>
      <c r="F2101" s="462">
        <v>0.15</v>
      </c>
      <c r="G2101" s="2"/>
      <c r="H2101" s="2"/>
    </row>
    <row r="2102" spans="3:8" ht="14.25" customHeight="1" x14ac:dyDescent="0.2">
      <c r="C2102" s="6058"/>
      <c r="D2102" s="461">
        <v>125</v>
      </c>
      <c r="E2102" s="357">
        <v>7.4999999999999997E-2</v>
      </c>
      <c r="F2102" s="462">
        <v>0.15</v>
      </c>
      <c r="G2102" s="2"/>
      <c r="H2102" s="2"/>
    </row>
    <row r="2103" spans="3:8" ht="14.25" customHeight="1" x14ac:dyDescent="0.2">
      <c r="C2103" s="6058"/>
      <c r="D2103" s="461">
        <v>150</v>
      </c>
      <c r="E2103" s="357">
        <v>7.4999999999999997E-2</v>
      </c>
      <c r="F2103" s="462">
        <v>0.15</v>
      </c>
      <c r="G2103" s="2"/>
      <c r="H2103" s="2"/>
    </row>
    <row r="2104" spans="3:8" ht="14.25" customHeight="1" x14ac:dyDescent="0.2">
      <c r="C2104" s="6058"/>
      <c r="D2104" s="461">
        <v>175</v>
      </c>
      <c r="E2104" s="357">
        <v>7.4999999999999997E-2</v>
      </c>
      <c r="F2104" s="462">
        <v>0.15</v>
      </c>
      <c r="G2104" s="2"/>
      <c r="H2104" s="2"/>
    </row>
    <row r="2105" spans="3:8" ht="14.25" customHeight="1" x14ac:dyDescent="0.2">
      <c r="C2105" s="6058"/>
      <c r="D2105" s="461">
        <v>200</v>
      </c>
      <c r="E2105" s="357">
        <v>7.4999999999999997E-2</v>
      </c>
      <c r="F2105" s="462">
        <v>0.15</v>
      </c>
      <c r="G2105" s="2"/>
      <c r="H2105" s="2"/>
    </row>
    <row r="2106" spans="3:8" ht="14.25" customHeight="1" x14ac:dyDescent="0.2">
      <c r="C2106" s="6058"/>
      <c r="D2106" s="461">
        <v>300</v>
      </c>
      <c r="E2106" s="357">
        <v>7.4999999999999997E-2</v>
      </c>
      <c r="F2106" s="462">
        <v>0.15</v>
      </c>
      <c r="G2106" s="2"/>
      <c r="H2106" s="2"/>
    </row>
    <row r="2107" spans="3:8" ht="14.25" customHeight="1" x14ac:dyDescent="0.2">
      <c r="C2107" s="6058"/>
      <c r="D2107" s="461">
        <v>400</v>
      </c>
      <c r="E2107" s="357">
        <v>7.4999999999999997E-2</v>
      </c>
      <c r="F2107" s="462">
        <v>0.15</v>
      </c>
      <c r="G2107" s="2"/>
      <c r="H2107" s="2"/>
    </row>
    <row r="2108" spans="3:8" ht="14.25" customHeight="1" x14ac:dyDescent="0.2">
      <c r="C2108" s="6059"/>
      <c r="D2108" s="461">
        <v>500</v>
      </c>
      <c r="E2108" s="357">
        <v>7.4999999999999997E-2</v>
      </c>
      <c r="F2108" s="462">
        <v>0.15</v>
      </c>
      <c r="G2108" s="2"/>
      <c r="H2108" s="2"/>
    </row>
    <row r="2109" spans="3:8" ht="14.25" customHeight="1" x14ac:dyDescent="0.2">
      <c r="C2109" s="28" t="s">
        <v>2455</v>
      </c>
      <c r="D2109" s="54"/>
      <c r="E2109" s="1"/>
      <c r="F2109" s="25"/>
      <c r="G2109" s="2"/>
      <c r="H2109" s="2"/>
    </row>
    <row r="2110" spans="3:8" ht="14.25" customHeight="1" x14ac:dyDescent="0.2">
      <c r="C2110" s="55"/>
      <c r="D2110" s="1"/>
      <c r="E2110" s="1"/>
      <c r="F2110" s="25"/>
      <c r="G2110" s="2"/>
      <c r="H2110" s="2"/>
    </row>
    <row r="2111" spans="3:8" ht="15" customHeight="1" x14ac:dyDescent="0.2">
      <c r="C2111" s="56" t="s">
        <v>139</v>
      </c>
      <c r="D2111" s="1"/>
      <c r="E2111" s="1"/>
      <c r="F2111" s="25"/>
      <c r="G2111" s="2"/>
      <c r="H2111" s="2"/>
    </row>
    <row r="2112" spans="3:8" ht="15" customHeight="1" x14ac:dyDescent="0.2">
      <c r="C2112" s="6044" t="s">
        <v>140</v>
      </c>
      <c r="D2112" s="6045"/>
      <c r="E2112" s="6045"/>
      <c r="F2112" s="6046"/>
      <c r="G2112" s="2"/>
      <c r="H2112" s="2"/>
    </row>
    <row r="2113" spans="3:8" ht="29.25" customHeight="1" x14ac:dyDescent="0.2">
      <c r="C2113" s="6044" t="s">
        <v>1727</v>
      </c>
      <c r="D2113" s="6045"/>
      <c r="E2113" s="6045"/>
      <c r="F2113" s="6046"/>
      <c r="G2113" s="2"/>
      <c r="H2113" s="2"/>
    </row>
    <row r="2114" spans="3:8" ht="21" customHeight="1" x14ac:dyDescent="0.2">
      <c r="C2114" s="3865" t="s">
        <v>1728</v>
      </c>
      <c r="D2114" s="3866"/>
      <c r="E2114" s="3866"/>
      <c r="F2114" s="3867"/>
      <c r="G2114" s="2"/>
      <c r="H2114" s="2"/>
    </row>
    <row r="2115" spans="3:8" ht="15" customHeight="1" x14ac:dyDescent="0.2">
      <c r="C2115" s="3865" t="s">
        <v>1729</v>
      </c>
      <c r="D2115" s="3866"/>
      <c r="E2115" s="3866"/>
      <c r="F2115" s="3867"/>
      <c r="G2115" s="2"/>
      <c r="H2115" s="2"/>
    </row>
    <row r="2116" spans="3:8" ht="15" customHeight="1" x14ac:dyDescent="0.2">
      <c r="C2116" s="3865" t="s">
        <v>1382</v>
      </c>
      <c r="D2116" s="3866"/>
      <c r="E2116" s="3866"/>
      <c r="F2116" s="3867"/>
      <c r="G2116" s="2"/>
      <c r="H2116" s="2"/>
    </row>
    <row r="2117" spans="3:8" ht="15" customHeight="1" x14ac:dyDescent="0.2">
      <c r="C2117" s="3865" t="s">
        <v>1383</v>
      </c>
      <c r="D2117" s="3866"/>
      <c r="E2117" s="3866"/>
      <c r="F2117" s="3867"/>
      <c r="G2117" s="2"/>
      <c r="H2117" s="2"/>
    </row>
    <row r="2118" spans="3:8" ht="15" customHeight="1" x14ac:dyDescent="0.2">
      <c r="C2118" s="3865" t="s">
        <v>1384</v>
      </c>
      <c r="D2118" s="3866"/>
      <c r="E2118" s="3866"/>
      <c r="F2118" s="3867"/>
      <c r="G2118" s="2"/>
      <c r="H2118" s="2"/>
    </row>
    <row r="2119" spans="3:8" ht="15" customHeight="1" x14ac:dyDescent="0.2">
      <c r="C2119" s="3865" t="s">
        <v>1385</v>
      </c>
      <c r="D2119" s="3866"/>
      <c r="E2119" s="3866"/>
      <c r="F2119" s="3867"/>
      <c r="G2119" s="2"/>
      <c r="H2119" s="2"/>
    </row>
    <row r="2120" spans="3:8" ht="15" customHeight="1" x14ac:dyDescent="0.2">
      <c r="C2120" s="3865" t="s">
        <v>1386</v>
      </c>
      <c r="D2120" s="3866"/>
      <c r="E2120" s="3866"/>
      <c r="F2120" s="3867"/>
      <c r="G2120" s="2"/>
      <c r="H2120" s="2"/>
    </row>
    <row r="2121" spans="3:8" ht="15" customHeight="1" x14ac:dyDescent="0.2">
      <c r="C2121" s="3865" t="s">
        <v>1387</v>
      </c>
      <c r="D2121" s="3866"/>
      <c r="E2121" s="3866"/>
      <c r="F2121" s="3867"/>
      <c r="G2121" s="2"/>
      <c r="H2121" s="2"/>
    </row>
    <row r="2122" spans="3:8" ht="15" customHeight="1" x14ac:dyDescent="0.2">
      <c r="C2122" s="3865" t="s">
        <v>1388</v>
      </c>
      <c r="D2122" s="3866"/>
      <c r="E2122" s="3866"/>
      <c r="F2122" s="3867"/>
      <c r="G2122" s="2"/>
      <c r="H2122" s="2"/>
    </row>
    <row r="2123" spans="3:8" ht="15.75" customHeight="1" x14ac:dyDescent="0.2">
      <c r="C2123" s="3865" t="s">
        <v>1389</v>
      </c>
      <c r="D2123" s="3866"/>
      <c r="E2123" s="3866"/>
      <c r="F2123" s="3867"/>
      <c r="G2123" s="2"/>
      <c r="H2123" s="2"/>
    </row>
    <row r="2124" spans="3:8" ht="30" customHeight="1" x14ac:dyDescent="0.2">
      <c r="C2124" s="6044" t="s">
        <v>1390</v>
      </c>
      <c r="D2124" s="6045"/>
      <c r="E2124" s="6045"/>
      <c r="F2124" s="6046"/>
      <c r="G2124" s="2"/>
      <c r="H2124" s="2"/>
    </row>
    <row r="2125" spans="3:8" ht="15" customHeight="1" thickBot="1" x14ac:dyDescent="0.25">
      <c r="C2125" s="29"/>
      <c r="D2125" s="30"/>
      <c r="E2125" s="30"/>
      <c r="F2125" s="31"/>
      <c r="G2125" s="2"/>
      <c r="H2125" s="2"/>
    </row>
    <row r="2126" spans="3:8" ht="15" customHeight="1" thickTop="1" thickBot="1" x14ac:dyDescent="0.25">
      <c r="C2126" s="245"/>
      <c r="D2126" s="1"/>
      <c r="E2126" s="1"/>
      <c r="F2126" s="1"/>
      <c r="G2126" s="2"/>
      <c r="H2126" s="2"/>
    </row>
    <row r="2127" spans="3:8" ht="15" customHeight="1" thickTop="1" x14ac:dyDescent="0.2">
      <c r="C2127" s="6028" t="s">
        <v>1391</v>
      </c>
      <c r="D2127" s="6029"/>
      <c r="E2127" s="6030"/>
      <c r="F2127" s="2"/>
      <c r="G2127" s="2"/>
      <c r="H2127" s="2"/>
    </row>
    <row r="2128" spans="3:8" ht="15" customHeight="1" x14ac:dyDescent="0.2">
      <c r="C2128" s="24"/>
      <c r="D2128" s="57"/>
      <c r="E2128" s="76"/>
      <c r="F2128" s="2"/>
      <c r="G2128" s="2"/>
      <c r="H2128" s="2"/>
    </row>
    <row r="2129" spans="3:8" ht="15" customHeight="1" x14ac:dyDescent="0.2">
      <c r="C2129" s="26" t="s">
        <v>373</v>
      </c>
      <c r="D2129" s="57"/>
      <c r="E2129" s="76"/>
      <c r="F2129" s="2"/>
      <c r="G2129" s="2"/>
      <c r="H2129" s="2"/>
    </row>
    <row r="2130" spans="3:8" ht="21.75" customHeight="1" x14ac:dyDescent="0.2">
      <c r="C2130" s="6041" t="s">
        <v>1140</v>
      </c>
      <c r="D2130" s="6042"/>
      <c r="E2130" s="6043"/>
      <c r="F2130" s="2"/>
      <c r="G2130" s="2"/>
      <c r="H2130" s="2"/>
    </row>
    <row r="2131" spans="3:8" ht="15" customHeight="1" x14ac:dyDescent="0.2">
      <c r="C2131" s="6041" t="s">
        <v>6896</v>
      </c>
      <c r="D2131" s="6042"/>
      <c r="E2131" s="6043"/>
      <c r="F2131" s="2"/>
      <c r="G2131" s="2"/>
      <c r="H2131" s="2"/>
    </row>
    <row r="2132" spans="3:8" ht="15" customHeight="1" x14ac:dyDescent="0.2">
      <c r="C2132" s="6041" t="s">
        <v>6897</v>
      </c>
      <c r="D2132" s="6042"/>
      <c r="E2132" s="6043"/>
      <c r="F2132" s="2"/>
      <c r="G2132" s="2"/>
      <c r="H2132" s="2"/>
    </row>
    <row r="2133" spans="3:8" ht="15" customHeight="1" x14ac:dyDescent="0.2">
      <c r="C2133" s="6041" t="s">
        <v>6898</v>
      </c>
      <c r="D2133" s="6042"/>
      <c r="E2133" s="6043"/>
      <c r="F2133" s="2"/>
      <c r="G2133" s="2"/>
      <c r="H2133" s="2"/>
    </row>
    <row r="2134" spans="3:8" ht="15" customHeight="1" x14ac:dyDescent="0.2">
      <c r="C2134" s="6041" t="s">
        <v>1141</v>
      </c>
      <c r="D2134" s="6042"/>
      <c r="E2134" s="6043"/>
      <c r="F2134" s="2"/>
      <c r="G2134" s="2"/>
      <c r="H2134" s="2"/>
    </row>
    <row r="2135" spans="3:8" ht="15" customHeight="1" x14ac:dyDescent="0.2">
      <c r="C2135" s="3861"/>
      <c r="D2135" s="3862"/>
      <c r="E2135" s="3863"/>
      <c r="F2135" s="2"/>
      <c r="G2135" s="2"/>
      <c r="H2135" s="2"/>
    </row>
    <row r="2136" spans="3:8" ht="15" customHeight="1" x14ac:dyDescent="0.2">
      <c r="C2136" s="3864" t="s">
        <v>374</v>
      </c>
      <c r="D2136" s="3862"/>
      <c r="E2136" s="3863"/>
      <c r="F2136" s="2"/>
      <c r="G2136" s="2"/>
      <c r="H2136" s="2"/>
    </row>
    <row r="2137" spans="3:8" ht="28.5" customHeight="1" x14ac:dyDescent="0.2">
      <c r="C2137" s="6041" t="s">
        <v>1142</v>
      </c>
      <c r="D2137" s="6042"/>
      <c r="E2137" s="6043"/>
      <c r="F2137" s="2"/>
      <c r="G2137" s="2"/>
      <c r="H2137" s="2"/>
    </row>
    <row r="2138" spans="3:8" ht="15" customHeight="1" x14ac:dyDescent="0.2">
      <c r="C2138" s="6041" t="s">
        <v>1143</v>
      </c>
      <c r="D2138" s="6042"/>
      <c r="E2138" s="6043"/>
      <c r="F2138" s="2"/>
      <c r="G2138" s="2"/>
      <c r="H2138" s="2"/>
    </row>
    <row r="2139" spans="3:8" ht="15" customHeight="1" x14ac:dyDescent="0.2">
      <c r="C2139" s="6041" t="s">
        <v>1144</v>
      </c>
      <c r="D2139" s="6042"/>
      <c r="E2139" s="6043"/>
      <c r="F2139" s="2"/>
      <c r="G2139" s="2"/>
      <c r="H2139" s="2"/>
    </row>
    <row r="2140" spans="3:8" ht="15" customHeight="1" thickBot="1" x14ac:dyDescent="0.25">
      <c r="C2140" s="29"/>
      <c r="D2140" s="242"/>
      <c r="E2140" s="243"/>
      <c r="F2140" s="2"/>
      <c r="G2140" s="2"/>
      <c r="H2140" s="2"/>
    </row>
    <row r="2141" spans="3:8" ht="15" customHeight="1" thickTop="1" thickBot="1" x14ac:dyDescent="0.25">
      <c r="C2141" s="245"/>
      <c r="D2141" s="2"/>
      <c r="E2141" s="2"/>
      <c r="F2141" s="2"/>
      <c r="G2141" s="2"/>
      <c r="H2141" s="2"/>
    </row>
    <row r="2142" spans="3:8" ht="15" customHeight="1" thickTop="1" x14ac:dyDescent="0.2">
      <c r="C2142" s="6028" t="s">
        <v>2445</v>
      </c>
      <c r="D2142" s="6029"/>
      <c r="E2142" s="6029"/>
      <c r="F2142" s="6030"/>
    </row>
    <row r="2143" spans="3:8" ht="15" customHeight="1" x14ac:dyDescent="0.2">
      <c r="C2143" s="6047" t="s">
        <v>2446</v>
      </c>
      <c r="D2143" s="6048"/>
      <c r="E2143" s="6037" t="s">
        <v>2447</v>
      </c>
      <c r="F2143" s="6038"/>
    </row>
    <row r="2144" spans="3:8" ht="15" customHeight="1" x14ac:dyDescent="0.2">
      <c r="C2144" s="464" t="s">
        <v>2448</v>
      </c>
      <c r="D2144" s="273" t="s">
        <v>2449</v>
      </c>
      <c r="E2144" s="273" t="s">
        <v>2450</v>
      </c>
      <c r="F2144" s="458" t="s">
        <v>2449</v>
      </c>
    </row>
    <row r="2145" spans="3:6" ht="15" customHeight="1" x14ac:dyDescent="0.2">
      <c r="C2145" s="465" t="s">
        <v>2451</v>
      </c>
      <c r="D2145" s="463" t="s">
        <v>2452</v>
      </c>
      <c r="E2145" s="238" t="s">
        <v>2453</v>
      </c>
      <c r="F2145" s="466" t="s">
        <v>2454</v>
      </c>
    </row>
    <row r="2146" spans="3:6" ht="15" customHeight="1" x14ac:dyDescent="0.2">
      <c r="C2146" s="28" t="s">
        <v>2455</v>
      </c>
      <c r="D2146" s="54"/>
      <c r="E2146" s="1"/>
      <c r="F2146" s="25"/>
    </row>
    <row r="2147" spans="3:6" ht="15" customHeight="1" x14ac:dyDescent="0.2">
      <c r="C2147" s="55" t="s">
        <v>2456</v>
      </c>
      <c r="D2147" s="1"/>
      <c r="E2147" s="1"/>
      <c r="F2147" s="25"/>
    </row>
    <row r="2148" spans="3:6" ht="15" customHeight="1" x14ac:dyDescent="0.2">
      <c r="C2148" s="55" t="s">
        <v>2457</v>
      </c>
      <c r="D2148" s="1"/>
      <c r="E2148" s="1"/>
      <c r="F2148" s="25"/>
    </row>
    <row r="2149" spans="3:6" ht="15" customHeight="1" x14ac:dyDescent="0.2">
      <c r="C2149" s="55" t="s">
        <v>1578</v>
      </c>
      <c r="D2149" s="1"/>
      <c r="E2149" s="1"/>
      <c r="F2149" s="25"/>
    </row>
    <row r="2150" spans="3:6" ht="15" customHeight="1" x14ac:dyDescent="0.2">
      <c r="C2150" s="55"/>
      <c r="D2150" s="1"/>
      <c r="E2150" s="1"/>
      <c r="F2150" s="25"/>
    </row>
    <row r="2151" spans="3:6" ht="15" customHeight="1" x14ac:dyDescent="0.2">
      <c r="C2151" s="3868" t="s">
        <v>1579</v>
      </c>
      <c r="D2151" s="3866"/>
      <c r="E2151" s="3866"/>
      <c r="F2151" s="3867"/>
    </row>
    <row r="2152" spans="3:6" ht="15" customHeight="1" x14ac:dyDescent="0.2">
      <c r="C2152" s="3865" t="s">
        <v>1580</v>
      </c>
      <c r="D2152" s="3866"/>
      <c r="E2152" s="3866"/>
      <c r="F2152" s="3867"/>
    </row>
    <row r="2153" spans="3:6" ht="15" customHeight="1" x14ac:dyDescent="0.2">
      <c r="C2153" s="3865" t="s">
        <v>1581</v>
      </c>
      <c r="D2153" s="3866"/>
      <c r="E2153" s="3866"/>
      <c r="F2153" s="3867"/>
    </row>
    <row r="2154" spans="3:6" ht="15" customHeight="1" x14ac:dyDescent="0.2">
      <c r="C2154" s="3865" t="s">
        <v>1582</v>
      </c>
      <c r="D2154" s="3866"/>
      <c r="E2154" s="3866"/>
      <c r="F2154" s="3867"/>
    </row>
    <row r="2155" spans="3:6" ht="15" customHeight="1" x14ac:dyDescent="0.2">
      <c r="C2155" s="3865" t="s">
        <v>1583</v>
      </c>
      <c r="D2155" s="3866"/>
      <c r="E2155" s="3866"/>
      <c r="F2155" s="3867"/>
    </row>
    <row r="2156" spans="3:6" ht="35.25" customHeight="1" x14ac:dyDescent="0.2">
      <c r="C2156" s="6044" t="s">
        <v>1584</v>
      </c>
      <c r="D2156" s="6045"/>
      <c r="E2156" s="6045"/>
      <c r="F2156" s="6046"/>
    </row>
    <row r="2157" spans="3:6" ht="15" customHeight="1" thickBot="1" x14ac:dyDescent="0.25">
      <c r="C2157" s="29"/>
      <c r="D2157" s="30"/>
      <c r="E2157" s="30"/>
      <c r="F2157" s="31"/>
    </row>
    <row r="2158" spans="3:6" ht="15" customHeight="1" thickTop="1" x14ac:dyDescent="0.2">
      <c r="C2158" s="6028" t="s">
        <v>1585</v>
      </c>
      <c r="D2158" s="6029"/>
      <c r="E2158" s="6029"/>
      <c r="F2158" s="6030"/>
    </row>
    <row r="2159" spans="3:6" ht="15" customHeight="1" x14ac:dyDescent="0.2">
      <c r="C2159" s="6047" t="s">
        <v>1586</v>
      </c>
      <c r="D2159" s="6048"/>
      <c r="E2159" s="6037" t="s">
        <v>2447</v>
      </c>
      <c r="F2159" s="6038"/>
    </row>
    <row r="2160" spans="3:6" ht="15" customHeight="1" x14ac:dyDescent="0.2">
      <c r="C2160" s="464" t="s">
        <v>2448</v>
      </c>
      <c r="D2160" s="273" t="s">
        <v>2449</v>
      </c>
      <c r="E2160" s="273" t="s">
        <v>2450</v>
      </c>
      <c r="F2160" s="458" t="s">
        <v>2449</v>
      </c>
    </row>
    <row r="2161" spans="3:7" ht="15" customHeight="1" x14ac:dyDescent="0.2">
      <c r="C2161" s="465" t="s">
        <v>2453</v>
      </c>
      <c r="D2161" s="64" t="s">
        <v>2452</v>
      </c>
      <c r="E2161" s="238" t="s">
        <v>2453</v>
      </c>
      <c r="F2161" s="466" t="s">
        <v>2454</v>
      </c>
    </row>
    <row r="2162" spans="3:7" ht="15" customHeight="1" x14ac:dyDescent="0.2">
      <c r="C2162" s="28" t="s">
        <v>2455</v>
      </c>
      <c r="D2162" s="54"/>
      <c r="E2162" s="1"/>
      <c r="F2162" s="25"/>
    </row>
    <row r="2163" spans="3:7" ht="15" customHeight="1" x14ac:dyDescent="0.2">
      <c r="C2163" s="55" t="s">
        <v>2456</v>
      </c>
      <c r="D2163" s="1"/>
      <c r="E2163" s="1"/>
      <c r="F2163" s="25"/>
    </row>
    <row r="2164" spans="3:7" ht="15" customHeight="1" x14ac:dyDescent="0.2">
      <c r="C2164" s="55" t="s">
        <v>1578</v>
      </c>
      <c r="D2164" s="1"/>
      <c r="E2164" s="1"/>
      <c r="F2164" s="25"/>
    </row>
    <row r="2165" spans="3:7" ht="15" customHeight="1" x14ac:dyDescent="0.2">
      <c r="C2165" s="55"/>
      <c r="D2165" s="1"/>
      <c r="E2165" s="1"/>
      <c r="F2165" s="25"/>
    </row>
    <row r="2166" spans="3:7" ht="19.5" customHeight="1" x14ac:dyDescent="0.2">
      <c r="C2166" s="3865" t="s">
        <v>1587</v>
      </c>
      <c r="D2166" s="3866"/>
      <c r="E2166" s="3866"/>
      <c r="F2166" s="3867"/>
    </row>
    <row r="2167" spans="3:7" ht="35.25" customHeight="1" x14ac:dyDescent="0.2">
      <c r="C2167" s="6044" t="s">
        <v>1588</v>
      </c>
      <c r="D2167" s="6045"/>
      <c r="E2167" s="6045"/>
      <c r="F2167" s="6046"/>
    </row>
    <row r="2168" spans="3:7" ht="27" customHeight="1" x14ac:dyDescent="0.2">
      <c r="C2168" s="6044" t="s">
        <v>1589</v>
      </c>
      <c r="D2168" s="6045"/>
      <c r="E2168" s="6045"/>
      <c r="F2168" s="6046"/>
    </row>
    <row r="2169" spans="3:7" ht="15" customHeight="1" thickBot="1" x14ac:dyDescent="0.25">
      <c r="C2169" s="29"/>
      <c r="D2169" s="30"/>
      <c r="E2169" s="30"/>
      <c r="F2169" s="31"/>
    </row>
    <row r="2170" spans="3:7" ht="15" customHeight="1" thickTop="1" thickBot="1" x14ac:dyDescent="0.25">
      <c r="C2170" s="245"/>
    </row>
    <row r="2171" spans="3:7" ht="15" customHeight="1" thickTop="1" x14ac:dyDescent="0.2">
      <c r="C2171" s="6028" t="s">
        <v>379</v>
      </c>
      <c r="D2171" s="6029"/>
      <c r="E2171" s="6029"/>
      <c r="F2171" s="6030"/>
      <c r="G2171" s="33"/>
    </row>
    <row r="2172" spans="3:7" ht="15" customHeight="1" x14ac:dyDescent="0.2">
      <c r="C2172" s="24"/>
      <c r="D2172" s="1"/>
      <c r="E2172" s="6037" t="s">
        <v>380</v>
      </c>
      <c r="F2172" s="6038"/>
      <c r="G2172" s="57"/>
    </row>
    <row r="2173" spans="3:7" ht="15" customHeight="1" x14ac:dyDescent="0.2">
      <c r="C2173" s="459" t="s">
        <v>381</v>
      </c>
      <c r="D2173" s="273" t="s">
        <v>382</v>
      </c>
      <c r="E2173" s="273" t="s">
        <v>2448</v>
      </c>
      <c r="F2173" s="458" t="s">
        <v>383</v>
      </c>
      <c r="G2173" s="57"/>
    </row>
    <row r="2174" spans="3:7" ht="15" customHeight="1" x14ac:dyDescent="0.2">
      <c r="C2174" s="460" t="s">
        <v>384</v>
      </c>
      <c r="D2174" s="461">
        <v>20</v>
      </c>
      <c r="E2174" s="358">
        <v>0.08</v>
      </c>
      <c r="F2174" s="462">
        <v>0.15</v>
      </c>
      <c r="G2174" s="62"/>
    </row>
    <row r="2175" spans="3:7" ht="15" customHeight="1" x14ac:dyDescent="0.2">
      <c r="C2175" s="460" t="s">
        <v>385</v>
      </c>
      <c r="D2175" s="467">
        <v>25</v>
      </c>
      <c r="E2175" s="358">
        <v>0.08</v>
      </c>
      <c r="F2175" s="462">
        <v>0.15</v>
      </c>
      <c r="G2175" s="62"/>
    </row>
    <row r="2176" spans="3:7" ht="15" customHeight="1" x14ac:dyDescent="0.2">
      <c r="C2176" s="460" t="s">
        <v>386</v>
      </c>
      <c r="D2176" s="467">
        <v>30</v>
      </c>
      <c r="E2176" s="358">
        <v>0.08</v>
      </c>
      <c r="F2176" s="462">
        <v>0.15</v>
      </c>
      <c r="G2176" s="62"/>
    </row>
    <row r="2177" spans="3:7" ht="15" customHeight="1" x14ac:dyDescent="0.2">
      <c r="C2177" s="460" t="s">
        <v>387</v>
      </c>
      <c r="D2177" s="467">
        <v>40</v>
      </c>
      <c r="E2177" s="358">
        <v>0.08</v>
      </c>
      <c r="F2177" s="462">
        <v>0.15</v>
      </c>
      <c r="G2177" s="62"/>
    </row>
    <row r="2178" spans="3:7" ht="15" customHeight="1" x14ac:dyDescent="0.2">
      <c r="C2178" s="460" t="s">
        <v>1778</v>
      </c>
      <c r="D2178" s="467">
        <v>50</v>
      </c>
      <c r="E2178" s="358">
        <v>0.08</v>
      </c>
      <c r="F2178" s="462">
        <v>0.15</v>
      </c>
      <c r="G2178" s="62"/>
    </row>
    <row r="2179" spans="3:7" ht="15" customHeight="1" x14ac:dyDescent="0.2">
      <c r="C2179" s="460" t="s">
        <v>1779</v>
      </c>
      <c r="D2179" s="467">
        <v>75</v>
      </c>
      <c r="E2179" s="358">
        <v>0.08</v>
      </c>
      <c r="F2179" s="462">
        <v>0.15</v>
      </c>
      <c r="G2179" s="62"/>
    </row>
    <row r="2180" spans="3:7" ht="27.75" customHeight="1" x14ac:dyDescent="0.2">
      <c r="C2180" s="460" t="s">
        <v>1780</v>
      </c>
      <c r="D2180" s="467">
        <v>100</v>
      </c>
      <c r="E2180" s="358">
        <v>0.08</v>
      </c>
      <c r="F2180" s="462">
        <v>0.15</v>
      </c>
      <c r="G2180" s="62"/>
    </row>
    <row r="2181" spans="3:7" ht="26.25" customHeight="1" x14ac:dyDescent="0.2">
      <c r="C2181" s="460" t="s">
        <v>1781</v>
      </c>
      <c r="D2181" s="467">
        <v>125</v>
      </c>
      <c r="E2181" s="358">
        <v>0.08</v>
      </c>
      <c r="F2181" s="462">
        <v>0.15</v>
      </c>
      <c r="G2181" s="62"/>
    </row>
    <row r="2182" spans="3:7" ht="25.5" customHeight="1" x14ac:dyDescent="0.2">
      <c r="C2182" s="460" t="s">
        <v>1782</v>
      </c>
      <c r="D2182" s="467">
        <v>150</v>
      </c>
      <c r="E2182" s="358">
        <v>0.08</v>
      </c>
      <c r="F2182" s="462">
        <v>0.15</v>
      </c>
      <c r="G2182" s="62"/>
    </row>
    <row r="2183" spans="3:7" ht="23.25" customHeight="1" x14ac:dyDescent="0.2">
      <c r="C2183" s="460" t="s">
        <v>1783</v>
      </c>
      <c r="D2183" s="467">
        <v>175</v>
      </c>
      <c r="E2183" s="358">
        <v>0.08</v>
      </c>
      <c r="F2183" s="462">
        <v>0.15</v>
      </c>
      <c r="G2183" s="62"/>
    </row>
    <row r="2184" spans="3:7" ht="28.5" customHeight="1" x14ac:dyDescent="0.2">
      <c r="C2184" s="460" t="s">
        <v>1784</v>
      </c>
      <c r="D2184" s="467">
        <v>200</v>
      </c>
      <c r="E2184" s="358">
        <v>0.08</v>
      </c>
      <c r="F2184" s="462">
        <v>0.15</v>
      </c>
      <c r="G2184" s="62"/>
    </row>
    <row r="2185" spans="3:7" ht="15" customHeight="1" x14ac:dyDescent="0.2">
      <c r="C2185" s="28" t="s">
        <v>2455</v>
      </c>
      <c r="D2185" s="54"/>
      <c r="E2185" s="1"/>
      <c r="F2185" s="25"/>
      <c r="G2185" s="1"/>
    </row>
    <row r="2186" spans="3:7" ht="15" customHeight="1" thickBot="1" x14ac:dyDescent="0.25">
      <c r="C2186" s="55"/>
      <c r="D2186" s="1"/>
      <c r="E2186" s="1"/>
      <c r="F2186" s="25"/>
      <c r="G2186" s="1"/>
    </row>
    <row r="2187" spans="3:7" ht="15" customHeight="1" thickBot="1" x14ac:dyDescent="0.25">
      <c r="C2187" s="55"/>
      <c r="D2187" s="6034" t="s">
        <v>1785</v>
      </c>
      <c r="E2187" s="6035"/>
      <c r="F2187" s="6040"/>
      <c r="G2187" s="57"/>
    </row>
    <row r="2188" spans="3:7" ht="15" customHeight="1" thickBot="1" x14ac:dyDescent="0.25">
      <c r="C2188" s="55"/>
      <c r="D2188" s="65" t="s">
        <v>2450</v>
      </c>
      <c r="E2188" s="66" t="s">
        <v>1786</v>
      </c>
      <c r="F2188" s="67" t="s">
        <v>1787</v>
      </c>
      <c r="G2188" s="57"/>
    </row>
    <row r="2189" spans="3:7" ht="15" customHeight="1" thickBot="1" x14ac:dyDescent="0.25">
      <c r="C2189" s="55"/>
      <c r="D2189" s="68">
        <v>0.08</v>
      </c>
      <c r="E2189" s="69">
        <v>0.15</v>
      </c>
      <c r="F2189" s="70">
        <v>0.15</v>
      </c>
      <c r="G2189" s="71"/>
    </row>
    <row r="2190" spans="3:7" ht="15" customHeight="1" thickBot="1" x14ac:dyDescent="0.25">
      <c r="C2190" s="55"/>
      <c r="D2190" s="1"/>
      <c r="E2190" s="1"/>
      <c r="F2190" s="25"/>
      <c r="G2190" s="1"/>
    </row>
    <row r="2191" spans="3:7" ht="15" customHeight="1" thickBot="1" x14ac:dyDescent="0.25">
      <c r="C2191" s="55"/>
      <c r="D2191" s="6034" t="s">
        <v>1788</v>
      </c>
      <c r="E2191" s="6035"/>
      <c r="F2191" s="6040"/>
      <c r="G2191" s="57"/>
    </row>
    <row r="2192" spans="3:7" ht="15" customHeight="1" thickBot="1" x14ac:dyDescent="0.25">
      <c r="C2192" s="55"/>
      <c r="D2192" s="65" t="s">
        <v>2450</v>
      </c>
      <c r="E2192" s="66" t="s">
        <v>1786</v>
      </c>
      <c r="F2192" s="67" t="s">
        <v>1787</v>
      </c>
      <c r="G2192" s="57"/>
    </row>
    <row r="2193" spans="3:7" ht="15" customHeight="1" thickBot="1" x14ac:dyDescent="0.25">
      <c r="C2193" s="55"/>
      <c r="D2193" s="68">
        <v>0.05</v>
      </c>
      <c r="E2193" s="69">
        <v>0.06</v>
      </c>
      <c r="F2193" s="70">
        <v>0.06</v>
      </c>
      <c r="G2193" s="71"/>
    </row>
    <row r="2194" spans="3:7" ht="15" customHeight="1" x14ac:dyDescent="0.2">
      <c r="C2194" s="55"/>
      <c r="D2194" s="1"/>
      <c r="E2194" s="1"/>
      <c r="F2194" s="25"/>
      <c r="G2194" s="1"/>
    </row>
    <row r="2195" spans="3:7" ht="15" customHeight="1" x14ac:dyDescent="0.2">
      <c r="C2195" s="55" t="s">
        <v>1587</v>
      </c>
      <c r="D2195" s="1"/>
      <c r="E2195" s="1"/>
      <c r="F2195" s="25"/>
      <c r="G2195" s="1"/>
    </row>
    <row r="2196" spans="3:7" ht="30" customHeight="1" x14ac:dyDescent="0.2">
      <c r="C2196" s="6026" t="s">
        <v>1789</v>
      </c>
      <c r="D2196" s="4621"/>
      <c r="E2196" s="4621"/>
      <c r="F2196" s="6027"/>
      <c r="G2196" s="10"/>
    </row>
    <row r="2197" spans="3:7" ht="15" customHeight="1" x14ac:dyDescent="0.2">
      <c r="C2197" s="55" t="s">
        <v>1790</v>
      </c>
      <c r="D2197" s="1"/>
      <c r="E2197" s="1"/>
      <c r="F2197" s="25"/>
      <c r="G2197" s="1"/>
    </row>
    <row r="2198" spans="3:7" ht="15" customHeight="1" x14ac:dyDescent="0.2">
      <c r="C2198" s="55" t="s">
        <v>1791</v>
      </c>
      <c r="D2198" s="1"/>
      <c r="E2198" s="1"/>
      <c r="F2198" s="25"/>
      <c r="G2198" s="1"/>
    </row>
    <row r="2199" spans="3:7" ht="15" customHeight="1" x14ac:dyDescent="0.2">
      <c r="C2199" s="55" t="s">
        <v>1792</v>
      </c>
      <c r="D2199" s="1"/>
      <c r="E2199" s="1"/>
      <c r="F2199" s="25"/>
      <c r="G2199" s="1"/>
    </row>
    <row r="2200" spans="3:7" ht="15" customHeight="1" x14ac:dyDescent="0.2">
      <c r="C2200" s="55" t="s">
        <v>1793</v>
      </c>
      <c r="D2200" s="1"/>
      <c r="E2200" s="1"/>
      <c r="F2200" s="25"/>
      <c r="G2200" s="1"/>
    </row>
    <row r="2201" spans="3:7" ht="15" customHeight="1" x14ac:dyDescent="0.2">
      <c r="C2201" s="55" t="s">
        <v>1794</v>
      </c>
      <c r="D2201" s="1"/>
      <c r="E2201" s="1"/>
      <c r="F2201" s="25"/>
      <c r="G2201" s="1"/>
    </row>
    <row r="2202" spans="3:7" ht="15" customHeight="1" x14ac:dyDescent="0.2">
      <c r="C2202" s="55" t="s">
        <v>54</v>
      </c>
      <c r="D2202" s="1"/>
      <c r="E2202" s="1"/>
      <c r="F2202" s="25"/>
      <c r="G2202" s="1"/>
    </row>
    <row r="2203" spans="3:7" ht="15" customHeight="1" x14ac:dyDescent="0.2">
      <c r="C2203" s="55" t="s">
        <v>1795</v>
      </c>
      <c r="D2203" s="1"/>
      <c r="E2203" s="1"/>
      <c r="F2203" s="25"/>
      <c r="G2203" s="1"/>
    </row>
    <row r="2204" spans="3:7" ht="15" customHeight="1" thickBot="1" x14ac:dyDescent="0.25">
      <c r="C2204" s="29"/>
      <c r="D2204" s="30"/>
      <c r="E2204" s="30"/>
      <c r="F2204" s="31"/>
      <c r="G2204" s="1"/>
    </row>
    <row r="2205" spans="3:7" ht="15" customHeight="1" thickTop="1" thickBot="1" x14ac:dyDescent="0.25">
      <c r="C2205" s="245"/>
    </row>
    <row r="2206" spans="3:7" ht="18" customHeight="1" thickTop="1" thickBot="1" x14ac:dyDescent="0.25">
      <c r="C2206" s="6028" t="s">
        <v>1796</v>
      </c>
      <c r="D2206" s="6029"/>
      <c r="E2206" s="6029"/>
      <c r="F2206" s="6029"/>
      <c r="G2206" s="6030"/>
    </row>
    <row r="2207" spans="3:7" ht="28.5" customHeight="1" thickBot="1" x14ac:dyDescent="0.25">
      <c r="C2207" s="24"/>
      <c r="D2207" s="1"/>
      <c r="E2207" s="6031" t="s">
        <v>380</v>
      </c>
      <c r="F2207" s="6039"/>
      <c r="G2207" s="72" t="s">
        <v>1797</v>
      </c>
    </row>
    <row r="2208" spans="3:7" ht="15" customHeight="1" thickBot="1" x14ac:dyDescent="0.25">
      <c r="C2208" s="58" t="s">
        <v>381</v>
      </c>
      <c r="D2208" s="11" t="s">
        <v>382</v>
      </c>
      <c r="E2208" s="73" t="s">
        <v>2448</v>
      </c>
      <c r="F2208" s="11" t="s">
        <v>383</v>
      </c>
      <c r="G2208" s="50" t="s">
        <v>1798</v>
      </c>
    </row>
    <row r="2209" spans="3:7" ht="15" customHeight="1" x14ac:dyDescent="0.2">
      <c r="C2209" s="59" t="s">
        <v>384</v>
      </c>
      <c r="D2209" s="60">
        <v>20</v>
      </c>
      <c r="E2209" s="61">
        <v>0.08</v>
      </c>
      <c r="F2209" s="61">
        <v>0.15</v>
      </c>
      <c r="G2209" s="74">
        <v>6.5000000000000002E-2</v>
      </c>
    </row>
    <row r="2210" spans="3:7" ht="15" customHeight="1" x14ac:dyDescent="0.2">
      <c r="C2210" s="63" t="s">
        <v>385</v>
      </c>
      <c r="D2210" s="64">
        <v>25</v>
      </c>
      <c r="E2210" s="37">
        <v>0.08</v>
      </c>
      <c r="F2210" s="37">
        <v>0.15</v>
      </c>
      <c r="G2210" s="75">
        <v>6.5000000000000002E-2</v>
      </c>
    </row>
    <row r="2211" spans="3:7" ht="15" customHeight="1" x14ac:dyDescent="0.2">
      <c r="C2211" s="63" t="s">
        <v>386</v>
      </c>
      <c r="D2211" s="64">
        <v>30</v>
      </c>
      <c r="E2211" s="37">
        <v>0.08</v>
      </c>
      <c r="F2211" s="37">
        <v>0.15</v>
      </c>
      <c r="G2211" s="75">
        <v>6.5000000000000002E-2</v>
      </c>
    </row>
    <row r="2212" spans="3:7" ht="15" customHeight="1" x14ac:dyDescent="0.2">
      <c r="C2212" s="63" t="s">
        <v>387</v>
      </c>
      <c r="D2212" s="64">
        <v>40</v>
      </c>
      <c r="E2212" s="37">
        <v>0.08</v>
      </c>
      <c r="F2212" s="37">
        <v>0.15</v>
      </c>
      <c r="G2212" s="75">
        <v>6.5000000000000002E-2</v>
      </c>
    </row>
    <row r="2213" spans="3:7" ht="15" customHeight="1" x14ac:dyDescent="0.2">
      <c r="C2213" s="63" t="s">
        <v>1778</v>
      </c>
      <c r="D2213" s="64">
        <v>50</v>
      </c>
      <c r="E2213" s="37">
        <v>0.08</v>
      </c>
      <c r="F2213" s="37">
        <v>0.15</v>
      </c>
      <c r="G2213" s="75">
        <v>6.5000000000000002E-2</v>
      </c>
    </row>
    <row r="2214" spans="3:7" ht="15" customHeight="1" x14ac:dyDescent="0.2">
      <c r="C2214" s="63" t="s">
        <v>1779</v>
      </c>
      <c r="D2214" s="64">
        <v>75</v>
      </c>
      <c r="E2214" s="37">
        <v>0.08</v>
      </c>
      <c r="F2214" s="37">
        <v>0.15</v>
      </c>
      <c r="G2214" s="75">
        <v>6.5000000000000002E-2</v>
      </c>
    </row>
    <row r="2215" spans="3:7" ht="15" customHeight="1" x14ac:dyDescent="0.2">
      <c r="C2215" s="63" t="s">
        <v>1780</v>
      </c>
      <c r="D2215" s="64">
        <v>100</v>
      </c>
      <c r="E2215" s="37">
        <v>0.08</v>
      </c>
      <c r="F2215" s="37">
        <v>0.15</v>
      </c>
      <c r="G2215" s="75">
        <v>6.5000000000000002E-2</v>
      </c>
    </row>
    <row r="2216" spans="3:7" ht="15" customHeight="1" x14ac:dyDescent="0.2">
      <c r="C2216" s="63" t="s">
        <v>1781</v>
      </c>
      <c r="D2216" s="64">
        <v>125</v>
      </c>
      <c r="E2216" s="37">
        <v>0.08</v>
      </c>
      <c r="F2216" s="37">
        <v>0.15</v>
      </c>
      <c r="G2216" s="75">
        <v>6.5000000000000002E-2</v>
      </c>
    </row>
    <row r="2217" spans="3:7" ht="15" customHeight="1" x14ac:dyDescent="0.2">
      <c r="C2217" s="63" t="s">
        <v>1782</v>
      </c>
      <c r="D2217" s="64">
        <v>150</v>
      </c>
      <c r="E2217" s="37">
        <v>0.08</v>
      </c>
      <c r="F2217" s="37">
        <v>0.15</v>
      </c>
      <c r="G2217" s="75">
        <v>6.5000000000000002E-2</v>
      </c>
    </row>
    <row r="2218" spans="3:7" ht="15" customHeight="1" x14ac:dyDescent="0.2">
      <c r="C2218" s="63" t="s">
        <v>1783</v>
      </c>
      <c r="D2218" s="64">
        <v>175</v>
      </c>
      <c r="E2218" s="37">
        <v>0.08</v>
      </c>
      <c r="F2218" s="37">
        <v>0.15</v>
      </c>
      <c r="G2218" s="75">
        <v>6.5000000000000002E-2</v>
      </c>
    </row>
    <row r="2219" spans="3:7" ht="15" customHeight="1" x14ac:dyDescent="0.2">
      <c r="C2219" s="63" t="s">
        <v>1784</v>
      </c>
      <c r="D2219" s="64">
        <v>200</v>
      </c>
      <c r="E2219" s="37">
        <v>0.08</v>
      </c>
      <c r="F2219" s="37">
        <v>0.15</v>
      </c>
      <c r="G2219" s="75">
        <v>6.5000000000000002E-2</v>
      </c>
    </row>
    <row r="2220" spans="3:7" ht="15" customHeight="1" thickBot="1" x14ac:dyDescent="0.25">
      <c r="C2220" s="51"/>
      <c r="D2220" s="52"/>
      <c r="E2220" s="49"/>
      <c r="F2220" s="49"/>
      <c r="G2220" s="53"/>
    </row>
    <row r="2221" spans="3:7" ht="15" customHeight="1" thickBot="1" x14ac:dyDescent="0.25">
      <c r="C2221" s="28" t="s">
        <v>2455</v>
      </c>
      <c r="D2221" s="54"/>
      <c r="E2221" s="1"/>
      <c r="F2221" s="1"/>
      <c r="G2221" s="25"/>
    </row>
    <row r="2222" spans="3:7" ht="15" customHeight="1" thickBot="1" x14ac:dyDescent="0.25">
      <c r="C2222" s="55"/>
      <c r="D2222" s="6034" t="s">
        <v>1785</v>
      </c>
      <c r="E2222" s="6035"/>
      <c r="F2222" s="6036"/>
      <c r="G2222" s="76"/>
    </row>
    <row r="2223" spans="3:7" ht="15" customHeight="1" thickBot="1" x14ac:dyDescent="0.25">
      <c r="C2223" s="55"/>
      <c r="D2223" s="65" t="s">
        <v>2450</v>
      </c>
      <c r="E2223" s="66" t="s">
        <v>1786</v>
      </c>
      <c r="F2223" s="77" t="s">
        <v>1787</v>
      </c>
      <c r="G2223" s="76"/>
    </row>
    <row r="2224" spans="3:7" ht="15" customHeight="1" thickBot="1" x14ac:dyDescent="0.25">
      <c r="C2224" s="55"/>
      <c r="D2224" s="68">
        <v>0.08</v>
      </c>
      <c r="E2224" s="69">
        <v>0.15</v>
      </c>
      <c r="F2224" s="78">
        <v>0.15</v>
      </c>
      <c r="G2224" s="79"/>
    </row>
    <row r="2225" spans="3:7" ht="15" customHeight="1" thickBot="1" x14ac:dyDescent="0.25">
      <c r="C2225" s="55"/>
      <c r="D2225" s="1"/>
      <c r="E2225" s="1"/>
      <c r="F2225" s="1"/>
      <c r="G2225" s="25"/>
    </row>
    <row r="2226" spans="3:7" ht="15" customHeight="1" thickBot="1" x14ac:dyDescent="0.25">
      <c r="C2226" s="55"/>
      <c r="D2226" s="6034" t="s">
        <v>1788</v>
      </c>
      <c r="E2226" s="6035"/>
      <c r="F2226" s="6036"/>
      <c r="G2226" s="76"/>
    </row>
    <row r="2227" spans="3:7" ht="15" customHeight="1" thickBot="1" x14ac:dyDescent="0.25">
      <c r="C2227" s="55"/>
      <c r="D2227" s="65" t="s">
        <v>2450</v>
      </c>
      <c r="E2227" s="66" t="s">
        <v>1786</v>
      </c>
      <c r="F2227" s="77" t="s">
        <v>1787</v>
      </c>
      <c r="G2227" s="76"/>
    </row>
    <row r="2228" spans="3:7" ht="15" customHeight="1" thickBot="1" x14ac:dyDescent="0.25">
      <c r="C2228" s="55"/>
      <c r="D2228" s="68">
        <v>0.05</v>
      </c>
      <c r="E2228" s="69">
        <v>0.06</v>
      </c>
      <c r="F2228" s="78">
        <v>0.06</v>
      </c>
      <c r="G2228" s="79"/>
    </row>
    <row r="2229" spans="3:7" ht="15" customHeight="1" x14ac:dyDescent="0.2">
      <c r="C2229" s="55" t="s">
        <v>1587</v>
      </c>
      <c r="D2229" s="1"/>
      <c r="E2229" s="1"/>
      <c r="F2229" s="1"/>
      <c r="G2229" s="25"/>
    </row>
    <row r="2230" spans="3:7" ht="32.25" customHeight="1" x14ac:dyDescent="0.2">
      <c r="C2230" s="6026" t="s">
        <v>1799</v>
      </c>
      <c r="D2230" s="4621"/>
      <c r="E2230" s="4621"/>
      <c r="F2230" s="4621"/>
      <c r="G2230" s="6027"/>
    </row>
    <row r="2231" spans="3:7" ht="15" customHeight="1" x14ac:dyDescent="0.2">
      <c r="C2231" s="6026" t="s">
        <v>1800</v>
      </c>
      <c r="D2231" s="4621"/>
      <c r="E2231" s="4621"/>
      <c r="F2231" s="4621"/>
      <c r="G2231" s="6027"/>
    </row>
    <row r="2232" spans="3:7" ht="15" customHeight="1" x14ac:dyDescent="0.2">
      <c r="C2232" s="55" t="s">
        <v>53</v>
      </c>
      <c r="D2232" s="1"/>
      <c r="E2232" s="1"/>
      <c r="F2232" s="1"/>
      <c r="G2232" s="25"/>
    </row>
    <row r="2233" spans="3:7" ht="15" customHeight="1" x14ac:dyDescent="0.2">
      <c r="C2233" s="55" t="s">
        <v>1801</v>
      </c>
      <c r="D2233" s="1"/>
      <c r="E2233" s="1"/>
      <c r="F2233" s="1"/>
      <c r="G2233" s="25"/>
    </row>
    <row r="2234" spans="3:7" ht="15" customHeight="1" thickBot="1" x14ac:dyDescent="0.25">
      <c r="C2234" s="29"/>
      <c r="D2234" s="30"/>
      <c r="E2234" s="30"/>
      <c r="F2234" s="30"/>
      <c r="G2234" s="31"/>
    </row>
    <row r="2235" spans="3:7" ht="15" customHeight="1" thickTop="1" thickBot="1" x14ac:dyDescent="0.25">
      <c r="C2235" s="245"/>
    </row>
    <row r="2236" spans="3:7" ht="15" customHeight="1" thickTop="1" thickBot="1" x14ac:dyDescent="0.25">
      <c r="C2236" s="6028" t="s">
        <v>1802</v>
      </c>
      <c r="D2236" s="6029"/>
      <c r="E2236" s="6029"/>
      <c r="F2236" s="6029"/>
      <c r="G2236" s="6030"/>
    </row>
    <row r="2237" spans="3:7" ht="15" customHeight="1" thickBot="1" x14ac:dyDescent="0.25">
      <c r="C2237" s="24"/>
      <c r="D2237" s="1"/>
      <c r="E2237" s="6031" t="s">
        <v>1803</v>
      </c>
      <c r="F2237" s="6032"/>
      <c r="G2237" s="6033"/>
    </row>
    <row r="2238" spans="3:7" ht="15" customHeight="1" thickBot="1" x14ac:dyDescent="0.25">
      <c r="C2238" s="58" t="s">
        <v>381</v>
      </c>
      <c r="D2238" s="11" t="s">
        <v>382</v>
      </c>
      <c r="E2238" s="73" t="s">
        <v>2448</v>
      </c>
      <c r="F2238" s="11" t="s">
        <v>1590</v>
      </c>
      <c r="G2238" s="50" t="s">
        <v>1591</v>
      </c>
    </row>
    <row r="2239" spans="3:7" ht="15" customHeight="1" x14ac:dyDescent="0.2">
      <c r="C2239" s="59" t="s">
        <v>1592</v>
      </c>
      <c r="D2239" s="60">
        <v>70</v>
      </c>
      <c r="E2239" s="80">
        <v>7.4999999999999997E-2</v>
      </c>
      <c r="F2239" s="61">
        <v>0.15</v>
      </c>
      <c r="G2239" s="74">
        <v>7.4999999999999997E-2</v>
      </c>
    </row>
    <row r="2240" spans="3:7" ht="15" customHeight="1" x14ac:dyDescent="0.2">
      <c r="C2240" s="63" t="s">
        <v>1593</v>
      </c>
      <c r="D2240" s="64">
        <v>140</v>
      </c>
      <c r="E2240" s="38">
        <v>7.4999999999999997E-2</v>
      </c>
      <c r="F2240" s="37">
        <v>0.15</v>
      </c>
      <c r="G2240" s="75">
        <v>7.4999999999999997E-2</v>
      </c>
    </row>
    <row r="2241" spans="3:7" ht="15" customHeight="1" x14ac:dyDescent="0.2">
      <c r="C2241" s="28" t="s">
        <v>2455</v>
      </c>
      <c r="D2241" s="54"/>
      <c r="E2241" s="1"/>
      <c r="F2241" s="1"/>
      <c r="G2241" s="25"/>
    </row>
    <row r="2242" spans="3:7" ht="15" customHeight="1" x14ac:dyDescent="0.2">
      <c r="C2242" s="55"/>
      <c r="D2242" s="1"/>
      <c r="E2242" s="1"/>
      <c r="F2242" s="1"/>
      <c r="G2242" s="25"/>
    </row>
    <row r="2243" spans="3:7" ht="15" customHeight="1" thickBot="1" x14ac:dyDescent="0.25">
      <c r="C2243" s="55"/>
      <c r="D2243" s="1"/>
      <c r="E2243" s="1"/>
      <c r="F2243" s="1"/>
      <c r="G2243" s="25"/>
    </row>
    <row r="2244" spans="3:7" ht="15" customHeight="1" thickBot="1" x14ac:dyDescent="0.25">
      <c r="C2244" s="55"/>
      <c r="D2244" s="6034" t="s">
        <v>1788</v>
      </c>
      <c r="E2244" s="6035"/>
      <c r="F2244" s="6036"/>
      <c r="G2244" s="76"/>
    </row>
    <row r="2245" spans="3:7" ht="15" customHeight="1" thickBot="1" x14ac:dyDescent="0.25">
      <c r="C2245" s="55"/>
      <c r="D2245" s="65" t="s">
        <v>2450</v>
      </c>
      <c r="E2245" s="66" t="s">
        <v>1786</v>
      </c>
      <c r="F2245" s="77" t="s">
        <v>1787</v>
      </c>
      <c r="G2245" s="76"/>
    </row>
    <row r="2246" spans="3:7" ht="15" customHeight="1" thickBot="1" x14ac:dyDescent="0.25">
      <c r="C2246" s="55"/>
      <c r="D2246" s="68">
        <v>0.05</v>
      </c>
      <c r="E2246" s="69">
        <v>0.06</v>
      </c>
      <c r="F2246" s="78">
        <v>0.06</v>
      </c>
      <c r="G2246" s="79"/>
    </row>
    <row r="2247" spans="3:7" ht="15" customHeight="1" x14ac:dyDescent="0.2">
      <c r="C2247" s="55"/>
      <c r="D2247" s="1"/>
      <c r="E2247" s="1"/>
      <c r="F2247" s="1"/>
      <c r="G2247" s="25"/>
    </row>
    <row r="2248" spans="3:7" ht="15" customHeight="1" x14ac:dyDescent="0.2">
      <c r="C2248" s="55" t="s">
        <v>1587</v>
      </c>
      <c r="D2248" s="1"/>
      <c r="E2248" s="1"/>
      <c r="F2248" s="1"/>
      <c r="G2248" s="25"/>
    </row>
    <row r="2249" spans="3:7" ht="15" customHeight="1" x14ac:dyDescent="0.2">
      <c r="C2249" s="6026" t="s">
        <v>1594</v>
      </c>
      <c r="D2249" s="4621"/>
      <c r="E2249" s="4621"/>
      <c r="F2249" s="4621"/>
      <c r="G2249" s="27"/>
    </row>
    <row r="2250" spans="3:7" ht="15" customHeight="1" x14ac:dyDescent="0.2">
      <c r="C2250" s="55" t="s">
        <v>1595</v>
      </c>
      <c r="D2250" s="1"/>
      <c r="E2250" s="1"/>
      <c r="F2250" s="1"/>
      <c r="G2250" s="25"/>
    </row>
    <row r="2251" spans="3:7" ht="15" customHeight="1" x14ac:dyDescent="0.2">
      <c r="C2251" s="55" t="s">
        <v>53</v>
      </c>
      <c r="D2251" s="1"/>
      <c r="E2251" s="1"/>
      <c r="F2251" s="1"/>
      <c r="G2251" s="25"/>
    </row>
    <row r="2252" spans="3:7" ht="15" customHeight="1" x14ac:dyDescent="0.2">
      <c r="C2252" s="55" t="s">
        <v>1596</v>
      </c>
      <c r="D2252" s="1"/>
      <c r="E2252" s="1"/>
      <c r="F2252" s="1"/>
      <c r="G2252" s="25"/>
    </row>
    <row r="2253" spans="3:7" ht="15" customHeight="1" thickBot="1" x14ac:dyDescent="0.25">
      <c r="C2253" s="29"/>
      <c r="D2253" s="30"/>
      <c r="E2253" s="30"/>
      <c r="F2253" s="30"/>
      <c r="G2253" s="31"/>
    </row>
    <row r="2254" spans="3:7" ht="15" customHeight="1" thickTop="1" x14ac:dyDescent="0.2">
      <c r="C2254" s="245"/>
    </row>
    <row r="2255" spans="3:7" ht="15" customHeight="1" x14ac:dyDescent="0.2"/>
    <row r="2256" spans="3:7" ht="15" customHeight="1" x14ac:dyDescent="0.2">
      <c r="G2256" s="244"/>
    </row>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sheetData>
  <sheetProtection algorithmName="SHA-512" hashValue="zyE4jC9Gq9hZOoMGHZJfyfXlC2U2RJ7x9XSXWsbs/DaOMWRX9p7d57pUR3izfGLgfbJQsiYQgydOCD2AAy84EQ==" saltValue="Cdo3W30v9iO3qmwyiJpSIA==" spinCount="100000" sheet="1" objects="1" scenarios="1"/>
  <mergeCells count="3011">
    <mergeCell ref="B202:C202"/>
    <mergeCell ref="D202:G202"/>
    <mergeCell ref="B203:C203"/>
    <mergeCell ref="D203:G203"/>
    <mergeCell ref="B204:C204"/>
    <mergeCell ref="D204:G204"/>
    <mergeCell ref="Y198:Y199"/>
    <mergeCell ref="Z198:Z199"/>
    <mergeCell ref="AA198:AA199"/>
    <mergeCell ref="AB198:AB199"/>
    <mergeCell ref="AC198:AC199"/>
    <mergeCell ref="AD198:AD199"/>
    <mergeCell ref="AE198:AE199"/>
    <mergeCell ref="AF198:AF199"/>
    <mergeCell ref="AG198:AG199"/>
    <mergeCell ref="AH198:AH199"/>
    <mergeCell ref="AI198:AI199"/>
    <mergeCell ref="W198:W199"/>
    <mergeCell ref="X198:X199"/>
    <mergeCell ref="AJ198:AJ199"/>
    <mergeCell ref="B200:C200"/>
    <mergeCell ref="D193:F193"/>
    <mergeCell ref="B194:C194"/>
    <mergeCell ref="D194:E194"/>
    <mergeCell ref="B195:C195"/>
    <mergeCell ref="D195:Q195"/>
    <mergeCell ref="B196:C196"/>
    <mergeCell ref="D196:Q196"/>
    <mergeCell ref="B197:C199"/>
    <mergeCell ref="D197:D199"/>
    <mergeCell ref="E197:E199"/>
    <mergeCell ref="F197:R197"/>
    <mergeCell ref="S197:AC197"/>
    <mergeCell ref="AD197:AG197"/>
    <mergeCell ref="AH197:AJ197"/>
    <mergeCell ref="F198:F199"/>
    <mergeCell ref="G198:G199"/>
    <mergeCell ref="H198:H199"/>
    <mergeCell ref="I198:I199"/>
    <mergeCell ref="J198:J199"/>
    <mergeCell ref="K198:K199"/>
    <mergeCell ref="L198:L199"/>
    <mergeCell ref="M198:N198"/>
    <mergeCell ref="O198:O199"/>
    <mergeCell ref="P198:P199"/>
    <mergeCell ref="Q198:Q199"/>
    <mergeCell ref="R198:R199"/>
    <mergeCell ref="S198:S199"/>
    <mergeCell ref="T198:T199"/>
    <mergeCell ref="U198:U199"/>
    <mergeCell ref="V198:V199"/>
    <mergeCell ref="B191:AK191"/>
    <mergeCell ref="B13:AF13"/>
    <mergeCell ref="D15:F15"/>
    <mergeCell ref="B16:C16"/>
    <mergeCell ref="D16:F16"/>
    <mergeCell ref="Z79:Z80"/>
    <mergeCell ref="AA79:AA80"/>
    <mergeCell ref="AB79:AB80"/>
    <mergeCell ref="AC79:AC80"/>
    <mergeCell ref="AD79:AD80"/>
    <mergeCell ref="AE79:AE80"/>
    <mergeCell ref="B81:C81"/>
    <mergeCell ref="D83:H83"/>
    <mergeCell ref="B99:C99"/>
    <mergeCell ref="B64:C64"/>
    <mergeCell ref="B66:C66"/>
    <mergeCell ref="D66:H66"/>
    <mergeCell ref="B67:C67"/>
    <mergeCell ref="D67:H67"/>
    <mergeCell ref="B70:AF70"/>
    <mergeCell ref="D72:F72"/>
    <mergeCell ref="B73:C73"/>
    <mergeCell ref="B76:C76"/>
    <mergeCell ref="D76:Q76"/>
    <mergeCell ref="B78:C80"/>
    <mergeCell ref="D78:D80"/>
    <mergeCell ref="E78:P78"/>
    <mergeCell ref="Q78:Y78"/>
    <mergeCell ref="Z78:AB78"/>
    <mergeCell ref="AC78:AE78"/>
    <mergeCell ref="E79:E80"/>
    <mergeCell ref="F79:F80"/>
    <mergeCell ref="G79:G80"/>
    <mergeCell ref="H79:H80"/>
    <mergeCell ref="I79:I80"/>
    <mergeCell ref="J79:J80"/>
    <mergeCell ref="K79:L79"/>
    <mergeCell ref="M79:M80"/>
    <mergeCell ref="N79:N80"/>
    <mergeCell ref="O79:O80"/>
    <mergeCell ref="P79:P80"/>
    <mergeCell ref="Q79:Q80"/>
    <mergeCell ref="R79:R80"/>
    <mergeCell ref="S79:S80"/>
    <mergeCell ref="T79:T80"/>
    <mergeCell ref="U79:U80"/>
    <mergeCell ref="B61:C63"/>
    <mergeCell ref="D61:D63"/>
    <mergeCell ref="E61:P61"/>
    <mergeCell ref="Q61:Y61"/>
    <mergeCell ref="V79:V80"/>
    <mergeCell ref="W79:W80"/>
    <mergeCell ref="X79:X80"/>
    <mergeCell ref="Y79:Y80"/>
    <mergeCell ref="Z61:AB61"/>
    <mergeCell ref="AC61:AE61"/>
    <mergeCell ref="E62:E63"/>
    <mergeCell ref="F62:F63"/>
    <mergeCell ref="G62:G63"/>
    <mergeCell ref="H62:H63"/>
    <mergeCell ref="I62:I63"/>
    <mergeCell ref="J62:J63"/>
    <mergeCell ref="K62:L62"/>
    <mergeCell ref="M62:M63"/>
    <mergeCell ref="N62:N63"/>
    <mergeCell ref="O62:O63"/>
    <mergeCell ref="P62:P63"/>
    <mergeCell ref="Q62:Q63"/>
    <mergeCell ref="R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B22:AB23"/>
    <mergeCell ref="AC22:AC23"/>
    <mergeCell ref="AD22:AD23"/>
    <mergeCell ref="AE22:AE23"/>
    <mergeCell ref="B24:C24"/>
    <mergeCell ref="B26:C26"/>
    <mergeCell ref="D26:H26"/>
    <mergeCell ref="B27:C27"/>
    <mergeCell ref="D27:H27"/>
    <mergeCell ref="B53:AF53"/>
    <mergeCell ref="D55:F55"/>
    <mergeCell ref="B56:C56"/>
    <mergeCell ref="D56:F56"/>
    <mergeCell ref="B57:C57"/>
    <mergeCell ref="D57:F57"/>
    <mergeCell ref="B59:C59"/>
    <mergeCell ref="D59:Q59"/>
    <mergeCell ref="X40:X41"/>
    <mergeCell ref="Y40:Y41"/>
    <mergeCell ref="Z40:Z41"/>
    <mergeCell ref="AA40:AA41"/>
    <mergeCell ref="AB40:AB41"/>
    <mergeCell ref="AC40:AC41"/>
    <mergeCell ref="AD40:AD41"/>
    <mergeCell ref="AE40:AE41"/>
    <mergeCell ref="B49:C49"/>
    <mergeCell ref="D49:H49"/>
    <mergeCell ref="B50:C50"/>
    <mergeCell ref="D50:H50"/>
    <mergeCell ref="B31:AF31"/>
    <mergeCell ref="D33:F33"/>
    <mergeCell ref="B34:C34"/>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D34:F34"/>
    <mergeCell ref="B35:C35"/>
    <mergeCell ref="D35:F35"/>
    <mergeCell ref="B37:C37"/>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M40:M41"/>
    <mergeCell ref="N40:N41"/>
    <mergeCell ref="O40:O41"/>
    <mergeCell ref="P40:P41"/>
    <mergeCell ref="Q40:Q41"/>
    <mergeCell ref="R40:R41"/>
    <mergeCell ref="S40:S41"/>
    <mergeCell ref="T40:T41"/>
    <mergeCell ref="U40:U41"/>
    <mergeCell ref="V40:V41"/>
    <mergeCell ref="W40:W41"/>
    <mergeCell ref="B83:C83"/>
    <mergeCell ref="B84:C84"/>
    <mergeCell ref="D84:H84"/>
    <mergeCell ref="D73:F73"/>
    <mergeCell ref="B74:C74"/>
    <mergeCell ref="D74:F74"/>
    <mergeCell ref="B184:C184"/>
    <mergeCell ref="B186:C186"/>
    <mergeCell ref="D186:H186"/>
    <mergeCell ref="B282:C282"/>
    <mergeCell ref="D282:AJ282"/>
    <mergeCell ref="B283:C283"/>
    <mergeCell ref="D283:AJ283"/>
    <mergeCell ref="B284:C284"/>
    <mergeCell ref="D284:G284"/>
    <mergeCell ref="B278:C278"/>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B279:C279"/>
    <mergeCell ref="B280:C280"/>
    <mergeCell ref="B269:AK269"/>
    <mergeCell ref="D271:F271"/>
    <mergeCell ref="D272:E272"/>
    <mergeCell ref="D273:Q273"/>
    <mergeCell ref="B274:C274"/>
    <mergeCell ref="D274:Q274"/>
    <mergeCell ref="B275:C277"/>
    <mergeCell ref="D275:D277"/>
    <mergeCell ref="E275:E277"/>
    <mergeCell ref="F275:R275"/>
    <mergeCell ref="S275:AC275"/>
    <mergeCell ref="AD275:AG275"/>
    <mergeCell ref="AH275:AJ275"/>
    <mergeCell ref="F276:F277"/>
    <mergeCell ref="G276:G277"/>
    <mergeCell ref="H276:H277"/>
    <mergeCell ref="I276:I277"/>
    <mergeCell ref="J276:J277"/>
    <mergeCell ref="K276:K277"/>
    <mergeCell ref="L276:L277"/>
    <mergeCell ref="M276:N276"/>
    <mergeCell ref="O276:O277"/>
    <mergeCell ref="P276:P277"/>
    <mergeCell ref="Q276:Q277"/>
    <mergeCell ref="R276:R277"/>
    <mergeCell ref="S276:S277"/>
    <mergeCell ref="T276:T277"/>
    <mergeCell ref="U276:U277"/>
    <mergeCell ref="B150:C150"/>
    <mergeCell ref="AE148:AE149"/>
    <mergeCell ref="B153:C153"/>
    <mergeCell ref="N148:N149"/>
    <mergeCell ref="O148:O149"/>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B152:C152"/>
    <mergeCell ref="D152:H152"/>
    <mergeCell ref="D153:H153"/>
    <mergeCell ref="B139:AF139"/>
    <mergeCell ref="B143:C143"/>
    <mergeCell ref="B145:C145"/>
    <mergeCell ref="D145:Q145"/>
    <mergeCell ref="B147:C149"/>
    <mergeCell ref="D147:D149"/>
    <mergeCell ref="E147:P147"/>
    <mergeCell ref="Q147:Y147"/>
    <mergeCell ref="Z147:AB147"/>
    <mergeCell ref="AC147:AE147"/>
    <mergeCell ref="E148:E149"/>
    <mergeCell ref="F148:F149"/>
    <mergeCell ref="G148:G149"/>
    <mergeCell ref="H148:H149"/>
    <mergeCell ref="I148:I149"/>
    <mergeCell ref="J148:J149"/>
    <mergeCell ref="K148:L148"/>
    <mergeCell ref="M148:M149"/>
    <mergeCell ref="D141:F141"/>
    <mergeCell ref="B142:C142"/>
    <mergeCell ref="D142:F142"/>
    <mergeCell ref="D143:F143"/>
    <mergeCell ref="B187:C187"/>
    <mergeCell ref="D187:H187"/>
    <mergeCell ref="B179:C179"/>
    <mergeCell ref="D179:Q179"/>
    <mergeCell ref="B181:C183"/>
    <mergeCell ref="D181:D183"/>
    <mergeCell ref="E181:P181"/>
    <mergeCell ref="Q181:Y181"/>
    <mergeCell ref="Z181:AB181"/>
    <mergeCell ref="AC181:AE181"/>
    <mergeCell ref="E182:E183"/>
    <mergeCell ref="F182:F183"/>
    <mergeCell ref="G182:G183"/>
    <mergeCell ref="H182:H183"/>
    <mergeCell ref="I182:I183"/>
    <mergeCell ref="J182:J183"/>
    <mergeCell ref="K182:L182"/>
    <mergeCell ref="M182:M183"/>
    <mergeCell ref="N182:N183"/>
    <mergeCell ref="O182:O183"/>
    <mergeCell ref="P182:P183"/>
    <mergeCell ref="Q182:Q183"/>
    <mergeCell ref="R182:R183"/>
    <mergeCell ref="S182:S183"/>
    <mergeCell ref="T182:T183"/>
    <mergeCell ref="U182:U183"/>
    <mergeCell ref="V182:V183"/>
    <mergeCell ref="W182:W183"/>
    <mergeCell ref="X182:X183"/>
    <mergeCell ref="Y182:Y183"/>
    <mergeCell ref="Z182:Z183"/>
    <mergeCell ref="AA182:AA183"/>
    <mergeCell ref="AB182:AB183"/>
    <mergeCell ref="AC182:AC183"/>
    <mergeCell ref="Y165:Y166"/>
    <mergeCell ref="Z165:Z166"/>
    <mergeCell ref="AA165:AA166"/>
    <mergeCell ref="AB165:AB166"/>
    <mergeCell ref="AC165:AC166"/>
    <mergeCell ref="AD165:AD166"/>
    <mergeCell ref="AE165:AE166"/>
    <mergeCell ref="B167:C167"/>
    <mergeCell ref="D169:H169"/>
    <mergeCell ref="B170:C170"/>
    <mergeCell ref="D170:H170"/>
    <mergeCell ref="B173:AF173"/>
    <mergeCell ref="D175:F175"/>
    <mergeCell ref="B176:C176"/>
    <mergeCell ref="D176:F176"/>
    <mergeCell ref="B177:C177"/>
    <mergeCell ref="D177:F177"/>
    <mergeCell ref="AD182:AD183"/>
    <mergeCell ref="AE182:AE183"/>
    <mergeCell ref="B169:C169"/>
    <mergeCell ref="B156:AF156"/>
    <mergeCell ref="D158:F158"/>
    <mergeCell ref="B159:C159"/>
    <mergeCell ref="D159:F159"/>
    <mergeCell ref="B160:C160"/>
    <mergeCell ref="D162:Q162"/>
    <mergeCell ref="B164:C166"/>
    <mergeCell ref="D164:D166"/>
    <mergeCell ref="E164:P164"/>
    <mergeCell ref="Q164:Y164"/>
    <mergeCell ref="Z164:AB164"/>
    <mergeCell ref="AC164:AE164"/>
    <mergeCell ref="E165:E166"/>
    <mergeCell ref="F165:F166"/>
    <mergeCell ref="G165:G166"/>
    <mergeCell ref="H165:H166"/>
    <mergeCell ref="I165:I166"/>
    <mergeCell ref="J165:J166"/>
    <mergeCell ref="K165:L165"/>
    <mergeCell ref="M165:M166"/>
    <mergeCell ref="N165:N166"/>
    <mergeCell ref="O165:O166"/>
    <mergeCell ref="P165:P166"/>
    <mergeCell ref="Q165:Q166"/>
    <mergeCell ref="R165:R166"/>
    <mergeCell ref="S165:S166"/>
    <mergeCell ref="T165:T166"/>
    <mergeCell ref="U165:U166"/>
    <mergeCell ref="V165:V166"/>
    <mergeCell ref="W165:W166"/>
    <mergeCell ref="X165:X166"/>
    <mergeCell ref="D160:F160"/>
    <mergeCell ref="B363:C363"/>
    <mergeCell ref="B365:C365"/>
    <mergeCell ref="D365:H365"/>
    <mergeCell ref="B366:C366"/>
    <mergeCell ref="D366:H366"/>
    <mergeCell ref="B358:C358"/>
    <mergeCell ref="D358:Q358"/>
    <mergeCell ref="B360:C362"/>
    <mergeCell ref="D360:D362"/>
    <mergeCell ref="E360:P360"/>
    <mergeCell ref="Q360:Y360"/>
    <mergeCell ref="Z360:AB360"/>
    <mergeCell ref="AC360:AE360"/>
    <mergeCell ref="E361:E362"/>
    <mergeCell ref="F361:F362"/>
    <mergeCell ref="G361:G362"/>
    <mergeCell ref="H361:H362"/>
    <mergeCell ref="I361:I362"/>
    <mergeCell ref="J361:J362"/>
    <mergeCell ref="K361:L361"/>
    <mergeCell ref="M361:M362"/>
    <mergeCell ref="N361:N362"/>
    <mergeCell ref="O361:O362"/>
    <mergeCell ref="P361:P362"/>
    <mergeCell ref="Q361:Q362"/>
    <mergeCell ref="R361:R362"/>
    <mergeCell ref="S361:S362"/>
    <mergeCell ref="T361:T362"/>
    <mergeCell ref="U361:U362"/>
    <mergeCell ref="V361:V362"/>
    <mergeCell ref="W361:W362"/>
    <mergeCell ref="X361:X362"/>
    <mergeCell ref="Y361:Y362"/>
    <mergeCell ref="Z361:Z362"/>
    <mergeCell ref="AA361:AA362"/>
    <mergeCell ref="AB361:AB362"/>
    <mergeCell ref="AC361:AC362"/>
    <mergeCell ref="AD345:AD346"/>
    <mergeCell ref="AE345:AE346"/>
    <mergeCell ref="AF345:AF346"/>
    <mergeCell ref="AG345:AG346"/>
    <mergeCell ref="AH345:AH346"/>
    <mergeCell ref="AI345:AI346"/>
    <mergeCell ref="AJ345:AJ346"/>
    <mergeCell ref="B347:C347"/>
    <mergeCell ref="B349:C349"/>
    <mergeCell ref="D349:AJ349"/>
    <mergeCell ref="B350:C350"/>
    <mergeCell ref="D350:AJ350"/>
    <mergeCell ref="B351:C351"/>
    <mergeCell ref="D351:G351"/>
    <mergeCell ref="B353:AF353"/>
    <mergeCell ref="D355:F355"/>
    <mergeCell ref="B356:C356"/>
    <mergeCell ref="D356:F356"/>
    <mergeCell ref="AD361:AD362"/>
    <mergeCell ref="AE361:AE362"/>
    <mergeCell ref="B343:C343"/>
    <mergeCell ref="D343:Q343"/>
    <mergeCell ref="B344:C346"/>
    <mergeCell ref="D344:D346"/>
    <mergeCell ref="E344:E346"/>
    <mergeCell ref="F344:R344"/>
    <mergeCell ref="S344:AC344"/>
    <mergeCell ref="AD344:AG344"/>
    <mergeCell ref="AH344:AJ344"/>
    <mergeCell ref="F345:F346"/>
    <mergeCell ref="G345:G346"/>
    <mergeCell ref="H345:H346"/>
    <mergeCell ref="I345:I346"/>
    <mergeCell ref="J345:J346"/>
    <mergeCell ref="K345:K346"/>
    <mergeCell ref="L345:L346"/>
    <mergeCell ref="M345:N345"/>
    <mergeCell ref="O345:O346"/>
    <mergeCell ref="P345:P346"/>
    <mergeCell ref="Q345:Q346"/>
    <mergeCell ref="R345:R346"/>
    <mergeCell ref="S345:S346"/>
    <mergeCell ref="T345:T346"/>
    <mergeCell ref="U345:U346"/>
    <mergeCell ref="V345:V346"/>
    <mergeCell ref="W345:W346"/>
    <mergeCell ref="X345:X346"/>
    <mergeCell ref="Y345:Y346"/>
    <mergeCell ref="Z345:Z346"/>
    <mergeCell ref="AA345:AA346"/>
    <mergeCell ref="AB345:AB346"/>
    <mergeCell ref="AC345:AC346"/>
    <mergeCell ref="B336:C336"/>
    <mergeCell ref="D336:G336"/>
    <mergeCell ref="B338:AK338"/>
    <mergeCell ref="D340:F340"/>
    <mergeCell ref="B341:C341"/>
    <mergeCell ref="D341:E341"/>
    <mergeCell ref="B342:C342"/>
    <mergeCell ref="D342:Q342"/>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F328:AF329"/>
    <mergeCell ref="G328:G329"/>
    <mergeCell ref="H328:H329"/>
    <mergeCell ref="I328:I329"/>
    <mergeCell ref="J328:J329"/>
    <mergeCell ref="K328:K329"/>
    <mergeCell ref="L328:L329"/>
    <mergeCell ref="AH328:AH329"/>
    <mergeCell ref="M328:N328"/>
    <mergeCell ref="AI328:AI329"/>
    <mergeCell ref="B330:C330"/>
    <mergeCell ref="B331:C331"/>
    <mergeCell ref="B332:C332"/>
    <mergeCell ref="B334:C334"/>
    <mergeCell ref="D334:AJ334"/>
    <mergeCell ref="B335:C335"/>
    <mergeCell ref="D335:AJ335"/>
    <mergeCell ref="AB312:AB313"/>
    <mergeCell ref="AC312:AC313"/>
    <mergeCell ref="AD312:AD313"/>
    <mergeCell ref="AE312:AE313"/>
    <mergeCell ref="O312:O313"/>
    <mergeCell ref="P312:P313"/>
    <mergeCell ref="Q312:Q313"/>
    <mergeCell ref="AE328:AE329"/>
    <mergeCell ref="AG328:AG329"/>
    <mergeCell ref="AI312:AI313"/>
    <mergeCell ref="AJ312:AJ313"/>
    <mergeCell ref="B315:C315"/>
    <mergeCell ref="B317:C317"/>
    <mergeCell ref="D317:AJ317"/>
    <mergeCell ref="B318:C318"/>
    <mergeCell ref="D318:AJ318"/>
    <mergeCell ref="D319:G319"/>
    <mergeCell ref="B321:AK321"/>
    <mergeCell ref="D323:F323"/>
    <mergeCell ref="B324:C324"/>
    <mergeCell ref="D324:E324"/>
    <mergeCell ref="B325:C325"/>
    <mergeCell ref="D325:Q325"/>
    <mergeCell ref="D326:Q326"/>
    <mergeCell ref="B327:C329"/>
    <mergeCell ref="D327:D329"/>
    <mergeCell ref="E327:E329"/>
    <mergeCell ref="F327:R327"/>
    <mergeCell ref="S327:AC327"/>
    <mergeCell ref="AD327:AG327"/>
    <mergeCell ref="AH327:AJ327"/>
    <mergeCell ref="F328:F329"/>
    <mergeCell ref="I312:I313"/>
    <mergeCell ref="J312:J313"/>
    <mergeCell ref="K312:K313"/>
    <mergeCell ref="L312:L313"/>
    <mergeCell ref="M312:N312"/>
    <mergeCell ref="O328:O329"/>
    <mergeCell ref="P328:P329"/>
    <mergeCell ref="R312:R313"/>
    <mergeCell ref="S312:S313"/>
    <mergeCell ref="T312:T313"/>
    <mergeCell ref="U312:U313"/>
    <mergeCell ref="V312:V313"/>
    <mergeCell ref="W312:W313"/>
    <mergeCell ref="X312:X313"/>
    <mergeCell ref="Y312:Y313"/>
    <mergeCell ref="Z312:Z313"/>
    <mergeCell ref="AA312:AA313"/>
    <mergeCell ref="AJ328:AJ329"/>
    <mergeCell ref="AJ293:AJ294"/>
    <mergeCell ref="B296:C296"/>
    <mergeCell ref="B297:C297"/>
    <mergeCell ref="B298:C298"/>
    <mergeCell ref="B299:C299"/>
    <mergeCell ref="AF312:AF313"/>
    <mergeCell ref="AG312:AG313"/>
    <mergeCell ref="AH312:AH313"/>
    <mergeCell ref="B301:C301"/>
    <mergeCell ref="D301:AJ301"/>
    <mergeCell ref="B302:C302"/>
    <mergeCell ref="D302:AJ302"/>
    <mergeCell ref="B303:C303"/>
    <mergeCell ref="D303:G303"/>
    <mergeCell ref="B305:AK305"/>
    <mergeCell ref="D307:F307"/>
    <mergeCell ref="B308:C308"/>
    <mergeCell ref="D308:E308"/>
    <mergeCell ref="B309:C309"/>
    <mergeCell ref="D309:Q309"/>
    <mergeCell ref="B310:C310"/>
    <mergeCell ref="D310:Q310"/>
    <mergeCell ref="B311:C313"/>
    <mergeCell ref="D311:D313"/>
    <mergeCell ref="E311:E313"/>
    <mergeCell ref="F311:R311"/>
    <mergeCell ref="S311:AC311"/>
    <mergeCell ref="AD311:AG311"/>
    <mergeCell ref="AH311:AJ311"/>
    <mergeCell ref="F312:F313"/>
    <mergeCell ref="G312:G313"/>
    <mergeCell ref="H312:H313"/>
    <mergeCell ref="S292:AC292"/>
    <mergeCell ref="AD292:AG292"/>
    <mergeCell ref="AH292:AJ292"/>
    <mergeCell ref="F293:F294"/>
    <mergeCell ref="G293:G294"/>
    <mergeCell ref="H293:H294"/>
    <mergeCell ref="I293:I294"/>
    <mergeCell ref="J293:J294"/>
    <mergeCell ref="K293:K294"/>
    <mergeCell ref="L293:L294"/>
    <mergeCell ref="M293:N293"/>
    <mergeCell ref="O293:O294"/>
    <mergeCell ref="P293:P294"/>
    <mergeCell ref="Q293:Q294"/>
    <mergeCell ref="R293:R294"/>
    <mergeCell ref="S293:S294"/>
    <mergeCell ref="T293:T294"/>
    <mergeCell ref="U293:U294"/>
    <mergeCell ref="V293:V294"/>
    <mergeCell ref="W293:W294"/>
    <mergeCell ref="X293:X294"/>
    <mergeCell ref="Y293:Y294"/>
    <mergeCell ref="Z293:Z294"/>
    <mergeCell ref="AA293:AA294"/>
    <mergeCell ref="AB293:AB294"/>
    <mergeCell ref="AC293:AC294"/>
    <mergeCell ref="AD293:AD294"/>
    <mergeCell ref="AE293:AE294"/>
    <mergeCell ref="AF293:AF294"/>
    <mergeCell ref="AG293:AG294"/>
    <mergeCell ref="AH293:AH294"/>
    <mergeCell ref="AI293:AI294"/>
    <mergeCell ref="B436:AK436"/>
    <mergeCell ref="D438:F438"/>
    <mergeCell ref="AJ443:AJ444"/>
    <mergeCell ref="B445:C445"/>
    <mergeCell ref="B452:C452"/>
    <mergeCell ref="B454:C454"/>
    <mergeCell ref="B455:C455"/>
    <mergeCell ref="B450:C450"/>
    <mergeCell ref="B451:C451"/>
    <mergeCell ref="B456:C456"/>
    <mergeCell ref="B453:C453"/>
    <mergeCell ref="AH750:AH751"/>
    <mergeCell ref="AI750:AI751"/>
    <mergeCell ref="AJ750:AJ751"/>
    <mergeCell ref="Z443:Z444"/>
    <mergeCell ref="O443:O444"/>
    <mergeCell ref="P443:P444"/>
    <mergeCell ref="V443:V444"/>
    <mergeCell ref="W443:W444"/>
    <mergeCell ref="X443:X444"/>
    <mergeCell ref="Y443:Y444"/>
    <mergeCell ref="B458:C458"/>
    <mergeCell ref="D458:I458"/>
    <mergeCell ref="AH442:AJ442"/>
    <mergeCell ref="G443:G444"/>
    <mergeCell ref="H443:H444"/>
    <mergeCell ref="I443:I444"/>
    <mergeCell ref="J443:J444"/>
    <mergeCell ref="B459:C459"/>
    <mergeCell ref="D459:H459"/>
    <mergeCell ref="B460:C460"/>
    <mergeCell ref="D460:G460"/>
    <mergeCell ref="B416:C416"/>
    <mergeCell ref="X750:X751"/>
    <mergeCell ref="Y750:Y751"/>
    <mergeCell ref="Z750:Z751"/>
    <mergeCell ref="AA750:AA751"/>
    <mergeCell ref="AB750:AB751"/>
    <mergeCell ref="AC750:AC751"/>
    <mergeCell ref="AD750:AD751"/>
    <mergeCell ref="B414:C414"/>
    <mergeCell ref="B415:C415"/>
    <mergeCell ref="D432:I432"/>
    <mergeCell ref="B433:C433"/>
    <mergeCell ref="D433:H433"/>
    <mergeCell ref="B434:C434"/>
    <mergeCell ref="D434:G434"/>
    <mergeCell ref="B439:C439"/>
    <mergeCell ref="D439:E439"/>
    <mergeCell ref="B440:C440"/>
    <mergeCell ref="D440:Q440"/>
    <mergeCell ref="B441:C441"/>
    <mergeCell ref="D441:Q441"/>
    <mergeCell ref="B442:C444"/>
    <mergeCell ref="D442:D444"/>
    <mergeCell ref="E442:E444"/>
    <mergeCell ref="F442:R442"/>
    <mergeCell ref="R750:R751"/>
    <mergeCell ref="S750:S751"/>
    <mergeCell ref="T750:T751"/>
    <mergeCell ref="U750:U751"/>
    <mergeCell ref="V750:V751"/>
    <mergeCell ref="W750:W751"/>
    <mergeCell ref="E424:E426"/>
    <mergeCell ref="B752:C752"/>
    <mergeCell ref="B753:C753"/>
    <mergeCell ref="B743:AK743"/>
    <mergeCell ref="D745:F745"/>
    <mergeCell ref="B746:C746"/>
    <mergeCell ref="D746:E746"/>
    <mergeCell ref="B747:C747"/>
    <mergeCell ref="D747:Q747"/>
    <mergeCell ref="B748:C748"/>
    <mergeCell ref="D748:Q748"/>
    <mergeCell ref="B749:C751"/>
    <mergeCell ref="D749:D751"/>
    <mergeCell ref="E749:E751"/>
    <mergeCell ref="F749:R749"/>
    <mergeCell ref="S749:AC749"/>
    <mergeCell ref="AD749:AG749"/>
    <mergeCell ref="AH749:AJ749"/>
    <mergeCell ref="F750:F751"/>
    <mergeCell ref="G750:G751"/>
    <mergeCell ref="H750:H751"/>
    <mergeCell ref="I750:I751"/>
    <mergeCell ref="J750:J751"/>
    <mergeCell ref="K750:K751"/>
    <mergeCell ref="L750:L751"/>
    <mergeCell ref="M750:N750"/>
    <mergeCell ref="O750:O751"/>
    <mergeCell ref="AE750:AE751"/>
    <mergeCell ref="AF750:AF751"/>
    <mergeCell ref="P750:P751"/>
    <mergeCell ref="Q750:Q751"/>
    <mergeCell ref="AG750:AG751"/>
    <mergeCell ref="S408:AC408"/>
    <mergeCell ref="AD408:AG408"/>
    <mergeCell ref="AH408:AJ408"/>
    <mergeCell ref="F409:F410"/>
    <mergeCell ref="G409:G410"/>
    <mergeCell ref="H409:H410"/>
    <mergeCell ref="I409:I410"/>
    <mergeCell ref="J409:J410"/>
    <mergeCell ref="K409:K410"/>
    <mergeCell ref="L409:L410"/>
    <mergeCell ref="M409:N409"/>
    <mergeCell ref="O409:O410"/>
    <mergeCell ref="AG409:AG410"/>
    <mergeCell ref="AH409:AH410"/>
    <mergeCell ref="AI409:AI410"/>
    <mergeCell ref="AJ409:AJ410"/>
    <mergeCell ref="AB409:AB410"/>
    <mergeCell ref="AC409:AC410"/>
    <mergeCell ref="AD409:AD410"/>
    <mergeCell ref="AE409:AE410"/>
    <mergeCell ref="AF409:AF410"/>
    <mergeCell ref="P409:P410"/>
    <mergeCell ref="Q409:Q410"/>
    <mergeCell ref="AD766:AD767"/>
    <mergeCell ref="AE766:AE767"/>
    <mergeCell ref="AF766:AF767"/>
    <mergeCell ref="AG766:AG767"/>
    <mergeCell ref="AH766:AH767"/>
    <mergeCell ref="AI766:AI767"/>
    <mergeCell ref="AJ766:AJ767"/>
    <mergeCell ref="B768:C768"/>
    <mergeCell ref="B770:C770"/>
    <mergeCell ref="D770:I770"/>
    <mergeCell ref="B771:C771"/>
    <mergeCell ref="D771:H771"/>
    <mergeCell ref="B763:C763"/>
    <mergeCell ref="D763:Q763"/>
    <mergeCell ref="B764:C764"/>
    <mergeCell ref="D764:Q764"/>
    <mergeCell ref="B765:C767"/>
    <mergeCell ref="D765:D767"/>
    <mergeCell ref="E765:E767"/>
    <mergeCell ref="F765:R765"/>
    <mergeCell ref="S765:AC765"/>
    <mergeCell ref="AD765:AG765"/>
    <mergeCell ref="AH765:AJ765"/>
    <mergeCell ref="F766:F767"/>
    <mergeCell ref="G766:G767"/>
    <mergeCell ref="P766:P767"/>
    <mergeCell ref="Q766:Q767"/>
    <mergeCell ref="R766:R767"/>
    <mergeCell ref="S766:S767"/>
    <mergeCell ref="T766:T767"/>
    <mergeCell ref="U766:U767"/>
    <mergeCell ref="V766:V767"/>
    <mergeCell ref="X766:X767"/>
    <mergeCell ref="Y766:Y767"/>
    <mergeCell ref="B772:C772"/>
    <mergeCell ref="D772:G772"/>
    <mergeCell ref="B406:C406"/>
    <mergeCell ref="B407:C407"/>
    <mergeCell ref="D407:Q407"/>
    <mergeCell ref="AB766:AB767"/>
    <mergeCell ref="AC766:AC767"/>
    <mergeCell ref="B411:C411"/>
    <mergeCell ref="B413:C413"/>
    <mergeCell ref="D413:I413"/>
    <mergeCell ref="D414:H414"/>
    <mergeCell ref="D415:G415"/>
    <mergeCell ref="R409:R410"/>
    <mergeCell ref="S409:S410"/>
    <mergeCell ref="T409:T410"/>
    <mergeCell ref="U409:U410"/>
    <mergeCell ref="V409:V410"/>
    <mergeCell ref="W409:W410"/>
    <mergeCell ref="X409:X410"/>
    <mergeCell ref="Y409:Y410"/>
    <mergeCell ref="Z409:Z410"/>
    <mergeCell ref="AA409:AA410"/>
    <mergeCell ref="Z766:Z767"/>
    <mergeCell ref="AA766:AA767"/>
    <mergeCell ref="B427:C427"/>
    <mergeCell ref="B428:C428"/>
    <mergeCell ref="B429:C429"/>
    <mergeCell ref="B430:C430"/>
    <mergeCell ref="B432:C432"/>
    <mergeCell ref="F408:R408"/>
    <mergeCell ref="B314:C314"/>
    <mergeCell ref="B759:AK759"/>
    <mergeCell ref="D761:F761"/>
    <mergeCell ref="B762:C762"/>
    <mergeCell ref="D762:E762"/>
    <mergeCell ref="V425:V426"/>
    <mergeCell ref="W425:W426"/>
    <mergeCell ref="B418:AK418"/>
    <mergeCell ref="D420:F420"/>
    <mergeCell ref="B421:C421"/>
    <mergeCell ref="D421:E421"/>
    <mergeCell ref="B422:C422"/>
    <mergeCell ref="D422:Q422"/>
    <mergeCell ref="B423:C423"/>
    <mergeCell ref="D423:Q423"/>
    <mergeCell ref="B424:C426"/>
    <mergeCell ref="D424:D426"/>
    <mergeCell ref="K443:K444"/>
    <mergeCell ref="L443:L444"/>
    <mergeCell ref="B402:AK402"/>
    <mergeCell ref="D404:F404"/>
    <mergeCell ref="B405:C405"/>
    <mergeCell ref="D405:E405"/>
    <mergeCell ref="D406:Q406"/>
    <mergeCell ref="B408:C410"/>
    <mergeCell ref="D408:D410"/>
    <mergeCell ref="E408:E410"/>
    <mergeCell ref="AH424:AJ424"/>
    <mergeCell ref="F425:F426"/>
    <mergeCell ref="G425:G426"/>
    <mergeCell ref="H425:H426"/>
    <mergeCell ref="I425:I426"/>
    <mergeCell ref="J425:J426"/>
    <mergeCell ref="K425:K426"/>
    <mergeCell ref="L425:L426"/>
    <mergeCell ref="M425:N425"/>
    <mergeCell ref="O425:O426"/>
    <mergeCell ref="P425:P426"/>
    <mergeCell ref="Q425:Q426"/>
    <mergeCell ref="X425:X426"/>
    <mergeCell ref="Y425:Y426"/>
    <mergeCell ref="Z425:Z426"/>
    <mergeCell ref="AA425:AA426"/>
    <mergeCell ref="AB425:AB426"/>
    <mergeCell ref="AC425:AC426"/>
    <mergeCell ref="AI425:AI426"/>
    <mergeCell ref="AJ425:AJ426"/>
    <mergeCell ref="AD425:AD426"/>
    <mergeCell ref="AE425:AE426"/>
    <mergeCell ref="AF425:AF426"/>
    <mergeCell ref="AG425:AG426"/>
    <mergeCell ref="AH425:AH426"/>
    <mergeCell ref="R425:R426"/>
    <mergeCell ref="S425:S426"/>
    <mergeCell ref="T425:T426"/>
    <mergeCell ref="U425:U426"/>
    <mergeCell ref="F424:R424"/>
    <mergeCell ref="S424:AC424"/>
    <mergeCell ref="AD424:AG424"/>
    <mergeCell ref="C853:K853"/>
    <mergeCell ref="C854:K854"/>
    <mergeCell ref="C841:F841"/>
    <mergeCell ref="G841:I841"/>
    <mergeCell ref="J841:K852"/>
    <mergeCell ref="C842:C844"/>
    <mergeCell ref="D842:D844"/>
    <mergeCell ref="E842:E844"/>
    <mergeCell ref="AA443:AA444"/>
    <mergeCell ref="AB443:AB444"/>
    <mergeCell ref="AC443:AC444"/>
    <mergeCell ref="AD443:AD444"/>
    <mergeCell ref="M443:N443"/>
    <mergeCell ref="AD442:AG442"/>
    <mergeCell ref="C822:D822"/>
    <mergeCell ref="C795:E795"/>
    <mergeCell ref="C796:E796"/>
    <mergeCell ref="C797:E797"/>
    <mergeCell ref="C804:E804"/>
    <mergeCell ref="C805:E805"/>
    <mergeCell ref="C806:E806"/>
    <mergeCell ref="C807:E807"/>
    <mergeCell ref="C808:E808"/>
    <mergeCell ref="C809:E809"/>
    <mergeCell ref="C810:E810"/>
    <mergeCell ref="C811:E811"/>
    <mergeCell ref="C813:E813"/>
    <mergeCell ref="C814:E814"/>
    <mergeCell ref="C815:E815"/>
    <mergeCell ref="B446:C446"/>
    <mergeCell ref="B447:C447"/>
    <mergeCell ref="B448:C448"/>
    <mergeCell ref="B449:C449"/>
    <mergeCell ref="AE443:AE444"/>
    <mergeCell ref="AF443:AF444"/>
    <mergeCell ref="AG443:AG444"/>
    <mergeCell ref="AH443:AH444"/>
    <mergeCell ref="AI443:AI444"/>
    <mergeCell ref="F443:F444"/>
    <mergeCell ref="Q443:Q444"/>
    <mergeCell ref="R443:R444"/>
    <mergeCell ref="S443:S444"/>
    <mergeCell ref="T443:T444"/>
    <mergeCell ref="U443:U444"/>
    <mergeCell ref="S442:AC442"/>
    <mergeCell ref="C898:K898"/>
    <mergeCell ref="C883:K883"/>
    <mergeCell ref="G873:H873"/>
    <mergeCell ref="G876:H876"/>
    <mergeCell ref="G877:H877"/>
    <mergeCell ref="C882:K882"/>
    <mergeCell ref="G872:H872"/>
    <mergeCell ref="C885:K885"/>
    <mergeCell ref="C886:K886"/>
    <mergeCell ref="C887:K887"/>
    <mergeCell ref="C888:K888"/>
    <mergeCell ref="G871:H871"/>
    <mergeCell ref="C878:K878"/>
    <mergeCell ref="C879:J879"/>
    <mergeCell ref="C891:K891"/>
    <mergeCell ref="C892:K892"/>
    <mergeCell ref="C893:K893"/>
    <mergeCell ref="C895:K895"/>
    <mergeCell ref="F855:I855"/>
    <mergeCell ref="G856:H856"/>
    <mergeCell ref="G857:H857"/>
    <mergeCell ref="F867:I867"/>
    <mergeCell ref="E867:E869"/>
    <mergeCell ref="C866:K866"/>
    <mergeCell ref="C867:C869"/>
    <mergeCell ref="C889:K889"/>
    <mergeCell ref="G863:H863"/>
    <mergeCell ref="G864:H864"/>
    <mergeCell ref="G865:H865"/>
    <mergeCell ref="C896:K896"/>
    <mergeCell ref="G870:H870"/>
    <mergeCell ref="C890:K890"/>
    <mergeCell ref="C897:K897"/>
    <mergeCell ref="G874:H874"/>
    <mergeCell ref="G875:H875"/>
    <mergeCell ref="C894:K894"/>
    <mergeCell ref="G869:H869"/>
    <mergeCell ref="G860:H860"/>
    <mergeCell ref="G861:H861"/>
    <mergeCell ref="G862:H862"/>
    <mergeCell ref="D867:D869"/>
    <mergeCell ref="G868:H868"/>
    <mergeCell ref="C1054:E1054"/>
    <mergeCell ref="C1055:E1055"/>
    <mergeCell ref="C1057:E1057"/>
    <mergeCell ref="C1038:D1038"/>
    <mergeCell ref="C1097:F1097"/>
    <mergeCell ref="C1060:E1060"/>
    <mergeCell ref="C1061:E1061"/>
    <mergeCell ref="C1056:E1056"/>
    <mergeCell ref="C1032:G1032"/>
    <mergeCell ref="C1033:G1033"/>
    <mergeCell ref="C1029:G1029"/>
    <mergeCell ref="C1049:E1049"/>
    <mergeCell ref="C1050:E1050"/>
    <mergeCell ref="C823:K823"/>
    <mergeCell ref="C824:K824"/>
    <mergeCell ref="C825:K825"/>
    <mergeCell ref="C826:K826"/>
    <mergeCell ref="C827:K827"/>
    <mergeCell ref="C828:F828"/>
    <mergeCell ref="G828:I828"/>
    <mergeCell ref="J828:K839"/>
    <mergeCell ref="C829:C831"/>
    <mergeCell ref="D829:D831"/>
    <mergeCell ref="E829:E831"/>
    <mergeCell ref="F829:F830"/>
    <mergeCell ref="G829:I829"/>
    <mergeCell ref="F842:F843"/>
    <mergeCell ref="G842:I842"/>
    <mergeCell ref="C1030:G1030"/>
    <mergeCell ref="C1020:G1020"/>
    <mergeCell ref="C1026:G1026"/>
    <mergeCell ref="C884:K884"/>
    <mergeCell ref="C1025:G1025"/>
    <mergeCell ref="C1028:G1028"/>
    <mergeCell ref="C1018:G1018"/>
    <mergeCell ref="G858:H858"/>
    <mergeCell ref="G859:H859"/>
    <mergeCell ref="C840:K840"/>
    <mergeCell ref="C899:K899"/>
    <mergeCell ref="C1023:G1023"/>
    <mergeCell ref="C1024:G1024"/>
    <mergeCell ref="C855:C857"/>
    <mergeCell ref="D855:D857"/>
    <mergeCell ref="E855:E857"/>
    <mergeCell ref="C1098:F1098"/>
    <mergeCell ref="C1104:F1104"/>
    <mergeCell ref="C900:K900"/>
    <mergeCell ref="C901:K901"/>
    <mergeCell ref="C1019:G1019"/>
    <mergeCell ref="C902:K902"/>
    <mergeCell ref="C903:K903"/>
    <mergeCell ref="C1099:F1099"/>
    <mergeCell ref="C1100:F1100"/>
    <mergeCell ref="C1034:G1034"/>
    <mergeCell ref="C1035:G1035"/>
    <mergeCell ref="C1027:G1027"/>
    <mergeCell ref="C1036:G1036"/>
    <mergeCell ref="C1062:E1062"/>
    <mergeCell ref="C1063:E1063"/>
    <mergeCell ref="C1064:E1064"/>
    <mergeCell ref="C1065:E1065"/>
    <mergeCell ref="C1066:E1066"/>
    <mergeCell ref="C1037:G1037"/>
    <mergeCell ref="C1031:G1031"/>
    <mergeCell ref="C1051:E1051"/>
    <mergeCell ref="C1048:E1048"/>
    <mergeCell ref="C1039:E1039"/>
    <mergeCell ref="C1040:E1040"/>
    <mergeCell ref="C1041:E1041"/>
    <mergeCell ref="C1058:E1058"/>
    <mergeCell ref="C1052:E1052"/>
    <mergeCell ref="C1053:E1053"/>
    <mergeCell ref="C1121:F1121"/>
    <mergeCell ref="C1122:F1122"/>
    <mergeCell ref="C1143:E1143"/>
    <mergeCell ref="C1144:E1144"/>
    <mergeCell ref="C1157:G1157"/>
    <mergeCell ref="C1158:G1158"/>
    <mergeCell ref="C1160:G1160"/>
    <mergeCell ref="C1110:F1110"/>
    <mergeCell ref="C1111:D1111"/>
    <mergeCell ref="C1059:E1059"/>
    <mergeCell ref="C1068:F1068"/>
    <mergeCell ref="C1067:D1067"/>
    <mergeCell ref="C1140:E1140"/>
    <mergeCell ref="C1141:E1141"/>
    <mergeCell ref="C1125:F1125"/>
    <mergeCell ref="C1116:D1116"/>
    <mergeCell ref="C1119:E1119"/>
    <mergeCell ref="C1123:F1123"/>
    <mergeCell ref="C1124:F1124"/>
    <mergeCell ref="C1128:F1128"/>
    <mergeCell ref="C1131:E1131"/>
    <mergeCell ref="C1114:E1114"/>
    <mergeCell ref="C1108:F1108"/>
    <mergeCell ref="C1085:F1085"/>
    <mergeCell ref="C1086:F1086"/>
    <mergeCell ref="C1070:F1070"/>
    <mergeCell ref="C1071:F1071"/>
    <mergeCell ref="C1072:F1072"/>
    <mergeCell ref="C1077:F1077"/>
    <mergeCell ref="C1079:F1079"/>
    <mergeCell ref="C1096:F1096"/>
    <mergeCell ref="C1105:F1105"/>
    <mergeCell ref="C1106:F1106"/>
    <mergeCell ref="C1103:F1103"/>
    <mergeCell ref="C1353:E1353"/>
    <mergeCell ref="C1342:H1342"/>
    <mergeCell ref="C1343:H1343"/>
    <mergeCell ref="C1362:J1362"/>
    <mergeCell ref="D1363:E1363"/>
    <mergeCell ref="D1364:E1364"/>
    <mergeCell ref="D1365:E1365"/>
    <mergeCell ref="C1357:J1357"/>
    <mergeCell ref="C1361:J1361"/>
    <mergeCell ref="E1162:F1162"/>
    <mergeCell ref="C1213:G1213"/>
    <mergeCell ref="C1214:G1214"/>
    <mergeCell ref="C1215:G1215"/>
    <mergeCell ref="C1223:G1223"/>
    <mergeCell ref="C1087:F1087"/>
    <mergeCell ref="C1093:F1093"/>
    <mergeCell ref="C1095:D1095"/>
    <mergeCell ref="C1107:F1107"/>
    <mergeCell ref="C1109:F1109"/>
    <mergeCell ref="C1101:F1101"/>
    <mergeCell ref="C1102:F1102"/>
    <mergeCell ref="C1254:G1254"/>
    <mergeCell ref="C1559:E1559"/>
    <mergeCell ref="C1578:K1578"/>
    <mergeCell ref="F1258:G1258"/>
    <mergeCell ref="C1248:G1248"/>
    <mergeCell ref="F1257:G1257"/>
    <mergeCell ref="C1251:G1251"/>
    <mergeCell ref="C1252:G1252"/>
    <mergeCell ref="C1253:E1253"/>
    <mergeCell ref="F1255:G1255"/>
    <mergeCell ref="C1212:G1212"/>
    <mergeCell ref="C1330:G1330"/>
    <mergeCell ref="C1305:G1305"/>
    <mergeCell ref="C1329:G1329"/>
    <mergeCell ref="F1312:G1312"/>
    <mergeCell ref="C1384:J1384"/>
    <mergeCell ref="C1386:J1386"/>
    <mergeCell ref="C1387:J1387"/>
    <mergeCell ref="C1422:K1422"/>
    <mergeCell ref="C1423:K1423"/>
    <mergeCell ref="D1413:E1413"/>
    <mergeCell ref="D1366:E1366"/>
    <mergeCell ref="D1367:E1367"/>
    <mergeCell ref="C1382:J1382"/>
    <mergeCell ref="C1383:J1383"/>
    <mergeCell ref="C1380:J1380"/>
    <mergeCell ref="E1245:F1245"/>
    <mergeCell ref="C1249:G1249"/>
    <mergeCell ref="C1250:G1250"/>
    <mergeCell ref="D1402:E1402"/>
    <mergeCell ref="F1402:H1402"/>
    <mergeCell ref="C1333:H1333"/>
    <mergeCell ref="C1335:H1335"/>
    <mergeCell ref="C1451:K1451"/>
    <mergeCell ref="C1505:K1505"/>
    <mergeCell ref="F1514:G1514"/>
    <mergeCell ref="C1510:G1510"/>
    <mergeCell ref="C1511:G1511"/>
    <mergeCell ref="C1458:G1458"/>
    <mergeCell ref="C1459:E1459"/>
    <mergeCell ref="F1459:G1459"/>
    <mergeCell ref="C1396:K1396"/>
    <mergeCell ref="C1452:K1452"/>
    <mergeCell ref="D1411:E1411"/>
    <mergeCell ref="C1397:K1397"/>
    <mergeCell ref="D1404:E1404"/>
    <mergeCell ref="C1398:K1398"/>
    <mergeCell ref="C1475:J1475"/>
    <mergeCell ref="C1491:F1491"/>
    <mergeCell ref="C1502:K1502"/>
    <mergeCell ref="C1497:G1497"/>
    <mergeCell ref="C1498:J1498"/>
    <mergeCell ref="C1501:G1501"/>
    <mergeCell ref="C1466:K1466"/>
    <mergeCell ref="C1467:K1467"/>
    <mergeCell ref="C1446:H1446"/>
    <mergeCell ref="F1416:H1416"/>
    <mergeCell ref="D1417:F1417"/>
    <mergeCell ref="D1410:E1410"/>
    <mergeCell ref="C1543:G1543"/>
    <mergeCell ref="D1409:I1409"/>
    <mergeCell ref="D1401:I1401"/>
    <mergeCell ref="C1437:K1437"/>
    <mergeCell ref="D1412:E1412"/>
    <mergeCell ref="F1412:H1412"/>
    <mergeCell ref="C1513:H1513"/>
    <mergeCell ref="F1413:H1413"/>
    <mergeCell ref="D1414:E1414"/>
    <mergeCell ref="C1394:K1394"/>
    <mergeCell ref="F1414:H1414"/>
    <mergeCell ref="C1675:J1675"/>
    <mergeCell ref="C1656:K1656"/>
    <mergeCell ref="C1619:D1619"/>
    <mergeCell ref="C1620:G1620"/>
    <mergeCell ref="C1624:K1624"/>
    <mergeCell ref="C1668:D1668"/>
    <mergeCell ref="C1629:K1629"/>
    <mergeCell ref="C1550:E1550"/>
    <mergeCell ref="C1555:K1555"/>
    <mergeCell ref="C1547:K1547"/>
    <mergeCell ref="C1549:G1549"/>
    <mergeCell ref="C1662:F1662"/>
    <mergeCell ref="C1577:E1577"/>
    <mergeCell ref="F1583:G1583"/>
    <mergeCell ref="C1669:D1669"/>
    <mergeCell ref="C1613:G1613"/>
    <mergeCell ref="C1647:G1647"/>
    <mergeCell ref="C1614:F1614"/>
    <mergeCell ref="C1563:F1563"/>
    <mergeCell ref="C1639:K1639"/>
    <mergeCell ref="C1672:K1672"/>
    <mergeCell ref="C1874:F1874"/>
    <mergeCell ref="C1849:K1849"/>
    <mergeCell ref="C1606:G1606"/>
    <mergeCell ref="C1568:K1568"/>
    <mergeCell ref="C1630:K1630"/>
    <mergeCell ref="C1641:K1641"/>
    <mergeCell ref="C1640:K1640"/>
    <mergeCell ref="C1557:K1557"/>
    <mergeCell ref="C1556:G1556"/>
    <mergeCell ref="C1558:H1558"/>
    <mergeCell ref="C1548:K1548"/>
    <mergeCell ref="C1967:E1967"/>
    <mergeCell ref="F1967:G1967"/>
    <mergeCell ref="C1965:E1965"/>
    <mergeCell ref="C1959:E1959"/>
    <mergeCell ref="C1960:E1960"/>
    <mergeCell ref="C1787:G1787"/>
    <mergeCell ref="E1791:F1791"/>
    <mergeCell ref="C1797:G1797"/>
    <mergeCell ref="C1775:G1775"/>
    <mergeCell ref="C1788:G1788"/>
    <mergeCell ref="C1789:G1789"/>
    <mergeCell ref="C1777:G1777"/>
    <mergeCell ref="C1780:G1780"/>
    <mergeCell ref="C1776:G1776"/>
    <mergeCell ref="C1794:G1794"/>
    <mergeCell ref="C1796:G1796"/>
    <mergeCell ref="C1792:G1792"/>
    <mergeCell ref="E1793:F1793"/>
    <mergeCell ref="D1607:G1607"/>
    <mergeCell ref="F1658:G1658"/>
    <mergeCell ref="C1658:E1658"/>
    <mergeCell ref="C2027:G2027"/>
    <mergeCell ref="C2000:E2000"/>
    <mergeCell ref="C2001:E2001"/>
    <mergeCell ref="C2003:E2003"/>
    <mergeCell ref="C1753:G1753"/>
    <mergeCell ref="C1763:G1763"/>
    <mergeCell ref="C1760:G1760"/>
    <mergeCell ref="C1773:G1773"/>
    <mergeCell ref="B11:F11"/>
    <mergeCell ref="C1774:G1774"/>
    <mergeCell ref="C1449:K1449"/>
    <mergeCell ref="K1815:L1815"/>
    <mergeCell ref="C1819:D1819"/>
    <mergeCell ref="C1808:J1808"/>
    <mergeCell ref="C1809:J1809"/>
    <mergeCell ref="C1817:D1817"/>
    <mergeCell ref="D1838:E1838"/>
    <mergeCell ref="C1653:K1653"/>
    <mergeCell ref="C1644:J1644"/>
    <mergeCell ref="C1759:G1759"/>
    <mergeCell ref="C1747:G1747"/>
    <mergeCell ref="C1769:G1769"/>
    <mergeCell ref="C1778:G1778"/>
    <mergeCell ref="C1781:E1781"/>
    <mergeCell ref="C1532:F1532"/>
    <mergeCell ref="C1504:E1504"/>
    <mergeCell ref="C1509:K1509"/>
    <mergeCell ref="C1512:K1512"/>
    <mergeCell ref="C1540:J1540"/>
    <mergeCell ref="K1816:L1816"/>
    <mergeCell ref="C1764:G1764"/>
    <mergeCell ref="C1804:E1804"/>
    <mergeCell ref="C2167:F2167"/>
    <mergeCell ref="E2143:F2143"/>
    <mergeCell ref="C2139:E2139"/>
    <mergeCell ref="C2138:E2138"/>
    <mergeCell ref="C2088:F2088"/>
    <mergeCell ref="E2090:F2090"/>
    <mergeCell ref="C2031:G2031"/>
    <mergeCell ref="C2072:E2072"/>
    <mergeCell ref="C2076:E2076"/>
    <mergeCell ref="C2085:E2085"/>
    <mergeCell ref="C2082:E2082"/>
    <mergeCell ref="C2083:E2083"/>
    <mergeCell ref="C2092:C2108"/>
    <mergeCell ref="C2078:E2078"/>
    <mergeCell ref="C2079:E2079"/>
    <mergeCell ref="C2080:E2080"/>
    <mergeCell ref="C2081:E2081"/>
    <mergeCell ref="C2071:E2071"/>
    <mergeCell ref="C2064:E2064"/>
    <mergeCell ref="C2067:E2067"/>
    <mergeCell ref="C2068:E2068"/>
    <mergeCell ref="C2084:E2084"/>
    <mergeCell ref="C2047:G2047"/>
    <mergeCell ref="C2058:G2058"/>
    <mergeCell ref="C2060:G2060"/>
    <mergeCell ref="C2044:G2044"/>
    <mergeCell ref="C2249:F2249"/>
    <mergeCell ref="C2230:G2230"/>
    <mergeCell ref="C2231:G2231"/>
    <mergeCell ref="C2236:G2236"/>
    <mergeCell ref="E2237:G2237"/>
    <mergeCell ref="D2244:F2244"/>
    <mergeCell ref="D2226:F2226"/>
    <mergeCell ref="E2172:F2172"/>
    <mergeCell ref="E2207:F2207"/>
    <mergeCell ref="D2222:F2222"/>
    <mergeCell ref="C2196:F2196"/>
    <mergeCell ref="D2191:F2191"/>
    <mergeCell ref="C2206:G2206"/>
    <mergeCell ref="D2187:F2187"/>
    <mergeCell ref="C2134:E2134"/>
    <mergeCell ref="C2112:F2112"/>
    <mergeCell ref="C2132:E2132"/>
    <mergeCell ref="C2133:E2133"/>
    <mergeCell ref="C2124:F2124"/>
    <mergeCell ref="C2127:E2127"/>
    <mergeCell ref="C2130:E2130"/>
    <mergeCell ref="C2131:E2131"/>
    <mergeCell ref="C2113:F2113"/>
    <mergeCell ref="C2168:F2168"/>
    <mergeCell ref="C2143:D2143"/>
    <mergeCell ref="C2171:F2171"/>
    <mergeCell ref="C2142:F2142"/>
    <mergeCell ref="C2159:D2159"/>
    <mergeCell ref="E2159:F2159"/>
    <mergeCell ref="C2156:F2156"/>
    <mergeCell ref="C2158:F2158"/>
    <mergeCell ref="C2137:E2137"/>
    <mergeCell ref="C2012:E2012"/>
    <mergeCell ref="C2015:E2015"/>
    <mergeCell ref="C2016:E2016"/>
    <mergeCell ref="C2022:E2022"/>
    <mergeCell ref="C2018:E2018"/>
    <mergeCell ref="C2019:E2019"/>
    <mergeCell ref="C2007:E2007"/>
    <mergeCell ref="C2017:E2017"/>
    <mergeCell ref="C1995:E1995"/>
    <mergeCell ref="C1957:E1957"/>
    <mergeCell ref="C1986:E1986"/>
    <mergeCell ref="C1987:E1987"/>
    <mergeCell ref="C1989:E1989"/>
    <mergeCell ref="C1990:D1990"/>
    <mergeCell ref="C1996:E1996"/>
    <mergeCell ref="C1991:E1991"/>
    <mergeCell ref="C1992:E1992"/>
    <mergeCell ref="C1994:E1994"/>
    <mergeCell ref="C2021:E2021"/>
    <mergeCell ref="C1979:G1979"/>
    <mergeCell ref="C1966:G1966"/>
    <mergeCell ref="C1973:G1973"/>
    <mergeCell ref="C1985:E1985"/>
    <mergeCell ref="C1974:G1974"/>
    <mergeCell ref="C1977:G1977"/>
    <mergeCell ref="C1978:E1978"/>
    <mergeCell ref="C2005:E2005"/>
    <mergeCell ref="E1817:F1817"/>
    <mergeCell ref="C1833:F1833"/>
    <mergeCell ref="C1861:F1861"/>
    <mergeCell ref="C1958:E1958"/>
    <mergeCell ref="C1927:E1927"/>
    <mergeCell ref="C1929:E1929"/>
    <mergeCell ref="C1930:E1930"/>
    <mergeCell ref="C1925:E1925"/>
    <mergeCell ref="C1845:K1845"/>
    <mergeCell ref="E1912:H1912"/>
    <mergeCell ref="C2011:E2011"/>
    <mergeCell ref="C1952:E1952"/>
    <mergeCell ref="C1953:E1953"/>
    <mergeCell ref="C1898:F1898"/>
    <mergeCell ref="C1944:E1944"/>
    <mergeCell ref="C1946:E1946"/>
    <mergeCell ref="C1948:E1948"/>
    <mergeCell ref="C1872:F1872"/>
    <mergeCell ref="F1830:F1832"/>
    <mergeCell ref="C1899:F1899"/>
    <mergeCell ref="C1897:F1897"/>
    <mergeCell ref="C1827:K1827"/>
    <mergeCell ref="C1820:D1820"/>
    <mergeCell ref="E1819:F1819"/>
    <mergeCell ref="E1818:F1818"/>
    <mergeCell ref="C1891:F1891"/>
    <mergeCell ref="C1954:E1954"/>
    <mergeCell ref="C1885:F1885"/>
    <mergeCell ref="C1896:F1896"/>
    <mergeCell ref="C1893:F1893"/>
    <mergeCell ref="C1892:E1892"/>
    <mergeCell ref="C1866:E1866"/>
    <mergeCell ref="C1886:F1886"/>
    <mergeCell ref="C1884:F1884"/>
    <mergeCell ref="C1880:F1880"/>
    <mergeCell ref="C1882:F1882"/>
    <mergeCell ref="C1854:G1854"/>
    <mergeCell ref="C1779:G1779"/>
    <mergeCell ref="C1782:G1782"/>
    <mergeCell ref="C1765:G1765"/>
    <mergeCell ref="C1770:G1770"/>
    <mergeCell ref="C1951:E1951"/>
    <mergeCell ref="C1937:E1937"/>
    <mergeCell ref="C1938:E1938"/>
    <mergeCell ref="C1903:H1903"/>
    <mergeCell ref="E1904:H1904"/>
    <mergeCell ref="C1909:H1909"/>
    <mergeCell ref="C1911:H1911"/>
    <mergeCell ref="C1931:E1931"/>
    <mergeCell ref="C1888:F1888"/>
    <mergeCell ref="C1867:F1867"/>
    <mergeCell ref="C1863:G1863"/>
    <mergeCell ref="C1862:G1862"/>
    <mergeCell ref="C1846:K1846"/>
    <mergeCell ref="C1869:F1869"/>
    <mergeCell ref="C1887:F1887"/>
    <mergeCell ref="C1870:F1870"/>
    <mergeCell ref="C1889:F1889"/>
    <mergeCell ref="C1890:F1890"/>
    <mergeCell ref="C1841:K1841"/>
    <mergeCell ref="K1814:L1814"/>
    <mergeCell ref="C1850:K1850"/>
    <mergeCell ref="C1852:G1852"/>
    <mergeCell ref="C1847:K1847"/>
    <mergeCell ref="C1943:E1943"/>
    <mergeCell ref="C1762:G1762"/>
    <mergeCell ref="C1761:G1761"/>
    <mergeCell ref="C1736:G1736"/>
    <mergeCell ref="C1739:G1739"/>
    <mergeCell ref="C1740:G1740"/>
    <mergeCell ref="C1853:E1853"/>
    <mergeCell ref="C1799:G1799"/>
    <mergeCell ref="C1800:G1800"/>
    <mergeCell ref="C1801:G1801"/>
    <mergeCell ref="C1802:G1802"/>
    <mergeCell ref="C1848:E1848"/>
    <mergeCell ref="C1843:K1843"/>
    <mergeCell ref="C1844:K1844"/>
    <mergeCell ref="D1837:E1837"/>
    <mergeCell ref="D1839:E1839"/>
    <mergeCell ref="C1803:G1803"/>
    <mergeCell ref="C1835:J1835"/>
    <mergeCell ref="C1818:D1818"/>
    <mergeCell ref="C1842:K1842"/>
    <mergeCell ref="C1821:G1821"/>
    <mergeCell ref="C1810:J1810"/>
    <mergeCell ref="C1916:H1916"/>
    <mergeCell ref="C1917:H1917"/>
    <mergeCell ref="C1806:L1806"/>
    <mergeCell ref="E1790:F1790"/>
    <mergeCell ref="C1798:G1798"/>
    <mergeCell ref="C1784:G1784"/>
    <mergeCell ref="E1820:F1820"/>
    <mergeCell ref="C1814:J1814"/>
    <mergeCell ref="C1883:F1883"/>
    <mergeCell ref="C1742:G1742"/>
    <mergeCell ref="C1772:G1772"/>
    <mergeCell ref="C1700:G1700"/>
    <mergeCell ref="C1746:G1746"/>
    <mergeCell ref="C1654:G1654"/>
    <mergeCell ref="C1655:G1655"/>
    <mergeCell ref="C1399:K1399"/>
    <mergeCell ref="C1745:G1745"/>
    <mergeCell ref="C1666:D1666"/>
    <mergeCell ref="C1490:F1490"/>
    <mergeCell ref="C1484:G1484"/>
    <mergeCell ref="C1494:K1494"/>
    <mergeCell ref="C1495:G1495"/>
    <mergeCell ref="C1483:K1483"/>
    <mergeCell ref="C1485:K1485"/>
    <mergeCell ref="C1487:E1487"/>
    <mergeCell ref="F1487:G1487"/>
    <mergeCell ref="C1469:K1469"/>
    <mergeCell ref="C1470:K1470"/>
    <mergeCell ref="C1471:K1471"/>
    <mergeCell ref="C1472:K1472"/>
    <mergeCell ref="C1473:G1473"/>
    <mergeCell ref="C1723:H1723"/>
    <mergeCell ref="C1728:H1728"/>
    <mergeCell ref="C1729:H1729"/>
    <mergeCell ref="C1717:K1717"/>
    <mergeCell ref="C1701:K1701"/>
    <mergeCell ref="C1707:K1707"/>
    <mergeCell ref="C1714:F1714"/>
    <mergeCell ref="C1733:G1733"/>
    <mergeCell ref="C1755:G1755"/>
    <mergeCell ref="C1751:G1751"/>
    <mergeCell ref="C1743:G1743"/>
    <mergeCell ref="C1582:K1582"/>
    <mergeCell ref="C1681:E1681"/>
    <mergeCell ref="C1678:G1678"/>
    <mergeCell ref="C1612:K1612"/>
    <mergeCell ref="C1697:F1697"/>
    <mergeCell ref="D1594:G1594"/>
    <mergeCell ref="C1634:K1634"/>
    <mergeCell ref="C1674:G1674"/>
    <mergeCell ref="C1687:G1687"/>
    <mergeCell ref="C1682:K1682"/>
    <mergeCell ref="C1688:K1688"/>
    <mergeCell ref="C1686:K1686"/>
    <mergeCell ref="C1673:G1673"/>
    <mergeCell ref="C1696:F1696"/>
    <mergeCell ref="C1732:E1732"/>
    <mergeCell ref="C1748:G1748"/>
    <mergeCell ref="C1771:G1771"/>
    <mergeCell ref="C1741:G1741"/>
    <mergeCell ref="F1559:G1559"/>
    <mergeCell ref="C1575:G1575"/>
    <mergeCell ref="C1715:F1715"/>
    <mergeCell ref="C1567:K1567"/>
    <mergeCell ref="C1514:E1514"/>
    <mergeCell ref="D1368:J1368"/>
    <mergeCell ref="C1370:E1370"/>
    <mergeCell ref="C1381:J1381"/>
    <mergeCell ref="C1457:E1457"/>
    <mergeCell ref="C1438:K1438"/>
    <mergeCell ref="C1431:K1431"/>
    <mergeCell ref="C1749:G1749"/>
    <mergeCell ref="C1750:G1750"/>
    <mergeCell ref="C1734:G1734"/>
    <mergeCell ref="C1744:G1744"/>
    <mergeCell ref="C1670:D1670"/>
    <mergeCell ref="C1572:J1572"/>
    <mergeCell ref="F1596:G1596"/>
    <mergeCell ref="C1534:D1534"/>
    <mergeCell ref="C1615:E1615"/>
    <mergeCell ref="C1667:D1667"/>
    <mergeCell ref="C1616:K1616"/>
    <mergeCell ref="C1610:K1610"/>
    <mergeCell ref="C1611:K1611"/>
    <mergeCell ref="C1661:F1661"/>
    <mergeCell ref="C1632:K1632"/>
    <mergeCell ref="C1633:K1633"/>
    <mergeCell ref="C1638:K1638"/>
    <mergeCell ref="C1625:G1625"/>
    <mergeCell ref="C1626:G1626"/>
    <mergeCell ref="C1627:K1627"/>
    <mergeCell ref="C1593:G1593"/>
    <mergeCell ref="C1195:F1195"/>
    <mergeCell ref="C1180:D1180"/>
    <mergeCell ref="C1433:K1433"/>
    <mergeCell ref="C1434:G1434"/>
    <mergeCell ref="C1435:G1435"/>
    <mergeCell ref="C1436:K1436"/>
    <mergeCell ref="F1411:H1411"/>
    <mergeCell ref="C1388:E1388"/>
    <mergeCell ref="C1395:K1395"/>
    <mergeCell ref="C1286:J1286"/>
    <mergeCell ref="C1280:F1280"/>
    <mergeCell ref="G1280:H1280"/>
    <mergeCell ref="C1302:G1302"/>
    <mergeCell ref="F1314:G1314"/>
    <mergeCell ref="C1304:G1304"/>
    <mergeCell ref="F1309:G1309"/>
    <mergeCell ref="F1311:G1311"/>
    <mergeCell ref="C1306:G1306"/>
    <mergeCell ref="C1303:G1303"/>
    <mergeCell ref="D1403:E1403"/>
    <mergeCell ref="F1403:H1403"/>
    <mergeCell ref="F1404:H1404"/>
    <mergeCell ref="C1339:H1339"/>
    <mergeCell ref="C1340:H1340"/>
    <mergeCell ref="C1331:G1331"/>
    <mergeCell ref="C1301:D1301"/>
    <mergeCell ref="C1295:K1295"/>
    <mergeCell ref="C1296:K1296"/>
    <mergeCell ref="C1297:K1297"/>
    <mergeCell ref="C1341:H1341"/>
    <mergeCell ref="C1351:H1351"/>
    <mergeCell ref="C1352:H1352"/>
    <mergeCell ref="D1346:H1346"/>
    <mergeCell ref="E1349:H1349"/>
    <mergeCell ref="C1344:H1344"/>
    <mergeCell ref="C1345:H1345"/>
    <mergeCell ref="C1354:J1354"/>
    <mergeCell ref="C1356:J1356"/>
    <mergeCell ref="C1359:J1359"/>
    <mergeCell ref="C1360:E1360"/>
    <mergeCell ref="C1445:H1445"/>
    <mergeCell ref="C1289:K1289"/>
    <mergeCell ref="C1292:K1292"/>
    <mergeCell ref="C1278:H1278"/>
    <mergeCell ref="C1293:K1293"/>
    <mergeCell ref="C1332:D1332"/>
    <mergeCell ref="C1447:H1447"/>
    <mergeCell ref="D1405:E1405"/>
    <mergeCell ref="D1415:E1415"/>
    <mergeCell ref="F1410:H1410"/>
    <mergeCell ref="C1425:K1425"/>
    <mergeCell ref="C1424:K1424"/>
    <mergeCell ref="C1389:K1389"/>
    <mergeCell ref="F1405:H1405"/>
    <mergeCell ref="D1406:F1406"/>
    <mergeCell ref="C1391:K1391"/>
    <mergeCell ref="C1392:G1392"/>
    <mergeCell ref="C1393:G1393"/>
    <mergeCell ref="F1310:G1310"/>
    <mergeCell ref="C1294:K1294"/>
    <mergeCell ref="C1426:K1426"/>
    <mergeCell ref="C1430:E1430"/>
    <mergeCell ref="F1415:H1415"/>
    <mergeCell ref="D1416:E1416"/>
    <mergeCell ref="C1327:D1327"/>
    <mergeCell ref="C1322:D1322"/>
    <mergeCell ref="F1313:G1313"/>
    <mergeCell ref="F1315:G1315"/>
    <mergeCell ref="C1318:G1318"/>
    <mergeCell ref="F1316:G1316"/>
    <mergeCell ref="C1120:F1120"/>
    <mergeCell ref="E1163:F1163"/>
    <mergeCell ref="C1181:F1181"/>
    <mergeCell ref="C1183:F1183"/>
    <mergeCell ref="C1194:F1194"/>
    <mergeCell ref="C1151:E1151"/>
    <mergeCell ref="C1229:G1229"/>
    <mergeCell ref="C1236:D1236"/>
    <mergeCell ref="C1283:H1283"/>
    <mergeCell ref="C1148:E1148"/>
    <mergeCell ref="C1145:E1145"/>
    <mergeCell ref="G1270:H1270"/>
    <mergeCell ref="F1256:G1256"/>
    <mergeCell ref="E1270:F1270"/>
    <mergeCell ref="C1264:G1264"/>
    <mergeCell ref="C1265:G1265"/>
    <mergeCell ref="C1269:H1269"/>
    <mergeCell ref="C1270:D1270"/>
    <mergeCell ref="C1263:G1263"/>
    <mergeCell ref="C1237:G1237"/>
    <mergeCell ref="C1239:G1239"/>
    <mergeCell ref="C1244:G1244"/>
    <mergeCell ref="E1246:F1246"/>
    <mergeCell ref="E1247:F1247"/>
    <mergeCell ref="F1259:G1259"/>
    <mergeCell ref="F1261:G1261"/>
    <mergeCell ref="F1262:G1262"/>
    <mergeCell ref="C1196:F1196"/>
    <mergeCell ref="C1200:D1200"/>
    <mergeCell ref="C1201:G1201"/>
    <mergeCell ref="C1203:G1203"/>
    <mergeCell ref="C1211:G1211"/>
    <mergeCell ref="C1130:E1130"/>
    <mergeCell ref="C1132:E1132"/>
    <mergeCell ref="C1133:E1133"/>
    <mergeCell ref="C1134:E1134"/>
    <mergeCell ref="C1136:E1136"/>
    <mergeCell ref="C1156:D1156"/>
    <mergeCell ref="C1137:E1137"/>
    <mergeCell ref="C1138:E1138"/>
    <mergeCell ref="C1139:E1139"/>
    <mergeCell ref="C1175:G1175"/>
    <mergeCell ref="C1176:G1176"/>
    <mergeCell ref="C1177:G1177"/>
    <mergeCell ref="C1179:G1179"/>
    <mergeCell ref="C1171:G1171"/>
    <mergeCell ref="C1173:G1173"/>
    <mergeCell ref="C1174:G1174"/>
    <mergeCell ref="E1165:F1165"/>
    <mergeCell ref="C1149:E1149"/>
    <mergeCell ref="C1150:E1150"/>
    <mergeCell ref="C1172:G1172"/>
    <mergeCell ref="C1135:E1135"/>
    <mergeCell ref="C1142:E1142"/>
    <mergeCell ref="C1152:E1152"/>
    <mergeCell ref="C1153:E1153"/>
    <mergeCell ref="C1154:E1154"/>
    <mergeCell ref="C1155:E1155"/>
    <mergeCell ref="E1164:F1164"/>
    <mergeCell ref="C1146:E1146"/>
    <mergeCell ref="C1147:E1147"/>
    <mergeCell ref="C816:E816"/>
    <mergeCell ref="C817:E817"/>
    <mergeCell ref="C818:E818"/>
    <mergeCell ref="C819:E819"/>
    <mergeCell ref="C821:E821"/>
    <mergeCell ref="O637:O638"/>
    <mergeCell ref="B643:C643"/>
    <mergeCell ref="D647:G647"/>
    <mergeCell ref="C788:H788"/>
    <mergeCell ref="C820:E820"/>
    <mergeCell ref="C789:H789"/>
    <mergeCell ref="C790:H790"/>
    <mergeCell ref="C791:H791"/>
    <mergeCell ref="C792:H792"/>
    <mergeCell ref="C775:H775"/>
    <mergeCell ref="C776:H776"/>
    <mergeCell ref="H766:H767"/>
    <mergeCell ref="I766:I767"/>
    <mergeCell ref="J766:J767"/>
    <mergeCell ref="K766:K767"/>
    <mergeCell ref="L766:L767"/>
    <mergeCell ref="M766:N766"/>
    <mergeCell ref="O766:O767"/>
    <mergeCell ref="C794:D794"/>
    <mergeCell ref="C793:H793"/>
    <mergeCell ref="F656:R656"/>
    <mergeCell ref="F657:F658"/>
    <mergeCell ref="G657:G658"/>
    <mergeCell ref="H657:H658"/>
    <mergeCell ref="B755:C755"/>
    <mergeCell ref="D755:I755"/>
    <mergeCell ref="B756:C756"/>
    <mergeCell ref="D756:H756"/>
    <mergeCell ref="B757:C757"/>
    <mergeCell ref="D757:G757"/>
    <mergeCell ref="C774:H774"/>
    <mergeCell ref="C783:H783"/>
    <mergeCell ref="C784:H784"/>
    <mergeCell ref="C785:H785"/>
    <mergeCell ref="C786:H786"/>
    <mergeCell ref="T637:T638"/>
    <mergeCell ref="U637:U638"/>
    <mergeCell ref="V637:V638"/>
    <mergeCell ref="W637:W638"/>
    <mergeCell ref="X637:X638"/>
    <mergeCell ref="J657:J658"/>
    <mergeCell ref="K657:K658"/>
    <mergeCell ref="L657:L658"/>
    <mergeCell ref="M657:N657"/>
    <mergeCell ref="O657:O658"/>
    <mergeCell ref="P657:P658"/>
    <mergeCell ref="Q657:Q658"/>
    <mergeCell ref="R657:R658"/>
    <mergeCell ref="S657:S658"/>
    <mergeCell ref="T657:T658"/>
    <mergeCell ref="U657:U658"/>
    <mergeCell ref="V657:V658"/>
    <mergeCell ref="W657:W658"/>
    <mergeCell ref="X657:X658"/>
    <mergeCell ref="W704:W705"/>
    <mergeCell ref="W766:W767"/>
    <mergeCell ref="H637:H638"/>
    <mergeCell ref="I637:I638"/>
    <mergeCell ref="J637:J638"/>
    <mergeCell ref="K637:K638"/>
    <mergeCell ref="L637:L638"/>
    <mergeCell ref="M637:N637"/>
    <mergeCell ref="D714:F714"/>
    <mergeCell ref="C787:H787"/>
    <mergeCell ref="G777:H782"/>
    <mergeCell ref="B630:AK630"/>
    <mergeCell ref="D632:F632"/>
    <mergeCell ref="B633:C633"/>
    <mergeCell ref="D633:E633"/>
    <mergeCell ref="B634:C634"/>
    <mergeCell ref="B635:C635"/>
    <mergeCell ref="D635:Q635"/>
    <mergeCell ref="B636:C638"/>
    <mergeCell ref="D636:D638"/>
    <mergeCell ref="E636:E638"/>
    <mergeCell ref="F636:R636"/>
    <mergeCell ref="S636:AC636"/>
    <mergeCell ref="AD636:AG636"/>
    <mergeCell ref="AH636:AJ636"/>
    <mergeCell ref="F637:F638"/>
    <mergeCell ref="G637:G638"/>
    <mergeCell ref="AH656:AJ656"/>
    <mergeCell ref="B655:C655"/>
    <mergeCell ref="AH637:AH638"/>
    <mergeCell ref="AI637:AI638"/>
    <mergeCell ref="AJ637:AJ638"/>
    <mergeCell ref="B639:C639"/>
    <mergeCell ref="B644:C644"/>
    <mergeCell ref="D646:G646"/>
    <mergeCell ref="B647:C647"/>
    <mergeCell ref="B715:C715"/>
    <mergeCell ref="D715:E715"/>
    <mergeCell ref="B716:C716"/>
    <mergeCell ref="B710:C710"/>
    <mergeCell ref="B708:C708"/>
    <mergeCell ref="B702:C702"/>
    <mergeCell ref="B701:C701"/>
    <mergeCell ref="B712:AK712"/>
    <mergeCell ref="D700:E700"/>
    <mergeCell ref="B691:C691"/>
    <mergeCell ref="B693:C693"/>
    <mergeCell ref="D693:G693"/>
    <mergeCell ref="D695:G695"/>
    <mergeCell ref="Q689:Q690"/>
    <mergeCell ref="R689:R690"/>
    <mergeCell ref="S689:S690"/>
    <mergeCell ref="T689:T690"/>
    <mergeCell ref="U689:U690"/>
    <mergeCell ref="V689:V690"/>
    <mergeCell ref="W689:W690"/>
    <mergeCell ref="R704:R705"/>
    <mergeCell ref="S704:S705"/>
    <mergeCell ref="T704:T705"/>
    <mergeCell ref="U704:U705"/>
    <mergeCell ref="V704:V705"/>
    <mergeCell ref="I657:I658"/>
    <mergeCell ref="B709:C709"/>
    <mergeCell ref="D709:G709"/>
    <mergeCell ref="K590:K591"/>
    <mergeCell ref="L590:L591"/>
    <mergeCell ref="M590:N590"/>
    <mergeCell ref="O590:O591"/>
    <mergeCell ref="B694:C694"/>
    <mergeCell ref="B695:C695"/>
    <mergeCell ref="B680:C680"/>
    <mergeCell ref="B676:C676"/>
    <mergeCell ref="B678:C678"/>
    <mergeCell ref="D678:G678"/>
    <mergeCell ref="B679:C679"/>
    <mergeCell ref="P674:P675"/>
    <mergeCell ref="Q674:Q675"/>
    <mergeCell ref="R674:R675"/>
    <mergeCell ref="B673:C675"/>
    <mergeCell ref="D673:D675"/>
    <mergeCell ref="E673:E675"/>
    <mergeCell ref="F673:R673"/>
    <mergeCell ref="B671:C671"/>
    <mergeCell ref="B672:C672"/>
    <mergeCell ref="D672:Q672"/>
    <mergeCell ref="B624:C624"/>
    <mergeCell ref="D655:Q655"/>
    <mergeCell ref="B656:C658"/>
    <mergeCell ref="D656:D658"/>
    <mergeCell ref="B646:C646"/>
    <mergeCell ref="B648:C648"/>
    <mergeCell ref="B653:C653"/>
    <mergeCell ref="D653:E653"/>
    <mergeCell ref="B654:C654"/>
    <mergeCell ref="B682:AK682"/>
    <mergeCell ref="AH704:AH705"/>
    <mergeCell ref="AD673:AG673"/>
    <mergeCell ref="I674:I675"/>
    <mergeCell ref="J674:J675"/>
    <mergeCell ref="F674:F675"/>
    <mergeCell ref="G674:G675"/>
    <mergeCell ref="K674:K675"/>
    <mergeCell ref="L674:L675"/>
    <mergeCell ref="M674:N674"/>
    <mergeCell ref="O674:O675"/>
    <mergeCell ref="AE674:AE675"/>
    <mergeCell ref="AC689:AC690"/>
    <mergeCell ref="D680:G680"/>
    <mergeCell ref="B681:C681"/>
    <mergeCell ref="D679:G679"/>
    <mergeCell ref="F703:R703"/>
    <mergeCell ref="H674:H675"/>
    <mergeCell ref="AD674:AD675"/>
    <mergeCell ref="AD689:AD690"/>
    <mergeCell ref="AE689:AE690"/>
    <mergeCell ref="AF689:AF690"/>
    <mergeCell ref="O689:O690"/>
    <mergeCell ref="P689:P690"/>
    <mergeCell ref="K689:K690"/>
    <mergeCell ref="X689:X690"/>
    <mergeCell ref="Y689:Y690"/>
    <mergeCell ref="Z689:Z690"/>
    <mergeCell ref="AA689:AA690"/>
    <mergeCell ref="AB689:AB690"/>
    <mergeCell ref="L689:L690"/>
    <mergeCell ref="M689:N689"/>
    <mergeCell ref="AH674:AH675"/>
    <mergeCell ref="AI674:AI675"/>
    <mergeCell ref="AJ674:AJ675"/>
    <mergeCell ref="Y704:Y705"/>
    <mergeCell ref="Z704:Z705"/>
    <mergeCell ref="B665:C665"/>
    <mergeCell ref="D665:G665"/>
    <mergeCell ref="B667:AK667"/>
    <mergeCell ref="D669:F669"/>
    <mergeCell ref="B670:C670"/>
    <mergeCell ref="D670:E670"/>
    <mergeCell ref="AA657:AA658"/>
    <mergeCell ref="B628:C628"/>
    <mergeCell ref="D628:G628"/>
    <mergeCell ref="B629:C629"/>
    <mergeCell ref="AH673:AJ673"/>
    <mergeCell ref="Y674:Y675"/>
    <mergeCell ref="Z674:Z675"/>
    <mergeCell ref="AA674:AA675"/>
    <mergeCell ref="AB674:AB675"/>
    <mergeCell ref="AC674:AC675"/>
    <mergeCell ref="AF674:AF675"/>
    <mergeCell ref="AG674:AG675"/>
    <mergeCell ref="S674:S675"/>
    <mergeCell ref="T674:T675"/>
    <mergeCell ref="U674:U675"/>
    <mergeCell ref="V674:V675"/>
    <mergeCell ref="W674:W675"/>
    <mergeCell ref="X674:X675"/>
    <mergeCell ref="S673:AC673"/>
    <mergeCell ref="D626:AS626"/>
    <mergeCell ref="D627:AS627"/>
    <mergeCell ref="B626:C626"/>
    <mergeCell ref="B627:C627"/>
    <mergeCell ref="B666:C666"/>
    <mergeCell ref="D662:G662"/>
    <mergeCell ref="B649:C649"/>
    <mergeCell ref="B640:C640"/>
    <mergeCell ref="B641:C641"/>
    <mergeCell ref="B642:C642"/>
    <mergeCell ref="AB657:AB658"/>
    <mergeCell ref="AC657:AC658"/>
    <mergeCell ref="Y637:Y638"/>
    <mergeCell ref="Z637:Z638"/>
    <mergeCell ref="AA637:AA638"/>
    <mergeCell ref="AB637:AB638"/>
    <mergeCell ref="AC637:AC638"/>
    <mergeCell ref="AD637:AD638"/>
    <mergeCell ref="AE637:AE638"/>
    <mergeCell ref="AF637:AF638"/>
    <mergeCell ref="AG637:AG638"/>
    <mergeCell ref="P637:P638"/>
    <mergeCell ref="Q637:Q638"/>
    <mergeCell ref="R637:R638"/>
    <mergeCell ref="S637:S638"/>
    <mergeCell ref="E656:E658"/>
    <mergeCell ref="B659:C659"/>
    <mergeCell ref="B660:C660"/>
    <mergeCell ref="B661:C661"/>
    <mergeCell ref="B663:C663"/>
    <mergeCell ref="D663:G663"/>
    <mergeCell ref="B664:C664"/>
    <mergeCell ref="D699:F699"/>
    <mergeCell ref="B700:C700"/>
    <mergeCell ref="D703:D705"/>
    <mergeCell ref="E703:E705"/>
    <mergeCell ref="X704:X705"/>
    <mergeCell ref="S703:AC703"/>
    <mergeCell ref="AD703:AG703"/>
    <mergeCell ref="AH703:AJ703"/>
    <mergeCell ref="P704:P705"/>
    <mergeCell ref="AJ704:AJ705"/>
    <mergeCell ref="D702:Q702"/>
    <mergeCell ref="B703:C705"/>
    <mergeCell ref="AI704:AI705"/>
    <mergeCell ref="AG704:AG705"/>
    <mergeCell ref="AD704:AD705"/>
    <mergeCell ref="AE704:AE705"/>
    <mergeCell ref="AF704:AF705"/>
    <mergeCell ref="F704:F705"/>
    <mergeCell ref="G704:G705"/>
    <mergeCell ref="H704:H705"/>
    <mergeCell ref="I704:I705"/>
    <mergeCell ref="J704:J705"/>
    <mergeCell ref="K704:K705"/>
    <mergeCell ref="L704:L705"/>
    <mergeCell ref="O704:O705"/>
    <mergeCell ref="G689:G690"/>
    <mergeCell ref="B706:C706"/>
    <mergeCell ref="D708:G708"/>
    <mergeCell ref="R719:R720"/>
    <mergeCell ref="S719:S720"/>
    <mergeCell ref="T719:T720"/>
    <mergeCell ref="U719:U720"/>
    <mergeCell ref="AE719:AE720"/>
    <mergeCell ref="AF719:AF720"/>
    <mergeCell ref="AG719:AG720"/>
    <mergeCell ref="AH719:AH720"/>
    <mergeCell ref="AI719:AI720"/>
    <mergeCell ref="AJ719:AJ720"/>
    <mergeCell ref="B685:C685"/>
    <mergeCell ref="B686:C686"/>
    <mergeCell ref="B717:C717"/>
    <mergeCell ref="D717:Q717"/>
    <mergeCell ref="B718:C720"/>
    <mergeCell ref="D718:D720"/>
    <mergeCell ref="E718:E720"/>
    <mergeCell ref="F718:R718"/>
    <mergeCell ref="S718:AC718"/>
    <mergeCell ref="D685:E685"/>
    <mergeCell ref="B687:C687"/>
    <mergeCell ref="D687:Q687"/>
    <mergeCell ref="B688:C690"/>
    <mergeCell ref="D688:D690"/>
    <mergeCell ref="E688:E690"/>
    <mergeCell ref="F688:R688"/>
    <mergeCell ref="S688:AC688"/>
    <mergeCell ref="B697:AK697"/>
    <mergeCell ref="AD688:AG688"/>
    <mergeCell ref="AH688:AJ688"/>
    <mergeCell ref="F689:F690"/>
    <mergeCell ref="H689:H690"/>
    <mergeCell ref="B721:C721"/>
    <mergeCell ref="V719:V720"/>
    <mergeCell ref="W719:W720"/>
    <mergeCell ref="X719:X720"/>
    <mergeCell ref="Y719:Y720"/>
    <mergeCell ref="Z719:Z720"/>
    <mergeCell ref="AA719:AA720"/>
    <mergeCell ref="AB719:AB720"/>
    <mergeCell ref="AC719:AC720"/>
    <mergeCell ref="AD719:AD720"/>
    <mergeCell ref="B730:C730"/>
    <mergeCell ref="D730:E730"/>
    <mergeCell ref="B731:C731"/>
    <mergeCell ref="AD718:AG718"/>
    <mergeCell ref="D710:G710"/>
    <mergeCell ref="D694:G694"/>
    <mergeCell ref="AA704:AA705"/>
    <mergeCell ref="AB704:AB705"/>
    <mergeCell ref="AC704:AC705"/>
    <mergeCell ref="Q704:Q705"/>
    <mergeCell ref="AH718:AJ718"/>
    <mergeCell ref="I689:I690"/>
    <mergeCell ref="J689:J690"/>
    <mergeCell ref="AG689:AG690"/>
    <mergeCell ref="AH689:AH690"/>
    <mergeCell ref="AI689:AI690"/>
    <mergeCell ref="AJ689:AJ690"/>
    <mergeCell ref="M704:N704"/>
    <mergeCell ref="B732:C732"/>
    <mergeCell ref="D732:Q732"/>
    <mergeCell ref="B723:C723"/>
    <mergeCell ref="B724:C724"/>
    <mergeCell ref="B725:C725"/>
    <mergeCell ref="D725:G725"/>
    <mergeCell ref="B727:AK727"/>
    <mergeCell ref="D729:F729"/>
    <mergeCell ref="F719:F720"/>
    <mergeCell ref="G719:G720"/>
    <mergeCell ref="H719:H720"/>
    <mergeCell ref="I719:I720"/>
    <mergeCell ref="J719:J720"/>
    <mergeCell ref="K719:K720"/>
    <mergeCell ref="L719:L720"/>
    <mergeCell ref="M719:N719"/>
    <mergeCell ref="O719:O720"/>
    <mergeCell ref="P719:P720"/>
    <mergeCell ref="Q719:Q720"/>
    <mergeCell ref="AJ734:AJ735"/>
    <mergeCell ref="S733:AC733"/>
    <mergeCell ref="AD733:AG733"/>
    <mergeCell ref="AH733:AJ733"/>
    <mergeCell ref="F734:F735"/>
    <mergeCell ref="G734:G735"/>
    <mergeCell ref="H734:H735"/>
    <mergeCell ref="I734:I735"/>
    <mergeCell ref="J734:J735"/>
    <mergeCell ref="K734:K735"/>
    <mergeCell ref="L734:L735"/>
    <mergeCell ref="M734:N734"/>
    <mergeCell ref="O734:O735"/>
    <mergeCell ref="P734:P735"/>
    <mergeCell ref="Q734:Q735"/>
    <mergeCell ref="R734:R735"/>
    <mergeCell ref="AE734:AE735"/>
    <mergeCell ref="AF734:AF735"/>
    <mergeCell ref="AG734:AG735"/>
    <mergeCell ref="AH734:AH735"/>
    <mergeCell ref="AI734:AI735"/>
    <mergeCell ref="W734:W735"/>
    <mergeCell ref="X734:X735"/>
    <mergeCell ref="Y734:Y735"/>
    <mergeCell ref="Z734:Z735"/>
    <mergeCell ref="AA734:AA735"/>
    <mergeCell ref="D684:F684"/>
    <mergeCell ref="AJ606:AJ607"/>
    <mergeCell ref="B609:C609"/>
    <mergeCell ref="B610:C610"/>
    <mergeCell ref="B611:C611"/>
    <mergeCell ref="B612:C612"/>
    <mergeCell ref="B613:C613"/>
    <mergeCell ref="B614:C614"/>
    <mergeCell ref="B615:C615"/>
    <mergeCell ref="B616:C616"/>
    <mergeCell ref="B617:C617"/>
    <mergeCell ref="B618:C618"/>
    <mergeCell ref="B619:C619"/>
    <mergeCell ref="B620:C620"/>
    <mergeCell ref="B621:C621"/>
    <mergeCell ref="B622:C622"/>
    <mergeCell ref="B623:C623"/>
    <mergeCell ref="B608:C608"/>
    <mergeCell ref="Y657:Y658"/>
    <mergeCell ref="Z657:Z658"/>
    <mergeCell ref="AD657:AD658"/>
    <mergeCell ref="AE657:AE658"/>
    <mergeCell ref="AJ657:AJ658"/>
    <mergeCell ref="AF657:AF658"/>
    <mergeCell ref="AG657:AG658"/>
    <mergeCell ref="AH657:AH658"/>
    <mergeCell ref="AI657:AI658"/>
    <mergeCell ref="S656:AC656"/>
    <mergeCell ref="AD656:AG656"/>
    <mergeCell ref="D648:G648"/>
    <mergeCell ref="B650:AK650"/>
    <mergeCell ref="D652:F652"/>
    <mergeCell ref="B736:C736"/>
    <mergeCell ref="B737:C737"/>
    <mergeCell ref="B739:C739"/>
    <mergeCell ref="D739:G739"/>
    <mergeCell ref="B740:C740"/>
    <mergeCell ref="B741:C741"/>
    <mergeCell ref="D741:G741"/>
    <mergeCell ref="D740:G740"/>
    <mergeCell ref="AB734:AB735"/>
    <mergeCell ref="AC734:AC735"/>
    <mergeCell ref="AD734:AD735"/>
    <mergeCell ref="B733:C735"/>
    <mergeCell ref="D733:D735"/>
    <mergeCell ref="E733:E735"/>
    <mergeCell ref="F733:R733"/>
    <mergeCell ref="S734:S735"/>
    <mergeCell ref="T734:T735"/>
    <mergeCell ref="U734:U735"/>
    <mergeCell ref="V734:V735"/>
    <mergeCell ref="B602:C602"/>
    <mergeCell ref="B599:AK599"/>
    <mergeCell ref="B598:C598"/>
    <mergeCell ref="AF606:AF607"/>
    <mergeCell ref="AG606:AG607"/>
    <mergeCell ref="AH606:AH607"/>
    <mergeCell ref="AI606:AI607"/>
    <mergeCell ref="S605:AC605"/>
    <mergeCell ref="AD605:AG605"/>
    <mergeCell ref="AH605:AJ605"/>
    <mergeCell ref="F606:F607"/>
    <mergeCell ref="G606:G607"/>
    <mergeCell ref="D601:F601"/>
    <mergeCell ref="D602:E602"/>
    <mergeCell ref="D604:Q604"/>
    <mergeCell ref="B604:C604"/>
    <mergeCell ref="AD606:AD607"/>
    <mergeCell ref="AE606:AE607"/>
    <mergeCell ref="B605:C607"/>
    <mergeCell ref="D605:D607"/>
    <mergeCell ref="E605:E607"/>
    <mergeCell ref="F605:R605"/>
    <mergeCell ref="H606:H607"/>
    <mergeCell ref="I606:I607"/>
    <mergeCell ref="J606:J607"/>
    <mergeCell ref="K606:K607"/>
    <mergeCell ref="L606:L607"/>
    <mergeCell ref="M606:N606"/>
    <mergeCell ref="O606:O607"/>
    <mergeCell ref="P606:P607"/>
    <mergeCell ref="Q606:Q607"/>
    <mergeCell ref="R606:R607"/>
    <mergeCell ref="AG590:AG591"/>
    <mergeCell ref="W590:W591"/>
    <mergeCell ref="X590:X591"/>
    <mergeCell ref="AH590:AH591"/>
    <mergeCell ref="P590:P591"/>
    <mergeCell ref="Q590:Q591"/>
    <mergeCell ref="AA590:AA591"/>
    <mergeCell ref="AB590:AB591"/>
    <mergeCell ref="T606:T607"/>
    <mergeCell ref="U606:U607"/>
    <mergeCell ref="V606:V607"/>
    <mergeCell ref="W606:W607"/>
    <mergeCell ref="X606:X607"/>
    <mergeCell ref="Y606:Y607"/>
    <mergeCell ref="Z606:Z607"/>
    <mergeCell ref="B595:C595"/>
    <mergeCell ref="D595:G595"/>
    <mergeCell ref="B596:C596"/>
    <mergeCell ref="B597:C597"/>
    <mergeCell ref="D597:G597"/>
    <mergeCell ref="B593:C593"/>
    <mergeCell ref="B592:C592"/>
    <mergeCell ref="R590:R591"/>
    <mergeCell ref="S590:S591"/>
    <mergeCell ref="T590:T591"/>
    <mergeCell ref="U590:U591"/>
    <mergeCell ref="D596:G596"/>
    <mergeCell ref="AA606:AA607"/>
    <mergeCell ref="AB606:AB607"/>
    <mergeCell ref="AC606:AC607"/>
    <mergeCell ref="S606:S607"/>
    <mergeCell ref="B603:C603"/>
    <mergeCell ref="D570:Q570"/>
    <mergeCell ref="B583:AK583"/>
    <mergeCell ref="D585:F585"/>
    <mergeCell ref="B586:C586"/>
    <mergeCell ref="D586:E586"/>
    <mergeCell ref="AD573:AD574"/>
    <mergeCell ref="AE573:AE574"/>
    <mergeCell ref="AF573:AF574"/>
    <mergeCell ref="AG573:AG574"/>
    <mergeCell ref="AH573:AH574"/>
    <mergeCell ref="B587:C587"/>
    <mergeCell ref="D588:Q588"/>
    <mergeCell ref="B589:C591"/>
    <mergeCell ref="D589:D591"/>
    <mergeCell ref="E589:E591"/>
    <mergeCell ref="F589:R589"/>
    <mergeCell ref="S589:AC589"/>
    <mergeCell ref="AD589:AG589"/>
    <mergeCell ref="AH589:AJ589"/>
    <mergeCell ref="F590:F591"/>
    <mergeCell ref="G590:G591"/>
    <mergeCell ref="H590:H591"/>
    <mergeCell ref="AC590:AC591"/>
    <mergeCell ref="AD590:AD591"/>
    <mergeCell ref="AE590:AE591"/>
    <mergeCell ref="AI590:AI591"/>
    <mergeCell ref="AJ590:AJ591"/>
    <mergeCell ref="I590:I591"/>
    <mergeCell ref="J590:J591"/>
    <mergeCell ref="Y590:Y591"/>
    <mergeCell ref="Z590:Z591"/>
    <mergeCell ref="B588:C588"/>
    <mergeCell ref="Y573:Y574"/>
    <mergeCell ref="V590:V591"/>
    <mergeCell ref="AF590:AF591"/>
    <mergeCell ref="B566:AK566"/>
    <mergeCell ref="D568:F568"/>
    <mergeCell ref="B569:C569"/>
    <mergeCell ref="D569:E569"/>
    <mergeCell ref="B570:C570"/>
    <mergeCell ref="B571:C571"/>
    <mergeCell ref="D571:Q571"/>
    <mergeCell ref="B572:C574"/>
    <mergeCell ref="D572:D574"/>
    <mergeCell ref="E572:E574"/>
    <mergeCell ref="F572:R572"/>
    <mergeCell ref="S572:AC572"/>
    <mergeCell ref="AD572:AG572"/>
    <mergeCell ref="AH572:AJ572"/>
    <mergeCell ref="F573:F574"/>
    <mergeCell ref="G573:G574"/>
    <mergeCell ref="H573:H574"/>
    <mergeCell ref="J573:J574"/>
    <mergeCell ref="K573:K574"/>
    <mergeCell ref="L573:L574"/>
    <mergeCell ref="M573:N573"/>
    <mergeCell ref="O573:O574"/>
    <mergeCell ref="P573:P574"/>
    <mergeCell ref="Q573:Q574"/>
    <mergeCell ref="I573:I574"/>
    <mergeCell ref="Z573:Z574"/>
    <mergeCell ref="AA573:AA574"/>
    <mergeCell ref="AB573:AB574"/>
    <mergeCell ref="AC573:AC574"/>
    <mergeCell ref="AI558:AI559"/>
    <mergeCell ref="AJ558:AJ559"/>
    <mergeCell ref="B549:C549"/>
    <mergeCell ref="B576:C576"/>
    <mergeCell ref="D579:I579"/>
    <mergeCell ref="D580:H580"/>
    <mergeCell ref="AI573:AI574"/>
    <mergeCell ref="AJ573:AJ574"/>
    <mergeCell ref="B575:C575"/>
    <mergeCell ref="B577:C577"/>
    <mergeCell ref="B579:C579"/>
    <mergeCell ref="B580:C580"/>
    <mergeCell ref="B581:C581"/>
    <mergeCell ref="D581:G581"/>
    <mergeCell ref="D731:Q731"/>
    <mergeCell ref="D716:Q716"/>
    <mergeCell ref="D701:Q701"/>
    <mergeCell ref="D686:Q686"/>
    <mergeCell ref="D671:Q671"/>
    <mergeCell ref="D654:Q654"/>
    <mergeCell ref="D723:G723"/>
    <mergeCell ref="D724:G724"/>
    <mergeCell ref="D634:Q634"/>
    <mergeCell ref="D603:Q603"/>
    <mergeCell ref="D587:Q587"/>
    <mergeCell ref="R573:R574"/>
    <mergeCell ref="S573:S574"/>
    <mergeCell ref="T573:T574"/>
    <mergeCell ref="U573:U574"/>
    <mergeCell ref="V573:V574"/>
    <mergeCell ref="W573:W574"/>
    <mergeCell ref="X573:X574"/>
    <mergeCell ref="B534:C534"/>
    <mergeCell ref="B535:C535"/>
    <mergeCell ref="D535:Q535"/>
    <mergeCell ref="B551:AK551"/>
    <mergeCell ref="D553:F553"/>
    <mergeCell ref="D554:E554"/>
    <mergeCell ref="D555:Q555"/>
    <mergeCell ref="B556:C556"/>
    <mergeCell ref="D556:Q556"/>
    <mergeCell ref="B557:C559"/>
    <mergeCell ref="D557:D559"/>
    <mergeCell ref="E557:E559"/>
    <mergeCell ref="F557:R557"/>
    <mergeCell ref="S557:AC557"/>
    <mergeCell ref="AD557:AG557"/>
    <mergeCell ref="AH557:AJ557"/>
    <mergeCell ref="F558:F559"/>
    <mergeCell ref="G558:G559"/>
    <mergeCell ref="H558:H559"/>
    <mergeCell ref="I558:I559"/>
    <mergeCell ref="J558:J559"/>
    <mergeCell ref="K558:K559"/>
    <mergeCell ref="L558:L559"/>
    <mergeCell ref="M558:N558"/>
    <mergeCell ref="O558:O559"/>
    <mergeCell ref="P558:P559"/>
    <mergeCell ref="Q558:Q559"/>
    <mergeCell ref="R558:R559"/>
    <mergeCell ref="S558:S559"/>
    <mergeCell ref="AF558:AF559"/>
    <mergeCell ref="AG558:AG559"/>
    <mergeCell ref="AH558:AH559"/>
    <mergeCell ref="T558:T559"/>
    <mergeCell ref="U558:U559"/>
    <mergeCell ref="V558:V559"/>
    <mergeCell ref="AB538:AB539"/>
    <mergeCell ref="B540:C540"/>
    <mergeCell ref="B541:C541"/>
    <mergeCell ref="B543:C543"/>
    <mergeCell ref="B547:C547"/>
    <mergeCell ref="B536:C536"/>
    <mergeCell ref="D536:Q536"/>
    <mergeCell ref="AC538:AC539"/>
    <mergeCell ref="AD538:AD539"/>
    <mergeCell ref="AE538:AE539"/>
    <mergeCell ref="B560:C560"/>
    <mergeCell ref="B562:C562"/>
    <mergeCell ref="D562:I562"/>
    <mergeCell ref="B563:C563"/>
    <mergeCell ref="D563:H563"/>
    <mergeCell ref="M538:N538"/>
    <mergeCell ref="O538:O539"/>
    <mergeCell ref="P538:P539"/>
    <mergeCell ref="Q538:Q539"/>
    <mergeCell ref="R538:R539"/>
    <mergeCell ref="S538:S539"/>
    <mergeCell ref="T538:T539"/>
    <mergeCell ref="U538:U539"/>
    <mergeCell ref="V538:V539"/>
    <mergeCell ref="W538:W539"/>
    <mergeCell ref="X538:X539"/>
    <mergeCell ref="Y538:Y539"/>
    <mergeCell ref="Z538:Z539"/>
    <mergeCell ref="AA538:AA539"/>
    <mergeCell ref="B564:C564"/>
    <mergeCell ref="D564:G564"/>
    <mergeCell ref="W558:W559"/>
    <mergeCell ref="B554:C554"/>
    <mergeCell ref="B555:C555"/>
    <mergeCell ref="X558:X559"/>
    <mergeCell ref="Y558:Y559"/>
    <mergeCell ref="Z558:Z559"/>
    <mergeCell ref="AA558:AA559"/>
    <mergeCell ref="AB558:AB559"/>
    <mergeCell ref="AC558:AC559"/>
    <mergeCell ref="AD558:AD559"/>
    <mergeCell ref="AE558:AE559"/>
    <mergeCell ref="B548:C548"/>
    <mergeCell ref="M523:N523"/>
    <mergeCell ref="B531:AK531"/>
    <mergeCell ref="D533:F533"/>
    <mergeCell ref="D534:E534"/>
    <mergeCell ref="B537:C539"/>
    <mergeCell ref="D537:D539"/>
    <mergeCell ref="E537:E539"/>
    <mergeCell ref="F537:R537"/>
    <mergeCell ref="S537:AC537"/>
    <mergeCell ref="AD537:AG537"/>
    <mergeCell ref="AH537:AJ537"/>
    <mergeCell ref="F538:F539"/>
    <mergeCell ref="G538:G539"/>
    <mergeCell ref="H538:H539"/>
    <mergeCell ref="I538:I539"/>
    <mergeCell ref="J538:J539"/>
    <mergeCell ref="K538:K539"/>
    <mergeCell ref="L538:L539"/>
    <mergeCell ref="O523:O524"/>
    <mergeCell ref="AF523:AF524"/>
    <mergeCell ref="AF538:AF539"/>
    <mergeCell ref="AG538:AG539"/>
    <mergeCell ref="AH538:AH539"/>
    <mergeCell ref="AI538:AI539"/>
    <mergeCell ref="AJ538:AJ539"/>
    <mergeCell ref="D547:I547"/>
    <mergeCell ref="D548:H548"/>
    <mergeCell ref="D549:G549"/>
    <mergeCell ref="B516:AK516"/>
    <mergeCell ref="D518:F518"/>
    <mergeCell ref="B519:C519"/>
    <mergeCell ref="D519:E519"/>
    <mergeCell ref="B520:C520"/>
    <mergeCell ref="D520:Q520"/>
    <mergeCell ref="B521:C521"/>
    <mergeCell ref="D521:Q521"/>
    <mergeCell ref="B522:C524"/>
    <mergeCell ref="D522:D524"/>
    <mergeCell ref="E522:E524"/>
    <mergeCell ref="F522:R522"/>
    <mergeCell ref="S522:AC522"/>
    <mergeCell ref="AD522:AG522"/>
    <mergeCell ref="AH522:AJ522"/>
    <mergeCell ref="F523:F524"/>
    <mergeCell ref="G523:G524"/>
    <mergeCell ref="H523:H524"/>
    <mergeCell ref="I523:I524"/>
    <mergeCell ref="J523:J524"/>
    <mergeCell ref="K523:K524"/>
    <mergeCell ref="L523:L524"/>
    <mergeCell ref="P523:P524"/>
    <mergeCell ref="Q523:Q524"/>
    <mergeCell ref="R523:R524"/>
    <mergeCell ref="S523:S524"/>
    <mergeCell ref="T523:T524"/>
    <mergeCell ref="U523:U524"/>
    <mergeCell ref="V523:V524"/>
    <mergeCell ref="W523:W524"/>
    <mergeCell ref="X523:X524"/>
    <mergeCell ref="Y523:Y524"/>
    <mergeCell ref="Z523:Z524"/>
    <mergeCell ref="AA523:AA524"/>
    <mergeCell ref="AB523:AB524"/>
    <mergeCell ref="AC523:AC524"/>
    <mergeCell ref="AD523:AD524"/>
    <mergeCell ref="AE523:AE524"/>
    <mergeCell ref="AE503:AE504"/>
    <mergeCell ref="AD503:AD504"/>
    <mergeCell ref="AG523:AG524"/>
    <mergeCell ref="AH523:AH524"/>
    <mergeCell ref="AI523:AI524"/>
    <mergeCell ref="AJ523:AJ524"/>
    <mergeCell ref="B525:C525"/>
    <mergeCell ref="B527:C527"/>
    <mergeCell ref="D527:I527"/>
    <mergeCell ref="B528:C528"/>
    <mergeCell ref="D528:H528"/>
    <mergeCell ref="B529:C529"/>
    <mergeCell ref="D529:G529"/>
    <mergeCell ref="B496:AK496"/>
    <mergeCell ref="D498:F498"/>
    <mergeCell ref="B499:C499"/>
    <mergeCell ref="D499:E499"/>
    <mergeCell ref="B500:C500"/>
    <mergeCell ref="D500:Q500"/>
    <mergeCell ref="B501:C501"/>
    <mergeCell ref="D501:Q501"/>
    <mergeCell ref="B502:C504"/>
    <mergeCell ref="D502:D504"/>
    <mergeCell ref="E502:E504"/>
    <mergeCell ref="F502:R502"/>
    <mergeCell ref="S502:AC502"/>
    <mergeCell ref="AD502:AG502"/>
    <mergeCell ref="AH502:AJ502"/>
    <mergeCell ref="F503:F504"/>
    <mergeCell ref="G503:G504"/>
    <mergeCell ref="H503:H504"/>
    <mergeCell ref="AB503:AB504"/>
    <mergeCell ref="AC503:AC504"/>
    <mergeCell ref="B508:C508"/>
    <mergeCell ref="AG503:AG504"/>
    <mergeCell ref="AH503:AH504"/>
    <mergeCell ref="AI503:AI504"/>
    <mergeCell ref="AJ503:AJ504"/>
    <mergeCell ref="B505:C505"/>
    <mergeCell ref="B509:C509"/>
    <mergeCell ref="B510:C510"/>
    <mergeCell ref="B512:C512"/>
    <mergeCell ref="D512:I512"/>
    <mergeCell ref="B513:C513"/>
    <mergeCell ref="D513:H513"/>
    <mergeCell ref="B514:C514"/>
    <mergeCell ref="D514:G514"/>
    <mergeCell ref="J503:J504"/>
    <mergeCell ref="K503:K504"/>
    <mergeCell ref="L503:L504"/>
    <mergeCell ref="M503:N503"/>
    <mergeCell ref="O503:O504"/>
    <mergeCell ref="P503:P504"/>
    <mergeCell ref="Q503:Q504"/>
    <mergeCell ref="R503:R504"/>
    <mergeCell ref="S503:S504"/>
    <mergeCell ref="T503:T504"/>
    <mergeCell ref="U503:U504"/>
    <mergeCell ref="V503:V504"/>
    <mergeCell ref="W503:W504"/>
    <mergeCell ref="X503:X504"/>
    <mergeCell ref="I503:I504"/>
    <mergeCell ref="Y503:Y504"/>
    <mergeCell ref="Z503:Z504"/>
    <mergeCell ref="AA503:AA504"/>
    <mergeCell ref="AF503:AF504"/>
    <mergeCell ref="S469:S470"/>
    <mergeCell ref="AE488:AE489"/>
    <mergeCell ref="Y469:Y470"/>
    <mergeCell ref="AF488:AF489"/>
    <mergeCell ref="AG488:AG489"/>
    <mergeCell ref="AH488:AH489"/>
    <mergeCell ref="AI488:AI489"/>
    <mergeCell ref="AJ488:AJ489"/>
    <mergeCell ref="B490:C490"/>
    <mergeCell ref="B542:C542"/>
    <mergeCell ref="B544:C544"/>
    <mergeCell ref="B545:C545"/>
    <mergeCell ref="B481:AK481"/>
    <mergeCell ref="D483:F483"/>
    <mergeCell ref="B484:C484"/>
    <mergeCell ref="D484:E484"/>
    <mergeCell ref="B485:C485"/>
    <mergeCell ref="D485:Q485"/>
    <mergeCell ref="B486:C486"/>
    <mergeCell ref="D486:Q486"/>
    <mergeCell ref="B487:C489"/>
    <mergeCell ref="D487:D489"/>
    <mergeCell ref="E487:E489"/>
    <mergeCell ref="F487:R487"/>
    <mergeCell ref="S487:AC487"/>
    <mergeCell ref="AD487:AG487"/>
    <mergeCell ref="AH487:AJ487"/>
    <mergeCell ref="F488:F489"/>
    <mergeCell ref="G488:G489"/>
    <mergeCell ref="H488:H489"/>
    <mergeCell ref="I488:I489"/>
    <mergeCell ref="J488:J489"/>
    <mergeCell ref="AF469:AF470"/>
    <mergeCell ref="AG469:AG470"/>
    <mergeCell ref="AH469:AH470"/>
    <mergeCell ref="AI469:AI470"/>
    <mergeCell ref="AJ469:AJ470"/>
    <mergeCell ref="W469:W470"/>
    <mergeCell ref="X469:X470"/>
    <mergeCell ref="B465:C465"/>
    <mergeCell ref="U488:U489"/>
    <mergeCell ref="V488:V489"/>
    <mergeCell ref="W488:W489"/>
    <mergeCell ref="X488:X489"/>
    <mergeCell ref="Y488:Y489"/>
    <mergeCell ref="Z488:Z489"/>
    <mergeCell ref="AA488:AA489"/>
    <mergeCell ref="AB488:AB489"/>
    <mergeCell ref="AC488:AC489"/>
    <mergeCell ref="T469:T470"/>
    <mergeCell ref="U469:U470"/>
    <mergeCell ref="V469:V470"/>
    <mergeCell ref="AD488:AD489"/>
    <mergeCell ref="M488:N488"/>
    <mergeCell ref="O488:O489"/>
    <mergeCell ref="P488:P489"/>
    <mergeCell ref="Q488:Q489"/>
    <mergeCell ref="R488:R489"/>
    <mergeCell ref="S488:S489"/>
    <mergeCell ref="T488:T489"/>
    <mergeCell ref="Z469:Z470"/>
    <mergeCell ref="AA469:AA470"/>
    <mergeCell ref="AB469:AB470"/>
    <mergeCell ref="R469:R470"/>
    <mergeCell ref="D493:H493"/>
    <mergeCell ref="B494:C494"/>
    <mergeCell ref="D494:G494"/>
    <mergeCell ref="B477:C477"/>
    <mergeCell ref="B471:C471"/>
    <mergeCell ref="B472:C472"/>
    <mergeCell ref="B473:C473"/>
    <mergeCell ref="B475:C475"/>
    <mergeCell ref="L488:L489"/>
    <mergeCell ref="B468:C470"/>
    <mergeCell ref="D468:D470"/>
    <mergeCell ref="E468:E470"/>
    <mergeCell ref="F468:R468"/>
    <mergeCell ref="F469:F470"/>
    <mergeCell ref="G469:G470"/>
    <mergeCell ref="H469:H470"/>
    <mergeCell ref="K488:K489"/>
    <mergeCell ref="B506:C506"/>
    <mergeCell ref="B507:C507"/>
    <mergeCell ref="B462:AK462"/>
    <mergeCell ref="D464:F464"/>
    <mergeCell ref="D465:E465"/>
    <mergeCell ref="B466:C466"/>
    <mergeCell ref="D466:Q466"/>
    <mergeCell ref="B467:C467"/>
    <mergeCell ref="D467:Q467"/>
    <mergeCell ref="S468:AC468"/>
    <mergeCell ref="AD468:AG468"/>
    <mergeCell ref="AH468:AJ468"/>
    <mergeCell ref="I469:I470"/>
    <mergeCell ref="J469:J470"/>
    <mergeCell ref="AC469:AC470"/>
    <mergeCell ref="AD469:AD470"/>
    <mergeCell ref="AE469:AE470"/>
    <mergeCell ref="B474:C474"/>
    <mergeCell ref="D477:I477"/>
    <mergeCell ref="B478:C478"/>
    <mergeCell ref="D478:H478"/>
    <mergeCell ref="B479:C479"/>
    <mergeCell ref="D479:G479"/>
    <mergeCell ref="K469:K470"/>
    <mergeCell ref="L469:L470"/>
    <mergeCell ref="M469:N469"/>
    <mergeCell ref="O469:O470"/>
    <mergeCell ref="P469:P470"/>
    <mergeCell ref="Q469:Q470"/>
    <mergeCell ref="B492:C492"/>
    <mergeCell ref="D492:I492"/>
    <mergeCell ref="B493:C493"/>
    <mergeCell ref="B387:AK387"/>
    <mergeCell ref="D389:F389"/>
    <mergeCell ref="B390:C390"/>
    <mergeCell ref="D390:E390"/>
    <mergeCell ref="B391:C391"/>
    <mergeCell ref="D391:Q391"/>
    <mergeCell ref="B392:C392"/>
    <mergeCell ref="D392:Q392"/>
    <mergeCell ref="P376:P377"/>
    <mergeCell ref="Q376:Q377"/>
    <mergeCell ref="R376:R377"/>
    <mergeCell ref="AJ376:AJ377"/>
    <mergeCell ref="B381:C381"/>
    <mergeCell ref="B383:C383"/>
    <mergeCell ref="D383:AJ383"/>
    <mergeCell ref="B384:C384"/>
    <mergeCell ref="D384:AJ384"/>
    <mergeCell ref="B385:C385"/>
    <mergeCell ref="D385:G385"/>
    <mergeCell ref="B378:C378"/>
    <mergeCell ref="B379:C379"/>
    <mergeCell ref="B380:C380"/>
    <mergeCell ref="S376:S377"/>
    <mergeCell ref="F376:F377"/>
    <mergeCell ref="G376:G377"/>
    <mergeCell ref="H376:H377"/>
    <mergeCell ref="I376:I377"/>
    <mergeCell ref="J376:J377"/>
    <mergeCell ref="K376:K377"/>
    <mergeCell ref="L376:L377"/>
    <mergeCell ref="M376:N376"/>
    <mergeCell ref="O376:O377"/>
    <mergeCell ref="B326:C326"/>
    <mergeCell ref="B319:C319"/>
    <mergeCell ref="B273:C273"/>
    <mergeCell ref="B272:C272"/>
    <mergeCell ref="B369:AK369"/>
    <mergeCell ref="D371:F371"/>
    <mergeCell ref="B372:C372"/>
    <mergeCell ref="D372:E372"/>
    <mergeCell ref="B373:C373"/>
    <mergeCell ref="D373:Q373"/>
    <mergeCell ref="B374:C374"/>
    <mergeCell ref="D374:Q374"/>
    <mergeCell ref="B375:C377"/>
    <mergeCell ref="D375:D377"/>
    <mergeCell ref="E375:E377"/>
    <mergeCell ref="F375:R375"/>
    <mergeCell ref="S375:AC375"/>
    <mergeCell ref="AD375:AG375"/>
    <mergeCell ref="AH375:AJ375"/>
    <mergeCell ref="B286:AK286"/>
    <mergeCell ref="D288:F288"/>
    <mergeCell ref="B289:C289"/>
    <mergeCell ref="D289:E289"/>
    <mergeCell ref="B290:C290"/>
    <mergeCell ref="D290:Q290"/>
    <mergeCell ref="B291:C291"/>
    <mergeCell ref="D291:Q291"/>
    <mergeCell ref="B292:C294"/>
    <mergeCell ref="D292:D294"/>
    <mergeCell ref="E292:E294"/>
    <mergeCell ref="F292:R292"/>
    <mergeCell ref="T376:T377"/>
    <mergeCell ref="E393:E395"/>
    <mergeCell ref="F393:R393"/>
    <mergeCell ref="S393:AC393"/>
    <mergeCell ref="AD393:AG393"/>
    <mergeCell ref="AH393:AJ393"/>
    <mergeCell ref="F394:F395"/>
    <mergeCell ref="G394:G395"/>
    <mergeCell ref="H394:H395"/>
    <mergeCell ref="I394:I395"/>
    <mergeCell ref="J394:J395"/>
    <mergeCell ref="K394:K395"/>
    <mergeCell ref="L394:L395"/>
    <mergeCell ref="M394:N394"/>
    <mergeCell ref="O394:O395"/>
    <mergeCell ref="P394:P395"/>
    <mergeCell ref="Q394:Q395"/>
    <mergeCell ref="R394:R395"/>
    <mergeCell ref="S394:S395"/>
    <mergeCell ref="T394:T395"/>
    <mergeCell ref="U394:U395"/>
    <mergeCell ref="V394:V395"/>
    <mergeCell ref="W394:W395"/>
    <mergeCell ref="U376:U377"/>
    <mergeCell ref="B400:C400"/>
    <mergeCell ref="D400:G400"/>
    <mergeCell ref="D398:AJ398"/>
    <mergeCell ref="D399:AJ399"/>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B396:C396"/>
    <mergeCell ref="B398:C398"/>
    <mergeCell ref="B399:C399"/>
    <mergeCell ref="B393:C395"/>
    <mergeCell ref="D393:D395"/>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B162:C162"/>
    <mergeCell ref="S258:S259"/>
    <mergeCell ref="T258:T259"/>
    <mergeCell ref="U258:U259"/>
    <mergeCell ref="V258:V259"/>
    <mergeCell ref="W258:W259"/>
    <mergeCell ref="X258:X259"/>
    <mergeCell ref="B126:C126"/>
    <mergeCell ref="D126:F126"/>
    <mergeCell ref="B128:C128"/>
    <mergeCell ref="D128:Q128"/>
    <mergeCell ref="B130:C132"/>
    <mergeCell ref="D130:D132"/>
    <mergeCell ref="E130:P130"/>
    <mergeCell ref="Q130:Y130"/>
    <mergeCell ref="Z130:AB130"/>
    <mergeCell ref="AC130:AE130"/>
    <mergeCell ref="E131:E132"/>
    <mergeCell ref="F131:F132"/>
    <mergeCell ref="G131:G132"/>
    <mergeCell ref="H131:H132"/>
    <mergeCell ref="I131:I132"/>
    <mergeCell ref="J131:J132"/>
    <mergeCell ref="K131:L131"/>
    <mergeCell ref="M131:M132"/>
    <mergeCell ref="N131:N132"/>
    <mergeCell ref="O131:O132"/>
    <mergeCell ref="P131:P132"/>
    <mergeCell ref="Q131:Q132"/>
    <mergeCell ref="R131:R132"/>
    <mergeCell ref="S131:S132"/>
    <mergeCell ref="T131:T132"/>
    <mergeCell ref="U131:U132"/>
    <mergeCell ref="V131:V132"/>
    <mergeCell ref="W131:W132"/>
    <mergeCell ref="AB131:AB132"/>
    <mergeCell ref="AC131:AC132"/>
    <mergeCell ref="AD131:AD132"/>
    <mergeCell ref="AE131:AE132"/>
    <mergeCell ref="B133:C133"/>
    <mergeCell ref="B135:C135"/>
    <mergeCell ref="D135:H135"/>
    <mergeCell ref="B136:C136"/>
    <mergeCell ref="D136:H136"/>
    <mergeCell ref="X131:X132"/>
    <mergeCell ref="Y131:Y132"/>
    <mergeCell ref="Z131:Z132"/>
    <mergeCell ref="AA131:AA132"/>
    <mergeCell ref="B105:AF105"/>
    <mergeCell ref="D107:F107"/>
    <mergeCell ref="B108:C108"/>
    <mergeCell ref="D108:F108"/>
    <mergeCell ref="B109:C109"/>
    <mergeCell ref="D109:F109"/>
    <mergeCell ref="B111:C111"/>
    <mergeCell ref="D111:Q111"/>
    <mergeCell ref="B113:C115"/>
    <mergeCell ref="D113:D115"/>
    <mergeCell ref="E113:P113"/>
    <mergeCell ref="Q113:Y113"/>
    <mergeCell ref="Z113:AB113"/>
    <mergeCell ref="AC113:AE113"/>
    <mergeCell ref="E114:E115"/>
    <mergeCell ref="F114:F115"/>
    <mergeCell ref="G114:G115"/>
    <mergeCell ref="H114:H115"/>
    <mergeCell ref="I114:I115"/>
    <mergeCell ref="B122:AF122"/>
    <mergeCell ref="D124:F124"/>
    <mergeCell ref="B125:C125"/>
    <mergeCell ref="D125:F125"/>
    <mergeCell ref="K114:L114"/>
    <mergeCell ref="M114:M115"/>
    <mergeCell ref="N114:N115"/>
    <mergeCell ref="O114:O115"/>
    <mergeCell ref="P114:P115"/>
    <mergeCell ref="Q114:Q115"/>
    <mergeCell ref="R114:R115"/>
    <mergeCell ref="S114:S115"/>
    <mergeCell ref="T114:T115"/>
    <mergeCell ref="U114:U115"/>
    <mergeCell ref="V114:V115"/>
    <mergeCell ref="W114:W115"/>
    <mergeCell ref="X114:X115"/>
    <mergeCell ref="Y114:Y115"/>
    <mergeCell ref="Z114:Z115"/>
    <mergeCell ref="AA114:AA115"/>
    <mergeCell ref="AC114:AC115"/>
    <mergeCell ref="AD114:AD115"/>
    <mergeCell ref="AE114:AE115"/>
    <mergeCell ref="B116:C116"/>
    <mergeCell ref="B118:C118"/>
    <mergeCell ref="D118:H118"/>
    <mergeCell ref="B119:C119"/>
    <mergeCell ref="D119:H119"/>
    <mergeCell ref="J114:J115"/>
    <mergeCell ref="B87:AF87"/>
    <mergeCell ref="D89:F89"/>
    <mergeCell ref="B90:C90"/>
    <mergeCell ref="D90:F90"/>
    <mergeCell ref="B91:C91"/>
    <mergeCell ref="D91:F91"/>
    <mergeCell ref="B93:C93"/>
    <mergeCell ref="D93:Q93"/>
    <mergeCell ref="B95:C97"/>
    <mergeCell ref="D95:D97"/>
    <mergeCell ref="E95:P95"/>
    <mergeCell ref="Q95:Y95"/>
    <mergeCell ref="Z95:AB95"/>
    <mergeCell ref="AC95:AE95"/>
    <mergeCell ref="E96:E97"/>
    <mergeCell ref="F96:F97"/>
    <mergeCell ref="G96:G97"/>
    <mergeCell ref="H96:H97"/>
    <mergeCell ref="I96:I97"/>
    <mergeCell ref="J96:J97"/>
    <mergeCell ref="K96:L96"/>
    <mergeCell ref="M96:M97"/>
    <mergeCell ref="N96:N97"/>
    <mergeCell ref="AD257:AG257"/>
    <mergeCell ref="AH257:AJ257"/>
    <mergeCell ref="F258:F259"/>
    <mergeCell ref="G258:G259"/>
    <mergeCell ref="H258:H259"/>
    <mergeCell ref="I258:I259"/>
    <mergeCell ref="J258:J259"/>
    <mergeCell ref="K258:K259"/>
    <mergeCell ref="L258:L259"/>
    <mergeCell ref="M258:N258"/>
    <mergeCell ref="O258:O259"/>
    <mergeCell ref="P258:P259"/>
    <mergeCell ref="Q258:Q259"/>
    <mergeCell ref="R258:R259"/>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B114:AB115"/>
    <mergeCell ref="AA258:AA259"/>
    <mergeCell ref="AB258:AB259"/>
    <mergeCell ref="AC258:AC259"/>
    <mergeCell ref="AD258:AD259"/>
    <mergeCell ref="AE258:AE259"/>
    <mergeCell ref="AF258:AF259"/>
    <mergeCell ref="AG258:AG259"/>
    <mergeCell ref="AH258:AH259"/>
    <mergeCell ref="AI258:AI259"/>
    <mergeCell ref="AJ258:AJ259"/>
    <mergeCell ref="B260:C260"/>
    <mergeCell ref="B262:C262"/>
    <mergeCell ref="B263:C263"/>
    <mergeCell ref="B265:C265"/>
    <mergeCell ref="B98:C98"/>
    <mergeCell ref="B101:C101"/>
    <mergeCell ref="D101:H101"/>
    <mergeCell ref="B102:C102"/>
    <mergeCell ref="D102:H102"/>
    <mergeCell ref="B251:AK251"/>
    <mergeCell ref="D253:F253"/>
    <mergeCell ref="B254:C254"/>
    <mergeCell ref="D254:E254"/>
    <mergeCell ref="B255:C255"/>
    <mergeCell ref="D255:Q255"/>
    <mergeCell ref="B256:C256"/>
    <mergeCell ref="D256:Q256"/>
    <mergeCell ref="B257:C259"/>
    <mergeCell ref="D257:D259"/>
    <mergeCell ref="E257:E259"/>
    <mergeCell ref="F257:R257"/>
    <mergeCell ref="S257:AC257"/>
    <mergeCell ref="B267:C267"/>
    <mergeCell ref="D267:G267"/>
    <mergeCell ref="B228:AK228"/>
    <mergeCell ref="D230:F230"/>
    <mergeCell ref="B231:C231"/>
    <mergeCell ref="D231:E231"/>
    <mergeCell ref="B232:C232"/>
    <mergeCell ref="D232:Q232"/>
    <mergeCell ref="B233:C233"/>
    <mergeCell ref="D233:Q233"/>
    <mergeCell ref="B234:C236"/>
    <mergeCell ref="D234:D236"/>
    <mergeCell ref="E234:E236"/>
    <mergeCell ref="F234:R234"/>
    <mergeCell ref="S234:AC234"/>
    <mergeCell ref="AD234:AG234"/>
    <mergeCell ref="AH234:AJ234"/>
    <mergeCell ref="F235:F236"/>
    <mergeCell ref="G235:G236"/>
    <mergeCell ref="H235:H236"/>
    <mergeCell ref="I235:I236"/>
    <mergeCell ref="J235:J236"/>
    <mergeCell ref="K235:K236"/>
    <mergeCell ref="L235:L236"/>
    <mergeCell ref="M235:N235"/>
    <mergeCell ref="O235:O236"/>
    <mergeCell ref="P235:P236"/>
    <mergeCell ref="Q235:Q236"/>
    <mergeCell ref="R235:R236"/>
    <mergeCell ref="S235:S236"/>
    <mergeCell ref="Y258:Y259"/>
    <mergeCell ref="Z258:Z259"/>
    <mergeCell ref="T235:T236"/>
    <mergeCell ref="U235:U236"/>
    <mergeCell ref="V235:V236"/>
    <mergeCell ref="W235:W236"/>
    <mergeCell ref="X235:X236"/>
    <mergeCell ref="Y235:Y236"/>
    <mergeCell ref="Z235:Z236"/>
    <mergeCell ref="AA235:AA236"/>
    <mergeCell ref="AB235:AB236"/>
    <mergeCell ref="AC235:AC236"/>
    <mergeCell ref="AD235:AD236"/>
    <mergeCell ref="AE235:AE236"/>
    <mergeCell ref="AF235:AF236"/>
    <mergeCell ref="AG235:AG236"/>
    <mergeCell ref="AH235:AH236"/>
    <mergeCell ref="AI235:AI236"/>
    <mergeCell ref="AJ235:AJ236"/>
    <mergeCell ref="B206:AK206"/>
    <mergeCell ref="D208:F208"/>
    <mergeCell ref="B209:C209"/>
    <mergeCell ref="D209:E209"/>
    <mergeCell ref="B210:C210"/>
    <mergeCell ref="D210:Q210"/>
    <mergeCell ref="B211:C211"/>
    <mergeCell ref="D211:Q211"/>
    <mergeCell ref="B212:C214"/>
    <mergeCell ref="D212:D214"/>
    <mergeCell ref="E212:E214"/>
    <mergeCell ref="F212:R212"/>
    <mergeCell ref="S212:AC212"/>
    <mergeCell ref="AD212:AG212"/>
    <mergeCell ref="AH212:AJ212"/>
    <mergeCell ref="F213:F214"/>
    <mergeCell ref="G213:G214"/>
    <mergeCell ref="H213:H214"/>
    <mergeCell ref="I213:I214"/>
    <mergeCell ref="J213:J214"/>
    <mergeCell ref="K213:K214"/>
    <mergeCell ref="L213:L214"/>
    <mergeCell ref="M213:N213"/>
    <mergeCell ref="B226:C226"/>
    <mergeCell ref="D226:G226"/>
    <mergeCell ref="B261:C261"/>
    <mergeCell ref="D265:G265"/>
    <mergeCell ref="D266:G266"/>
    <mergeCell ref="B238:C238"/>
    <mergeCell ref="B239:C239"/>
    <mergeCell ref="B240:C240"/>
    <mergeCell ref="B241:C241"/>
    <mergeCell ref="B242:C242"/>
    <mergeCell ref="B243:C243"/>
    <mergeCell ref="D247:G247"/>
    <mergeCell ref="D248:G248"/>
    <mergeCell ref="O213:O214"/>
    <mergeCell ref="P213:P214"/>
    <mergeCell ref="Q213:Q214"/>
    <mergeCell ref="R213:R214"/>
    <mergeCell ref="B237:C237"/>
    <mergeCell ref="B244:C244"/>
    <mergeCell ref="B245:C245"/>
    <mergeCell ref="B247:C247"/>
    <mergeCell ref="B248:C248"/>
    <mergeCell ref="B249:C249"/>
    <mergeCell ref="D249:G249"/>
    <mergeCell ref="B266:C266"/>
    <mergeCell ref="B216:C216"/>
    <mergeCell ref="B217:C217"/>
    <mergeCell ref="B218:C218"/>
    <mergeCell ref="B219:C219"/>
    <mergeCell ref="B220:C220"/>
    <mergeCell ref="B221:C221"/>
    <mergeCell ref="D224:G224"/>
    <mergeCell ref="D225:G225"/>
    <mergeCell ref="AF213:AF214"/>
    <mergeCell ref="AG213:AG214"/>
    <mergeCell ref="AH213:AH214"/>
    <mergeCell ref="AI213:AI214"/>
    <mergeCell ref="AJ213:AJ214"/>
    <mergeCell ref="B215:C215"/>
    <mergeCell ref="B222:C222"/>
    <mergeCell ref="B224:C224"/>
    <mergeCell ref="B225:C225"/>
    <mergeCell ref="S213:S214"/>
    <mergeCell ref="T213:T214"/>
    <mergeCell ref="U213:U214"/>
    <mergeCell ref="V213:V214"/>
    <mergeCell ref="W213:W214"/>
    <mergeCell ref="X213:X214"/>
    <mergeCell ref="Y213:Y214"/>
    <mergeCell ref="Z213:Z214"/>
    <mergeCell ref="AA213:AA214"/>
    <mergeCell ref="AB213:AB214"/>
    <mergeCell ref="AC213:AC214"/>
    <mergeCell ref="AD213:AD214"/>
    <mergeCell ref="AE213:AE214"/>
  </mergeCells>
  <phoneticPr fontId="0" type="noConversion"/>
  <dataValidations count="15">
    <dataValidation type="decimal" operator="greaterThan" showInputMessage="1" showErrorMessage="1" sqref="AI721 E721:AB721">
      <formula1>#REF!</formula1>
    </dataValidation>
    <dataValidation type="decimal" operator="greaterThan" allowBlank="1" showInputMessage="1" showErrorMessage="1" sqref="AC721:AF721">
      <formula1>#REF!</formula1>
    </dataValidation>
    <dataValidation type="date" operator="greaterThan" allowBlank="1" showInputMessage="1" showErrorMessage="1" sqref="D569 D421 D439 D465 D762 D405 D390 D341 D289 D356 D372 D324 D209 D159:D160 D272 D56:D57 D194 D34:D35">
      <formula1>#REF!</formula1>
    </dataValidation>
    <dataValidation type="date" operator="greaterThan" allowBlank="1" showInputMessage="1" showErrorMessage="1" sqref="D73 D108 D90">
      <formula1>E61</formula1>
    </dataValidation>
    <dataValidation type="date" operator="greaterThan" allowBlank="1" showInputMessage="1" showErrorMessage="1" sqref="D519 D554">
      <formula1>E505</formula1>
    </dataValidation>
    <dataValidation type="date" operator="greaterThan" allowBlank="1" showInputMessage="1" showErrorMessage="1" sqref="D177 D126">
      <formula1>E116</formula1>
    </dataValidation>
    <dataValidation type="date" operator="greaterThan" allowBlank="1" showInputMessage="1" showErrorMessage="1" sqref="D746 D176 D125 D74 D109 D91">
      <formula1>E63</formula1>
    </dataValidation>
    <dataValidation type="date" operator="greaterThan" allowBlank="1" showInputMessage="1" showErrorMessage="1" sqref="D308">
      <formula1>E5</formula1>
    </dataValidation>
    <dataValidation type="date" operator="greaterThan" allowBlank="1" showInputMessage="1" showErrorMessage="1" sqref="D142">
      <formula1>E4</formula1>
    </dataValidation>
    <dataValidation type="date" operator="greaterThan" allowBlank="1" showInputMessage="1" showErrorMessage="1" sqref="D143">
      <formula1>E6</formula1>
    </dataValidation>
    <dataValidation type="date" operator="greaterThan" allowBlank="1" showInputMessage="1" showErrorMessage="1" sqref="D254">
      <formula1>E237</formula1>
    </dataValidation>
    <dataValidation type="date" operator="greaterThan" allowBlank="1" showInputMessage="1" showErrorMessage="1" sqref="D534 D499 D231">
      <formula1>E222</formula1>
    </dataValidation>
    <dataValidation type="date" operator="greaterThan" allowBlank="1" showInputMessage="1" showErrorMessage="1" sqref="D484">
      <formula1>E471</formula1>
    </dataValidation>
    <dataValidation type="date" operator="greaterThan" allowBlank="1" showInputMessage="1" showErrorMessage="1" sqref="D16">
      <formula1>#REF!</formula1>
    </dataValidation>
    <dataValidation type="date" operator="greaterThan" allowBlank="1" showInputMessage="1" showErrorMessage="1" sqref="D17">
      <formula1>#REF!</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C44" sqref="C44"/>
    </sheetView>
  </sheetViews>
  <sheetFormatPr baseColWidth="10" defaultRowHeight="12.75" x14ac:dyDescent="0.2"/>
  <cols>
    <col min="1" max="16384" width="11.42578125" style="2393"/>
  </cols>
  <sheetData>
    <row r="1" spans="2:14" x14ac:dyDescent="0.2">
      <c r="B1" s="2450"/>
      <c r="C1" s="2450"/>
      <c r="D1" s="2450"/>
      <c r="E1" s="2450"/>
      <c r="F1" s="2450"/>
      <c r="G1" s="2450"/>
      <c r="H1" s="2450"/>
      <c r="I1" s="2450"/>
      <c r="J1" s="2450"/>
      <c r="K1" s="2450"/>
      <c r="L1" s="2450"/>
      <c r="M1" s="2450"/>
      <c r="N1" s="2450"/>
    </row>
    <row r="2" spans="2:14" ht="18" x14ac:dyDescent="0.25">
      <c r="B2" s="2417" t="s">
        <v>4964</v>
      </c>
      <c r="C2" s="2450"/>
      <c r="D2" s="2450"/>
      <c r="E2" s="2450"/>
      <c r="F2" s="2450"/>
      <c r="G2" s="2450"/>
      <c r="H2" s="2450"/>
      <c r="I2" s="2450"/>
      <c r="J2" s="2450"/>
      <c r="K2" s="2450"/>
      <c r="L2" s="2450"/>
      <c r="M2" s="2450"/>
      <c r="N2" s="2450"/>
    </row>
    <row r="3" spans="2:14" ht="14.25" x14ac:dyDescent="0.2">
      <c r="B3" s="2416" t="s">
        <v>4969</v>
      </c>
      <c r="C3" s="2450"/>
      <c r="D3" s="2450"/>
      <c r="E3" s="2450"/>
      <c r="F3" s="2450"/>
      <c r="G3" s="2450"/>
      <c r="H3" s="2450"/>
      <c r="I3" s="2450"/>
      <c r="J3" s="2450"/>
      <c r="K3" s="2450"/>
      <c r="L3" s="2450"/>
      <c r="M3" s="2450"/>
      <c r="N3" s="2450"/>
    </row>
    <row r="4" spans="2:14" ht="14.25" x14ac:dyDescent="0.2">
      <c r="B4" s="2414"/>
      <c r="C4" s="2450"/>
      <c r="D4" s="2450"/>
      <c r="E4" s="2450"/>
      <c r="F4" s="2450"/>
      <c r="G4" s="2450"/>
      <c r="H4" s="2450"/>
      <c r="I4" s="2450"/>
      <c r="J4" s="2450"/>
      <c r="K4" s="2450"/>
      <c r="L4" s="2450"/>
      <c r="M4" s="2450"/>
      <c r="N4" s="2450"/>
    </row>
    <row r="5" spans="2:14" ht="14.25" x14ac:dyDescent="0.2">
      <c r="B5" s="2414"/>
      <c r="C5" s="2450"/>
      <c r="D5" s="2450"/>
      <c r="E5" s="2450"/>
      <c r="F5" s="2450"/>
      <c r="G5" s="2450"/>
      <c r="H5" s="2450"/>
      <c r="I5" s="2450"/>
      <c r="J5" s="2450"/>
      <c r="K5" s="2450"/>
      <c r="L5" s="2450"/>
      <c r="M5" s="2450"/>
      <c r="N5" s="2450"/>
    </row>
    <row r="6" spans="2:14" ht="14.25" x14ac:dyDescent="0.2">
      <c r="B6" s="2415"/>
      <c r="C6" s="2450"/>
      <c r="D6" s="2450"/>
      <c r="E6" s="2450"/>
      <c r="F6" s="2450"/>
      <c r="G6" s="2450"/>
      <c r="H6" s="2450"/>
      <c r="I6" s="2450"/>
      <c r="J6" s="2450"/>
      <c r="K6" s="2450"/>
      <c r="L6" s="2450"/>
      <c r="M6" s="2450"/>
      <c r="N6" s="2450"/>
    </row>
    <row r="7" spans="2:14" ht="14.25" x14ac:dyDescent="0.2">
      <c r="B7" s="2415"/>
      <c r="C7" s="2450"/>
      <c r="D7" s="2450"/>
      <c r="E7" s="2450"/>
      <c r="F7" s="2450"/>
      <c r="G7" s="2450"/>
      <c r="H7" s="2450"/>
      <c r="I7" s="2450"/>
      <c r="J7" s="2450"/>
      <c r="K7" s="2450"/>
      <c r="L7" s="2450"/>
      <c r="M7" s="2450"/>
      <c r="N7" s="2450"/>
    </row>
    <row r="8" spans="2:14" x14ac:dyDescent="0.2">
      <c r="B8" s="2418" t="str">
        <f>+Inicio!B8</f>
        <v xml:space="preserve">          Fecha de publicación: Septiembre de 2014</v>
      </c>
      <c r="C8" s="2450"/>
      <c r="D8" s="2450"/>
      <c r="E8" s="2450"/>
      <c r="F8" s="2450"/>
      <c r="G8" s="2450"/>
      <c r="H8" s="2450"/>
      <c r="I8" s="2450"/>
      <c r="J8" s="2450"/>
      <c r="K8" s="2450"/>
      <c r="L8" s="2450"/>
      <c r="M8" s="2450"/>
      <c r="N8" s="2450"/>
    </row>
    <row r="9" spans="2:14" x14ac:dyDescent="0.2">
      <c r="B9" s="2450"/>
      <c r="C9" s="2450"/>
      <c r="D9" s="2450"/>
      <c r="E9" s="2450"/>
      <c r="F9" s="2450"/>
      <c r="G9" s="2450"/>
      <c r="H9" s="2450"/>
      <c r="I9" s="2450"/>
      <c r="J9" s="2450"/>
      <c r="K9" s="2450"/>
      <c r="L9" s="2450"/>
      <c r="M9" s="2450"/>
      <c r="N9" s="2450"/>
    </row>
    <row r="10" spans="2:14" x14ac:dyDescent="0.2">
      <c r="B10" s="2450"/>
      <c r="C10" s="2450"/>
      <c r="D10" s="2450"/>
      <c r="E10" s="2450"/>
      <c r="F10" s="2450"/>
      <c r="G10" s="2450"/>
      <c r="H10" s="2450"/>
      <c r="I10" s="2450"/>
      <c r="J10" s="2450"/>
      <c r="K10" s="2450"/>
      <c r="L10" s="2450"/>
      <c r="M10" s="2450"/>
      <c r="N10" s="2450"/>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393"/>
  </cols>
  <sheetData>
    <row r="1" spans="2:14" x14ac:dyDescent="0.2">
      <c r="B1" s="2450"/>
      <c r="C1" s="2450"/>
      <c r="D1" s="2450"/>
      <c r="E1" s="2450"/>
      <c r="F1" s="2450"/>
      <c r="G1" s="2450"/>
      <c r="H1" s="2450"/>
      <c r="I1" s="2450"/>
      <c r="J1" s="2450"/>
      <c r="K1" s="2450"/>
      <c r="L1" s="2450"/>
      <c r="M1" s="2450"/>
      <c r="N1" s="2450"/>
    </row>
    <row r="2" spans="2:14" ht="18" x14ac:dyDescent="0.25">
      <c r="B2" s="2417" t="s">
        <v>4964</v>
      </c>
      <c r="C2" s="2450"/>
      <c r="D2" s="2450"/>
      <c r="E2" s="2450"/>
      <c r="F2" s="2450"/>
      <c r="G2" s="2450"/>
      <c r="H2" s="2450"/>
      <c r="I2" s="2450"/>
      <c r="J2" s="2450"/>
      <c r="K2" s="2450"/>
      <c r="L2" s="2450"/>
      <c r="M2" s="2450"/>
      <c r="N2" s="2450"/>
    </row>
    <row r="3" spans="2:14" ht="14.25" x14ac:dyDescent="0.2">
      <c r="B3" s="2416" t="s">
        <v>4970</v>
      </c>
      <c r="C3" s="2450"/>
      <c r="D3" s="2450"/>
      <c r="E3" s="2450"/>
      <c r="F3" s="2450"/>
      <c r="G3" s="2450"/>
      <c r="H3" s="2450"/>
      <c r="I3" s="2450"/>
      <c r="J3" s="2450"/>
      <c r="K3" s="2450"/>
      <c r="L3" s="2450"/>
      <c r="M3" s="2450"/>
      <c r="N3" s="2450"/>
    </row>
    <row r="4" spans="2:14" ht="14.25" x14ac:dyDescent="0.2">
      <c r="B4" s="2414"/>
      <c r="C4" s="2450"/>
      <c r="D4" s="2450"/>
      <c r="E4" s="2450"/>
      <c r="F4" s="2450"/>
      <c r="G4" s="2450"/>
      <c r="H4" s="2450"/>
      <c r="I4" s="2450"/>
      <c r="J4" s="2450"/>
      <c r="K4" s="2450"/>
      <c r="L4" s="2450"/>
      <c r="M4" s="2450"/>
      <c r="N4" s="2450"/>
    </row>
    <row r="5" spans="2:14" ht="14.25" x14ac:dyDescent="0.2">
      <c r="B5" s="2414"/>
      <c r="C5" s="2450"/>
      <c r="D5" s="2450"/>
      <c r="E5" s="2450"/>
      <c r="F5" s="2450"/>
      <c r="G5" s="2450"/>
      <c r="H5" s="2450"/>
      <c r="I5" s="2450"/>
      <c r="J5" s="2450"/>
      <c r="K5" s="2450"/>
      <c r="L5" s="2450"/>
      <c r="M5" s="2450"/>
      <c r="N5" s="2450"/>
    </row>
    <row r="6" spans="2:14" ht="14.25" x14ac:dyDescent="0.2">
      <c r="B6" s="2415"/>
      <c r="C6" s="2450"/>
      <c r="D6" s="2450"/>
      <c r="E6" s="2450"/>
      <c r="F6" s="2450"/>
      <c r="G6" s="2450"/>
      <c r="H6" s="2450"/>
      <c r="I6" s="2450"/>
      <c r="J6" s="2450"/>
      <c r="K6" s="2450"/>
      <c r="L6" s="2450"/>
      <c r="M6" s="2450"/>
      <c r="N6" s="2450"/>
    </row>
    <row r="7" spans="2:14" ht="14.25" x14ac:dyDescent="0.2">
      <c r="B7" s="2415"/>
      <c r="C7" s="2450"/>
      <c r="D7" s="2450"/>
      <c r="E7" s="2450"/>
      <c r="F7" s="2450"/>
      <c r="G7" s="2450"/>
      <c r="H7" s="2450"/>
      <c r="I7" s="2450"/>
      <c r="J7" s="2450"/>
      <c r="K7" s="2450"/>
      <c r="L7" s="2450"/>
      <c r="M7" s="2450"/>
      <c r="N7" s="2450"/>
    </row>
    <row r="8" spans="2:14" x14ac:dyDescent="0.2">
      <c r="B8" s="2418" t="str">
        <f>+Inicio!B8</f>
        <v xml:space="preserve">          Fecha de publicación: Septiembre de 2014</v>
      </c>
      <c r="C8" s="2450"/>
      <c r="D8" s="2450"/>
      <c r="E8" s="2450"/>
      <c r="F8" s="2450"/>
      <c r="G8" s="2450"/>
      <c r="H8" s="2450"/>
      <c r="I8" s="2450"/>
      <c r="J8" s="2450"/>
      <c r="K8" s="2450"/>
      <c r="L8" s="2450"/>
      <c r="M8" s="2450"/>
      <c r="N8" s="2450"/>
    </row>
    <row r="9" spans="2:14" x14ac:dyDescent="0.2">
      <c r="B9" s="2450"/>
      <c r="C9" s="2450"/>
      <c r="D9" s="2450"/>
      <c r="E9" s="2450"/>
      <c r="F9" s="2450"/>
      <c r="G9" s="2450"/>
      <c r="H9" s="2450"/>
      <c r="I9" s="2450"/>
      <c r="J9" s="2450"/>
      <c r="K9" s="2450"/>
      <c r="L9" s="2450"/>
      <c r="M9" s="2450"/>
      <c r="N9" s="2450"/>
    </row>
    <row r="10" spans="2:14" x14ac:dyDescent="0.2">
      <c r="B10" s="2450"/>
      <c r="C10" s="2450"/>
      <c r="D10" s="2450"/>
      <c r="E10" s="2450"/>
      <c r="F10" s="2450"/>
      <c r="G10" s="2450"/>
      <c r="H10" s="2450"/>
      <c r="I10" s="2450"/>
      <c r="J10" s="2450"/>
      <c r="K10" s="2450"/>
      <c r="L10" s="2450"/>
      <c r="M10" s="2450"/>
      <c r="N10" s="2450"/>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F94" sqref="F94"/>
    </sheetView>
  </sheetViews>
  <sheetFormatPr baseColWidth="10" defaultRowHeight="12.75" x14ac:dyDescent="0.2"/>
  <cols>
    <col min="1" max="16384" width="11.42578125" style="2393"/>
  </cols>
  <sheetData>
    <row r="1" spans="2:14" x14ac:dyDescent="0.2">
      <c r="B1" s="2450"/>
      <c r="C1" s="2450"/>
      <c r="D1" s="2450"/>
      <c r="E1" s="2450"/>
      <c r="F1" s="2450"/>
      <c r="G1" s="2450"/>
      <c r="H1" s="2450"/>
      <c r="I1" s="2450"/>
      <c r="J1" s="2450"/>
      <c r="K1" s="2450"/>
      <c r="L1" s="2450"/>
      <c r="M1" s="2450"/>
      <c r="N1" s="2450"/>
    </row>
    <row r="2" spans="2:14" ht="18" x14ac:dyDescent="0.25">
      <c r="B2" s="2417" t="s">
        <v>4964</v>
      </c>
      <c r="C2" s="2450"/>
      <c r="D2" s="2450"/>
      <c r="E2" s="2450"/>
      <c r="F2" s="2450"/>
      <c r="G2" s="2450"/>
      <c r="H2" s="2450"/>
      <c r="I2" s="2450"/>
      <c r="J2" s="2450"/>
      <c r="K2" s="2450"/>
      <c r="L2" s="2450"/>
      <c r="M2" s="2450"/>
      <c r="N2" s="2450"/>
    </row>
    <row r="3" spans="2:14" ht="14.25" x14ac:dyDescent="0.2">
      <c r="B3" s="2416" t="s">
        <v>4971</v>
      </c>
      <c r="C3" s="2450"/>
      <c r="D3" s="2450"/>
      <c r="E3" s="2450"/>
      <c r="F3" s="2450"/>
      <c r="G3" s="2450"/>
      <c r="H3" s="2450"/>
      <c r="I3" s="2450"/>
      <c r="J3" s="2450"/>
      <c r="K3" s="2450"/>
      <c r="L3" s="2450"/>
      <c r="M3" s="2450"/>
      <c r="N3" s="2450"/>
    </row>
    <row r="4" spans="2:14" ht="14.25" x14ac:dyDescent="0.2">
      <c r="B4" s="2414"/>
      <c r="C4" s="2450"/>
      <c r="D4" s="2450"/>
      <c r="E4" s="2450"/>
      <c r="F4" s="2450"/>
      <c r="G4" s="2450"/>
      <c r="H4" s="2450"/>
      <c r="I4" s="2450"/>
      <c r="J4" s="2450"/>
      <c r="K4" s="2450"/>
      <c r="L4" s="2450"/>
      <c r="M4" s="2450"/>
      <c r="N4" s="2450"/>
    </row>
    <row r="5" spans="2:14" ht="14.25" x14ac:dyDescent="0.2">
      <c r="B5" s="2414"/>
      <c r="C5" s="2450"/>
      <c r="D5" s="2450"/>
      <c r="E5" s="2450"/>
      <c r="F5" s="2450"/>
      <c r="G5" s="2450"/>
      <c r="H5" s="2450"/>
      <c r="I5" s="2450"/>
      <c r="J5" s="2450"/>
      <c r="K5" s="2450"/>
      <c r="L5" s="2450"/>
      <c r="M5" s="2450"/>
      <c r="N5" s="2450"/>
    </row>
    <row r="6" spans="2:14" ht="14.25" x14ac:dyDescent="0.2">
      <c r="B6" s="2415"/>
      <c r="C6" s="2450"/>
      <c r="D6" s="2450"/>
      <c r="E6" s="2450"/>
      <c r="F6" s="2450"/>
      <c r="G6" s="2450"/>
      <c r="H6" s="2450"/>
      <c r="I6" s="2450"/>
      <c r="J6" s="2450"/>
      <c r="K6" s="2450"/>
      <c r="L6" s="2450"/>
      <c r="M6" s="2450"/>
      <c r="N6" s="2450"/>
    </row>
    <row r="7" spans="2:14" ht="14.25" x14ac:dyDescent="0.2">
      <c r="B7" s="2415"/>
      <c r="C7" s="2450"/>
      <c r="D7" s="2450"/>
      <c r="E7" s="2450"/>
      <c r="F7" s="2450"/>
      <c r="G7" s="2450"/>
      <c r="H7" s="2450"/>
      <c r="I7" s="2450"/>
      <c r="J7" s="2450"/>
      <c r="K7" s="2450"/>
      <c r="L7" s="2450"/>
      <c r="M7" s="2450"/>
      <c r="N7" s="2450"/>
    </row>
    <row r="8" spans="2:14" x14ac:dyDescent="0.2">
      <c r="B8" s="2418" t="str">
        <f>+Inicio!B8</f>
        <v xml:space="preserve">          Fecha de publicación: Septiembre de 2014</v>
      </c>
      <c r="C8" s="2450"/>
      <c r="D8" s="2450"/>
      <c r="E8" s="2450"/>
      <c r="F8" s="2450"/>
      <c r="G8" s="2450"/>
      <c r="H8" s="2450"/>
      <c r="I8" s="2450"/>
      <c r="J8" s="2450"/>
      <c r="K8" s="2450"/>
      <c r="L8" s="2450"/>
      <c r="M8" s="2450"/>
      <c r="N8" s="2450"/>
    </row>
    <row r="9" spans="2:14" x14ac:dyDescent="0.2">
      <c r="B9" s="2450"/>
      <c r="C9" s="2450"/>
      <c r="D9" s="2450"/>
      <c r="E9" s="2450"/>
      <c r="F9" s="2450"/>
      <c r="G9" s="2450"/>
      <c r="H9" s="2450"/>
      <c r="I9" s="2450"/>
      <c r="J9" s="2450"/>
      <c r="K9" s="2450"/>
      <c r="L9" s="2450"/>
      <c r="M9" s="2450"/>
      <c r="N9" s="2450"/>
    </row>
    <row r="10" spans="2:14" x14ac:dyDescent="0.2">
      <c r="B10" s="2450"/>
      <c r="C10" s="2450"/>
      <c r="D10" s="2450"/>
      <c r="E10" s="2450"/>
      <c r="F10" s="2450"/>
      <c r="G10" s="2450"/>
      <c r="H10" s="2450"/>
      <c r="I10" s="2450"/>
      <c r="J10" s="2450"/>
      <c r="K10" s="2450"/>
      <c r="L10" s="2450"/>
      <c r="M10" s="2450"/>
      <c r="N10" s="2450"/>
    </row>
    <row r="11" spans="2:14" x14ac:dyDescent="0.2">
      <c r="B11" s="2458"/>
      <c r="C11" s="2458"/>
      <c r="D11" s="2458"/>
      <c r="E11" s="2458"/>
      <c r="F11" s="2458"/>
      <c r="G11" s="2458"/>
      <c r="H11" s="2458"/>
      <c r="I11" s="2458"/>
      <c r="J11" s="2458"/>
      <c r="K11" s="2458"/>
      <c r="L11" s="2458"/>
      <c r="M11" s="2458"/>
      <c r="N11" s="2458"/>
    </row>
    <row r="44" spans="2:14" ht="18" customHeight="1" x14ac:dyDescent="0.2"/>
    <row r="45" spans="2:14" x14ac:dyDescent="0.2">
      <c r="B45" s="2450"/>
      <c r="C45" s="2450"/>
      <c r="D45" s="2450"/>
      <c r="E45" s="2450"/>
      <c r="F45" s="2450"/>
      <c r="G45" s="2450"/>
      <c r="H45" s="2450"/>
      <c r="I45" s="2450"/>
      <c r="J45" s="2450"/>
      <c r="K45" s="2450"/>
      <c r="L45" s="2450"/>
      <c r="M45" s="2450"/>
      <c r="N45" s="2450"/>
    </row>
    <row r="46" spans="2:14" ht="18" x14ac:dyDescent="0.25">
      <c r="B46" s="2417" t="s">
        <v>4964</v>
      </c>
      <c r="C46" s="2450"/>
      <c r="D46" s="2450"/>
      <c r="E46" s="2450"/>
      <c r="F46" s="2450"/>
      <c r="G46" s="2450"/>
      <c r="H46" s="2450"/>
      <c r="I46" s="2450"/>
      <c r="J46" s="2450"/>
      <c r="K46" s="2450"/>
      <c r="L46" s="2450"/>
      <c r="M46" s="2450"/>
      <c r="N46" s="2450"/>
    </row>
    <row r="47" spans="2:14" ht="14.25" x14ac:dyDescent="0.2">
      <c r="B47" s="2416" t="s">
        <v>4972</v>
      </c>
      <c r="C47" s="2450"/>
      <c r="D47" s="2450"/>
      <c r="E47" s="2450"/>
      <c r="F47" s="2450"/>
      <c r="G47" s="2450"/>
      <c r="H47" s="2450"/>
      <c r="I47" s="2450"/>
      <c r="J47" s="2450"/>
      <c r="K47" s="2450"/>
      <c r="L47" s="2450"/>
      <c r="M47" s="2450"/>
      <c r="N47" s="2450"/>
    </row>
    <row r="48" spans="2:14" ht="14.25" x14ac:dyDescent="0.2">
      <c r="B48" s="2414"/>
      <c r="C48" s="2450"/>
      <c r="D48" s="2450"/>
      <c r="E48" s="2450"/>
      <c r="F48" s="2450"/>
      <c r="G48" s="2450"/>
      <c r="H48" s="2450"/>
      <c r="I48" s="2450"/>
      <c r="J48" s="2450"/>
      <c r="K48" s="2450"/>
      <c r="L48" s="2450"/>
      <c r="M48" s="2450"/>
      <c r="N48" s="2450"/>
    </row>
    <row r="49" spans="2:14" ht="14.25" x14ac:dyDescent="0.2">
      <c r="B49" s="2414"/>
      <c r="C49" s="2450"/>
      <c r="D49" s="2450"/>
      <c r="E49" s="2450"/>
      <c r="F49" s="2450"/>
      <c r="G49" s="2450"/>
      <c r="H49" s="2450"/>
      <c r="I49" s="2450"/>
      <c r="J49" s="2450"/>
      <c r="K49" s="2450"/>
      <c r="L49" s="2450"/>
      <c r="M49" s="2450"/>
      <c r="N49" s="2450"/>
    </row>
    <row r="50" spans="2:14" ht="14.25" x14ac:dyDescent="0.2">
      <c r="B50" s="2415"/>
      <c r="C50" s="2450"/>
      <c r="D50" s="2450"/>
      <c r="E50" s="2450"/>
      <c r="F50" s="2450"/>
      <c r="G50" s="2450"/>
      <c r="H50" s="2450"/>
      <c r="I50" s="2450"/>
      <c r="J50" s="2450"/>
      <c r="K50" s="2450"/>
      <c r="L50" s="2450"/>
      <c r="M50" s="2450"/>
      <c r="N50" s="2450"/>
    </row>
    <row r="51" spans="2:14" ht="14.25" x14ac:dyDescent="0.2">
      <c r="B51" s="2415"/>
      <c r="C51" s="2450"/>
      <c r="D51" s="2450"/>
      <c r="E51" s="2450"/>
      <c r="F51" s="2450"/>
      <c r="G51" s="2450"/>
      <c r="H51" s="2450"/>
      <c r="I51" s="2450"/>
      <c r="J51" s="2450"/>
      <c r="K51" s="2450"/>
      <c r="L51" s="2450"/>
      <c r="M51" s="2450"/>
      <c r="N51" s="2450"/>
    </row>
    <row r="52" spans="2:14" x14ac:dyDescent="0.2">
      <c r="B52" s="2418" t="str">
        <f>+Inicio!B8</f>
        <v xml:space="preserve">          Fecha de publicación: Septiembre de 2014</v>
      </c>
      <c r="C52" s="2450"/>
      <c r="D52" s="2450"/>
      <c r="E52" s="2450"/>
      <c r="F52" s="2450"/>
      <c r="G52" s="2450"/>
      <c r="H52" s="2450"/>
      <c r="I52" s="2450"/>
      <c r="J52" s="2450"/>
      <c r="K52" s="2450"/>
      <c r="L52" s="2450"/>
      <c r="M52" s="2450"/>
      <c r="N52" s="2450"/>
    </row>
    <row r="53" spans="2:14" x14ac:dyDescent="0.2">
      <c r="B53" s="2450"/>
      <c r="C53" s="2450"/>
      <c r="D53" s="2450"/>
      <c r="E53" s="2450"/>
      <c r="F53" s="2450"/>
      <c r="G53" s="2450"/>
      <c r="H53" s="2450"/>
      <c r="I53" s="2450"/>
      <c r="J53" s="2450"/>
      <c r="K53" s="2450"/>
      <c r="L53" s="2450"/>
      <c r="M53" s="2450"/>
      <c r="N53" s="2450"/>
    </row>
    <row r="54" spans="2:14" x14ac:dyDescent="0.2">
      <c r="B54" s="2450"/>
      <c r="C54" s="2450"/>
      <c r="D54" s="2450"/>
      <c r="E54" s="2450"/>
      <c r="F54" s="2450"/>
      <c r="G54" s="2450"/>
      <c r="H54" s="2450"/>
      <c r="I54" s="2450"/>
      <c r="J54" s="2450"/>
      <c r="K54" s="2450"/>
      <c r="L54" s="2450"/>
      <c r="M54" s="2450"/>
      <c r="N54" s="2450"/>
    </row>
    <row r="55" spans="2:14" x14ac:dyDescent="0.2">
      <c r="B55" s="2458"/>
      <c r="C55" s="2458"/>
      <c r="D55" s="2458"/>
      <c r="E55" s="2458"/>
      <c r="F55" s="2458"/>
      <c r="G55" s="2458"/>
      <c r="H55" s="2458"/>
      <c r="I55" s="2458"/>
      <c r="J55" s="2458"/>
      <c r="K55" s="2458"/>
      <c r="L55" s="2458"/>
      <c r="M55" s="2458"/>
      <c r="N55" s="2458"/>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H66"/>
  <sheetViews>
    <sheetView zoomScaleNormal="100" workbookViewId="0">
      <selection activeCell="H1" sqref="H1"/>
    </sheetView>
  </sheetViews>
  <sheetFormatPr baseColWidth="10" defaultRowHeight="12.75" x14ac:dyDescent="0.2"/>
  <cols>
    <col min="1" max="1" width="2.42578125" style="2366" customWidth="1"/>
    <col min="2" max="2" width="21.5703125" style="2366" customWidth="1"/>
    <col min="3" max="16384" width="11.42578125" style="2366"/>
  </cols>
  <sheetData>
    <row r="1" spans="2:8" x14ac:dyDescent="0.2">
      <c r="B1" s="2459"/>
      <c r="C1" s="2459"/>
      <c r="D1" s="2459"/>
      <c r="E1" s="2459"/>
      <c r="F1" s="2459"/>
      <c r="G1" s="2459"/>
      <c r="H1" s="2468"/>
    </row>
    <row r="2" spans="2:8" ht="18" x14ac:dyDescent="0.25">
      <c r="B2" s="2417" t="s">
        <v>4964</v>
      </c>
      <c r="C2" s="2459"/>
      <c r="D2" s="2459"/>
      <c r="E2" s="2459"/>
      <c r="F2" s="2459"/>
      <c r="G2" s="2459"/>
      <c r="H2" s="2459"/>
    </row>
    <row r="3" spans="2:8" ht="14.25" x14ac:dyDescent="0.2">
      <c r="B3" s="2416" t="s">
        <v>4971</v>
      </c>
      <c r="C3" s="2459"/>
      <c r="D3" s="2459"/>
      <c r="E3" s="2459"/>
      <c r="F3" s="2459"/>
      <c r="G3" s="2459"/>
      <c r="H3" s="2459"/>
    </row>
    <row r="4" spans="2:8" ht="14.25" x14ac:dyDescent="0.2">
      <c r="B4" s="2414"/>
      <c r="C4" s="2459"/>
      <c r="D4" s="2459"/>
      <c r="E4" s="2459"/>
      <c r="F4" s="2459"/>
      <c r="G4" s="2459"/>
      <c r="H4" s="2459"/>
    </row>
    <row r="5" spans="2:8" ht="14.25" x14ac:dyDescent="0.2">
      <c r="B5" s="2414"/>
      <c r="C5" s="2459"/>
      <c r="D5" s="2459"/>
      <c r="E5" s="2459"/>
      <c r="F5" s="2459"/>
      <c r="G5" s="2459"/>
      <c r="H5" s="2459"/>
    </row>
    <row r="6" spans="2:8" ht="14.25" x14ac:dyDescent="0.2">
      <c r="B6" s="2415"/>
      <c r="C6" s="2459"/>
      <c r="D6" s="2459"/>
      <c r="E6" s="2459"/>
      <c r="F6" s="2459"/>
      <c r="G6" s="2459"/>
      <c r="H6" s="2459"/>
    </row>
    <row r="7" spans="2:8" ht="14.25" x14ac:dyDescent="0.2">
      <c r="B7" s="2415"/>
      <c r="C7" s="2459"/>
      <c r="D7" s="2459"/>
      <c r="E7" s="2459"/>
      <c r="F7" s="2459"/>
      <c r="G7" s="2459"/>
      <c r="H7" s="2459"/>
    </row>
    <row r="8" spans="2:8" x14ac:dyDescent="0.2">
      <c r="B8" s="2418" t="str">
        <f>+Inicio!B8</f>
        <v xml:space="preserve">          Fecha de publicación: Septiembre de 2014</v>
      </c>
      <c r="C8" s="2459"/>
      <c r="D8" s="2459"/>
      <c r="E8" s="2459"/>
      <c r="F8" s="2459"/>
      <c r="G8" s="2459"/>
      <c r="H8" s="2459"/>
    </row>
    <row r="9" spans="2:8" x14ac:dyDescent="0.2">
      <c r="B9" s="2459"/>
      <c r="C9" s="2459"/>
      <c r="D9" s="2459"/>
      <c r="E9" s="2459"/>
      <c r="F9" s="2459"/>
      <c r="G9" s="2459"/>
      <c r="H9" s="2459"/>
    </row>
    <row r="10" spans="2:8" x14ac:dyDescent="0.2">
      <c r="B10" s="2459"/>
      <c r="C10" s="2459"/>
      <c r="D10" s="2459"/>
      <c r="E10" s="2459"/>
      <c r="F10" s="2459"/>
      <c r="G10" s="2459"/>
      <c r="H10" s="2459"/>
    </row>
    <row r="11" spans="2:8" x14ac:dyDescent="0.2">
      <c r="B11" s="2460"/>
      <c r="C11" s="2460"/>
      <c r="D11" s="2460"/>
      <c r="E11" s="2460"/>
      <c r="F11" s="2460"/>
      <c r="G11" s="2460"/>
      <c r="H11" s="2460"/>
    </row>
    <row r="12" spans="2:8" ht="13.5" thickBot="1" x14ac:dyDescent="0.25"/>
    <row r="13" spans="2:8" ht="13.5" thickBot="1" x14ac:dyDescent="0.25">
      <c r="B13" s="6253" t="s">
        <v>2902</v>
      </c>
      <c r="C13" s="6254"/>
      <c r="D13" s="6254"/>
      <c r="E13" s="6254"/>
      <c r="F13" s="6254"/>
      <c r="G13" s="6254"/>
      <c r="H13" s="6255"/>
    </row>
    <row r="14" spans="2:8" ht="13.5" thickBot="1" x14ac:dyDescent="0.25">
      <c r="B14" s="2367"/>
      <c r="C14" s="2368">
        <v>2009</v>
      </c>
      <c r="D14" s="2369">
        <v>2010</v>
      </c>
      <c r="E14" s="2369">
        <v>2011</v>
      </c>
      <c r="F14" s="2370">
        <v>2012</v>
      </c>
      <c r="G14" s="2370">
        <v>2013</v>
      </c>
      <c r="H14" s="2370" t="s">
        <v>7032</v>
      </c>
    </row>
    <row r="15" spans="2:8" x14ac:dyDescent="0.2">
      <c r="B15" s="2371" t="s">
        <v>1717</v>
      </c>
      <c r="C15" s="2372">
        <v>0.13439999999999999</v>
      </c>
      <c r="D15" s="2373">
        <v>0.15</v>
      </c>
      <c r="E15" s="2373">
        <v>0.12</v>
      </c>
      <c r="F15" s="2373">
        <v>0.18</v>
      </c>
      <c r="G15" s="2373">
        <v>0.18</v>
      </c>
      <c r="H15" s="2373">
        <v>0.16800000000000001</v>
      </c>
    </row>
    <row r="16" spans="2:8" x14ac:dyDescent="0.2">
      <c r="B16" s="2371" t="s">
        <v>1716</v>
      </c>
      <c r="C16" s="2372">
        <v>0.08</v>
      </c>
      <c r="D16" s="2373">
        <f>+'[1]Max-Min.Otecel'!$D$12</f>
        <v>0.15</v>
      </c>
      <c r="E16" s="2373">
        <v>0.15</v>
      </c>
      <c r="F16" s="2373">
        <v>0.15</v>
      </c>
      <c r="G16" s="2373">
        <v>0.15</v>
      </c>
      <c r="H16" s="2373">
        <v>0.15</v>
      </c>
    </row>
    <row r="17" spans="2:8" ht="13.5" thickBot="1" x14ac:dyDescent="0.25">
      <c r="B17" s="2374" t="s">
        <v>3156</v>
      </c>
      <c r="C17" s="2375">
        <v>0.15</v>
      </c>
      <c r="D17" s="2376">
        <f>+'[1]Max_Min-Telecsa'!$D$12</f>
        <v>0.15</v>
      </c>
      <c r="E17" s="2376">
        <f>+'[1]Max_Min-Telecsa'!$D$35</f>
        <v>0.12</v>
      </c>
      <c r="F17" s="2376">
        <f>+E17</f>
        <v>0.12</v>
      </c>
      <c r="G17" s="2376">
        <v>0.15</v>
      </c>
      <c r="H17" s="2376">
        <v>0.15</v>
      </c>
    </row>
    <row r="18" spans="2:8" ht="13.5" thickBot="1" x14ac:dyDescent="0.25">
      <c r="B18" s="2377"/>
      <c r="C18" s="2461">
        <f t="shared" ref="C18:F18" si="0">AVERAGE(C15:C17)</f>
        <v>0.12146666666666665</v>
      </c>
      <c r="D18" s="2462">
        <f t="shared" si="0"/>
        <v>0.15</v>
      </c>
      <c r="E18" s="2462">
        <f>AVERAGE(E15:E17)</f>
        <v>0.13</v>
      </c>
      <c r="F18" s="2462">
        <f t="shared" si="0"/>
        <v>0.15</v>
      </c>
      <c r="G18" s="2462">
        <f t="shared" ref="G18:H18" si="1">AVERAGE(G15:G17)</f>
        <v>0.16</v>
      </c>
      <c r="H18" s="2462">
        <f t="shared" si="1"/>
        <v>0.156</v>
      </c>
    </row>
    <row r="20" spans="2:8" ht="13.5" thickBot="1" x14ac:dyDescent="0.25"/>
    <row r="21" spans="2:8" ht="13.5" thickBot="1" x14ac:dyDescent="0.25">
      <c r="B21" s="6253" t="s">
        <v>2903</v>
      </c>
      <c r="C21" s="6254"/>
      <c r="D21" s="6254"/>
      <c r="E21" s="6254"/>
      <c r="F21" s="6254"/>
      <c r="G21" s="6254"/>
      <c r="H21" s="6255"/>
    </row>
    <row r="22" spans="2:8" ht="13.5" thickBot="1" x14ac:dyDescent="0.25">
      <c r="B22" s="2367"/>
      <c r="C22" s="2378">
        <v>2009</v>
      </c>
      <c r="D22" s="2379">
        <v>2010</v>
      </c>
      <c r="E22" s="2379">
        <v>2011</v>
      </c>
      <c r="F22" s="2379">
        <f>+F14</f>
        <v>2012</v>
      </c>
      <c r="G22" s="2370">
        <f>+G14</f>
        <v>2013</v>
      </c>
      <c r="H22" s="2380" t="str">
        <f>+H14</f>
        <v>2014 (sept.)</v>
      </c>
    </row>
    <row r="23" spans="2:8" x14ac:dyDescent="0.2">
      <c r="B23" s="2371" t="s">
        <v>1717</v>
      </c>
      <c r="C23" s="2372">
        <v>0.04</v>
      </c>
      <c r="D23" s="2373">
        <f>+'[1]Max-Min-Conec'!$D$23</f>
        <v>0.02</v>
      </c>
      <c r="E23" s="2373">
        <v>0.05</v>
      </c>
      <c r="F23" s="2373">
        <v>8.5999999999999993E-2</v>
      </c>
      <c r="G23" s="2373">
        <v>4.4999999999999998E-2</v>
      </c>
      <c r="H23" s="2373">
        <v>4.4999999999999998E-2</v>
      </c>
    </row>
    <row r="24" spans="2:8" x14ac:dyDescent="0.2">
      <c r="B24" s="2371" t="s">
        <v>1716</v>
      </c>
      <c r="C24" s="2372">
        <v>0.04</v>
      </c>
      <c r="D24" s="2373">
        <v>0.04</v>
      </c>
      <c r="E24" s="2373">
        <v>0.04</v>
      </c>
      <c r="F24" s="2373">
        <f>+Resumen!F24</f>
        <v>0.04</v>
      </c>
      <c r="G24" s="2373">
        <v>0.08</v>
      </c>
      <c r="H24" s="2373">
        <v>0.04</v>
      </c>
    </row>
    <row r="25" spans="2:8" ht="13.5" thickBot="1" x14ac:dyDescent="0.25">
      <c r="B25" s="2374" t="s">
        <v>3156</v>
      </c>
      <c r="C25" s="2375">
        <v>0.04</v>
      </c>
      <c r="D25" s="2376">
        <v>0.04</v>
      </c>
      <c r="E25" s="2376">
        <v>0.04</v>
      </c>
      <c r="F25" s="2376">
        <v>0.04</v>
      </c>
      <c r="G25" s="2376">
        <f>+E25</f>
        <v>0.04</v>
      </c>
      <c r="H25" s="2376">
        <f>+F25</f>
        <v>0.04</v>
      </c>
    </row>
    <row r="26" spans="2:8" ht="13.5" thickBot="1" x14ac:dyDescent="0.25">
      <c r="B26" s="2377"/>
      <c r="C26" s="2461">
        <f t="shared" ref="C26:F26" si="2">AVERAGE(C23:C25)</f>
        <v>0.04</v>
      </c>
      <c r="D26" s="2462">
        <f t="shared" si="2"/>
        <v>3.3333333333333333E-2</v>
      </c>
      <c r="E26" s="2462">
        <f>AVERAGE(E23:E25)</f>
        <v>4.3333333333333335E-2</v>
      </c>
      <c r="F26" s="2462">
        <f t="shared" si="2"/>
        <v>5.5333333333333339E-2</v>
      </c>
      <c r="G26" s="2462">
        <f t="shared" ref="G26:H26" si="3">AVERAGE(G23:G25)</f>
        <v>5.5E-2</v>
      </c>
      <c r="H26" s="2462">
        <f t="shared" si="3"/>
        <v>4.1666666666666664E-2</v>
      </c>
    </row>
    <row r="27" spans="2:8" x14ac:dyDescent="0.2">
      <c r="C27" s="2381"/>
      <c r="D27" s="2381"/>
      <c r="E27" s="2381"/>
      <c r="F27" s="2381"/>
      <c r="G27" s="2381"/>
      <c r="H27" s="2381"/>
    </row>
    <row r="28" spans="2:8" ht="13.5" thickBot="1" x14ac:dyDescent="0.25"/>
    <row r="29" spans="2:8" ht="13.5" thickBot="1" x14ac:dyDescent="0.25">
      <c r="B29" s="6253" t="s">
        <v>2904</v>
      </c>
      <c r="C29" s="6254"/>
      <c r="D29" s="6254"/>
      <c r="E29" s="6254"/>
      <c r="F29" s="6254"/>
      <c r="G29" s="6254"/>
      <c r="H29" s="6255"/>
    </row>
    <row r="30" spans="2:8" ht="13.5" thickBot="1" x14ac:dyDescent="0.25">
      <c r="B30" s="2367"/>
      <c r="C30" s="2368">
        <v>2009</v>
      </c>
      <c r="D30" s="2369">
        <v>2010</v>
      </c>
      <c r="E30" s="2369">
        <v>2011</v>
      </c>
      <c r="F30" s="2369">
        <f>+F22</f>
        <v>2012</v>
      </c>
      <c r="G30" s="2370">
        <f>+G22</f>
        <v>2013</v>
      </c>
      <c r="H30" s="2369" t="str">
        <f>+H22</f>
        <v>2014 (sept.)</v>
      </c>
    </row>
    <row r="31" spans="2:8" x14ac:dyDescent="0.2">
      <c r="B31" s="2371" t="s">
        <v>1717</v>
      </c>
      <c r="C31" s="2372">
        <v>0.17</v>
      </c>
      <c r="D31" s="2373">
        <f>+'[1]Max-Min-Conec'!$D$27</f>
        <v>0.15</v>
      </c>
      <c r="E31" s="2373">
        <f>+'[1]Max-Min-Conec'!$D$52</f>
        <v>0.18</v>
      </c>
      <c r="F31" s="2373">
        <f>+'[1]Max-Min-Conec'!$D$73</f>
        <v>0.18</v>
      </c>
      <c r="G31" s="2373">
        <f>+'[1]Max-Min-Conec'!$D$99</f>
        <v>0.18</v>
      </c>
      <c r="H31" s="2373">
        <f>+'[1]Max-Min-Conec'!$D$99</f>
        <v>0.18</v>
      </c>
    </row>
    <row r="32" spans="2:8" x14ac:dyDescent="0.2">
      <c r="B32" s="2371" t="s">
        <v>1716</v>
      </c>
      <c r="C32" s="2372">
        <f>+'[2]OTEC-Pre'!$K$2</f>
        <v>0.18179499999999998</v>
      </c>
      <c r="D32" s="2373">
        <v>0.15</v>
      </c>
      <c r="E32" s="2373">
        <v>0.18</v>
      </c>
      <c r="F32" s="2373">
        <v>0.1</v>
      </c>
      <c r="G32" s="2373">
        <v>0.1</v>
      </c>
      <c r="H32" s="2373">
        <v>0.1</v>
      </c>
    </row>
    <row r="33" spans="2:8" ht="13.5" thickBot="1" x14ac:dyDescent="0.25">
      <c r="B33" s="2374" t="s">
        <v>3156</v>
      </c>
      <c r="C33" s="2382">
        <v>0.18</v>
      </c>
      <c r="D33" s="2383">
        <v>0.18</v>
      </c>
      <c r="E33" s="2383">
        <v>0.18</v>
      </c>
      <c r="F33" s="2383">
        <v>0.16</v>
      </c>
      <c r="G33" s="2383">
        <v>0.16</v>
      </c>
      <c r="H33" s="2383">
        <f>+F33</f>
        <v>0.16</v>
      </c>
    </row>
    <row r="34" spans="2:8" ht="13.5" thickBot="1" x14ac:dyDescent="0.25">
      <c r="B34" s="2377"/>
      <c r="C34" s="2461">
        <f t="shared" ref="C34:F34" si="4">AVERAGE(C31:C33)</f>
        <v>0.17726500000000001</v>
      </c>
      <c r="D34" s="2462">
        <f t="shared" si="4"/>
        <v>0.16</v>
      </c>
      <c r="E34" s="2462">
        <f>AVERAGE(E31:E33)</f>
        <v>0.18000000000000002</v>
      </c>
      <c r="F34" s="2462">
        <f t="shared" si="4"/>
        <v>0.1466666666666667</v>
      </c>
      <c r="G34" s="2462">
        <f t="shared" ref="G34:H34" si="5">AVERAGE(G31:G33)</f>
        <v>0.1466666666666667</v>
      </c>
      <c r="H34" s="2462">
        <f t="shared" si="5"/>
        <v>0.1466666666666667</v>
      </c>
    </row>
    <row r="36" spans="2:8" ht="13.5" thickBot="1" x14ac:dyDescent="0.25"/>
    <row r="37" spans="2:8" ht="13.5" thickBot="1" x14ac:dyDescent="0.25">
      <c r="B37" s="6253" t="s">
        <v>2905</v>
      </c>
      <c r="C37" s="6254"/>
      <c r="D37" s="6254"/>
      <c r="E37" s="6254"/>
      <c r="F37" s="6254"/>
      <c r="G37" s="6254"/>
      <c r="H37" s="6255"/>
    </row>
    <row r="38" spans="2:8" x14ac:dyDescent="0.2">
      <c r="B38" s="2367"/>
      <c r="C38" s="2368">
        <v>2009</v>
      </c>
      <c r="D38" s="2369">
        <v>2010</v>
      </c>
      <c r="E38" s="2369">
        <v>2011</v>
      </c>
      <c r="F38" s="2369">
        <f>+F30</f>
        <v>2012</v>
      </c>
      <c r="G38" s="2369">
        <f>+G30</f>
        <v>2013</v>
      </c>
      <c r="H38" s="2369" t="str">
        <f>+H30</f>
        <v>2014 (sept.)</v>
      </c>
    </row>
    <row r="39" spans="2:8" x14ac:dyDescent="0.2">
      <c r="B39" s="2371" t="s">
        <v>1717</v>
      </c>
      <c r="C39" s="2372">
        <v>0.05</v>
      </c>
      <c r="D39" s="2373">
        <v>0.05</v>
      </c>
      <c r="E39" s="2373">
        <v>0.05</v>
      </c>
      <c r="F39" s="2373">
        <f>+Resumen!E23</f>
        <v>0.05</v>
      </c>
      <c r="G39" s="2373">
        <f>+E39</f>
        <v>0.05</v>
      </c>
      <c r="H39" s="2373">
        <f>+F39</f>
        <v>0.05</v>
      </c>
    </row>
    <row r="40" spans="2:8" x14ac:dyDescent="0.2">
      <c r="B40" s="2371" t="s">
        <v>1716</v>
      </c>
      <c r="C40" s="2372">
        <v>0.08</v>
      </c>
      <c r="D40" s="2373">
        <v>0.08</v>
      </c>
      <c r="E40" s="2373">
        <v>0.08</v>
      </c>
      <c r="F40" s="2373">
        <f>+Resumen!E24</f>
        <v>0.1</v>
      </c>
      <c r="G40" s="2373">
        <v>0.1</v>
      </c>
      <c r="H40" s="2373">
        <f>+F40</f>
        <v>0.1</v>
      </c>
    </row>
    <row r="41" spans="2:8" ht="13.5" thickBot="1" x14ac:dyDescent="0.25">
      <c r="B41" s="2374" t="s">
        <v>3156</v>
      </c>
      <c r="C41" s="2375">
        <v>0.05</v>
      </c>
      <c r="D41" s="2376">
        <v>0.05</v>
      </c>
      <c r="E41" s="2376">
        <v>0.05</v>
      </c>
      <c r="F41" s="2376">
        <v>0.05</v>
      </c>
      <c r="G41" s="2376">
        <v>0.04</v>
      </c>
      <c r="H41" s="2376">
        <v>0.08</v>
      </c>
    </row>
    <row r="42" spans="2:8" ht="13.5" thickBot="1" x14ac:dyDescent="0.25">
      <c r="B42" s="2377"/>
      <c r="C42" s="2461">
        <f t="shared" ref="C42:F42" si="6">AVERAGE(C39:C41)</f>
        <v>0.06</v>
      </c>
      <c r="D42" s="2462">
        <f t="shared" si="6"/>
        <v>0.06</v>
      </c>
      <c r="E42" s="2462">
        <f>AVERAGE(E39:E41)</f>
        <v>0.06</v>
      </c>
      <c r="F42" s="2462">
        <f t="shared" si="6"/>
        <v>6.6666666666666666E-2</v>
      </c>
      <c r="G42" s="2462">
        <f t="shared" ref="G42:H42" si="7">AVERAGE(G39:G41)</f>
        <v>6.3333333333333339E-2</v>
      </c>
      <c r="H42" s="2462">
        <f t="shared" si="7"/>
        <v>7.6666666666666675E-2</v>
      </c>
    </row>
    <row r="43" spans="2:8" x14ac:dyDescent="0.2">
      <c r="C43" s="2381"/>
      <c r="D43" s="2381"/>
      <c r="E43" s="2381"/>
      <c r="F43" s="2381"/>
      <c r="G43" s="2381"/>
      <c r="H43" s="2381"/>
    </row>
    <row r="44" spans="2:8" ht="13.5" thickBot="1" x14ac:dyDescent="0.25"/>
    <row r="45" spans="2:8" ht="13.5" thickBot="1" x14ac:dyDescent="0.25">
      <c r="B45" s="6256" t="s">
        <v>411</v>
      </c>
      <c r="C45" s="6257"/>
      <c r="D45" s="6257"/>
      <c r="E45" s="6257"/>
      <c r="F45" s="6257"/>
      <c r="G45" s="6257"/>
      <c r="H45" s="6258"/>
    </row>
    <row r="46" spans="2:8" x14ac:dyDescent="0.2">
      <c r="B46" s="2367" t="s">
        <v>337</v>
      </c>
      <c r="C46" s="2368">
        <v>2009</v>
      </c>
      <c r="D46" s="2368">
        <v>2010</v>
      </c>
      <c r="E46" s="2369">
        <v>2011</v>
      </c>
      <c r="F46" s="2369">
        <f>+F38</f>
        <v>2012</v>
      </c>
      <c r="G46" s="2369">
        <f>+G38</f>
        <v>2013</v>
      </c>
      <c r="H46" s="2369" t="str">
        <f>+H38</f>
        <v>2014 (sept.)</v>
      </c>
    </row>
    <row r="47" spans="2:8" x14ac:dyDescent="0.2">
      <c r="B47" s="2384" t="s">
        <v>412</v>
      </c>
      <c r="C47" s="2372">
        <f t="shared" ref="C47:F47" si="8">+C18</f>
        <v>0.12146666666666665</v>
      </c>
      <c r="D47" s="2372">
        <f t="shared" si="8"/>
        <v>0.15</v>
      </c>
      <c r="E47" s="2373">
        <f>+E18</f>
        <v>0.13</v>
      </c>
      <c r="F47" s="2373">
        <f t="shared" si="8"/>
        <v>0.15</v>
      </c>
      <c r="G47" s="2373">
        <f t="shared" ref="G47:H47" si="9">+G18</f>
        <v>0.16</v>
      </c>
      <c r="H47" s="2373">
        <f t="shared" si="9"/>
        <v>0.156</v>
      </c>
    </row>
    <row r="48" spans="2:8" x14ac:dyDescent="0.2">
      <c r="B48" s="2384" t="s">
        <v>413</v>
      </c>
      <c r="C48" s="2372">
        <f t="shared" ref="C48:F48" si="10">+C26</f>
        <v>0.04</v>
      </c>
      <c r="D48" s="2372">
        <f t="shared" si="10"/>
        <v>3.3333333333333333E-2</v>
      </c>
      <c r="E48" s="2372">
        <f t="shared" si="10"/>
        <v>4.3333333333333335E-2</v>
      </c>
      <c r="F48" s="2372">
        <f t="shared" si="10"/>
        <v>5.5333333333333339E-2</v>
      </c>
      <c r="G48" s="2372">
        <f t="shared" ref="G48:H48" si="11">+G26</f>
        <v>5.5E-2</v>
      </c>
      <c r="H48" s="2372">
        <f t="shared" si="11"/>
        <v>4.1666666666666664E-2</v>
      </c>
    </row>
    <row r="49" spans="2:8" x14ac:dyDescent="0.2">
      <c r="B49" s="2384" t="s">
        <v>414</v>
      </c>
      <c r="C49" s="2372">
        <f t="shared" ref="C49:F49" si="12">+C34</f>
        <v>0.17726500000000001</v>
      </c>
      <c r="D49" s="2372">
        <f t="shared" si="12"/>
        <v>0.16</v>
      </c>
      <c r="E49" s="2372">
        <f t="shared" si="12"/>
        <v>0.18000000000000002</v>
      </c>
      <c r="F49" s="2372">
        <f t="shared" si="12"/>
        <v>0.1466666666666667</v>
      </c>
      <c r="G49" s="2372">
        <f t="shared" ref="G49:H49" si="13">+G34</f>
        <v>0.1466666666666667</v>
      </c>
      <c r="H49" s="2372">
        <f t="shared" si="13"/>
        <v>0.1466666666666667</v>
      </c>
    </row>
    <row r="50" spans="2:8" ht="13.5" thickBot="1" x14ac:dyDescent="0.25">
      <c r="B50" s="2385" t="s">
        <v>415</v>
      </c>
      <c r="C50" s="2375">
        <f t="shared" ref="C50:F50" si="14">+C42</f>
        <v>0.06</v>
      </c>
      <c r="D50" s="2375">
        <f t="shared" si="14"/>
        <v>0.06</v>
      </c>
      <c r="E50" s="2375">
        <f t="shared" si="14"/>
        <v>0.06</v>
      </c>
      <c r="F50" s="2375">
        <f t="shared" si="14"/>
        <v>6.6666666666666666E-2</v>
      </c>
      <c r="G50" s="2375">
        <f t="shared" ref="G50:H50" si="15">+G42</f>
        <v>6.3333333333333339E-2</v>
      </c>
      <c r="H50" s="2375">
        <f t="shared" si="15"/>
        <v>7.6666666666666675E-2</v>
      </c>
    </row>
    <row r="52" spans="2:8" ht="13.5" thickBot="1" x14ac:dyDescent="0.25"/>
    <row r="53" spans="2:8" ht="13.5" thickBot="1" x14ac:dyDescent="0.25">
      <c r="B53" s="6253" t="s">
        <v>416</v>
      </c>
      <c r="C53" s="6254"/>
      <c r="D53" s="6254"/>
      <c r="E53" s="6254"/>
      <c r="F53" s="6254"/>
      <c r="G53" s="6254"/>
      <c r="H53" s="6255"/>
    </row>
    <row r="54" spans="2:8" x14ac:dyDescent="0.2">
      <c r="B54" s="2386"/>
      <c r="C54" s="3359">
        <v>2009</v>
      </c>
      <c r="D54" s="2387">
        <v>2010</v>
      </c>
      <c r="E54" s="2387">
        <v>2011</v>
      </c>
      <c r="F54" s="2387">
        <f>+F46</f>
        <v>2012</v>
      </c>
      <c r="G54" s="2387">
        <f>+G46</f>
        <v>2013</v>
      </c>
      <c r="H54" s="2388" t="str">
        <f>+H46</f>
        <v>2014 (sept.)</v>
      </c>
    </row>
    <row r="55" spans="2:8" x14ac:dyDescent="0.2">
      <c r="B55" s="2384" t="s">
        <v>417</v>
      </c>
      <c r="C55" s="2372">
        <v>0.22</v>
      </c>
      <c r="D55" s="2373">
        <v>0.22</v>
      </c>
      <c r="E55" s="2373">
        <v>0.22</v>
      </c>
      <c r="F55" s="2373">
        <v>0.22</v>
      </c>
      <c r="G55" s="2373">
        <v>0.22</v>
      </c>
      <c r="H55" s="2373">
        <v>0.22</v>
      </c>
    </row>
    <row r="56" spans="2:8" x14ac:dyDescent="0.2">
      <c r="B56" s="2384" t="s">
        <v>418</v>
      </c>
      <c r="C56" s="2372">
        <v>0.22</v>
      </c>
      <c r="D56" s="2373">
        <v>0.22</v>
      </c>
      <c r="E56" s="2373">
        <v>0.22</v>
      </c>
      <c r="F56" s="2373">
        <v>0.22</v>
      </c>
      <c r="G56" s="2373">
        <v>0.22</v>
      </c>
      <c r="H56" s="2373">
        <v>0.22</v>
      </c>
    </row>
    <row r="57" spans="2:8" ht="13.5" thickBot="1" x14ac:dyDescent="0.25">
      <c r="B57" s="2389" t="s">
        <v>3156</v>
      </c>
      <c r="C57" s="2372">
        <v>0.49</v>
      </c>
      <c r="D57" s="2373">
        <v>0.49</v>
      </c>
      <c r="E57" s="2373">
        <v>0.49</v>
      </c>
      <c r="F57" s="2373">
        <v>0.22</v>
      </c>
      <c r="G57" s="2373">
        <v>0.22</v>
      </c>
      <c r="H57" s="2373">
        <v>0.22</v>
      </c>
    </row>
    <row r="58" spans="2:8" ht="13.5" thickBot="1" x14ac:dyDescent="0.25">
      <c r="B58" s="2385" t="s">
        <v>419</v>
      </c>
      <c r="C58" s="2463">
        <f t="shared" ref="C58:F58" si="16">AVERAGE(C55:C57)</f>
        <v>0.31</v>
      </c>
      <c r="D58" s="2464">
        <f t="shared" si="16"/>
        <v>0.31</v>
      </c>
      <c r="E58" s="2464">
        <f>AVERAGE(E55:E57)</f>
        <v>0.31</v>
      </c>
      <c r="F58" s="2464">
        <f t="shared" si="16"/>
        <v>0.22</v>
      </c>
      <c r="G58" s="2464">
        <f t="shared" ref="G58:H58" si="17">AVERAGE(G55:G57)</f>
        <v>0.22</v>
      </c>
      <c r="H58" s="2464">
        <f t="shared" si="17"/>
        <v>0.22</v>
      </c>
    </row>
    <row r="60" spans="2:8" x14ac:dyDescent="0.2">
      <c r="B60" s="2465" t="s">
        <v>1469</v>
      </c>
    </row>
    <row r="61" spans="2:8" x14ac:dyDescent="0.2">
      <c r="B61" s="2465"/>
    </row>
    <row r="62" spans="2:8" x14ac:dyDescent="0.2">
      <c r="B62" s="2466" t="s">
        <v>2900</v>
      </c>
    </row>
    <row r="63" spans="2:8" x14ac:dyDescent="0.2">
      <c r="B63" s="2466" t="s">
        <v>2901</v>
      </c>
    </row>
    <row r="64" spans="2:8" x14ac:dyDescent="0.2">
      <c r="B64" s="2467"/>
    </row>
    <row r="65" spans="2:2" x14ac:dyDescent="0.2">
      <c r="B65" s="2390"/>
    </row>
    <row r="66" spans="2:2" x14ac:dyDescent="0.2">
      <c r="B66" s="2392"/>
    </row>
  </sheetData>
  <sheetProtection algorithmName="SHA-512" hashValue="IsPDIrrcKCWXVLdnxzGb3S5fV34kSjaRhCwNX5IgKfv86vxkY5W/P+U5SQs282G5kiaVFbWFo3npvCRsiW8C8Q==" saltValue="D/0e31vNFqzufDj7/uS0iw==" spinCount="100000" sheet="1" objects="1" scenarios="1"/>
  <mergeCells count="6">
    <mergeCell ref="B53:H53"/>
    <mergeCell ref="B45:H45"/>
    <mergeCell ref="B37:H37"/>
    <mergeCell ref="B29:H29"/>
    <mergeCell ref="B13:H13"/>
    <mergeCell ref="B21:H21"/>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(ex-Telecsa S.A.)</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2014-06-19T17:08:23Z</cp:lastPrinted>
  <dcterms:created xsi:type="dcterms:W3CDTF">2003-01-31T16:44:47Z</dcterms:created>
  <dcterms:modified xsi:type="dcterms:W3CDTF">2014-10-22T19:49:42Z</dcterms:modified>
</cp:coreProperties>
</file>